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Questa_cartella_di_lavoro" defaultThemeVersion="166925"/>
  <mc:AlternateContent xmlns:mc="http://schemas.openxmlformats.org/markup-compatibility/2006">
    <mc:Choice Requires="x15">
      <x15ac:absPath xmlns:x15ac="http://schemas.microsoft.com/office/spreadsheetml/2010/11/ac" url="K:\dire7447\DCNF\2023\GAR 31.12.23 new\aggiornamento\"/>
    </mc:Choice>
  </mc:AlternateContent>
  <xr:revisionPtr revIDLastSave="0" documentId="13_ncr:1_{0A18012C-9113-4878-A8F3-D131B3F2F544}" xr6:coauthVersionLast="47" xr6:coauthVersionMax="47" xr10:uidLastSave="{00000000-0000-0000-0000-000000000000}"/>
  <bookViews>
    <workbookView xWindow="-120" yWindow="-120" windowWidth="29040" windowHeight="15840" tabRatio="880" firstSheet="4" activeTab="4" xr2:uid="{00000000-000D-0000-FFFF-FFFF00000000}"/>
  </bookViews>
  <sheets>
    <sheet name="appoggio Stock AUM_Turnover" sheetId="145" state="hidden" r:id="rId1"/>
    <sheet name="appoggio Stock AUM_Capex" sheetId="146" state="hidden" r:id="rId2"/>
    <sheet name="1.Cov.assets Stock (AUM)_T" sheetId="148" state="hidden" r:id="rId3"/>
    <sheet name="1.Cov.assets Stock (AUM)_C" sheetId="149" state="hidden" r:id="rId4"/>
    <sheet name="Index" sheetId="89" r:id="rId5"/>
    <sheet name="0. Sintesi dei KPI" sheetId="90" r:id="rId6"/>
    <sheet name="1.Estrazione_202312_T002" sheetId="86" state="hidden" r:id="rId7"/>
    <sheet name="1.Cov.assets(GAR,off-bal)_TURN" sheetId="91" r:id="rId8"/>
    <sheet name="1.Estrazione_202312_C002" sheetId="101" state="hidden" r:id="rId9"/>
    <sheet name="1.Cov.assets(GAR,off-bal)_CAPEX" sheetId="92" r:id="rId10"/>
    <sheet name="2.NACE_3112_6T" sheetId="102" state="hidden" r:id="rId11"/>
    <sheet name="2.GAR-Sector information_TURN" sheetId="93" r:id="rId12"/>
    <sheet name="2.NACE_3112_6C" sheetId="103" state="hidden" r:id="rId13"/>
    <sheet name="2.GAR-Sector information_CAPEX" sheetId="94" r:id="rId14"/>
    <sheet name="3.GAR KPIs Stock_TURNOVER" sheetId="95" r:id="rId15"/>
    <sheet name="3.GAR KPIs Stock_CAPEX" sheetId="96" r:id="rId16"/>
    <sheet name="appoggio Flow (AUM)_Turnover" sheetId="150" state="hidden" r:id="rId17"/>
    <sheet name="1.Cov.assets_Flow (AUM)_T" sheetId="152" state="hidden" r:id="rId18"/>
    <sheet name="4.Estr._Delta_DIC23-22_TURN" sheetId="120" state="hidden" r:id="rId19"/>
    <sheet name="4.TMPLT1_Delta_DIC23-22_TURN" sheetId="121" state="hidden" r:id="rId20"/>
    <sheet name="4.GAR KPIs flow_OnBal_TURNOVER" sheetId="117" r:id="rId21"/>
    <sheet name="appoggio Flow (AUM)_Capex" sheetId="151" state="hidden" r:id="rId22"/>
    <sheet name="1.Cov.assets_Flow (AUM)_C" sheetId="153" state="hidden" r:id="rId23"/>
    <sheet name="4.Estr._Delta_DIC23-22_CAPEX" sheetId="131" state="hidden" r:id="rId24"/>
    <sheet name="4.TMPLT1_Delta_DIC23-22_CAPEX" sheetId="129" state="hidden" r:id="rId25"/>
    <sheet name="4.GAR KPIs flow_OnBal_CAPEX" sheetId="130" r:id="rId26"/>
    <sheet name="5.FinGar, AuM KPIs_TURNOVER" sheetId="116" r:id="rId27"/>
    <sheet name="5.FinGar, AuM KPIs_CAPEX" sheetId="119" r:id="rId28"/>
    <sheet name="Annex XII" sheetId="214" r:id="rId29"/>
    <sheet name="Stock GAR" sheetId="182" r:id="rId30"/>
    <sheet name="On-Balance_stock" sheetId="210" r:id="rId31"/>
    <sheet name="G&amp;N - Template 1 (3)" sheetId="201" r:id="rId32"/>
    <sheet name="G&amp;N - Template 2_TURN (3)" sheetId="202" r:id="rId33"/>
    <sheet name="G&amp;N - Template 3_TURN (3)" sheetId="203" r:id="rId34"/>
    <sheet name="G&amp;N - Template 4_TURN (3)" sheetId="204" r:id="rId35"/>
    <sheet name="G&amp;N - Template 5_TURN (3)" sheetId="205" r:id="rId36"/>
    <sheet name="G&amp;N - Template 2_CAPEX (3)" sheetId="206" r:id="rId37"/>
    <sheet name="G&amp;N - Template 3_CAPEX (3)" sheetId="207" r:id="rId38"/>
    <sheet name="G&amp;N - Template 4_CAPEX (3)" sheetId="208" r:id="rId39"/>
    <sheet name="G&amp;N - Template 5_CAPEX (3)" sheetId="209" r:id="rId40"/>
    <sheet name="Off-balance_stock" sheetId="211" r:id="rId41"/>
    <sheet name="G&amp;N - Template 1_Stock" sheetId="192" r:id="rId42"/>
    <sheet name="G&amp;N - Template 2_Stock_TURN" sheetId="193" r:id="rId43"/>
    <sheet name="G&amp;N - Template 3_Stock_TURN" sheetId="194" r:id="rId44"/>
    <sheet name="G&amp;N - Template 4_Stock_TURN" sheetId="195" r:id="rId45"/>
    <sheet name="G&amp;N - Template 5_Stock_TURN" sheetId="196" r:id="rId46"/>
    <sheet name="G&amp;N - Template 2_Stock_CAPEX" sheetId="197" r:id="rId47"/>
    <sheet name="G&amp;N - Template 3_Stock_CAPEX" sheetId="198" r:id="rId48"/>
    <sheet name="G&amp;N - Template 4_Stock_CAPEX" sheetId="199" r:id="rId49"/>
    <sheet name="G&amp;N - Template 5_Stock_CAPEX" sheetId="200" r:id="rId50"/>
    <sheet name="G&amp;N - Template 1 (2)" sheetId="183" r:id="rId51"/>
    <sheet name="G&amp;N - Template 2_TURN (2)" sheetId="184" r:id="rId52"/>
    <sheet name="G&amp;N - Template 3_TURN (2)" sheetId="185" r:id="rId53"/>
    <sheet name="G&amp;N - Template 4_TURN (2)" sheetId="186" r:id="rId54"/>
    <sheet name="G&amp;N - Template 5_TURN (2)" sheetId="187" r:id="rId55"/>
    <sheet name="G&amp;N - Template 2_CAPEX (2)" sheetId="188" r:id="rId56"/>
    <sheet name="G&amp;N - Template 3_CAPEX (2)" sheetId="189" r:id="rId57"/>
    <sheet name="G&amp;N - Template 4_CAPEX (2)" sheetId="190" r:id="rId58"/>
    <sheet name="G&amp;N - Template 5_CAPEX (2)" sheetId="191" r:id="rId59"/>
    <sheet name="Flow GAR" sheetId="154" r:id="rId60"/>
    <sheet name="On-Balance_flow" sheetId="212" r:id="rId61"/>
    <sheet name="G&amp;N - Template 1_Flow (2)" sheetId="173" r:id="rId62"/>
    <sheet name="G&amp;N - Template 2_Flow_TURN (2)" sheetId="174" r:id="rId63"/>
    <sheet name="G&amp;N - Template 3_Flow_TURN (2)" sheetId="175" r:id="rId64"/>
    <sheet name="G&amp;N - Template 4_Flow_TURN (2)" sheetId="176" r:id="rId65"/>
    <sheet name="G&amp;N - Template 5_Flow_TURN (2)" sheetId="177" r:id="rId66"/>
    <sheet name="G&amp;N - Template 2_Flow_CAPEX (2)" sheetId="178" r:id="rId67"/>
    <sheet name="G&amp;N - Template 3_Flow_CAPEX (2)" sheetId="179" r:id="rId68"/>
    <sheet name="G&amp;N - Template 4_Flow_CAPEX (2)" sheetId="180" r:id="rId69"/>
    <sheet name="G&amp;N - Template 5_Flow_CAPEX (2)" sheetId="181" r:id="rId70"/>
    <sheet name="Off-Balance_flow" sheetId="213" r:id="rId71"/>
    <sheet name="G&amp;N - Template 1_Flow" sheetId="164" r:id="rId72"/>
    <sheet name="G&amp;N - Template 2_Flow_TURN" sheetId="165" r:id="rId73"/>
    <sheet name="G&amp;N - Template 3_Flow_TURN" sheetId="166" r:id="rId74"/>
    <sheet name="G&amp;N - Template 4_Flow_TURN" sheetId="167" r:id="rId75"/>
    <sheet name="G&amp;N - Template 5_Flow_TURN" sheetId="168" r:id="rId76"/>
    <sheet name="G&amp;N - Template 2_Flow_CAPEX" sheetId="169" r:id="rId77"/>
    <sheet name="G&amp;N - Template 3_Flow_CAPEX" sheetId="170" r:id="rId78"/>
    <sheet name="G&amp;N - Template 4_Flow_CAPEX" sheetId="171" r:id="rId79"/>
    <sheet name="G&amp;N - Template 5_Flow_CAPEX" sheetId="172" r:id="rId80"/>
    <sheet name="G&amp;N - Template 1" sheetId="155" r:id="rId81"/>
    <sheet name="G&amp;N - Template 2_TURN" sheetId="156" r:id="rId82"/>
    <sheet name="G&amp;N - Template 3_TURN" sheetId="157" r:id="rId83"/>
    <sheet name="G&amp;N - Template 4_TURN" sheetId="158" r:id="rId84"/>
    <sheet name="G&amp;N - Template 5_TURN" sheetId="159" r:id="rId85"/>
    <sheet name="G&amp;N - Template 2_CAPEX" sheetId="160" r:id="rId86"/>
    <sheet name="G&amp;N - Template 3_CAPEX" sheetId="161" r:id="rId87"/>
    <sheet name="G&amp;N - Template 4_CAPEX" sheetId="162" r:id="rId88"/>
    <sheet name="G&amp;N - Template 5_CAPEX" sheetId="163" r:id="rId89"/>
  </sheets>
  <definedNames>
    <definedName name="_xlnm._FilterDatabase" localSheetId="8" hidden="1">'1.Estrazione_202312_C002'!$A$1:$AA$71</definedName>
    <definedName name="_xlnm._FilterDatabase" localSheetId="6" hidden="1">'1.Estrazione_202312_T002'!$A$1:$Z$71</definedName>
    <definedName name="_xlnm._FilterDatabase" localSheetId="13" hidden="1">'2.GAR-Sector information_CAPEX'!$B$8:$AM$8</definedName>
    <definedName name="_xlnm._FilterDatabase" localSheetId="11" hidden="1">'2.GAR-Sector information_TURN'!$B$8:$AG$98</definedName>
    <definedName name="_xlnm._FilterDatabase" localSheetId="12" hidden="1">'2.NACE_3112_6C'!$A$1:$G$1</definedName>
    <definedName name="_xlnm._FilterDatabase" localSheetId="10" hidden="1">'2.NACE_3112_6T'!$A$1:$G$1</definedName>
    <definedName name="_xlnm._FilterDatabase" localSheetId="23" hidden="1">'4.Estr._Delta_DIC23-22_CAPEX'!$A$1:$AH$163</definedName>
    <definedName name="_xlnm._FilterDatabase" localSheetId="18" hidden="1">'4.Estr._Delta_DIC23-22_TURN'!$A$1:$AH$163</definedName>
    <definedName name="_xlnm._FilterDatabase" localSheetId="19" hidden="1">'4.TMPLT1_Delta_DIC23-22_TURN'!$A$10:$BO$10</definedName>
    <definedName name="_xlnm._FilterDatabase" localSheetId="21" hidden="1">'appoggio Flow (AUM)_Capex'!$A$1:$AQ$1096</definedName>
    <definedName name="_xlnm._FilterDatabase" localSheetId="16" hidden="1">'appoggio Flow (AUM)_Turnover'!$A$1:$AQ$1096</definedName>
    <definedName name="_xlnm._FilterDatabase" localSheetId="1" hidden="1">'appoggio Stock AUM_Capex'!$A$1:$AN$1096</definedName>
    <definedName name="_xlnm._FilterDatabase" localSheetId="0" hidden="1">'appoggio Stock AUM_Turnover'!$A$1:$AN$1096</definedName>
    <definedName name="ETX_CI_AXII_I" localSheetId="80">'G&amp;N - Template 1'!#REF!</definedName>
    <definedName name="ETX_CI_AXII_I" localSheetId="50">'G&amp;N - Template 1 (2)'!#REF!</definedName>
    <definedName name="ETX_CI_AXII_I" localSheetId="31">'G&amp;N - Template 1 (3)'!#REF!</definedName>
    <definedName name="ETX_CI_AXII_I" localSheetId="71">'G&amp;N - Template 1_Flow'!#REF!</definedName>
    <definedName name="ETX_CI_AXII_I" localSheetId="61">'G&amp;N - Template 1_Flow (2)'!#REF!</definedName>
    <definedName name="ETX_CI_AXII_I" localSheetId="41">'G&amp;N - Template 1_Stock'!#REF!</definedName>
    <definedName name="ETX_CI_AXII_I" localSheetId="85">'G&amp;N - Template 2_CAPEX'!#REF!</definedName>
    <definedName name="ETX_CI_AXII_I" localSheetId="55">'G&amp;N - Template 2_CAPEX (2)'!#REF!</definedName>
    <definedName name="ETX_CI_AXII_I" localSheetId="36">'G&amp;N - Template 2_CAPEX (3)'!#REF!</definedName>
    <definedName name="ETX_CI_AXII_I" localSheetId="76">'G&amp;N - Template 2_Flow_CAPEX'!#REF!</definedName>
    <definedName name="ETX_CI_AXII_I" localSheetId="66">'G&amp;N - Template 2_Flow_CAPEX (2)'!#REF!</definedName>
    <definedName name="ETX_CI_AXII_I" localSheetId="72">'G&amp;N - Template 2_Flow_TURN'!#REF!</definedName>
    <definedName name="ETX_CI_AXII_I" localSheetId="62">'G&amp;N - Template 2_Flow_TURN (2)'!#REF!</definedName>
    <definedName name="ETX_CI_AXII_I" localSheetId="46">'G&amp;N - Template 2_Stock_CAPEX'!#REF!</definedName>
    <definedName name="ETX_CI_AXII_I" localSheetId="42">'G&amp;N - Template 2_Stock_TURN'!#REF!</definedName>
    <definedName name="ETX_CI_AXII_I" localSheetId="81">'G&amp;N - Template 2_TURN'!#REF!</definedName>
    <definedName name="ETX_CI_AXII_I" localSheetId="51">'G&amp;N - Template 2_TURN (2)'!#REF!</definedName>
    <definedName name="ETX_CI_AXII_I" localSheetId="32">'G&amp;N - Template 2_TURN (3)'!#REF!</definedName>
    <definedName name="ETX_CI_AXII_I" localSheetId="86">'G&amp;N - Template 3_CAPEX'!#REF!</definedName>
    <definedName name="ETX_CI_AXII_I" localSheetId="56">'G&amp;N - Template 3_CAPEX (2)'!#REF!</definedName>
    <definedName name="ETX_CI_AXII_I" localSheetId="37">'G&amp;N - Template 3_CAPEX (3)'!#REF!</definedName>
    <definedName name="ETX_CI_AXII_I" localSheetId="77">'G&amp;N - Template 3_Flow_CAPEX'!#REF!</definedName>
    <definedName name="ETX_CI_AXII_I" localSheetId="67">'G&amp;N - Template 3_Flow_CAPEX (2)'!#REF!</definedName>
    <definedName name="ETX_CI_AXII_I" localSheetId="73">'G&amp;N - Template 3_Flow_TURN'!#REF!</definedName>
    <definedName name="ETX_CI_AXII_I" localSheetId="63">'G&amp;N - Template 3_Flow_TURN (2)'!#REF!</definedName>
    <definedName name="ETX_CI_AXII_I" localSheetId="47">'G&amp;N - Template 3_Stock_CAPEX'!#REF!</definedName>
    <definedName name="ETX_CI_AXII_I" localSheetId="43">'G&amp;N - Template 3_Stock_TURN'!#REF!</definedName>
    <definedName name="ETX_CI_AXII_I" localSheetId="82">'G&amp;N - Template 3_TURN'!#REF!</definedName>
    <definedName name="ETX_CI_AXII_I" localSheetId="52">'G&amp;N - Template 3_TURN (2)'!#REF!</definedName>
    <definedName name="ETX_CI_AXII_I" localSheetId="33">'G&amp;N - Template 3_TURN (3)'!#REF!</definedName>
    <definedName name="ETX_CI_AXII_I" localSheetId="87">'G&amp;N - Template 4_CAPEX'!#REF!</definedName>
    <definedName name="ETX_CI_AXII_I" localSheetId="57">'G&amp;N - Template 4_CAPEX (2)'!#REF!</definedName>
    <definedName name="ETX_CI_AXII_I" localSheetId="38">'G&amp;N - Template 4_CAPEX (3)'!#REF!</definedName>
    <definedName name="ETX_CI_AXII_I" localSheetId="78">'G&amp;N - Template 4_Flow_CAPEX'!#REF!</definedName>
    <definedName name="ETX_CI_AXII_I" localSheetId="68">'G&amp;N - Template 4_Flow_CAPEX (2)'!#REF!</definedName>
    <definedName name="ETX_CI_AXII_I" localSheetId="74">'G&amp;N - Template 4_Flow_TURN'!#REF!</definedName>
    <definedName name="ETX_CI_AXII_I" localSheetId="64">'G&amp;N - Template 4_Flow_TURN (2)'!#REF!</definedName>
    <definedName name="ETX_CI_AXII_I" localSheetId="48">'G&amp;N - Template 4_Stock_CAPEX'!#REF!</definedName>
    <definedName name="ETX_CI_AXII_I" localSheetId="44">'G&amp;N - Template 4_Stock_TURN'!#REF!</definedName>
    <definedName name="ETX_CI_AXII_I" localSheetId="83">'G&amp;N - Template 4_TURN'!#REF!</definedName>
    <definedName name="ETX_CI_AXII_I" localSheetId="53">'G&amp;N - Template 4_TURN (2)'!#REF!</definedName>
    <definedName name="ETX_CI_AXII_I" localSheetId="34">'G&amp;N - Template 4_TURN (3)'!#REF!</definedName>
    <definedName name="ETX_CI_AXII_I" localSheetId="88">'G&amp;N - Template 5_CAPEX'!#REF!</definedName>
    <definedName name="ETX_CI_AXII_I" localSheetId="58">'G&amp;N - Template 5_CAPEX (2)'!#REF!</definedName>
    <definedName name="ETX_CI_AXII_I" localSheetId="39">'G&amp;N - Template 5_CAPEX (3)'!#REF!</definedName>
    <definedName name="ETX_CI_AXII_I" localSheetId="79">'G&amp;N - Template 5_Flow_CAPEX'!#REF!</definedName>
    <definedName name="ETX_CI_AXII_I" localSheetId="69">'G&amp;N - Template 5_Flow_CAPEX (2)'!#REF!</definedName>
    <definedName name="ETX_CI_AXII_I" localSheetId="75">'G&amp;N - Template 5_Flow_TURN'!#REF!</definedName>
    <definedName name="ETX_CI_AXII_I" localSheetId="65">'G&amp;N - Template 5_Flow_TURN (2)'!#REF!</definedName>
    <definedName name="ETX_CI_AXII_I" localSheetId="49">'G&amp;N - Template 5_Stock_CAPEX'!#REF!</definedName>
    <definedName name="ETX_CI_AXII_I" localSheetId="45">'G&amp;N - Template 5_Stock_TURN'!#REF!</definedName>
    <definedName name="ETX_CI_AXII_I" localSheetId="84">'G&amp;N - Template 5_TURN'!#REF!</definedName>
    <definedName name="ETX_CI_AXII_I" localSheetId="54">'G&amp;N - Template 5_TURN (2)'!#REF!</definedName>
    <definedName name="ETX_CI_AXII_I" localSheetId="35">'G&amp;N - Template 5_TURN (3)'!#REF!</definedName>
    <definedName name="ETX_CI_AXII_II" localSheetId="80">'G&amp;N - Template 1'!#REF!</definedName>
    <definedName name="ETX_CI_AXII_II" localSheetId="50">'G&amp;N - Template 1 (2)'!#REF!</definedName>
    <definedName name="ETX_CI_AXII_II" localSheetId="31">'G&amp;N - Template 1 (3)'!#REF!</definedName>
    <definedName name="ETX_CI_AXII_II" localSheetId="71">'G&amp;N - Template 1_Flow'!#REF!</definedName>
    <definedName name="ETX_CI_AXII_II" localSheetId="61">'G&amp;N - Template 1_Flow (2)'!#REF!</definedName>
    <definedName name="ETX_CI_AXII_II" localSheetId="41">'G&amp;N - Template 1_Stock'!#REF!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8" i="121" l="1"/>
  <c r="N67" i="121"/>
  <c r="N66" i="121"/>
  <c r="K68" i="121"/>
  <c r="K67" i="121"/>
  <c r="J67" i="121"/>
  <c r="K66" i="121"/>
  <c r="AF68" i="153"/>
  <c r="AF68" i="152"/>
  <c r="M68" i="152"/>
  <c r="K68" i="152"/>
  <c r="M67" i="152"/>
  <c r="K67" i="152"/>
  <c r="J67" i="152"/>
  <c r="M66" i="152"/>
  <c r="K66" i="152"/>
  <c r="AB1096" i="151"/>
  <c r="AA1096" i="151"/>
  <c r="R1096" i="151"/>
  <c r="P1096" i="151"/>
  <c r="O1096" i="151"/>
  <c r="M1096" i="151"/>
  <c r="K1096" i="151"/>
  <c r="F1096" i="151"/>
  <c r="E1096" i="151"/>
  <c r="AB1095" i="151"/>
  <c r="AA1095" i="151"/>
  <c r="R1095" i="151"/>
  <c r="P1095" i="151"/>
  <c r="O1095" i="151"/>
  <c r="M1095" i="151"/>
  <c r="K1095" i="151"/>
  <c r="F1095" i="151"/>
  <c r="E1095" i="151"/>
  <c r="AB1094" i="151"/>
  <c r="AA1094" i="151"/>
  <c r="R1094" i="151"/>
  <c r="P1094" i="151"/>
  <c r="O1094" i="151"/>
  <c r="M1094" i="151"/>
  <c r="K1094" i="151"/>
  <c r="F1094" i="151"/>
  <c r="E1094" i="151"/>
  <c r="AB1093" i="151"/>
  <c r="AA1093" i="151"/>
  <c r="R1093" i="151"/>
  <c r="P1093" i="151"/>
  <c r="O1093" i="151"/>
  <c r="M1093" i="151"/>
  <c r="K1093" i="151"/>
  <c r="F1093" i="151"/>
  <c r="E1093" i="151"/>
  <c r="AB1092" i="151"/>
  <c r="AA1092" i="151"/>
  <c r="R1092" i="151"/>
  <c r="P1092" i="151"/>
  <c r="O1092" i="151"/>
  <c r="M1092" i="151"/>
  <c r="K1092" i="151"/>
  <c r="F1092" i="151"/>
  <c r="E1092" i="151"/>
  <c r="AB1091" i="151"/>
  <c r="AA1091" i="151"/>
  <c r="R1091" i="151"/>
  <c r="P1091" i="151"/>
  <c r="O1091" i="151"/>
  <c r="M1091" i="151"/>
  <c r="K1091" i="151"/>
  <c r="F1091" i="151"/>
  <c r="E1091" i="151"/>
  <c r="AB1090" i="151"/>
  <c r="AA1090" i="151"/>
  <c r="R1090" i="151"/>
  <c r="P1090" i="151"/>
  <c r="O1090" i="151"/>
  <c r="M1090" i="151"/>
  <c r="K1090" i="151"/>
  <c r="F1090" i="151"/>
  <c r="E1090" i="151"/>
  <c r="AB1089" i="151"/>
  <c r="AA1089" i="151"/>
  <c r="R1089" i="151"/>
  <c r="P1089" i="151"/>
  <c r="O1089" i="151"/>
  <c r="M1089" i="151"/>
  <c r="K1089" i="151"/>
  <c r="F1089" i="151"/>
  <c r="E1089" i="151"/>
  <c r="AB1088" i="151"/>
  <c r="AA1088" i="151"/>
  <c r="R1088" i="151"/>
  <c r="P1088" i="151"/>
  <c r="O1088" i="151"/>
  <c r="M1088" i="151"/>
  <c r="K1088" i="151"/>
  <c r="F1088" i="151"/>
  <c r="E1088" i="151"/>
  <c r="AB1087" i="151"/>
  <c r="AA1087" i="151"/>
  <c r="R1087" i="151"/>
  <c r="P1087" i="151"/>
  <c r="O1087" i="151"/>
  <c r="M1087" i="151"/>
  <c r="K1087" i="151"/>
  <c r="F1087" i="151"/>
  <c r="E1087" i="151"/>
  <c r="AB1086" i="151"/>
  <c r="AA1086" i="151"/>
  <c r="R1086" i="151"/>
  <c r="P1086" i="151"/>
  <c r="O1086" i="151"/>
  <c r="M1086" i="151"/>
  <c r="K1086" i="151"/>
  <c r="F1086" i="151"/>
  <c r="E1086" i="151"/>
  <c r="AB1085" i="151"/>
  <c r="AA1085" i="151"/>
  <c r="R1085" i="151"/>
  <c r="P1085" i="151"/>
  <c r="O1085" i="151"/>
  <c r="M1085" i="151"/>
  <c r="K1085" i="151"/>
  <c r="F1085" i="151"/>
  <c r="E1085" i="151"/>
  <c r="AB1084" i="151"/>
  <c r="AA1084" i="151"/>
  <c r="R1084" i="151"/>
  <c r="P1084" i="151"/>
  <c r="O1084" i="151"/>
  <c r="M1084" i="151"/>
  <c r="K1084" i="151"/>
  <c r="F1084" i="151"/>
  <c r="E1084" i="151"/>
  <c r="AB1083" i="151"/>
  <c r="AA1083" i="151"/>
  <c r="R1083" i="151"/>
  <c r="P1083" i="151"/>
  <c r="O1083" i="151"/>
  <c r="M1083" i="151"/>
  <c r="K1083" i="151"/>
  <c r="F1083" i="151"/>
  <c r="E1083" i="151"/>
  <c r="AB1082" i="151"/>
  <c r="AA1082" i="151"/>
  <c r="R1082" i="151"/>
  <c r="P1082" i="151"/>
  <c r="O1082" i="151"/>
  <c r="M1082" i="151"/>
  <c r="K1082" i="151"/>
  <c r="F1082" i="151"/>
  <c r="E1082" i="151"/>
  <c r="AB1081" i="151"/>
  <c r="AA1081" i="151"/>
  <c r="R1081" i="151"/>
  <c r="P1081" i="151"/>
  <c r="O1081" i="151"/>
  <c r="M1081" i="151"/>
  <c r="K1081" i="151"/>
  <c r="F1081" i="151"/>
  <c r="E1081" i="151"/>
  <c r="AB1080" i="151"/>
  <c r="AA1080" i="151"/>
  <c r="R1080" i="151"/>
  <c r="P1080" i="151"/>
  <c r="O1080" i="151"/>
  <c r="M1080" i="151"/>
  <c r="K1080" i="151"/>
  <c r="F1080" i="151"/>
  <c r="E1080" i="151"/>
  <c r="AB1079" i="151"/>
  <c r="AA1079" i="151"/>
  <c r="R1079" i="151"/>
  <c r="P1079" i="151"/>
  <c r="O1079" i="151"/>
  <c r="M1079" i="151"/>
  <c r="K1079" i="151"/>
  <c r="F1079" i="151"/>
  <c r="E1079" i="151"/>
  <c r="AB1078" i="151"/>
  <c r="AA1078" i="151"/>
  <c r="R1078" i="151"/>
  <c r="P1078" i="151"/>
  <c r="O1078" i="151"/>
  <c r="M1078" i="151"/>
  <c r="K1078" i="151"/>
  <c r="F1078" i="151"/>
  <c r="E1078" i="151"/>
  <c r="AB1077" i="151"/>
  <c r="AA1077" i="151"/>
  <c r="R1077" i="151"/>
  <c r="P1077" i="151"/>
  <c r="O1077" i="151"/>
  <c r="M1077" i="151"/>
  <c r="K1077" i="151"/>
  <c r="F1077" i="151"/>
  <c r="E1077" i="151"/>
  <c r="AB1076" i="151"/>
  <c r="AA1076" i="151"/>
  <c r="R1076" i="151"/>
  <c r="P1076" i="151"/>
  <c r="O1076" i="151"/>
  <c r="M1076" i="151"/>
  <c r="K1076" i="151"/>
  <c r="F1076" i="151"/>
  <c r="E1076" i="151"/>
  <c r="AB1075" i="151"/>
  <c r="AA1075" i="151"/>
  <c r="R1075" i="151"/>
  <c r="P1075" i="151"/>
  <c r="O1075" i="151"/>
  <c r="M1075" i="151"/>
  <c r="K1075" i="151"/>
  <c r="F1075" i="151"/>
  <c r="E1075" i="151"/>
  <c r="AB1074" i="151"/>
  <c r="AA1074" i="151"/>
  <c r="R1074" i="151"/>
  <c r="P1074" i="151"/>
  <c r="O1074" i="151"/>
  <c r="M1074" i="151"/>
  <c r="K1074" i="151"/>
  <c r="F1074" i="151"/>
  <c r="E1074" i="151"/>
  <c r="AB1073" i="151"/>
  <c r="AA1073" i="151"/>
  <c r="R1073" i="151"/>
  <c r="P1073" i="151"/>
  <c r="O1073" i="151"/>
  <c r="M1073" i="151"/>
  <c r="K1073" i="151"/>
  <c r="F1073" i="151"/>
  <c r="E1073" i="151"/>
  <c r="AB1072" i="151"/>
  <c r="AA1072" i="151"/>
  <c r="R1072" i="151"/>
  <c r="P1072" i="151"/>
  <c r="O1072" i="151"/>
  <c r="M1072" i="151"/>
  <c r="K1072" i="151"/>
  <c r="F1072" i="151"/>
  <c r="E1072" i="151"/>
  <c r="AB1071" i="151"/>
  <c r="AA1071" i="151"/>
  <c r="R1071" i="151"/>
  <c r="P1071" i="151"/>
  <c r="O1071" i="151"/>
  <c r="M1071" i="151"/>
  <c r="K1071" i="151"/>
  <c r="F1071" i="151"/>
  <c r="E1071" i="151"/>
  <c r="AB1070" i="151"/>
  <c r="AA1070" i="151"/>
  <c r="R1070" i="151"/>
  <c r="P1070" i="151"/>
  <c r="O1070" i="151"/>
  <c r="M1070" i="151"/>
  <c r="K1070" i="151"/>
  <c r="F1070" i="151"/>
  <c r="E1070" i="151"/>
  <c r="AA1069" i="151"/>
  <c r="AB1069" i="151"/>
  <c r="R1069" i="151"/>
  <c r="P1069" i="151"/>
  <c r="O1069" i="151"/>
  <c r="M1069" i="151"/>
  <c r="K1069" i="151"/>
  <c r="F1069" i="151"/>
  <c r="E1069" i="151"/>
  <c r="AB1068" i="151"/>
  <c r="AA1068" i="151"/>
  <c r="R1068" i="151"/>
  <c r="P1068" i="151"/>
  <c r="O1068" i="151"/>
  <c r="M1068" i="151"/>
  <c r="K1068" i="151"/>
  <c r="F1068" i="151"/>
  <c r="E1068" i="151"/>
  <c r="AB1067" i="151"/>
  <c r="AA1067" i="151"/>
  <c r="P1067" i="151"/>
  <c r="O1067" i="151"/>
  <c r="M1067" i="151"/>
  <c r="K1067" i="151"/>
  <c r="F1067" i="151"/>
  <c r="E1067" i="151"/>
  <c r="AB1066" i="151"/>
  <c r="AA1066" i="151"/>
  <c r="P1066" i="151"/>
  <c r="O1066" i="151"/>
  <c r="M1066" i="151"/>
  <c r="K1066" i="151"/>
  <c r="F1066" i="151"/>
  <c r="E1066" i="151"/>
  <c r="AB1065" i="151"/>
  <c r="AA1065" i="151"/>
  <c r="P1065" i="151"/>
  <c r="O1065" i="151"/>
  <c r="M1065" i="151"/>
  <c r="K1065" i="151"/>
  <c r="F1065" i="151"/>
  <c r="E1065" i="151"/>
  <c r="AA1064" i="151"/>
  <c r="AB1064" i="151"/>
  <c r="R1064" i="151"/>
  <c r="P1064" i="151"/>
  <c r="O1064" i="151"/>
  <c r="M1064" i="151"/>
  <c r="K1064" i="151"/>
  <c r="F1064" i="151"/>
  <c r="E1064" i="151"/>
  <c r="AB1063" i="151"/>
  <c r="AA1063" i="151"/>
  <c r="R1063" i="151"/>
  <c r="P1063" i="151"/>
  <c r="O1063" i="151"/>
  <c r="M1063" i="151"/>
  <c r="K1063" i="151"/>
  <c r="F1063" i="151"/>
  <c r="E1063" i="151"/>
  <c r="AB1062" i="151"/>
  <c r="AA1062" i="151"/>
  <c r="R1062" i="151"/>
  <c r="P1062" i="151"/>
  <c r="O1062" i="151"/>
  <c r="M1062" i="151"/>
  <c r="K1062" i="151"/>
  <c r="F1062" i="151"/>
  <c r="E1062" i="151"/>
  <c r="AB1061" i="151"/>
  <c r="AA1061" i="151"/>
  <c r="R1061" i="151"/>
  <c r="P1061" i="151"/>
  <c r="O1061" i="151"/>
  <c r="M1061" i="151"/>
  <c r="K1061" i="151"/>
  <c r="F1061" i="151"/>
  <c r="E1061" i="151"/>
  <c r="AA1060" i="151"/>
  <c r="AB1060" i="151"/>
  <c r="R1060" i="151"/>
  <c r="P1060" i="151"/>
  <c r="O1060" i="151"/>
  <c r="M1060" i="151"/>
  <c r="K1060" i="151"/>
  <c r="F1060" i="151"/>
  <c r="E1060" i="151"/>
  <c r="AB1059" i="151"/>
  <c r="AA1059" i="151"/>
  <c r="R1059" i="151"/>
  <c r="P1059" i="151"/>
  <c r="O1059" i="151"/>
  <c r="M1059" i="151"/>
  <c r="K1059" i="151"/>
  <c r="F1059" i="151"/>
  <c r="E1059" i="151"/>
  <c r="AB1058" i="151"/>
  <c r="AA1058" i="151"/>
  <c r="R1058" i="151"/>
  <c r="P1058" i="151"/>
  <c r="O1058" i="151"/>
  <c r="M1058" i="151"/>
  <c r="K1058" i="151"/>
  <c r="F1058" i="151"/>
  <c r="E1058" i="151"/>
  <c r="AA1057" i="151"/>
  <c r="AB1057" i="151"/>
  <c r="R1057" i="151"/>
  <c r="P1057" i="151"/>
  <c r="O1057" i="151"/>
  <c r="M1057" i="151"/>
  <c r="K1057" i="151"/>
  <c r="F1057" i="151"/>
  <c r="E1057" i="151"/>
  <c r="AB1056" i="151"/>
  <c r="AA1056" i="151"/>
  <c r="R1056" i="151"/>
  <c r="P1056" i="151"/>
  <c r="O1056" i="151"/>
  <c r="M1056" i="151"/>
  <c r="K1056" i="151"/>
  <c r="F1056" i="151"/>
  <c r="E1056" i="151"/>
  <c r="AB1055" i="151"/>
  <c r="AA1055" i="151"/>
  <c r="R1055" i="151"/>
  <c r="P1055" i="151"/>
  <c r="O1055" i="151"/>
  <c r="M1055" i="151"/>
  <c r="K1055" i="151"/>
  <c r="F1055" i="151"/>
  <c r="E1055" i="151"/>
  <c r="AB1054" i="151"/>
  <c r="AA1054" i="151"/>
  <c r="R1054" i="151"/>
  <c r="P1054" i="151"/>
  <c r="O1054" i="151"/>
  <c r="M1054" i="151"/>
  <c r="K1054" i="151"/>
  <c r="F1054" i="151"/>
  <c r="E1054" i="151"/>
  <c r="AA1053" i="151"/>
  <c r="AB1053" i="151"/>
  <c r="R1053" i="151"/>
  <c r="P1053" i="151"/>
  <c r="O1053" i="151"/>
  <c r="M1053" i="151"/>
  <c r="K1053" i="151"/>
  <c r="F1053" i="151"/>
  <c r="E1053" i="151"/>
  <c r="AB1052" i="151"/>
  <c r="AA1052" i="151"/>
  <c r="R1052" i="151"/>
  <c r="P1052" i="151"/>
  <c r="O1052" i="151"/>
  <c r="M1052" i="151"/>
  <c r="K1052" i="151"/>
  <c r="F1052" i="151"/>
  <c r="E1052" i="151"/>
  <c r="AA1051" i="151"/>
  <c r="AB1051" i="151"/>
  <c r="R1051" i="151"/>
  <c r="P1051" i="151"/>
  <c r="O1051" i="151"/>
  <c r="M1051" i="151"/>
  <c r="K1051" i="151"/>
  <c r="F1051" i="151"/>
  <c r="E1051" i="151"/>
  <c r="AB1050" i="151"/>
  <c r="AA1050" i="151"/>
  <c r="R1050" i="151"/>
  <c r="P1050" i="151"/>
  <c r="O1050" i="151"/>
  <c r="M1050" i="151"/>
  <c r="K1050" i="151"/>
  <c r="F1050" i="151"/>
  <c r="E1050" i="151"/>
  <c r="AB1049" i="151"/>
  <c r="AA1049" i="151"/>
  <c r="R1049" i="151"/>
  <c r="P1049" i="151"/>
  <c r="O1049" i="151"/>
  <c r="M1049" i="151"/>
  <c r="K1049" i="151"/>
  <c r="F1049" i="151"/>
  <c r="E1049" i="151"/>
  <c r="AB1048" i="151"/>
  <c r="AA1048" i="151"/>
  <c r="R1048" i="151"/>
  <c r="P1048" i="151"/>
  <c r="O1048" i="151"/>
  <c r="M1048" i="151"/>
  <c r="K1048" i="151"/>
  <c r="F1048" i="151"/>
  <c r="E1048" i="151"/>
  <c r="AB1047" i="151"/>
  <c r="AA1047" i="151"/>
  <c r="R1047" i="151"/>
  <c r="P1047" i="151"/>
  <c r="O1047" i="151"/>
  <c r="M1047" i="151"/>
  <c r="K1047" i="151"/>
  <c r="F1047" i="151"/>
  <c r="E1047" i="151"/>
  <c r="AB1046" i="151"/>
  <c r="AA1046" i="151"/>
  <c r="R1046" i="151"/>
  <c r="P1046" i="151"/>
  <c r="O1046" i="151"/>
  <c r="M1046" i="151"/>
  <c r="K1046" i="151"/>
  <c r="F1046" i="151"/>
  <c r="E1046" i="151"/>
  <c r="AB1045" i="151"/>
  <c r="AA1045" i="151"/>
  <c r="R1045" i="151"/>
  <c r="P1045" i="151"/>
  <c r="O1045" i="151"/>
  <c r="M1045" i="151"/>
  <c r="K1045" i="151"/>
  <c r="F1045" i="151"/>
  <c r="E1045" i="151"/>
  <c r="AA1044" i="151"/>
  <c r="AB1044" i="151"/>
  <c r="R1044" i="151"/>
  <c r="P1044" i="151"/>
  <c r="O1044" i="151"/>
  <c r="M1044" i="151"/>
  <c r="K1044" i="151"/>
  <c r="F1044" i="151"/>
  <c r="E1044" i="151"/>
  <c r="AB1043" i="151"/>
  <c r="AA1043" i="151"/>
  <c r="R1043" i="151"/>
  <c r="P1043" i="151"/>
  <c r="O1043" i="151"/>
  <c r="M1043" i="151"/>
  <c r="K1043" i="151"/>
  <c r="F1043" i="151"/>
  <c r="E1043" i="151"/>
  <c r="AB1042" i="151"/>
  <c r="AA1042" i="151"/>
  <c r="R1042" i="151"/>
  <c r="P1042" i="151"/>
  <c r="O1042" i="151"/>
  <c r="M1042" i="151"/>
  <c r="K1042" i="151"/>
  <c r="F1042" i="151"/>
  <c r="E1042" i="151"/>
  <c r="AB1041" i="151"/>
  <c r="AA1041" i="151"/>
  <c r="R1041" i="151"/>
  <c r="P1041" i="151"/>
  <c r="O1041" i="151"/>
  <c r="M1041" i="151"/>
  <c r="K1041" i="151"/>
  <c r="F1041" i="151"/>
  <c r="E1041" i="151"/>
  <c r="AB1040" i="151"/>
  <c r="AA1040" i="151"/>
  <c r="R1040" i="151"/>
  <c r="P1040" i="151"/>
  <c r="O1040" i="151"/>
  <c r="M1040" i="151"/>
  <c r="K1040" i="151"/>
  <c r="F1040" i="151"/>
  <c r="E1040" i="151"/>
  <c r="AB1039" i="151"/>
  <c r="AA1039" i="151"/>
  <c r="R1039" i="151"/>
  <c r="P1039" i="151"/>
  <c r="O1039" i="151"/>
  <c r="M1039" i="151"/>
  <c r="K1039" i="151"/>
  <c r="F1039" i="151"/>
  <c r="E1039" i="151"/>
  <c r="AB1038" i="151"/>
  <c r="AA1038" i="151"/>
  <c r="R1038" i="151"/>
  <c r="P1038" i="151"/>
  <c r="O1038" i="151"/>
  <c r="M1038" i="151"/>
  <c r="K1038" i="151"/>
  <c r="F1038" i="151"/>
  <c r="E1038" i="151"/>
  <c r="AB1037" i="151"/>
  <c r="AA1037" i="151"/>
  <c r="R1037" i="151"/>
  <c r="P1037" i="151"/>
  <c r="O1037" i="151"/>
  <c r="M1037" i="151"/>
  <c r="K1037" i="151"/>
  <c r="F1037" i="151"/>
  <c r="E1037" i="151"/>
  <c r="AB1036" i="151"/>
  <c r="AA1036" i="151"/>
  <c r="R1036" i="151"/>
  <c r="P1036" i="151"/>
  <c r="O1036" i="151"/>
  <c r="M1036" i="151"/>
  <c r="K1036" i="151"/>
  <c r="F1036" i="151"/>
  <c r="E1036" i="151"/>
  <c r="AB1035" i="151"/>
  <c r="AA1035" i="151"/>
  <c r="R1035" i="151"/>
  <c r="P1035" i="151"/>
  <c r="O1035" i="151"/>
  <c r="M1035" i="151"/>
  <c r="K1035" i="151"/>
  <c r="F1035" i="151"/>
  <c r="E1035" i="151"/>
  <c r="AB1034" i="151"/>
  <c r="AA1034" i="151"/>
  <c r="R1034" i="151"/>
  <c r="P1034" i="151"/>
  <c r="O1034" i="151"/>
  <c r="M1034" i="151"/>
  <c r="K1034" i="151"/>
  <c r="F1034" i="151"/>
  <c r="E1034" i="151"/>
  <c r="AB1033" i="151"/>
  <c r="AA1033" i="151"/>
  <c r="R1033" i="151"/>
  <c r="P1033" i="151"/>
  <c r="O1033" i="151"/>
  <c r="M1033" i="151"/>
  <c r="K1033" i="151"/>
  <c r="F1033" i="151"/>
  <c r="E1033" i="151"/>
  <c r="AB1032" i="151"/>
  <c r="AA1032" i="151"/>
  <c r="R1032" i="151"/>
  <c r="P1032" i="151"/>
  <c r="O1032" i="151"/>
  <c r="M1032" i="151"/>
  <c r="K1032" i="151"/>
  <c r="F1032" i="151"/>
  <c r="E1032" i="151"/>
  <c r="AB1031" i="151"/>
  <c r="AA1031" i="151"/>
  <c r="R1031" i="151"/>
  <c r="P1031" i="151"/>
  <c r="O1031" i="151"/>
  <c r="M1031" i="151"/>
  <c r="K1031" i="151"/>
  <c r="F1031" i="151"/>
  <c r="E1031" i="151"/>
  <c r="AB1030" i="151"/>
  <c r="AA1030" i="151"/>
  <c r="R1030" i="151"/>
  <c r="P1030" i="151"/>
  <c r="O1030" i="151"/>
  <c r="M1030" i="151"/>
  <c r="K1030" i="151"/>
  <c r="F1030" i="151"/>
  <c r="E1030" i="151"/>
  <c r="AB1029" i="151"/>
  <c r="AA1029" i="151"/>
  <c r="R1029" i="151"/>
  <c r="P1029" i="151"/>
  <c r="O1029" i="151"/>
  <c r="M1029" i="151"/>
  <c r="K1029" i="151"/>
  <c r="F1029" i="151"/>
  <c r="E1029" i="151"/>
  <c r="AB1028" i="151"/>
  <c r="AA1028" i="151"/>
  <c r="R1028" i="151"/>
  <c r="P1028" i="151"/>
  <c r="O1028" i="151"/>
  <c r="M1028" i="151"/>
  <c r="K1028" i="151"/>
  <c r="F1028" i="151"/>
  <c r="E1028" i="151"/>
  <c r="AB1027" i="151"/>
  <c r="AA1027" i="151"/>
  <c r="R1027" i="151"/>
  <c r="P1027" i="151"/>
  <c r="O1027" i="151"/>
  <c r="M1027" i="151"/>
  <c r="K1027" i="151"/>
  <c r="F1027" i="151"/>
  <c r="E1027" i="151"/>
  <c r="AB1026" i="151"/>
  <c r="AA1026" i="151"/>
  <c r="R1026" i="151"/>
  <c r="P1026" i="151"/>
  <c r="O1026" i="151"/>
  <c r="M1026" i="151"/>
  <c r="K1026" i="151"/>
  <c r="F1026" i="151"/>
  <c r="E1026" i="151"/>
  <c r="AB1025" i="151"/>
  <c r="AA1025" i="151"/>
  <c r="R1025" i="151"/>
  <c r="P1025" i="151"/>
  <c r="O1025" i="151"/>
  <c r="M1025" i="151"/>
  <c r="K1025" i="151"/>
  <c r="F1025" i="151"/>
  <c r="E1025" i="151"/>
  <c r="AB1024" i="151"/>
  <c r="AA1024" i="151"/>
  <c r="P1024" i="151"/>
  <c r="O1024" i="151"/>
  <c r="M1024" i="151"/>
  <c r="K1024" i="151"/>
  <c r="F1024" i="151"/>
  <c r="E1024" i="151"/>
  <c r="AB1023" i="151"/>
  <c r="AA1023" i="151"/>
  <c r="R1023" i="151"/>
  <c r="P1023" i="151"/>
  <c r="O1023" i="151"/>
  <c r="M1023" i="151"/>
  <c r="K1023" i="151"/>
  <c r="F1023" i="151"/>
  <c r="E1023" i="151"/>
  <c r="AB1022" i="151"/>
  <c r="AA1022" i="151"/>
  <c r="R1022" i="151"/>
  <c r="P1022" i="151"/>
  <c r="O1022" i="151"/>
  <c r="M1022" i="151"/>
  <c r="K1022" i="151"/>
  <c r="F1022" i="151"/>
  <c r="E1022" i="151"/>
  <c r="AB1021" i="151"/>
  <c r="AA1021" i="151"/>
  <c r="R1021" i="151"/>
  <c r="P1021" i="151"/>
  <c r="O1021" i="151"/>
  <c r="M1021" i="151"/>
  <c r="K1021" i="151"/>
  <c r="F1021" i="151"/>
  <c r="E1021" i="151"/>
  <c r="AB1020" i="151"/>
  <c r="AA1020" i="151"/>
  <c r="P1020" i="151"/>
  <c r="O1020" i="151"/>
  <c r="M1020" i="151"/>
  <c r="K1020" i="151"/>
  <c r="F1020" i="151"/>
  <c r="E1020" i="151"/>
  <c r="AB1019" i="151"/>
  <c r="AA1019" i="151"/>
  <c r="R1019" i="151"/>
  <c r="P1019" i="151"/>
  <c r="O1019" i="151"/>
  <c r="M1019" i="151"/>
  <c r="K1019" i="151"/>
  <c r="F1019" i="151"/>
  <c r="E1019" i="151"/>
  <c r="AB1018" i="151"/>
  <c r="AA1018" i="151"/>
  <c r="R1018" i="151"/>
  <c r="P1018" i="151"/>
  <c r="O1018" i="151"/>
  <c r="M1018" i="151"/>
  <c r="K1018" i="151"/>
  <c r="F1018" i="151"/>
  <c r="E1018" i="151"/>
  <c r="AB1017" i="151"/>
  <c r="AA1017" i="151"/>
  <c r="R1017" i="151"/>
  <c r="P1017" i="151"/>
  <c r="O1017" i="151"/>
  <c r="M1017" i="151"/>
  <c r="K1017" i="151"/>
  <c r="F1017" i="151"/>
  <c r="E1017" i="151"/>
  <c r="AB1016" i="151"/>
  <c r="AA1016" i="151"/>
  <c r="R1016" i="151"/>
  <c r="P1016" i="151"/>
  <c r="O1016" i="151"/>
  <c r="M1016" i="151"/>
  <c r="K1016" i="151"/>
  <c r="F1016" i="151"/>
  <c r="E1016" i="151"/>
  <c r="AB1015" i="151"/>
  <c r="AA1015" i="151"/>
  <c r="R1015" i="151"/>
  <c r="P1015" i="151"/>
  <c r="O1015" i="151"/>
  <c r="M1015" i="151"/>
  <c r="K1015" i="151"/>
  <c r="F1015" i="151"/>
  <c r="E1015" i="151"/>
  <c r="AB1014" i="151"/>
  <c r="AA1014" i="151"/>
  <c r="R1014" i="151"/>
  <c r="P1014" i="151"/>
  <c r="O1014" i="151"/>
  <c r="M1014" i="151"/>
  <c r="K1014" i="151"/>
  <c r="F1014" i="151"/>
  <c r="E1014" i="151"/>
  <c r="AB1013" i="151"/>
  <c r="AA1013" i="151"/>
  <c r="R1013" i="151"/>
  <c r="P1013" i="151"/>
  <c r="O1013" i="151"/>
  <c r="M1013" i="151"/>
  <c r="K1013" i="151"/>
  <c r="F1013" i="151"/>
  <c r="E1013" i="151"/>
  <c r="AB1012" i="151"/>
  <c r="AA1012" i="151"/>
  <c r="R1012" i="151"/>
  <c r="P1012" i="151"/>
  <c r="O1012" i="151"/>
  <c r="M1012" i="151"/>
  <c r="K1012" i="151"/>
  <c r="F1012" i="151"/>
  <c r="E1012" i="151"/>
  <c r="AB1011" i="151"/>
  <c r="AA1011" i="151"/>
  <c r="R1011" i="151"/>
  <c r="P1011" i="151"/>
  <c r="O1011" i="151"/>
  <c r="M1011" i="151"/>
  <c r="K1011" i="151"/>
  <c r="F1011" i="151"/>
  <c r="E1011" i="151"/>
  <c r="AB1010" i="151"/>
  <c r="AA1010" i="151"/>
  <c r="R1010" i="151"/>
  <c r="P1010" i="151"/>
  <c r="O1010" i="151"/>
  <c r="M1010" i="151"/>
  <c r="K1010" i="151"/>
  <c r="F1010" i="151"/>
  <c r="E1010" i="151"/>
  <c r="AB1009" i="151"/>
  <c r="AA1009" i="151"/>
  <c r="R1009" i="151"/>
  <c r="P1009" i="151"/>
  <c r="O1009" i="151"/>
  <c r="M1009" i="151"/>
  <c r="K1009" i="151"/>
  <c r="F1009" i="151"/>
  <c r="E1009" i="151"/>
  <c r="AB1008" i="151"/>
  <c r="AA1008" i="151"/>
  <c r="R1008" i="151"/>
  <c r="P1008" i="151"/>
  <c r="O1008" i="151"/>
  <c r="M1008" i="151"/>
  <c r="K1008" i="151"/>
  <c r="F1008" i="151"/>
  <c r="E1008" i="151"/>
  <c r="AB1007" i="151"/>
  <c r="AA1007" i="151"/>
  <c r="R1007" i="151"/>
  <c r="P1007" i="151"/>
  <c r="O1007" i="151"/>
  <c r="M1007" i="151"/>
  <c r="K1007" i="151"/>
  <c r="F1007" i="151"/>
  <c r="E1007" i="151"/>
  <c r="AB1006" i="151"/>
  <c r="AA1006" i="151"/>
  <c r="R1006" i="151"/>
  <c r="P1006" i="151"/>
  <c r="O1006" i="151"/>
  <c r="M1006" i="151"/>
  <c r="K1006" i="151"/>
  <c r="F1006" i="151"/>
  <c r="E1006" i="151"/>
  <c r="AB1005" i="151"/>
  <c r="AA1005" i="151"/>
  <c r="R1005" i="151"/>
  <c r="P1005" i="151"/>
  <c r="O1005" i="151"/>
  <c r="M1005" i="151"/>
  <c r="K1005" i="151"/>
  <c r="F1005" i="151"/>
  <c r="E1005" i="151"/>
  <c r="AB1004" i="151"/>
  <c r="AA1004" i="151"/>
  <c r="R1004" i="151"/>
  <c r="P1004" i="151"/>
  <c r="O1004" i="151"/>
  <c r="M1004" i="151"/>
  <c r="K1004" i="151"/>
  <c r="F1004" i="151"/>
  <c r="E1004" i="151"/>
  <c r="AA1003" i="151"/>
  <c r="AB1003" i="151"/>
  <c r="R1003" i="151"/>
  <c r="P1003" i="151"/>
  <c r="O1003" i="151"/>
  <c r="M1003" i="151"/>
  <c r="K1003" i="151"/>
  <c r="F1003" i="151"/>
  <c r="E1003" i="151"/>
  <c r="AB1002" i="151"/>
  <c r="AA1002" i="151"/>
  <c r="R1002" i="151"/>
  <c r="P1002" i="151"/>
  <c r="O1002" i="151"/>
  <c r="M1002" i="151"/>
  <c r="K1002" i="151"/>
  <c r="F1002" i="151"/>
  <c r="E1002" i="151"/>
  <c r="AB1001" i="151"/>
  <c r="AA1001" i="151"/>
  <c r="R1001" i="151"/>
  <c r="P1001" i="151"/>
  <c r="O1001" i="151"/>
  <c r="M1001" i="151"/>
  <c r="K1001" i="151"/>
  <c r="F1001" i="151"/>
  <c r="E1001" i="151"/>
  <c r="AB1000" i="151"/>
  <c r="AA1000" i="151"/>
  <c r="R1000" i="151"/>
  <c r="P1000" i="151"/>
  <c r="O1000" i="151"/>
  <c r="M1000" i="151"/>
  <c r="K1000" i="151"/>
  <c r="F1000" i="151"/>
  <c r="E1000" i="151"/>
  <c r="AB999" i="151"/>
  <c r="AA999" i="151"/>
  <c r="R999" i="151"/>
  <c r="P999" i="151"/>
  <c r="O999" i="151"/>
  <c r="M999" i="151"/>
  <c r="K999" i="151"/>
  <c r="F999" i="151"/>
  <c r="E999" i="151"/>
  <c r="AB998" i="151"/>
  <c r="AA998" i="151"/>
  <c r="R998" i="151"/>
  <c r="P998" i="151"/>
  <c r="O998" i="151"/>
  <c r="M998" i="151"/>
  <c r="K998" i="151"/>
  <c r="F998" i="151"/>
  <c r="E998" i="151"/>
  <c r="AB997" i="151"/>
  <c r="AA997" i="151"/>
  <c r="R997" i="151"/>
  <c r="P997" i="151"/>
  <c r="O997" i="151"/>
  <c r="M997" i="151"/>
  <c r="K997" i="151"/>
  <c r="F997" i="151"/>
  <c r="E997" i="151"/>
  <c r="AA996" i="151"/>
  <c r="AB996" i="151"/>
  <c r="R996" i="151"/>
  <c r="P996" i="151"/>
  <c r="O996" i="151"/>
  <c r="M996" i="151"/>
  <c r="K996" i="151"/>
  <c r="F996" i="151"/>
  <c r="E996" i="151"/>
  <c r="AB995" i="151"/>
  <c r="AA995" i="151"/>
  <c r="R995" i="151"/>
  <c r="P995" i="151"/>
  <c r="O995" i="151"/>
  <c r="M995" i="151"/>
  <c r="K995" i="151"/>
  <c r="F995" i="151"/>
  <c r="E995" i="151"/>
  <c r="AA994" i="151"/>
  <c r="AB994" i="151"/>
  <c r="R994" i="151"/>
  <c r="P994" i="151"/>
  <c r="O994" i="151"/>
  <c r="M994" i="151"/>
  <c r="K994" i="151"/>
  <c r="F994" i="151"/>
  <c r="E994" i="151"/>
  <c r="AB993" i="151"/>
  <c r="AA993" i="151"/>
  <c r="P993" i="151"/>
  <c r="O993" i="151"/>
  <c r="M993" i="151"/>
  <c r="K993" i="151"/>
  <c r="F993" i="151"/>
  <c r="E993" i="151"/>
  <c r="AB992" i="151"/>
  <c r="AA992" i="151"/>
  <c r="R992" i="151"/>
  <c r="P992" i="151"/>
  <c r="O992" i="151"/>
  <c r="M992" i="151"/>
  <c r="K992" i="151"/>
  <c r="F992" i="151"/>
  <c r="E992" i="151"/>
  <c r="AB991" i="151"/>
  <c r="AA991" i="151"/>
  <c r="R991" i="151"/>
  <c r="P991" i="151"/>
  <c r="O991" i="151"/>
  <c r="M991" i="151"/>
  <c r="K991" i="151"/>
  <c r="F991" i="151"/>
  <c r="E991" i="151"/>
  <c r="AB990" i="151"/>
  <c r="AA990" i="151"/>
  <c r="R990" i="151"/>
  <c r="P990" i="151"/>
  <c r="O990" i="151"/>
  <c r="M990" i="151"/>
  <c r="K990" i="151"/>
  <c r="F990" i="151"/>
  <c r="E990" i="151"/>
  <c r="AB989" i="151"/>
  <c r="AA989" i="151"/>
  <c r="R989" i="151"/>
  <c r="P989" i="151"/>
  <c r="O989" i="151"/>
  <c r="M989" i="151"/>
  <c r="K989" i="151"/>
  <c r="F989" i="151"/>
  <c r="E989" i="151"/>
  <c r="AB988" i="151"/>
  <c r="AA988" i="151"/>
  <c r="R988" i="151"/>
  <c r="P988" i="151"/>
  <c r="O988" i="151"/>
  <c r="M988" i="151"/>
  <c r="K988" i="151"/>
  <c r="F988" i="151"/>
  <c r="E988" i="151"/>
  <c r="AB987" i="151"/>
  <c r="AA987" i="151"/>
  <c r="R987" i="151"/>
  <c r="P987" i="151"/>
  <c r="O987" i="151"/>
  <c r="M987" i="151"/>
  <c r="K987" i="151"/>
  <c r="F987" i="151"/>
  <c r="E987" i="151"/>
  <c r="AB986" i="151"/>
  <c r="AA986" i="151"/>
  <c r="R986" i="151"/>
  <c r="P986" i="151"/>
  <c r="O986" i="151"/>
  <c r="M986" i="151"/>
  <c r="K986" i="151"/>
  <c r="F986" i="151"/>
  <c r="E986" i="151"/>
  <c r="AB985" i="151"/>
  <c r="AA985" i="151"/>
  <c r="R985" i="151"/>
  <c r="P985" i="151"/>
  <c r="O985" i="151"/>
  <c r="M985" i="151"/>
  <c r="K985" i="151"/>
  <c r="F985" i="151"/>
  <c r="E985" i="151"/>
  <c r="AB984" i="151"/>
  <c r="AA984" i="151"/>
  <c r="R984" i="151"/>
  <c r="P984" i="151"/>
  <c r="O984" i="151"/>
  <c r="M984" i="151"/>
  <c r="K984" i="151"/>
  <c r="F984" i="151"/>
  <c r="E984" i="151"/>
  <c r="AB983" i="151"/>
  <c r="AA983" i="151"/>
  <c r="R983" i="151"/>
  <c r="P983" i="151"/>
  <c r="O983" i="151"/>
  <c r="M983" i="151"/>
  <c r="K983" i="151"/>
  <c r="F983" i="151"/>
  <c r="E983" i="151"/>
  <c r="AA982" i="151"/>
  <c r="AB982" i="151"/>
  <c r="R982" i="151"/>
  <c r="P982" i="151"/>
  <c r="O982" i="151"/>
  <c r="M982" i="151"/>
  <c r="K982" i="151"/>
  <c r="F982" i="151"/>
  <c r="E982" i="151"/>
  <c r="AB981" i="151"/>
  <c r="AA981" i="151"/>
  <c r="R981" i="151"/>
  <c r="P981" i="151"/>
  <c r="O981" i="151"/>
  <c r="M981" i="151"/>
  <c r="K981" i="151"/>
  <c r="F981" i="151"/>
  <c r="E981" i="151"/>
  <c r="AB980" i="151"/>
  <c r="AA980" i="151"/>
  <c r="R980" i="151"/>
  <c r="P980" i="151"/>
  <c r="O980" i="151"/>
  <c r="M980" i="151"/>
  <c r="K980" i="151"/>
  <c r="F980" i="151"/>
  <c r="E980" i="151"/>
  <c r="AB979" i="151"/>
  <c r="AA979" i="151"/>
  <c r="R979" i="151"/>
  <c r="P979" i="151"/>
  <c r="O979" i="151"/>
  <c r="M979" i="151"/>
  <c r="K979" i="151"/>
  <c r="F979" i="151"/>
  <c r="E979" i="151"/>
  <c r="AB978" i="151"/>
  <c r="AA978" i="151"/>
  <c r="R978" i="151"/>
  <c r="P978" i="151"/>
  <c r="O978" i="151"/>
  <c r="M978" i="151"/>
  <c r="K978" i="151"/>
  <c r="F978" i="151"/>
  <c r="E978" i="151"/>
  <c r="AB977" i="151"/>
  <c r="AA977" i="151"/>
  <c r="R977" i="151"/>
  <c r="P977" i="151"/>
  <c r="O977" i="151"/>
  <c r="M977" i="151"/>
  <c r="K977" i="151"/>
  <c r="F977" i="151"/>
  <c r="E977" i="151"/>
  <c r="AB976" i="151"/>
  <c r="AA976" i="151"/>
  <c r="R976" i="151"/>
  <c r="P976" i="151"/>
  <c r="O976" i="151"/>
  <c r="M976" i="151"/>
  <c r="K976" i="151"/>
  <c r="F976" i="151"/>
  <c r="E976" i="151"/>
  <c r="AB975" i="151"/>
  <c r="AA975" i="151"/>
  <c r="R975" i="151"/>
  <c r="P975" i="151"/>
  <c r="O975" i="151"/>
  <c r="M975" i="151"/>
  <c r="K975" i="151"/>
  <c r="F975" i="151"/>
  <c r="E975" i="151"/>
  <c r="AB974" i="151"/>
  <c r="AA974" i="151"/>
  <c r="R974" i="151"/>
  <c r="P974" i="151"/>
  <c r="O974" i="151"/>
  <c r="M974" i="151"/>
  <c r="K974" i="151"/>
  <c r="F974" i="151"/>
  <c r="E974" i="151"/>
  <c r="AB973" i="151"/>
  <c r="AA973" i="151"/>
  <c r="R973" i="151"/>
  <c r="P973" i="151"/>
  <c r="O973" i="151"/>
  <c r="M973" i="151"/>
  <c r="K973" i="151"/>
  <c r="F973" i="151"/>
  <c r="E973" i="151"/>
  <c r="AB972" i="151"/>
  <c r="AA972" i="151"/>
  <c r="R972" i="151"/>
  <c r="P972" i="151"/>
  <c r="O972" i="151"/>
  <c r="M972" i="151"/>
  <c r="K972" i="151"/>
  <c r="F972" i="151"/>
  <c r="E972" i="151"/>
  <c r="AB971" i="151"/>
  <c r="AA971" i="151"/>
  <c r="R971" i="151"/>
  <c r="P971" i="151"/>
  <c r="O971" i="151"/>
  <c r="M971" i="151"/>
  <c r="K971" i="151"/>
  <c r="F971" i="151"/>
  <c r="E971" i="151"/>
  <c r="AB970" i="151"/>
  <c r="AA970" i="151"/>
  <c r="R970" i="151"/>
  <c r="P970" i="151"/>
  <c r="O970" i="151"/>
  <c r="M970" i="151"/>
  <c r="K970" i="151"/>
  <c r="F970" i="151"/>
  <c r="E970" i="151"/>
  <c r="AB969" i="151"/>
  <c r="AA969" i="151"/>
  <c r="R969" i="151"/>
  <c r="P969" i="151"/>
  <c r="O969" i="151"/>
  <c r="M969" i="151"/>
  <c r="K969" i="151"/>
  <c r="F969" i="151"/>
  <c r="E969" i="151"/>
  <c r="AB968" i="151"/>
  <c r="AA968" i="151"/>
  <c r="R968" i="151"/>
  <c r="P968" i="151"/>
  <c r="O968" i="151"/>
  <c r="M968" i="151"/>
  <c r="K968" i="151"/>
  <c r="F968" i="151"/>
  <c r="E968" i="151"/>
  <c r="AB967" i="151"/>
  <c r="AA967" i="151"/>
  <c r="R967" i="151"/>
  <c r="P967" i="151"/>
  <c r="O967" i="151"/>
  <c r="M967" i="151"/>
  <c r="K967" i="151"/>
  <c r="F967" i="151"/>
  <c r="E967" i="151"/>
  <c r="AB966" i="151"/>
  <c r="AA966" i="151"/>
  <c r="R966" i="151"/>
  <c r="P966" i="151"/>
  <c r="O966" i="151"/>
  <c r="M966" i="151"/>
  <c r="K966" i="151"/>
  <c r="F966" i="151"/>
  <c r="E966" i="151"/>
  <c r="AB965" i="151"/>
  <c r="AA965" i="151"/>
  <c r="R965" i="151"/>
  <c r="P965" i="151"/>
  <c r="O965" i="151"/>
  <c r="M965" i="151"/>
  <c r="K965" i="151"/>
  <c r="F965" i="151"/>
  <c r="E965" i="151"/>
  <c r="AB964" i="151"/>
  <c r="AA964" i="151"/>
  <c r="R964" i="151"/>
  <c r="P964" i="151"/>
  <c r="O964" i="151"/>
  <c r="M964" i="151"/>
  <c r="K964" i="151"/>
  <c r="F964" i="151"/>
  <c r="E964" i="151"/>
  <c r="AB963" i="151"/>
  <c r="AA963" i="151"/>
  <c r="R963" i="151"/>
  <c r="P963" i="151"/>
  <c r="O963" i="151"/>
  <c r="M963" i="151"/>
  <c r="K963" i="151"/>
  <c r="F963" i="151"/>
  <c r="E963" i="151"/>
  <c r="AB962" i="151"/>
  <c r="AA962" i="151"/>
  <c r="R962" i="151"/>
  <c r="P962" i="151"/>
  <c r="O962" i="151"/>
  <c r="M962" i="151"/>
  <c r="K962" i="151"/>
  <c r="F962" i="151"/>
  <c r="E962" i="151"/>
  <c r="AB961" i="151"/>
  <c r="AA961" i="151"/>
  <c r="R961" i="151"/>
  <c r="P961" i="151"/>
  <c r="O961" i="151"/>
  <c r="M961" i="151"/>
  <c r="K961" i="151"/>
  <c r="F961" i="151"/>
  <c r="E961" i="151"/>
  <c r="AB960" i="151"/>
  <c r="AA960" i="151"/>
  <c r="R960" i="151"/>
  <c r="P960" i="151"/>
  <c r="O960" i="151"/>
  <c r="M960" i="151"/>
  <c r="K960" i="151"/>
  <c r="F960" i="151"/>
  <c r="E960" i="151"/>
  <c r="AB959" i="151"/>
  <c r="AA959" i="151"/>
  <c r="R959" i="151"/>
  <c r="P959" i="151"/>
  <c r="O959" i="151"/>
  <c r="M959" i="151"/>
  <c r="K959" i="151"/>
  <c r="F959" i="151"/>
  <c r="E959" i="151"/>
  <c r="AB958" i="151"/>
  <c r="AA958" i="151"/>
  <c r="R958" i="151"/>
  <c r="P958" i="151"/>
  <c r="O958" i="151"/>
  <c r="M958" i="151"/>
  <c r="K958" i="151"/>
  <c r="F958" i="151"/>
  <c r="E958" i="151"/>
  <c r="AB957" i="151"/>
  <c r="AA957" i="151"/>
  <c r="R957" i="151"/>
  <c r="P957" i="151"/>
  <c r="O957" i="151"/>
  <c r="M957" i="151"/>
  <c r="K957" i="151"/>
  <c r="F957" i="151"/>
  <c r="E957" i="151"/>
  <c r="AB956" i="151"/>
  <c r="AA956" i="151"/>
  <c r="R956" i="151"/>
  <c r="P956" i="151"/>
  <c r="O956" i="151"/>
  <c r="M956" i="151"/>
  <c r="K956" i="151"/>
  <c r="F956" i="151"/>
  <c r="E956" i="151"/>
  <c r="AB955" i="151"/>
  <c r="AA955" i="151"/>
  <c r="R955" i="151"/>
  <c r="P955" i="151"/>
  <c r="O955" i="151"/>
  <c r="M955" i="151"/>
  <c r="K955" i="151"/>
  <c r="F955" i="151"/>
  <c r="E955" i="151"/>
  <c r="AB954" i="151"/>
  <c r="AA954" i="151"/>
  <c r="R954" i="151"/>
  <c r="P954" i="151"/>
  <c r="O954" i="151"/>
  <c r="M954" i="151"/>
  <c r="K954" i="151"/>
  <c r="F954" i="151"/>
  <c r="E954" i="151"/>
  <c r="AB953" i="151"/>
  <c r="AA953" i="151"/>
  <c r="R953" i="151"/>
  <c r="P953" i="151"/>
  <c r="O953" i="151"/>
  <c r="M953" i="151"/>
  <c r="K953" i="151"/>
  <c r="F953" i="151"/>
  <c r="E953" i="151"/>
  <c r="AB952" i="151"/>
  <c r="AA952" i="151"/>
  <c r="R952" i="151"/>
  <c r="P952" i="151"/>
  <c r="O952" i="151"/>
  <c r="M952" i="151"/>
  <c r="K952" i="151"/>
  <c r="F952" i="151"/>
  <c r="E952" i="151"/>
  <c r="AA951" i="151"/>
  <c r="AB951" i="151"/>
  <c r="R951" i="151"/>
  <c r="P951" i="151"/>
  <c r="O951" i="151"/>
  <c r="M951" i="151"/>
  <c r="K951" i="151"/>
  <c r="F951" i="151"/>
  <c r="E951" i="151"/>
  <c r="AB950" i="151"/>
  <c r="AA950" i="151"/>
  <c r="R950" i="151"/>
  <c r="P950" i="151"/>
  <c r="O950" i="151"/>
  <c r="M950" i="151"/>
  <c r="K950" i="151"/>
  <c r="F950" i="151"/>
  <c r="E950" i="151"/>
  <c r="AB949" i="151"/>
  <c r="AA949" i="151"/>
  <c r="R949" i="151"/>
  <c r="P949" i="151"/>
  <c r="O949" i="151"/>
  <c r="M949" i="151"/>
  <c r="K949" i="151"/>
  <c r="F949" i="151"/>
  <c r="E949" i="151"/>
  <c r="AB948" i="151"/>
  <c r="AA948" i="151"/>
  <c r="R948" i="151"/>
  <c r="P948" i="151"/>
  <c r="O948" i="151"/>
  <c r="M948" i="151"/>
  <c r="K948" i="151"/>
  <c r="F948" i="151"/>
  <c r="E948" i="151"/>
  <c r="AB947" i="151"/>
  <c r="AA947" i="151"/>
  <c r="R947" i="151"/>
  <c r="P947" i="151"/>
  <c r="O947" i="151"/>
  <c r="M947" i="151"/>
  <c r="K947" i="151"/>
  <c r="F947" i="151"/>
  <c r="E947" i="151"/>
  <c r="AB946" i="151"/>
  <c r="AA946" i="151"/>
  <c r="R946" i="151"/>
  <c r="P946" i="151"/>
  <c r="O946" i="151"/>
  <c r="M946" i="151"/>
  <c r="K946" i="151"/>
  <c r="F946" i="151"/>
  <c r="E946" i="151"/>
  <c r="AA945" i="151"/>
  <c r="AB945" i="151"/>
  <c r="R945" i="151"/>
  <c r="P945" i="151"/>
  <c r="O945" i="151"/>
  <c r="M945" i="151"/>
  <c r="K945" i="151"/>
  <c r="F945" i="151"/>
  <c r="E945" i="151"/>
  <c r="AB944" i="151"/>
  <c r="AA944" i="151"/>
  <c r="R944" i="151"/>
  <c r="P944" i="151"/>
  <c r="O944" i="151"/>
  <c r="M944" i="151"/>
  <c r="K944" i="151"/>
  <c r="F944" i="151"/>
  <c r="E944" i="151"/>
  <c r="AB943" i="151"/>
  <c r="AA943" i="151"/>
  <c r="R943" i="151"/>
  <c r="P943" i="151"/>
  <c r="O943" i="151"/>
  <c r="M943" i="151"/>
  <c r="K943" i="151"/>
  <c r="F943" i="151"/>
  <c r="E943" i="151"/>
  <c r="AB942" i="151"/>
  <c r="AA942" i="151"/>
  <c r="R942" i="151"/>
  <c r="P942" i="151"/>
  <c r="O942" i="151"/>
  <c r="M942" i="151"/>
  <c r="K942" i="151"/>
  <c r="F942" i="151"/>
  <c r="E942" i="151"/>
  <c r="AB941" i="151"/>
  <c r="AA941" i="151"/>
  <c r="R941" i="151"/>
  <c r="P941" i="151"/>
  <c r="O941" i="151"/>
  <c r="M941" i="151"/>
  <c r="K941" i="151"/>
  <c r="F941" i="151"/>
  <c r="E941" i="151"/>
  <c r="AB940" i="151"/>
  <c r="AA940" i="151"/>
  <c r="R940" i="151"/>
  <c r="P940" i="151"/>
  <c r="O940" i="151"/>
  <c r="M940" i="151"/>
  <c r="K940" i="151"/>
  <c r="F940" i="151"/>
  <c r="E940" i="151"/>
  <c r="AB939" i="151"/>
  <c r="AA939" i="151"/>
  <c r="P939" i="151"/>
  <c r="O939" i="151"/>
  <c r="M939" i="151"/>
  <c r="K939" i="151"/>
  <c r="F939" i="151"/>
  <c r="E939" i="151"/>
  <c r="AA938" i="151"/>
  <c r="AB938" i="151"/>
  <c r="R938" i="151"/>
  <c r="P938" i="151"/>
  <c r="O938" i="151"/>
  <c r="M938" i="151"/>
  <c r="K938" i="151"/>
  <c r="F938" i="151"/>
  <c r="E938" i="151"/>
  <c r="AB937" i="151"/>
  <c r="AA937" i="151"/>
  <c r="R937" i="151"/>
  <c r="P937" i="151"/>
  <c r="O937" i="151"/>
  <c r="M937" i="151"/>
  <c r="K937" i="151"/>
  <c r="F937" i="151"/>
  <c r="E937" i="151"/>
  <c r="AB936" i="151"/>
  <c r="AA936" i="151"/>
  <c r="R936" i="151"/>
  <c r="P936" i="151"/>
  <c r="O936" i="151"/>
  <c r="M936" i="151"/>
  <c r="K936" i="151"/>
  <c r="F936" i="151"/>
  <c r="E936" i="151"/>
  <c r="AB935" i="151"/>
  <c r="AA935" i="151"/>
  <c r="P935" i="151"/>
  <c r="O935" i="151"/>
  <c r="M935" i="151"/>
  <c r="K935" i="151"/>
  <c r="F935" i="151"/>
  <c r="E935" i="151"/>
  <c r="AB934" i="151"/>
  <c r="AA934" i="151"/>
  <c r="R934" i="151"/>
  <c r="P934" i="151"/>
  <c r="O934" i="151"/>
  <c r="M934" i="151"/>
  <c r="K934" i="151"/>
  <c r="F934" i="151"/>
  <c r="E934" i="151"/>
  <c r="AB933" i="151"/>
  <c r="AA933" i="151"/>
  <c r="R933" i="151"/>
  <c r="P933" i="151"/>
  <c r="O933" i="151"/>
  <c r="M933" i="151"/>
  <c r="K933" i="151"/>
  <c r="F933" i="151"/>
  <c r="E933" i="151"/>
  <c r="AB932" i="151"/>
  <c r="AA932" i="151"/>
  <c r="R932" i="151"/>
  <c r="P932" i="151"/>
  <c r="O932" i="151"/>
  <c r="M932" i="151"/>
  <c r="K932" i="151"/>
  <c r="F932" i="151"/>
  <c r="E932" i="151"/>
  <c r="AB931" i="151"/>
  <c r="AA931" i="151"/>
  <c r="R931" i="151"/>
  <c r="P931" i="151"/>
  <c r="O931" i="151"/>
  <c r="M931" i="151"/>
  <c r="K931" i="151"/>
  <c r="F931" i="151"/>
  <c r="E931" i="151"/>
  <c r="AB930" i="151"/>
  <c r="AA930" i="151"/>
  <c r="P930" i="151"/>
  <c r="O930" i="151"/>
  <c r="M930" i="151"/>
  <c r="K930" i="151"/>
  <c r="F930" i="151"/>
  <c r="E930" i="151"/>
  <c r="AB929" i="151"/>
  <c r="AA929" i="151"/>
  <c r="R929" i="151"/>
  <c r="P929" i="151"/>
  <c r="O929" i="151"/>
  <c r="M929" i="151"/>
  <c r="K929" i="151"/>
  <c r="F929" i="151"/>
  <c r="E929" i="151"/>
  <c r="AB928" i="151"/>
  <c r="AA928" i="151"/>
  <c r="R928" i="151"/>
  <c r="P928" i="151"/>
  <c r="O928" i="151"/>
  <c r="M928" i="151"/>
  <c r="K928" i="151"/>
  <c r="F928" i="151"/>
  <c r="E928" i="151"/>
  <c r="AB927" i="151"/>
  <c r="AA927" i="151"/>
  <c r="R927" i="151"/>
  <c r="P927" i="151"/>
  <c r="O927" i="151"/>
  <c r="M927" i="151"/>
  <c r="K927" i="151"/>
  <c r="F927" i="151"/>
  <c r="E927" i="151"/>
  <c r="AB926" i="151"/>
  <c r="AA926" i="151"/>
  <c r="R926" i="151"/>
  <c r="P926" i="151"/>
  <c r="O926" i="151"/>
  <c r="M926" i="151"/>
  <c r="K926" i="151"/>
  <c r="F926" i="151"/>
  <c r="E926" i="151"/>
  <c r="AB925" i="151"/>
  <c r="AA925" i="151"/>
  <c r="R925" i="151"/>
  <c r="P925" i="151"/>
  <c r="O925" i="151"/>
  <c r="M925" i="151"/>
  <c r="K925" i="151"/>
  <c r="F925" i="151"/>
  <c r="E925" i="151"/>
  <c r="AB924" i="151"/>
  <c r="AA924" i="151"/>
  <c r="R924" i="151"/>
  <c r="P924" i="151"/>
  <c r="O924" i="151"/>
  <c r="M924" i="151"/>
  <c r="K924" i="151"/>
  <c r="F924" i="151"/>
  <c r="E924" i="151"/>
  <c r="AB923" i="151"/>
  <c r="AA923" i="151"/>
  <c r="R923" i="151"/>
  <c r="P923" i="151"/>
  <c r="O923" i="151"/>
  <c r="M923" i="151"/>
  <c r="K923" i="151"/>
  <c r="F923" i="151"/>
  <c r="E923" i="151"/>
  <c r="AB922" i="151"/>
  <c r="AA922" i="151"/>
  <c r="R922" i="151"/>
  <c r="P922" i="151"/>
  <c r="O922" i="151"/>
  <c r="M922" i="151"/>
  <c r="K922" i="151"/>
  <c r="F922" i="151"/>
  <c r="E922" i="151"/>
  <c r="AB921" i="151"/>
  <c r="AA921" i="151"/>
  <c r="R921" i="151"/>
  <c r="P921" i="151"/>
  <c r="O921" i="151"/>
  <c r="M921" i="151"/>
  <c r="K921" i="151"/>
  <c r="F921" i="151"/>
  <c r="E921" i="151"/>
  <c r="AB920" i="151"/>
  <c r="AA920" i="151"/>
  <c r="P920" i="151"/>
  <c r="O920" i="151"/>
  <c r="M920" i="151"/>
  <c r="K920" i="151"/>
  <c r="F920" i="151"/>
  <c r="E920" i="151"/>
  <c r="AB919" i="151"/>
  <c r="AA919" i="151"/>
  <c r="R919" i="151"/>
  <c r="P919" i="151"/>
  <c r="O919" i="151"/>
  <c r="M919" i="151"/>
  <c r="K919" i="151"/>
  <c r="F919" i="151"/>
  <c r="E919" i="151"/>
  <c r="AB918" i="151"/>
  <c r="AA918" i="151"/>
  <c r="R918" i="151"/>
  <c r="P918" i="151"/>
  <c r="O918" i="151"/>
  <c r="M918" i="151"/>
  <c r="K918" i="151"/>
  <c r="F918" i="151"/>
  <c r="E918" i="151"/>
  <c r="AB917" i="151"/>
  <c r="AA917" i="151"/>
  <c r="R917" i="151"/>
  <c r="P917" i="151"/>
  <c r="O917" i="151"/>
  <c r="M917" i="151"/>
  <c r="K917" i="151"/>
  <c r="F917" i="151"/>
  <c r="E917" i="151"/>
  <c r="AB916" i="151"/>
  <c r="AA916" i="151"/>
  <c r="R916" i="151"/>
  <c r="P916" i="151"/>
  <c r="O916" i="151"/>
  <c r="M916" i="151"/>
  <c r="K916" i="151"/>
  <c r="F916" i="151"/>
  <c r="E916" i="151"/>
  <c r="AB915" i="151"/>
  <c r="AA915" i="151"/>
  <c r="R915" i="151"/>
  <c r="P915" i="151"/>
  <c r="O915" i="151"/>
  <c r="M915" i="151"/>
  <c r="K915" i="151"/>
  <c r="F915" i="151"/>
  <c r="E915" i="151"/>
  <c r="AB914" i="151"/>
  <c r="AA914" i="151"/>
  <c r="R914" i="151"/>
  <c r="P914" i="151"/>
  <c r="O914" i="151"/>
  <c r="M914" i="151"/>
  <c r="K914" i="151"/>
  <c r="F914" i="151"/>
  <c r="E914" i="151"/>
  <c r="AB913" i="151"/>
  <c r="AA913" i="151"/>
  <c r="R913" i="151"/>
  <c r="P913" i="151"/>
  <c r="O913" i="151"/>
  <c r="M913" i="151"/>
  <c r="K913" i="151"/>
  <c r="F913" i="151"/>
  <c r="E913" i="151"/>
  <c r="AB912" i="151"/>
  <c r="AA912" i="151"/>
  <c r="R912" i="151"/>
  <c r="P912" i="151"/>
  <c r="O912" i="151"/>
  <c r="M912" i="151"/>
  <c r="K912" i="151"/>
  <c r="F912" i="151"/>
  <c r="E912" i="151"/>
  <c r="AB911" i="151"/>
  <c r="AA911" i="151"/>
  <c r="R911" i="151"/>
  <c r="P911" i="151"/>
  <c r="O911" i="151"/>
  <c r="M911" i="151"/>
  <c r="K911" i="151"/>
  <c r="F911" i="151"/>
  <c r="E911" i="151"/>
  <c r="AB910" i="151"/>
  <c r="AA910" i="151"/>
  <c r="R910" i="151"/>
  <c r="P910" i="151"/>
  <c r="O910" i="151"/>
  <c r="M910" i="151"/>
  <c r="K910" i="151"/>
  <c r="F910" i="151"/>
  <c r="E910" i="151"/>
  <c r="AB909" i="151"/>
  <c r="AA909" i="151"/>
  <c r="R909" i="151"/>
  <c r="P909" i="151"/>
  <c r="O909" i="151"/>
  <c r="M909" i="151"/>
  <c r="K909" i="151"/>
  <c r="F909" i="151"/>
  <c r="E909" i="151"/>
  <c r="AB908" i="151"/>
  <c r="AA908" i="151"/>
  <c r="R908" i="151"/>
  <c r="P908" i="151"/>
  <c r="O908" i="151"/>
  <c r="M908" i="151"/>
  <c r="K908" i="151"/>
  <c r="F908" i="151"/>
  <c r="E908" i="151"/>
  <c r="AB907" i="151"/>
  <c r="AA907" i="151"/>
  <c r="R907" i="151"/>
  <c r="P907" i="151"/>
  <c r="O907" i="151"/>
  <c r="M907" i="151"/>
  <c r="K907" i="151"/>
  <c r="F907" i="151"/>
  <c r="E907" i="151"/>
  <c r="AB906" i="151"/>
  <c r="AA906" i="151"/>
  <c r="R906" i="151"/>
  <c r="P906" i="151"/>
  <c r="O906" i="151"/>
  <c r="M906" i="151"/>
  <c r="K906" i="151"/>
  <c r="F906" i="151"/>
  <c r="E906" i="151"/>
  <c r="AB905" i="151"/>
  <c r="AA905" i="151"/>
  <c r="R905" i="151"/>
  <c r="P905" i="151"/>
  <c r="O905" i="151"/>
  <c r="M905" i="151"/>
  <c r="K905" i="151"/>
  <c r="F905" i="151"/>
  <c r="E905" i="151"/>
  <c r="AB904" i="151"/>
  <c r="AA904" i="151"/>
  <c r="R904" i="151"/>
  <c r="P904" i="151"/>
  <c r="O904" i="151"/>
  <c r="M904" i="151"/>
  <c r="K904" i="151"/>
  <c r="F904" i="151"/>
  <c r="E904" i="151"/>
  <c r="AB903" i="151"/>
  <c r="AA903" i="151"/>
  <c r="R903" i="151"/>
  <c r="P903" i="151"/>
  <c r="O903" i="151"/>
  <c r="M903" i="151"/>
  <c r="K903" i="151"/>
  <c r="F903" i="151"/>
  <c r="E903" i="151"/>
  <c r="AB902" i="151"/>
  <c r="AA902" i="151"/>
  <c r="R902" i="151"/>
  <c r="P902" i="151"/>
  <c r="O902" i="151"/>
  <c r="M902" i="151"/>
  <c r="K902" i="151"/>
  <c r="F902" i="151"/>
  <c r="E902" i="151"/>
  <c r="AB901" i="151"/>
  <c r="AA901" i="151"/>
  <c r="R901" i="151"/>
  <c r="P901" i="151"/>
  <c r="O901" i="151"/>
  <c r="M901" i="151"/>
  <c r="K901" i="151"/>
  <c r="F901" i="151"/>
  <c r="E901" i="151"/>
  <c r="AB900" i="151"/>
  <c r="AA900" i="151"/>
  <c r="R900" i="151"/>
  <c r="P900" i="151"/>
  <c r="O900" i="151"/>
  <c r="M900" i="151"/>
  <c r="K900" i="151"/>
  <c r="F900" i="151"/>
  <c r="E900" i="151"/>
  <c r="AB899" i="151"/>
  <c r="AA899" i="151"/>
  <c r="R899" i="151"/>
  <c r="P899" i="151"/>
  <c r="O899" i="151"/>
  <c r="M899" i="151"/>
  <c r="K899" i="151"/>
  <c r="F899" i="151"/>
  <c r="E899" i="151"/>
  <c r="AB898" i="151"/>
  <c r="AA898" i="151"/>
  <c r="R898" i="151"/>
  <c r="P898" i="151"/>
  <c r="O898" i="151"/>
  <c r="M898" i="151"/>
  <c r="K898" i="151"/>
  <c r="F898" i="151"/>
  <c r="E898" i="151"/>
  <c r="AB897" i="151"/>
  <c r="AA897" i="151"/>
  <c r="R897" i="151"/>
  <c r="P897" i="151"/>
  <c r="O897" i="151"/>
  <c r="M897" i="151"/>
  <c r="K897" i="151"/>
  <c r="F897" i="151"/>
  <c r="E897" i="151"/>
  <c r="AB896" i="151"/>
  <c r="AA896" i="151"/>
  <c r="R896" i="151"/>
  <c r="P896" i="151"/>
  <c r="O896" i="151"/>
  <c r="M896" i="151"/>
  <c r="K896" i="151"/>
  <c r="F896" i="151"/>
  <c r="E896" i="151"/>
  <c r="AB895" i="151"/>
  <c r="AA895" i="151"/>
  <c r="R895" i="151"/>
  <c r="P895" i="151"/>
  <c r="O895" i="151"/>
  <c r="M895" i="151"/>
  <c r="K895" i="151"/>
  <c r="F895" i="151"/>
  <c r="E895" i="151"/>
  <c r="AB894" i="151"/>
  <c r="AA894" i="151"/>
  <c r="R894" i="151"/>
  <c r="P894" i="151"/>
  <c r="O894" i="151"/>
  <c r="M894" i="151"/>
  <c r="K894" i="151"/>
  <c r="F894" i="151"/>
  <c r="E894" i="151"/>
  <c r="AB893" i="151"/>
  <c r="AA893" i="151"/>
  <c r="R893" i="151"/>
  <c r="P893" i="151"/>
  <c r="O893" i="151"/>
  <c r="M893" i="151"/>
  <c r="K893" i="151"/>
  <c r="F893" i="151"/>
  <c r="E893" i="151"/>
  <c r="AA892" i="151"/>
  <c r="AB892" i="151"/>
  <c r="R892" i="151"/>
  <c r="P892" i="151"/>
  <c r="O892" i="151"/>
  <c r="M892" i="151"/>
  <c r="K892" i="151"/>
  <c r="F892" i="151"/>
  <c r="E892" i="151"/>
  <c r="AB891" i="151"/>
  <c r="AA891" i="151"/>
  <c r="R891" i="151"/>
  <c r="P891" i="151"/>
  <c r="O891" i="151"/>
  <c r="M891" i="151"/>
  <c r="K891" i="151"/>
  <c r="F891" i="151"/>
  <c r="E891" i="151"/>
  <c r="AB890" i="151"/>
  <c r="AA890" i="151"/>
  <c r="R890" i="151"/>
  <c r="P890" i="151"/>
  <c r="O890" i="151"/>
  <c r="M890" i="151"/>
  <c r="K890" i="151"/>
  <c r="F890" i="151"/>
  <c r="E890" i="151"/>
  <c r="AA889" i="151"/>
  <c r="AB889" i="151"/>
  <c r="R889" i="151"/>
  <c r="P889" i="151"/>
  <c r="O889" i="151"/>
  <c r="M889" i="151"/>
  <c r="K889" i="151"/>
  <c r="F889" i="151"/>
  <c r="E889" i="151"/>
  <c r="AB888" i="151"/>
  <c r="AA888" i="151"/>
  <c r="R888" i="151"/>
  <c r="P888" i="151"/>
  <c r="O888" i="151"/>
  <c r="M888" i="151"/>
  <c r="K888" i="151"/>
  <c r="F888" i="151"/>
  <c r="E888" i="151"/>
  <c r="AA887" i="151"/>
  <c r="AB887" i="151"/>
  <c r="R887" i="151"/>
  <c r="P887" i="151"/>
  <c r="O887" i="151"/>
  <c r="M887" i="151"/>
  <c r="K887" i="151"/>
  <c r="F887" i="151"/>
  <c r="E887" i="151"/>
  <c r="AB886" i="151"/>
  <c r="AA886" i="151"/>
  <c r="R886" i="151"/>
  <c r="P886" i="151"/>
  <c r="O886" i="151"/>
  <c r="M886" i="151"/>
  <c r="K886" i="151"/>
  <c r="F886" i="151"/>
  <c r="E886" i="151"/>
  <c r="AB885" i="151"/>
  <c r="AA885" i="151"/>
  <c r="R885" i="151"/>
  <c r="P885" i="151"/>
  <c r="O885" i="151"/>
  <c r="M885" i="151"/>
  <c r="K885" i="151"/>
  <c r="F885" i="151"/>
  <c r="E885" i="151"/>
  <c r="AB884" i="151"/>
  <c r="AA884" i="151"/>
  <c r="R884" i="151"/>
  <c r="P884" i="151"/>
  <c r="O884" i="151"/>
  <c r="M884" i="151"/>
  <c r="K884" i="151"/>
  <c r="F884" i="151"/>
  <c r="E884" i="151"/>
  <c r="AA883" i="151"/>
  <c r="AB883" i="151"/>
  <c r="R883" i="151"/>
  <c r="P883" i="151"/>
  <c r="O883" i="151"/>
  <c r="M883" i="151"/>
  <c r="K883" i="151"/>
  <c r="F883" i="151"/>
  <c r="E883" i="151"/>
  <c r="AB882" i="151"/>
  <c r="AA882" i="151"/>
  <c r="R882" i="151"/>
  <c r="P882" i="151"/>
  <c r="O882" i="151"/>
  <c r="M882" i="151"/>
  <c r="K882" i="151"/>
  <c r="F882" i="151"/>
  <c r="E882" i="151"/>
  <c r="AA881" i="151"/>
  <c r="AB881" i="151"/>
  <c r="R881" i="151"/>
  <c r="P881" i="151"/>
  <c r="O881" i="151"/>
  <c r="M881" i="151"/>
  <c r="K881" i="151"/>
  <c r="F881" i="151"/>
  <c r="E881" i="151"/>
  <c r="AA880" i="151"/>
  <c r="AB880" i="151"/>
  <c r="R880" i="151"/>
  <c r="P880" i="151"/>
  <c r="O880" i="151"/>
  <c r="M880" i="151"/>
  <c r="K880" i="151"/>
  <c r="F880" i="151"/>
  <c r="E880" i="151"/>
  <c r="AB879" i="151"/>
  <c r="AA879" i="151"/>
  <c r="R879" i="151"/>
  <c r="P879" i="151"/>
  <c r="O879" i="151"/>
  <c r="M879" i="151"/>
  <c r="K879" i="151"/>
  <c r="F879" i="151"/>
  <c r="E879" i="151"/>
  <c r="AB878" i="151"/>
  <c r="AA878" i="151"/>
  <c r="R878" i="151"/>
  <c r="P878" i="151"/>
  <c r="O878" i="151"/>
  <c r="M878" i="151"/>
  <c r="K878" i="151"/>
  <c r="F878" i="151"/>
  <c r="E878" i="151"/>
  <c r="AB877" i="151"/>
  <c r="AA877" i="151"/>
  <c r="R877" i="151"/>
  <c r="P877" i="151"/>
  <c r="O877" i="151"/>
  <c r="M877" i="151"/>
  <c r="K877" i="151"/>
  <c r="F877" i="151"/>
  <c r="E877" i="151"/>
  <c r="AA876" i="151"/>
  <c r="AB876" i="151"/>
  <c r="R876" i="151"/>
  <c r="P876" i="151"/>
  <c r="O876" i="151"/>
  <c r="M876" i="151"/>
  <c r="K876" i="151"/>
  <c r="F876" i="151"/>
  <c r="E876" i="151"/>
  <c r="AB875" i="151"/>
  <c r="AA875" i="151"/>
  <c r="R875" i="151"/>
  <c r="P875" i="151"/>
  <c r="O875" i="151"/>
  <c r="M875" i="151"/>
  <c r="K875" i="151"/>
  <c r="F875" i="151"/>
  <c r="E875" i="151"/>
  <c r="AB874" i="151"/>
  <c r="AA874" i="151"/>
  <c r="R874" i="151"/>
  <c r="P874" i="151"/>
  <c r="O874" i="151"/>
  <c r="M874" i="151"/>
  <c r="K874" i="151"/>
  <c r="F874" i="151"/>
  <c r="E874" i="151"/>
  <c r="AB873" i="151"/>
  <c r="AA873" i="151"/>
  <c r="R873" i="151"/>
  <c r="P873" i="151"/>
  <c r="O873" i="151"/>
  <c r="M873" i="151"/>
  <c r="K873" i="151"/>
  <c r="F873" i="151"/>
  <c r="E873" i="151"/>
  <c r="AB872" i="151"/>
  <c r="AA872" i="151"/>
  <c r="R872" i="151"/>
  <c r="P872" i="151"/>
  <c r="O872" i="151"/>
  <c r="M872" i="151"/>
  <c r="K872" i="151"/>
  <c r="F872" i="151"/>
  <c r="E872" i="151"/>
  <c r="AA871" i="151"/>
  <c r="AB871" i="151"/>
  <c r="R871" i="151"/>
  <c r="P871" i="151"/>
  <c r="O871" i="151"/>
  <c r="M871" i="151"/>
  <c r="K871" i="151"/>
  <c r="F871" i="151"/>
  <c r="E871" i="151"/>
  <c r="AB870" i="151"/>
  <c r="AA870" i="151"/>
  <c r="R870" i="151"/>
  <c r="P870" i="151"/>
  <c r="O870" i="151"/>
  <c r="M870" i="151"/>
  <c r="K870" i="151"/>
  <c r="F870" i="151"/>
  <c r="E870" i="151"/>
  <c r="AB869" i="151"/>
  <c r="AA869" i="151"/>
  <c r="R869" i="151"/>
  <c r="P869" i="151"/>
  <c r="O869" i="151"/>
  <c r="M869" i="151"/>
  <c r="K869" i="151"/>
  <c r="F869" i="151"/>
  <c r="E869" i="151"/>
  <c r="AB868" i="151"/>
  <c r="AA868" i="151"/>
  <c r="R868" i="151"/>
  <c r="P868" i="151"/>
  <c r="O868" i="151"/>
  <c r="M868" i="151"/>
  <c r="K868" i="151"/>
  <c r="F868" i="151"/>
  <c r="E868" i="151"/>
  <c r="AB867" i="151"/>
  <c r="AA867" i="151"/>
  <c r="R867" i="151"/>
  <c r="P867" i="151"/>
  <c r="O867" i="151"/>
  <c r="M867" i="151"/>
  <c r="K867" i="151"/>
  <c r="F867" i="151"/>
  <c r="E867" i="151"/>
  <c r="AB866" i="151"/>
  <c r="AA866" i="151"/>
  <c r="R866" i="151"/>
  <c r="P866" i="151"/>
  <c r="O866" i="151"/>
  <c r="M866" i="151"/>
  <c r="K866" i="151"/>
  <c r="F866" i="151"/>
  <c r="E866" i="151"/>
  <c r="AB865" i="151"/>
  <c r="AA865" i="151"/>
  <c r="R865" i="151"/>
  <c r="P865" i="151"/>
  <c r="O865" i="151"/>
  <c r="M865" i="151"/>
  <c r="K865" i="151"/>
  <c r="F865" i="151"/>
  <c r="E865" i="151"/>
  <c r="AB864" i="151"/>
  <c r="AA864" i="151"/>
  <c r="R864" i="151"/>
  <c r="P864" i="151"/>
  <c r="O864" i="151"/>
  <c r="M864" i="151"/>
  <c r="K864" i="151"/>
  <c r="F864" i="151"/>
  <c r="E864" i="151"/>
  <c r="AB863" i="151"/>
  <c r="AA863" i="151"/>
  <c r="R863" i="151"/>
  <c r="P863" i="151"/>
  <c r="O863" i="151"/>
  <c r="M863" i="151"/>
  <c r="K863" i="151"/>
  <c r="F863" i="151"/>
  <c r="E863" i="151"/>
  <c r="AA862" i="151"/>
  <c r="AB862" i="151"/>
  <c r="R862" i="151"/>
  <c r="P862" i="151"/>
  <c r="O862" i="151"/>
  <c r="M862" i="151"/>
  <c r="K862" i="151"/>
  <c r="F862" i="151"/>
  <c r="E862" i="151"/>
  <c r="AB861" i="151"/>
  <c r="AA861" i="151"/>
  <c r="R861" i="151"/>
  <c r="P861" i="151"/>
  <c r="O861" i="151"/>
  <c r="M861" i="151"/>
  <c r="K861" i="151"/>
  <c r="F861" i="151"/>
  <c r="E861" i="151"/>
  <c r="AB860" i="151"/>
  <c r="AA860" i="151"/>
  <c r="R860" i="151"/>
  <c r="P860" i="151"/>
  <c r="O860" i="151"/>
  <c r="M860" i="151"/>
  <c r="K860" i="151"/>
  <c r="F860" i="151"/>
  <c r="E860" i="151"/>
  <c r="AB859" i="151"/>
  <c r="AA859" i="151"/>
  <c r="R859" i="151"/>
  <c r="P859" i="151"/>
  <c r="O859" i="151"/>
  <c r="M859" i="151"/>
  <c r="K859" i="151"/>
  <c r="F859" i="151"/>
  <c r="E859" i="151"/>
  <c r="AB858" i="151"/>
  <c r="AA858" i="151"/>
  <c r="R858" i="151"/>
  <c r="P858" i="151"/>
  <c r="O858" i="151"/>
  <c r="M858" i="151"/>
  <c r="K858" i="151"/>
  <c r="F858" i="151"/>
  <c r="E858" i="151"/>
  <c r="AB857" i="151"/>
  <c r="AA857" i="151"/>
  <c r="R857" i="151"/>
  <c r="P857" i="151"/>
  <c r="O857" i="151"/>
  <c r="M857" i="151"/>
  <c r="K857" i="151"/>
  <c r="F857" i="151"/>
  <c r="E857" i="151"/>
  <c r="AB856" i="151"/>
  <c r="AA856" i="151"/>
  <c r="R856" i="151"/>
  <c r="P856" i="151"/>
  <c r="O856" i="151"/>
  <c r="M856" i="151"/>
  <c r="K856" i="151"/>
  <c r="F856" i="151"/>
  <c r="E856" i="151"/>
  <c r="AB855" i="151"/>
  <c r="AA855" i="151"/>
  <c r="R855" i="151"/>
  <c r="P855" i="151"/>
  <c r="O855" i="151"/>
  <c r="M855" i="151"/>
  <c r="K855" i="151"/>
  <c r="F855" i="151"/>
  <c r="E855" i="151"/>
  <c r="AA854" i="151"/>
  <c r="AB854" i="151"/>
  <c r="R854" i="151"/>
  <c r="P854" i="151"/>
  <c r="O854" i="151"/>
  <c r="M854" i="151"/>
  <c r="K854" i="151"/>
  <c r="F854" i="151"/>
  <c r="E854" i="151"/>
  <c r="AB853" i="151"/>
  <c r="AA853" i="151"/>
  <c r="R853" i="151"/>
  <c r="P853" i="151"/>
  <c r="O853" i="151"/>
  <c r="M853" i="151"/>
  <c r="K853" i="151"/>
  <c r="F853" i="151"/>
  <c r="E853" i="151"/>
  <c r="AB852" i="151"/>
  <c r="AA852" i="151"/>
  <c r="R852" i="151"/>
  <c r="P852" i="151"/>
  <c r="O852" i="151"/>
  <c r="M852" i="151"/>
  <c r="K852" i="151"/>
  <c r="F852" i="151"/>
  <c r="E852" i="151"/>
  <c r="AB851" i="151"/>
  <c r="AA851" i="151"/>
  <c r="R851" i="151"/>
  <c r="P851" i="151"/>
  <c r="O851" i="151"/>
  <c r="M851" i="151"/>
  <c r="K851" i="151"/>
  <c r="F851" i="151"/>
  <c r="E851" i="151"/>
  <c r="AB850" i="151"/>
  <c r="AA850" i="151"/>
  <c r="R850" i="151"/>
  <c r="P850" i="151"/>
  <c r="O850" i="151"/>
  <c r="M850" i="151"/>
  <c r="K850" i="151"/>
  <c r="F850" i="151"/>
  <c r="E850" i="151"/>
  <c r="AA849" i="151"/>
  <c r="AB849" i="151"/>
  <c r="R849" i="151"/>
  <c r="P849" i="151"/>
  <c r="O849" i="151"/>
  <c r="M849" i="151"/>
  <c r="K849" i="151"/>
  <c r="F849" i="151"/>
  <c r="E849" i="151"/>
  <c r="AB848" i="151"/>
  <c r="AA848" i="151"/>
  <c r="R848" i="151"/>
  <c r="P848" i="151"/>
  <c r="O848" i="151"/>
  <c r="M848" i="151"/>
  <c r="K848" i="151"/>
  <c r="F848" i="151"/>
  <c r="E848" i="151"/>
  <c r="AB847" i="151"/>
  <c r="AA847" i="151"/>
  <c r="R847" i="151"/>
  <c r="P847" i="151"/>
  <c r="O847" i="151"/>
  <c r="M847" i="151"/>
  <c r="K847" i="151"/>
  <c r="F847" i="151"/>
  <c r="E847" i="151"/>
  <c r="AB846" i="151"/>
  <c r="AA846" i="151"/>
  <c r="R846" i="151"/>
  <c r="P846" i="151"/>
  <c r="O846" i="151"/>
  <c r="M846" i="151"/>
  <c r="K846" i="151"/>
  <c r="F846" i="151"/>
  <c r="E846" i="151"/>
  <c r="AB845" i="151"/>
  <c r="AA845" i="151"/>
  <c r="R845" i="151"/>
  <c r="P845" i="151"/>
  <c r="O845" i="151"/>
  <c r="M845" i="151"/>
  <c r="K845" i="151"/>
  <c r="F845" i="151"/>
  <c r="E845" i="151"/>
  <c r="AB844" i="151"/>
  <c r="AA844" i="151"/>
  <c r="R844" i="151"/>
  <c r="P844" i="151"/>
  <c r="O844" i="151"/>
  <c r="M844" i="151"/>
  <c r="K844" i="151"/>
  <c r="F844" i="151"/>
  <c r="E844" i="151"/>
  <c r="AB843" i="151"/>
  <c r="AA843" i="151"/>
  <c r="R843" i="151"/>
  <c r="P843" i="151"/>
  <c r="O843" i="151"/>
  <c r="M843" i="151"/>
  <c r="K843" i="151"/>
  <c r="F843" i="151"/>
  <c r="E843" i="151"/>
  <c r="AB842" i="151"/>
  <c r="AA842" i="151"/>
  <c r="R842" i="151"/>
  <c r="P842" i="151"/>
  <c r="O842" i="151"/>
  <c r="M842" i="151"/>
  <c r="K842" i="151"/>
  <c r="F842" i="151"/>
  <c r="E842" i="151"/>
  <c r="AB841" i="151"/>
  <c r="AA841" i="151"/>
  <c r="R841" i="151"/>
  <c r="P841" i="151"/>
  <c r="O841" i="151"/>
  <c r="M841" i="151"/>
  <c r="K841" i="151"/>
  <c r="F841" i="151"/>
  <c r="E841" i="151"/>
  <c r="AB840" i="151"/>
  <c r="AA840" i="151"/>
  <c r="R840" i="151"/>
  <c r="P840" i="151"/>
  <c r="O840" i="151"/>
  <c r="M840" i="151"/>
  <c r="K840" i="151"/>
  <c r="F840" i="151"/>
  <c r="E840" i="151"/>
  <c r="AB839" i="151"/>
  <c r="AA839" i="151"/>
  <c r="R839" i="151"/>
  <c r="P839" i="151"/>
  <c r="O839" i="151"/>
  <c r="M839" i="151"/>
  <c r="K839" i="151"/>
  <c r="F839" i="151"/>
  <c r="E839" i="151"/>
  <c r="AB838" i="151"/>
  <c r="AA838" i="151"/>
  <c r="R838" i="151"/>
  <c r="P838" i="151"/>
  <c r="O838" i="151"/>
  <c r="M838" i="151"/>
  <c r="K838" i="151"/>
  <c r="F838" i="151"/>
  <c r="E838" i="151"/>
  <c r="AB837" i="151"/>
  <c r="AA837" i="151"/>
  <c r="R837" i="151"/>
  <c r="P837" i="151"/>
  <c r="O837" i="151"/>
  <c r="M837" i="151"/>
  <c r="K837" i="151"/>
  <c r="F837" i="151"/>
  <c r="E837" i="151"/>
  <c r="AB836" i="151"/>
  <c r="AA836" i="151"/>
  <c r="R836" i="151"/>
  <c r="P836" i="151"/>
  <c r="O836" i="151"/>
  <c r="M836" i="151"/>
  <c r="K836" i="151"/>
  <c r="F836" i="151"/>
  <c r="E836" i="151"/>
  <c r="AB835" i="151"/>
  <c r="AA835" i="151"/>
  <c r="R835" i="151"/>
  <c r="P835" i="151"/>
  <c r="O835" i="151"/>
  <c r="M835" i="151"/>
  <c r="K835" i="151"/>
  <c r="F835" i="151"/>
  <c r="E835" i="151"/>
  <c r="AB834" i="151"/>
  <c r="AA834" i="151"/>
  <c r="R834" i="151"/>
  <c r="P834" i="151"/>
  <c r="O834" i="151"/>
  <c r="M834" i="151"/>
  <c r="K834" i="151"/>
  <c r="F834" i="151"/>
  <c r="E834" i="151"/>
  <c r="AB833" i="151"/>
  <c r="AA833" i="151"/>
  <c r="R833" i="151"/>
  <c r="P833" i="151"/>
  <c r="O833" i="151"/>
  <c r="M833" i="151"/>
  <c r="K833" i="151"/>
  <c r="F833" i="151"/>
  <c r="E833" i="151"/>
  <c r="AA832" i="151"/>
  <c r="AB832" i="151"/>
  <c r="R832" i="151"/>
  <c r="P832" i="151"/>
  <c r="O832" i="151"/>
  <c r="M832" i="151"/>
  <c r="K832" i="151"/>
  <c r="F832" i="151"/>
  <c r="E832" i="151"/>
  <c r="AA831" i="151"/>
  <c r="AB831" i="151"/>
  <c r="R831" i="151"/>
  <c r="P831" i="151"/>
  <c r="O831" i="151"/>
  <c r="M831" i="151"/>
  <c r="K831" i="151"/>
  <c r="F831" i="151"/>
  <c r="E831" i="151"/>
  <c r="AB830" i="151"/>
  <c r="AA830" i="151"/>
  <c r="R830" i="151"/>
  <c r="P830" i="151"/>
  <c r="O830" i="151"/>
  <c r="M830" i="151"/>
  <c r="K830" i="151"/>
  <c r="F830" i="151"/>
  <c r="E830" i="151"/>
  <c r="AB829" i="151"/>
  <c r="AA829" i="151"/>
  <c r="R829" i="151"/>
  <c r="P829" i="151"/>
  <c r="O829" i="151"/>
  <c r="M829" i="151"/>
  <c r="K829" i="151"/>
  <c r="F829" i="151"/>
  <c r="E829" i="151"/>
  <c r="AB828" i="151"/>
  <c r="AA828" i="151"/>
  <c r="R828" i="151"/>
  <c r="P828" i="151"/>
  <c r="O828" i="151"/>
  <c r="M828" i="151"/>
  <c r="K828" i="151"/>
  <c r="F828" i="151"/>
  <c r="E828" i="151"/>
  <c r="AB827" i="151"/>
  <c r="AA827" i="151"/>
  <c r="R827" i="151"/>
  <c r="P827" i="151"/>
  <c r="O827" i="151"/>
  <c r="M827" i="151"/>
  <c r="K827" i="151"/>
  <c r="F827" i="151"/>
  <c r="E827" i="151"/>
  <c r="AB826" i="151"/>
  <c r="AA826" i="151"/>
  <c r="R826" i="151"/>
  <c r="P826" i="151"/>
  <c r="O826" i="151"/>
  <c r="M826" i="151"/>
  <c r="K826" i="151"/>
  <c r="F826" i="151"/>
  <c r="E826" i="151"/>
  <c r="AB825" i="151"/>
  <c r="AA825" i="151"/>
  <c r="R825" i="151"/>
  <c r="P825" i="151"/>
  <c r="O825" i="151"/>
  <c r="M825" i="151"/>
  <c r="K825" i="151"/>
  <c r="F825" i="151"/>
  <c r="E825" i="151"/>
  <c r="AB824" i="151"/>
  <c r="AA824" i="151"/>
  <c r="R824" i="151"/>
  <c r="P824" i="151"/>
  <c r="O824" i="151"/>
  <c r="M824" i="151"/>
  <c r="K824" i="151"/>
  <c r="F824" i="151"/>
  <c r="E824" i="151"/>
  <c r="AB823" i="151"/>
  <c r="AA823" i="151"/>
  <c r="R823" i="151"/>
  <c r="P823" i="151"/>
  <c r="O823" i="151"/>
  <c r="M823" i="151"/>
  <c r="K823" i="151"/>
  <c r="F823" i="151"/>
  <c r="E823" i="151"/>
  <c r="AB822" i="151"/>
  <c r="AA822" i="151"/>
  <c r="R822" i="151"/>
  <c r="P822" i="151"/>
  <c r="O822" i="151"/>
  <c r="M822" i="151"/>
  <c r="K822" i="151"/>
  <c r="F822" i="151"/>
  <c r="E822" i="151"/>
  <c r="AB821" i="151"/>
  <c r="AA821" i="151"/>
  <c r="R821" i="151"/>
  <c r="P821" i="151"/>
  <c r="O821" i="151"/>
  <c r="M821" i="151"/>
  <c r="K821" i="151"/>
  <c r="F821" i="151"/>
  <c r="E821" i="151"/>
  <c r="AB820" i="151"/>
  <c r="AA820" i="151"/>
  <c r="R820" i="151"/>
  <c r="P820" i="151"/>
  <c r="O820" i="151"/>
  <c r="M820" i="151"/>
  <c r="K820" i="151"/>
  <c r="F820" i="151"/>
  <c r="E820" i="151"/>
  <c r="AB819" i="151"/>
  <c r="AA819" i="151"/>
  <c r="R819" i="151"/>
  <c r="P819" i="151"/>
  <c r="O819" i="151"/>
  <c r="M819" i="151"/>
  <c r="K819" i="151"/>
  <c r="F819" i="151"/>
  <c r="E819" i="151"/>
  <c r="AB818" i="151"/>
  <c r="AA818" i="151"/>
  <c r="R818" i="151"/>
  <c r="P818" i="151"/>
  <c r="O818" i="151"/>
  <c r="M818" i="151"/>
  <c r="K818" i="151"/>
  <c r="F818" i="151"/>
  <c r="E818" i="151"/>
  <c r="AB817" i="151"/>
  <c r="AA817" i="151"/>
  <c r="R817" i="151"/>
  <c r="P817" i="151"/>
  <c r="O817" i="151"/>
  <c r="M817" i="151"/>
  <c r="K817" i="151"/>
  <c r="F817" i="151"/>
  <c r="E817" i="151"/>
  <c r="AB816" i="151"/>
  <c r="AA816" i="151"/>
  <c r="R816" i="151"/>
  <c r="P816" i="151"/>
  <c r="O816" i="151"/>
  <c r="M816" i="151"/>
  <c r="K816" i="151"/>
  <c r="F816" i="151"/>
  <c r="E816" i="151"/>
  <c r="AB815" i="151"/>
  <c r="AA815" i="151"/>
  <c r="R815" i="151"/>
  <c r="P815" i="151"/>
  <c r="O815" i="151"/>
  <c r="M815" i="151"/>
  <c r="K815" i="151"/>
  <c r="F815" i="151"/>
  <c r="E815" i="151"/>
  <c r="AB814" i="151"/>
  <c r="AA814" i="151"/>
  <c r="R814" i="151"/>
  <c r="P814" i="151"/>
  <c r="O814" i="151"/>
  <c r="M814" i="151"/>
  <c r="K814" i="151"/>
  <c r="F814" i="151"/>
  <c r="E814" i="151"/>
  <c r="AB813" i="151"/>
  <c r="AA813" i="151"/>
  <c r="R813" i="151"/>
  <c r="P813" i="151"/>
  <c r="O813" i="151"/>
  <c r="M813" i="151"/>
  <c r="K813" i="151"/>
  <c r="F813" i="151"/>
  <c r="E813" i="151"/>
  <c r="AB812" i="151"/>
  <c r="AA812" i="151"/>
  <c r="R812" i="151"/>
  <c r="P812" i="151"/>
  <c r="O812" i="151"/>
  <c r="M812" i="151"/>
  <c r="K812" i="151"/>
  <c r="F812" i="151"/>
  <c r="E812" i="151"/>
  <c r="AB811" i="151"/>
  <c r="AA811" i="151"/>
  <c r="R811" i="151"/>
  <c r="P811" i="151"/>
  <c r="O811" i="151"/>
  <c r="M811" i="151"/>
  <c r="K811" i="151"/>
  <c r="F811" i="151"/>
  <c r="E811" i="151"/>
  <c r="AB810" i="151"/>
  <c r="AA810" i="151"/>
  <c r="R810" i="151"/>
  <c r="P810" i="151"/>
  <c r="O810" i="151"/>
  <c r="M810" i="151"/>
  <c r="K810" i="151"/>
  <c r="F810" i="151"/>
  <c r="E810" i="151"/>
  <c r="AB809" i="151"/>
  <c r="AA809" i="151"/>
  <c r="R809" i="151"/>
  <c r="P809" i="151"/>
  <c r="O809" i="151"/>
  <c r="M809" i="151"/>
  <c r="K809" i="151"/>
  <c r="F809" i="151"/>
  <c r="E809" i="151"/>
  <c r="AB808" i="151"/>
  <c r="AA808" i="151"/>
  <c r="R808" i="151"/>
  <c r="P808" i="151"/>
  <c r="O808" i="151"/>
  <c r="M808" i="151"/>
  <c r="K808" i="151"/>
  <c r="F808" i="151"/>
  <c r="E808" i="151"/>
  <c r="AA807" i="151"/>
  <c r="AB807" i="151"/>
  <c r="R807" i="151"/>
  <c r="P807" i="151"/>
  <c r="O807" i="151"/>
  <c r="M807" i="151"/>
  <c r="K807" i="151"/>
  <c r="F807" i="151"/>
  <c r="E807" i="151"/>
  <c r="AA806" i="151"/>
  <c r="AB806" i="151"/>
  <c r="R806" i="151"/>
  <c r="P806" i="151"/>
  <c r="O806" i="151"/>
  <c r="M806" i="151"/>
  <c r="K806" i="151"/>
  <c r="F806" i="151"/>
  <c r="E806" i="151"/>
  <c r="AB805" i="151"/>
  <c r="AA805" i="151"/>
  <c r="R805" i="151"/>
  <c r="P805" i="151"/>
  <c r="O805" i="151"/>
  <c r="M805" i="151"/>
  <c r="K805" i="151"/>
  <c r="F805" i="151"/>
  <c r="E805" i="151"/>
  <c r="AB804" i="151"/>
  <c r="AA804" i="151"/>
  <c r="R804" i="151"/>
  <c r="P804" i="151"/>
  <c r="O804" i="151"/>
  <c r="M804" i="151"/>
  <c r="K804" i="151"/>
  <c r="F804" i="151"/>
  <c r="E804" i="151"/>
  <c r="AB803" i="151"/>
  <c r="AA803" i="151"/>
  <c r="R803" i="151"/>
  <c r="P803" i="151"/>
  <c r="O803" i="151"/>
  <c r="M803" i="151"/>
  <c r="K803" i="151"/>
  <c r="F803" i="151"/>
  <c r="E803" i="151"/>
  <c r="AB802" i="151"/>
  <c r="AA802" i="151"/>
  <c r="R802" i="151"/>
  <c r="P802" i="151"/>
  <c r="O802" i="151"/>
  <c r="M802" i="151"/>
  <c r="K802" i="151"/>
  <c r="F802" i="151"/>
  <c r="E802" i="151"/>
  <c r="AB801" i="151"/>
  <c r="AA801" i="151"/>
  <c r="P801" i="151"/>
  <c r="O801" i="151"/>
  <c r="M801" i="151"/>
  <c r="K801" i="151"/>
  <c r="F801" i="151"/>
  <c r="E801" i="151"/>
  <c r="AB800" i="151"/>
  <c r="AA800" i="151"/>
  <c r="R800" i="151"/>
  <c r="P800" i="151"/>
  <c r="O800" i="151"/>
  <c r="M800" i="151"/>
  <c r="K800" i="151"/>
  <c r="F800" i="151"/>
  <c r="E800" i="151"/>
  <c r="AB799" i="151"/>
  <c r="AA799" i="151"/>
  <c r="R799" i="151"/>
  <c r="P799" i="151"/>
  <c r="O799" i="151"/>
  <c r="M799" i="151"/>
  <c r="K799" i="151"/>
  <c r="F799" i="151"/>
  <c r="E799" i="151"/>
  <c r="AB798" i="151"/>
  <c r="AA798" i="151"/>
  <c r="R798" i="151"/>
  <c r="P798" i="151"/>
  <c r="O798" i="151"/>
  <c r="M798" i="151"/>
  <c r="K798" i="151"/>
  <c r="F798" i="151"/>
  <c r="E798" i="151"/>
  <c r="AB797" i="151"/>
  <c r="AA797" i="151"/>
  <c r="R797" i="151"/>
  <c r="P797" i="151"/>
  <c r="O797" i="151"/>
  <c r="M797" i="151"/>
  <c r="K797" i="151"/>
  <c r="F797" i="151"/>
  <c r="E797" i="151"/>
  <c r="AB796" i="151"/>
  <c r="AA796" i="151"/>
  <c r="R796" i="151"/>
  <c r="P796" i="151"/>
  <c r="O796" i="151"/>
  <c r="M796" i="151"/>
  <c r="K796" i="151"/>
  <c r="F796" i="151"/>
  <c r="E796" i="151"/>
  <c r="AB795" i="151"/>
  <c r="AA795" i="151"/>
  <c r="R795" i="151"/>
  <c r="P795" i="151"/>
  <c r="O795" i="151"/>
  <c r="M795" i="151"/>
  <c r="K795" i="151"/>
  <c r="F795" i="151"/>
  <c r="E795" i="151"/>
  <c r="AA794" i="151"/>
  <c r="AB794" i="151"/>
  <c r="R794" i="151"/>
  <c r="P794" i="151"/>
  <c r="O794" i="151"/>
  <c r="M794" i="151"/>
  <c r="K794" i="151"/>
  <c r="F794" i="151"/>
  <c r="E794" i="151"/>
  <c r="AB793" i="151"/>
  <c r="AA793" i="151"/>
  <c r="R793" i="151"/>
  <c r="P793" i="151"/>
  <c r="O793" i="151"/>
  <c r="M793" i="151"/>
  <c r="K793" i="151"/>
  <c r="F793" i="151"/>
  <c r="E793" i="151"/>
  <c r="AB792" i="151"/>
  <c r="AA792" i="151"/>
  <c r="R792" i="151"/>
  <c r="P792" i="151"/>
  <c r="O792" i="151"/>
  <c r="M792" i="151"/>
  <c r="K792" i="151"/>
  <c r="F792" i="151"/>
  <c r="E792" i="151"/>
  <c r="AA791" i="151"/>
  <c r="AB791" i="151"/>
  <c r="R791" i="151"/>
  <c r="P791" i="151"/>
  <c r="O791" i="151"/>
  <c r="M791" i="151"/>
  <c r="K791" i="151"/>
  <c r="F791" i="151"/>
  <c r="E791" i="151"/>
  <c r="AA790" i="151"/>
  <c r="AB790" i="151"/>
  <c r="R790" i="151"/>
  <c r="P790" i="151"/>
  <c r="O790" i="151"/>
  <c r="M790" i="151"/>
  <c r="K790" i="151"/>
  <c r="F790" i="151"/>
  <c r="E790" i="151"/>
  <c r="AB789" i="151"/>
  <c r="AA789" i="151"/>
  <c r="R789" i="151"/>
  <c r="P789" i="151"/>
  <c r="O789" i="151"/>
  <c r="M789" i="151"/>
  <c r="K789" i="151"/>
  <c r="F789" i="151"/>
  <c r="E789" i="151"/>
  <c r="AB788" i="151"/>
  <c r="AA788" i="151"/>
  <c r="R788" i="151"/>
  <c r="P788" i="151"/>
  <c r="O788" i="151"/>
  <c r="M788" i="151"/>
  <c r="K788" i="151"/>
  <c r="F788" i="151"/>
  <c r="E788" i="151"/>
  <c r="AB787" i="151"/>
  <c r="AA787" i="151"/>
  <c r="R787" i="151"/>
  <c r="P787" i="151"/>
  <c r="O787" i="151"/>
  <c r="M787" i="151"/>
  <c r="K787" i="151"/>
  <c r="F787" i="151"/>
  <c r="E787" i="151"/>
  <c r="AB786" i="151"/>
  <c r="AA786" i="151"/>
  <c r="R786" i="151"/>
  <c r="P786" i="151"/>
  <c r="O786" i="151"/>
  <c r="M786" i="151"/>
  <c r="K786" i="151"/>
  <c r="F786" i="151"/>
  <c r="E786" i="151"/>
  <c r="AB785" i="151"/>
  <c r="AA785" i="151"/>
  <c r="R785" i="151"/>
  <c r="P785" i="151"/>
  <c r="O785" i="151"/>
  <c r="M785" i="151"/>
  <c r="K785" i="151"/>
  <c r="F785" i="151"/>
  <c r="E785" i="151"/>
  <c r="AB784" i="151"/>
  <c r="AA784" i="151"/>
  <c r="R784" i="151"/>
  <c r="P784" i="151"/>
  <c r="O784" i="151"/>
  <c r="M784" i="151"/>
  <c r="K784" i="151"/>
  <c r="F784" i="151"/>
  <c r="E784" i="151"/>
  <c r="AA783" i="151"/>
  <c r="AB783" i="151"/>
  <c r="R783" i="151"/>
  <c r="P783" i="151"/>
  <c r="O783" i="151"/>
  <c r="M783" i="151"/>
  <c r="K783" i="151"/>
  <c r="F783" i="151"/>
  <c r="E783" i="151"/>
  <c r="AB782" i="151"/>
  <c r="AA782" i="151"/>
  <c r="R782" i="151"/>
  <c r="P782" i="151"/>
  <c r="O782" i="151"/>
  <c r="M782" i="151"/>
  <c r="K782" i="151"/>
  <c r="F782" i="151"/>
  <c r="E782" i="151"/>
  <c r="AB781" i="151"/>
  <c r="AA781" i="151"/>
  <c r="R781" i="151"/>
  <c r="P781" i="151"/>
  <c r="O781" i="151"/>
  <c r="M781" i="151"/>
  <c r="K781" i="151"/>
  <c r="F781" i="151"/>
  <c r="E781" i="151"/>
  <c r="AB780" i="151"/>
  <c r="AA780" i="151"/>
  <c r="P780" i="151"/>
  <c r="O780" i="151"/>
  <c r="M780" i="151"/>
  <c r="K780" i="151"/>
  <c r="F780" i="151"/>
  <c r="E780" i="151"/>
  <c r="AB779" i="151"/>
  <c r="AA779" i="151"/>
  <c r="R779" i="151"/>
  <c r="P779" i="151"/>
  <c r="O779" i="151"/>
  <c r="M779" i="151"/>
  <c r="K779" i="151"/>
  <c r="F779" i="151"/>
  <c r="E779" i="151"/>
  <c r="AB778" i="151"/>
  <c r="AA778" i="151"/>
  <c r="R778" i="151"/>
  <c r="P778" i="151"/>
  <c r="O778" i="151"/>
  <c r="M778" i="151"/>
  <c r="K778" i="151"/>
  <c r="F778" i="151"/>
  <c r="E778" i="151"/>
  <c r="AB777" i="151"/>
  <c r="AA777" i="151"/>
  <c r="R777" i="151"/>
  <c r="P777" i="151"/>
  <c r="O777" i="151"/>
  <c r="M777" i="151"/>
  <c r="K777" i="151"/>
  <c r="F777" i="151"/>
  <c r="E777" i="151"/>
  <c r="AB776" i="151"/>
  <c r="AA776" i="151"/>
  <c r="R776" i="151"/>
  <c r="P776" i="151"/>
  <c r="O776" i="151"/>
  <c r="M776" i="151"/>
  <c r="K776" i="151"/>
  <c r="F776" i="151"/>
  <c r="E776" i="151"/>
  <c r="AA775" i="151"/>
  <c r="AB775" i="151"/>
  <c r="R775" i="151"/>
  <c r="P775" i="151"/>
  <c r="O775" i="151"/>
  <c r="M775" i="151"/>
  <c r="K775" i="151"/>
  <c r="F775" i="151"/>
  <c r="E775" i="151"/>
  <c r="AB774" i="151"/>
  <c r="AA774" i="151"/>
  <c r="R774" i="151"/>
  <c r="P774" i="151"/>
  <c r="O774" i="151"/>
  <c r="M774" i="151"/>
  <c r="K774" i="151"/>
  <c r="F774" i="151"/>
  <c r="E774" i="151"/>
  <c r="AB773" i="151"/>
  <c r="AA773" i="151"/>
  <c r="R773" i="151"/>
  <c r="P773" i="151"/>
  <c r="O773" i="151"/>
  <c r="M773" i="151"/>
  <c r="K773" i="151"/>
  <c r="F773" i="151"/>
  <c r="E773" i="151"/>
  <c r="AA772" i="151"/>
  <c r="AB772" i="151"/>
  <c r="R772" i="151"/>
  <c r="P772" i="151"/>
  <c r="O772" i="151"/>
  <c r="M772" i="151"/>
  <c r="K772" i="151"/>
  <c r="F772" i="151"/>
  <c r="E772" i="151"/>
  <c r="AB771" i="151"/>
  <c r="AA771" i="151"/>
  <c r="R771" i="151"/>
  <c r="P771" i="151"/>
  <c r="O771" i="151"/>
  <c r="M771" i="151"/>
  <c r="K771" i="151"/>
  <c r="F771" i="151"/>
  <c r="E771" i="151"/>
  <c r="AB770" i="151"/>
  <c r="AA770" i="151"/>
  <c r="R770" i="151"/>
  <c r="P770" i="151"/>
  <c r="O770" i="151"/>
  <c r="M770" i="151"/>
  <c r="K770" i="151"/>
  <c r="F770" i="151"/>
  <c r="E770" i="151"/>
  <c r="AB769" i="151"/>
  <c r="AA769" i="151"/>
  <c r="R769" i="151"/>
  <c r="P769" i="151"/>
  <c r="O769" i="151"/>
  <c r="M769" i="151"/>
  <c r="K769" i="151"/>
  <c r="F769" i="151"/>
  <c r="E769" i="151"/>
  <c r="AB768" i="151"/>
  <c r="AA768" i="151"/>
  <c r="R768" i="151"/>
  <c r="P768" i="151"/>
  <c r="O768" i="151"/>
  <c r="M768" i="151"/>
  <c r="K768" i="151"/>
  <c r="F768" i="151"/>
  <c r="E768" i="151"/>
  <c r="AB767" i="151"/>
  <c r="AA767" i="151"/>
  <c r="R767" i="151"/>
  <c r="P767" i="151"/>
  <c r="O767" i="151"/>
  <c r="M767" i="151"/>
  <c r="K767" i="151"/>
  <c r="F767" i="151"/>
  <c r="E767" i="151"/>
  <c r="AA766" i="151"/>
  <c r="AB766" i="151"/>
  <c r="R766" i="151"/>
  <c r="P766" i="151"/>
  <c r="O766" i="151"/>
  <c r="M766" i="151"/>
  <c r="K766" i="151"/>
  <c r="F766" i="151"/>
  <c r="E766" i="151"/>
  <c r="AB765" i="151"/>
  <c r="AA765" i="151"/>
  <c r="R765" i="151"/>
  <c r="P765" i="151"/>
  <c r="O765" i="151"/>
  <c r="M765" i="151"/>
  <c r="K765" i="151"/>
  <c r="F765" i="151"/>
  <c r="E765" i="151"/>
  <c r="AB764" i="151"/>
  <c r="AA764" i="151"/>
  <c r="R764" i="151"/>
  <c r="P764" i="151"/>
  <c r="O764" i="151"/>
  <c r="M764" i="151"/>
  <c r="K764" i="151"/>
  <c r="F764" i="151"/>
  <c r="E764" i="151"/>
  <c r="AB763" i="151"/>
  <c r="AA763" i="151"/>
  <c r="R763" i="151"/>
  <c r="P763" i="151"/>
  <c r="O763" i="151"/>
  <c r="M763" i="151"/>
  <c r="K763" i="151"/>
  <c r="F763" i="151"/>
  <c r="E763" i="151"/>
  <c r="AB762" i="151"/>
  <c r="AA762" i="151"/>
  <c r="R762" i="151"/>
  <c r="P762" i="151"/>
  <c r="O762" i="151"/>
  <c r="M762" i="151"/>
  <c r="K762" i="151"/>
  <c r="F762" i="151"/>
  <c r="E762" i="151"/>
  <c r="AB761" i="151"/>
  <c r="AA761" i="151"/>
  <c r="R761" i="151"/>
  <c r="P761" i="151"/>
  <c r="O761" i="151"/>
  <c r="M761" i="151"/>
  <c r="K761" i="151"/>
  <c r="F761" i="151"/>
  <c r="E761" i="151"/>
  <c r="AB760" i="151"/>
  <c r="AA760" i="151"/>
  <c r="R760" i="151"/>
  <c r="P760" i="151"/>
  <c r="O760" i="151"/>
  <c r="M760" i="151"/>
  <c r="K760" i="151"/>
  <c r="F760" i="151"/>
  <c r="E760" i="151"/>
  <c r="AB759" i="151"/>
  <c r="AA759" i="151"/>
  <c r="R759" i="151"/>
  <c r="P759" i="151"/>
  <c r="O759" i="151"/>
  <c r="M759" i="151"/>
  <c r="K759" i="151"/>
  <c r="F759" i="151"/>
  <c r="E759" i="151"/>
  <c r="AB758" i="151"/>
  <c r="AA758" i="151"/>
  <c r="R758" i="151"/>
  <c r="P758" i="151"/>
  <c r="O758" i="151"/>
  <c r="M758" i="151"/>
  <c r="K758" i="151"/>
  <c r="F758" i="151"/>
  <c r="E758" i="151"/>
  <c r="AB757" i="151"/>
  <c r="AA757" i="151"/>
  <c r="R757" i="151"/>
  <c r="P757" i="151"/>
  <c r="O757" i="151"/>
  <c r="M757" i="151"/>
  <c r="K757" i="151"/>
  <c r="F757" i="151"/>
  <c r="E757" i="151"/>
  <c r="AB756" i="151"/>
  <c r="AA756" i="151"/>
  <c r="R756" i="151"/>
  <c r="P756" i="151"/>
  <c r="O756" i="151"/>
  <c r="M756" i="151"/>
  <c r="K756" i="151"/>
  <c r="F756" i="151"/>
  <c r="E756" i="151"/>
  <c r="AB755" i="151"/>
  <c r="AA755" i="151"/>
  <c r="P755" i="151"/>
  <c r="O755" i="151"/>
  <c r="M755" i="151"/>
  <c r="K755" i="151"/>
  <c r="F755" i="151"/>
  <c r="E755" i="151"/>
  <c r="AB754" i="151"/>
  <c r="AA754" i="151"/>
  <c r="R754" i="151"/>
  <c r="P754" i="151"/>
  <c r="O754" i="151"/>
  <c r="M754" i="151"/>
  <c r="K754" i="151"/>
  <c r="F754" i="151"/>
  <c r="E754" i="151"/>
  <c r="AB753" i="151"/>
  <c r="AA753" i="151"/>
  <c r="R753" i="151"/>
  <c r="P753" i="151"/>
  <c r="O753" i="151"/>
  <c r="M753" i="151"/>
  <c r="K753" i="151"/>
  <c r="F753" i="151"/>
  <c r="E753" i="151"/>
  <c r="AB752" i="151"/>
  <c r="AA752" i="151"/>
  <c r="R752" i="151"/>
  <c r="P752" i="151"/>
  <c r="O752" i="151"/>
  <c r="M752" i="151"/>
  <c r="K752" i="151"/>
  <c r="F752" i="151"/>
  <c r="E752" i="151"/>
  <c r="AB751" i="151"/>
  <c r="AA751" i="151"/>
  <c r="R751" i="151"/>
  <c r="P751" i="151"/>
  <c r="O751" i="151"/>
  <c r="M751" i="151"/>
  <c r="K751" i="151"/>
  <c r="F751" i="151"/>
  <c r="E751" i="151"/>
  <c r="AB750" i="151"/>
  <c r="AA750" i="151"/>
  <c r="R750" i="151"/>
  <c r="P750" i="151"/>
  <c r="O750" i="151"/>
  <c r="M750" i="151"/>
  <c r="K750" i="151"/>
  <c r="F750" i="151"/>
  <c r="E750" i="151"/>
  <c r="AA749" i="151"/>
  <c r="AB749" i="151"/>
  <c r="R749" i="151"/>
  <c r="P749" i="151"/>
  <c r="O749" i="151"/>
  <c r="M749" i="151"/>
  <c r="K749" i="151"/>
  <c r="F749" i="151"/>
  <c r="E749" i="151"/>
  <c r="AB748" i="151"/>
  <c r="AA748" i="151"/>
  <c r="R748" i="151"/>
  <c r="P748" i="151"/>
  <c r="O748" i="151"/>
  <c r="M748" i="151"/>
  <c r="K748" i="151"/>
  <c r="F748" i="151"/>
  <c r="E748" i="151"/>
  <c r="AB747" i="151"/>
  <c r="AA747" i="151"/>
  <c r="R747" i="151"/>
  <c r="P747" i="151"/>
  <c r="O747" i="151"/>
  <c r="M747" i="151"/>
  <c r="K747" i="151"/>
  <c r="F747" i="151"/>
  <c r="E747" i="151"/>
  <c r="AB746" i="151"/>
  <c r="AA746" i="151"/>
  <c r="R746" i="151"/>
  <c r="P746" i="151"/>
  <c r="O746" i="151"/>
  <c r="M746" i="151"/>
  <c r="K746" i="151"/>
  <c r="F746" i="151"/>
  <c r="E746" i="151"/>
  <c r="AB745" i="151"/>
  <c r="AA745" i="151"/>
  <c r="P745" i="151"/>
  <c r="O745" i="151"/>
  <c r="M745" i="151"/>
  <c r="K745" i="151"/>
  <c r="F745" i="151"/>
  <c r="E745" i="151"/>
  <c r="AB744" i="151"/>
  <c r="AA744" i="151"/>
  <c r="R744" i="151"/>
  <c r="P744" i="151"/>
  <c r="O744" i="151"/>
  <c r="M744" i="151"/>
  <c r="K744" i="151"/>
  <c r="F744" i="151"/>
  <c r="E744" i="151"/>
  <c r="AB743" i="151"/>
  <c r="AA743" i="151"/>
  <c r="R743" i="151"/>
  <c r="P743" i="151"/>
  <c r="O743" i="151"/>
  <c r="M743" i="151"/>
  <c r="K743" i="151"/>
  <c r="F743" i="151"/>
  <c r="E743" i="151"/>
  <c r="AB742" i="151"/>
  <c r="AA742" i="151"/>
  <c r="R742" i="151"/>
  <c r="P742" i="151"/>
  <c r="O742" i="151"/>
  <c r="M742" i="151"/>
  <c r="K742" i="151"/>
  <c r="F742" i="151"/>
  <c r="E742" i="151"/>
  <c r="AB741" i="151"/>
  <c r="AA741" i="151"/>
  <c r="R741" i="151"/>
  <c r="P741" i="151"/>
  <c r="O741" i="151"/>
  <c r="M741" i="151"/>
  <c r="K741" i="151"/>
  <c r="F741" i="151"/>
  <c r="E741" i="151"/>
  <c r="AA740" i="151"/>
  <c r="AB740" i="151"/>
  <c r="R740" i="151"/>
  <c r="P740" i="151"/>
  <c r="O740" i="151"/>
  <c r="M740" i="151"/>
  <c r="K740" i="151"/>
  <c r="F740" i="151"/>
  <c r="E740" i="151"/>
  <c r="AB739" i="151"/>
  <c r="AA739" i="151"/>
  <c r="R739" i="151"/>
  <c r="P739" i="151"/>
  <c r="O739" i="151"/>
  <c r="M739" i="151"/>
  <c r="K739" i="151"/>
  <c r="F739" i="151"/>
  <c r="E739" i="151"/>
  <c r="AB738" i="151"/>
  <c r="AA738" i="151"/>
  <c r="R738" i="151"/>
  <c r="P738" i="151"/>
  <c r="O738" i="151"/>
  <c r="M738" i="151"/>
  <c r="K738" i="151"/>
  <c r="F738" i="151"/>
  <c r="E738" i="151"/>
  <c r="AB737" i="151"/>
  <c r="AA737" i="151"/>
  <c r="R737" i="151"/>
  <c r="P737" i="151"/>
  <c r="O737" i="151"/>
  <c r="M737" i="151"/>
  <c r="K737" i="151"/>
  <c r="F737" i="151"/>
  <c r="E737" i="151"/>
  <c r="AB736" i="151"/>
  <c r="AA736" i="151"/>
  <c r="R736" i="151"/>
  <c r="P736" i="151"/>
  <c r="O736" i="151"/>
  <c r="M736" i="151"/>
  <c r="K736" i="151"/>
  <c r="F736" i="151"/>
  <c r="E736" i="151"/>
  <c r="AB735" i="151"/>
  <c r="AA735" i="151"/>
  <c r="R735" i="151"/>
  <c r="P735" i="151"/>
  <c r="O735" i="151"/>
  <c r="M735" i="151"/>
  <c r="K735" i="151"/>
  <c r="F735" i="151"/>
  <c r="E735" i="151"/>
  <c r="AB734" i="151"/>
  <c r="AA734" i="151"/>
  <c r="R734" i="151"/>
  <c r="P734" i="151"/>
  <c r="O734" i="151"/>
  <c r="M734" i="151"/>
  <c r="K734" i="151"/>
  <c r="F734" i="151"/>
  <c r="E734" i="151"/>
  <c r="AB733" i="151"/>
  <c r="AA733" i="151"/>
  <c r="R733" i="151"/>
  <c r="P733" i="151"/>
  <c r="O733" i="151"/>
  <c r="M733" i="151"/>
  <c r="K733" i="151"/>
  <c r="F733" i="151"/>
  <c r="E733" i="151"/>
  <c r="AB732" i="151"/>
  <c r="AA732" i="151"/>
  <c r="R732" i="151"/>
  <c r="P732" i="151"/>
  <c r="O732" i="151"/>
  <c r="M732" i="151"/>
  <c r="K732" i="151"/>
  <c r="F732" i="151"/>
  <c r="E732" i="151"/>
  <c r="AA731" i="151"/>
  <c r="AB731" i="151"/>
  <c r="R731" i="151"/>
  <c r="P731" i="151"/>
  <c r="O731" i="151"/>
  <c r="M731" i="151"/>
  <c r="K731" i="151"/>
  <c r="F731" i="151"/>
  <c r="E731" i="151"/>
  <c r="AB730" i="151"/>
  <c r="AA730" i="151"/>
  <c r="R730" i="151"/>
  <c r="P730" i="151"/>
  <c r="O730" i="151"/>
  <c r="M730" i="151"/>
  <c r="K730" i="151"/>
  <c r="F730" i="151"/>
  <c r="E730" i="151"/>
  <c r="AB729" i="151"/>
  <c r="AA729" i="151"/>
  <c r="R729" i="151"/>
  <c r="P729" i="151"/>
  <c r="O729" i="151"/>
  <c r="M729" i="151"/>
  <c r="K729" i="151"/>
  <c r="F729" i="151"/>
  <c r="E729" i="151"/>
  <c r="AB728" i="151"/>
  <c r="AA728" i="151"/>
  <c r="R728" i="151"/>
  <c r="P728" i="151"/>
  <c r="O728" i="151"/>
  <c r="M728" i="151"/>
  <c r="K728" i="151"/>
  <c r="F728" i="151"/>
  <c r="E728" i="151"/>
  <c r="AB727" i="151"/>
  <c r="AA727" i="151"/>
  <c r="R727" i="151"/>
  <c r="P727" i="151"/>
  <c r="O727" i="151"/>
  <c r="M727" i="151"/>
  <c r="K727" i="151"/>
  <c r="F727" i="151"/>
  <c r="E727" i="151"/>
  <c r="AB726" i="151"/>
  <c r="AA726" i="151"/>
  <c r="R726" i="151"/>
  <c r="P726" i="151"/>
  <c r="O726" i="151"/>
  <c r="M726" i="151"/>
  <c r="K726" i="151"/>
  <c r="F726" i="151"/>
  <c r="E726" i="151"/>
  <c r="AB725" i="151"/>
  <c r="AA725" i="151"/>
  <c r="R725" i="151"/>
  <c r="P725" i="151"/>
  <c r="O725" i="151"/>
  <c r="M725" i="151"/>
  <c r="K725" i="151"/>
  <c r="F725" i="151"/>
  <c r="E725" i="151"/>
  <c r="AB724" i="151"/>
  <c r="AA724" i="151"/>
  <c r="R724" i="151"/>
  <c r="P724" i="151"/>
  <c r="O724" i="151"/>
  <c r="M724" i="151"/>
  <c r="K724" i="151"/>
  <c r="F724" i="151"/>
  <c r="E724" i="151"/>
  <c r="AA723" i="151"/>
  <c r="AB723" i="151"/>
  <c r="R723" i="151"/>
  <c r="P723" i="151"/>
  <c r="O723" i="151"/>
  <c r="M723" i="151"/>
  <c r="K723" i="151"/>
  <c r="F723" i="151"/>
  <c r="E723" i="151"/>
  <c r="AB722" i="151"/>
  <c r="AA722" i="151"/>
  <c r="R722" i="151"/>
  <c r="P722" i="151"/>
  <c r="O722" i="151"/>
  <c r="M722" i="151"/>
  <c r="K722" i="151"/>
  <c r="F722" i="151"/>
  <c r="E722" i="151"/>
  <c r="AB721" i="151"/>
  <c r="AA721" i="151"/>
  <c r="R721" i="151"/>
  <c r="P721" i="151"/>
  <c r="O721" i="151"/>
  <c r="M721" i="151"/>
  <c r="K721" i="151"/>
  <c r="F721" i="151"/>
  <c r="E721" i="151"/>
  <c r="AB720" i="151"/>
  <c r="AA720" i="151"/>
  <c r="R720" i="151"/>
  <c r="P720" i="151"/>
  <c r="O720" i="151"/>
  <c r="M720" i="151"/>
  <c r="K720" i="151"/>
  <c r="F720" i="151"/>
  <c r="E720" i="151"/>
  <c r="AB719" i="151"/>
  <c r="AA719" i="151"/>
  <c r="R719" i="151"/>
  <c r="P719" i="151"/>
  <c r="O719" i="151"/>
  <c r="M719" i="151"/>
  <c r="K719" i="151"/>
  <c r="F719" i="151"/>
  <c r="E719" i="151"/>
  <c r="AA718" i="151"/>
  <c r="AB718" i="151"/>
  <c r="R718" i="151"/>
  <c r="P718" i="151"/>
  <c r="O718" i="151"/>
  <c r="M718" i="151"/>
  <c r="K718" i="151"/>
  <c r="F718" i="151"/>
  <c r="E718" i="151"/>
  <c r="AB717" i="151"/>
  <c r="AA717" i="151"/>
  <c r="R717" i="151"/>
  <c r="P717" i="151"/>
  <c r="O717" i="151"/>
  <c r="M717" i="151"/>
  <c r="K717" i="151"/>
  <c r="F717" i="151"/>
  <c r="E717" i="151"/>
  <c r="AB716" i="151"/>
  <c r="AA716" i="151"/>
  <c r="R716" i="151"/>
  <c r="P716" i="151"/>
  <c r="O716" i="151"/>
  <c r="M716" i="151"/>
  <c r="K716" i="151"/>
  <c r="F716" i="151"/>
  <c r="E716" i="151"/>
  <c r="AB715" i="151"/>
  <c r="AA715" i="151"/>
  <c r="R715" i="151"/>
  <c r="P715" i="151"/>
  <c r="O715" i="151"/>
  <c r="M715" i="151"/>
  <c r="K715" i="151"/>
  <c r="F715" i="151"/>
  <c r="E715" i="151"/>
  <c r="AB714" i="151"/>
  <c r="AA714" i="151"/>
  <c r="R714" i="151"/>
  <c r="P714" i="151"/>
  <c r="O714" i="151"/>
  <c r="M714" i="151"/>
  <c r="K714" i="151"/>
  <c r="F714" i="151"/>
  <c r="E714" i="151"/>
  <c r="AB713" i="151"/>
  <c r="AA713" i="151"/>
  <c r="R713" i="151"/>
  <c r="P713" i="151"/>
  <c r="O713" i="151"/>
  <c r="M713" i="151"/>
  <c r="K713" i="151"/>
  <c r="F713" i="151"/>
  <c r="E713" i="151"/>
  <c r="AB712" i="151"/>
  <c r="AA712" i="151"/>
  <c r="R712" i="151"/>
  <c r="P712" i="151"/>
  <c r="O712" i="151"/>
  <c r="M712" i="151"/>
  <c r="K712" i="151"/>
  <c r="F712" i="151"/>
  <c r="E712" i="151"/>
  <c r="AB711" i="151"/>
  <c r="AA711" i="151"/>
  <c r="R711" i="151"/>
  <c r="P711" i="151"/>
  <c r="O711" i="151"/>
  <c r="M711" i="151"/>
  <c r="K711" i="151"/>
  <c r="F711" i="151"/>
  <c r="E711" i="151"/>
  <c r="AB710" i="151"/>
  <c r="AA710" i="151"/>
  <c r="R710" i="151"/>
  <c r="P710" i="151"/>
  <c r="O710" i="151"/>
  <c r="M710" i="151"/>
  <c r="K710" i="151"/>
  <c r="F710" i="151"/>
  <c r="E710" i="151"/>
  <c r="AB709" i="151"/>
  <c r="AA709" i="151"/>
  <c r="R709" i="151"/>
  <c r="P709" i="151"/>
  <c r="O709" i="151"/>
  <c r="M709" i="151"/>
  <c r="K709" i="151"/>
  <c r="F709" i="151"/>
  <c r="E709" i="151"/>
  <c r="AB708" i="151"/>
  <c r="AA708" i="151"/>
  <c r="R708" i="151"/>
  <c r="P708" i="151"/>
  <c r="O708" i="151"/>
  <c r="M708" i="151"/>
  <c r="K708" i="151"/>
  <c r="F708" i="151"/>
  <c r="E708" i="151"/>
  <c r="AB707" i="151"/>
  <c r="AA707" i="151"/>
  <c r="R707" i="151"/>
  <c r="P707" i="151"/>
  <c r="O707" i="151"/>
  <c r="M707" i="151"/>
  <c r="K707" i="151"/>
  <c r="F707" i="151"/>
  <c r="E707" i="151"/>
  <c r="AB706" i="151"/>
  <c r="AA706" i="151"/>
  <c r="R706" i="151"/>
  <c r="P706" i="151"/>
  <c r="O706" i="151"/>
  <c r="M706" i="151"/>
  <c r="K706" i="151"/>
  <c r="F706" i="151"/>
  <c r="E706" i="151"/>
  <c r="AB705" i="151"/>
  <c r="AA705" i="151"/>
  <c r="R705" i="151"/>
  <c r="P705" i="151"/>
  <c r="O705" i="151"/>
  <c r="M705" i="151"/>
  <c r="K705" i="151"/>
  <c r="F705" i="151"/>
  <c r="E705" i="151"/>
  <c r="AB704" i="151"/>
  <c r="AA704" i="151"/>
  <c r="R704" i="151"/>
  <c r="P704" i="151"/>
  <c r="O704" i="151"/>
  <c r="M704" i="151"/>
  <c r="K704" i="151"/>
  <c r="F704" i="151"/>
  <c r="E704" i="151"/>
  <c r="AB703" i="151"/>
  <c r="AA703" i="151"/>
  <c r="R703" i="151"/>
  <c r="P703" i="151"/>
  <c r="O703" i="151"/>
  <c r="M703" i="151"/>
  <c r="K703" i="151"/>
  <c r="F703" i="151"/>
  <c r="E703" i="151"/>
  <c r="AB702" i="151"/>
  <c r="AA702" i="151"/>
  <c r="R702" i="151"/>
  <c r="P702" i="151"/>
  <c r="O702" i="151"/>
  <c r="M702" i="151"/>
  <c r="K702" i="151"/>
  <c r="F702" i="151"/>
  <c r="E702" i="151"/>
  <c r="AB701" i="151"/>
  <c r="AA701" i="151"/>
  <c r="R701" i="151"/>
  <c r="P701" i="151"/>
  <c r="O701" i="151"/>
  <c r="M701" i="151"/>
  <c r="K701" i="151"/>
  <c r="F701" i="151"/>
  <c r="E701" i="151"/>
  <c r="AB700" i="151"/>
  <c r="AA700" i="151"/>
  <c r="R700" i="151"/>
  <c r="P700" i="151"/>
  <c r="O700" i="151"/>
  <c r="M700" i="151"/>
  <c r="K700" i="151"/>
  <c r="F700" i="151"/>
  <c r="E700" i="151"/>
  <c r="AB699" i="151"/>
  <c r="AA699" i="151"/>
  <c r="R699" i="151"/>
  <c r="P699" i="151"/>
  <c r="O699" i="151"/>
  <c r="M699" i="151"/>
  <c r="K699" i="151"/>
  <c r="F699" i="151"/>
  <c r="E699" i="151"/>
  <c r="AB698" i="151"/>
  <c r="AA698" i="151"/>
  <c r="P698" i="151"/>
  <c r="O698" i="151"/>
  <c r="M698" i="151"/>
  <c r="K698" i="151"/>
  <c r="F698" i="151"/>
  <c r="E698" i="151"/>
  <c r="AB697" i="151"/>
  <c r="AA697" i="151"/>
  <c r="R697" i="151"/>
  <c r="P697" i="151"/>
  <c r="O697" i="151"/>
  <c r="M697" i="151"/>
  <c r="K697" i="151"/>
  <c r="F697" i="151"/>
  <c r="E697" i="151"/>
  <c r="AB696" i="151"/>
  <c r="AA696" i="151"/>
  <c r="R696" i="151"/>
  <c r="P696" i="151"/>
  <c r="O696" i="151"/>
  <c r="M696" i="151"/>
  <c r="K696" i="151"/>
  <c r="F696" i="151"/>
  <c r="E696" i="151"/>
  <c r="AB695" i="151"/>
  <c r="AA695" i="151"/>
  <c r="R695" i="151"/>
  <c r="P695" i="151"/>
  <c r="O695" i="151"/>
  <c r="M695" i="151"/>
  <c r="K695" i="151"/>
  <c r="F695" i="151"/>
  <c r="E695" i="151"/>
  <c r="AB694" i="151"/>
  <c r="AA694" i="151"/>
  <c r="R694" i="151"/>
  <c r="P694" i="151"/>
  <c r="O694" i="151"/>
  <c r="M694" i="151"/>
  <c r="K694" i="151"/>
  <c r="F694" i="151"/>
  <c r="E694" i="151"/>
  <c r="AB693" i="151"/>
  <c r="AA693" i="151"/>
  <c r="R693" i="151"/>
  <c r="P693" i="151"/>
  <c r="O693" i="151"/>
  <c r="M693" i="151"/>
  <c r="K693" i="151"/>
  <c r="F693" i="151"/>
  <c r="E693" i="151"/>
  <c r="AB692" i="151"/>
  <c r="AA692" i="151"/>
  <c r="R692" i="151"/>
  <c r="P692" i="151"/>
  <c r="O692" i="151"/>
  <c r="M692" i="151"/>
  <c r="K692" i="151"/>
  <c r="F692" i="151"/>
  <c r="E692" i="151"/>
  <c r="AB691" i="151"/>
  <c r="AA691" i="151"/>
  <c r="R691" i="151"/>
  <c r="P691" i="151"/>
  <c r="O691" i="151"/>
  <c r="M691" i="151"/>
  <c r="K691" i="151"/>
  <c r="F691" i="151"/>
  <c r="E691" i="151"/>
  <c r="AB690" i="151"/>
  <c r="AA690" i="151"/>
  <c r="R690" i="151"/>
  <c r="P690" i="151"/>
  <c r="O690" i="151"/>
  <c r="M690" i="151"/>
  <c r="K690" i="151"/>
  <c r="F690" i="151"/>
  <c r="E690" i="151"/>
  <c r="AB689" i="151"/>
  <c r="AA689" i="151"/>
  <c r="R689" i="151"/>
  <c r="P689" i="151"/>
  <c r="O689" i="151"/>
  <c r="M689" i="151"/>
  <c r="K689" i="151"/>
  <c r="F689" i="151"/>
  <c r="E689" i="151"/>
  <c r="AB688" i="151"/>
  <c r="AA688" i="151"/>
  <c r="R688" i="151"/>
  <c r="P688" i="151"/>
  <c r="O688" i="151"/>
  <c r="M688" i="151"/>
  <c r="K688" i="151"/>
  <c r="F688" i="151"/>
  <c r="E688" i="151"/>
  <c r="AB687" i="151"/>
  <c r="AA687" i="151"/>
  <c r="R687" i="151"/>
  <c r="P687" i="151"/>
  <c r="O687" i="151"/>
  <c r="M687" i="151"/>
  <c r="K687" i="151"/>
  <c r="F687" i="151"/>
  <c r="E687" i="151"/>
  <c r="AB686" i="151"/>
  <c r="AA686" i="151"/>
  <c r="R686" i="151"/>
  <c r="P686" i="151"/>
  <c r="O686" i="151"/>
  <c r="M686" i="151"/>
  <c r="K686" i="151"/>
  <c r="F686" i="151"/>
  <c r="E686" i="151"/>
  <c r="AB685" i="151"/>
  <c r="AA685" i="151"/>
  <c r="R685" i="151"/>
  <c r="P685" i="151"/>
  <c r="O685" i="151"/>
  <c r="M685" i="151"/>
  <c r="K685" i="151"/>
  <c r="F685" i="151"/>
  <c r="E685" i="151"/>
  <c r="AB684" i="151"/>
  <c r="AA684" i="151"/>
  <c r="R684" i="151"/>
  <c r="P684" i="151"/>
  <c r="O684" i="151"/>
  <c r="M684" i="151"/>
  <c r="K684" i="151"/>
  <c r="F684" i="151"/>
  <c r="E684" i="151"/>
  <c r="AB683" i="151"/>
  <c r="AA683" i="151"/>
  <c r="R683" i="151"/>
  <c r="P683" i="151"/>
  <c r="O683" i="151"/>
  <c r="M683" i="151"/>
  <c r="K683" i="151"/>
  <c r="F683" i="151"/>
  <c r="E683" i="151"/>
  <c r="AB682" i="151"/>
  <c r="AA682" i="151"/>
  <c r="R682" i="151"/>
  <c r="P682" i="151"/>
  <c r="O682" i="151"/>
  <c r="M682" i="151"/>
  <c r="K682" i="151"/>
  <c r="F682" i="151"/>
  <c r="E682" i="151"/>
  <c r="AB681" i="151"/>
  <c r="AA681" i="151"/>
  <c r="R681" i="151"/>
  <c r="P681" i="151"/>
  <c r="O681" i="151"/>
  <c r="M681" i="151"/>
  <c r="K681" i="151"/>
  <c r="F681" i="151"/>
  <c r="E681" i="151"/>
  <c r="AB680" i="151"/>
  <c r="AA680" i="151"/>
  <c r="R680" i="151"/>
  <c r="P680" i="151"/>
  <c r="O680" i="151"/>
  <c r="M680" i="151"/>
  <c r="K680" i="151"/>
  <c r="F680" i="151"/>
  <c r="E680" i="151"/>
  <c r="AB679" i="151"/>
  <c r="AA679" i="151"/>
  <c r="R679" i="151"/>
  <c r="P679" i="151"/>
  <c r="O679" i="151"/>
  <c r="M679" i="151"/>
  <c r="K679" i="151"/>
  <c r="F679" i="151"/>
  <c r="E679" i="151"/>
  <c r="AB678" i="151"/>
  <c r="AA678" i="151"/>
  <c r="R678" i="151"/>
  <c r="P678" i="151"/>
  <c r="O678" i="151"/>
  <c r="M678" i="151"/>
  <c r="K678" i="151"/>
  <c r="F678" i="151"/>
  <c r="E678" i="151"/>
  <c r="AB677" i="151"/>
  <c r="AA677" i="151"/>
  <c r="R677" i="151"/>
  <c r="P677" i="151"/>
  <c r="O677" i="151"/>
  <c r="M677" i="151"/>
  <c r="K677" i="151"/>
  <c r="F677" i="151"/>
  <c r="E677" i="151"/>
  <c r="AB676" i="151"/>
  <c r="AA676" i="151"/>
  <c r="R676" i="151"/>
  <c r="P676" i="151"/>
  <c r="O676" i="151"/>
  <c r="M676" i="151"/>
  <c r="K676" i="151"/>
  <c r="F676" i="151"/>
  <c r="E676" i="151"/>
  <c r="AB675" i="151"/>
  <c r="AA675" i="151"/>
  <c r="R675" i="151"/>
  <c r="P675" i="151"/>
  <c r="O675" i="151"/>
  <c r="M675" i="151"/>
  <c r="K675" i="151"/>
  <c r="F675" i="151"/>
  <c r="E675" i="151"/>
  <c r="AB674" i="151"/>
  <c r="AA674" i="151"/>
  <c r="R674" i="151"/>
  <c r="P674" i="151"/>
  <c r="O674" i="151"/>
  <c r="M674" i="151"/>
  <c r="K674" i="151"/>
  <c r="F674" i="151"/>
  <c r="E674" i="151"/>
  <c r="AB673" i="151"/>
  <c r="AA673" i="151"/>
  <c r="R673" i="151"/>
  <c r="P673" i="151"/>
  <c r="O673" i="151"/>
  <c r="M673" i="151"/>
  <c r="K673" i="151"/>
  <c r="F673" i="151"/>
  <c r="E673" i="151"/>
  <c r="AB672" i="151"/>
  <c r="AA672" i="151"/>
  <c r="R672" i="151"/>
  <c r="P672" i="151"/>
  <c r="O672" i="151"/>
  <c r="M672" i="151"/>
  <c r="K672" i="151"/>
  <c r="F672" i="151"/>
  <c r="E672" i="151"/>
  <c r="AB671" i="151"/>
  <c r="AA671" i="151"/>
  <c r="R671" i="151"/>
  <c r="P671" i="151"/>
  <c r="O671" i="151"/>
  <c r="M671" i="151"/>
  <c r="K671" i="151"/>
  <c r="F671" i="151"/>
  <c r="E671" i="151"/>
  <c r="AB670" i="151"/>
  <c r="AA670" i="151"/>
  <c r="R670" i="151"/>
  <c r="P670" i="151"/>
  <c r="O670" i="151"/>
  <c r="M670" i="151"/>
  <c r="K670" i="151"/>
  <c r="F670" i="151"/>
  <c r="E670" i="151"/>
  <c r="AB669" i="151"/>
  <c r="AA669" i="151"/>
  <c r="R669" i="151"/>
  <c r="P669" i="151"/>
  <c r="O669" i="151"/>
  <c r="M669" i="151"/>
  <c r="K669" i="151"/>
  <c r="F669" i="151"/>
  <c r="E669" i="151"/>
  <c r="AB668" i="151"/>
  <c r="AA668" i="151"/>
  <c r="R668" i="151"/>
  <c r="P668" i="151"/>
  <c r="O668" i="151"/>
  <c r="M668" i="151"/>
  <c r="K668" i="151"/>
  <c r="F668" i="151"/>
  <c r="E668" i="151"/>
  <c r="AB667" i="151"/>
  <c r="AA667" i="151"/>
  <c r="R667" i="151"/>
  <c r="P667" i="151"/>
  <c r="O667" i="151"/>
  <c r="M667" i="151"/>
  <c r="K667" i="151"/>
  <c r="F667" i="151"/>
  <c r="E667" i="151"/>
  <c r="AB666" i="151"/>
  <c r="AA666" i="151"/>
  <c r="R666" i="151"/>
  <c r="P666" i="151"/>
  <c r="O666" i="151"/>
  <c r="M666" i="151"/>
  <c r="K666" i="151"/>
  <c r="F666" i="151"/>
  <c r="E666" i="151"/>
  <c r="AB665" i="151"/>
  <c r="AA665" i="151"/>
  <c r="R665" i="151"/>
  <c r="P665" i="151"/>
  <c r="O665" i="151"/>
  <c r="M665" i="151"/>
  <c r="K665" i="151"/>
  <c r="F665" i="151"/>
  <c r="E665" i="151"/>
  <c r="AB664" i="151"/>
  <c r="AA664" i="151"/>
  <c r="R664" i="151"/>
  <c r="P664" i="151"/>
  <c r="O664" i="151"/>
  <c r="M664" i="151"/>
  <c r="K664" i="151"/>
  <c r="F664" i="151"/>
  <c r="E664" i="151"/>
  <c r="AB663" i="151"/>
  <c r="AA663" i="151"/>
  <c r="R663" i="151"/>
  <c r="P663" i="151"/>
  <c r="O663" i="151"/>
  <c r="M663" i="151"/>
  <c r="K663" i="151"/>
  <c r="F663" i="151"/>
  <c r="E663" i="151"/>
  <c r="AB662" i="151"/>
  <c r="AA662" i="151"/>
  <c r="R662" i="151"/>
  <c r="P662" i="151"/>
  <c r="O662" i="151"/>
  <c r="M662" i="151"/>
  <c r="K662" i="151"/>
  <c r="F662" i="151"/>
  <c r="E662" i="151"/>
  <c r="AB661" i="151"/>
  <c r="AA661" i="151"/>
  <c r="R661" i="151"/>
  <c r="P661" i="151"/>
  <c r="O661" i="151"/>
  <c r="M661" i="151"/>
  <c r="K661" i="151"/>
  <c r="F661" i="151"/>
  <c r="E661" i="151"/>
  <c r="AB660" i="151"/>
  <c r="AA660" i="151"/>
  <c r="R660" i="151"/>
  <c r="P660" i="151"/>
  <c r="O660" i="151"/>
  <c r="M660" i="151"/>
  <c r="K660" i="151"/>
  <c r="F660" i="151"/>
  <c r="E660" i="151"/>
  <c r="AB659" i="151"/>
  <c r="AA659" i="151"/>
  <c r="R659" i="151"/>
  <c r="P659" i="151"/>
  <c r="O659" i="151"/>
  <c r="M659" i="151"/>
  <c r="K659" i="151"/>
  <c r="F659" i="151"/>
  <c r="E659" i="151"/>
  <c r="AB658" i="151"/>
  <c r="AA658" i="151"/>
  <c r="R658" i="151"/>
  <c r="P658" i="151"/>
  <c r="O658" i="151"/>
  <c r="M658" i="151"/>
  <c r="K658" i="151"/>
  <c r="F658" i="151"/>
  <c r="E658" i="151"/>
  <c r="AB657" i="151"/>
  <c r="AA657" i="151"/>
  <c r="R657" i="151"/>
  <c r="P657" i="151"/>
  <c r="O657" i="151"/>
  <c r="M657" i="151"/>
  <c r="K657" i="151"/>
  <c r="F657" i="151"/>
  <c r="E657" i="151"/>
  <c r="AB656" i="151"/>
  <c r="AA656" i="151"/>
  <c r="R656" i="151"/>
  <c r="P656" i="151"/>
  <c r="O656" i="151"/>
  <c r="M656" i="151"/>
  <c r="K656" i="151"/>
  <c r="F656" i="151"/>
  <c r="E656" i="151"/>
  <c r="AB655" i="151"/>
  <c r="AA655" i="151"/>
  <c r="R655" i="151"/>
  <c r="P655" i="151"/>
  <c r="O655" i="151"/>
  <c r="M655" i="151"/>
  <c r="K655" i="151"/>
  <c r="F655" i="151"/>
  <c r="E655" i="151"/>
  <c r="AB654" i="151"/>
  <c r="AA654" i="151"/>
  <c r="R654" i="151"/>
  <c r="P654" i="151"/>
  <c r="O654" i="151"/>
  <c r="M654" i="151"/>
  <c r="K654" i="151"/>
  <c r="F654" i="151"/>
  <c r="E654" i="151"/>
  <c r="AB653" i="151"/>
  <c r="AA653" i="151"/>
  <c r="R653" i="151"/>
  <c r="P653" i="151"/>
  <c r="O653" i="151"/>
  <c r="M653" i="151"/>
  <c r="K653" i="151"/>
  <c r="F653" i="151"/>
  <c r="E653" i="151"/>
  <c r="AB652" i="151"/>
  <c r="AA652" i="151"/>
  <c r="R652" i="151"/>
  <c r="P652" i="151"/>
  <c r="O652" i="151"/>
  <c r="M652" i="151"/>
  <c r="K652" i="151"/>
  <c r="F652" i="151"/>
  <c r="E652" i="151"/>
  <c r="AB651" i="151"/>
  <c r="AA651" i="151"/>
  <c r="R651" i="151"/>
  <c r="P651" i="151"/>
  <c r="O651" i="151"/>
  <c r="M651" i="151"/>
  <c r="K651" i="151"/>
  <c r="F651" i="151"/>
  <c r="E651" i="151"/>
  <c r="AB650" i="151"/>
  <c r="AA650" i="151"/>
  <c r="R650" i="151"/>
  <c r="P650" i="151"/>
  <c r="O650" i="151"/>
  <c r="M650" i="151"/>
  <c r="K650" i="151"/>
  <c r="F650" i="151"/>
  <c r="E650" i="151"/>
  <c r="AB649" i="151"/>
  <c r="AA649" i="151"/>
  <c r="R649" i="151"/>
  <c r="P649" i="151"/>
  <c r="O649" i="151"/>
  <c r="M649" i="151"/>
  <c r="K649" i="151"/>
  <c r="F649" i="151"/>
  <c r="E649" i="151"/>
  <c r="AB648" i="151"/>
  <c r="AA648" i="151"/>
  <c r="R648" i="151"/>
  <c r="P648" i="151"/>
  <c r="O648" i="151"/>
  <c r="M648" i="151"/>
  <c r="K648" i="151"/>
  <c r="F648" i="151"/>
  <c r="E648" i="151"/>
  <c r="AB647" i="151"/>
  <c r="AA647" i="151"/>
  <c r="R647" i="151"/>
  <c r="P647" i="151"/>
  <c r="O647" i="151"/>
  <c r="M647" i="151"/>
  <c r="K647" i="151"/>
  <c r="F647" i="151"/>
  <c r="E647" i="151"/>
  <c r="AB646" i="151"/>
  <c r="AA646" i="151"/>
  <c r="R646" i="151"/>
  <c r="P646" i="151"/>
  <c r="O646" i="151"/>
  <c r="M646" i="151"/>
  <c r="K646" i="151"/>
  <c r="F646" i="151"/>
  <c r="E646" i="151"/>
  <c r="AB645" i="151"/>
  <c r="AA645" i="151"/>
  <c r="R645" i="151"/>
  <c r="P645" i="151"/>
  <c r="O645" i="151"/>
  <c r="M645" i="151"/>
  <c r="K645" i="151"/>
  <c r="F645" i="151"/>
  <c r="E645" i="151"/>
  <c r="AB644" i="151"/>
  <c r="AA644" i="151"/>
  <c r="R644" i="151"/>
  <c r="P644" i="151"/>
  <c r="O644" i="151"/>
  <c r="M644" i="151"/>
  <c r="K644" i="151"/>
  <c r="F644" i="151"/>
  <c r="E644" i="151"/>
  <c r="AB643" i="151"/>
  <c r="AA643" i="151"/>
  <c r="R643" i="151"/>
  <c r="P643" i="151"/>
  <c r="O643" i="151"/>
  <c r="M643" i="151"/>
  <c r="K643" i="151"/>
  <c r="F643" i="151"/>
  <c r="E643" i="151"/>
  <c r="AB642" i="151"/>
  <c r="AA642" i="151"/>
  <c r="R642" i="151"/>
  <c r="P642" i="151"/>
  <c r="O642" i="151"/>
  <c r="M642" i="151"/>
  <c r="K642" i="151"/>
  <c r="F642" i="151"/>
  <c r="E642" i="151"/>
  <c r="AB641" i="151"/>
  <c r="AA641" i="151"/>
  <c r="R641" i="151"/>
  <c r="P641" i="151"/>
  <c r="O641" i="151"/>
  <c r="M641" i="151"/>
  <c r="K641" i="151"/>
  <c r="F641" i="151"/>
  <c r="E641" i="151"/>
  <c r="AB640" i="151"/>
  <c r="AA640" i="151"/>
  <c r="R640" i="151"/>
  <c r="P640" i="151"/>
  <c r="O640" i="151"/>
  <c r="M640" i="151"/>
  <c r="K640" i="151"/>
  <c r="F640" i="151"/>
  <c r="E640" i="151"/>
  <c r="AB639" i="151"/>
  <c r="AA639" i="151"/>
  <c r="R639" i="151"/>
  <c r="P639" i="151"/>
  <c r="O639" i="151"/>
  <c r="M639" i="151"/>
  <c r="K639" i="151"/>
  <c r="F639" i="151"/>
  <c r="E639" i="151"/>
  <c r="AA638" i="151"/>
  <c r="AB638" i="151"/>
  <c r="R638" i="151"/>
  <c r="P638" i="151"/>
  <c r="O638" i="151"/>
  <c r="M638" i="151"/>
  <c r="K638" i="151"/>
  <c r="F638" i="151"/>
  <c r="E638" i="151"/>
  <c r="AB637" i="151"/>
  <c r="AA637" i="151"/>
  <c r="R637" i="151"/>
  <c r="P637" i="151"/>
  <c r="O637" i="151"/>
  <c r="M637" i="151"/>
  <c r="K637" i="151"/>
  <c r="F637" i="151"/>
  <c r="E637" i="151"/>
  <c r="AB636" i="151"/>
  <c r="AA636" i="151"/>
  <c r="R636" i="151"/>
  <c r="P636" i="151"/>
  <c r="O636" i="151"/>
  <c r="M636" i="151"/>
  <c r="K636" i="151"/>
  <c r="F636" i="151"/>
  <c r="E636" i="151"/>
  <c r="AB635" i="151"/>
  <c r="AA635" i="151"/>
  <c r="R635" i="151"/>
  <c r="P635" i="151"/>
  <c r="O635" i="151"/>
  <c r="M635" i="151"/>
  <c r="K635" i="151"/>
  <c r="F635" i="151"/>
  <c r="E635" i="151"/>
  <c r="AB634" i="151"/>
  <c r="AA634" i="151"/>
  <c r="R634" i="151"/>
  <c r="P634" i="151"/>
  <c r="O634" i="151"/>
  <c r="M634" i="151"/>
  <c r="K634" i="151"/>
  <c r="F634" i="151"/>
  <c r="E634" i="151"/>
  <c r="AB633" i="151"/>
  <c r="AA633" i="151"/>
  <c r="R633" i="151"/>
  <c r="P633" i="151"/>
  <c r="O633" i="151"/>
  <c r="M633" i="151"/>
  <c r="K633" i="151"/>
  <c r="F633" i="151"/>
  <c r="E633" i="151"/>
  <c r="AB632" i="151"/>
  <c r="AA632" i="151"/>
  <c r="R632" i="151"/>
  <c r="P632" i="151"/>
  <c r="O632" i="151"/>
  <c r="M632" i="151"/>
  <c r="K632" i="151"/>
  <c r="F632" i="151"/>
  <c r="E632" i="151"/>
  <c r="AB631" i="151"/>
  <c r="AA631" i="151"/>
  <c r="R631" i="151"/>
  <c r="P631" i="151"/>
  <c r="O631" i="151"/>
  <c r="M631" i="151"/>
  <c r="K631" i="151"/>
  <c r="F631" i="151"/>
  <c r="E631" i="151"/>
  <c r="AB630" i="151"/>
  <c r="AA630" i="151"/>
  <c r="R630" i="151"/>
  <c r="P630" i="151"/>
  <c r="O630" i="151"/>
  <c r="M630" i="151"/>
  <c r="K630" i="151"/>
  <c r="F630" i="151"/>
  <c r="E630" i="151"/>
  <c r="AB629" i="151"/>
  <c r="AA629" i="151"/>
  <c r="R629" i="151"/>
  <c r="P629" i="151"/>
  <c r="O629" i="151"/>
  <c r="M629" i="151"/>
  <c r="K629" i="151"/>
  <c r="F629" i="151"/>
  <c r="E629" i="151"/>
  <c r="AB628" i="151"/>
  <c r="AA628" i="151"/>
  <c r="R628" i="151"/>
  <c r="P628" i="151"/>
  <c r="O628" i="151"/>
  <c r="M628" i="151"/>
  <c r="K628" i="151"/>
  <c r="F628" i="151"/>
  <c r="E628" i="151"/>
  <c r="AB627" i="151"/>
  <c r="AA627" i="151"/>
  <c r="R627" i="151"/>
  <c r="P627" i="151"/>
  <c r="O627" i="151"/>
  <c r="M627" i="151"/>
  <c r="K627" i="151"/>
  <c r="F627" i="151"/>
  <c r="E627" i="151"/>
  <c r="AB626" i="151"/>
  <c r="AA626" i="151"/>
  <c r="R626" i="151"/>
  <c r="P626" i="151"/>
  <c r="O626" i="151"/>
  <c r="M626" i="151"/>
  <c r="K626" i="151"/>
  <c r="F626" i="151"/>
  <c r="E626" i="151"/>
  <c r="AB625" i="151"/>
  <c r="AA625" i="151"/>
  <c r="R625" i="151"/>
  <c r="P625" i="151"/>
  <c r="O625" i="151"/>
  <c r="M625" i="151"/>
  <c r="K625" i="151"/>
  <c r="F625" i="151"/>
  <c r="E625" i="151"/>
  <c r="AA624" i="151"/>
  <c r="AB624" i="151"/>
  <c r="P624" i="151"/>
  <c r="O624" i="151"/>
  <c r="M624" i="151"/>
  <c r="K624" i="151"/>
  <c r="F624" i="151"/>
  <c r="E624" i="151"/>
  <c r="AB623" i="151"/>
  <c r="AA623" i="151"/>
  <c r="R623" i="151"/>
  <c r="P623" i="151"/>
  <c r="O623" i="151"/>
  <c r="M623" i="151"/>
  <c r="K623" i="151"/>
  <c r="F623" i="151"/>
  <c r="E623" i="151"/>
  <c r="AB622" i="151"/>
  <c r="AA622" i="151"/>
  <c r="R622" i="151"/>
  <c r="P622" i="151"/>
  <c r="O622" i="151"/>
  <c r="M622" i="151"/>
  <c r="K622" i="151"/>
  <c r="F622" i="151"/>
  <c r="E622" i="151"/>
  <c r="AB621" i="151"/>
  <c r="AA621" i="151"/>
  <c r="R621" i="151"/>
  <c r="P621" i="151"/>
  <c r="O621" i="151"/>
  <c r="M621" i="151"/>
  <c r="K621" i="151"/>
  <c r="F621" i="151"/>
  <c r="E621" i="151"/>
  <c r="AA620" i="151"/>
  <c r="AB620" i="151"/>
  <c r="R620" i="151"/>
  <c r="P620" i="151"/>
  <c r="O620" i="151"/>
  <c r="M620" i="151"/>
  <c r="K620" i="151"/>
  <c r="F620" i="151"/>
  <c r="E620" i="151"/>
  <c r="AB619" i="151"/>
  <c r="AA619" i="151"/>
  <c r="R619" i="151"/>
  <c r="P619" i="151"/>
  <c r="O619" i="151"/>
  <c r="M619" i="151"/>
  <c r="K619" i="151"/>
  <c r="F619" i="151"/>
  <c r="E619" i="151"/>
  <c r="AB618" i="151"/>
  <c r="AA618" i="151"/>
  <c r="R618" i="151"/>
  <c r="P618" i="151"/>
  <c r="O618" i="151"/>
  <c r="M618" i="151"/>
  <c r="K618" i="151"/>
  <c r="F618" i="151"/>
  <c r="E618" i="151"/>
  <c r="AB617" i="151"/>
  <c r="AA617" i="151"/>
  <c r="R617" i="151"/>
  <c r="P617" i="151"/>
  <c r="O617" i="151"/>
  <c r="M617" i="151"/>
  <c r="K617" i="151"/>
  <c r="F617" i="151"/>
  <c r="E617" i="151"/>
  <c r="AB616" i="151"/>
  <c r="AA616" i="151"/>
  <c r="R616" i="151"/>
  <c r="P616" i="151"/>
  <c r="O616" i="151"/>
  <c r="M616" i="151"/>
  <c r="K616" i="151"/>
  <c r="F616" i="151"/>
  <c r="E616" i="151"/>
  <c r="AB615" i="151"/>
  <c r="AA615" i="151"/>
  <c r="R615" i="151"/>
  <c r="P615" i="151"/>
  <c r="O615" i="151"/>
  <c r="M615" i="151"/>
  <c r="K615" i="151"/>
  <c r="F615" i="151"/>
  <c r="E615" i="151"/>
  <c r="AB614" i="151"/>
  <c r="AA614" i="151"/>
  <c r="R614" i="151"/>
  <c r="P614" i="151"/>
  <c r="O614" i="151"/>
  <c r="M614" i="151"/>
  <c r="K614" i="151"/>
  <c r="F614" i="151"/>
  <c r="E614" i="151"/>
  <c r="AB613" i="151"/>
  <c r="AA613" i="151"/>
  <c r="R613" i="151"/>
  <c r="P613" i="151"/>
  <c r="O613" i="151"/>
  <c r="M613" i="151"/>
  <c r="K613" i="151"/>
  <c r="F613" i="151"/>
  <c r="E613" i="151"/>
  <c r="AB612" i="151"/>
  <c r="AA612" i="151"/>
  <c r="R612" i="151"/>
  <c r="P612" i="151"/>
  <c r="O612" i="151"/>
  <c r="M612" i="151"/>
  <c r="K612" i="151"/>
  <c r="F612" i="151"/>
  <c r="E612" i="151"/>
  <c r="AB611" i="151"/>
  <c r="AA611" i="151"/>
  <c r="R611" i="151"/>
  <c r="P611" i="151"/>
  <c r="O611" i="151"/>
  <c r="M611" i="151"/>
  <c r="K611" i="151"/>
  <c r="F611" i="151"/>
  <c r="E611" i="151"/>
  <c r="AB610" i="151"/>
  <c r="AA610" i="151"/>
  <c r="R610" i="151"/>
  <c r="P610" i="151"/>
  <c r="O610" i="151"/>
  <c r="M610" i="151"/>
  <c r="K610" i="151"/>
  <c r="F610" i="151"/>
  <c r="E610" i="151"/>
  <c r="AB609" i="151"/>
  <c r="AA609" i="151"/>
  <c r="R609" i="151"/>
  <c r="P609" i="151"/>
  <c r="O609" i="151"/>
  <c r="M609" i="151"/>
  <c r="K609" i="151"/>
  <c r="F609" i="151"/>
  <c r="E609" i="151"/>
  <c r="AB608" i="151"/>
  <c r="AA608" i="151"/>
  <c r="R608" i="151"/>
  <c r="P608" i="151"/>
  <c r="O608" i="151"/>
  <c r="M608" i="151"/>
  <c r="K608" i="151"/>
  <c r="F608" i="151"/>
  <c r="E608" i="151"/>
  <c r="AB607" i="151"/>
  <c r="AA607" i="151"/>
  <c r="R607" i="151"/>
  <c r="P607" i="151"/>
  <c r="O607" i="151"/>
  <c r="M607" i="151"/>
  <c r="K607" i="151"/>
  <c r="F607" i="151"/>
  <c r="E607" i="151"/>
  <c r="AB606" i="151"/>
  <c r="AA606" i="151"/>
  <c r="R606" i="151"/>
  <c r="P606" i="151"/>
  <c r="O606" i="151"/>
  <c r="M606" i="151"/>
  <c r="K606" i="151"/>
  <c r="F606" i="151"/>
  <c r="E606" i="151"/>
  <c r="AB605" i="151"/>
  <c r="AA605" i="151"/>
  <c r="R605" i="151"/>
  <c r="P605" i="151"/>
  <c r="O605" i="151"/>
  <c r="M605" i="151"/>
  <c r="K605" i="151"/>
  <c r="F605" i="151"/>
  <c r="E605" i="151"/>
  <c r="AB604" i="151"/>
  <c r="AA604" i="151"/>
  <c r="R604" i="151"/>
  <c r="P604" i="151"/>
  <c r="O604" i="151"/>
  <c r="M604" i="151"/>
  <c r="K604" i="151"/>
  <c r="F604" i="151"/>
  <c r="E604" i="151"/>
  <c r="AB603" i="151"/>
  <c r="AA603" i="151"/>
  <c r="R603" i="151"/>
  <c r="P603" i="151"/>
  <c r="O603" i="151"/>
  <c r="M603" i="151"/>
  <c r="K603" i="151"/>
  <c r="F603" i="151"/>
  <c r="E603" i="151"/>
  <c r="AB602" i="151"/>
  <c r="AA602" i="151"/>
  <c r="R602" i="151"/>
  <c r="P602" i="151"/>
  <c r="O602" i="151"/>
  <c r="M602" i="151"/>
  <c r="K602" i="151"/>
  <c r="F602" i="151"/>
  <c r="E602" i="151"/>
  <c r="AB601" i="151"/>
  <c r="AA601" i="151"/>
  <c r="R601" i="151"/>
  <c r="P601" i="151"/>
  <c r="O601" i="151"/>
  <c r="M601" i="151"/>
  <c r="K601" i="151"/>
  <c r="F601" i="151"/>
  <c r="E601" i="151"/>
  <c r="AB600" i="151"/>
  <c r="AA600" i="151"/>
  <c r="R600" i="151"/>
  <c r="P600" i="151"/>
  <c r="O600" i="151"/>
  <c r="M600" i="151"/>
  <c r="K600" i="151"/>
  <c r="F600" i="151"/>
  <c r="E600" i="151"/>
  <c r="AB599" i="151"/>
  <c r="AA599" i="151"/>
  <c r="R599" i="151"/>
  <c r="P599" i="151"/>
  <c r="O599" i="151"/>
  <c r="M599" i="151"/>
  <c r="K599" i="151"/>
  <c r="F599" i="151"/>
  <c r="E599" i="151"/>
  <c r="AB598" i="151"/>
  <c r="AA598" i="151"/>
  <c r="R598" i="151"/>
  <c r="P598" i="151"/>
  <c r="O598" i="151"/>
  <c r="M598" i="151"/>
  <c r="K598" i="151"/>
  <c r="F598" i="151"/>
  <c r="E598" i="151"/>
  <c r="AB597" i="151"/>
  <c r="AA597" i="151"/>
  <c r="R597" i="151"/>
  <c r="P597" i="151"/>
  <c r="O597" i="151"/>
  <c r="M597" i="151"/>
  <c r="K597" i="151"/>
  <c r="F597" i="151"/>
  <c r="E597" i="151"/>
  <c r="AB596" i="151"/>
  <c r="AA596" i="151"/>
  <c r="R596" i="151"/>
  <c r="P596" i="151"/>
  <c r="O596" i="151"/>
  <c r="M596" i="151"/>
  <c r="K596" i="151"/>
  <c r="F596" i="151"/>
  <c r="E596" i="151"/>
  <c r="AB595" i="151"/>
  <c r="AA595" i="151"/>
  <c r="R595" i="151"/>
  <c r="P595" i="151"/>
  <c r="O595" i="151"/>
  <c r="M595" i="151"/>
  <c r="K595" i="151"/>
  <c r="F595" i="151"/>
  <c r="E595" i="151"/>
  <c r="AB594" i="151"/>
  <c r="AA594" i="151"/>
  <c r="R594" i="151"/>
  <c r="P594" i="151"/>
  <c r="O594" i="151"/>
  <c r="M594" i="151"/>
  <c r="K594" i="151"/>
  <c r="F594" i="151"/>
  <c r="E594" i="151"/>
  <c r="AB593" i="151"/>
  <c r="AA593" i="151"/>
  <c r="R593" i="151"/>
  <c r="P593" i="151"/>
  <c r="O593" i="151"/>
  <c r="M593" i="151"/>
  <c r="K593" i="151"/>
  <c r="F593" i="151"/>
  <c r="E593" i="151"/>
  <c r="AB592" i="151"/>
  <c r="AA592" i="151"/>
  <c r="R592" i="151"/>
  <c r="P592" i="151"/>
  <c r="O592" i="151"/>
  <c r="M592" i="151"/>
  <c r="K592" i="151"/>
  <c r="F592" i="151"/>
  <c r="E592" i="151"/>
  <c r="AB591" i="151"/>
  <c r="AA591" i="151"/>
  <c r="R591" i="151"/>
  <c r="P591" i="151"/>
  <c r="O591" i="151"/>
  <c r="M591" i="151"/>
  <c r="K591" i="151"/>
  <c r="F591" i="151"/>
  <c r="E591" i="151"/>
  <c r="AB590" i="151"/>
  <c r="AA590" i="151"/>
  <c r="R590" i="151"/>
  <c r="P590" i="151"/>
  <c r="O590" i="151"/>
  <c r="M590" i="151"/>
  <c r="K590" i="151"/>
  <c r="F590" i="151"/>
  <c r="E590" i="151"/>
  <c r="AB589" i="151"/>
  <c r="AA589" i="151"/>
  <c r="R589" i="151"/>
  <c r="P589" i="151"/>
  <c r="O589" i="151"/>
  <c r="M589" i="151"/>
  <c r="K589" i="151"/>
  <c r="F589" i="151"/>
  <c r="E589" i="151"/>
  <c r="AB588" i="151"/>
  <c r="AA588" i="151"/>
  <c r="R588" i="151"/>
  <c r="P588" i="151"/>
  <c r="O588" i="151"/>
  <c r="M588" i="151"/>
  <c r="K588" i="151"/>
  <c r="F588" i="151"/>
  <c r="E588" i="151"/>
  <c r="AB587" i="151"/>
  <c r="AA587" i="151"/>
  <c r="R587" i="151"/>
  <c r="P587" i="151"/>
  <c r="O587" i="151"/>
  <c r="M587" i="151"/>
  <c r="K587" i="151"/>
  <c r="F587" i="151"/>
  <c r="E587" i="151"/>
  <c r="AB586" i="151"/>
  <c r="AA586" i="151"/>
  <c r="R586" i="151"/>
  <c r="P586" i="151"/>
  <c r="O586" i="151"/>
  <c r="M586" i="151"/>
  <c r="K586" i="151"/>
  <c r="F586" i="151"/>
  <c r="E586" i="151"/>
  <c r="AA585" i="151"/>
  <c r="AB585" i="151"/>
  <c r="R585" i="151"/>
  <c r="P585" i="151"/>
  <c r="O585" i="151"/>
  <c r="M585" i="151"/>
  <c r="K585" i="151"/>
  <c r="F585" i="151"/>
  <c r="E585" i="151"/>
  <c r="AB584" i="151"/>
  <c r="AA584" i="151"/>
  <c r="R584" i="151"/>
  <c r="P584" i="151"/>
  <c r="O584" i="151"/>
  <c r="M584" i="151"/>
  <c r="K584" i="151"/>
  <c r="F584" i="151"/>
  <c r="E584" i="151"/>
  <c r="AB583" i="151"/>
  <c r="AA583" i="151"/>
  <c r="R583" i="151"/>
  <c r="P583" i="151"/>
  <c r="O583" i="151"/>
  <c r="M583" i="151"/>
  <c r="K583" i="151"/>
  <c r="F583" i="151"/>
  <c r="E583" i="151"/>
  <c r="AB582" i="151"/>
  <c r="AA582" i="151"/>
  <c r="R582" i="151"/>
  <c r="P582" i="151"/>
  <c r="O582" i="151"/>
  <c r="M582" i="151"/>
  <c r="K582" i="151"/>
  <c r="F582" i="151"/>
  <c r="E582" i="151"/>
  <c r="AB581" i="151"/>
  <c r="AA581" i="151"/>
  <c r="R581" i="151"/>
  <c r="P581" i="151"/>
  <c r="O581" i="151"/>
  <c r="M581" i="151"/>
  <c r="K581" i="151"/>
  <c r="F581" i="151"/>
  <c r="E581" i="151"/>
  <c r="AB580" i="151"/>
  <c r="AA580" i="151"/>
  <c r="R580" i="151"/>
  <c r="P580" i="151"/>
  <c r="O580" i="151"/>
  <c r="M580" i="151"/>
  <c r="K580" i="151"/>
  <c r="F580" i="151"/>
  <c r="E580" i="151"/>
  <c r="AB579" i="151"/>
  <c r="AA579" i="151"/>
  <c r="R579" i="151"/>
  <c r="P579" i="151"/>
  <c r="O579" i="151"/>
  <c r="M579" i="151"/>
  <c r="K579" i="151"/>
  <c r="F579" i="151"/>
  <c r="E579" i="151"/>
  <c r="AB578" i="151"/>
  <c r="AA578" i="151"/>
  <c r="R578" i="151"/>
  <c r="P578" i="151"/>
  <c r="O578" i="151"/>
  <c r="M578" i="151"/>
  <c r="K578" i="151"/>
  <c r="F578" i="151"/>
  <c r="E578" i="151"/>
  <c r="AA577" i="151"/>
  <c r="AB577" i="151"/>
  <c r="R577" i="151"/>
  <c r="P577" i="151"/>
  <c r="O577" i="151"/>
  <c r="M577" i="151"/>
  <c r="K577" i="151"/>
  <c r="F577" i="151"/>
  <c r="E577" i="151"/>
  <c r="AB576" i="151"/>
  <c r="AA576" i="151"/>
  <c r="R576" i="151"/>
  <c r="P576" i="151"/>
  <c r="O576" i="151"/>
  <c r="M576" i="151"/>
  <c r="K576" i="151"/>
  <c r="F576" i="151"/>
  <c r="E576" i="151"/>
  <c r="AB575" i="151"/>
  <c r="AA575" i="151"/>
  <c r="R575" i="151"/>
  <c r="P575" i="151"/>
  <c r="O575" i="151"/>
  <c r="M575" i="151"/>
  <c r="K575" i="151"/>
  <c r="F575" i="151"/>
  <c r="E575" i="151"/>
  <c r="AB574" i="151"/>
  <c r="AA574" i="151"/>
  <c r="R574" i="151"/>
  <c r="P574" i="151"/>
  <c r="O574" i="151"/>
  <c r="M574" i="151"/>
  <c r="K574" i="151"/>
  <c r="F574" i="151"/>
  <c r="E574" i="151"/>
  <c r="AB573" i="151"/>
  <c r="AA573" i="151"/>
  <c r="R573" i="151"/>
  <c r="P573" i="151"/>
  <c r="O573" i="151"/>
  <c r="M573" i="151"/>
  <c r="K573" i="151"/>
  <c r="F573" i="151"/>
  <c r="E573" i="151"/>
  <c r="AB572" i="151"/>
  <c r="AA572" i="151"/>
  <c r="R572" i="151"/>
  <c r="P572" i="151"/>
  <c r="O572" i="151"/>
  <c r="M572" i="151"/>
  <c r="K572" i="151"/>
  <c r="F572" i="151"/>
  <c r="E572" i="151"/>
  <c r="AB571" i="151"/>
  <c r="AA571" i="151"/>
  <c r="R571" i="151"/>
  <c r="P571" i="151"/>
  <c r="O571" i="151"/>
  <c r="M571" i="151"/>
  <c r="K571" i="151"/>
  <c r="F571" i="151"/>
  <c r="E571" i="151"/>
  <c r="AB570" i="151"/>
  <c r="AA570" i="151"/>
  <c r="R570" i="151"/>
  <c r="P570" i="151"/>
  <c r="O570" i="151"/>
  <c r="M570" i="151"/>
  <c r="K570" i="151"/>
  <c r="F570" i="151"/>
  <c r="E570" i="151"/>
  <c r="AB569" i="151"/>
  <c r="AA569" i="151"/>
  <c r="R569" i="151"/>
  <c r="P569" i="151"/>
  <c r="O569" i="151"/>
  <c r="M569" i="151"/>
  <c r="K569" i="151"/>
  <c r="F569" i="151"/>
  <c r="E569" i="151"/>
  <c r="AB568" i="151"/>
  <c r="AA568" i="151"/>
  <c r="R568" i="151"/>
  <c r="P568" i="151"/>
  <c r="O568" i="151"/>
  <c r="M568" i="151"/>
  <c r="K568" i="151"/>
  <c r="F568" i="151"/>
  <c r="E568" i="151"/>
  <c r="AB567" i="151"/>
  <c r="AA567" i="151"/>
  <c r="R567" i="151"/>
  <c r="P567" i="151"/>
  <c r="O567" i="151"/>
  <c r="M567" i="151"/>
  <c r="K567" i="151"/>
  <c r="F567" i="151"/>
  <c r="E567" i="151"/>
  <c r="AB566" i="151"/>
  <c r="AA566" i="151"/>
  <c r="R566" i="151"/>
  <c r="P566" i="151"/>
  <c r="O566" i="151"/>
  <c r="M566" i="151"/>
  <c r="K566" i="151"/>
  <c r="F566" i="151"/>
  <c r="E566" i="151"/>
  <c r="AB565" i="151"/>
  <c r="AA565" i="151"/>
  <c r="R565" i="151"/>
  <c r="P565" i="151"/>
  <c r="O565" i="151"/>
  <c r="M565" i="151"/>
  <c r="K565" i="151"/>
  <c r="F565" i="151"/>
  <c r="E565" i="151"/>
  <c r="AB564" i="151"/>
  <c r="AA564" i="151"/>
  <c r="R564" i="151"/>
  <c r="P564" i="151"/>
  <c r="O564" i="151"/>
  <c r="M564" i="151"/>
  <c r="K564" i="151"/>
  <c r="F564" i="151"/>
  <c r="E564" i="151"/>
  <c r="AB563" i="151"/>
  <c r="AA563" i="151"/>
  <c r="R563" i="151"/>
  <c r="P563" i="151"/>
  <c r="O563" i="151"/>
  <c r="M563" i="151"/>
  <c r="K563" i="151"/>
  <c r="F563" i="151"/>
  <c r="E563" i="151"/>
  <c r="AB562" i="151"/>
  <c r="AA562" i="151"/>
  <c r="R562" i="151"/>
  <c r="P562" i="151"/>
  <c r="O562" i="151"/>
  <c r="M562" i="151"/>
  <c r="K562" i="151"/>
  <c r="F562" i="151"/>
  <c r="E562" i="151"/>
  <c r="AB561" i="151"/>
  <c r="AA561" i="151"/>
  <c r="R561" i="151"/>
  <c r="P561" i="151"/>
  <c r="O561" i="151"/>
  <c r="M561" i="151"/>
  <c r="K561" i="151"/>
  <c r="F561" i="151"/>
  <c r="E561" i="151"/>
  <c r="AB560" i="151"/>
  <c r="AA560" i="151"/>
  <c r="R560" i="151"/>
  <c r="P560" i="151"/>
  <c r="O560" i="151"/>
  <c r="M560" i="151"/>
  <c r="K560" i="151"/>
  <c r="F560" i="151"/>
  <c r="E560" i="151"/>
  <c r="AB559" i="151"/>
  <c r="AA559" i="151"/>
  <c r="R559" i="151"/>
  <c r="P559" i="151"/>
  <c r="O559" i="151"/>
  <c r="M559" i="151"/>
  <c r="K559" i="151"/>
  <c r="F559" i="151"/>
  <c r="E559" i="151"/>
  <c r="AB558" i="151"/>
  <c r="AA558" i="151"/>
  <c r="R558" i="151"/>
  <c r="P558" i="151"/>
  <c r="O558" i="151"/>
  <c r="M558" i="151"/>
  <c r="K558" i="151"/>
  <c r="F558" i="151"/>
  <c r="E558" i="151"/>
  <c r="AB557" i="151"/>
  <c r="AA557" i="151"/>
  <c r="R557" i="151"/>
  <c r="P557" i="151"/>
  <c r="O557" i="151"/>
  <c r="M557" i="151"/>
  <c r="K557" i="151"/>
  <c r="F557" i="151"/>
  <c r="E557" i="151"/>
  <c r="AB556" i="151"/>
  <c r="AA556" i="151"/>
  <c r="R556" i="151"/>
  <c r="P556" i="151"/>
  <c r="O556" i="151"/>
  <c r="M556" i="151"/>
  <c r="K556" i="151"/>
  <c r="F556" i="151"/>
  <c r="E556" i="151"/>
  <c r="AB555" i="151"/>
  <c r="AA555" i="151"/>
  <c r="R555" i="151"/>
  <c r="P555" i="151"/>
  <c r="O555" i="151"/>
  <c r="M555" i="151"/>
  <c r="K555" i="151"/>
  <c r="F555" i="151"/>
  <c r="E555" i="151"/>
  <c r="AB554" i="151"/>
  <c r="AA554" i="151"/>
  <c r="R554" i="151"/>
  <c r="P554" i="151"/>
  <c r="O554" i="151"/>
  <c r="M554" i="151"/>
  <c r="K554" i="151"/>
  <c r="F554" i="151"/>
  <c r="E554" i="151"/>
  <c r="AB553" i="151"/>
  <c r="AA553" i="151"/>
  <c r="R553" i="151"/>
  <c r="P553" i="151"/>
  <c r="O553" i="151"/>
  <c r="M553" i="151"/>
  <c r="K553" i="151"/>
  <c r="F553" i="151"/>
  <c r="E553" i="151"/>
  <c r="AB552" i="151"/>
  <c r="AA552" i="151"/>
  <c r="R552" i="151"/>
  <c r="P552" i="151"/>
  <c r="O552" i="151"/>
  <c r="M552" i="151"/>
  <c r="K552" i="151"/>
  <c r="F552" i="151"/>
  <c r="E552" i="151"/>
  <c r="AB551" i="151"/>
  <c r="AA551" i="151"/>
  <c r="R551" i="151"/>
  <c r="P551" i="151"/>
  <c r="O551" i="151"/>
  <c r="M551" i="151"/>
  <c r="K551" i="151"/>
  <c r="F551" i="151"/>
  <c r="E551" i="151"/>
  <c r="AB550" i="151"/>
  <c r="AA550" i="151"/>
  <c r="R550" i="151"/>
  <c r="P550" i="151"/>
  <c r="O550" i="151"/>
  <c r="M550" i="151"/>
  <c r="K550" i="151"/>
  <c r="F550" i="151"/>
  <c r="E550" i="151"/>
  <c r="AB549" i="151"/>
  <c r="AA549" i="151"/>
  <c r="R549" i="151"/>
  <c r="P549" i="151"/>
  <c r="O549" i="151"/>
  <c r="M549" i="151"/>
  <c r="K549" i="151"/>
  <c r="F549" i="151"/>
  <c r="E549" i="151"/>
  <c r="AA548" i="151"/>
  <c r="AB548" i="151"/>
  <c r="P548" i="151"/>
  <c r="O548" i="151"/>
  <c r="M548" i="151"/>
  <c r="K548" i="151"/>
  <c r="F548" i="151"/>
  <c r="E548" i="151"/>
  <c r="AB547" i="151"/>
  <c r="AA547" i="151"/>
  <c r="R547" i="151"/>
  <c r="P547" i="151"/>
  <c r="O547" i="151"/>
  <c r="M547" i="151"/>
  <c r="K547" i="151"/>
  <c r="F547" i="151"/>
  <c r="E547" i="151"/>
  <c r="AB546" i="151"/>
  <c r="AA546" i="151"/>
  <c r="R546" i="151"/>
  <c r="P546" i="151"/>
  <c r="O546" i="151"/>
  <c r="M546" i="151"/>
  <c r="K546" i="151"/>
  <c r="F546" i="151"/>
  <c r="E546" i="151"/>
  <c r="AB545" i="151"/>
  <c r="AA545" i="151"/>
  <c r="R545" i="151"/>
  <c r="P545" i="151"/>
  <c r="O545" i="151"/>
  <c r="M545" i="151"/>
  <c r="K545" i="151"/>
  <c r="F545" i="151"/>
  <c r="E545" i="151"/>
  <c r="AB544" i="151"/>
  <c r="AA544" i="151"/>
  <c r="R544" i="151"/>
  <c r="P544" i="151"/>
  <c r="O544" i="151"/>
  <c r="M544" i="151"/>
  <c r="K544" i="151"/>
  <c r="F544" i="151"/>
  <c r="E544" i="151"/>
  <c r="AB543" i="151"/>
  <c r="AA543" i="151"/>
  <c r="R543" i="151"/>
  <c r="P543" i="151"/>
  <c r="O543" i="151"/>
  <c r="M543" i="151"/>
  <c r="K543" i="151"/>
  <c r="F543" i="151"/>
  <c r="E543" i="151"/>
  <c r="AB542" i="151"/>
  <c r="AA542" i="151"/>
  <c r="R542" i="151"/>
  <c r="P542" i="151"/>
  <c r="O542" i="151"/>
  <c r="M542" i="151"/>
  <c r="K542" i="151"/>
  <c r="F542" i="151"/>
  <c r="E542" i="151"/>
  <c r="AB541" i="151"/>
  <c r="AA541" i="151"/>
  <c r="R541" i="151"/>
  <c r="P541" i="151"/>
  <c r="O541" i="151"/>
  <c r="M541" i="151"/>
  <c r="K541" i="151"/>
  <c r="F541" i="151"/>
  <c r="E541" i="151"/>
  <c r="AB540" i="151"/>
  <c r="AA540" i="151"/>
  <c r="R540" i="151"/>
  <c r="P540" i="151"/>
  <c r="O540" i="151"/>
  <c r="M540" i="151"/>
  <c r="K540" i="151"/>
  <c r="F540" i="151"/>
  <c r="E540" i="151"/>
  <c r="AB539" i="151"/>
  <c r="AA539" i="151"/>
  <c r="R539" i="151"/>
  <c r="P539" i="151"/>
  <c r="O539" i="151"/>
  <c r="M539" i="151"/>
  <c r="K539" i="151"/>
  <c r="F539" i="151"/>
  <c r="E539" i="151"/>
  <c r="AB538" i="151"/>
  <c r="AA538" i="151"/>
  <c r="R538" i="151"/>
  <c r="P538" i="151"/>
  <c r="O538" i="151"/>
  <c r="M538" i="151"/>
  <c r="K538" i="151"/>
  <c r="F538" i="151"/>
  <c r="E538" i="151"/>
  <c r="AB537" i="151"/>
  <c r="AA537" i="151"/>
  <c r="R537" i="151"/>
  <c r="P537" i="151"/>
  <c r="O537" i="151"/>
  <c r="M537" i="151"/>
  <c r="K537" i="151"/>
  <c r="F537" i="151"/>
  <c r="E537" i="151"/>
  <c r="AA536" i="151"/>
  <c r="AB536" i="151"/>
  <c r="R536" i="151"/>
  <c r="P536" i="151"/>
  <c r="O536" i="151"/>
  <c r="M536" i="151"/>
  <c r="K536" i="151"/>
  <c r="F536" i="151"/>
  <c r="E536" i="151"/>
  <c r="AB535" i="151"/>
  <c r="AA535" i="151"/>
  <c r="R535" i="151"/>
  <c r="P535" i="151"/>
  <c r="O535" i="151"/>
  <c r="M535" i="151"/>
  <c r="K535" i="151"/>
  <c r="F535" i="151"/>
  <c r="E535" i="151"/>
  <c r="AB534" i="151"/>
  <c r="AA534" i="151"/>
  <c r="R534" i="151"/>
  <c r="P534" i="151"/>
  <c r="O534" i="151"/>
  <c r="M534" i="151"/>
  <c r="K534" i="151"/>
  <c r="F534" i="151"/>
  <c r="E534" i="151"/>
  <c r="AB533" i="151"/>
  <c r="AA533" i="151"/>
  <c r="R533" i="151"/>
  <c r="P533" i="151"/>
  <c r="O533" i="151"/>
  <c r="M533" i="151"/>
  <c r="K533" i="151"/>
  <c r="F533" i="151"/>
  <c r="E533" i="151"/>
  <c r="AB532" i="151"/>
  <c r="AA532" i="151"/>
  <c r="R532" i="151"/>
  <c r="P532" i="151"/>
  <c r="O532" i="151"/>
  <c r="M532" i="151"/>
  <c r="K532" i="151"/>
  <c r="F532" i="151"/>
  <c r="E532" i="151"/>
  <c r="AB531" i="151"/>
  <c r="AA531" i="151"/>
  <c r="R531" i="151"/>
  <c r="P531" i="151"/>
  <c r="O531" i="151"/>
  <c r="M531" i="151"/>
  <c r="K531" i="151"/>
  <c r="F531" i="151"/>
  <c r="E531" i="151"/>
  <c r="AB530" i="151"/>
  <c r="AA530" i="151"/>
  <c r="R530" i="151"/>
  <c r="P530" i="151"/>
  <c r="O530" i="151"/>
  <c r="M530" i="151"/>
  <c r="K530" i="151"/>
  <c r="F530" i="151"/>
  <c r="E530" i="151"/>
  <c r="AB529" i="151"/>
  <c r="AA529" i="151"/>
  <c r="R529" i="151"/>
  <c r="P529" i="151"/>
  <c r="O529" i="151"/>
  <c r="M529" i="151"/>
  <c r="K529" i="151"/>
  <c r="F529" i="151"/>
  <c r="E529" i="151"/>
  <c r="AB528" i="151"/>
  <c r="AA528" i="151"/>
  <c r="P528" i="151"/>
  <c r="O528" i="151"/>
  <c r="M528" i="151"/>
  <c r="K528" i="151"/>
  <c r="F528" i="151"/>
  <c r="E528" i="151"/>
  <c r="AB527" i="151"/>
  <c r="AA527" i="151"/>
  <c r="R527" i="151"/>
  <c r="P527" i="151"/>
  <c r="O527" i="151"/>
  <c r="M527" i="151"/>
  <c r="K527" i="151"/>
  <c r="F527" i="151"/>
  <c r="E527" i="151"/>
  <c r="AA526" i="151"/>
  <c r="AB526" i="151"/>
  <c r="R526" i="151"/>
  <c r="P526" i="151"/>
  <c r="O526" i="151"/>
  <c r="M526" i="151"/>
  <c r="K526" i="151"/>
  <c r="F526" i="151"/>
  <c r="E526" i="151"/>
  <c r="AB525" i="151"/>
  <c r="AA525" i="151"/>
  <c r="R525" i="151"/>
  <c r="P525" i="151"/>
  <c r="O525" i="151"/>
  <c r="M525" i="151"/>
  <c r="K525" i="151"/>
  <c r="F525" i="151"/>
  <c r="E525" i="151"/>
  <c r="AA524" i="151"/>
  <c r="AB524" i="151"/>
  <c r="R524" i="151"/>
  <c r="P524" i="151"/>
  <c r="O524" i="151"/>
  <c r="M524" i="151"/>
  <c r="K524" i="151"/>
  <c r="F524" i="151"/>
  <c r="E524" i="151"/>
  <c r="AB523" i="151"/>
  <c r="AA523" i="151"/>
  <c r="R523" i="151"/>
  <c r="P523" i="151"/>
  <c r="O523" i="151"/>
  <c r="M523" i="151"/>
  <c r="K523" i="151"/>
  <c r="F523" i="151"/>
  <c r="E523" i="151"/>
  <c r="AB522" i="151"/>
  <c r="AA522" i="151"/>
  <c r="R522" i="151"/>
  <c r="P522" i="151"/>
  <c r="O522" i="151"/>
  <c r="M522" i="151"/>
  <c r="K522" i="151"/>
  <c r="F522" i="151"/>
  <c r="E522" i="151"/>
  <c r="AB521" i="151"/>
  <c r="AA521" i="151"/>
  <c r="P521" i="151"/>
  <c r="O521" i="151"/>
  <c r="M521" i="151"/>
  <c r="K521" i="151"/>
  <c r="F521" i="151"/>
  <c r="E521" i="151"/>
  <c r="AB520" i="151"/>
  <c r="AA520" i="151"/>
  <c r="R520" i="151"/>
  <c r="P520" i="151"/>
  <c r="O520" i="151"/>
  <c r="M520" i="151"/>
  <c r="K520" i="151"/>
  <c r="F520" i="151"/>
  <c r="E520" i="151"/>
  <c r="AB519" i="151"/>
  <c r="AA519" i="151"/>
  <c r="R519" i="151"/>
  <c r="P519" i="151"/>
  <c r="O519" i="151"/>
  <c r="M519" i="151"/>
  <c r="K519" i="151"/>
  <c r="F519" i="151"/>
  <c r="E519" i="151"/>
  <c r="AB518" i="151"/>
  <c r="AA518" i="151"/>
  <c r="R518" i="151"/>
  <c r="P518" i="151"/>
  <c r="O518" i="151"/>
  <c r="M518" i="151"/>
  <c r="K518" i="151"/>
  <c r="F518" i="151"/>
  <c r="E518" i="151"/>
  <c r="AB517" i="151"/>
  <c r="AA517" i="151"/>
  <c r="R517" i="151"/>
  <c r="P517" i="151"/>
  <c r="O517" i="151"/>
  <c r="M517" i="151"/>
  <c r="K517" i="151"/>
  <c r="F517" i="151"/>
  <c r="E517" i="151"/>
  <c r="AB516" i="151"/>
  <c r="AA516" i="151"/>
  <c r="R516" i="151"/>
  <c r="P516" i="151"/>
  <c r="O516" i="151"/>
  <c r="M516" i="151"/>
  <c r="K516" i="151"/>
  <c r="F516" i="151"/>
  <c r="E516" i="151"/>
  <c r="AB515" i="151"/>
  <c r="AA515" i="151"/>
  <c r="R515" i="151"/>
  <c r="P515" i="151"/>
  <c r="O515" i="151"/>
  <c r="M515" i="151"/>
  <c r="K515" i="151"/>
  <c r="F515" i="151"/>
  <c r="E515" i="151"/>
  <c r="AA514" i="151"/>
  <c r="AB514" i="151"/>
  <c r="R514" i="151"/>
  <c r="P514" i="151"/>
  <c r="O514" i="151"/>
  <c r="M514" i="151"/>
  <c r="K514" i="151"/>
  <c r="F514" i="151"/>
  <c r="E514" i="151"/>
  <c r="AB513" i="151"/>
  <c r="AA513" i="151"/>
  <c r="R513" i="151"/>
  <c r="P513" i="151"/>
  <c r="O513" i="151"/>
  <c r="M513" i="151"/>
  <c r="K513" i="151"/>
  <c r="F513" i="151"/>
  <c r="E513" i="151"/>
  <c r="AB512" i="151"/>
  <c r="AA512" i="151"/>
  <c r="R512" i="151"/>
  <c r="P512" i="151"/>
  <c r="O512" i="151"/>
  <c r="M512" i="151"/>
  <c r="K512" i="151"/>
  <c r="F512" i="151"/>
  <c r="E512" i="151"/>
  <c r="AB511" i="151"/>
  <c r="AA511" i="151"/>
  <c r="R511" i="151"/>
  <c r="P511" i="151"/>
  <c r="O511" i="151"/>
  <c r="M511" i="151"/>
  <c r="K511" i="151"/>
  <c r="F511" i="151"/>
  <c r="E511" i="151"/>
  <c r="AB510" i="151"/>
  <c r="AA510" i="151"/>
  <c r="R510" i="151"/>
  <c r="P510" i="151"/>
  <c r="O510" i="151"/>
  <c r="M510" i="151"/>
  <c r="K510" i="151"/>
  <c r="F510" i="151"/>
  <c r="E510" i="151"/>
  <c r="AB509" i="151"/>
  <c r="AA509" i="151"/>
  <c r="R509" i="151"/>
  <c r="P509" i="151"/>
  <c r="O509" i="151"/>
  <c r="M509" i="151"/>
  <c r="K509" i="151"/>
  <c r="F509" i="151"/>
  <c r="E509" i="151"/>
  <c r="AB508" i="151"/>
  <c r="AA508" i="151"/>
  <c r="R508" i="151"/>
  <c r="P508" i="151"/>
  <c r="O508" i="151"/>
  <c r="M508" i="151"/>
  <c r="K508" i="151"/>
  <c r="F508" i="151"/>
  <c r="E508" i="151"/>
  <c r="AB507" i="151"/>
  <c r="AA507" i="151"/>
  <c r="R507" i="151"/>
  <c r="P507" i="151"/>
  <c r="O507" i="151"/>
  <c r="M507" i="151"/>
  <c r="K507" i="151"/>
  <c r="F507" i="151"/>
  <c r="E507" i="151"/>
  <c r="AA506" i="151"/>
  <c r="AB506" i="151"/>
  <c r="R506" i="151"/>
  <c r="P506" i="151"/>
  <c r="O506" i="151"/>
  <c r="M506" i="151"/>
  <c r="K506" i="151"/>
  <c r="F506" i="151"/>
  <c r="E506" i="151"/>
  <c r="AB505" i="151"/>
  <c r="AA505" i="151"/>
  <c r="R505" i="151"/>
  <c r="P505" i="151"/>
  <c r="O505" i="151"/>
  <c r="M505" i="151"/>
  <c r="K505" i="151"/>
  <c r="F505" i="151"/>
  <c r="E505" i="151"/>
  <c r="AB504" i="151"/>
  <c r="AA504" i="151"/>
  <c r="R504" i="151"/>
  <c r="P504" i="151"/>
  <c r="O504" i="151"/>
  <c r="M504" i="151"/>
  <c r="K504" i="151"/>
  <c r="F504" i="151"/>
  <c r="E504" i="151"/>
  <c r="AB503" i="151"/>
  <c r="AA503" i="151"/>
  <c r="P503" i="151"/>
  <c r="O503" i="151"/>
  <c r="M503" i="151"/>
  <c r="K503" i="151"/>
  <c r="F503" i="151"/>
  <c r="E503" i="151"/>
  <c r="AB502" i="151"/>
  <c r="AA502" i="151"/>
  <c r="R502" i="151"/>
  <c r="P502" i="151"/>
  <c r="O502" i="151"/>
  <c r="M502" i="151"/>
  <c r="K502" i="151"/>
  <c r="F502" i="151"/>
  <c r="E502" i="151"/>
  <c r="AB501" i="151"/>
  <c r="AA501" i="151"/>
  <c r="R501" i="151"/>
  <c r="P501" i="151"/>
  <c r="O501" i="151"/>
  <c r="M501" i="151"/>
  <c r="K501" i="151"/>
  <c r="F501" i="151"/>
  <c r="E501" i="151"/>
  <c r="AB500" i="151"/>
  <c r="AA500" i="151"/>
  <c r="R500" i="151"/>
  <c r="P500" i="151"/>
  <c r="O500" i="151"/>
  <c r="M500" i="151"/>
  <c r="K500" i="151"/>
  <c r="F500" i="151"/>
  <c r="E500" i="151"/>
  <c r="AB499" i="151"/>
  <c r="AA499" i="151"/>
  <c r="R499" i="151"/>
  <c r="P499" i="151"/>
  <c r="O499" i="151"/>
  <c r="M499" i="151"/>
  <c r="K499" i="151"/>
  <c r="F499" i="151"/>
  <c r="E499" i="151"/>
  <c r="AB498" i="151"/>
  <c r="AA498" i="151"/>
  <c r="R498" i="151"/>
  <c r="P498" i="151"/>
  <c r="O498" i="151"/>
  <c r="M498" i="151"/>
  <c r="K498" i="151"/>
  <c r="F498" i="151"/>
  <c r="E498" i="151"/>
  <c r="AB497" i="151"/>
  <c r="AA497" i="151"/>
  <c r="R497" i="151"/>
  <c r="P497" i="151"/>
  <c r="O497" i="151"/>
  <c r="M497" i="151"/>
  <c r="K497" i="151"/>
  <c r="F497" i="151"/>
  <c r="E497" i="151"/>
  <c r="AB496" i="151"/>
  <c r="AA496" i="151"/>
  <c r="R496" i="151"/>
  <c r="P496" i="151"/>
  <c r="O496" i="151"/>
  <c r="M496" i="151"/>
  <c r="K496" i="151"/>
  <c r="F496" i="151"/>
  <c r="E496" i="151"/>
  <c r="AB495" i="151"/>
  <c r="AA495" i="151"/>
  <c r="R495" i="151"/>
  <c r="P495" i="151"/>
  <c r="O495" i="151"/>
  <c r="M495" i="151"/>
  <c r="K495" i="151"/>
  <c r="F495" i="151"/>
  <c r="E495" i="151"/>
  <c r="AB494" i="151"/>
  <c r="AA494" i="151"/>
  <c r="R494" i="151"/>
  <c r="P494" i="151"/>
  <c r="O494" i="151"/>
  <c r="M494" i="151"/>
  <c r="K494" i="151"/>
  <c r="F494" i="151"/>
  <c r="E494" i="151"/>
  <c r="AB493" i="151"/>
  <c r="AA493" i="151"/>
  <c r="R493" i="151"/>
  <c r="P493" i="151"/>
  <c r="O493" i="151"/>
  <c r="M493" i="151"/>
  <c r="K493" i="151"/>
  <c r="F493" i="151"/>
  <c r="E493" i="151"/>
  <c r="AB492" i="151"/>
  <c r="AA492" i="151"/>
  <c r="R492" i="151"/>
  <c r="P492" i="151"/>
  <c r="O492" i="151"/>
  <c r="M492" i="151"/>
  <c r="K492" i="151"/>
  <c r="F492" i="151"/>
  <c r="E492" i="151"/>
  <c r="AB491" i="151"/>
  <c r="AA491" i="151"/>
  <c r="R491" i="151"/>
  <c r="P491" i="151"/>
  <c r="O491" i="151"/>
  <c r="M491" i="151"/>
  <c r="K491" i="151"/>
  <c r="F491" i="151"/>
  <c r="E491" i="151"/>
  <c r="AB490" i="151"/>
  <c r="AA490" i="151"/>
  <c r="R490" i="151"/>
  <c r="P490" i="151"/>
  <c r="O490" i="151"/>
  <c r="M490" i="151"/>
  <c r="K490" i="151"/>
  <c r="F490" i="151"/>
  <c r="E490" i="151"/>
  <c r="AB489" i="151"/>
  <c r="AA489" i="151"/>
  <c r="R489" i="151"/>
  <c r="P489" i="151"/>
  <c r="O489" i="151"/>
  <c r="M489" i="151"/>
  <c r="K489" i="151"/>
  <c r="F489" i="151"/>
  <c r="E489" i="151"/>
  <c r="AB488" i="151"/>
  <c r="AA488" i="151"/>
  <c r="R488" i="151"/>
  <c r="P488" i="151"/>
  <c r="O488" i="151"/>
  <c r="M488" i="151"/>
  <c r="K488" i="151"/>
  <c r="F488" i="151"/>
  <c r="E488" i="151"/>
  <c r="AA487" i="151"/>
  <c r="AB487" i="151"/>
  <c r="R487" i="151"/>
  <c r="P487" i="151"/>
  <c r="O487" i="151"/>
  <c r="M487" i="151"/>
  <c r="K487" i="151"/>
  <c r="F487" i="151"/>
  <c r="E487" i="151"/>
  <c r="AA486" i="151"/>
  <c r="AB486" i="151"/>
  <c r="R486" i="151"/>
  <c r="P486" i="151"/>
  <c r="O486" i="151"/>
  <c r="M486" i="151"/>
  <c r="K486" i="151"/>
  <c r="F486" i="151"/>
  <c r="E486" i="151"/>
  <c r="AB485" i="151"/>
  <c r="AA485" i="151"/>
  <c r="R485" i="151"/>
  <c r="P485" i="151"/>
  <c r="O485" i="151"/>
  <c r="M485" i="151"/>
  <c r="K485" i="151"/>
  <c r="F485" i="151"/>
  <c r="E485" i="151"/>
  <c r="AB484" i="151"/>
  <c r="AA484" i="151"/>
  <c r="R484" i="151"/>
  <c r="P484" i="151"/>
  <c r="O484" i="151"/>
  <c r="M484" i="151"/>
  <c r="K484" i="151"/>
  <c r="F484" i="151"/>
  <c r="E484" i="151"/>
  <c r="AA483" i="151"/>
  <c r="AB483" i="151"/>
  <c r="R483" i="151"/>
  <c r="P483" i="151"/>
  <c r="O483" i="151"/>
  <c r="M483" i="151"/>
  <c r="K483" i="151"/>
  <c r="F483" i="151"/>
  <c r="E483" i="151"/>
  <c r="AB482" i="151"/>
  <c r="AA482" i="151"/>
  <c r="R482" i="151"/>
  <c r="P482" i="151"/>
  <c r="O482" i="151"/>
  <c r="M482" i="151"/>
  <c r="K482" i="151"/>
  <c r="F482" i="151"/>
  <c r="E482" i="151"/>
  <c r="AB481" i="151"/>
  <c r="AA481" i="151"/>
  <c r="P481" i="151"/>
  <c r="O481" i="151"/>
  <c r="M481" i="151"/>
  <c r="K481" i="151"/>
  <c r="F481" i="151"/>
  <c r="E481" i="151"/>
  <c r="AB480" i="151"/>
  <c r="AA480" i="151"/>
  <c r="R480" i="151"/>
  <c r="P480" i="151"/>
  <c r="O480" i="151"/>
  <c r="M480" i="151"/>
  <c r="K480" i="151"/>
  <c r="F480" i="151"/>
  <c r="E480" i="151"/>
  <c r="AB479" i="151"/>
  <c r="AA479" i="151"/>
  <c r="R479" i="151"/>
  <c r="P479" i="151"/>
  <c r="O479" i="151"/>
  <c r="M479" i="151"/>
  <c r="K479" i="151"/>
  <c r="F479" i="151"/>
  <c r="E479" i="151"/>
  <c r="AB478" i="151"/>
  <c r="AA478" i="151"/>
  <c r="R478" i="151"/>
  <c r="P478" i="151"/>
  <c r="O478" i="151"/>
  <c r="M478" i="151"/>
  <c r="K478" i="151"/>
  <c r="F478" i="151"/>
  <c r="E478" i="151"/>
  <c r="AB477" i="151"/>
  <c r="AA477" i="151"/>
  <c r="R477" i="151"/>
  <c r="P477" i="151"/>
  <c r="O477" i="151"/>
  <c r="M477" i="151"/>
  <c r="K477" i="151"/>
  <c r="F477" i="151"/>
  <c r="E477" i="151"/>
  <c r="AB476" i="151"/>
  <c r="AA476" i="151"/>
  <c r="R476" i="151"/>
  <c r="P476" i="151"/>
  <c r="O476" i="151"/>
  <c r="M476" i="151"/>
  <c r="K476" i="151"/>
  <c r="F476" i="151"/>
  <c r="E476" i="151"/>
  <c r="AA475" i="151"/>
  <c r="AB475" i="151"/>
  <c r="R475" i="151"/>
  <c r="P475" i="151"/>
  <c r="O475" i="151"/>
  <c r="M475" i="151"/>
  <c r="K475" i="151"/>
  <c r="F475" i="151"/>
  <c r="E475" i="151"/>
  <c r="AB474" i="151"/>
  <c r="AA474" i="151"/>
  <c r="R474" i="151"/>
  <c r="P474" i="151"/>
  <c r="O474" i="151"/>
  <c r="M474" i="151"/>
  <c r="K474" i="151"/>
  <c r="F474" i="151"/>
  <c r="E474" i="151"/>
  <c r="AB473" i="151"/>
  <c r="AA473" i="151"/>
  <c r="R473" i="151"/>
  <c r="P473" i="151"/>
  <c r="O473" i="151"/>
  <c r="M473" i="151"/>
  <c r="K473" i="151"/>
  <c r="F473" i="151"/>
  <c r="E473" i="151"/>
  <c r="AB472" i="151"/>
  <c r="AA472" i="151"/>
  <c r="R472" i="151"/>
  <c r="P472" i="151"/>
  <c r="O472" i="151"/>
  <c r="M472" i="151"/>
  <c r="K472" i="151"/>
  <c r="F472" i="151"/>
  <c r="E472" i="151"/>
  <c r="AB471" i="151"/>
  <c r="AA471" i="151"/>
  <c r="R471" i="151"/>
  <c r="P471" i="151"/>
  <c r="O471" i="151"/>
  <c r="M471" i="151"/>
  <c r="K471" i="151"/>
  <c r="F471" i="151"/>
  <c r="E471" i="151"/>
  <c r="AB470" i="151"/>
  <c r="AA470" i="151"/>
  <c r="R470" i="151"/>
  <c r="P470" i="151"/>
  <c r="O470" i="151"/>
  <c r="M470" i="151"/>
  <c r="K470" i="151"/>
  <c r="F470" i="151"/>
  <c r="E470" i="151"/>
  <c r="AB469" i="151"/>
  <c r="AA469" i="151"/>
  <c r="R469" i="151"/>
  <c r="P469" i="151"/>
  <c r="O469" i="151"/>
  <c r="M469" i="151"/>
  <c r="K469" i="151"/>
  <c r="F469" i="151"/>
  <c r="E469" i="151"/>
  <c r="AB468" i="151"/>
  <c r="AA468" i="151"/>
  <c r="R468" i="151"/>
  <c r="P468" i="151"/>
  <c r="O468" i="151"/>
  <c r="M468" i="151"/>
  <c r="K468" i="151"/>
  <c r="F468" i="151"/>
  <c r="E468" i="151"/>
  <c r="AB467" i="151"/>
  <c r="AA467" i="151"/>
  <c r="R467" i="151"/>
  <c r="P467" i="151"/>
  <c r="O467" i="151"/>
  <c r="M467" i="151"/>
  <c r="K467" i="151"/>
  <c r="F467" i="151"/>
  <c r="E467" i="151"/>
  <c r="AB466" i="151"/>
  <c r="AA466" i="151"/>
  <c r="R466" i="151"/>
  <c r="P466" i="151"/>
  <c r="O466" i="151"/>
  <c r="M466" i="151"/>
  <c r="K466" i="151"/>
  <c r="F466" i="151"/>
  <c r="E466" i="151"/>
  <c r="AB465" i="151"/>
  <c r="AA465" i="151"/>
  <c r="R465" i="151"/>
  <c r="P465" i="151"/>
  <c r="O465" i="151"/>
  <c r="M465" i="151"/>
  <c r="K465" i="151"/>
  <c r="F465" i="151"/>
  <c r="E465" i="151"/>
  <c r="AB464" i="151"/>
  <c r="AA464" i="151"/>
  <c r="R464" i="151"/>
  <c r="P464" i="151"/>
  <c r="O464" i="151"/>
  <c r="M464" i="151"/>
  <c r="K464" i="151"/>
  <c r="F464" i="151"/>
  <c r="E464" i="151"/>
  <c r="AB463" i="151"/>
  <c r="AA463" i="151"/>
  <c r="R463" i="151"/>
  <c r="P463" i="151"/>
  <c r="O463" i="151"/>
  <c r="M463" i="151"/>
  <c r="K463" i="151"/>
  <c r="F463" i="151"/>
  <c r="E463" i="151"/>
  <c r="AB462" i="151"/>
  <c r="AA462" i="151"/>
  <c r="P462" i="151"/>
  <c r="O462" i="151"/>
  <c r="M462" i="151"/>
  <c r="K462" i="151"/>
  <c r="F462" i="151"/>
  <c r="E462" i="151"/>
  <c r="AB461" i="151"/>
  <c r="AA461" i="151"/>
  <c r="R461" i="151"/>
  <c r="P461" i="151"/>
  <c r="O461" i="151"/>
  <c r="M461" i="151"/>
  <c r="K461" i="151"/>
  <c r="F461" i="151"/>
  <c r="E461" i="151"/>
  <c r="AB460" i="151"/>
  <c r="AA460" i="151"/>
  <c r="R460" i="151"/>
  <c r="P460" i="151"/>
  <c r="O460" i="151"/>
  <c r="M460" i="151"/>
  <c r="K460" i="151"/>
  <c r="F460" i="151"/>
  <c r="E460" i="151"/>
  <c r="AB459" i="151"/>
  <c r="AA459" i="151"/>
  <c r="R459" i="151"/>
  <c r="P459" i="151"/>
  <c r="O459" i="151"/>
  <c r="M459" i="151"/>
  <c r="K459" i="151"/>
  <c r="F459" i="151"/>
  <c r="E459" i="151"/>
  <c r="AB458" i="151"/>
  <c r="AA458" i="151"/>
  <c r="R458" i="151"/>
  <c r="P458" i="151"/>
  <c r="O458" i="151"/>
  <c r="M458" i="151"/>
  <c r="K458" i="151"/>
  <c r="F458" i="151"/>
  <c r="E458" i="151"/>
  <c r="AA457" i="151"/>
  <c r="AB457" i="151"/>
  <c r="R457" i="151"/>
  <c r="P457" i="151"/>
  <c r="O457" i="151"/>
  <c r="M457" i="151"/>
  <c r="K457" i="151"/>
  <c r="F457" i="151"/>
  <c r="E457" i="151"/>
  <c r="AB456" i="151"/>
  <c r="AA456" i="151"/>
  <c r="R456" i="151"/>
  <c r="P456" i="151"/>
  <c r="O456" i="151"/>
  <c r="M456" i="151"/>
  <c r="K456" i="151"/>
  <c r="F456" i="151"/>
  <c r="E456" i="151"/>
  <c r="AB455" i="151"/>
  <c r="AA455" i="151"/>
  <c r="R455" i="151"/>
  <c r="P455" i="151"/>
  <c r="O455" i="151"/>
  <c r="M455" i="151"/>
  <c r="K455" i="151"/>
  <c r="F455" i="151"/>
  <c r="E455" i="151"/>
  <c r="AB454" i="151"/>
  <c r="AA454" i="151"/>
  <c r="R454" i="151"/>
  <c r="P454" i="151"/>
  <c r="O454" i="151"/>
  <c r="M454" i="151"/>
  <c r="K454" i="151"/>
  <c r="F454" i="151"/>
  <c r="E454" i="151"/>
  <c r="AB453" i="151"/>
  <c r="AA453" i="151"/>
  <c r="R453" i="151"/>
  <c r="P453" i="151"/>
  <c r="O453" i="151"/>
  <c r="M453" i="151"/>
  <c r="K453" i="151"/>
  <c r="F453" i="151"/>
  <c r="E453" i="151"/>
  <c r="AA452" i="151"/>
  <c r="AB452" i="151"/>
  <c r="R452" i="151"/>
  <c r="P452" i="151"/>
  <c r="O452" i="151"/>
  <c r="M452" i="151"/>
  <c r="K452" i="151"/>
  <c r="F452" i="151"/>
  <c r="E452" i="151"/>
  <c r="AB451" i="151"/>
  <c r="AA451" i="151"/>
  <c r="R451" i="151"/>
  <c r="P451" i="151"/>
  <c r="O451" i="151"/>
  <c r="M451" i="151"/>
  <c r="K451" i="151"/>
  <c r="F451" i="151"/>
  <c r="E451" i="151"/>
  <c r="AA450" i="151"/>
  <c r="AB450" i="151"/>
  <c r="R450" i="151"/>
  <c r="P450" i="151"/>
  <c r="O450" i="151"/>
  <c r="M450" i="151"/>
  <c r="K450" i="151"/>
  <c r="F450" i="151"/>
  <c r="E450" i="151"/>
  <c r="AB449" i="151"/>
  <c r="AA449" i="151"/>
  <c r="R449" i="151"/>
  <c r="P449" i="151"/>
  <c r="O449" i="151"/>
  <c r="M449" i="151"/>
  <c r="K449" i="151"/>
  <c r="F449" i="151"/>
  <c r="E449" i="151"/>
  <c r="AB448" i="151"/>
  <c r="AA448" i="151"/>
  <c r="R448" i="151"/>
  <c r="P448" i="151"/>
  <c r="O448" i="151"/>
  <c r="M448" i="151"/>
  <c r="K448" i="151"/>
  <c r="F448" i="151"/>
  <c r="E448" i="151"/>
  <c r="AB447" i="151"/>
  <c r="AA447" i="151"/>
  <c r="R447" i="151"/>
  <c r="P447" i="151"/>
  <c r="O447" i="151"/>
  <c r="M447" i="151"/>
  <c r="K447" i="151"/>
  <c r="F447" i="151"/>
  <c r="E447" i="151"/>
  <c r="AB446" i="151"/>
  <c r="AA446" i="151"/>
  <c r="R446" i="151"/>
  <c r="P446" i="151"/>
  <c r="O446" i="151"/>
  <c r="M446" i="151"/>
  <c r="K446" i="151"/>
  <c r="F446" i="151"/>
  <c r="E446" i="151"/>
  <c r="AA445" i="151"/>
  <c r="AB445" i="151"/>
  <c r="R445" i="151"/>
  <c r="P445" i="151"/>
  <c r="O445" i="151"/>
  <c r="M445" i="151"/>
  <c r="K445" i="151"/>
  <c r="F445" i="151"/>
  <c r="E445" i="151"/>
  <c r="AB444" i="151"/>
  <c r="AA444" i="151"/>
  <c r="R444" i="151"/>
  <c r="P444" i="151"/>
  <c r="O444" i="151"/>
  <c r="M444" i="151"/>
  <c r="K444" i="151"/>
  <c r="F444" i="151"/>
  <c r="E444" i="151"/>
  <c r="AB443" i="151"/>
  <c r="AA443" i="151"/>
  <c r="R443" i="151"/>
  <c r="P443" i="151"/>
  <c r="O443" i="151"/>
  <c r="M443" i="151"/>
  <c r="K443" i="151"/>
  <c r="F443" i="151"/>
  <c r="E443" i="151"/>
  <c r="AB442" i="151"/>
  <c r="AA442" i="151"/>
  <c r="R442" i="151"/>
  <c r="P442" i="151"/>
  <c r="O442" i="151"/>
  <c r="M442" i="151"/>
  <c r="K442" i="151"/>
  <c r="F442" i="151"/>
  <c r="E442" i="151"/>
  <c r="AB441" i="151"/>
  <c r="AA441" i="151"/>
  <c r="R441" i="151"/>
  <c r="P441" i="151"/>
  <c r="O441" i="151"/>
  <c r="M441" i="151"/>
  <c r="K441" i="151"/>
  <c r="F441" i="151"/>
  <c r="E441" i="151"/>
  <c r="AB440" i="151"/>
  <c r="AA440" i="151"/>
  <c r="R440" i="151"/>
  <c r="P440" i="151"/>
  <c r="O440" i="151"/>
  <c r="M440" i="151"/>
  <c r="K440" i="151"/>
  <c r="F440" i="151"/>
  <c r="E440" i="151"/>
  <c r="AB439" i="151"/>
  <c r="AA439" i="151"/>
  <c r="R439" i="151"/>
  <c r="P439" i="151"/>
  <c r="O439" i="151"/>
  <c r="M439" i="151"/>
  <c r="K439" i="151"/>
  <c r="F439" i="151"/>
  <c r="E439" i="151"/>
  <c r="AB438" i="151"/>
  <c r="AA438" i="151"/>
  <c r="R438" i="151"/>
  <c r="P438" i="151"/>
  <c r="O438" i="151"/>
  <c r="M438" i="151"/>
  <c r="K438" i="151"/>
  <c r="F438" i="151"/>
  <c r="E438" i="151"/>
  <c r="AA437" i="151"/>
  <c r="AB437" i="151"/>
  <c r="R437" i="151"/>
  <c r="P437" i="151"/>
  <c r="O437" i="151"/>
  <c r="M437" i="151"/>
  <c r="K437" i="151"/>
  <c r="F437" i="151"/>
  <c r="E437" i="151"/>
  <c r="AB436" i="151"/>
  <c r="AA436" i="151"/>
  <c r="R436" i="151"/>
  <c r="P436" i="151"/>
  <c r="O436" i="151"/>
  <c r="M436" i="151"/>
  <c r="K436" i="151"/>
  <c r="F436" i="151"/>
  <c r="E436" i="151"/>
  <c r="AB435" i="151"/>
  <c r="AA435" i="151"/>
  <c r="R435" i="151"/>
  <c r="P435" i="151"/>
  <c r="O435" i="151"/>
  <c r="M435" i="151"/>
  <c r="K435" i="151"/>
  <c r="F435" i="151"/>
  <c r="E435" i="151"/>
  <c r="AB434" i="151"/>
  <c r="AA434" i="151"/>
  <c r="R434" i="151"/>
  <c r="P434" i="151"/>
  <c r="O434" i="151"/>
  <c r="M434" i="151"/>
  <c r="K434" i="151"/>
  <c r="F434" i="151"/>
  <c r="E434" i="151"/>
  <c r="AB433" i="151"/>
  <c r="AA433" i="151"/>
  <c r="R433" i="151"/>
  <c r="P433" i="151"/>
  <c r="O433" i="151"/>
  <c r="M433" i="151"/>
  <c r="K433" i="151"/>
  <c r="F433" i="151"/>
  <c r="E433" i="151"/>
  <c r="AB432" i="151"/>
  <c r="AA432" i="151"/>
  <c r="R432" i="151"/>
  <c r="P432" i="151"/>
  <c r="O432" i="151"/>
  <c r="M432" i="151"/>
  <c r="K432" i="151"/>
  <c r="F432" i="151"/>
  <c r="E432" i="151"/>
  <c r="AB431" i="151"/>
  <c r="AA431" i="151"/>
  <c r="R431" i="151"/>
  <c r="P431" i="151"/>
  <c r="O431" i="151"/>
  <c r="M431" i="151"/>
  <c r="K431" i="151"/>
  <c r="F431" i="151"/>
  <c r="E431" i="151"/>
  <c r="AB430" i="151"/>
  <c r="AA430" i="151"/>
  <c r="R430" i="151"/>
  <c r="P430" i="151"/>
  <c r="O430" i="151"/>
  <c r="M430" i="151"/>
  <c r="K430" i="151"/>
  <c r="F430" i="151"/>
  <c r="E430" i="151"/>
  <c r="AB429" i="151"/>
  <c r="AA429" i="151"/>
  <c r="R429" i="151"/>
  <c r="P429" i="151"/>
  <c r="O429" i="151"/>
  <c r="M429" i="151"/>
  <c r="K429" i="151"/>
  <c r="F429" i="151"/>
  <c r="E429" i="151"/>
  <c r="AB428" i="151"/>
  <c r="AA428" i="151"/>
  <c r="R428" i="151"/>
  <c r="P428" i="151"/>
  <c r="O428" i="151"/>
  <c r="M428" i="151"/>
  <c r="K428" i="151"/>
  <c r="F428" i="151"/>
  <c r="E428" i="151"/>
  <c r="AB427" i="151"/>
  <c r="AA427" i="151"/>
  <c r="R427" i="151"/>
  <c r="P427" i="151"/>
  <c r="O427" i="151"/>
  <c r="M427" i="151"/>
  <c r="K427" i="151"/>
  <c r="F427" i="151"/>
  <c r="E427" i="151"/>
  <c r="AB426" i="151"/>
  <c r="AA426" i="151"/>
  <c r="R426" i="151"/>
  <c r="P426" i="151"/>
  <c r="O426" i="151"/>
  <c r="M426" i="151"/>
  <c r="K426" i="151"/>
  <c r="F426" i="151"/>
  <c r="E426" i="151"/>
  <c r="AB425" i="151"/>
  <c r="AA425" i="151"/>
  <c r="R425" i="151"/>
  <c r="P425" i="151"/>
  <c r="O425" i="151"/>
  <c r="M425" i="151"/>
  <c r="K425" i="151"/>
  <c r="F425" i="151"/>
  <c r="E425" i="151"/>
  <c r="AB424" i="151"/>
  <c r="AA424" i="151"/>
  <c r="R424" i="151"/>
  <c r="P424" i="151"/>
  <c r="O424" i="151"/>
  <c r="M424" i="151"/>
  <c r="K424" i="151"/>
  <c r="F424" i="151"/>
  <c r="E424" i="151"/>
  <c r="AB423" i="151"/>
  <c r="AA423" i="151"/>
  <c r="P423" i="151"/>
  <c r="O423" i="151"/>
  <c r="M423" i="151"/>
  <c r="K423" i="151"/>
  <c r="F423" i="151"/>
  <c r="E423" i="151"/>
  <c r="AB422" i="151"/>
  <c r="AA422" i="151"/>
  <c r="R422" i="151"/>
  <c r="P422" i="151"/>
  <c r="O422" i="151"/>
  <c r="M422" i="151"/>
  <c r="K422" i="151"/>
  <c r="F422" i="151"/>
  <c r="E422" i="151"/>
  <c r="AB421" i="151"/>
  <c r="AA421" i="151"/>
  <c r="R421" i="151"/>
  <c r="P421" i="151"/>
  <c r="O421" i="151"/>
  <c r="M421" i="151"/>
  <c r="K421" i="151"/>
  <c r="F421" i="151"/>
  <c r="E421" i="151"/>
  <c r="AB420" i="151"/>
  <c r="AA420" i="151"/>
  <c r="R420" i="151"/>
  <c r="P420" i="151"/>
  <c r="O420" i="151"/>
  <c r="M420" i="151"/>
  <c r="K420" i="151"/>
  <c r="F420" i="151"/>
  <c r="E420" i="151"/>
  <c r="AB419" i="151"/>
  <c r="AA419" i="151"/>
  <c r="R419" i="151"/>
  <c r="P419" i="151"/>
  <c r="O419" i="151"/>
  <c r="M419" i="151"/>
  <c r="K419" i="151"/>
  <c r="F419" i="151"/>
  <c r="E419" i="151"/>
  <c r="AB418" i="151"/>
  <c r="AA418" i="151"/>
  <c r="R418" i="151"/>
  <c r="P418" i="151"/>
  <c r="O418" i="151"/>
  <c r="M418" i="151"/>
  <c r="K418" i="151"/>
  <c r="F418" i="151"/>
  <c r="E418" i="151"/>
  <c r="AB417" i="151"/>
  <c r="AA417" i="151"/>
  <c r="R417" i="151"/>
  <c r="P417" i="151"/>
  <c r="O417" i="151"/>
  <c r="M417" i="151"/>
  <c r="K417" i="151"/>
  <c r="F417" i="151"/>
  <c r="E417" i="151"/>
  <c r="AA416" i="151"/>
  <c r="AB416" i="151"/>
  <c r="R416" i="151"/>
  <c r="P416" i="151"/>
  <c r="O416" i="151"/>
  <c r="M416" i="151"/>
  <c r="K416" i="151"/>
  <c r="F416" i="151"/>
  <c r="E416" i="151"/>
  <c r="AB415" i="151"/>
  <c r="AA415" i="151"/>
  <c r="R415" i="151"/>
  <c r="P415" i="151"/>
  <c r="O415" i="151"/>
  <c r="M415" i="151"/>
  <c r="K415" i="151"/>
  <c r="F415" i="151"/>
  <c r="E415" i="151"/>
  <c r="AB414" i="151"/>
  <c r="AA414" i="151"/>
  <c r="R414" i="151"/>
  <c r="P414" i="151"/>
  <c r="O414" i="151"/>
  <c r="M414" i="151"/>
  <c r="K414" i="151"/>
  <c r="F414" i="151"/>
  <c r="E414" i="151"/>
  <c r="AB413" i="151"/>
  <c r="AA413" i="151"/>
  <c r="R413" i="151"/>
  <c r="P413" i="151"/>
  <c r="O413" i="151"/>
  <c r="M413" i="151"/>
  <c r="K413" i="151"/>
  <c r="F413" i="151"/>
  <c r="E413" i="151"/>
  <c r="AB412" i="151"/>
  <c r="AA412" i="151"/>
  <c r="R412" i="151"/>
  <c r="P412" i="151"/>
  <c r="O412" i="151"/>
  <c r="M412" i="151"/>
  <c r="K412" i="151"/>
  <c r="F412" i="151"/>
  <c r="E412" i="151"/>
  <c r="AB411" i="151"/>
  <c r="AA411" i="151"/>
  <c r="R411" i="151"/>
  <c r="P411" i="151"/>
  <c r="O411" i="151"/>
  <c r="M411" i="151"/>
  <c r="K411" i="151"/>
  <c r="F411" i="151"/>
  <c r="E411" i="151"/>
  <c r="AB410" i="151"/>
  <c r="AA410" i="151"/>
  <c r="R410" i="151"/>
  <c r="P410" i="151"/>
  <c r="O410" i="151"/>
  <c r="M410" i="151"/>
  <c r="K410" i="151"/>
  <c r="F410" i="151"/>
  <c r="E410" i="151"/>
  <c r="AB409" i="151"/>
  <c r="AA409" i="151"/>
  <c r="R409" i="151"/>
  <c r="P409" i="151"/>
  <c r="O409" i="151"/>
  <c r="M409" i="151"/>
  <c r="K409" i="151"/>
  <c r="F409" i="151"/>
  <c r="E409" i="151"/>
  <c r="AB408" i="151"/>
  <c r="AA408" i="151"/>
  <c r="R408" i="151"/>
  <c r="P408" i="151"/>
  <c r="O408" i="151"/>
  <c r="M408" i="151"/>
  <c r="K408" i="151"/>
  <c r="F408" i="151"/>
  <c r="E408" i="151"/>
  <c r="AB407" i="151"/>
  <c r="AA407" i="151"/>
  <c r="R407" i="151"/>
  <c r="P407" i="151"/>
  <c r="O407" i="151"/>
  <c r="M407" i="151"/>
  <c r="K407" i="151"/>
  <c r="F407" i="151"/>
  <c r="E407" i="151"/>
  <c r="AB406" i="151"/>
  <c r="AA406" i="151"/>
  <c r="R406" i="151"/>
  <c r="P406" i="151"/>
  <c r="O406" i="151"/>
  <c r="M406" i="151"/>
  <c r="K406" i="151"/>
  <c r="F406" i="151"/>
  <c r="E406" i="151"/>
  <c r="AB405" i="151"/>
  <c r="AA405" i="151"/>
  <c r="R405" i="151"/>
  <c r="P405" i="151"/>
  <c r="O405" i="151"/>
  <c r="M405" i="151"/>
  <c r="K405" i="151"/>
  <c r="F405" i="151"/>
  <c r="E405" i="151"/>
  <c r="AA404" i="151"/>
  <c r="AB404" i="151"/>
  <c r="R404" i="151"/>
  <c r="P404" i="151"/>
  <c r="O404" i="151"/>
  <c r="M404" i="151"/>
  <c r="K404" i="151"/>
  <c r="F404" i="151"/>
  <c r="E404" i="151"/>
  <c r="AB403" i="151"/>
  <c r="AA403" i="151"/>
  <c r="R403" i="151"/>
  <c r="P403" i="151"/>
  <c r="O403" i="151"/>
  <c r="M403" i="151"/>
  <c r="K403" i="151"/>
  <c r="F403" i="151"/>
  <c r="E403" i="151"/>
  <c r="AB402" i="151"/>
  <c r="AA402" i="151"/>
  <c r="R402" i="151"/>
  <c r="P402" i="151"/>
  <c r="O402" i="151"/>
  <c r="M402" i="151"/>
  <c r="K402" i="151"/>
  <c r="F402" i="151"/>
  <c r="E402" i="151"/>
  <c r="AA401" i="151"/>
  <c r="AB401" i="151"/>
  <c r="R401" i="151"/>
  <c r="P401" i="151"/>
  <c r="O401" i="151"/>
  <c r="M401" i="151"/>
  <c r="K401" i="151"/>
  <c r="F401" i="151"/>
  <c r="E401" i="151"/>
  <c r="AB400" i="151"/>
  <c r="AA400" i="151"/>
  <c r="R400" i="151"/>
  <c r="P400" i="151"/>
  <c r="O400" i="151"/>
  <c r="M400" i="151"/>
  <c r="K400" i="151"/>
  <c r="F400" i="151"/>
  <c r="E400" i="151"/>
  <c r="AA399" i="151"/>
  <c r="AB399" i="151"/>
  <c r="R399" i="151"/>
  <c r="P399" i="151"/>
  <c r="O399" i="151"/>
  <c r="M399" i="151"/>
  <c r="K399" i="151"/>
  <c r="F399" i="151"/>
  <c r="E399" i="151"/>
  <c r="AB398" i="151"/>
  <c r="AA398" i="151"/>
  <c r="R398" i="151"/>
  <c r="P398" i="151"/>
  <c r="O398" i="151"/>
  <c r="M398" i="151"/>
  <c r="K398" i="151"/>
  <c r="F398" i="151"/>
  <c r="E398" i="151"/>
  <c r="AB397" i="151"/>
  <c r="AA397" i="151"/>
  <c r="R397" i="151"/>
  <c r="P397" i="151"/>
  <c r="O397" i="151"/>
  <c r="M397" i="151"/>
  <c r="K397" i="151"/>
  <c r="F397" i="151"/>
  <c r="E397" i="151"/>
  <c r="AB396" i="151"/>
  <c r="AA396" i="151"/>
  <c r="R396" i="151"/>
  <c r="P396" i="151"/>
  <c r="O396" i="151"/>
  <c r="M396" i="151"/>
  <c r="K396" i="151"/>
  <c r="F396" i="151"/>
  <c r="E396" i="151"/>
  <c r="AA395" i="151"/>
  <c r="AB395" i="151"/>
  <c r="R395" i="151"/>
  <c r="P395" i="151"/>
  <c r="O395" i="151"/>
  <c r="M395" i="151"/>
  <c r="K395" i="151"/>
  <c r="F395" i="151"/>
  <c r="E395" i="151"/>
  <c r="AB394" i="151"/>
  <c r="AA394" i="151"/>
  <c r="R394" i="151"/>
  <c r="P394" i="151"/>
  <c r="O394" i="151"/>
  <c r="M394" i="151"/>
  <c r="K394" i="151"/>
  <c r="F394" i="151"/>
  <c r="E394" i="151"/>
  <c r="AB393" i="151"/>
  <c r="AA393" i="151"/>
  <c r="R393" i="151"/>
  <c r="P393" i="151"/>
  <c r="O393" i="151"/>
  <c r="M393" i="151"/>
  <c r="K393" i="151"/>
  <c r="F393" i="151"/>
  <c r="E393" i="151"/>
  <c r="AB392" i="151"/>
  <c r="AA392" i="151"/>
  <c r="R392" i="151"/>
  <c r="P392" i="151"/>
  <c r="O392" i="151"/>
  <c r="M392" i="151"/>
  <c r="K392" i="151"/>
  <c r="F392" i="151"/>
  <c r="E392" i="151"/>
  <c r="AB391" i="151"/>
  <c r="AA391" i="151"/>
  <c r="R391" i="151"/>
  <c r="P391" i="151"/>
  <c r="O391" i="151"/>
  <c r="M391" i="151"/>
  <c r="K391" i="151"/>
  <c r="F391" i="151"/>
  <c r="E391" i="151"/>
  <c r="AB390" i="151"/>
  <c r="AA390" i="151"/>
  <c r="R390" i="151"/>
  <c r="P390" i="151"/>
  <c r="O390" i="151"/>
  <c r="M390" i="151"/>
  <c r="K390" i="151"/>
  <c r="F390" i="151"/>
  <c r="E390" i="151"/>
  <c r="AB389" i="151"/>
  <c r="AA389" i="151"/>
  <c r="R389" i="151"/>
  <c r="P389" i="151"/>
  <c r="O389" i="151"/>
  <c r="M389" i="151"/>
  <c r="K389" i="151"/>
  <c r="F389" i="151"/>
  <c r="E389" i="151"/>
  <c r="AB388" i="151"/>
  <c r="AA388" i="151"/>
  <c r="R388" i="151"/>
  <c r="P388" i="151"/>
  <c r="O388" i="151"/>
  <c r="M388" i="151"/>
  <c r="K388" i="151"/>
  <c r="F388" i="151"/>
  <c r="E388" i="151"/>
  <c r="AB387" i="151"/>
  <c r="AA387" i="151"/>
  <c r="R387" i="151"/>
  <c r="P387" i="151"/>
  <c r="O387" i="151"/>
  <c r="M387" i="151"/>
  <c r="K387" i="151"/>
  <c r="F387" i="151"/>
  <c r="E387" i="151"/>
  <c r="AB386" i="151"/>
  <c r="AA386" i="151"/>
  <c r="R386" i="151"/>
  <c r="P386" i="151"/>
  <c r="O386" i="151"/>
  <c r="M386" i="151"/>
  <c r="K386" i="151"/>
  <c r="F386" i="151"/>
  <c r="E386" i="151"/>
  <c r="AA385" i="151"/>
  <c r="AB385" i="151"/>
  <c r="R385" i="151"/>
  <c r="P385" i="151"/>
  <c r="O385" i="151"/>
  <c r="M385" i="151"/>
  <c r="K385" i="151"/>
  <c r="F385" i="151"/>
  <c r="E385" i="151"/>
  <c r="AB384" i="151"/>
  <c r="AA384" i="151"/>
  <c r="R384" i="151"/>
  <c r="P384" i="151"/>
  <c r="O384" i="151"/>
  <c r="M384" i="151"/>
  <c r="K384" i="151"/>
  <c r="F384" i="151"/>
  <c r="E384" i="151"/>
  <c r="AB383" i="151"/>
  <c r="AA383" i="151"/>
  <c r="R383" i="151"/>
  <c r="P383" i="151"/>
  <c r="O383" i="151"/>
  <c r="M383" i="151"/>
  <c r="K383" i="151"/>
  <c r="F383" i="151"/>
  <c r="E383" i="151"/>
  <c r="AB382" i="151"/>
  <c r="AA382" i="151"/>
  <c r="R382" i="151"/>
  <c r="P382" i="151"/>
  <c r="O382" i="151"/>
  <c r="M382" i="151"/>
  <c r="K382" i="151"/>
  <c r="F382" i="151"/>
  <c r="E382" i="151"/>
  <c r="AB381" i="151"/>
  <c r="AA381" i="151"/>
  <c r="R381" i="151"/>
  <c r="P381" i="151"/>
  <c r="O381" i="151"/>
  <c r="M381" i="151"/>
  <c r="K381" i="151"/>
  <c r="F381" i="151"/>
  <c r="E381" i="151"/>
  <c r="AB380" i="151"/>
  <c r="AA380" i="151"/>
  <c r="R380" i="151"/>
  <c r="P380" i="151"/>
  <c r="O380" i="151"/>
  <c r="M380" i="151"/>
  <c r="K380" i="151"/>
  <c r="F380" i="151"/>
  <c r="E380" i="151"/>
  <c r="AA379" i="151"/>
  <c r="AB379" i="151"/>
  <c r="R379" i="151"/>
  <c r="P379" i="151"/>
  <c r="O379" i="151"/>
  <c r="M379" i="151"/>
  <c r="K379" i="151"/>
  <c r="F379" i="151"/>
  <c r="E379" i="151"/>
  <c r="AB378" i="151"/>
  <c r="AA378" i="151"/>
  <c r="R378" i="151"/>
  <c r="P378" i="151"/>
  <c r="O378" i="151"/>
  <c r="M378" i="151"/>
  <c r="K378" i="151"/>
  <c r="F378" i="151"/>
  <c r="E378" i="151"/>
  <c r="AA377" i="151"/>
  <c r="AB377" i="151"/>
  <c r="R377" i="151"/>
  <c r="P377" i="151"/>
  <c r="O377" i="151"/>
  <c r="M377" i="151"/>
  <c r="K377" i="151"/>
  <c r="F377" i="151"/>
  <c r="E377" i="151"/>
  <c r="AB376" i="151"/>
  <c r="AA376" i="151"/>
  <c r="R376" i="151"/>
  <c r="P376" i="151"/>
  <c r="O376" i="151"/>
  <c r="M376" i="151"/>
  <c r="K376" i="151"/>
  <c r="F376" i="151"/>
  <c r="E376" i="151"/>
  <c r="AB375" i="151"/>
  <c r="AA375" i="151"/>
  <c r="R375" i="151"/>
  <c r="P375" i="151"/>
  <c r="O375" i="151"/>
  <c r="M375" i="151"/>
  <c r="K375" i="151"/>
  <c r="F375" i="151"/>
  <c r="E375" i="151"/>
  <c r="AB374" i="151"/>
  <c r="AA374" i="151"/>
  <c r="R374" i="151"/>
  <c r="P374" i="151"/>
  <c r="O374" i="151"/>
  <c r="M374" i="151"/>
  <c r="K374" i="151"/>
  <c r="F374" i="151"/>
  <c r="E374" i="151"/>
  <c r="AB373" i="151"/>
  <c r="AA373" i="151"/>
  <c r="R373" i="151"/>
  <c r="P373" i="151"/>
  <c r="O373" i="151"/>
  <c r="M373" i="151"/>
  <c r="K373" i="151"/>
  <c r="F373" i="151"/>
  <c r="E373" i="151"/>
  <c r="AB372" i="151"/>
  <c r="AA372" i="151"/>
  <c r="R372" i="151"/>
  <c r="P372" i="151"/>
  <c r="O372" i="151"/>
  <c r="M372" i="151"/>
  <c r="K372" i="151"/>
  <c r="F372" i="151"/>
  <c r="E372" i="151"/>
  <c r="AB371" i="151"/>
  <c r="AA371" i="151"/>
  <c r="R371" i="151"/>
  <c r="P371" i="151"/>
  <c r="O371" i="151"/>
  <c r="M371" i="151"/>
  <c r="K371" i="151"/>
  <c r="F371" i="151"/>
  <c r="E371" i="151"/>
  <c r="AB370" i="151"/>
  <c r="AA370" i="151"/>
  <c r="R370" i="151"/>
  <c r="P370" i="151"/>
  <c r="O370" i="151"/>
  <c r="M370" i="151"/>
  <c r="K370" i="151"/>
  <c r="F370" i="151"/>
  <c r="E370" i="151"/>
  <c r="AB369" i="151"/>
  <c r="AA369" i="151"/>
  <c r="R369" i="151"/>
  <c r="P369" i="151"/>
  <c r="O369" i="151"/>
  <c r="M369" i="151"/>
  <c r="K369" i="151"/>
  <c r="F369" i="151"/>
  <c r="E369" i="151"/>
  <c r="AB368" i="151"/>
  <c r="AA368" i="151"/>
  <c r="R368" i="151"/>
  <c r="P368" i="151"/>
  <c r="O368" i="151"/>
  <c r="M368" i="151"/>
  <c r="K368" i="151"/>
  <c r="F368" i="151"/>
  <c r="E368" i="151"/>
  <c r="AB367" i="151"/>
  <c r="AA367" i="151"/>
  <c r="R367" i="151"/>
  <c r="P367" i="151"/>
  <c r="O367" i="151"/>
  <c r="M367" i="151"/>
  <c r="K367" i="151"/>
  <c r="F367" i="151"/>
  <c r="E367" i="151"/>
  <c r="AB366" i="151"/>
  <c r="AA366" i="151"/>
  <c r="R366" i="151"/>
  <c r="P366" i="151"/>
  <c r="O366" i="151"/>
  <c r="M366" i="151"/>
  <c r="K366" i="151"/>
  <c r="F366" i="151"/>
  <c r="E366" i="151"/>
  <c r="AB365" i="151"/>
  <c r="AA365" i="151"/>
  <c r="R365" i="151"/>
  <c r="P365" i="151"/>
  <c r="O365" i="151"/>
  <c r="M365" i="151"/>
  <c r="K365" i="151"/>
  <c r="F365" i="151"/>
  <c r="E365" i="151"/>
  <c r="AA364" i="151"/>
  <c r="AB364" i="151"/>
  <c r="R364" i="151"/>
  <c r="P364" i="151"/>
  <c r="O364" i="151"/>
  <c r="M364" i="151"/>
  <c r="K364" i="151"/>
  <c r="F364" i="151"/>
  <c r="E364" i="151"/>
  <c r="AB363" i="151"/>
  <c r="AA363" i="151"/>
  <c r="R363" i="151"/>
  <c r="P363" i="151"/>
  <c r="O363" i="151"/>
  <c r="M363" i="151"/>
  <c r="K363" i="151"/>
  <c r="F363" i="151"/>
  <c r="E363" i="151"/>
  <c r="AB362" i="151"/>
  <c r="AA362" i="151"/>
  <c r="R362" i="151"/>
  <c r="P362" i="151"/>
  <c r="O362" i="151"/>
  <c r="M362" i="151"/>
  <c r="K362" i="151"/>
  <c r="F362" i="151"/>
  <c r="E362" i="151"/>
  <c r="AB361" i="151"/>
  <c r="AA361" i="151"/>
  <c r="R361" i="151"/>
  <c r="P361" i="151"/>
  <c r="O361" i="151"/>
  <c r="M361" i="151"/>
  <c r="K361" i="151"/>
  <c r="F361" i="151"/>
  <c r="E361" i="151"/>
  <c r="AB360" i="151"/>
  <c r="AA360" i="151"/>
  <c r="R360" i="151"/>
  <c r="P360" i="151"/>
  <c r="O360" i="151"/>
  <c r="M360" i="151"/>
  <c r="K360" i="151"/>
  <c r="F360" i="151"/>
  <c r="E360" i="151"/>
  <c r="AB359" i="151"/>
  <c r="AA359" i="151"/>
  <c r="R359" i="151"/>
  <c r="P359" i="151"/>
  <c r="O359" i="151"/>
  <c r="M359" i="151"/>
  <c r="K359" i="151"/>
  <c r="F359" i="151"/>
  <c r="E359" i="151"/>
  <c r="AB358" i="151"/>
  <c r="AA358" i="151"/>
  <c r="R358" i="151"/>
  <c r="P358" i="151"/>
  <c r="O358" i="151"/>
  <c r="M358" i="151"/>
  <c r="K358" i="151"/>
  <c r="F358" i="151"/>
  <c r="E358" i="151"/>
  <c r="AB357" i="151"/>
  <c r="AA357" i="151"/>
  <c r="R357" i="151"/>
  <c r="P357" i="151"/>
  <c r="O357" i="151"/>
  <c r="M357" i="151"/>
  <c r="K357" i="151"/>
  <c r="F357" i="151"/>
  <c r="E357" i="151"/>
  <c r="AB356" i="151"/>
  <c r="AA356" i="151"/>
  <c r="R356" i="151"/>
  <c r="P356" i="151"/>
  <c r="O356" i="151"/>
  <c r="M356" i="151"/>
  <c r="K356" i="151"/>
  <c r="F356" i="151"/>
  <c r="E356" i="151"/>
  <c r="AA355" i="151"/>
  <c r="AB355" i="151"/>
  <c r="R355" i="151"/>
  <c r="P355" i="151"/>
  <c r="O355" i="151"/>
  <c r="M355" i="151"/>
  <c r="K355" i="151"/>
  <c r="F355" i="151"/>
  <c r="E355" i="151"/>
  <c r="AB354" i="151"/>
  <c r="AA354" i="151"/>
  <c r="R354" i="151"/>
  <c r="P354" i="151"/>
  <c r="O354" i="151"/>
  <c r="M354" i="151"/>
  <c r="K354" i="151"/>
  <c r="F354" i="151"/>
  <c r="E354" i="151"/>
  <c r="AB353" i="151"/>
  <c r="AA353" i="151"/>
  <c r="R353" i="151"/>
  <c r="P353" i="151"/>
  <c r="O353" i="151"/>
  <c r="M353" i="151"/>
  <c r="K353" i="151"/>
  <c r="F353" i="151"/>
  <c r="E353" i="151"/>
  <c r="AB352" i="151"/>
  <c r="AA352" i="151"/>
  <c r="R352" i="151"/>
  <c r="P352" i="151"/>
  <c r="O352" i="151"/>
  <c r="M352" i="151"/>
  <c r="K352" i="151"/>
  <c r="F352" i="151"/>
  <c r="E352" i="151"/>
  <c r="AB351" i="151"/>
  <c r="AA351" i="151"/>
  <c r="R351" i="151"/>
  <c r="P351" i="151"/>
  <c r="O351" i="151"/>
  <c r="M351" i="151"/>
  <c r="K351" i="151"/>
  <c r="F351" i="151"/>
  <c r="E351" i="151"/>
  <c r="AB350" i="151"/>
  <c r="AA350" i="151"/>
  <c r="R350" i="151"/>
  <c r="P350" i="151"/>
  <c r="O350" i="151"/>
  <c r="M350" i="151"/>
  <c r="K350" i="151"/>
  <c r="F350" i="151"/>
  <c r="E350" i="151"/>
  <c r="AB349" i="151"/>
  <c r="AA349" i="151"/>
  <c r="R349" i="151"/>
  <c r="P349" i="151"/>
  <c r="O349" i="151"/>
  <c r="M349" i="151"/>
  <c r="K349" i="151"/>
  <c r="F349" i="151"/>
  <c r="E349" i="151"/>
  <c r="AB348" i="151"/>
  <c r="AA348" i="151"/>
  <c r="R348" i="151"/>
  <c r="P348" i="151"/>
  <c r="O348" i="151"/>
  <c r="M348" i="151"/>
  <c r="K348" i="151"/>
  <c r="F348" i="151"/>
  <c r="E348" i="151"/>
  <c r="AA347" i="151"/>
  <c r="AB347" i="151"/>
  <c r="R347" i="151"/>
  <c r="P347" i="151"/>
  <c r="O347" i="151"/>
  <c r="M347" i="151"/>
  <c r="K347" i="151"/>
  <c r="F347" i="151"/>
  <c r="E347" i="151"/>
  <c r="AB346" i="151"/>
  <c r="AA346" i="151"/>
  <c r="R346" i="151"/>
  <c r="P346" i="151"/>
  <c r="O346" i="151"/>
  <c r="M346" i="151"/>
  <c r="K346" i="151"/>
  <c r="F346" i="151"/>
  <c r="E346" i="151"/>
  <c r="AB345" i="151"/>
  <c r="AA345" i="151"/>
  <c r="R345" i="151"/>
  <c r="P345" i="151"/>
  <c r="O345" i="151"/>
  <c r="M345" i="151"/>
  <c r="K345" i="151"/>
  <c r="F345" i="151"/>
  <c r="E345" i="151"/>
  <c r="AB344" i="151"/>
  <c r="AA344" i="151"/>
  <c r="R344" i="151"/>
  <c r="P344" i="151"/>
  <c r="O344" i="151"/>
  <c r="M344" i="151"/>
  <c r="K344" i="151"/>
  <c r="F344" i="151"/>
  <c r="E344" i="151"/>
  <c r="AB343" i="151"/>
  <c r="AA343" i="151"/>
  <c r="R343" i="151"/>
  <c r="P343" i="151"/>
  <c r="O343" i="151"/>
  <c r="M343" i="151"/>
  <c r="K343" i="151"/>
  <c r="F343" i="151"/>
  <c r="E343" i="151"/>
  <c r="AB342" i="151"/>
  <c r="AA342" i="151"/>
  <c r="R342" i="151"/>
  <c r="P342" i="151"/>
  <c r="O342" i="151"/>
  <c r="M342" i="151"/>
  <c r="K342" i="151"/>
  <c r="F342" i="151"/>
  <c r="E342" i="151"/>
  <c r="AB341" i="151"/>
  <c r="AA341" i="151"/>
  <c r="R341" i="151"/>
  <c r="P341" i="151"/>
  <c r="O341" i="151"/>
  <c r="M341" i="151"/>
  <c r="K341" i="151"/>
  <c r="F341" i="151"/>
  <c r="E341" i="151"/>
  <c r="AB340" i="151"/>
  <c r="AA340" i="151"/>
  <c r="R340" i="151"/>
  <c r="P340" i="151"/>
  <c r="O340" i="151"/>
  <c r="M340" i="151"/>
  <c r="K340" i="151"/>
  <c r="F340" i="151"/>
  <c r="E340" i="151"/>
  <c r="AB339" i="151"/>
  <c r="AA339" i="151"/>
  <c r="R339" i="151"/>
  <c r="P339" i="151"/>
  <c r="O339" i="151"/>
  <c r="M339" i="151"/>
  <c r="K339" i="151"/>
  <c r="F339" i="151"/>
  <c r="E339" i="151"/>
  <c r="AB338" i="151"/>
  <c r="AA338" i="151"/>
  <c r="R338" i="151"/>
  <c r="P338" i="151"/>
  <c r="O338" i="151"/>
  <c r="M338" i="151"/>
  <c r="K338" i="151"/>
  <c r="F338" i="151"/>
  <c r="E338" i="151"/>
  <c r="AB337" i="151"/>
  <c r="AA337" i="151"/>
  <c r="R337" i="151"/>
  <c r="P337" i="151"/>
  <c r="O337" i="151"/>
  <c r="M337" i="151"/>
  <c r="K337" i="151"/>
  <c r="F337" i="151"/>
  <c r="E337" i="151"/>
  <c r="AB336" i="151"/>
  <c r="AA336" i="151"/>
  <c r="R336" i="151"/>
  <c r="P336" i="151"/>
  <c r="O336" i="151"/>
  <c r="M336" i="151"/>
  <c r="K336" i="151"/>
  <c r="F336" i="151"/>
  <c r="E336" i="151"/>
  <c r="AB335" i="151"/>
  <c r="AA335" i="151"/>
  <c r="R335" i="151"/>
  <c r="P335" i="151"/>
  <c r="O335" i="151"/>
  <c r="M335" i="151"/>
  <c r="K335" i="151"/>
  <c r="F335" i="151"/>
  <c r="E335" i="151"/>
  <c r="AB334" i="151"/>
  <c r="AA334" i="151"/>
  <c r="R334" i="151"/>
  <c r="P334" i="151"/>
  <c r="O334" i="151"/>
  <c r="M334" i="151"/>
  <c r="K334" i="151"/>
  <c r="F334" i="151"/>
  <c r="E334" i="151"/>
  <c r="AB333" i="151"/>
  <c r="AA333" i="151"/>
  <c r="R333" i="151"/>
  <c r="P333" i="151"/>
  <c r="O333" i="151"/>
  <c r="M333" i="151"/>
  <c r="K333" i="151"/>
  <c r="F333" i="151"/>
  <c r="E333" i="151"/>
  <c r="AB332" i="151"/>
  <c r="AA332" i="151"/>
  <c r="R332" i="151"/>
  <c r="P332" i="151"/>
  <c r="O332" i="151"/>
  <c r="M332" i="151"/>
  <c r="K332" i="151"/>
  <c r="F332" i="151"/>
  <c r="E332" i="151"/>
  <c r="AA331" i="151"/>
  <c r="AB331" i="151"/>
  <c r="R331" i="151"/>
  <c r="P331" i="151"/>
  <c r="O331" i="151"/>
  <c r="M331" i="151"/>
  <c r="K331" i="151"/>
  <c r="F331" i="151"/>
  <c r="E331" i="151"/>
  <c r="AB330" i="151"/>
  <c r="AA330" i="151"/>
  <c r="R330" i="151"/>
  <c r="P330" i="151"/>
  <c r="O330" i="151"/>
  <c r="M330" i="151"/>
  <c r="K330" i="151"/>
  <c r="F330" i="151"/>
  <c r="E330" i="151"/>
  <c r="AB329" i="151"/>
  <c r="AA329" i="151"/>
  <c r="R329" i="151"/>
  <c r="P329" i="151"/>
  <c r="O329" i="151"/>
  <c r="M329" i="151"/>
  <c r="K329" i="151"/>
  <c r="F329" i="151"/>
  <c r="E329" i="151"/>
  <c r="AB328" i="151"/>
  <c r="AA328" i="151"/>
  <c r="R328" i="151"/>
  <c r="P328" i="151"/>
  <c r="O328" i="151"/>
  <c r="M328" i="151"/>
  <c r="K328" i="151"/>
  <c r="F328" i="151"/>
  <c r="E328" i="151"/>
  <c r="AB327" i="151"/>
  <c r="AA327" i="151"/>
  <c r="R327" i="151"/>
  <c r="P327" i="151"/>
  <c r="O327" i="151"/>
  <c r="M327" i="151"/>
  <c r="K327" i="151"/>
  <c r="F327" i="151"/>
  <c r="E327" i="151"/>
  <c r="AB326" i="151"/>
  <c r="AA326" i="151"/>
  <c r="R326" i="151"/>
  <c r="P326" i="151"/>
  <c r="O326" i="151"/>
  <c r="M326" i="151"/>
  <c r="K326" i="151"/>
  <c r="F326" i="151"/>
  <c r="E326" i="151"/>
  <c r="AB325" i="151"/>
  <c r="AA325" i="151"/>
  <c r="R325" i="151"/>
  <c r="P325" i="151"/>
  <c r="O325" i="151"/>
  <c r="M325" i="151"/>
  <c r="K325" i="151"/>
  <c r="F325" i="151"/>
  <c r="E325" i="151"/>
  <c r="AB324" i="151"/>
  <c r="AA324" i="151"/>
  <c r="P324" i="151"/>
  <c r="O324" i="151"/>
  <c r="M324" i="151"/>
  <c r="K324" i="151"/>
  <c r="F324" i="151"/>
  <c r="E324" i="151"/>
  <c r="AB323" i="151"/>
  <c r="AA323" i="151"/>
  <c r="R323" i="151"/>
  <c r="P323" i="151"/>
  <c r="O323" i="151"/>
  <c r="M323" i="151"/>
  <c r="K323" i="151"/>
  <c r="F323" i="151"/>
  <c r="E323" i="151"/>
  <c r="AB322" i="151"/>
  <c r="AA322" i="151"/>
  <c r="R322" i="151"/>
  <c r="P322" i="151"/>
  <c r="O322" i="151"/>
  <c r="M322" i="151"/>
  <c r="K322" i="151"/>
  <c r="F322" i="151"/>
  <c r="E322" i="151"/>
  <c r="AB321" i="151"/>
  <c r="AA321" i="151"/>
  <c r="R321" i="151"/>
  <c r="P321" i="151"/>
  <c r="O321" i="151"/>
  <c r="M321" i="151"/>
  <c r="K321" i="151"/>
  <c r="F321" i="151"/>
  <c r="E321" i="151"/>
  <c r="AB320" i="151"/>
  <c r="AA320" i="151"/>
  <c r="R320" i="151"/>
  <c r="P320" i="151"/>
  <c r="O320" i="151"/>
  <c r="M320" i="151"/>
  <c r="K320" i="151"/>
  <c r="F320" i="151"/>
  <c r="E320" i="151"/>
  <c r="AB319" i="151"/>
  <c r="AA319" i="151"/>
  <c r="R319" i="151"/>
  <c r="P319" i="151"/>
  <c r="O319" i="151"/>
  <c r="M319" i="151"/>
  <c r="K319" i="151"/>
  <c r="F319" i="151"/>
  <c r="E319" i="151"/>
  <c r="AB318" i="151"/>
  <c r="AA318" i="151"/>
  <c r="R318" i="151"/>
  <c r="P318" i="151"/>
  <c r="O318" i="151"/>
  <c r="M318" i="151"/>
  <c r="K318" i="151"/>
  <c r="F318" i="151"/>
  <c r="E318" i="151"/>
  <c r="AB317" i="151"/>
  <c r="AA317" i="151"/>
  <c r="R317" i="151"/>
  <c r="P317" i="151"/>
  <c r="O317" i="151"/>
  <c r="M317" i="151"/>
  <c r="K317" i="151"/>
  <c r="F317" i="151"/>
  <c r="E317" i="151"/>
  <c r="AB316" i="151"/>
  <c r="AA316" i="151"/>
  <c r="R316" i="151"/>
  <c r="P316" i="151"/>
  <c r="O316" i="151"/>
  <c r="M316" i="151"/>
  <c r="K316" i="151"/>
  <c r="F316" i="151"/>
  <c r="E316" i="151"/>
  <c r="AA315" i="151"/>
  <c r="P315" i="151"/>
  <c r="O315" i="151"/>
  <c r="M315" i="151"/>
  <c r="K315" i="151"/>
  <c r="F315" i="151"/>
  <c r="E315" i="151"/>
  <c r="AB314" i="151"/>
  <c r="AA314" i="151"/>
  <c r="R314" i="151"/>
  <c r="P314" i="151"/>
  <c r="O314" i="151"/>
  <c r="M314" i="151"/>
  <c r="K314" i="151"/>
  <c r="F314" i="151"/>
  <c r="E314" i="151"/>
  <c r="AB313" i="151"/>
  <c r="AA313" i="151"/>
  <c r="R313" i="151"/>
  <c r="P313" i="151"/>
  <c r="O313" i="151"/>
  <c r="M313" i="151"/>
  <c r="K313" i="151"/>
  <c r="F313" i="151"/>
  <c r="E313" i="151"/>
  <c r="AB312" i="151"/>
  <c r="AA312" i="151"/>
  <c r="R312" i="151"/>
  <c r="P312" i="151"/>
  <c r="O312" i="151"/>
  <c r="M312" i="151"/>
  <c r="K312" i="151"/>
  <c r="F312" i="151"/>
  <c r="E312" i="151"/>
  <c r="AB311" i="151"/>
  <c r="AA311" i="151"/>
  <c r="R311" i="151"/>
  <c r="P311" i="151"/>
  <c r="O311" i="151"/>
  <c r="M311" i="151"/>
  <c r="K311" i="151"/>
  <c r="F311" i="151"/>
  <c r="E311" i="151"/>
  <c r="AB310" i="151"/>
  <c r="AA310" i="151"/>
  <c r="R310" i="151"/>
  <c r="P310" i="151"/>
  <c r="O310" i="151"/>
  <c r="M310" i="151"/>
  <c r="K310" i="151"/>
  <c r="F310" i="151"/>
  <c r="E310" i="151"/>
  <c r="AA309" i="151"/>
  <c r="AB309" i="151"/>
  <c r="R309" i="151"/>
  <c r="P309" i="151"/>
  <c r="O309" i="151"/>
  <c r="M309" i="151"/>
  <c r="K309" i="151"/>
  <c r="F309" i="151"/>
  <c r="E309" i="151"/>
  <c r="AB308" i="151"/>
  <c r="AA308" i="151"/>
  <c r="R308" i="151"/>
  <c r="P308" i="151"/>
  <c r="O308" i="151"/>
  <c r="M308" i="151"/>
  <c r="K308" i="151"/>
  <c r="F308" i="151"/>
  <c r="E308" i="151"/>
  <c r="AA307" i="151"/>
  <c r="AB307" i="151"/>
  <c r="R307" i="151"/>
  <c r="P307" i="151"/>
  <c r="O307" i="151"/>
  <c r="M307" i="151"/>
  <c r="K307" i="151"/>
  <c r="F307" i="151"/>
  <c r="E307" i="151"/>
  <c r="AB306" i="151"/>
  <c r="AA306" i="151"/>
  <c r="R306" i="151"/>
  <c r="P306" i="151"/>
  <c r="O306" i="151"/>
  <c r="M306" i="151"/>
  <c r="K306" i="151"/>
  <c r="F306" i="151"/>
  <c r="E306" i="151"/>
  <c r="AB305" i="151"/>
  <c r="AA305" i="151"/>
  <c r="R305" i="151"/>
  <c r="P305" i="151"/>
  <c r="O305" i="151"/>
  <c r="M305" i="151"/>
  <c r="K305" i="151"/>
  <c r="F305" i="151"/>
  <c r="E305" i="151"/>
  <c r="AA304" i="151"/>
  <c r="AB304" i="151"/>
  <c r="R304" i="151"/>
  <c r="P304" i="151"/>
  <c r="O304" i="151"/>
  <c r="M304" i="151"/>
  <c r="K304" i="151"/>
  <c r="F304" i="151"/>
  <c r="E304" i="151"/>
  <c r="AA303" i="151"/>
  <c r="AB303" i="151"/>
  <c r="R303" i="151"/>
  <c r="P303" i="151"/>
  <c r="O303" i="151"/>
  <c r="M303" i="151"/>
  <c r="K303" i="151"/>
  <c r="F303" i="151"/>
  <c r="E303" i="151"/>
  <c r="AB302" i="151"/>
  <c r="AA302" i="151"/>
  <c r="R302" i="151"/>
  <c r="P302" i="151"/>
  <c r="O302" i="151"/>
  <c r="M302" i="151"/>
  <c r="K302" i="151"/>
  <c r="F302" i="151"/>
  <c r="E302" i="151"/>
  <c r="AB301" i="151"/>
  <c r="AA301" i="151"/>
  <c r="R301" i="151"/>
  <c r="P301" i="151"/>
  <c r="O301" i="151"/>
  <c r="M301" i="151"/>
  <c r="K301" i="151"/>
  <c r="F301" i="151"/>
  <c r="E301" i="151"/>
  <c r="AB300" i="151"/>
  <c r="AA300" i="151"/>
  <c r="R300" i="151"/>
  <c r="P300" i="151"/>
  <c r="O300" i="151"/>
  <c r="M300" i="151"/>
  <c r="K300" i="151"/>
  <c r="F300" i="151"/>
  <c r="E300" i="151"/>
  <c r="AB299" i="151"/>
  <c r="AA299" i="151"/>
  <c r="R299" i="151"/>
  <c r="P299" i="151"/>
  <c r="O299" i="151"/>
  <c r="M299" i="151"/>
  <c r="K299" i="151"/>
  <c r="F299" i="151"/>
  <c r="E299" i="151"/>
  <c r="AB298" i="151"/>
  <c r="AA298" i="151"/>
  <c r="R298" i="151"/>
  <c r="P298" i="151"/>
  <c r="O298" i="151"/>
  <c r="M298" i="151"/>
  <c r="K298" i="151"/>
  <c r="F298" i="151"/>
  <c r="E298" i="151"/>
  <c r="AB297" i="151"/>
  <c r="AA297" i="151"/>
  <c r="R297" i="151"/>
  <c r="P297" i="151"/>
  <c r="O297" i="151"/>
  <c r="M297" i="151"/>
  <c r="K297" i="151"/>
  <c r="F297" i="151"/>
  <c r="E297" i="151"/>
  <c r="AB296" i="151"/>
  <c r="AA296" i="151"/>
  <c r="R296" i="151"/>
  <c r="P296" i="151"/>
  <c r="O296" i="151"/>
  <c r="M296" i="151"/>
  <c r="K296" i="151"/>
  <c r="F296" i="151"/>
  <c r="E296" i="151"/>
  <c r="AB295" i="151"/>
  <c r="AA295" i="151"/>
  <c r="R295" i="151"/>
  <c r="P295" i="151"/>
  <c r="O295" i="151"/>
  <c r="M295" i="151"/>
  <c r="K295" i="151"/>
  <c r="F295" i="151"/>
  <c r="E295" i="151"/>
  <c r="AB294" i="151"/>
  <c r="AA294" i="151"/>
  <c r="R294" i="151"/>
  <c r="P294" i="151"/>
  <c r="O294" i="151"/>
  <c r="M294" i="151"/>
  <c r="K294" i="151"/>
  <c r="F294" i="151"/>
  <c r="E294" i="151"/>
  <c r="AB293" i="151"/>
  <c r="AA293" i="151"/>
  <c r="R293" i="151"/>
  <c r="P293" i="151"/>
  <c r="O293" i="151"/>
  <c r="M293" i="151"/>
  <c r="K293" i="151"/>
  <c r="F293" i="151"/>
  <c r="E293" i="151"/>
  <c r="AB292" i="151"/>
  <c r="AA292" i="151"/>
  <c r="R292" i="151"/>
  <c r="P292" i="151"/>
  <c r="O292" i="151"/>
  <c r="M292" i="151"/>
  <c r="K292" i="151"/>
  <c r="F292" i="151"/>
  <c r="E292" i="151"/>
  <c r="AB291" i="151"/>
  <c r="AA291" i="151"/>
  <c r="R291" i="151"/>
  <c r="P291" i="151"/>
  <c r="O291" i="151"/>
  <c r="M291" i="151"/>
  <c r="K291" i="151"/>
  <c r="F291" i="151"/>
  <c r="E291" i="151"/>
  <c r="AB290" i="151"/>
  <c r="AA290" i="151"/>
  <c r="R290" i="151"/>
  <c r="P290" i="151"/>
  <c r="O290" i="151"/>
  <c r="M290" i="151"/>
  <c r="K290" i="151"/>
  <c r="F290" i="151"/>
  <c r="E290" i="151"/>
  <c r="AB289" i="151"/>
  <c r="AA289" i="151"/>
  <c r="R289" i="151"/>
  <c r="P289" i="151"/>
  <c r="O289" i="151"/>
  <c r="M289" i="151"/>
  <c r="K289" i="151"/>
  <c r="F289" i="151"/>
  <c r="E289" i="151"/>
  <c r="AB288" i="151"/>
  <c r="AA288" i="151"/>
  <c r="R288" i="151"/>
  <c r="P288" i="151"/>
  <c r="O288" i="151"/>
  <c r="M288" i="151"/>
  <c r="K288" i="151"/>
  <c r="F288" i="151"/>
  <c r="E288" i="151"/>
  <c r="AB287" i="151"/>
  <c r="AA287" i="151"/>
  <c r="R287" i="151"/>
  <c r="P287" i="151"/>
  <c r="O287" i="151"/>
  <c r="M287" i="151"/>
  <c r="K287" i="151"/>
  <c r="F287" i="151"/>
  <c r="E287" i="151"/>
  <c r="AB286" i="151"/>
  <c r="AA286" i="151"/>
  <c r="R286" i="151"/>
  <c r="P286" i="151"/>
  <c r="O286" i="151"/>
  <c r="M286" i="151"/>
  <c r="K286" i="151"/>
  <c r="F286" i="151"/>
  <c r="E286" i="151"/>
  <c r="AB285" i="151"/>
  <c r="AA285" i="151"/>
  <c r="R285" i="151"/>
  <c r="P285" i="151"/>
  <c r="O285" i="151"/>
  <c r="M285" i="151"/>
  <c r="K285" i="151"/>
  <c r="F285" i="151"/>
  <c r="E285" i="151"/>
  <c r="AB284" i="151"/>
  <c r="AA284" i="151"/>
  <c r="R284" i="151"/>
  <c r="P284" i="151"/>
  <c r="O284" i="151"/>
  <c r="M284" i="151"/>
  <c r="K284" i="151"/>
  <c r="F284" i="151"/>
  <c r="E284" i="151"/>
  <c r="AB283" i="151"/>
  <c r="AA283" i="151"/>
  <c r="R283" i="151"/>
  <c r="P283" i="151"/>
  <c r="O283" i="151"/>
  <c r="M283" i="151"/>
  <c r="K283" i="151"/>
  <c r="F283" i="151"/>
  <c r="E283" i="151"/>
  <c r="AB282" i="151"/>
  <c r="AA282" i="151"/>
  <c r="R282" i="151"/>
  <c r="P282" i="151"/>
  <c r="O282" i="151"/>
  <c r="M282" i="151"/>
  <c r="K282" i="151"/>
  <c r="F282" i="151"/>
  <c r="E282" i="151"/>
  <c r="AB281" i="151"/>
  <c r="AA281" i="151"/>
  <c r="R281" i="151"/>
  <c r="P281" i="151"/>
  <c r="O281" i="151"/>
  <c r="M281" i="151"/>
  <c r="K281" i="151"/>
  <c r="F281" i="151"/>
  <c r="E281" i="151"/>
  <c r="AB280" i="151"/>
  <c r="AA280" i="151"/>
  <c r="R280" i="151"/>
  <c r="P280" i="151"/>
  <c r="O280" i="151"/>
  <c r="M280" i="151"/>
  <c r="K280" i="151"/>
  <c r="F280" i="151"/>
  <c r="E280" i="151"/>
  <c r="AB279" i="151"/>
  <c r="AA279" i="151"/>
  <c r="R279" i="151"/>
  <c r="P279" i="151"/>
  <c r="O279" i="151"/>
  <c r="M279" i="151"/>
  <c r="K279" i="151"/>
  <c r="F279" i="151"/>
  <c r="E279" i="151"/>
  <c r="AB278" i="151"/>
  <c r="AA278" i="151"/>
  <c r="R278" i="151"/>
  <c r="P278" i="151"/>
  <c r="O278" i="151"/>
  <c r="M278" i="151"/>
  <c r="K278" i="151"/>
  <c r="F278" i="151"/>
  <c r="E278" i="151"/>
  <c r="AB277" i="151"/>
  <c r="AA277" i="151"/>
  <c r="R277" i="151"/>
  <c r="P277" i="151"/>
  <c r="O277" i="151"/>
  <c r="M277" i="151"/>
  <c r="K277" i="151"/>
  <c r="F277" i="151"/>
  <c r="E277" i="151"/>
  <c r="AA276" i="151"/>
  <c r="AB276" i="151"/>
  <c r="R276" i="151"/>
  <c r="P276" i="151"/>
  <c r="O276" i="151"/>
  <c r="M276" i="151"/>
  <c r="K276" i="151"/>
  <c r="F276" i="151"/>
  <c r="E276" i="151"/>
  <c r="AB275" i="151"/>
  <c r="AA275" i="151"/>
  <c r="R275" i="151"/>
  <c r="P275" i="151"/>
  <c r="O275" i="151"/>
  <c r="M275" i="151"/>
  <c r="K275" i="151"/>
  <c r="F275" i="151"/>
  <c r="E275" i="151"/>
  <c r="AB274" i="151"/>
  <c r="AA274" i="151"/>
  <c r="R274" i="151"/>
  <c r="P274" i="151"/>
  <c r="O274" i="151"/>
  <c r="M274" i="151"/>
  <c r="K274" i="151"/>
  <c r="F274" i="151"/>
  <c r="E274" i="151"/>
  <c r="AB273" i="151"/>
  <c r="AA273" i="151"/>
  <c r="R273" i="151"/>
  <c r="P273" i="151"/>
  <c r="O273" i="151"/>
  <c r="M273" i="151"/>
  <c r="K273" i="151"/>
  <c r="F273" i="151"/>
  <c r="E273" i="151"/>
  <c r="AB272" i="151"/>
  <c r="AA272" i="151"/>
  <c r="R272" i="151"/>
  <c r="P272" i="151"/>
  <c r="O272" i="151"/>
  <c r="M272" i="151"/>
  <c r="K272" i="151"/>
  <c r="F272" i="151"/>
  <c r="E272" i="151"/>
  <c r="AA271" i="151"/>
  <c r="AB271" i="151"/>
  <c r="R271" i="151"/>
  <c r="P271" i="151"/>
  <c r="O271" i="151"/>
  <c r="M271" i="151"/>
  <c r="K271" i="151"/>
  <c r="F271" i="151"/>
  <c r="E271" i="151"/>
  <c r="AA270" i="151"/>
  <c r="AB270" i="151"/>
  <c r="R270" i="151"/>
  <c r="P270" i="151"/>
  <c r="O270" i="151"/>
  <c r="M270" i="151"/>
  <c r="K270" i="151"/>
  <c r="F270" i="151"/>
  <c r="E270" i="151"/>
  <c r="AB269" i="151"/>
  <c r="AA269" i="151"/>
  <c r="R269" i="151"/>
  <c r="P269" i="151"/>
  <c r="O269" i="151"/>
  <c r="M269" i="151"/>
  <c r="K269" i="151"/>
  <c r="F269" i="151"/>
  <c r="E269" i="151"/>
  <c r="AB268" i="151"/>
  <c r="AA268" i="151"/>
  <c r="R268" i="151"/>
  <c r="P268" i="151"/>
  <c r="O268" i="151"/>
  <c r="M268" i="151"/>
  <c r="K268" i="151"/>
  <c r="F268" i="151"/>
  <c r="E268" i="151"/>
  <c r="AB267" i="151"/>
  <c r="AA267" i="151"/>
  <c r="R267" i="151"/>
  <c r="P267" i="151"/>
  <c r="O267" i="151"/>
  <c r="M267" i="151"/>
  <c r="K267" i="151"/>
  <c r="F267" i="151"/>
  <c r="E267" i="151"/>
  <c r="AB266" i="151"/>
  <c r="AA266" i="151"/>
  <c r="R266" i="151"/>
  <c r="P266" i="151"/>
  <c r="O266" i="151"/>
  <c r="M266" i="151"/>
  <c r="K266" i="151"/>
  <c r="F266" i="151"/>
  <c r="E266" i="151"/>
  <c r="AB265" i="151"/>
  <c r="AA265" i="151"/>
  <c r="R265" i="151"/>
  <c r="P265" i="151"/>
  <c r="O265" i="151"/>
  <c r="M265" i="151"/>
  <c r="K265" i="151"/>
  <c r="F265" i="151"/>
  <c r="E265" i="151"/>
  <c r="AB264" i="151"/>
  <c r="AA264" i="151"/>
  <c r="R264" i="151"/>
  <c r="P264" i="151"/>
  <c r="O264" i="151"/>
  <c r="M264" i="151"/>
  <c r="K264" i="151"/>
  <c r="F264" i="151"/>
  <c r="E264" i="151"/>
  <c r="AB263" i="151"/>
  <c r="AA263" i="151"/>
  <c r="R263" i="151"/>
  <c r="P263" i="151"/>
  <c r="O263" i="151"/>
  <c r="M263" i="151"/>
  <c r="K263" i="151"/>
  <c r="F263" i="151"/>
  <c r="E263" i="151"/>
  <c r="AB262" i="151"/>
  <c r="AA262" i="151"/>
  <c r="R262" i="151"/>
  <c r="P262" i="151"/>
  <c r="O262" i="151"/>
  <c r="M262" i="151"/>
  <c r="K262" i="151"/>
  <c r="F262" i="151"/>
  <c r="E262" i="151"/>
  <c r="AB261" i="151"/>
  <c r="AA261" i="151"/>
  <c r="R261" i="151"/>
  <c r="P261" i="151"/>
  <c r="O261" i="151"/>
  <c r="M261" i="151"/>
  <c r="K261" i="151"/>
  <c r="F261" i="151"/>
  <c r="E261" i="151"/>
  <c r="AB260" i="151"/>
  <c r="AA260" i="151"/>
  <c r="R260" i="151"/>
  <c r="P260" i="151"/>
  <c r="O260" i="151"/>
  <c r="M260" i="151"/>
  <c r="K260" i="151"/>
  <c r="F260" i="151"/>
  <c r="E260" i="151"/>
  <c r="AB259" i="151"/>
  <c r="AA259" i="151"/>
  <c r="R259" i="151"/>
  <c r="P259" i="151"/>
  <c r="O259" i="151"/>
  <c r="M259" i="151"/>
  <c r="K259" i="151"/>
  <c r="F259" i="151"/>
  <c r="E259" i="151"/>
  <c r="AB258" i="151"/>
  <c r="AA258" i="151"/>
  <c r="R258" i="151"/>
  <c r="P258" i="151"/>
  <c r="O258" i="151"/>
  <c r="M258" i="151"/>
  <c r="K258" i="151"/>
  <c r="F258" i="151"/>
  <c r="E258" i="151"/>
  <c r="AB257" i="151"/>
  <c r="AA257" i="151"/>
  <c r="R257" i="151"/>
  <c r="P257" i="151"/>
  <c r="O257" i="151"/>
  <c r="M257" i="151"/>
  <c r="K257" i="151"/>
  <c r="F257" i="151"/>
  <c r="E257" i="151"/>
  <c r="AB256" i="151"/>
  <c r="AA256" i="151"/>
  <c r="R256" i="151"/>
  <c r="P256" i="151"/>
  <c r="O256" i="151"/>
  <c r="M256" i="151"/>
  <c r="K256" i="151"/>
  <c r="F256" i="151"/>
  <c r="E256" i="151"/>
  <c r="AA255" i="151"/>
  <c r="AB255" i="151"/>
  <c r="R255" i="151"/>
  <c r="P255" i="151"/>
  <c r="O255" i="151"/>
  <c r="M255" i="151"/>
  <c r="K255" i="151"/>
  <c r="F255" i="151"/>
  <c r="E255" i="151"/>
  <c r="AB254" i="151"/>
  <c r="AA254" i="151"/>
  <c r="R254" i="151"/>
  <c r="P254" i="151"/>
  <c r="O254" i="151"/>
  <c r="M254" i="151"/>
  <c r="K254" i="151"/>
  <c r="F254" i="151"/>
  <c r="E254" i="151"/>
  <c r="AB253" i="151"/>
  <c r="AA253" i="151"/>
  <c r="R253" i="151"/>
  <c r="P253" i="151"/>
  <c r="O253" i="151"/>
  <c r="M253" i="151"/>
  <c r="K253" i="151"/>
  <c r="F253" i="151"/>
  <c r="E253" i="151"/>
  <c r="AB252" i="151"/>
  <c r="AA252" i="151"/>
  <c r="R252" i="151"/>
  <c r="P252" i="151"/>
  <c r="O252" i="151"/>
  <c r="M252" i="151"/>
  <c r="K252" i="151"/>
  <c r="F252" i="151"/>
  <c r="E252" i="151"/>
  <c r="AB251" i="151"/>
  <c r="AA251" i="151"/>
  <c r="R251" i="151"/>
  <c r="P251" i="151"/>
  <c r="O251" i="151"/>
  <c r="M251" i="151"/>
  <c r="K251" i="151"/>
  <c r="F251" i="151"/>
  <c r="E251" i="151"/>
  <c r="AB250" i="151"/>
  <c r="AA250" i="151"/>
  <c r="R250" i="151"/>
  <c r="P250" i="151"/>
  <c r="O250" i="151"/>
  <c r="M250" i="151"/>
  <c r="K250" i="151"/>
  <c r="F250" i="151"/>
  <c r="E250" i="151"/>
  <c r="AB249" i="151"/>
  <c r="AA249" i="151"/>
  <c r="R249" i="151"/>
  <c r="P249" i="151"/>
  <c r="O249" i="151"/>
  <c r="M249" i="151"/>
  <c r="K249" i="151"/>
  <c r="F249" i="151"/>
  <c r="E249" i="151"/>
  <c r="AB248" i="151"/>
  <c r="AA248" i="151"/>
  <c r="R248" i="151"/>
  <c r="P248" i="151"/>
  <c r="O248" i="151"/>
  <c r="M248" i="151"/>
  <c r="K248" i="151"/>
  <c r="F248" i="151"/>
  <c r="E248" i="151"/>
  <c r="AB247" i="151"/>
  <c r="AA247" i="151"/>
  <c r="R247" i="151"/>
  <c r="P247" i="151"/>
  <c r="O247" i="151"/>
  <c r="M247" i="151"/>
  <c r="K247" i="151"/>
  <c r="F247" i="151"/>
  <c r="E247" i="151"/>
  <c r="AB246" i="151"/>
  <c r="AA246" i="151"/>
  <c r="R246" i="151"/>
  <c r="P246" i="151"/>
  <c r="O246" i="151"/>
  <c r="M246" i="151"/>
  <c r="K246" i="151"/>
  <c r="F246" i="151"/>
  <c r="E246" i="151"/>
  <c r="AB245" i="151"/>
  <c r="AA245" i="151"/>
  <c r="R245" i="151"/>
  <c r="P245" i="151"/>
  <c r="O245" i="151"/>
  <c r="M245" i="151"/>
  <c r="K245" i="151"/>
  <c r="F245" i="151"/>
  <c r="E245" i="151"/>
  <c r="AA244" i="151"/>
  <c r="AB244" i="151"/>
  <c r="R244" i="151"/>
  <c r="P244" i="151"/>
  <c r="O244" i="151"/>
  <c r="M244" i="151"/>
  <c r="K244" i="151"/>
  <c r="F244" i="151"/>
  <c r="E244" i="151"/>
  <c r="AB243" i="151"/>
  <c r="AA243" i="151"/>
  <c r="R243" i="151"/>
  <c r="P243" i="151"/>
  <c r="O243" i="151"/>
  <c r="M243" i="151"/>
  <c r="K243" i="151"/>
  <c r="F243" i="151"/>
  <c r="E243" i="151"/>
  <c r="AB242" i="151"/>
  <c r="AA242" i="151"/>
  <c r="R242" i="151"/>
  <c r="P242" i="151"/>
  <c r="O242" i="151"/>
  <c r="M242" i="151"/>
  <c r="K242" i="151"/>
  <c r="F242" i="151"/>
  <c r="E242" i="151"/>
  <c r="AB241" i="151"/>
  <c r="AA241" i="151"/>
  <c r="R241" i="151"/>
  <c r="P241" i="151"/>
  <c r="O241" i="151"/>
  <c r="M241" i="151"/>
  <c r="K241" i="151"/>
  <c r="F241" i="151"/>
  <c r="E241" i="151"/>
  <c r="AB240" i="151"/>
  <c r="AA240" i="151"/>
  <c r="R240" i="151"/>
  <c r="P240" i="151"/>
  <c r="O240" i="151"/>
  <c r="M240" i="151"/>
  <c r="K240" i="151"/>
  <c r="F240" i="151"/>
  <c r="E240" i="151"/>
  <c r="AB239" i="151"/>
  <c r="AA239" i="151"/>
  <c r="R239" i="151"/>
  <c r="P239" i="151"/>
  <c r="O239" i="151"/>
  <c r="M239" i="151"/>
  <c r="K239" i="151"/>
  <c r="F239" i="151"/>
  <c r="E239" i="151"/>
  <c r="AB238" i="151"/>
  <c r="AA238" i="151"/>
  <c r="R238" i="151"/>
  <c r="P238" i="151"/>
  <c r="O238" i="151"/>
  <c r="M238" i="151"/>
  <c r="K238" i="151"/>
  <c r="F238" i="151"/>
  <c r="E238" i="151"/>
  <c r="AB237" i="151"/>
  <c r="AA237" i="151"/>
  <c r="R237" i="151"/>
  <c r="P237" i="151"/>
  <c r="O237" i="151"/>
  <c r="M237" i="151"/>
  <c r="K237" i="151"/>
  <c r="F237" i="151"/>
  <c r="E237" i="151"/>
  <c r="AA236" i="151"/>
  <c r="AB236" i="151"/>
  <c r="R236" i="151"/>
  <c r="P236" i="151"/>
  <c r="O236" i="151"/>
  <c r="M236" i="151"/>
  <c r="K236" i="151"/>
  <c r="F236" i="151"/>
  <c r="E236" i="151"/>
  <c r="AB235" i="151"/>
  <c r="AA235" i="151"/>
  <c r="R235" i="151"/>
  <c r="P235" i="151"/>
  <c r="O235" i="151"/>
  <c r="M235" i="151"/>
  <c r="K235" i="151"/>
  <c r="F235" i="151"/>
  <c r="E235" i="151"/>
  <c r="AB234" i="151"/>
  <c r="AA234" i="151"/>
  <c r="R234" i="151"/>
  <c r="P234" i="151"/>
  <c r="O234" i="151"/>
  <c r="M234" i="151"/>
  <c r="K234" i="151"/>
  <c r="F234" i="151"/>
  <c r="E234" i="151"/>
  <c r="AB233" i="151"/>
  <c r="AA233" i="151"/>
  <c r="R233" i="151"/>
  <c r="P233" i="151"/>
  <c r="O233" i="151"/>
  <c r="M233" i="151"/>
  <c r="K233" i="151"/>
  <c r="F233" i="151"/>
  <c r="E233" i="151"/>
  <c r="AB232" i="151"/>
  <c r="AA232" i="151"/>
  <c r="P232" i="151"/>
  <c r="O232" i="151"/>
  <c r="M232" i="151"/>
  <c r="K232" i="151"/>
  <c r="F232" i="151"/>
  <c r="E232" i="151"/>
  <c r="AB231" i="151"/>
  <c r="AA231" i="151"/>
  <c r="R231" i="151"/>
  <c r="P231" i="151"/>
  <c r="O231" i="151"/>
  <c r="M231" i="151"/>
  <c r="K231" i="151"/>
  <c r="F231" i="151"/>
  <c r="E231" i="151"/>
  <c r="AA230" i="151"/>
  <c r="AB230" i="151"/>
  <c r="R230" i="151"/>
  <c r="P230" i="151"/>
  <c r="O230" i="151"/>
  <c r="M230" i="151"/>
  <c r="K230" i="151"/>
  <c r="F230" i="151"/>
  <c r="E230" i="151"/>
  <c r="AB229" i="151"/>
  <c r="AA229" i="151"/>
  <c r="R229" i="151"/>
  <c r="P229" i="151"/>
  <c r="O229" i="151"/>
  <c r="M229" i="151"/>
  <c r="K229" i="151"/>
  <c r="F229" i="151"/>
  <c r="E229" i="151"/>
  <c r="AB228" i="151"/>
  <c r="AA228" i="151"/>
  <c r="R228" i="151"/>
  <c r="P228" i="151"/>
  <c r="O228" i="151"/>
  <c r="M228" i="151"/>
  <c r="K228" i="151"/>
  <c r="F228" i="151"/>
  <c r="E228" i="151"/>
  <c r="AB227" i="151"/>
  <c r="AA227" i="151"/>
  <c r="R227" i="151"/>
  <c r="P227" i="151"/>
  <c r="O227" i="151"/>
  <c r="M227" i="151"/>
  <c r="K227" i="151"/>
  <c r="F227" i="151"/>
  <c r="E227" i="151"/>
  <c r="AB226" i="151"/>
  <c r="AA226" i="151"/>
  <c r="R226" i="151"/>
  <c r="P226" i="151"/>
  <c r="O226" i="151"/>
  <c r="M226" i="151"/>
  <c r="K226" i="151"/>
  <c r="F226" i="151"/>
  <c r="E226" i="151"/>
  <c r="AB225" i="151"/>
  <c r="AA225" i="151"/>
  <c r="R225" i="151"/>
  <c r="P225" i="151"/>
  <c r="O225" i="151"/>
  <c r="M225" i="151"/>
  <c r="K225" i="151"/>
  <c r="F225" i="151"/>
  <c r="E225" i="151"/>
  <c r="AB224" i="151"/>
  <c r="AA224" i="151"/>
  <c r="R224" i="151"/>
  <c r="P224" i="151"/>
  <c r="O224" i="151"/>
  <c r="M224" i="151"/>
  <c r="K224" i="151"/>
  <c r="F224" i="151"/>
  <c r="E224" i="151"/>
  <c r="AA223" i="151"/>
  <c r="AB223" i="151"/>
  <c r="R223" i="151"/>
  <c r="P223" i="151"/>
  <c r="O223" i="151"/>
  <c r="M223" i="151"/>
  <c r="K223" i="151"/>
  <c r="F223" i="151"/>
  <c r="E223" i="151"/>
  <c r="AB222" i="151"/>
  <c r="AA222" i="151"/>
  <c r="R222" i="151"/>
  <c r="P222" i="151"/>
  <c r="O222" i="151"/>
  <c r="M222" i="151"/>
  <c r="K222" i="151"/>
  <c r="F222" i="151"/>
  <c r="E222" i="151"/>
  <c r="AB221" i="151"/>
  <c r="AA221" i="151"/>
  <c r="R221" i="151"/>
  <c r="P221" i="151"/>
  <c r="O221" i="151"/>
  <c r="M221" i="151"/>
  <c r="K221" i="151"/>
  <c r="F221" i="151"/>
  <c r="E221" i="151"/>
  <c r="AB220" i="151"/>
  <c r="AA220" i="151"/>
  <c r="R220" i="151"/>
  <c r="P220" i="151"/>
  <c r="O220" i="151"/>
  <c r="M220" i="151"/>
  <c r="K220" i="151"/>
  <c r="F220" i="151"/>
  <c r="E220" i="151"/>
  <c r="AB219" i="151"/>
  <c r="AA219" i="151"/>
  <c r="R219" i="151"/>
  <c r="P219" i="151"/>
  <c r="O219" i="151"/>
  <c r="M219" i="151"/>
  <c r="K219" i="151"/>
  <c r="F219" i="151"/>
  <c r="E219" i="151"/>
  <c r="AB218" i="151"/>
  <c r="AA218" i="151"/>
  <c r="R218" i="151"/>
  <c r="P218" i="151"/>
  <c r="O218" i="151"/>
  <c r="M218" i="151"/>
  <c r="K218" i="151"/>
  <c r="F218" i="151"/>
  <c r="E218" i="151"/>
  <c r="AB217" i="151"/>
  <c r="AA217" i="151"/>
  <c r="R217" i="151"/>
  <c r="P217" i="151"/>
  <c r="O217" i="151"/>
  <c r="M217" i="151"/>
  <c r="K217" i="151"/>
  <c r="F217" i="151"/>
  <c r="E217" i="151"/>
  <c r="AB216" i="151"/>
  <c r="AA216" i="151"/>
  <c r="R216" i="151"/>
  <c r="P216" i="151"/>
  <c r="O216" i="151"/>
  <c r="M216" i="151"/>
  <c r="K216" i="151"/>
  <c r="F216" i="151"/>
  <c r="E216" i="151"/>
  <c r="AB215" i="151"/>
  <c r="AA215" i="151"/>
  <c r="R215" i="151"/>
  <c r="P215" i="151"/>
  <c r="O215" i="151"/>
  <c r="M215" i="151"/>
  <c r="K215" i="151"/>
  <c r="F215" i="151"/>
  <c r="E215" i="151"/>
  <c r="AB214" i="151"/>
  <c r="AA214" i="151"/>
  <c r="R214" i="151"/>
  <c r="P214" i="151"/>
  <c r="O214" i="151"/>
  <c r="M214" i="151"/>
  <c r="K214" i="151"/>
  <c r="F214" i="151"/>
  <c r="E214" i="151"/>
  <c r="AB213" i="151"/>
  <c r="AA213" i="151"/>
  <c r="R213" i="151"/>
  <c r="P213" i="151"/>
  <c r="O213" i="151"/>
  <c r="M213" i="151"/>
  <c r="K213" i="151"/>
  <c r="F213" i="151"/>
  <c r="E213" i="151"/>
  <c r="AB212" i="151"/>
  <c r="AA212" i="151"/>
  <c r="R212" i="151"/>
  <c r="P212" i="151"/>
  <c r="O212" i="151"/>
  <c r="M212" i="151"/>
  <c r="K212" i="151"/>
  <c r="F212" i="151"/>
  <c r="E212" i="151"/>
  <c r="AB211" i="151"/>
  <c r="AA211" i="151"/>
  <c r="R211" i="151"/>
  <c r="P211" i="151"/>
  <c r="O211" i="151"/>
  <c r="M211" i="151"/>
  <c r="K211" i="151"/>
  <c r="F211" i="151"/>
  <c r="E211" i="151"/>
  <c r="AB210" i="151"/>
  <c r="AA210" i="151"/>
  <c r="R210" i="151"/>
  <c r="P210" i="151"/>
  <c r="O210" i="151"/>
  <c r="M210" i="151"/>
  <c r="K210" i="151"/>
  <c r="F210" i="151"/>
  <c r="E210" i="151"/>
  <c r="AB209" i="151"/>
  <c r="AA209" i="151"/>
  <c r="R209" i="151"/>
  <c r="P209" i="151"/>
  <c r="O209" i="151"/>
  <c r="M209" i="151"/>
  <c r="K209" i="151"/>
  <c r="F209" i="151"/>
  <c r="E209" i="151"/>
  <c r="AB208" i="151"/>
  <c r="AA208" i="151"/>
  <c r="R208" i="151"/>
  <c r="P208" i="151"/>
  <c r="O208" i="151"/>
  <c r="M208" i="151"/>
  <c r="K208" i="151"/>
  <c r="F208" i="151"/>
  <c r="E208" i="151"/>
  <c r="AB207" i="151"/>
  <c r="AA207" i="151"/>
  <c r="R207" i="151"/>
  <c r="P207" i="151"/>
  <c r="O207" i="151"/>
  <c r="M207" i="151"/>
  <c r="K207" i="151"/>
  <c r="F207" i="151"/>
  <c r="E207" i="151"/>
  <c r="AA206" i="151"/>
  <c r="AB206" i="151"/>
  <c r="R206" i="151"/>
  <c r="P206" i="151"/>
  <c r="O206" i="151"/>
  <c r="M206" i="151"/>
  <c r="K206" i="151"/>
  <c r="F206" i="151"/>
  <c r="E206" i="151"/>
  <c r="AB205" i="151"/>
  <c r="AA205" i="151"/>
  <c r="R205" i="151"/>
  <c r="P205" i="151"/>
  <c r="O205" i="151"/>
  <c r="M205" i="151"/>
  <c r="K205" i="151"/>
  <c r="F205" i="151"/>
  <c r="E205" i="151"/>
  <c r="AB204" i="151"/>
  <c r="AA204" i="151"/>
  <c r="R204" i="151"/>
  <c r="P204" i="151"/>
  <c r="O204" i="151"/>
  <c r="M204" i="151"/>
  <c r="K204" i="151"/>
  <c r="F204" i="151"/>
  <c r="E204" i="151"/>
  <c r="AA203" i="151"/>
  <c r="AB203" i="151"/>
  <c r="R203" i="151"/>
  <c r="P203" i="151"/>
  <c r="O203" i="151"/>
  <c r="M203" i="151"/>
  <c r="K203" i="151"/>
  <c r="F203" i="151"/>
  <c r="E203" i="151"/>
  <c r="AA202" i="151"/>
  <c r="AB202" i="151"/>
  <c r="R202" i="151"/>
  <c r="P202" i="151"/>
  <c r="O202" i="151"/>
  <c r="M202" i="151"/>
  <c r="K202" i="151"/>
  <c r="F202" i="151"/>
  <c r="E202" i="151"/>
  <c r="AB201" i="151"/>
  <c r="AA201" i="151"/>
  <c r="R201" i="151"/>
  <c r="P201" i="151"/>
  <c r="O201" i="151"/>
  <c r="M201" i="151"/>
  <c r="K201" i="151"/>
  <c r="F201" i="151"/>
  <c r="E201" i="151"/>
  <c r="AA200" i="151"/>
  <c r="AB200" i="151"/>
  <c r="R200" i="151"/>
  <c r="P200" i="151"/>
  <c r="O200" i="151"/>
  <c r="M200" i="151"/>
  <c r="K200" i="151"/>
  <c r="F200" i="151"/>
  <c r="E200" i="151"/>
  <c r="AB199" i="151"/>
  <c r="AA199" i="151"/>
  <c r="R199" i="151"/>
  <c r="P199" i="151"/>
  <c r="O199" i="151"/>
  <c r="M199" i="151"/>
  <c r="K199" i="151"/>
  <c r="F199" i="151"/>
  <c r="E199" i="151"/>
  <c r="AB198" i="151"/>
  <c r="AA198" i="151"/>
  <c r="R198" i="151"/>
  <c r="P198" i="151"/>
  <c r="O198" i="151"/>
  <c r="M198" i="151"/>
  <c r="K198" i="151"/>
  <c r="F198" i="151"/>
  <c r="E198" i="151"/>
  <c r="AB197" i="151"/>
  <c r="AA197" i="151"/>
  <c r="R197" i="151"/>
  <c r="P197" i="151"/>
  <c r="O197" i="151"/>
  <c r="M197" i="151"/>
  <c r="K197" i="151"/>
  <c r="F197" i="151"/>
  <c r="E197" i="151"/>
  <c r="AA196" i="151"/>
  <c r="AB196" i="151"/>
  <c r="R196" i="151"/>
  <c r="P196" i="151"/>
  <c r="O196" i="151"/>
  <c r="M196" i="151"/>
  <c r="K196" i="151"/>
  <c r="F196" i="151"/>
  <c r="E196" i="151"/>
  <c r="AB195" i="151"/>
  <c r="AA195" i="151"/>
  <c r="R195" i="151"/>
  <c r="P195" i="151"/>
  <c r="O195" i="151"/>
  <c r="M195" i="151"/>
  <c r="K195" i="151"/>
  <c r="F195" i="151"/>
  <c r="E195" i="151"/>
  <c r="AB194" i="151"/>
  <c r="AA194" i="151"/>
  <c r="R194" i="151"/>
  <c r="P194" i="151"/>
  <c r="O194" i="151"/>
  <c r="M194" i="151"/>
  <c r="K194" i="151"/>
  <c r="F194" i="151"/>
  <c r="E194" i="151"/>
  <c r="AB193" i="151"/>
  <c r="AA193" i="151"/>
  <c r="R193" i="151"/>
  <c r="P193" i="151"/>
  <c r="O193" i="151"/>
  <c r="M193" i="151"/>
  <c r="K193" i="151"/>
  <c r="F193" i="151"/>
  <c r="E193" i="151"/>
  <c r="AB192" i="151"/>
  <c r="AA192" i="151"/>
  <c r="R192" i="151"/>
  <c r="P192" i="151"/>
  <c r="O192" i="151"/>
  <c r="M192" i="151"/>
  <c r="K192" i="151"/>
  <c r="F192" i="151"/>
  <c r="E192" i="151"/>
  <c r="AB191" i="151"/>
  <c r="AA191" i="151"/>
  <c r="R191" i="151"/>
  <c r="P191" i="151"/>
  <c r="O191" i="151"/>
  <c r="M191" i="151"/>
  <c r="K191" i="151"/>
  <c r="F191" i="151"/>
  <c r="E191" i="151"/>
  <c r="AB190" i="151"/>
  <c r="AA190" i="151"/>
  <c r="P190" i="151"/>
  <c r="O190" i="151"/>
  <c r="M190" i="151"/>
  <c r="K190" i="151"/>
  <c r="F190" i="151"/>
  <c r="E190" i="151"/>
  <c r="AB189" i="151"/>
  <c r="AA189" i="151"/>
  <c r="R189" i="151"/>
  <c r="P189" i="151"/>
  <c r="O189" i="151"/>
  <c r="M189" i="151"/>
  <c r="K189" i="151"/>
  <c r="F189" i="151"/>
  <c r="E189" i="151"/>
  <c r="AB188" i="151"/>
  <c r="AA188" i="151"/>
  <c r="R188" i="151"/>
  <c r="P188" i="151"/>
  <c r="O188" i="151"/>
  <c r="M188" i="151"/>
  <c r="K188" i="151"/>
  <c r="F188" i="151"/>
  <c r="E188" i="151"/>
  <c r="AB187" i="151"/>
  <c r="AA187" i="151"/>
  <c r="P187" i="151"/>
  <c r="O187" i="151"/>
  <c r="M187" i="151"/>
  <c r="K187" i="151"/>
  <c r="F187" i="151"/>
  <c r="E187" i="151"/>
  <c r="AA186" i="151"/>
  <c r="AB186" i="151"/>
  <c r="R186" i="151"/>
  <c r="P186" i="151"/>
  <c r="O186" i="151"/>
  <c r="M186" i="151"/>
  <c r="K186" i="151"/>
  <c r="F186" i="151"/>
  <c r="E186" i="151"/>
  <c r="AB185" i="151"/>
  <c r="AA185" i="151"/>
  <c r="R185" i="151"/>
  <c r="P185" i="151"/>
  <c r="O185" i="151"/>
  <c r="M185" i="151"/>
  <c r="K185" i="151"/>
  <c r="F185" i="151"/>
  <c r="E185" i="151"/>
  <c r="AB184" i="151"/>
  <c r="AA184" i="151"/>
  <c r="R184" i="151"/>
  <c r="P184" i="151"/>
  <c r="O184" i="151"/>
  <c r="M184" i="151"/>
  <c r="K184" i="151"/>
  <c r="F184" i="151"/>
  <c r="E184" i="151"/>
  <c r="AB183" i="151"/>
  <c r="AA183" i="151"/>
  <c r="R183" i="151"/>
  <c r="P183" i="151"/>
  <c r="O183" i="151"/>
  <c r="M183" i="151"/>
  <c r="K183" i="151"/>
  <c r="F183" i="151"/>
  <c r="E183" i="151"/>
  <c r="AB182" i="151"/>
  <c r="AA182" i="151"/>
  <c r="R182" i="151"/>
  <c r="P182" i="151"/>
  <c r="O182" i="151"/>
  <c r="M182" i="151"/>
  <c r="K182" i="151"/>
  <c r="F182" i="151"/>
  <c r="E182" i="151"/>
  <c r="AB181" i="151"/>
  <c r="AA181" i="151"/>
  <c r="R181" i="151"/>
  <c r="P181" i="151"/>
  <c r="O181" i="151"/>
  <c r="M181" i="151"/>
  <c r="K181" i="151"/>
  <c r="F181" i="151"/>
  <c r="E181" i="151"/>
  <c r="AB180" i="151"/>
  <c r="AA180" i="151"/>
  <c r="R180" i="151"/>
  <c r="P180" i="151"/>
  <c r="O180" i="151"/>
  <c r="M180" i="151"/>
  <c r="K180" i="151"/>
  <c r="F180" i="151"/>
  <c r="E180" i="151"/>
  <c r="AB179" i="151"/>
  <c r="AA179" i="151"/>
  <c r="R179" i="151"/>
  <c r="P179" i="151"/>
  <c r="O179" i="151"/>
  <c r="M179" i="151"/>
  <c r="K179" i="151"/>
  <c r="F179" i="151"/>
  <c r="E179" i="151"/>
  <c r="AB178" i="151"/>
  <c r="AA178" i="151"/>
  <c r="R178" i="151"/>
  <c r="P178" i="151"/>
  <c r="O178" i="151"/>
  <c r="M178" i="151"/>
  <c r="K178" i="151"/>
  <c r="F178" i="151"/>
  <c r="E178" i="151"/>
  <c r="AA177" i="151"/>
  <c r="AB177" i="151"/>
  <c r="R177" i="151"/>
  <c r="P177" i="151"/>
  <c r="O177" i="151"/>
  <c r="M177" i="151"/>
  <c r="K177" i="151"/>
  <c r="F177" i="151"/>
  <c r="E177" i="151"/>
  <c r="AB176" i="151"/>
  <c r="AA176" i="151"/>
  <c r="R176" i="151"/>
  <c r="P176" i="151"/>
  <c r="O176" i="151"/>
  <c r="M176" i="151"/>
  <c r="K176" i="151"/>
  <c r="F176" i="151"/>
  <c r="E176" i="151"/>
  <c r="AB175" i="151"/>
  <c r="AA175" i="151"/>
  <c r="R175" i="151"/>
  <c r="P175" i="151"/>
  <c r="O175" i="151"/>
  <c r="M175" i="151"/>
  <c r="K175" i="151"/>
  <c r="F175" i="151"/>
  <c r="E175" i="151"/>
  <c r="AB174" i="151"/>
  <c r="AA174" i="151"/>
  <c r="R174" i="151"/>
  <c r="P174" i="151"/>
  <c r="O174" i="151"/>
  <c r="M174" i="151"/>
  <c r="K174" i="151"/>
  <c r="F174" i="151"/>
  <c r="E174" i="151"/>
  <c r="AB173" i="151"/>
  <c r="AA173" i="151"/>
  <c r="R173" i="151"/>
  <c r="P173" i="151"/>
  <c r="O173" i="151"/>
  <c r="M173" i="151"/>
  <c r="K173" i="151"/>
  <c r="F173" i="151"/>
  <c r="E173" i="151"/>
  <c r="AB172" i="151"/>
  <c r="AA172" i="151"/>
  <c r="R172" i="151"/>
  <c r="P172" i="151"/>
  <c r="O172" i="151"/>
  <c r="M172" i="151"/>
  <c r="K172" i="151"/>
  <c r="F172" i="151"/>
  <c r="E172" i="151"/>
  <c r="AB171" i="151"/>
  <c r="AA171" i="151"/>
  <c r="R171" i="151"/>
  <c r="P171" i="151"/>
  <c r="O171" i="151"/>
  <c r="M171" i="151"/>
  <c r="K171" i="151"/>
  <c r="F171" i="151"/>
  <c r="E171" i="151"/>
  <c r="AB170" i="151"/>
  <c r="AA170" i="151"/>
  <c r="R170" i="151"/>
  <c r="P170" i="151"/>
  <c r="O170" i="151"/>
  <c r="M170" i="151"/>
  <c r="K170" i="151"/>
  <c r="F170" i="151"/>
  <c r="E170" i="151"/>
  <c r="AB169" i="151"/>
  <c r="AA169" i="151"/>
  <c r="R169" i="151"/>
  <c r="P169" i="151"/>
  <c r="O169" i="151"/>
  <c r="M169" i="151"/>
  <c r="K169" i="151"/>
  <c r="F169" i="151"/>
  <c r="E169" i="151"/>
  <c r="AB168" i="151"/>
  <c r="AA168" i="151"/>
  <c r="R168" i="151"/>
  <c r="P168" i="151"/>
  <c r="O168" i="151"/>
  <c r="M168" i="151"/>
  <c r="K168" i="151"/>
  <c r="F168" i="151"/>
  <c r="E168" i="151"/>
  <c r="AB167" i="151"/>
  <c r="AA167" i="151"/>
  <c r="R167" i="151"/>
  <c r="P167" i="151"/>
  <c r="O167" i="151"/>
  <c r="M167" i="151"/>
  <c r="K167" i="151"/>
  <c r="F167" i="151"/>
  <c r="E167" i="151"/>
  <c r="AB166" i="151"/>
  <c r="AA166" i="151"/>
  <c r="R166" i="151"/>
  <c r="P166" i="151"/>
  <c r="O166" i="151"/>
  <c r="M166" i="151"/>
  <c r="K166" i="151"/>
  <c r="F166" i="151"/>
  <c r="E166" i="151"/>
  <c r="AB165" i="151"/>
  <c r="AA165" i="151"/>
  <c r="R165" i="151"/>
  <c r="P165" i="151"/>
  <c r="O165" i="151"/>
  <c r="M165" i="151"/>
  <c r="K165" i="151"/>
  <c r="F165" i="151"/>
  <c r="E165" i="151"/>
  <c r="AB164" i="151"/>
  <c r="AA164" i="151"/>
  <c r="R164" i="151"/>
  <c r="P164" i="151"/>
  <c r="O164" i="151"/>
  <c r="M164" i="151"/>
  <c r="K164" i="151"/>
  <c r="F164" i="151"/>
  <c r="E164" i="151"/>
  <c r="AB163" i="151"/>
  <c r="AA163" i="151"/>
  <c r="R163" i="151"/>
  <c r="P163" i="151"/>
  <c r="O163" i="151"/>
  <c r="M163" i="151"/>
  <c r="K163" i="151"/>
  <c r="F163" i="151"/>
  <c r="E163" i="151"/>
  <c r="AB162" i="151"/>
  <c r="AA162" i="151"/>
  <c r="R162" i="151"/>
  <c r="P162" i="151"/>
  <c r="O162" i="151"/>
  <c r="M162" i="151"/>
  <c r="K162" i="151"/>
  <c r="F162" i="151"/>
  <c r="E162" i="151"/>
  <c r="AB161" i="151"/>
  <c r="AA161" i="151"/>
  <c r="R161" i="151"/>
  <c r="P161" i="151"/>
  <c r="O161" i="151"/>
  <c r="M161" i="151"/>
  <c r="K161" i="151"/>
  <c r="F161" i="151"/>
  <c r="E161" i="151"/>
  <c r="AA160" i="151"/>
  <c r="AB160" i="151"/>
  <c r="R160" i="151"/>
  <c r="P160" i="151"/>
  <c r="O160" i="151"/>
  <c r="M160" i="151"/>
  <c r="K160" i="151"/>
  <c r="F160" i="151"/>
  <c r="E160" i="151"/>
  <c r="AB159" i="151"/>
  <c r="AA159" i="151"/>
  <c r="R159" i="151"/>
  <c r="P159" i="151"/>
  <c r="O159" i="151"/>
  <c r="M159" i="151"/>
  <c r="K159" i="151"/>
  <c r="F159" i="151"/>
  <c r="E159" i="151"/>
  <c r="AB158" i="151"/>
  <c r="AA158" i="151"/>
  <c r="R158" i="151"/>
  <c r="P158" i="151"/>
  <c r="O158" i="151"/>
  <c r="M158" i="151"/>
  <c r="K158" i="151"/>
  <c r="F158" i="151"/>
  <c r="E158" i="151"/>
  <c r="AB157" i="151"/>
  <c r="AA157" i="151"/>
  <c r="R157" i="151"/>
  <c r="P157" i="151"/>
  <c r="O157" i="151"/>
  <c r="M157" i="151"/>
  <c r="K157" i="151"/>
  <c r="F157" i="151"/>
  <c r="E157" i="151"/>
  <c r="AB156" i="151"/>
  <c r="AA156" i="151"/>
  <c r="R156" i="151"/>
  <c r="P156" i="151"/>
  <c r="O156" i="151"/>
  <c r="M156" i="151"/>
  <c r="K156" i="151"/>
  <c r="F156" i="151"/>
  <c r="E156" i="151"/>
  <c r="AB155" i="151"/>
  <c r="AA155" i="151"/>
  <c r="R155" i="151"/>
  <c r="P155" i="151"/>
  <c r="O155" i="151"/>
  <c r="M155" i="151"/>
  <c r="K155" i="151"/>
  <c r="F155" i="151"/>
  <c r="E155" i="151"/>
  <c r="AB154" i="151"/>
  <c r="AA154" i="151"/>
  <c r="R154" i="151"/>
  <c r="P154" i="151"/>
  <c r="O154" i="151"/>
  <c r="M154" i="151"/>
  <c r="K154" i="151"/>
  <c r="F154" i="151"/>
  <c r="E154" i="151"/>
  <c r="AB153" i="151"/>
  <c r="AA153" i="151"/>
  <c r="R153" i="151"/>
  <c r="P153" i="151"/>
  <c r="O153" i="151"/>
  <c r="M153" i="151"/>
  <c r="K153" i="151"/>
  <c r="F153" i="151"/>
  <c r="E153" i="151"/>
  <c r="AA152" i="151"/>
  <c r="AB152" i="151"/>
  <c r="R152" i="151"/>
  <c r="P152" i="151"/>
  <c r="O152" i="151"/>
  <c r="M152" i="151"/>
  <c r="K152" i="151"/>
  <c r="F152" i="151"/>
  <c r="E152" i="151"/>
  <c r="AB151" i="151"/>
  <c r="AA151" i="151"/>
  <c r="R151" i="151"/>
  <c r="P151" i="151"/>
  <c r="O151" i="151"/>
  <c r="M151" i="151"/>
  <c r="K151" i="151"/>
  <c r="F151" i="151"/>
  <c r="E151" i="151"/>
  <c r="AB150" i="151"/>
  <c r="AA150" i="151"/>
  <c r="R150" i="151"/>
  <c r="P150" i="151"/>
  <c r="O150" i="151"/>
  <c r="M150" i="151"/>
  <c r="K150" i="151"/>
  <c r="F150" i="151"/>
  <c r="E150" i="151"/>
  <c r="AB149" i="151"/>
  <c r="AA149" i="151"/>
  <c r="R149" i="151"/>
  <c r="P149" i="151"/>
  <c r="O149" i="151"/>
  <c r="M149" i="151"/>
  <c r="K149" i="151"/>
  <c r="F149" i="151"/>
  <c r="E149" i="151"/>
  <c r="AB148" i="151"/>
  <c r="AA148" i="151"/>
  <c r="R148" i="151"/>
  <c r="P148" i="151"/>
  <c r="O148" i="151"/>
  <c r="M148" i="151"/>
  <c r="K148" i="151"/>
  <c r="F148" i="151"/>
  <c r="E148" i="151"/>
  <c r="AB147" i="151"/>
  <c r="AA147" i="151"/>
  <c r="R147" i="151"/>
  <c r="P147" i="151"/>
  <c r="O147" i="151"/>
  <c r="M147" i="151"/>
  <c r="K147" i="151"/>
  <c r="F147" i="151"/>
  <c r="E147" i="151"/>
  <c r="AB146" i="151"/>
  <c r="AA146" i="151"/>
  <c r="R146" i="151"/>
  <c r="P146" i="151"/>
  <c r="O146" i="151"/>
  <c r="M146" i="151"/>
  <c r="K146" i="151"/>
  <c r="F146" i="151"/>
  <c r="E146" i="151"/>
  <c r="AB145" i="151"/>
  <c r="AA145" i="151"/>
  <c r="R145" i="151"/>
  <c r="P145" i="151"/>
  <c r="O145" i="151"/>
  <c r="M145" i="151"/>
  <c r="K145" i="151"/>
  <c r="F145" i="151"/>
  <c r="E145" i="151"/>
  <c r="AB144" i="151"/>
  <c r="AA144" i="151"/>
  <c r="R144" i="151"/>
  <c r="P144" i="151"/>
  <c r="O144" i="151"/>
  <c r="M144" i="151"/>
  <c r="K144" i="151"/>
  <c r="F144" i="151"/>
  <c r="E144" i="151"/>
  <c r="AB143" i="151"/>
  <c r="AA143" i="151"/>
  <c r="R143" i="151"/>
  <c r="P143" i="151"/>
  <c r="O143" i="151"/>
  <c r="M143" i="151"/>
  <c r="K143" i="151"/>
  <c r="F143" i="151"/>
  <c r="E143" i="151"/>
  <c r="AA142" i="151"/>
  <c r="AB142" i="151"/>
  <c r="R142" i="151"/>
  <c r="P142" i="151"/>
  <c r="O142" i="151"/>
  <c r="M142" i="151"/>
  <c r="K142" i="151"/>
  <c r="F142" i="151"/>
  <c r="E142" i="151"/>
  <c r="AB141" i="151"/>
  <c r="AA141" i="151"/>
  <c r="R141" i="151"/>
  <c r="P141" i="151"/>
  <c r="O141" i="151"/>
  <c r="M141" i="151"/>
  <c r="K141" i="151"/>
  <c r="F141" i="151"/>
  <c r="E141" i="151"/>
  <c r="AB140" i="151"/>
  <c r="AA140" i="151"/>
  <c r="R140" i="151"/>
  <c r="P140" i="151"/>
  <c r="O140" i="151"/>
  <c r="M140" i="151"/>
  <c r="K140" i="151"/>
  <c r="F140" i="151"/>
  <c r="E140" i="151"/>
  <c r="AB139" i="151"/>
  <c r="AA139" i="151"/>
  <c r="R139" i="151"/>
  <c r="P139" i="151"/>
  <c r="O139" i="151"/>
  <c r="M139" i="151"/>
  <c r="K139" i="151"/>
  <c r="F139" i="151"/>
  <c r="E139" i="151"/>
  <c r="AB138" i="151"/>
  <c r="AA138" i="151"/>
  <c r="R138" i="151"/>
  <c r="P138" i="151"/>
  <c r="O138" i="151"/>
  <c r="M138" i="151"/>
  <c r="K138" i="151"/>
  <c r="F138" i="151"/>
  <c r="E138" i="151"/>
  <c r="AB137" i="151"/>
  <c r="AA137" i="151"/>
  <c r="R137" i="151"/>
  <c r="P137" i="151"/>
  <c r="O137" i="151"/>
  <c r="M137" i="151"/>
  <c r="K137" i="151"/>
  <c r="F137" i="151"/>
  <c r="E137" i="151"/>
  <c r="AB136" i="151"/>
  <c r="AA136" i="151"/>
  <c r="R136" i="151"/>
  <c r="P136" i="151"/>
  <c r="O136" i="151"/>
  <c r="M136" i="151"/>
  <c r="K136" i="151"/>
  <c r="F136" i="151"/>
  <c r="E136" i="151"/>
  <c r="AB135" i="151"/>
  <c r="AA135" i="151"/>
  <c r="R135" i="151"/>
  <c r="P135" i="151"/>
  <c r="O135" i="151"/>
  <c r="M135" i="151"/>
  <c r="K135" i="151"/>
  <c r="F135" i="151"/>
  <c r="E135" i="151"/>
  <c r="AB134" i="151"/>
  <c r="AA134" i="151"/>
  <c r="R134" i="151"/>
  <c r="P134" i="151"/>
  <c r="O134" i="151"/>
  <c r="M134" i="151"/>
  <c r="K134" i="151"/>
  <c r="F134" i="151"/>
  <c r="E134" i="151"/>
  <c r="AB133" i="151"/>
  <c r="AA133" i="151"/>
  <c r="R133" i="151"/>
  <c r="P133" i="151"/>
  <c r="O133" i="151"/>
  <c r="M133" i="151"/>
  <c r="K133" i="151"/>
  <c r="F133" i="151"/>
  <c r="E133" i="151"/>
  <c r="AB132" i="151"/>
  <c r="AA132" i="151"/>
  <c r="R132" i="151"/>
  <c r="P132" i="151"/>
  <c r="O132" i="151"/>
  <c r="M132" i="151"/>
  <c r="K132" i="151"/>
  <c r="F132" i="151"/>
  <c r="E132" i="151"/>
  <c r="AB131" i="151"/>
  <c r="AA131" i="151"/>
  <c r="R131" i="151"/>
  <c r="P131" i="151"/>
  <c r="O131" i="151"/>
  <c r="M131" i="151"/>
  <c r="K131" i="151"/>
  <c r="F131" i="151"/>
  <c r="E131" i="151"/>
  <c r="AB130" i="151"/>
  <c r="AA130" i="151"/>
  <c r="R130" i="151"/>
  <c r="P130" i="151"/>
  <c r="O130" i="151"/>
  <c r="M130" i="151"/>
  <c r="K130" i="151"/>
  <c r="F130" i="151"/>
  <c r="E130" i="151"/>
  <c r="AA129" i="151"/>
  <c r="AB129" i="151"/>
  <c r="R129" i="151"/>
  <c r="P129" i="151"/>
  <c r="O129" i="151"/>
  <c r="M129" i="151"/>
  <c r="K129" i="151"/>
  <c r="F129" i="151"/>
  <c r="E129" i="151"/>
  <c r="AA128" i="151"/>
  <c r="AB128" i="151"/>
  <c r="R128" i="151"/>
  <c r="P128" i="151"/>
  <c r="O128" i="151"/>
  <c r="M128" i="151"/>
  <c r="K128" i="151"/>
  <c r="F128" i="151"/>
  <c r="E128" i="151"/>
  <c r="AA127" i="151"/>
  <c r="AB127" i="151"/>
  <c r="R127" i="151"/>
  <c r="P127" i="151"/>
  <c r="O127" i="151"/>
  <c r="M127" i="151"/>
  <c r="K127" i="151"/>
  <c r="F127" i="151"/>
  <c r="E127" i="151"/>
  <c r="AB126" i="151"/>
  <c r="AA126" i="151"/>
  <c r="R126" i="151"/>
  <c r="P126" i="151"/>
  <c r="O126" i="151"/>
  <c r="M126" i="151"/>
  <c r="K126" i="151"/>
  <c r="F126" i="151"/>
  <c r="E126" i="151"/>
  <c r="AB125" i="151"/>
  <c r="AA125" i="151"/>
  <c r="R125" i="151"/>
  <c r="P125" i="151"/>
  <c r="O125" i="151"/>
  <c r="M125" i="151"/>
  <c r="K125" i="151"/>
  <c r="F125" i="151"/>
  <c r="E125" i="151"/>
  <c r="AA124" i="151"/>
  <c r="AB124" i="151"/>
  <c r="R124" i="151"/>
  <c r="P124" i="151"/>
  <c r="O124" i="151"/>
  <c r="M124" i="151"/>
  <c r="K124" i="151"/>
  <c r="F124" i="151"/>
  <c r="E124" i="151"/>
  <c r="AB123" i="151"/>
  <c r="AA123" i="151"/>
  <c r="R123" i="151"/>
  <c r="P123" i="151"/>
  <c r="O123" i="151"/>
  <c r="M123" i="151"/>
  <c r="K123" i="151"/>
  <c r="F123" i="151"/>
  <c r="E123" i="151"/>
  <c r="AB122" i="151"/>
  <c r="AA122" i="151"/>
  <c r="R122" i="151"/>
  <c r="P122" i="151"/>
  <c r="O122" i="151"/>
  <c r="M122" i="151"/>
  <c r="K122" i="151"/>
  <c r="F122" i="151"/>
  <c r="E122" i="151"/>
  <c r="AB121" i="151"/>
  <c r="AA121" i="151"/>
  <c r="R121" i="151"/>
  <c r="P121" i="151"/>
  <c r="O121" i="151"/>
  <c r="M121" i="151"/>
  <c r="K121" i="151"/>
  <c r="F121" i="151"/>
  <c r="E121" i="151"/>
  <c r="AB120" i="151"/>
  <c r="AA120" i="151"/>
  <c r="R120" i="151"/>
  <c r="P120" i="151"/>
  <c r="O120" i="151"/>
  <c r="M120" i="151"/>
  <c r="K120" i="151"/>
  <c r="F120" i="151"/>
  <c r="E120" i="151"/>
  <c r="AB119" i="151"/>
  <c r="AA119" i="151"/>
  <c r="R119" i="151"/>
  <c r="P119" i="151"/>
  <c r="O119" i="151"/>
  <c r="M119" i="151"/>
  <c r="K119" i="151"/>
  <c r="F119" i="151"/>
  <c r="E119" i="151"/>
  <c r="AB118" i="151"/>
  <c r="AA118" i="151"/>
  <c r="R118" i="151"/>
  <c r="P118" i="151"/>
  <c r="O118" i="151"/>
  <c r="M118" i="151"/>
  <c r="K118" i="151"/>
  <c r="F118" i="151"/>
  <c r="E118" i="151"/>
  <c r="AB117" i="151"/>
  <c r="AA117" i="151"/>
  <c r="R117" i="151"/>
  <c r="P117" i="151"/>
  <c r="O117" i="151"/>
  <c r="M117" i="151"/>
  <c r="K117" i="151"/>
  <c r="F117" i="151"/>
  <c r="E117" i="151"/>
  <c r="AB116" i="151"/>
  <c r="AA116" i="151"/>
  <c r="R116" i="151"/>
  <c r="P116" i="151"/>
  <c r="O116" i="151"/>
  <c r="M116" i="151"/>
  <c r="K116" i="151"/>
  <c r="F116" i="151"/>
  <c r="E116" i="151"/>
  <c r="AB115" i="151"/>
  <c r="AA115" i="151"/>
  <c r="R115" i="151"/>
  <c r="P115" i="151"/>
  <c r="O115" i="151"/>
  <c r="M115" i="151"/>
  <c r="K115" i="151"/>
  <c r="F115" i="151"/>
  <c r="E115" i="151"/>
  <c r="AB114" i="151"/>
  <c r="AA114" i="151"/>
  <c r="R114" i="151"/>
  <c r="P114" i="151"/>
  <c r="O114" i="151"/>
  <c r="M114" i="151"/>
  <c r="K114" i="151"/>
  <c r="F114" i="151"/>
  <c r="E114" i="151"/>
  <c r="AB113" i="151"/>
  <c r="AA113" i="151"/>
  <c r="R113" i="151"/>
  <c r="P113" i="151"/>
  <c r="O113" i="151"/>
  <c r="M113" i="151"/>
  <c r="K113" i="151"/>
  <c r="F113" i="151"/>
  <c r="E113" i="151"/>
  <c r="AB112" i="151"/>
  <c r="AA112" i="151"/>
  <c r="R112" i="151"/>
  <c r="P112" i="151"/>
  <c r="O112" i="151"/>
  <c r="M112" i="151"/>
  <c r="K112" i="151"/>
  <c r="F112" i="151"/>
  <c r="E112" i="151"/>
  <c r="AB111" i="151"/>
  <c r="AA111" i="151"/>
  <c r="R111" i="151"/>
  <c r="P111" i="151"/>
  <c r="O111" i="151"/>
  <c r="M111" i="151"/>
  <c r="K111" i="151"/>
  <c r="F111" i="151"/>
  <c r="E111" i="151"/>
  <c r="AB110" i="151"/>
  <c r="AA110" i="151"/>
  <c r="R110" i="151"/>
  <c r="P110" i="151"/>
  <c r="O110" i="151"/>
  <c r="M110" i="151"/>
  <c r="K110" i="151"/>
  <c r="F110" i="151"/>
  <c r="E110" i="151"/>
  <c r="AB109" i="151"/>
  <c r="AA109" i="151"/>
  <c r="R109" i="151"/>
  <c r="P109" i="151"/>
  <c r="O109" i="151"/>
  <c r="M109" i="151"/>
  <c r="K109" i="151"/>
  <c r="F109" i="151"/>
  <c r="E109" i="151"/>
  <c r="AB108" i="151"/>
  <c r="AA108" i="151"/>
  <c r="R108" i="151"/>
  <c r="P108" i="151"/>
  <c r="O108" i="151"/>
  <c r="M108" i="151"/>
  <c r="K108" i="151"/>
  <c r="F108" i="151"/>
  <c r="E108" i="151"/>
  <c r="AB107" i="151"/>
  <c r="AA107" i="151"/>
  <c r="R107" i="151"/>
  <c r="P107" i="151"/>
  <c r="O107" i="151"/>
  <c r="M107" i="151"/>
  <c r="K107" i="151"/>
  <c r="F107" i="151"/>
  <c r="E107" i="151"/>
  <c r="AB106" i="151"/>
  <c r="AA106" i="151"/>
  <c r="R106" i="151"/>
  <c r="P106" i="151"/>
  <c r="O106" i="151"/>
  <c r="M106" i="151"/>
  <c r="K106" i="151"/>
  <c r="F106" i="151"/>
  <c r="E106" i="151"/>
  <c r="AB105" i="151"/>
  <c r="AA105" i="151"/>
  <c r="R105" i="151"/>
  <c r="P105" i="151"/>
  <c r="O105" i="151"/>
  <c r="M105" i="151"/>
  <c r="K105" i="151"/>
  <c r="F105" i="151"/>
  <c r="E105" i="151"/>
  <c r="AB104" i="151"/>
  <c r="AA104" i="151"/>
  <c r="R104" i="151"/>
  <c r="P104" i="151"/>
  <c r="O104" i="151"/>
  <c r="M104" i="151"/>
  <c r="K104" i="151"/>
  <c r="F104" i="151"/>
  <c r="E104" i="151"/>
  <c r="AB103" i="151"/>
  <c r="AA103" i="151"/>
  <c r="R103" i="151"/>
  <c r="P103" i="151"/>
  <c r="O103" i="151"/>
  <c r="M103" i="151"/>
  <c r="K103" i="151"/>
  <c r="F103" i="151"/>
  <c r="E103" i="151"/>
  <c r="AB102" i="151"/>
  <c r="AA102" i="151"/>
  <c r="R102" i="151"/>
  <c r="P102" i="151"/>
  <c r="O102" i="151"/>
  <c r="M102" i="151"/>
  <c r="K102" i="151"/>
  <c r="F102" i="151"/>
  <c r="E102" i="151"/>
  <c r="AB101" i="151"/>
  <c r="AA101" i="151"/>
  <c r="R101" i="151"/>
  <c r="P101" i="151"/>
  <c r="O101" i="151"/>
  <c r="M101" i="151"/>
  <c r="K101" i="151"/>
  <c r="F101" i="151"/>
  <c r="E101" i="151"/>
  <c r="AA100" i="151"/>
  <c r="AB100" i="151"/>
  <c r="R100" i="151"/>
  <c r="P100" i="151"/>
  <c r="O100" i="151"/>
  <c r="M100" i="151"/>
  <c r="K100" i="151"/>
  <c r="F100" i="151"/>
  <c r="E100" i="151"/>
  <c r="AB99" i="151"/>
  <c r="AA99" i="151"/>
  <c r="R99" i="151"/>
  <c r="P99" i="151"/>
  <c r="O99" i="151"/>
  <c r="M99" i="151"/>
  <c r="K99" i="151"/>
  <c r="F99" i="151"/>
  <c r="E99" i="151"/>
  <c r="AB98" i="151"/>
  <c r="AA98" i="151"/>
  <c r="R98" i="151"/>
  <c r="P98" i="151"/>
  <c r="O98" i="151"/>
  <c r="M98" i="151"/>
  <c r="K98" i="151"/>
  <c r="F98" i="151"/>
  <c r="E98" i="151"/>
  <c r="AB97" i="151"/>
  <c r="AA97" i="151"/>
  <c r="R97" i="151"/>
  <c r="P97" i="151"/>
  <c r="O97" i="151"/>
  <c r="M97" i="151"/>
  <c r="K97" i="151"/>
  <c r="F97" i="151"/>
  <c r="E97" i="151"/>
  <c r="AB96" i="151"/>
  <c r="AA96" i="151"/>
  <c r="R96" i="151"/>
  <c r="P96" i="151"/>
  <c r="O96" i="151"/>
  <c r="M96" i="151"/>
  <c r="K96" i="151"/>
  <c r="F96" i="151"/>
  <c r="E96" i="151"/>
  <c r="AB95" i="151"/>
  <c r="AA95" i="151"/>
  <c r="R95" i="151"/>
  <c r="P95" i="151"/>
  <c r="O95" i="151"/>
  <c r="M95" i="151"/>
  <c r="K95" i="151"/>
  <c r="F95" i="151"/>
  <c r="E95" i="151"/>
  <c r="AB94" i="151"/>
  <c r="AA94" i="151"/>
  <c r="R94" i="151"/>
  <c r="P94" i="151"/>
  <c r="O94" i="151"/>
  <c r="M94" i="151"/>
  <c r="K94" i="151"/>
  <c r="F94" i="151"/>
  <c r="E94" i="151"/>
  <c r="AB93" i="151"/>
  <c r="AA93" i="151"/>
  <c r="R93" i="151"/>
  <c r="P93" i="151"/>
  <c r="O93" i="151"/>
  <c r="M93" i="151"/>
  <c r="K93" i="151"/>
  <c r="F93" i="151"/>
  <c r="E93" i="151"/>
  <c r="AB92" i="151"/>
  <c r="AA92" i="151"/>
  <c r="R92" i="151"/>
  <c r="P92" i="151"/>
  <c r="O92" i="151"/>
  <c r="M92" i="151"/>
  <c r="K92" i="151"/>
  <c r="F92" i="151"/>
  <c r="E92" i="151"/>
  <c r="AB91" i="151"/>
  <c r="AA91" i="151"/>
  <c r="R91" i="151"/>
  <c r="P91" i="151"/>
  <c r="O91" i="151"/>
  <c r="M91" i="151"/>
  <c r="K91" i="151"/>
  <c r="F91" i="151"/>
  <c r="E91" i="151"/>
  <c r="AB90" i="151"/>
  <c r="AA90" i="151"/>
  <c r="R90" i="151"/>
  <c r="P90" i="151"/>
  <c r="O90" i="151"/>
  <c r="M90" i="151"/>
  <c r="K90" i="151"/>
  <c r="F90" i="151"/>
  <c r="E90" i="151"/>
  <c r="AB89" i="151"/>
  <c r="AA89" i="151"/>
  <c r="R89" i="151"/>
  <c r="P89" i="151"/>
  <c r="O89" i="151"/>
  <c r="M89" i="151"/>
  <c r="K89" i="151"/>
  <c r="F89" i="151"/>
  <c r="E89" i="151"/>
  <c r="AB88" i="151"/>
  <c r="AA88" i="151"/>
  <c r="R88" i="151"/>
  <c r="P88" i="151"/>
  <c r="O88" i="151"/>
  <c r="M88" i="151"/>
  <c r="K88" i="151"/>
  <c r="F88" i="151"/>
  <c r="E88" i="151"/>
  <c r="AB87" i="151"/>
  <c r="AA87" i="151"/>
  <c r="R87" i="151"/>
  <c r="P87" i="151"/>
  <c r="O87" i="151"/>
  <c r="M87" i="151"/>
  <c r="K87" i="151"/>
  <c r="F87" i="151"/>
  <c r="E87" i="151"/>
  <c r="AA86" i="151"/>
  <c r="AB86" i="151"/>
  <c r="R86" i="151"/>
  <c r="P86" i="151"/>
  <c r="O86" i="151"/>
  <c r="M86" i="151"/>
  <c r="K86" i="151"/>
  <c r="F86" i="151"/>
  <c r="E86" i="151"/>
  <c r="AB85" i="151"/>
  <c r="AA85" i="151"/>
  <c r="R85" i="151"/>
  <c r="P85" i="151"/>
  <c r="O85" i="151"/>
  <c r="M85" i="151"/>
  <c r="K85" i="151"/>
  <c r="F85" i="151"/>
  <c r="E85" i="151"/>
  <c r="AB84" i="151"/>
  <c r="AA84" i="151"/>
  <c r="R84" i="151"/>
  <c r="P84" i="151"/>
  <c r="O84" i="151"/>
  <c r="M84" i="151"/>
  <c r="K84" i="151"/>
  <c r="F84" i="151"/>
  <c r="E84" i="151"/>
  <c r="AB83" i="151"/>
  <c r="AA83" i="151"/>
  <c r="R83" i="151"/>
  <c r="P83" i="151"/>
  <c r="O83" i="151"/>
  <c r="M83" i="151"/>
  <c r="K83" i="151"/>
  <c r="F83" i="151"/>
  <c r="E83" i="151"/>
  <c r="AB82" i="151"/>
  <c r="AA82" i="151"/>
  <c r="R82" i="151"/>
  <c r="P82" i="151"/>
  <c r="O82" i="151"/>
  <c r="M82" i="151"/>
  <c r="K82" i="151"/>
  <c r="F82" i="151"/>
  <c r="E82" i="151"/>
  <c r="AB81" i="151"/>
  <c r="AA81" i="151"/>
  <c r="R81" i="151"/>
  <c r="P81" i="151"/>
  <c r="O81" i="151"/>
  <c r="M81" i="151"/>
  <c r="K81" i="151"/>
  <c r="F81" i="151"/>
  <c r="E81" i="151"/>
  <c r="AB80" i="151"/>
  <c r="AA80" i="151"/>
  <c r="R80" i="151"/>
  <c r="P80" i="151"/>
  <c r="O80" i="151"/>
  <c r="M80" i="151"/>
  <c r="K80" i="151"/>
  <c r="F80" i="151"/>
  <c r="E80" i="151"/>
  <c r="AB79" i="151"/>
  <c r="AA79" i="151"/>
  <c r="R79" i="151"/>
  <c r="P79" i="151"/>
  <c r="O79" i="151"/>
  <c r="M79" i="151"/>
  <c r="K79" i="151"/>
  <c r="F79" i="151"/>
  <c r="E79" i="151"/>
  <c r="AB78" i="151"/>
  <c r="AA78" i="151"/>
  <c r="R78" i="151"/>
  <c r="P78" i="151"/>
  <c r="O78" i="151"/>
  <c r="M78" i="151"/>
  <c r="K78" i="151"/>
  <c r="F78" i="151"/>
  <c r="E78" i="151"/>
  <c r="AB77" i="151"/>
  <c r="AA77" i="151"/>
  <c r="R77" i="151"/>
  <c r="P77" i="151"/>
  <c r="O77" i="151"/>
  <c r="M77" i="151"/>
  <c r="K77" i="151"/>
  <c r="F77" i="151"/>
  <c r="E77" i="151"/>
  <c r="AA76" i="151"/>
  <c r="AB76" i="151"/>
  <c r="R76" i="151"/>
  <c r="P76" i="151"/>
  <c r="O76" i="151"/>
  <c r="M76" i="151"/>
  <c r="K76" i="151"/>
  <c r="F76" i="151"/>
  <c r="E76" i="151"/>
  <c r="AB75" i="151"/>
  <c r="AA75" i="151"/>
  <c r="R75" i="151"/>
  <c r="P75" i="151"/>
  <c r="O75" i="151"/>
  <c r="M75" i="151"/>
  <c r="K75" i="151"/>
  <c r="F75" i="151"/>
  <c r="E75" i="151"/>
  <c r="AB74" i="151"/>
  <c r="AA74" i="151"/>
  <c r="R74" i="151"/>
  <c r="P74" i="151"/>
  <c r="O74" i="151"/>
  <c r="M74" i="151"/>
  <c r="K74" i="151"/>
  <c r="F74" i="151"/>
  <c r="E74" i="151"/>
  <c r="AB73" i="151"/>
  <c r="AA73" i="151"/>
  <c r="R73" i="151"/>
  <c r="P73" i="151"/>
  <c r="O73" i="151"/>
  <c r="M73" i="151"/>
  <c r="K73" i="151"/>
  <c r="F73" i="151"/>
  <c r="E73" i="151"/>
  <c r="AB72" i="151"/>
  <c r="AA72" i="151"/>
  <c r="P72" i="151"/>
  <c r="O72" i="151"/>
  <c r="M72" i="151"/>
  <c r="K72" i="151"/>
  <c r="F72" i="151"/>
  <c r="E72" i="151"/>
  <c r="AB71" i="151"/>
  <c r="AA71" i="151"/>
  <c r="R71" i="151"/>
  <c r="P71" i="151"/>
  <c r="O71" i="151"/>
  <c r="M71" i="151"/>
  <c r="K71" i="151"/>
  <c r="F71" i="151"/>
  <c r="E71" i="151"/>
  <c r="AB70" i="151"/>
  <c r="AA70" i="151"/>
  <c r="R70" i="151"/>
  <c r="P70" i="151"/>
  <c r="O70" i="151"/>
  <c r="M70" i="151"/>
  <c r="K70" i="151"/>
  <c r="F70" i="151"/>
  <c r="E70" i="151"/>
  <c r="AB69" i="151"/>
  <c r="AA69" i="151"/>
  <c r="R69" i="151"/>
  <c r="P69" i="151"/>
  <c r="O69" i="151"/>
  <c r="M69" i="151"/>
  <c r="K69" i="151"/>
  <c r="F69" i="151"/>
  <c r="E69" i="151"/>
  <c r="AB68" i="151"/>
  <c r="AA68" i="151"/>
  <c r="R68" i="151"/>
  <c r="P68" i="151"/>
  <c r="O68" i="151"/>
  <c r="M68" i="151"/>
  <c r="K68" i="151"/>
  <c r="F68" i="151"/>
  <c r="E68" i="151"/>
  <c r="AB67" i="151"/>
  <c r="AA67" i="151"/>
  <c r="R67" i="151"/>
  <c r="P67" i="151"/>
  <c r="O67" i="151"/>
  <c r="M67" i="151"/>
  <c r="K67" i="151"/>
  <c r="F67" i="151"/>
  <c r="E67" i="151"/>
  <c r="AB66" i="151"/>
  <c r="AA66" i="151"/>
  <c r="R66" i="151"/>
  <c r="P66" i="151"/>
  <c r="O66" i="151"/>
  <c r="M66" i="151"/>
  <c r="K66" i="151"/>
  <c r="F66" i="151"/>
  <c r="E66" i="151"/>
  <c r="AB65" i="151"/>
  <c r="AA65" i="151"/>
  <c r="R65" i="151"/>
  <c r="P65" i="151"/>
  <c r="O65" i="151"/>
  <c r="M65" i="151"/>
  <c r="K65" i="151"/>
  <c r="F65" i="151"/>
  <c r="E65" i="151"/>
  <c r="AB64" i="151"/>
  <c r="AA64" i="151"/>
  <c r="R64" i="151"/>
  <c r="P64" i="151"/>
  <c r="O64" i="151"/>
  <c r="M64" i="151"/>
  <c r="K64" i="151"/>
  <c r="F64" i="151"/>
  <c r="E64" i="151"/>
  <c r="AB63" i="151"/>
  <c r="AA63" i="151"/>
  <c r="R63" i="151"/>
  <c r="P63" i="151"/>
  <c r="O63" i="151"/>
  <c r="M63" i="151"/>
  <c r="K63" i="151"/>
  <c r="F63" i="151"/>
  <c r="E63" i="151"/>
  <c r="AB62" i="151"/>
  <c r="AA62" i="151"/>
  <c r="R62" i="151"/>
  <c r="P62" i="151"/>
  <c r="O62" i="151"/>
  <c r="M62" i="151"/>
  <c r="K62" i="151"/>
  <c r="F62" i="151"/>
  <c r="E62" i="151"/>
  <c r="AB61" i="151"/>
  <c r="AA61" i="151"/>
  <c r="R61" i="151"/>
  <c r="P61" i="151"/>
  <c r="O61" i="151"/>
  <c r="M61" i="151"/>
  <c r="K61" i="151"/>
  <c r="F61" i="151"/>
  <c r="E61" i="151"/>
  <c r="AA60" i="151"/>
  <c r="AB60" i="151"/>
  <c r="R60" i="151"/>
  <c r="P60" i="151"/>
  <c r="O60" i="151"/>
  <c r="M60" i="151"/>
  <c r="K60" i="151"/>
  <c r="F60" i="151"/>
  <c r="E60" i="151"/>
  <c r="AB59" i="151"/>
  <c r="AA59" i="151"/>
  <c r="R59" i="151"/>
  <c r="P59" i="151"/>
  <c r="O59" i="151"/>
  <c r="M59" i="151"/>
  <c r="K59" i="151"/>
  <c r="F59" i="151"/>
  <c r="E59" i="151"/>
  <c r="AA58" i="151"/>
  <c r="AB58" i="151"/>
  <c r="R58" i="151"/>
  <c r="P58" i="151"/>
  <c r="O58" i="151"/>
  <c r="M58" i="151"/>
  <c r="K58" i="151"/>
  <c r="F58" i="151"/>
  <c r="E58" i="151"/>
  <c r="AB57" i="151"/>
  <c r="AA57" i="151"/>
  <c r="R57" i="151"/>
  <c r="P57" i="151"/>
  <c r="O57" i="151"/>
  <c r="M57" i="151"/>
  <c r="K57" i="151"/>
  <c r="F57" i="151"/>
  <c r="E57" i="151"/>
  <c r="AB56" i="151"/>
  <c r="AA56" i="151"/>
  <c r="R56" i="151"/>
  <c r="P56" i="151"/>
  <c r="O56" i="151"/>
  <c r="M56" i="151"/>
  <c r="K56" i="151"/>
  <c r="F56" i="151"/>
  <c r="E56" i="151"/>
  <c r="AB55" i="151"/>
  <c r="AA55" i="151"/>
  <c r="R55" i="151"/>
  <c r="P55" i="151"/>
  <c r="O55" i="151"/>
  <c r="M55" i="151"/>
  <c r="K55" i="151"/>
  <c r="F55" i="151"/>
  <c r="E55" i="151"/>
  <c r="AB54" i="151"/>
  <c r="AA54" i="151"/>
  <c r="R54" i="151"/>
  <c r="P54" i="151"/>
  <c r="O54" i="151"/>
  <c r="M54" i="151"/>
  <c r="K54" i="151"/>
  <c r="F54" i="151"/>
  <c r="E54" i="151"/>
  <c r="AB53" i="151"/>
  <c r="AA53" i="151"/>
  <c r="R53" i="151"/>
  <c r="P53" i="151"/>
  <c r="O53" i="151"/>
  <c r="M53" i="151"/>
  <c r="K53" i="151"/>
  <c r="F53" i="151"/>
  <c r="E53" i="151"/>
  <c r="AB52" i="151"/>
  <c r="AA52" i="151"/>
  <c r="R52" i="151"/>
  <c r="P52" i="151"/>
  <c r="O52" i="151"/>
  <c r="M52" i="151"/>
  <c r="K52" i="151"/>
  <c r="F52" i="151"/>
  <c r="E52" i="151"/>
  <c r="AB51" i="151"/>
  <c r="AA51" i="151"/>
  <c r="P51" i="151"/>
  <c r="O51" i="151"/>
  <c r="M51" i="151"/>
  <c r="K51" i="151"/>
  <c r="F51" i="151"/>
  <c r="E51" i="151"/>
  <c r="AB50" i="151"/>
  <c r="AA50" i="151"/>
  <c r="R50" i="151"/>
  <c r="P50" i="151"/>
  <c r="O50" i="151"/>
  <c r="M50" i="151"/>
  <c r="K50" i="151"/>
  <c r="F50" i="151"/>
  <c r="E50" i="151"/>
  <c r="AB49" i="151"/>
  <c r="AA49" i="151"/>
  <c r="R49" i="151"/>
  <c r="P49" i="151"/>
  <c r="O49" i="151"/>
  <c r="M49" i="151"/>
  <c r="K49" i="151"/>
  <c r="F49" i="151"/>
  <c r="E49" i="151"/>
  <c r="AB48" i="151"/>
  <c r="AA48" i="151"/>
  <c r="R48" i="151"/>
  <c r="P48" i="151"/>
  <c r="O48" i="151"/>
  <c r="M48" i="151"/>
  <c r="K48" i="151"/>
  <c r="F48" i="151"/>
  <c r="E48" i="151"/>
  <c r="AB47" i="151"/>
  <c r="AA47" i="151"/>
  <c r="R47" i="151"/>
  <c r="P47" i="151"/>
  <c r="O47" i="151"/>
  <c r="M47" i="151"/>
  <c r="K47" i="151"/>
  <c r="F47" i="151"/>
  <c r="E47" i="151"/>
  <c r="AB46" i="151"/>
  <c r="AA46" i="151"/>
  <c r="R46" i="151"/>
  <c r="P46" i="151"/>
  <c r="O46" i="151"/>
  <c r="M46" i="151"/>
  <c r="K46" i="151"/>
  <c r="F46" i="151"/>
  <c r="E46" i="151"/>
  <c r="AA45" i="151"/>
  <c r="AB45" i="151"/>
  <c r="R45" i="151"/>
  <c r="P45" i="151"/>
  <c r="O45" i="151"/>
  <c r="M45" i="151"/>
  <c r="K45" i="151"/>
  <c r="F45" i="151"/>
  <c r="E45" i="151"/>
  <c r="AB44" i="151"/>
  <c r="AA44" i="151"/>
  <c r="R44" i="151"/>
  <c r="P44" i="151"/>
  <c r="O44" i="151"/>
  <c r="M44" i="151"/>
  <c r="K44" i="151"/>
  <c r="F44" i="151"/>
  <c r="E44" i="151"/>
  <c r="AA43" i="151"/>
  <c r="AB43" i="151"/>
  <c r="R43" i="151"/>
  <c r="P43" i="151"/>
  <c r="O43" i="151"/>
  <c r="M43" i="151"/>
  <c r="K43" i="151"/>
  <c r="F43" i="151"/>
  <c r="E43" i="151"/>
  <c r="AB42" i="151"/>
  <c r="AA42" i="151"/>
  <c r="R42" i="151"/>
  <c r="P42" i="151"/>
  <c r="O42" i="151"/>
  <c r="M42" i="151"/>
  <c r="K42" i="151"/>
  <c r="F42" i="151"/>
  <c r="E42" i="151"/>
  <c r="AB41" i="151"/>
  <c r="AA41" i="151"/>
  <c r="R41" i="151"/>
  <c r="P41" i="151"/>
  <c r="O41" i="151"/>
  <c r="M41" i="151"/>
  <c r="K41" i="151"/>
  <c r="F41" i="151"/>
  <c r="E41" i="151"/>
  <c r="AB40" i="151"/>
  <c r="AA40" i="151"/>
  <c r="R40" i="151"/>
  <c r="P40" i="151"/>
  <c r="O40" i="151"/>
  <c r="M40" i="151"/>
  <c r="K40" i="151"/>
  <c r="F40" i="151"/>
  <c r="E40" i="151"/>
  <c r="AA39" i="151"/>
  <c r="AB39" i="151"/>
  <c r="R39" i="151"/>
  <c r="P39" i="151"/>
  <c r="O39" i="151"/>
  <c r="M39" i="151"/>
  <c r="K39" i="151"/>
  <c r="F39" i="151"/>
  <c r="E39" i="151"/>
  <c r="AA38" i="151"/>
  <c r="AB38" i="151"/>
  <c r="R38" i="151"/>
  <c r="P38" i="151"/>
  <c r="O38" i="151"/>
  <c r="M38" i="151"/>
  <c r="K38" i="151"/>
  <c r="F38" i="151"/>
  <c r="E38" i="151"/>
  <c r="AB37" i="151"/>
  <c r="AA37" i="151"/>
  <c r="R37" i="151"/>
  <c r="P37" i="151"/>
  <c r="O37" i="151"/>
  <c r="M37" i="151"/>
  <c r="K37" i="151"/>
  <c r="F37" i="151"/>
  <c r="E37" i="151"/>
  <c r="AB36" i="151"/>
  <c r="AA36" i="151"/>
  <c r="R36" i="151"/>
  <c r="P36" i="151"/>
  <c r="O36" i="151"/>
  <c r="M36" i="151"/>
  <c r="K36" i="151"/>
  <c r="F36" i="151"/>
  <c r="E36" i="151"/>
  <c r="AB35" i="151"/>
  <c r="AA35" i="151"/>
  <c r="R35" i="151"/>
  <c r="P35" i="151"/>
  <c r="O35" i="151"/>
  <c r="M35" i="151"/>
  <c r="K35" i="151"/>
  <c r="F35" i="151"/>
  <c r="E35" i="151"/>
  <c r="AB34" i="151"/>
  <c r="AA34" i="151"/>
  <c r="P34" i="151"/>
  <c r="O34" i="151"/>
  <c r="M34" i="151"/>
  <c r="K34" i="151"/>
  <c r="F34" i="151"/>
  <c r="E34" i="151"/>
  <c r="AB33" i="151"/>
  <c r="AA33" i="151"/>
  <c r="R33" i="151"/>
  <c r="P33" i="151"/>
  <c r="O33" i="151"/>
  <c r="M33" i="151"/>
  <c r="K33" i="151"/>
  <c r="F33" i="151"/>
  <c r="E33" i="151"/>
  <c r="AB32" i="151"/>
  <c r="AA32" i="151"/>
  <c r="R32" i="151"/>
  <c r="P32" i="151"/>
  <c r="O32" i="151"/>
  <c r="M32" i="151"/>
  <c r="K32" i="151"/>
  <c r="F32" i="151"/>
  <c r="E32" i="151"/>
  <c r="AB31" i="151"/>
  <c r="AA31" i="151"/>
  <c r="R31" i="151"/>
  <c r="P31" i="151"/>
  <c r="O31" i="151"/>
  <c r="M31" i="151"/>
  <c r="K31" i="151"/>
  <c r="F31" i="151"/>
  <c r="E31" i="151"/>
  <c r="AB30" i="151"/>
  <c r="AA30" i="151"/>
  <c r="R30" i="151"/>
  <c r="P30" i="151"/>
  <c r="O30" i="151"/>
  <c r="M30" i="151"/>
  <c r="K30" i="151"/>
  <c r="F30" i="151"/>
  <c r="E30" i="151"/>
  <c r="AB29" i="151"/>
  <c r="AA29" i="151"/>
  <c r="P29" i="151"/>
  <c r="O29" i="151"/>
  <c r="M29" i="151"/>
  <c r="K29" i="151"/>
  <c r="F29" i="151"/>
  <c r="E29" i="151"/>
  <c r="AB28" i="151"/>
  <c r="AA28" i="151"/>
  <c r="R28" i="151"/>
  <c r="P28" i="151"/>
  <c r="O28" i="151"/>
  <c r="M28" i="151"/>
  <c r="K28" i="151"/>
  <c r="F28" i="151"/>
  <c r="E28" i="151"/>
  <c r="AB27" i="151"/>
  <c r="AA27" i="151"/>
  <c r="R27" i="151"/>
  <c r="P27" i="151"/>
  <c r="O27" i="151"/>
  <c r="M27" i="151"/>
  <c r="K27" i="151"/>
  <c r="F27" i="151"/>
  <c r="E27" i="151"/>
  <c r="AB26" i="151"/>
  <c r="AA26" i="151"/>
  <c r="R26" i="151"/>
  <c r="P26" i="151"/>
  <c r="O26" i="151"/>
  <c r="M26" i="151"/>
  <c r="K26" i="151"/>
  <c r="F26" i="151"/>
  <c r="E26" i="151"/>
  <c r="AB25" i="151"/>
  <c r="AA25" i="151"/>
  <c r="R25" i="151"/>
  <c r="P25" i="151"/>
  <c r="O25" i="151"/>
  <c r="M25" i="151"/>
  <c r="K25" i="151"/>
  <c r="F25" i="151"/>
  <c r="E25" i="151"/>
  <c r="AB24" i="151"/>
  <c r="AA24" i="151"/>
  <c r="R24" i="151"/>
  <c r="P24" i="151"/>
  <c r="O24" i="151"/>
  <c r="M24" i="151"/>
  <c r="K24" i="151"/>
  <c r="F24" i="151"/>
  <c r="E24" i="151"/>
  <c r="AA23" i="151"/>
  <c r="AB23" i="151"/>
  <c r="R23" i="151"/>
  <c r="P23" i="151"/>
  <c r="O23" i="151"/>
  <c r="M23" i="151"/>
  <c r="K23" i="151"/>
  <c r="F23" i="151"/>
  <c r="E23" i="151"/>
  <c r="AB22" i="151"/>
  <c r="AA22" i="151"/>
  <c r="R22" i="151"/>
  <c r="P22" i="151"/>
  <c r="O22" i="151"/>
  <c r="M22" i="151"/>
  <c r="K22" i="151"/>
  <c r="F22" i="151"/>
  <c r="E22" i="151"/>
  <c r="AB21" i="151"/>
  <c r="AA21" i="151"/>
  <c r="R21" i="151"/>
  <c r="P21" i="151"/>
  <c r="O21" i="151"/>
  <c r="M21" i="151"/>
  <c r="K21" i="151"/>
  <c r="F21" i="151"/>
  <c r="E21" i="151"/>
  <c r="AB20" i="151"/>
  <c r="AA20" i="151"/>
  <c r="R20" i="151"/>
  <c r="P20" i="151"/>
  <c r="O20" i="151"/>
  <c r="M20" i="151"/>
  <c r="K20" i="151"/>
  <c r="F20" i="151"/>
  <c r="E20" i="151"/>
  <c r="AB19" i="151"/>
  <c r="AA19" i="151"/>
  <c r="R19" i="151"/>
  <c r="P19" i="151"/>
  <c r="O19" i="151"/>
  <c r="M19" i="151"/>
  <c r="K19" i="151"/>
  <c r="F19" i="151"/>
  <c r="E19" i="151"/>
  <c r="AB18" i="151"/>
  <c r="AA18" i="151"/>
  <c r="R18" i="151"/>
  <c r="P18" i="151"/>
  <c r="O18" i="151"/>
  <c r="M18" i="151"/>
  <c r="K18" i="151"/>
  <c r="F18" i="151"/>
  <c r="E18" i="151"/>
  <c r="AB17" i="151"/>
  <c r="AA17" i="151"/>
  <c r="R17" i="151"/>
  <c r="P17" i="151"/>
  <c r="O17" i="151"/>
  <c r="M17" i="151"/>
  <c r="K17" i="151"/>
  <c r="F17" i="151"/>
  <c r="E17" i="151"/>
  <c r="AB16" i="151"/>
  <c r="AA16" i="151"/>
  <c r="R16" i="151"/>
  <c r="P16" i="151"/>
  <c r="O16" i="151"/>
  <c r="M16" i="151"/>
  <c r="K16" i="151"/>
  <c r="F16" i="151"/>
  <c r="E16" i="151"/>
  <c r="AB15" i="151"/>
  <c r="AA15" i="151"/>
  <c r="R15" i="151"/>
  <c r="P15" i="151"/>
  <c r="O15" i="151"/>
  <c r="M15" i="151"/>
  <c r="K15" i="151"/>
  <c r="F15" i="151"/>
  <c r="E15" i="151"/>
  <c r="AB14" i="151"/>
  <c r="AA14" i="151"/>
  <c r="R14" i="151"/>
  <c r="P14" i="151"/>
  <c r="O14" i="151"/>
  <c r="M14" i="151"/>
  <c r="K14" i="151"/>
  <c r="F14" i="151"/>
  <c r="E14" i="151"/>
  <c r="AB13" i="151"/>
  <c r="AA13" i="151"/>
  <c r="R13" i="151"/>
  <c r="P13" i="151"/>
  <c r="O13" i="151"/>
  <c r="M13" i="151"/>
  <c r="K13" i="151"/>
  <c r="F13" i="151"/>
  <c r="E13" i="151"/>
  <c r="AB12" i="151"/>
  <c r="AA12" i="151"/>
  <c r="R12" i="151"/>
  <c r="P12" i="151"/>
  <c r="O12" i="151"/>
  <c r="M12" i="151"/>
  <c r="K12" i="151"/>
  <c r="F12" i="151"/>
  <c r="E12" i="151"/>
  <c r="AA11" i="151"/>
  <c r="AB11" i="151"/>
  <c r="R11" i="151"/>
  <c r="P11" i="151"/>
  <c r="O11" i="151"/>
  <c r="M11" i="151"/>
  <c r="K11" i="151"/>
  <c r="F11" i="151"/>
  <c r="E11" i="151"/>
  <c r="AB10" i="151"/>
  <c r="AA10" i="151"/>
  <c r="R10" i="151"/>
  <c r="P10" i="151"/>
  <c r="O10" i="151"/>
  <c r="M10" i="151"/>
  <c r="K10" i="151"/>
  <c r="F10" i="151"/>
  <c r="E10" i="151"/>
  <c r="AB9" i="151"/>
  <c r="AA9" i="151"/>
  <c r="R9" i="151"/>
  <c r="P9" i="151"/>
  <c r="O9" i="151"/>
  <c r="M9" i="151"/>
  <c r="K9" i="151"/>
  <c r="F9" i="151"/>
  <c r="E9" i="151"/>
  <c r="AB8" i="151"/>
  <c r="AA8" i="151"/>
  <c r="R8" i="151"/>
  <c r="P8" i="151"/>
  <c r="O8" i="151"/>
  <c r="M8" i="151"/>
  <c r="K8" i="151"/>
  <c r="F8" i="151"/>
  <c r="E8" i="151"/>
  <c r="AB7" i="151"/>
  <c r="AA7" i="151"/>
  <c r="R7" i="151"/>
  <c r="P7" i="151"/>
  <c r="O7" i="151"/>
  <c r="M7" i="151"/>
  <c r="K7" i="151"/>
  <c r="F7" i="151"/>
  <c r="E7" i="151"/>
  <c r="AB6" i="151"/>
  <c r="AA6" i="151"/>
  <c r="P6" i="151"/>
  <c r="O6" i="151"/>
  <c r="M6" i="151"/>
  <c r="K6" i="151"/>
  <c r="F6" i="151"/>
  <c r="E6" i="151"/>
  <c r="AB5" i="151"/>
  <c r="AA5" i="151"/>
  <c r="R5" i="151"/>
  <c r="P5" i="151"/>
  <c r="O5" i="151"/>
  <c r="M5" i="151"/>
  <c r="K5" i="151"/>
  <c r="F5" i="151"/>
  <c r="E5" i="151"/>
  <c r="AB4" i="151"/>
  <c r="AA4" i="151"/>
  <c r="R4" i="151"/>
  <c r="P4" i="151"/>
  <c r="O4" i="151"/>
  <c r="M4" i="151"/>
  <c r="K4" i="151"/>
  <c r="F4" i="151"/>
  <c r="E4" i="151"/>
  <c r="AB3" i="151"/>
  <c r="AA3" i="151"/>
  <c r="R3" i="151"/>
  <c r="P3" i="151"/>
  <c r="O3" i="151"/>
  <c r="M3" i="151"/>
  <c r="K3" i="151"/>
  <c r="F3" i="151"/>
  <c r="E3" i="151"/>
  <c r="AA2" i="151"/>
  <c r="AB2" i="151"/>
  <c r="R2" i="151"/>
  <c r="P2" i="151"/>
  <c r="O2" i="151"/>
  <c r="M2" i="151"/>
  <c r="K2" i="151"/>
  <c r="F2" i="151"/>
  <c r="E2" i="151"/>
  <c r="AB1096" i="150"/>
  <c r="AA1096" i="150"/>
  <c r="R1096" i="150"/>
  <c r="O1096" i="150"/>
  <c r="G1096" i="151"/>
  <c r="AB1095" i="150"/>
  <c r="AA1095" i="150"/>
  <c r="R1095" i="150"/>
  <c r="O1095" i="150"/>
  <c r="G1095" i="151"/>
  <c r="AB1094" i="150"/>
  <c r="AA1094" i="150"/>
  <c r="R1094" i="150"/>
  <c r="O1094" i="150"/>
  <c r="G1094" i="151"/>
  <c r="AB1093" i="150"/>
  <c r="AA1093" i="150"/>
  <c r="R1093" i="150"/>
  <c r="O1093" i="150"/>
  <c r="G1093" i="151"/>
  <c r="AB1092" i="150"/>
  <c r="AA1092" i="150"/>
  <c r="R1092" i="150"/>
  <c r="O1092" i="150"/>
  <c r="G1092" i="151"/>
  <c r="AA1091" i="150"/>
  <c r="AB1091" i="150"/>
  <c r="R1091" i="150"/>
  <c r="O1091" i="150"/>
  <c r="G1091" i="151"/>
  <c r="AB1090" i="150"/>
  <c r="AA1090" i="150"/>
  <c r="R1090" i="150"/>
  <c r="O1090" i="150"/>
  <c r="G1090" i="151"/>
  <c r="AB1089" i="150"/>
  <c r="AA1089" i="150"/>
  <c r="R1089" i="150"/>
  <c r="O1089" i="150"/>
  <c r="G1089" i="151"/>
  <c r="D1089" i="150"/>
  <c r="D1089" i="151" s="1"/>
  <c r="AA1088" i="150"/>
  <c r="AB1088" i="150"/>
  <c r="R1088" i="150"/>
  <c r="O1088" i="150"/>
  <c r="G1088" i="151"/>
  <c r="AB1087" i="150"/>
  <c r="AA1087" i="150"/>
  <c r="R1087" i="150"/>
  <c r="O1087" i="150"/>
  <c r="G1087" i="151"/>
  <c r="AB1086" i="150"/>
  <c r="AA1086" i="150"/>
  <c r="R1086" i="150"/>
  <c r="O1086" i="150"/>
  <c r="G1086" i="151"/>
  <c r="AB1085" i="150"/>
  <c r="AA1085" i="150"/>
  <c r="R1085" i="150"/>
  <c r="O1085" i="150"/>
  <c r="G1085" i="151"/>
  <c r="AB1084" i="150"/>
  <c r="AA1084" i="150"/>
  <c r="R1084" i="150"/>
  <c r="O1084" i="150"/>
  <c r="G1084" i="151"/>
  <c r="AB1083" i="150"/>
  <c r="AA1083" i="150"/>
  <c r="R1083" i="150"/>
  <c r="O1083" i="150"/>
  <c r="G1083" i="151"/>
  <c r="AB1082" i="150"/>
  <c r="AA1082" i="150"/>
  <c r="R1082" i="150"/>
  <c r="O1082" i="150"/>
  <c r="G1082" i="151"/>
  <c r="AB1081" i="150"/>
  <c r="AA1081" i="150"/>
  <c r="R1081" i="150"/>
  <c r="O1081" i="150"/>
  <c r="AA1080" i="150"/>
  <c r="AB1080" i="150"/>
  <c r="R1080" i="150"/>
  <c r="O1080" i="150"/>
  <c r="G1080" i="151"/>
  <c r="AB1079" i="150"/>
  <c r="AA1079" i="150"/>
  <c r="R1079" i="150"/>
  <c r="O1079" i="150"/>
  <c r="G1079" i="151"/>
  <c r="AB1078" i="150"/>
  <c r="AA1078" i="150"/>
  <c r="R1078" i="150"/>
  <c r="O1078" i="150"/>
  <c r="AB1077" i="150"/>
  <c r="AA1077" i="150"/>
  <c r="R1077" i="150"/>
  <c r="O1077" i="150"/>
  <c r="G1077" i="151"/>
  <c r="AA1076" i="150"/>
  <c r="AB1076" i="150"/>
  <c r="R1076" i="150"/>
  <c r="O1076" i="150"/>
  <c r="G1076" i="151"/>
  <c r="AB1075" i="150"/>
  <c r="AA1075" i="150"/>
  <c r="R1075" i="150"/>
  <c r="O1075" i="150"/>
  <c r="G1075" i="151"/>
  <c r="AB1074" i="150"/>
  <c r="AA1074" i="150"/>
  <c r="R1074" i="150"/>
  <c r="O1074" i="150"/>
  <c r="G1074" i="151"/>
  <c r="AB1073" i="150"/>
  <c r="AA1073" i="150"/>
  <c r="R1073" i="150"/>
  <c r="O1073" i="150"/>
  <c r="G1073" i="151"/>
  <c r="D1073" i="150"/>
  <c r="D1073" i="151" s="1"/>
  <c r="AB1072" i="150"/>
  <c r="AA1072" i="150"/>
  <c r="R1072" i="150"/>
  <c r="O1072" i="150"/>
  <c r="G1072" i="151"/>
  <c r="AB1071" i="150"/>
  <c r="AA1071" i="150"/>
  <c r="R1071" i="150"/>
  <c r="O1071" i="150"/>
  <c r="G1071" i="151"/>
  <c r="AB1070" i="150"/>
  <c r="AA1070" i="150"/>
  <c r="R1070" i="150"/>
  <c r="O1070" i="150"/>
  <c r="G1070" i="151"/>
  <c r="D1070" i="150"/>
  <c r="D1070" i="151" s="1"/>
  <c r="AA1069" i="150"/>
  <c r="AB1069" i="150"/>
  <c r="R1069" i="150"/>
  <c r="O1069" i="150"/>
  <c r="G1069" i="151"/>
  <c r="AA1068" i="150"/>
  <c r="AB1068" i="150"/>
  <c r="R1068" i="150"/>
  <c r="O1068" i="150"/>
  <c r="G1068" i="151"/>
  <c r="D1068" i="150"/>
  <c r="AB1067" i="150"/>
  <c r="AA1067" i="150"/>
  <c r="O1067" i="150"/>
  <c r="G1065" i="151"/>
  <c r="AB1066" i="150"/>
  <c r="AA1066" i="150"/>
  <c r="O1066" i="150"/>
  <c r="G698" i="151"/>
  <c r="AB1065" i="150"/>
  <c r="AA1065" i="150"/>
  <c r="O1065" i="150"/>
  <c r="G423" i="151"/>
  <c r="AA1064" i="150"/>
  <c r="AB1064" i="150"/>
  <c r="R1064" i="150"/>
  <c r="O1064" i="150"/>
  <c r="G1064" i="151"/>
  <c r="D1064" i="150"/>
  <c r="D1064" i="151" s="1"/>
  <c r="AB1063" i="150"/>
  <c r="AA1063" i="150"/>
  <c r="R1063" i="150"/>
  <c r="O1063" i="150"/>
  <c r="G1063" i="151"/>
  <c r="AB1062" i="150"/>
  <c r="AA1062" i="150"/>
  <c r="R1062" i="150"/>
  <c r="O1062" i="150"/>
  <c r="G1062" i="151"/>
  <c r="AB1061" i="150"/>
  <c r="AA1061" i="150"/>
  <c r="R1061" i="150"/>
  <c r="O1061" i="150"/>
  <c r="G1061" i="151"/>
  <c r="D1061" i="150"/>
  <c r="D1061" i="151" s="1"/>
  <c r="AA1060" i="150"/>
  <c r="AB1060" i="150"/>
  <c r="R1060" i="150"/>
  <c r="O1060" i="150"/>
  <c r="G1060" i="151"/>
  <c r="AB1059" i="150"/>
  <c r="AA1059" i="150"/>
  <c r="R1059" i="150"/>
  <c r="O1059" i="150"/>
  <c r="G1059" i="151"/>
  <c r="AB1058" i="150"/>
  <c r="AA1058" i="150"/>
  <c r="R1058" i="150"/>
  <c r="O1058" i="150"/>
  <c r="G1058" i="151"/>
  <c r="D1058" i="150"/>
  <c r="D1058" i="151" s="1"/>
  <c r="AB1057" i="150"/>
  <c r="AA1057" i="150"/>
  <c r="R1057" i="150"/>
  <c r="O1057" i="150"/>
  <c r="G1057" i="151"/>
  <c r="AA1056" i="150"/>
  <c r="AB1056" i="150"/>
  <c r="R1056" i="150"/>
  <c r="O1056" i="150"/>
  <c r="G1056" i="151"/>
  <c r="D1056" i="150"/>
  <c r="AB1055" i="150"/>
  <c r="AA1055" i="150"/>
  <c r="R1055" i="150"/>
  <c r="O1055" i="150"/>
  <c r="G1055" i="151"/>
  <c r="AB1054" i="150"/>
  <c r="AA1054" i="150"/>
  <c r="R1054" i="150"/>
  <c r="O1054" i="150"/>
  <c r="G1054" i="151"/>
  <c r="AB1053" i="150"/>
  <c r="AA1053" i="150"/>
  <c r="R1053" i="150"/>
  <c r="O1053" i="150"/>
  <c r="G1053" i="151"/>
  <c r="AB1052" i="150"/>
  <c r="AA1052" i="150"/>
  <c r="R1052" i="150"/>
  <c r="O1052" i="150"/>
  <c r="G1052" i="151"/>
  <c r="AB1051" i="150"/>
  <c r="AA1051" i="150"/>
  <c r="R1051" i="150"/>
  <c r="O1051" i="150"/>
  <c r="G1051" i="151"/>
  <c r="AA1050" i="150"/>
  <c r="AB1050" i="150"/>
  <c r="R1050" i="150"/>
  <c r="O1050" i="150"/>
  <c r="G1050" i="151"/>
  <c r="AB1049" i="150"/>
  <c r="AA1049" i="150"/>
  <c r="R1049" i="150"/>
  <c r="O1049" i="150"/>
  <c r="G1049" i="151"/>
  <c r="AB1048" i="150"/>
  <c r="AA1048" i="150"/>
  <c r="R1048" i="150"/>
  <c r="O1048" i="150"/>
  <c r="G1048" i="151"/>
  <c r="D1048" i="150"/>
  <c r="AA1047" i="150"/>
  <c r="AB1047" i="150"/>
  <c r="R1047" i="150"/>
  <c r="O1047" i="150"/>
  <c r="AB1046" i="150"/>
  <c r="AA1046" i="150"/>
  <c r="R1046" i="150"/>
  <c r="O1046" i="150"/>
  <c r="G1046" i="151"/>
  <c r="AB1045" i="150"/>
  <c r="AA1045" i="150"/>
  <c r="R1045" i="150"/>
  <c r="AE1045" i="150" s="1"/>
  <c r="O1045" i="150"/>
  <c r="G1045" i="151"/>
  <c r="D1045" i="150"/>
  <c r="AI1045" i="150" s="1"/>
  <c r="AB1044" i="150"/>
  <c r="AA1044" i="150"/>
  <c r="R1044" i="150"/>
  <c r="O1044" i="150"/>
  <c r="G1044" i="151"/>
  <c r="AB1043" i="150"/>
  <c r="AA1043" i="150"/>
  <c r="R1043" i="150"/>
  <c r="O1043" i="150"/>
  <c r="G1043" i="151"/>
  <c r="AB1042" i="150"/>
  <c r="AA1042" i="150"/>
  <c r="R1042" i="150"/>
  <c r="O1042" i="150"/>
  <c r="G1042" i="151"/>
  <c r="AB1041" i="150"/>
  <c r="AA1041" i="150"/>
  <c r="R1041" i="150"/>
  <c r="O1041" i="150"/>
  <c r="AB1040" i="150"/>
  <c r="AA1040" i="150"/>
  <c r="R1040" i="150"/>
  <c r="O1040" i="150"/>
  <c r="G1040" i="151"/>
  <c r="AB1039" i="150"/>
  <c r="AA1039" i="150"/>
  <c r="R1039" i="150"/>
  <c r="O1039" i="150"/>
  <c r="AB1038" i="150"/>
  <c r="AA1038" i="150"/>
  <c r="R1038" i="150"/>
  <c r="O1038" i="150"/>
  <c r="G1038" i="151"/>
  <c r="AB1037" i="150"/>
  <c r="AA1037" i="150"/>
  <c r="R1037" i="150"/>
  <c r="O1037" i="150"/>
  <c r="AA1036" i="150"/>
  <c r="AB1036" i="150"/>
  <c r="R1036" i="150"/>
  <c r="O1036" i="150"/>
  <c r="G1036" i="151"/>
  <c r="AB1035" i="150"/>
  <c r="AA1035" i="150"/>
  <c r="R1035" i="150"/>
  <c r="O1035" i="150"/>
  <c r="AB1034" i="150"/>
  <c r="AA1034" i="150"/>
  <c r="R1034" i="150"/>
  <c r="O1034" i="150"/>
  <c r="G1034" i="151"/>
  <c r="AB1033" i="150"/>
  <c r="AA1033" i="150"/>
  <c r="R1033" i="150"/>
  <c r="O1033" i="150"/>
  <c r="AA1032" i="150"/>
  <c r="AB1032" i="150"/>
  <c r="R1032" i="150"/>
  <c r="O1032" i="150"/>
  <c r="AB1031" i="150"/>
  <c r="AA1031" i="150"/>
  <c r="R1031" i="150"/>
  <c r="O1031" i="150"/>
  <c r="AB1030" i="150"/>
  <c r="AA1030" i="150"/>
  <c r="R1030" i="150"/>
  <c r="O1030" i="150"/>
  <c r="G1030" i="151"/>
  <c r="AB1029" i="150"/>
  <c r="AA1029" i="150"/>
  <c r="R1029" i="150"/>
  <c r="O1029" i="150"/>
  <c r="AB1028" i="150"/>
  <c r="AA1028" i="150"/>
  <c r="R1028" i="150"/>
  <c r="O1028" i="150"/>
  <c r="AB1027" i="150"/>
  <c r="AA1027" i="150"/>
  <c r="R1027" i="150"/>
  <c r="O1027" i="150"/>
  <c r="G1027" i="151"/>
  <c r="AB1026" i="150"/>
  <c r="AA1026" i="150"/>
  <c r="R1026" i="150"/>
  <c r="O1026" i="150"/>
  <c r="G1026" i="151"/>
  <c r="AB1025" i="150"/>
  <c r="AA1025" i="150"/>
  <c r="R1025" i="150"/>
  <c r="O1025" i="150"/>
  <c r="AF1024" i="150"/>
  <c r="AB1024" i="150"/>
  <c r="AA1024" i="150"/>
  <c r="O1024" i="150"/>
  <c r="G1024" i="151"/>
  <c r="D1024" i="150"/>
  <c r="AB1023" i="150"/>
  <c r="AA1023" i="150"/>
  <c r="R1023" i="150"/>
  <c r="O1023" i="150"/>
  <c r="G1023" i="151"/>
  <c r="AB1022" i="150"/>
  <c r="AI1022" i="150" s="1"/>
  <c r="AA1022" i="150"/>
  <c r="R1022" i="150"/>
  <c r="AE1022" i="150" s="1"/>
  <c r="O1022" i="150"/>
  <c r="G1022" i="151"/>
  <c r="D1022" i="150"/>
  <c r="AB1021" i="150"/>
  <c r="AA1021" i="150"/>
  <c r="R1021" i="150"/>
  <c r="O1021" i="150"/>
  <c r="G1021" i="151"/>
  <c r="AB1020" i="150"/>
  <c r="AA1020" i="150"/>
  <c r="O1020" i="150"/>
  <c r="G324" i="151"/>
  <c r="AB1019" i="150"/>
  <c r="AA1019" i="150"/>
  <c r="R1019" i="150"/>
  <c r="O1019" i="150"/>
  <c r="G1019" i="151"/>
  <c r="AB1018" i="150"/>
  <c r="AA1018" i="150"/>
  <c r="R1018" i="150"/>
  <c r="O1018" i="150"/>
  <c r="G1018" i="151"/>
  <c r="AB1017" i="150"/>
  <c r="AA1017" i="150"/>
  <c r="R1017" i="150"/>
  <c r="O1017" i="150"/>
  <c r="G1017" i="151"/>
  <c r="AB1016" i="150"/>
  <c r="AA1016" i="150"/>
  <c r="R1016" i="150"/>
  <c r="O1016" i="150"/>
  <c r="AB1015" i="150"/>
  <c r="AA1015" i="150"/>
  <c r="R1015" i="150"/>
  <c r="O1015" i="150"/>
  <c r="G1015" i="151"/>
  <c r="AB1014" i="150"/>
  <c r="AA1014" i="150"/>
  <c r="R1014" i="150"/>
  <c r="O1014" i="150"/>
  <c r="AB1013" i="150"/>
  <c r="AA1013" i="150"/>
  <c r="R1013" i="150"/>
  <c r="O1013" i="150"/>
  <c r="G1013" i="151"/>
  <c r="AB1012" i="150"/>
  <c r="AA1012" i="150"/>
  <c r="R1012" i="150"/>
  <c r="O1012" i="150"/>
  <c r="G1012" i="151"/>
  <c r="AB1011" i="150"/>
  <c r="AA1011" i="150"/>
  <c r="R1011" i="150"/>
  <c r="O1011" i="150"/>
  <c r="G1011" i="151"/>
  <c r="AB1010" i="150"/>
  <c r="AA1010" i="150"/>
  <c r="R1010" i="150"/>
  <c r="O1010" i="150"/>
  <c r="G1010" i="151"/>
  <c r="AB1009" i="150"/>
  <c r="AA1009" i="150"/>
  <c r="R1009" i="150"/>
  <c r="O1009" i="150"/>
  <c r="G1009" i="151"/>
  <c r="AB1008" i="150"/>
  <c r="AA1008" i="150"/>
  <c r="R1008" i="150"/>
  <c r="O1008" i="150"/>
  <c r="G1008" i="151"/>
  <c r="AB1007" i="150"/>
  <c r="AA1007" i="150"/>
  <c r="R1007" i="150"/>
  <c r="O1007" i="150"/>
  <c r="G1007" i="151"/>
  <c r="AB1006" i="150"/>
  <c r="AA1006" i="150"/>
  <c r="R1006" i="150"/>
  <c r="O1006" i="150"/>
  <c r="AB1005" i="150"/>
  <c r="AA1005" i="150"/>
  <c r="R1005" i="150"/>
  <c r="O1005" i="150"/>
  <c r="G1005" i="151"/>
  <c r="AB1004" i="150"/>
  <c r="AA1004" i="150"/>
  <c r="R1004" i="150"/>
  <c r="O1004" i="150"/>
  <c r="AB1003" i="150"/>
  <c r="AA1003" i="150"/>
  <c r="R1003" i="150"/>
  <c r="O1003" i="150"/>
  <c r="G1003" i="151"/>
  <c r="AB1002" i="150"/>
  <c r="AA1002" i="150"/>
  <c r="R1002" i="150"/>
  <c r="O1002" i="150"/>
  <c r="G1002" i="151"/>
  <c r="AB1001" i="150"/>
  <c r="AA1001" i="150"/>
  <c r="R1001" i="150"/>
  <c r="O1001" i="150"/>
  <c r="G1001" i="151"/>
  <c r="AB1000" i="150"/>
  <c r="AA1000" i="150"/>
  <c r="R1000" i="150"/>
  <c r="O1000" i="150"/>
  <c r="G1000" i="151"/>
  <c r="AB999" i="150"/>
  <c r="AA999" i="150"/>
  <c r="R999" i="150"/>
  <c r="O999" i="150"/>
  <c r="G999" i="151"/>
  <c r="AB998" i="150"/>
  <c r="AA998" i="150"/>
  <c r="R998" i="150"/>
  <c r="O998" i="150"/>
  <c r="AB997" i="150"/>
  <c r="AA997" i="150"/>
  <c r="R997" i="150"/>
  <c r="O997" i="150"/>
  <c r="G997" i="151"/>
  <c r="AB996" i="150"/>
  <c r="AA996" i="150"/>
  <c r="R996" i="150"/>
  <c r="O996" i="150"/>
  <c r="G996" i="151"/>
  <c r="AB995" i="150"/>
  <c r="AA995" i="150"/>
  <c r="R995" i="150"/>
  <c r="O995" i="150"/>
  <c r="G995" i="151"/>
  <c r="D995" i="150"/>
  <c r="D995" i="151" s="1"/>
  <c r="AB994" i="150"/>
  <c r="AA994" i="150"/>
  <c r="R994" i="150"/>
  <c r="O994" i="150"/>
  <c r="G994" i="151"/>
  <c r="AB993" i="150"/>
  <c r="AI993" i="150" s="1"/>
  <c r="AA993" i="150"/>
  <c r="R993" i="150"/>
  <c r="O993" i="150"/>
  <c r="G993" i="151"/>
  <c r="D993" i="150"/>
  <c r="AB992" i="150"/>
  <c r="AA992" i="150"/>
  <c r="R992" i="150"/>
  <c r="O992" i="150"/>
  <c r="G992" i="151"/>
  <c r="AB991" i="150"/>
  <c r="AA991" i="150"/>
  <c r="R991" i="150"/>
  <c r="O991" i="150"/>
  <c r="G991" i="151"/>
  <c r="AB990" i="150"/>
  <c r="AA990" i="150"/>
  <c r="R990" i="150"/>
  <c r="O990" i="150"/>
  <c r="G990" i="151"/>
  <c r="AB989" i="150"/>
  <c r="AA989" i="150"/>
  <c r="R989" i="150"/>
  <c r="O989" i="150"/>
  <c r="AB988" i="150"/>
  <c r="AA988" i="150"/>
  <c r="R988" i="150"/>
  <c r="O988" i="150"/>
  <c r="G988" i="151"/>
  <c r="AB987" i="150"/>
  <c r="AA987" i="150"/>
  <c r="R987" i="150"/>
  <c r="O987" i="150"/>
  <c r="AB986" i="150"/>
  <c r="AA986" i="150"/>
  <c r="R986" i="150"/>
  <c r="AE986" i="150" s="1"/>
  <c r="O986" i="150"/>
  <c r="G986" i="151"/>
  <c r="D986" i="150"/>
  <c r="D986" i="151" s="1"/>
  <c r="AB985" i="150"/>
  <c r="AA985" i="150"/>
  <c r="R985" i="150"/>
  <c r="O985" i="150"/>
  <c r="G985" i="151"/>
  <c r="AB984" i="150"/>
  <c r="AA984" i="150"/>
  <c r="R984" i="150"/>
  <c r="O984" i="150"/>
  <c r="G984" i="151"/>
  <c r="AB983" i="150"/>
  <c r="AA983" i="150"/>
  <c r="R983" i="150"/>
  <c r="O983" i="150"/>
  <c r="G983" i="151"/>
  <c r="AB982" i="150"/>
  <c r="AA982" i="150"/>
  <c r="R982" i="150"/>
  <c r="O982" i="150"/>
  <c r="G982" i="151"/>
  <c r="AB981" i="150"/>
  <c r="AA981" i="150"/>
  <c r="R981" i="150"/>
  <c r="O981" i="150"/>
  <c r="G981" i="151"/>
  <c r="AA980" i="150"/>
  <c r="AB980" i="150"/>
  <c r="R980" i="150"/>
  <c r="O980" i="150"/>
  <c r="AB979" i="150"/>
  <c r="AA979" i="150"/>
  <c r="R979" i="150"/>
  <c r="O979" i="150"/>
  <c r="AB978" i="150"/>
  <c r="AA978" i="150"/>
  <c r="R978" i="150"/>
  <c r="O978" i="150"/>
  <c r="AB977" i="150"/>
  <c r="AA977" i="150"/>
  <c r="R977" i="150"/>
  <c r="O977" i="150"/>
  <c r="G977" i="151"/>
  <c r="D977" i="150"/>
  <c r="AB976" i="150"/>
  <c r="AA976" i="150"/>
  <c r="R976" i="150"/>
  <c r="O976" i="150"/>
  <c r="G976" i="151"/>
  <c r="D976" i="150"/>
  <c r="AB975" i="150"/>
  <c r="AA975" i="150"/>
  <c r="R975" i="150"/>
  <c r="O975" i="150"/>
  <c r="G975" i="151"/>
  <c r="AB974" i="150"/>
  <c r="AA974" i="150"/>
  <c r="R974" i="150"/>
  <c r="O974" i="150"/>
  <c r="G974" i="151"/>
  <c r="AB973" i="150"/>
  <c r="AA973" i="150"/>
  <c r="R973" i="150"/>
  <c r="O973" i="150"/>
  <c r="G973" i="151"/>
  <c r="AB972" i="150"/>
  <c r="AA972" i="150"/>
  <c r="R972" i="150"/>
  <c r="O972" i="150"/>
  <c r="AB971" i="150"/>
  <c r="AA971" i="150"/>
  <c r="O971" i="150"/>
  <c r="G29" i="151"/>
  <c r="AB970" i="150"/>
  <c r="AA970" i="150"/>
  <c r="R970" i="150"/>
  <c r="O970" i="150"/>
  <c r="G970" i="151"/>
  <c r="AB969" i="150"/>
  <c r="AA969" i="150"/>
  <c r="R969" i="150"/>
  <c r="O969" i="150"/>
  <c r="G969" i="151"/>
  <c r="AB968" i="150"/>
  <c r="AA968" i="150"/>
  <c r="R968" i="150"/>
  <c r="O968" i="150"/>
  <c r="AB967" i="150"/>
  <c r="AA967" i="150"/>
  <c r="R967" i="150"/>
  <c r="AE967" i="150" s="1"/>
  <c r="O967" i="150"/>
  <c r="G967" i="151"/>
  <c r="D967" i="150"/>
  <c r="AF967" i="150" s="1"/>
  <c r="AB966" i="150"/>
  <c r="AA966" i="150"/>
  <c r="R966" i="150"/>
  <c r="O966" i="150"/>
  <c r="AB965" i="150"/>
  <c r="AA965" i="150"/>
  <c r="R965" i="150"/>
  <c r="O965" i="150"/>
  <c r="G965" i="151"/>
  <c r="D965" i="150"/>
  <c r="AF965" i="150" s="1"/>
  <c r="AB964" i="150"/>
  <c r="AA964" i="150"/>
  <c r="R964" i="150"/>
  <c r="O964" i="150"/>
  <c r="G964" i="151"/>
  <c r="AB963" i="150"/>
  <c r="AA963" i="150"/>
  <c r="R963" i="150"/>
  <c r="O963" i="150"/>
  <c r="AB962" i="150"/>
  <c r="AI962" i="150" s="1"/>
  <c r="AA962" i="150"/>
  <c r="R962" i="150"/>
  <c r="AE962" i="150" s="1"/>
  <c r="O962" i="150"/>
  <c r="G962" i="151"/>
  <c r="D962" i="150"/>
  <c r="D962" i="151" s="1"/>
  <c r="AB961" i="150"/>
  <c r="AA961" i="150"/>
  <c r="R961" i="150"/>
  <c r="O961" i="150"/>
  <c r="AB960" i="150"/>
  <c r="AA960" i="150"/>
  <c r="R960" i="150"/>
  <c r="O960" i="150"/>
  <c r="AB959" i="150"/>
  <c r="AA959" i="150"/>
  <c r="R959" i="150"/>
  <c r="O959" i="150"/>
  <c r="G959" i="151"/>
  <c r="D959" i="150"/>
  <c r="AB958" i="150"/>
  <c r="AA958" i="150"/>
  <c r="R958" i="150"/>
  <c r="O958" i="150"/>
  <c r="G958" i="151"/>
  <c r="AA957" i="150"/>
  <c r="AB957" i="150"/>
  <c r="R957" i="150"/>
  <c r="O957" i="150"/>
  <c r="G957" i="151"/>
  <c r="AB956" i="150"/>
  <c r="AA956" i="150"/>
  <c r="R956" i="150"/>
  <c r="O956" i="150"/>
  <c r="G956" i="151"/>
  <c r="AB955" i="150"/>
  <c r="AA955" i="150"/>
  <c r="R955" i="150"/>
  <c r="O955" i="150"/>
  <c r="G955" i="151"/>
  <c r="AA954" i="150"/>
  <c r="AB954" i="150"/>
  <c r="R954" i="150"/>
  <c r="O954" i="150"/>
  <c r="G954" i="151"/>
  <c r="AA953" i="150"/>
  <c r="AB953" i="150"/>
  <c r="R953" i="150"/>
  <c r="O953" i="150"/>
  <c r="G953" i="151"/>
  <c r="AB952" i="150"/>
  <c r="AA952" i="150"/>
  <c r="R952" i="150"/>
  <c r="O952" i="150"/>
  <c r="AB951" i="150"/>
  <c r="AA951" i="150"/>
  <c r="R951" i="150"/>
  <c r="O951" i="150"/>
  <c r="AA950" i="150"/>
  <c r="AB950" i="150"/>
  <c r="R950" i="150"/>
  <c r="O950" i="150"/>
  <c r="G950" i="151"/>
  <c r="AB949" i="150"/>
  <c r="AA949" i="150"/>
  <c r="R949" i="150"/>
  <c r="O949" i="150"/>
  <c r="G949" i="151"/>
  <c r="AB948" i="150"/>
  <c r="AA948" i="150"/>
  <c r="R948" i="150"/>
  <c r="O948" i="150"/>
  <c r="G948" i="151"/>
  <c r="AB947" i="150"/>
  <c r="AA947" i="150"/>
  <c r="R947" i="150"/>
  <c r="O947" i="150"/>
  <c r="G947" i="151"/>
  <c r="AB946" i="150"/>
  <c r="AA946" i="150"/>
  <c r="R946" i="150"/>
  <c r="O946" i="150"/>
  <c r="G946" i="151"/>
  <c r="AB945" i="150"/>
  <c r="AA945" i="150"/>
  <c r="R945" i="150"/>
  <c r="O945" i="150"/>
  <c r="G945" i="151"/>
  <c r="AB944" i="150"/>
  <c r="AA944" i="150"/>
  <c r="R944" i="150"/>
  <c r="O944" i="150"/>
  <c r="G944" i="151"/>
  <c r="AB943" i="150"/>
  <c r="AA943" i="150"/>
  <c r="R943" i="150"/>
  <c r="O943" i="150"/>
  <c r="AB942" i="150"/>
  <c r="AA942" i="150"/>
  <c r="R942" i="150"/>
  <c r="O942" i="150"/>
  <c r="G942" i="151"/>
  <c r="AA941" i="150"/>
  <c r="AB941" i="150"/>
  <c r="R941" i="150"/>
  <c r="O941" i="150"/>
  <c r="G941" i="151"/>
  <c r="AB940" i="150"/>
  <c r="AA940" i="150"/>
  <c r="R940" i="150"/>
  <c r="O940" i="150"/>
  <c r="G940" i="151"/>
  <c r="AB939" i="150"/>
  <c r="AA939" i="150"/>
  <c r="O939" i="150"/>
  <c r="G939" i="151"/>
  <c r="AB938" i="150"/>
  <c r="AA938" i="150"/>
  <c r="R938" i="150"/>
  <c r="O938" i="150"/>
  <c r="G938" i="151"/>
  <c r="AB937" i="150"/>
  <c r="AA937" i="150"/>
  <c r="R937" i="150"/>
  <c r="O937" i="150"/>
  <c r="G937" i="151"/>
  <c r="AB936" i="150"/>
  <c r="AA936" i="150"/>
  <c r="R936" i="150"/>
  <c r="O936" i="150"/>
  <c r="G936" i="151"/>
  <c r="AB935" i="150"/>
  <c r="AA935" i="150"/>
  <c r="R935" i="150"/>
  <c r="O935" i="150"/>
  <c r="G935" i="151"/>
  <c r="AB934" i="150"/>
  <c r="AA934" i="150"/>
  <c r="R934" i="150"/>
  <c r="O934" i="150"/>
  <c r="G934" i="151"/>
  <c r="AA933" i="150"/>
  <c r="AB933" i="150"/>
  <c r="R933" i="150"/>
  <c r="O933" i="150"/>
  <c r="G933" i="151"/>
  <c r="D933" i="150"/>
  <c r="AB932" i="150"/>
  <c r="AA932" i="150"/>
  <c r="R932" i="150"/>
  <c r="O932" i="150"/>
  <c r="G932" i="151"/>
  <c r="AB931" i="150"/>
  <c r="AA931" i="150"/>
  <c r="R931" i="150"/>
  <c r="O931" i="150"/>
  <c r="G931" i="151"/>
  <c r="AB930" i="150"/>
  <c r="AA930" i="150"/>
  <c r="R930" i="150"/>
  <c r="O930" i="150"/>
  <c r="G905" i="151"/>
  <c r="AB929" i="150"/>
  <c r="AA929" i="150"/>
  <c r="R929" i="150"/>
  <c r="O929" i="150"/>
  <c r="G929" i="151"/>
  <c r="D929" i="150"/>
  <c r="AB928" i="150"/>
  <c r="AA928" i="150"/>
  <c r="R928" i="150"/>
  <c r="O928" i="150"/>
  <c r="G928" i="151"/>
  <c r="D928" i="150"/>
  <c r="D928" i="151" s="1"/>
  <c r="AB927" i="150"/>
  <c r="AA927" i="150"/>
  <c r="R927" i="150"/>
  <c r="O927" i="150"/>
  <c r="G927" i="151"/>
  <c r="AA926" i="150"/>
  <c r="AB926" i="150"/>
  <c r="R926" i="150"/>
  <c r="O926" i="150"/>
  <c r="AB925" i="150"/>
  <c r="AA925" i="150"/>
  <c r="R925" i="150"/>
  <c r="O925" i="150"/>
  <c r="G925" i="151"/>
  <c r="AB924" i="150"/>
  <c r="AA924" i="150"/>
  <c r="R924" i="150"/>
  <c r="O924" i="150"/>
  <c r="G924" i="151"/>
  <c r="D924" i="150"/>
  <c r="AB923" i="150"/>
  <c r="AA923" i="150"/>
  <c r="R923" i="150"/>
  <c r="O923" i="150"/>
  <c r="G923" i="151"/>
  <c r="AB922" i="150"/>
  <c r="AA922" i="150"/>
  <c r="R922" i="150"/>
  <c r="O922" i="150"/>
  <c r="G922" i="151"/>
  <c r="AB921" i="150"/>
  <c r="AA921" i="150"/>
  <c r="AF921" i="150"/>
  <c r="R921" i="150"/>
  <c r="AE921" i="150" s="1"/>
  <c r="O921" i="150"/>
  <c r="G921" i="151"/>
  <c r="D921" i="150"/>
  <c r="D921" i="151" s="1"/>
  <c r="AB920" i="150"/>
  <c r="AA920" i="150"/>
  <c r="R920" i="150"/>
  <c r="O920" i="150"/>
  <c r="G429" i="151"/>
  <c r="AB919" i="150"/>
  <c r="AA919" i="150"/>
  <c r="R919" i="150"/>
  <c r="O919" i="150"/>
  <c r="G919" i="151"/>
  <c r="D919" i="150"/>
  <c r="D919" i="151" s="1"/>
  <c r="AB918" i="150"/>
  <c r="AA918" i="150"/>
  <c r="R918" i="150"/>
  <c r="O918" i="150"/>
  <c r="G918" i="151"/>
  <c r="AB917" i="150"/>
  <c r="AA917" i="150"/>
  <c r="R917" i="150"/>
  <c r="O917" i="150"/>
  <c r="G917" i="151"/>
  <c r="D917" i="150"/>
  <c r="D917" i="151" s="1"/>
  <c r="AA916" i="150"/>
  <c r="AB916" i="150"/>
  <c r="R916" i="150"/>
  <c r="O916" i="150"/>
  <c r="G916" i="151"/>
  <c r="AF915" i="150"/>
  <c r="AB915" i="150"/>
  <c r="AA915" i="150"/>
  <c r="R915" i="150"/>
  <c r="AE915" i="150" s="1"/>
  <c r="O915" i="150"/>
  <c r="G915" i="151"/>
  <c r="D915" i="150"/>
  <c r="D915" i="151" s="1"/>
  <c r="AB914" i="150"/>
  <c r="AA914" i="150"/>
  <c r="R914" i="150"/>
  <c r="O914" i="150"/>
  <c r="G914" i="151"/>
  <c r="AB913" i="150"/>
  <c r="AA913" i="150"/>
  <c r="R913" i="150"/>
  <c r="O913" i="150"/>
  <c r="G913" i="151"/>
  <c r="AB912" i="150"/>
  <c r="AA912" i="150"/>
  <c r="R912" i="150"/>
  <c r="O912" i="150"/>
  <c r="G912" i="151"/>
  <c r="AB911" i="150"/>
  <c r="AA911" i="150"/>
  <c r="R911" i="150"/>
  <c r="O911" i="150"/>
  <c r="AB910" i="150"/>
  <c r="AA910" i="150"/>
  <c r="R910" i="150"/>
  <c r="O910" i="150"/>
  <c r="G910" i="151"/>
  <c r="AB909" i="150"/>
  <c r="AA909" i="150"/>
  <c r="R909" i="150"/>
  <c r="O909" i="150"/>
  <c r="G909" i="151"/>
  <c r="D909" i="150"/>
  <c r="D909" i="151" s="1"/>
  <c r="AB908" i="150"/>
  <c r="AA908" i="150"/>
  <c r="R908" i="150"/>
  <c r="O908" i="150"/>
  <c r="G908" i="151"/>
  <c r="AA907" i="150"/>
  <c r="AB907" i="150"/>
  <c r="R907" i="150"/>
  <c r="O907" i="150"/>
  <c r="G907" i="151"/>
  <c r="D907" i="150"/>
  <c r="AB906" i="150"/>
  <c r="AA906" i="150"/>
  <c r="R906" i="150"/>
  <c r="O906" i="150"/>
  <c r="G906" i="151"/>
  <c r="AB905" i="150"/>
  <c r="AA905" i="150"/>
  <c r="O905" i="150"/>
  <c r="G930" i="151"/>
  <c r="AF904" i="150"/>
  <c r="AB904" i="150"/>
  <c r="AA904" i="150"/>
  <c r="R904" i="150"/>
  <c r="O904" i="150"/>
  <c r="G904" i="151"/>
  <c r="D904" i="150"/>
  <c r="D904" i="151" s="1"/>
  <c r="AB903" i="150"/>
  <c r="AA903" i="150"/>
  <c r="R903" i="150"/>
  <c r="O903" i="150"/>
  <c r="G903" i="151"/>
  <c r="AB902" i="150"/>
  <c r="AA902" i="150"/>
  <c r="R902" i="150"/>
  <c r="O902" i="150"/>
  <c r="G902" i="151"/>
  <c r="AB901" i="150"/>
  <c r="AA901" i="150"/>
  <c r="R901" i="150"/>
  <c r="O901" i="150"/>
  <c r="G901" i="151"/>
  <c r="AB900" i="150"/>
  <c r="AA900" i="150"/>
  <c r="R900" i="150"/>
  <c r="O900" i="150"/>
  <c r="G900" i="151"/>
  <c r="D900" i="150"/>
  <c r="AB899" i="150"/>
  <c r="AA899" i="150"/>
  <c r="R899" i="150"/>
  <c r="O899" i="150"/>
  <c r="AB898" i="150"/>
  <c r="AA898" i="150"/>
  <c r="R898" i="150"/>
  <c r="O898" i="150"/>
  <c r="AB897" i="150"/>
  <c r="AA897" i="150"/>
  <c r="R897" i="150"/>
  <c r="O897" i="150"/>
  <c r="G897" i="151"/>
  <c r="D897" i="150"/>
  <c r="AI897" i="150" s="1"/>
  <c r="AB896" i="150"/>
  <c r="AA896" i="150"/>
  <c r="R896" i="150"/>
  <c r="O896" i="150"/>
  <c r="AB895" i="150"/>
  <c r="AA895" i="150"/>
  <c r="R895" i="150"/>
  <c r="O895" i="150"/>
  <c r="AB894" i="150"/>
  <c r="AA894" i="150"/>
  <c r="R894" i="150"/>
  <c r="O894" i="150"/>
  <c r="G894" i="151"/>
  <c r="AA893" i="150"/>
  <c r="AB893" i="150"/>
  <c r="R893" i="150"/>
  <c r="O893" i="150"/>
  <c r="G893" i="151"/>
  <c r="AB892" i="150"/>
  <c r="AA892" i="150"/>
  <c r="R892" i="150"/>
  <c r="O892" i="150"/>
  <c r="G892" i="151"/>
  <c r="AB891" i="150"/>
  <c r="AA891" i="150"/>
  <c r="R891" i="150"/>
  <c r="O891" i="150"/>
  <c r="G891" i="151"/>
  <c r="AB890" i="150"/>
  <c r="AA890" i="150"/>
  <c r="R890" i="150"/>
  <c r="O890" i="150"/>
  <c r="AB889" i="150"/>
  <c r="AA889" i="150"/>
  <c r="R889" i="150"/>
  <c r="O889" i="150"/>
  <c r="G889" i="151"/>
  <c r="D889" i="150"/>
  <c r="AI889" i="150" s="1"/>
  <c r="AB888" i="150"/>
  <c r="AA888" i="150"/>
  <c r="R888" i="150"/>
  <c r="O888" i="150"/>
  <c r="AB887" i="150"/>
  <c r="AA887" i="150"/>
  <c r="R887" i="150"/>
  <c r="O887" i="150"/>
  <c r="G887" i="151"/>
  <c r="AB886" i="150"/>
  <c r="AA886" i="150"/>
  <c r="R886" i="150"/>
  <c r="O886" i="150"/>
  <c r="AB885" i="150"/>
  <c r="AA885" i="150"/>
  <c r="R885" i="150"/>
  <c r="O885" i="150"/>
  <c r="G885" i="151"/>
  <c r="AB884" i="150"/>
  <c r="AA884" i="150"/>
  <c r="R884" i="150"/>
  <c r="AE884" i="150" s="1"/>
  <c r="O884" i="150"/>
  <c r="G884" i="151"/>
  <c r="D884" i="150"/>
  <c r="D884" i="151" s="1"/>
  <c r="AB883" i="150"/>
  <c r="AA883" i="150"/>
  <c r="R883" i="150"/>
  <c r="O883" i="150"/>
  <c r="G883" i="151"/>
  <c r="D883" i="150"/>
  <c r="AI883" i="150" s="1"/>
  <c r="AB882" i="150"/>
  <c r="AA882" i="150"/>
  <c r="R882" i="150"/>
  <c r="O882" i="150"/>
  <c r="AB881" i="150"/>
  <c r="AA881" i="150"/>
  <c r="R881" i="150"/>
  <c r="O881" i="150"/>
  <c r="AB880" i="150"/>
  <c r="AA880" i="150"/>
  <c r="R880" i="150"/>
  <c r="O880" i="150"/>
  <c r="AB879" i="150"/>
  <c r="AA879" i="150"/>
  <c r="R879" i="150"/>
  <c r="O879" i="150"/>
  <c r="AB878" i="150"/>
  <c r="AA878" i="150"/>
  <c r="R878" i="150"/>
  <c r="O878" i="150"/>
  <c r="G878" i="151"/>
  <c r="AB877" i="150"/>
  <c r="AA877" i="150"/>
  <c r="R877" i="150"/>
  <c r="O877" i="150"/>
  <c r="AB876" i="150"/>
  <c r="AA876" i="150"/>
  <c r="R876" i="150"/>
  <c r="O876" i="150"/>
  <c r="G876" i="151"/>
  <c r="D876" i="150"/>
  <c r="D876" i="151" s="1"/>
  <c r="AB875" i="150"/>
  <c r="AA875" i="150"/>
  <c r="R875" i="150"/>
  <c r="O875" i="150"/>
  <c r="G875" i="151"/>
  <c r="D875" i="150"/>
  <c r="AB874" i="150"/>
  <c r="AA874" i="150"/>
  <c r="R874" i="150"/>
  <c r="O874" i="150"/>
  <c r="AB873" i="150"/>
  <c r="AA873" i="150"/>
  <c r="R873" i="150"/>
  <c r="O873" i="150"/>
  <c r="AB872" i="150"/>
  <c r="AA872" i="150"/>
  <c r="R872" i="150"/>
  <c r="O872" i="150"/>
  <c r="AB871" i="150"/>
  <c r="AA871" i="150"/>
  <c r="R871" i="150"/>
  <c r="O871" i="150"/>
  <c r="G871" i="151"/>
  <c r="D871" i="150"/>
  <c r="AA870" i="150"/>
  <c r="AB870" i="150"/>
  <c r="R870" i="150"/>
  <c r="O870" i="150"/>
  <c r="G870" i="151"/>
  <c r="AB869" i="150"/>
  <c r="AA869" i="150"/>
  <c r="R869" i="150"/>
  <c r="O869" i="150"/>
  <c r="AB868" i="150"/>
  <c r="AA868" i="150"/>
  <c r="R868" i="150"/>
  <c r="O868" i="150"/>
  <c r="AB867" i="150"/>
  <c r="AA867" i="150"/>
  <c r="R867" i="150"/>
  <c r="O867" i="150"/>
  <c r="AB866" i="150"/>
  <c r="AA866" i="150"/>
  <c r="R866" i="150"/>
  <c r="O866" i="150"/>
  <c r="G866" i="151"/>
  <c r="AB865" i="150"/>
  <c r="AA865" i="150"/>
  <c r="R865" i="150"/>
  <c r="O865" i="150"/>
  <c r="G865" i="151"/>
  <c r="AB864" i="150"/>
  <c r="AA864" i="150"/>
  <c r="R864" i="150"/>
  <c r="O864" i="150"/>
  <c r="AB863" i="150"/>
  <c r="AA863" i="150"/>
  <c r="R863" i="150"/>
  <c r="O863" i="150"/>
  <c r="AB862" i="150"/>
  <c r="AA862" i="150"/>
  <c r="R862" i="150"/>
  <c r="O862" i="150"/>
  <c r="G862" i="151"/>
  <c r="AB861" i="150"/>
  <c r="AA861" i="150"/>
  <c r="R861" i="150"/>
  <c r="O861" i="150"/>
  <c r="AB860" i="150"/>
  <c r="AA860" i="150"/>
  <c r="R860" i="150"/>
  <c r="O860" i="150"/>
  <c r="G860" i="151"/>
  <c r="D860" i="150"/>
  <c r="AB859" i="150"/>
  <c r="AA859" i="150"/>
  <c r="R859" i="150"/>
  <c r="O859" i="150"/>
  <c r="G859" i="151"/>
  <c r="D859" i="150"/>
  <c r="AB858" i="150"/>
  <c r="AA858" i="150"/>
  <c r="R858" i="150"/>
  <c r="O858" i="150"/>
  <c r="G858" i="151"/>
  <c r="AA857" i="150"/>
  <c r="AB857" i="150"/>
  <c r="R857" i="150"/>
  <c r="O857" i="150"/>
  <c r="G857" i="151"/>
  <c r="AB856" i="150"/>
  <c r="AA856" i="150"/>
  <c r="R856" i="150"/>
  <c r="O856" i="150"/>
  <c r="AB855" i="150"/>
  <c r="AA855" i="150"/>
  <c r="R855" i="150"/>
  <c r="O855" i="150"/>
  <c r="G855" i="151"/>
  <c r="AB854" i="150"/>
  <c r="AA854" i="150"/>
  <c r="R854" i="150"/>
  <c r="O854" i="150"/>
  <c r="G854" i="151"/>
  <c r="AB853" i="150"/>
  <c r="AA853" i="150"/>
  <c r="R853" i="150"/>
  <c r="O853" i="150"/>
  <c r="AB852" i="150"/>
  <c r="AA852" i="150"/>
  <c r="R852" i="150"/>
  <c r="O852" i="150"/>
  <c r="G852" i="151"/>
  <c r="D852" i="150"/>
  <c r="D852" i="151" s="1"/>
  <c r="AB851" i="150"/>
  <c r="AA851" i="150"/>
  <c r="R851" i="150"/>
  <c r="O851" i="150"/>
  <c r="G851" i="151"/>
  <c r="D851" i="150"/>
  <c r="AI851" i="150" s="1"/>
  <c r="AB850" i="150"/>
  <c r="AA850" i="150"/>
  <c r="R850" i="150"/>
  <c r="O850" i="150"/>
  <c r="G850" i="151"/>
  <c r="AA849" i="150"/>
  <c r="AB849" i="150"/>
  <c r="R849" i="150"/>
  <c r="O849" i="150"/>
  <c r="G849" i="151"/>
  <c r="D849" i="150"/>
  <c r="AI849" i="150" s="1"/>
  <c r="AB848" i="150"/>
  <c r="AA848" i="150"/>
  <c r="R848" i="150"/>
  <c r="O848" i="150"/>
  <c r="AB847" i="150"/>
  <c r="AA847" i="150"/>
  <c r="R847" i="150"/>
  <c r="O847" i="150"/>
  <c r="G847" i="151"/>
  <c r="D847" i="150"/>
  <c r="AB846" i="150"/>
  <c r="AA846" i="150"/>
  <c r="R846" i="150"/>
  <c r="O846" i="150"/>
  <c r="G846" i="151"/>
  <c r="AA845" i="150"/>
  <c r="AB845" i="150"/>
  <c r="R845" i="150"/>
  <c r="O845" i="150"/>
  <c r="AB844" i="150"/>
  <c r="AA844" i="150"/>
  <c r="R844" i="150"/>
  <c r="O844" i="150"/>
  <c r="G844" i="151"/>
  <c r="AB843" i="150"/>
  <c r="AA843" i="150"/>
  <c r="R843" i="150"/>
  <c r="AE843" i="150" s="1"/>
  <c r="O843" i="150"/>
  <c r="G843" i="151"/>
  <c r="D843" i="150"/>
  <c r="AH843" i="150" s="1"/>
  <c r="AA842" i="150"/>
  <c r="AB842" i="150"/>
  <c r="R842" i="150"/>
  <c r="O842" i="150"/>
  <c r="G842" i="151"/>
  <c r="AA841" i="150"/>
  <c r="AB841" i="150"/>
  <c r="R841" i="150"/>
  <c r="O841" i="150"/>
  <c r="G841" i="151"/>
  <c r="AB840" i="150"/>
  <c r="AA840" i="150"/>
  <c r="R840" i="150"/>
  <c r="O840" i="150"/>
  <c r="AB839" i="150"/>
  <c r="AA839" i="150"/>
  <c r="R839" i="150"/>
  <c r="O839" i="150"/>
  <c r="G839" i="151"/>
  <c r="D839" i="150"/>
  <c r="AI839" i="150" s="1"/>
  <c r="AB838" i="150"/>
  <c r="AA838" i="150"/>
  <c r="R838" i="150"/>
  <c r="O838" i="150"/>
  <c r="G838" i="151"/>
  <c r="AB837" i="150"/>
  <c r="AA837" i="150"/>
  <c r="R837" i="150"/>
  <c r="O837" i="150"/>
  <c r="AB836" i="150"/>
  <c r="AA836" i="150"/>
  <c r="R836" i="150"/>
  <c r="O836" i="150"/>
  <c r="G836" i="151"/>
  <c r="AB835" i="150"/>
  <c r="AA835" i="150"/>
  <c r="R835" i="150"/>
  <c r="O835" i="150"/>
  <c r="G835" i="151"/>
  <c r="D835" i="150"/>
  <c r="AB834" i="150"/>
  <c r="AA834" i="150"/>
  <c r="R834" i="150"/>
  <c r="O834" i="150"/>
  <c r="G834" i="151"/>
  <c r="AB833" i="150"/>
  <c r="AA833" i="150"/>
  <c r="R833" i="150"/>
  <c r="O833" i="150"/>
  <c r="G833" i="151"/>
  <c r="AB832" i="150"/>
  <c r="AA832" i="150"/>
  <c r="R832" i="150"/>
  <c r="O832" i="150"/>
  <c r="AB831" i="150"/>
  <c r="AA831" i="150"/>
  <c r="AH831" i="150" s="1"/>
  <c r="R831" i="150"/>
  <c r="O831" i="150"/>
  <c r="G831" i="151"/>
  <c r="D831" i="150"/>
  <c r="AI831" i="150" s="1"/>
  <c r="AB830" i="150"/>
  <c r="AA830" i="150"/>
  <c r="R830" i="150"/>
  <c r="O830" i="150"/>
  <c r="G830" i="151"/>
  <c r="AB829" i="150"/>
  <c r="AA829" i="150"/>
  <c r="R829" i="150"/>
  <c r="O829" i="150"/>
  <c r="AB828" i="150"/>
  <c r="AA828" i="150"/>
  <c r="R828" i="150"/>
  <c r="O828" i="150"/>
  <c r="G828" i="151"/>
  <c r="AB827" i="150"/>
  <c r="AA827" i="150"/>
  <c r="R827" i="150"/>
  <c r="O827" i="150"/>
  <c r="G827" i="151"/>
  <c r="AB826" i="150"/>
  <c r="AA826" i="150"/>
  <c r="R826" i="150"/>
  <c r="O826" i="150"/>
  <c r="G826" i="151"/>
  <c r="AA825" i="150"/>
  <c r="AB825" i="150"/>
  <c r="R825" i="150"/>
  <c r="O825" i="150"/>
  <c r="G825" i="151"/>
  <c r="AB824" i="150"/>
  <c r="AA824" i="150"/>
  <c r="R824" i="150"/>
  <c r="O824" i="150"/>
  <c r="AB823" i="150"/>
  <c r="AA823" i="150"/>
  <c r="R823" i="150"/>
  <c r="O823" i="150"/>
  <c r="G823" i="151"/>
  <c r="AB822" i="150"/>
  <c r="AA822" i="150"/>
  <c r="R822" i="150"/>
  <c r="O822" i="150"/>
  <c r="G822" i="151"/>
  <c r="AA821" i="150"/>
  <c r="AB821" i="150"/>
  <c r="R821" i="150"/>
  <c r="O821" i="150"/>
  <c r="AB820" i="150"/>
  <c r="AA820" i="150"/>
  <c r="R820" i="150"/>
  <c r="O820" i="150"/>
  <c r="G820" i="151"/>
  <c r="AB819" i="150"/>
  <c r="AA819" i="150"/>
  <c r="R819" i="150"/>
  <c r="O819" i="150"/>
  <c r="AB818" i="150"/>
  <c r="AA818" i="150"/>
  <c r="R818" i="150"/>
  <c r="O818" i="150"/>
  <c r="G818" i="151"/>
  <c r="AB817" i="150"/>
  <c r="AA817" i="150"/>
  <c r="R817" i="150"/>
  <c r="O817" i="150"/>
  <c r="AB816" i="150"/>
  <c r="AA816" i="150"/>
  <c r="R816" i="150"/>
  <c r="O816" i="150"/>
  <c r="AB815" i="150"/>
  <c r="AA815" i="150"/>
  <c r="R815" i="150"/>
  <c r="O815" i="150"/>
  <c r="AB814" i="150"/>
  <c r="AA814" i="150"/>
  <c r="R814" i="150"/>
  <c r="O814" i="150"/>
  <c r="G814" i="151"/>
  <c r="AB813" i="150"/>
  <c r="AA813" i="150"/>
  <c r="R813" i="150"/>
  <c r="O813" i="150"/>
  <c r="AB812" i="150"/>
  <c r="AA812" i="150"/>
  <c r="R812" i="150"/>
  <c r="O812" i="150"/>
  <c r="G812" i="151"/>
  <c r="AB811" i="150"/>
  <c r="AA811" i="150"/>
  <c r="R811" i="150"/>
  <c r="O811" i="150"/>
  <c r="G811" i="151"/>
  <c r="D811" i="150"/>
  <c r="AF811" i="150" s="1"/>
  <c r="AB810" i="150"/>
  <c r="AA810" i="150"/>
  <c r="R810" i="150"/>
  <c r="O810" i="150"/>
  <c r="G810" i="151"/>
  <c r="AB809" i="150"/>
  <c r="AA809" i="150"/>
  <c r="R809" i="150"/>
  <c r="O809" i="150"/>
  <c r="G809" i="151"/>
  <c r="AB808" i="150"/>
  <c r="AA808" i="150"/>
  <c r="R808" i="150"/>
  <c r="O808" i="150"/>
  <c r="AB807" i="150"/>
  <c r="AA807" i="150"/>
  <c r="R807" i="150"/>
  <c r="O807" i="150"/>
  <c r="G807" i="151"/>
  <c r="D807" i="150"/>
  <c r="AH807" i="150" s="1"/>
  <c r="AB806" i="150"/>
  <c r="AA806" i="150"/>
  <c r="R806" i="150"/>
  <c r="O806" i="150"/>
  <c r="G806" i="151"/>
  <c r="AB805" i="150"/>
  <c r="AA805" i="150"/>
  <c r="R805" i="150"/>
  <c r="O805" i="150"/>
  <c r="AB804" i="150"/>
  <c r="AA804" i="150"/>
  <c r="R804" i="150"/>
  <c r="O804" i="150"/>
  <c r="G804" i="151"/>
  <c r="AB803" i="150"/>
  <c r="AA803" i="150"/>
  <c r="R803" i="150"/>
  <c r="O803" i="150"/>
  <c r="G803" i="151"/>
  <c r="AB802" i="150"/>
  <c r="AA802" i="150"/>
  <c r="R802" i="150"/>
  <c r="O802" i="150"/>
  <c r="G802" i="151"/>
  <c r="AB801" i="150"/>
  <c r="AA801" i="150"/>
  <c r="O801" i="150"/>
  <c r="G920" i="151"/>
  <c r="AB800" i="150"/>
  <c r="AA800" i="150"/>
  <c r="R800" i="150"/>
  <c r="O800" i="150"/>
  <c r="AB799" i="150"/>
  <c r="AA799" i="150"/>
  <c r="R799" i="150"/>
  <c r="O799" i="150"/>
  <c r="G799" i="151"/>
  <c r="AB798" i="150"/>
  <c r="AA798" i="150"/>
  <c r="R798" i="150"/>
  <c r="O798" i="150"/>
  <c r="G798" i="151"/>
  <c r="AB797" i="150"/>
  <c r="AA797" i="150"/>
  <c r="R797" i="150"/>
  <c r="O797" i="150"/>
  <c r="AB796" i="150"/>
  <c r="AA796" i="150"/>
  <c r="R796" i="150"/>
  <c r="O796" i="150"/>
  <c r="G796" i="151"/>
  <c r="AB795" i="150"/>
  <c r="AA795" i="150"/>
  <c r="R795" i="150"/>
  <c r="O795" i="150"/>
  <c r="G795" i="151"/>
  <c r="AB794" i="150"/>
  <c r="AA794" i="150"/>
  <c r="R794" i="150"/>
  <c r="O794" i="150"/>
  <c r="G794" i="151"/>
  <c r="AB793" i="150"/>
  <c r="AA793" i="150"/>
  <c r="R793" i="150"/>
  <c r="O793" i="150"/>
  <c r="AB792" i="150"/>
  <c r="AA792" i="150"/>
  <c r="R792" i="150"/>
  <c r="O792" i="150"/>
  <c r="G792" i="151"/>
  <c r="D792" i="150"/>
  <c r="D792" i="151" s="1"/>
  <c r="AB791" i="150"/>
  <c r="AA791" i="150"/>
  <c r="R791" i="150"/>
  <c r="O791" i="150"/>
  <c r="G791" i="151"/>
  <c r="AB790" i="150"/>
  <c r="AA790" i="150"/>
  <c r="R790" i="150"/>
  <c r="O790" i="150"/>
  <c r="AB789" i="150"/>
  <c r="AA789" i="150"/>
  <c r="R789" i="150"/>
  <c r="O789" i="150"/>
  <c r="G789" i="151"/>
  <c r="AB788" i="150"/>
  <c r="AA788" i="150"/>
  <c r="R788" i="150"/>
  <c r="O788" i="150"/>
  <c r="G788" i="151"/>
  <c r="AB787" i="150"/>
  <c r="AA787" i="150"/>
  <c r="R787" i="150"/>
  <c r="O787" i="150"/>
  <c r="G787" i="151"/>
  <c r="AB786" i="150"/>
  <c r="AA786" i="150"/>
  <c r="R786" i="150"/>
  <c r="O786" i="150"/>
  <c r="G786" i="151"/>
  <c r="AB785" i="150"/>
  <c r="AA785" i="150"/>
  <c r="R785" i="150"/>
  <c r="O785" i="150"/>
  <c r="AB784" i="150"/>
  <c r="AA784" i="150"/>
  <c r="R784" i="150"/>
  <c r="O784" i="150"/>
  <c r="G784" i="151"/>
  <c r="AB783" i="150"/>
  <c r="AA783" i="150"/>
  <c r="R783" i="150"/>
  <c r="O783" i="150"/>
  <c r="G783" i="151"/>
  <c r="AB782" i="150"/>
  <c r="AA782" i="150"/>
  <c r="R782" i="150"/>
  <c r="O782" i="150"/>
  <c r="G782" i="151"/>
  <c r="AB781" i="150"/>
  <c r="AA781" i="150"/>
  <c r="R781" i="150"/>
  <c r="O781" i="150"/>
  <c r="G781" i="151"/>
  <c r="AB780" i="150"/>
  <c r="AA780" i="150"/>
  <c r="O780" i="150"/>
  <c r="AB779" i="150"/>
  <c r="AA779" i="150"/>
  <c r="R779" i="150"/>
  <c r="O779" i="150"/>
  <c r="G779" i="151"/>
  <c r="AB778" i="150"/>
  <c r="AA778" i="150"/>
  <c r="R778" i="150"/>
  <c r="O778" i="150"/>
  <c r="G778" i="151"/>
  <c r="AB777" i="150"/>
  <c r="AA777" i="150"/>
  <c r="R777" i="150"/>
  <c r="O777" i="150"/>
  <c r="G777" i="151"/>
  <c r="AB776" i="150"/>
  <c r="AA776" i="150"/>
  <c r="R776" i="150"/>
  <c r="O776" i="150"/>
  <c r="G776" i="151"/>
  <c r="AB775" i="150"/>
  <c r="AA775" i="150"/>
  <c r="R775" i="150"/>
  <c r="O775" i="150"/>
  <c r="G775" i="151"/>
  <c r="AB774" i="150"/>
  <c r="AA774" i="150"/>
  <c r="R774" i="150"/>
  <c r="O774" i="150"/>
  <c r="G774" i="151"/>
  <c r="AB773" i="150"/>
  <c r="AA773" i="150"/>
  <c r="R773" i="150"/>
  <c r="O773" i="150"/>
  <c r="AB772" i="150"/>
  <c r="AA772" i="150"/>
  <c r="R772" i="150"/>
  <c r="O772" i="150"/>
  <c r="G772" i="151"/>
  <c r="AB771" i="150"/>
  <c r="AA771" i="150"/>
  <c r="R771" i="150"/>
  <c r="O771" i="150"/>
  <c r="G771" i="151"/>
  <c r="AB770" i="150"/>
  <c r="AA770" i="150"/>
  <c r="R770" i="150"/>
  <c r="O770" i="150"/>
  <c r="G770" i="151"/>
  <c r="AB769" i="150"/>
  <c r="AA769" i="150"/>
  <c r="R769" i="150"/>
  <c r="O769" i="150"/>
  <c r="G769" i="151"/>
  <c r="AB768" i="150"/>
  <c r="AA768" i="150"/>
  <c r="R768" i="150"/>
  <c r="O768" i="150"/>
  <c r="G768" i="151"/>
  <c r="D768" i="150"/>
  <c r="AB767" i="150"/>
  <c r="AA767" i="150"/>
  <c r="R767" i="150"/>
  <c r="O767" i="150"/>
  <c r="G767" i="151"/>
  <c r="D767" i="150"/>
  <c r="D767" i="151" s="1"/>
  <c r="AB766" i="150"/>
  <c r="AA766" i="150"/>
  <c r="R766" i="150"/>
  <c r="O766" i="150"/>
  <c r="G766" i="151"/>
  <c r="AB765" i="150"/>
  <c r="AA765" i="150"/>
  <c r="R765" i="150"/>
  <c r="O765" i="150"/>
  <c r="AB764" i="150"/>
  <c r="AA764" i="150"/>
  <c r="R764" i="150"/>
  <c r="O764" i="150"/>
  <c r="G764" i="151"/>
  <c r="AB763" i="150"/>
  <c r="AA763" i="150"/>
  <c r="R763" i="150"/>
  <c r="O763" i="150"/>
  <c r="G763" i="151"/>
  <c r="AB762" i="150"/>
  <c r="AA762" i="150"/>
  <c r="R762" i="150"/>
  <c r="O762" i="150"/>
  <c r="G762" i="151"/>
  <c r="AB761" i="150"/>
  <c r="AA761" i="150"/>
  <c r="R761" i="150"/>
  <c r="O761" i="150"/>
  <c r="G761" i="151"/>
  <c r="AB760" i="150"/>
  <c r="AA760" i="150"/>
  <c r="R760" i="150"/>
  <c r="O760" i="150"/>
  <c r="G760" i="151"/>
  <c r="D760" i="150"/>
  <c r="AB759" i="150"/>
  <c r="AA759" i="150"/>
  <c r="AH759" i="150" s="1"/>
  <c r="R759" i="150"/>
  <c r="O759" i="150"/>
  <c r="G759" i="151"/>
  <c r="D759" i="150"/>
  <c r="D759" i="151" s="1"/>
  <c r="AA758" i="150"/>
  <c r="AB758" i="150"/>
  <c r="R758" i="150"/>
  <c r="O758" i="150"/>
  <c r="G758" i="151"/>
  <c r="AB757" i="150"/>
  <c r="AA757" i="150"/>
  <c r="R757" i="150"/>
  <c r="O757" i="150"/>
  <c r="AB756" i="150"/>
  <c r="AA756" i="150"/>
  <c r="R756" i="150"/>
  <c r="AE756" i="150" s="1"/>
  <c r="O756" i="150"/>
  <c r="G756" i="151"/>
  <c r="D756" i="150"/>
  <c r="D756" i="151" s="1"/>
  <c r="AB755" i="150"/>
  <c r="AA755" i="150"/>
  <c r="O755" i="150"/>
  <c r="G755" i="151"/>
  <c r="AB754" i="150"/>
  <c r="AA754" i="150"/>
  <c r="R754" i="150"/>
  <c r="O754" i="150"/>
  <c r="G754" i="151"/>
  <c r="AB753" i="150"/>
  <c r="AA753" i="150"/>
  <c r="R753" i="150"/>
  <c r="O753" i="150"/>
  <c r="G753" i="151"/>
  <c r="AB752" i="150"/>
  <c r="AA752" i="150"/>
  <c r="R752" i="150"/>
  <c r="O752" i="150"/>
  <c r="AB751" i="150"/>
  <c r="AA751" i="150"/>
  <c r="R751" i="150"/>
  <c r="O751" i="150"/>
  <c r="AB750" i="150"/>
  <c r="AA750" i="150"/>
  <c r="R750" i="150"/>
  <c r="O750" i="150"/>
  <c r="AB749" i="150"/>
  <c r="AA749" i="150"/>
  <c r="R749" i="150"/>
  <c r="O749" i="150"/>
  <c r="AB748" i="150"/>
  <c r="AA748" i="150"/>
  <c r="R748" i="150"/>
  <c r="O748" i="150"/>
  <c r="G748" i="151"/>
  <c r="AB747" i="150"/>
  <c r="AA747" i="150"/>
  <c r="R747" i="150"/>
  <c r="O747" i="150"/>
  <c r="G747" i="151"/>
  <c r="AB746" i="150"/>
  <c r="AA746" i="150"/>
  <c r="R746" i="150"/>
  <c r="O746" i="150"/>
  <c r="G746" i="151"/>
  <c r="AB745" i="150"/>
  <c r="AA745" i="150"/>
  <c r="O745" i="150"/>
  <c r="AB744" i="150"/>
  <c r="AA744" i="150"/>
  <c r="R744" i="150"/>
  <c r="O744" i="150"/>
  <c r="G744" i="151"/>
  <c r="AA743" i="150"/>
  <c r="AB743" i="150"/>
  <c r="R743" i="150"/>
  <c r="O743" i="150"/>
  <c r="G743" i="151"/>
  <c r="AB742" i="150"/>
  <c r="AA742" i="150"/>
  <c r="R742" i="150"/>
  <c r="O742" i="150"/>
  <c r="G742" i="151"/>
  <c r="AB741" i="150"/>
  <c r="AA741" i="150"/>
  <c r="R741" i="150"/>
  <c r="O741" i="150"/>
  <c r="G741" i="151"/>
  <c r="AB740" i="150"/>
  <c r="AA740" i="150"/>
  <c r="R740" i="150"/>
  <c r="O740" i="150"/>
  <c r="G740" i="151"/>
  <c r="AB739" i="150"/>
  <c r="AA739" i="150"/>
  <c r="R739" i="150"/>
  <c r="O739" i="150"/>
  <c r="G739" i="151"/>
  <c r="AB738" i="150"/>
  <c r="AA738" i="150"/>
  <c r="R738" i="150"/>
  <c r="O738" i="150"/>
  <c r="G738" i="151"/>
  <c r="AB737" i="150"/>
  <c r="AA737" i="150"/>
  <c r="R737" i="150"/>
  <c r="O737" i="150"/>
  <c r="G737" i="151"/>
  <c r="AB736" i="150"/>
  <c r="AA736" i="150"/>
  <c r="R736" i="150"/>
  <c r="O736" i="150"/>
  <c r="AB735" i="150"/>
  <c r="AA735" i="150"/>
  <c r="R735" i="150"/>
  <c r="O735" i="150"/>
  <c r="G735" i="151"/>
  <c r="AB734" i="150"/>
  <c r="AA734" i="150"/>
  <c r="R734" i="150"/>
  <c r="O734" i="150"/>
  <c r="G734" i="151"/>
  <c r="AB733" i="150"/>
  <c r="AA733" i="150"/>
  <c r="R733" i="150"/>
  <c r="O733" i="150"/>
  <c r="G733" i="151"/>
  <c r="D733" i="150"/>
  <c r="D733" i="151" s="1"/>
  <c r="AB732" i="150"/>
  <c r="AA732" i="150"/>
  <c r="R732" i="150"/>
  <c r="O732" i="150"/>
  <c r="G732" i="151"/>
  <c r="AB731" i="150"/>
  <c r="AA731" i="150"/>
  <c r="R731" i="150"/>
  <c r="O731" i="150"/>
  <c r="G731" i="151"/>
  <c r="D731" i="150"/>
  <c r="D731" i="151" s="1"/>
  <c r="AB730" i="150"/>
  <c r="AA730" i="150"/>
  <c r="R730" i="150"/>
  <c r="O730" i="150"/>
  <c r="G730" i="151"/>
  <c r="AB729" i="150"/>
  <c r="AI729" i="150" s="1"/>
  <c r="AA729" i="150"/>
  <c r="R729" i="150"/>
  <c r="O729" i="150"/>
  <c r="G729" i="151"/>
  <c r="D729" i="150"/>
  <c r="AB728" i="150"/>
  <c r="AA728" i="150"/>
  <c r="R728" i="150"/>
  <c r="O728" i="150"/>
  <c r="AB727" i="150"/>
  <c r="AA727" i="150"/>
  <c r="R727" i="150"/>
  <c r="O727" i="150"/>
  <c r="AB726" i="150"/>
  <c r="AA726" i="150"/>
  <c r="R726" i="150"/>
  <c r="O726" i="150"/>
  <c r="G726" i="151"/>
  <c r="AB725" i="150"/>
  <c r="AA725" i="150"/>
  <c r="R725" i="150"/>
  <c r="O725" i="150"/>
  <c r="G725" i="151"/>
  <c r="AB724" i="150"/>
  <c r="AA724" i="150"/>
  <c r="R724" i="150"/>
  <c r="O724" i="150"/>
  <c r="G724" i="151"/>
  <c r="AB723" i="150"/>
  <c r="AA723" i="150"/>
  <c r="R723" i="150"/>
  <c r="O723" i="150"/>
  <c r="G723" i="151"/>
  <c r="AB722" i="150"/>
  <c r="AA722" i="150"/>
  <c r="R722" i="150"/>
  <c r="O722" i="150"/>
  <c r="AB721" i="150"/>
  <c r="AA721" i="150"/>
  <c r="AH721" i="150" s="1"/>
  <c r="O721" i="150"/>
  <c r="G721" i="151"/>
  <c r="D721" i="150"/>
  <c r="D721" i="151" s="1"/>
  <c r="AB720" i="150"/>
  <c r="AA720" i="150"/>
  <c r="R720" i="150"/>
  <c r="O720" i="150"/>
  <c r="G720" i="151"/>
  <c r="D720" i="150"/>
  <c r="AG720" i="150" s="1" a="1"/>
  <c r="AG720" i="150" s="1"/>
  <c r="AA719" i="150"/>
  <c r="AB719" i="150"/>
  <c r="R719" i="150"/>
  <c r="O719" i="150"/>
  <c r="AB718" i="150"/>
  <c r="AI718" i="150" s="1"/>
  <c r="AA718" i="150"/>
  <c r="R718" i="150"/>
  <c r="O718" i="150"/>
  <c r="G718" i="151"/>
  <c r="D718" i="150"/>
  <c r="AH718" i="150" s="1"/>
  <c r="AB717" i="150"/>
  <c r="AA717" i="150"/>
  <c r="R717" i="150"/>
  <c r="O717" i="150"/>
  <c r="G717" i="151"/>
  <c r="AB716" i="150"/>
  <c r="AA716" i="150"/>
  <c r="R716" i="150"/>
  <c r="O716" i="150"/>
  <c r="AB715" i="150"/>
  <c r="AA715" i="150"/>
  <c r="R715" i="150"/>
  <c r="O715" i="150"/>
  <c r="G715" i="151"/>
  <c r="AB714" i="150"/>
  <c r="AA714" i="150"/>
  <c r="R714" i="150"/>
  <c r="O714" i="150"/>
  <c r="G714" i="151"/>
  <c r="AB713" i="150"/>
  <c r="AA713" i="150"/>
  <c r="R713" i="150"/>
  <c r="O713" i="150"/>
  <c r="G713" i="151"/>
  <c r="AA712" i="150"/>
  <c r="AB712" i="150"/>
  <c r="R712" i="150"/>
  <c r="O712" i="150"/>
  <c r="G712" i="151"/>
  <c r="D712" i="150"/>
  <c r="AB711" i="150"/>
  <c r="AA711" i="150"/>
  <c r="R711" i="150"/>
  <c r="O711" i="150"/>
  <c r="AB710" i="150"/>
  <c r="AA710" i="150"/>
  <c r="R710" i="150"/>
  <c r="O710" i="150"/>
  <c r="G710" i="151"/>
  <c r="AA709" i="150"/>
  <c r="AB709" i="150"/>
  <c r="R709" i="150"/>
  <c r="O709" i="150"/>
  <c r="G709" i="151"/>
  <c r="AB708" i="150"/>
  <c r="AA708" i="150"/>
  <c r="R708" i="150"/>
  <c r="O708" i="150"/>
  <c r="AB707" i="150"/>
  <c r="AA707" i="150"/>
  <c r="R707" i="150"/>
  <c r="O707" i="150"/>
  <c r="G707" i="151"/>
  <c r="AB706" i="150"/>
  <c r="AA706" i="150"/>
  <c r="R706" i="150"/>
  <c r="O706" i="150"/>
  <c r="G706" i="151"/>
  <c r="AB705" i="150"/>
  <c r="AA705" i="150"/>
  <c r="R705" i="150"/>
  <c r="O705" i="150"/>
  <c r="G705" i="151"/>
  <c r="AB704" i="150"/>
  <c r="AA704" i="150"/>
  <c r="R704" i="150"/>
  <c r="O704" i="150"/>
  <c r="AA703" i="150"/>
  <c r="AB703" i="150"/>
  <c r="R703" i="150"/>
  <c r="O703" i="150"/>
  <c r="AB702" i="150"/>
  <c r="AA702" i="150"/>
  <c r="R702" i="150"/>
  <c r="O702" i="150"/>
  <c r="G702" i="151"/>
  <c r="D702" i="150"/>
  <c r="AB701" i="150"/>
  <c r="AA701" i="150"/>
  <c r="R701" i="150"/>
  <c r="O701" i="150"/>
  <c r="AB700" i="150"/>
  <c r="AA700" i="150"/>
  <c r="R700" i="150"/>
  <c r="O700" i="150"/>
  <c r="G700" i="151"/>
  <c r="AB699" i="150"/>
  <c r="AA699" i="150"/>
  <c r="R699" i="150"/>
  <c r="O699" i="150"/>
  <c r="AB698" i="150"/>
  <c r="AA698" i="150"/>
  <c r="R698" i="150"/>
  <c r="O698" i="150"/>
  <c r="AB697" i="150"/>
  <c r="AA697" i="150"/>
  <c r="R697" i="150"/>
  <c r="O697" i="150"/>
  <c r="G697" i="151"/>
  <c r="D697" i="150"/>
  <c r="D697" i="151" s="1"/>
  <c r="AB696" i="150"/>
  <c r="AA696" i="150"/>
  <c r="R696" i="150"/>
  <c r="O696" i="150"/>
  <c r="G696" i="151"/>
  <c r="AB695" i="150"/>
  <c r="AA695" i="150"/>
  <c r="R695" i="150"/>
  <c r="O695" i="150"/>
  <c r="G695" i="151"/>
  <c r="AB694" i="150"/>
  <c r="AA694" i="150"/>
  <c r="R694" i="150"/>
  <c r="O694" i="150"/>
  <c r="AB693" i="150"/>
  <c r="AA693" i="150"/>
  <c r="R693" i="150"/>
  <c r="O693" i="150"/>
  <c r="AB692" i="150"/>
  <c r="AA692" i="150"/>
  <c r="R692" i="150"/>
  <c r="O692" i="150"/>
  <c r="G692" i="151"/>
  <c r="AA691" i="150"/>
  <c r="AB691" i="150"/>
  <c r="R691" i="150"/>
  <c r="O691" i="150"/>
  <c r="G691" i="151"/>
  <c r="AB690" i="150"/>
  <c r="AA690" i="150"/>
  <c r="R690" i="150"/>
  <c r="O690" i="150"/>
  <c r="AB689" i="150"/>
  <c r="AA689" i="150"/>
  <c r="R689" i="150"/>
  <c r="O689" i="150"/>
  <c r="AB688" i="150"/>
  <c r="AA688" i="150"/>
  <c r="R688" i="150"/>
  <c r="O688" i="150"/>
  <c r="G688" i="151"/>
  <c r="AB687" i="150"/>
  <c r="AA687" i="150"/>
  <c r="R687" i="150"/>
  <c r="O687" i="150"/>
  <c r="G687" i="151"/>
  <c r="AB686" i="150"/>
  <c r="AA686" i="150"/>
  <c r="R686" i="150"/>
  <c r="O686" i="150"/>
  <c r="AB685" i="150"/>
  <c r="AA685" i="150"/>
  <c r="O685" i="150"/>
  <c r="G685" i="151"/>
  <c r="AB684" i="150"/>
  <c r="AA684" i="150"/>
  <c r="R684" i="150"/>
  <c r="O684" i="150"/>
  <c r="AB683" i="150"/>
  <c r="AA683" i="150"/>
  <c r="R683" i="150"/>
  <c r="O683" i="150"/>
  <c r="G683" i="151"/>
  <c r="D683" i="150"/>
  <c r="AB682" i="150"/>
  <c r="AA682" i="150"/>
  <c r="R682" i="150"/>
  <c r="O682" i="150"/>
  <c r="G682" i="151"/>
  <c r="AB681" i="150"/>
  <c r="AA681" i="150"/>
  <c r="R681" i="150"/>
  <c r="O681" i="150"/>
  <c r="AB680" i="150"/>
  <c r="AA680" i="150"/>
  <c r="R680" i="150"/>
  <c r="O680" i="150"/>
  <c r="AB679" i="150"/>
  <c r="AA679" i="150"/>
  <c r="R679" i="150"/>
  <c r="O679" i="150"/>
  <c r="G679" i="151"/>
  <c r="D679" i="150"/>
  <c r="D679" i="151" s="1"/>
  <c r="AB678" i="150"/>
  <c r="AA678" i="150"/>
  <c r="R678" i="150"/>
  <c r="O678" i="150"/>
  <c r="G678" i="151"/>
  <c r="D678" i="150"/>
  <c r="D678" i="151" s="1"/>
  <c r="AA677" i="150"/>
  <c r="AB677" i="150"/>
  <c r="R677" i="150"/>
  <c r="O677" i="150"/>
  <c r="G677" i="151"/>
  <c r="AB676" i="150"/>
  <c r="AA676" i="150"/>
  <c r="R676" i="150"/>
  <c r="O676" i="150"/>
  <c r="AB675" i="150"/>
  <c r="AA675" i="150"/>
  <c r="R675" i="150"/>
  <c r="O675" i="150"/>
  <c r="AB674" i="150"/>
  <c r="AA674" i="150"/>
  <c r="R674" i="150"/>
  <c r="O674" i="150"/>
  <c r="AA673" i="150"/>
  <c r="AB673" i="150"/>
  <c r="R673" i="150"/>
  <c r="O673" i="150"/>
  <c r="G673" i="151"/>
  <c r="AB672" i="150"/>
  <c r="AA672" i="150"/>
  <c r="R672" i="150"/>
  <c r="O672" i="150"/>
  <c r="AB671" i="150"/>
  <c r="AA671" i="150"/>
  <c r="R671" i="150"/>
  <c r="O671" i="150"/>
  <c r="G671" i="151"/>
  <c r="D671" i="150"/>
  <c r="D671" i="151" s="1"/>
  <c r="AB670" i="150"/>
  <c r="AA670" i="150"/>
  <c r="R670" i="150"/>
  <c r="O670" i="150"/>
  <c r="G670" i="151"/>
  <c r="AA669" i="150"/>
  <c r="AB669" i="150"/>
  <c r="R669" i="150"/>
  <c r="O669" i="150"/>
  <c r="G669" i="151"/>
  <c r="D669" i="150"/>
  <c r="AB668" i="150"/>
  <c r="AA668" i="150"/>
  <c r="R668" i="150"/>
  <c r="O668" i="150"/>
  <c r="AB667" i="150"/>
  <c r="AA667" i="150"/>
  <c r="R667" i="150"/>
  <c r="O667" i="150"/>
  <c r="G667" i="151"/>
  <c r="D667" i="150"/>
  <c r="AB666" i="150"/>
  <c r="AA666" i="150"/>
  <c r="R666" i="150"/>
  <c r="O666" i="150"/>
  <c r="G666" i="151"/>
  <c r="AB665" i="150"/>
  <c r="AA665" i="150"/>
  <c r="R665" i="150"/>
  <c r="O665" i="150"/>
  <c r="AA664" i="150"/>
  <c r="AB664" i="150"/>
  <c r="R664" i="150"/>
  <c r="O664" i="150"/>
  <c r="AB663" i="150"/>
  <c r="AA663" i="150"/>
  <c r="R663" i="150"/>
  <c r="O663" i="150"/>
  <c r="G663" i="151"/>
  <c r="D663" i="150"/>
  <c r="D663" i="151" s="1"/>
  <c r="AB662" i="150"/>
  <c r="AA662" i="150"/>
  <c r="R662" i="150"/>
  <c r="O662" i="150"/>
  <c r="AB661" i="150"/>
  <c r="AA661" i="150"/>
  <c r="R661" i="150"/>
  <c r="O661" i="150"/>
  <c r="G661" i="151"/>
  <c r="D661" i="150"/>
  <c r="AI661" i="150" s="1"/>
  <c r="AB660" i="150"/>
  <c r="AA660" i="150"/>
  <c r="R660" i="150"/>
  <c r="O660" i="150"/>
  <c r="AB659" i="150"/>
  <c r="AA659" i="150"/>
  <c r="R659" i="150"/>
  <c r="O659" i="150"/>
  <c r="G659" i="151"/>
  <c r="AB658" i="150"/>
  <c r="AA658" i="150"/>
  <c r="R658" i="150"/>
  <c r="O658" i="150"/>
  <c r="G658" i="151"/>
  <c r="AB657" i="150"/>
  <c r="AA657" i="150"/>
  <c r="R657" i="150"/>
  <c r="O657" i="150"/>
  <c r="G657" i="151"/>
  <c r="AB656" i="150"/>
  <c r="AA656" i="150"/>
  <c r="R656" i="150"/>
  <c r="O656" i="150"/>
  <c r="AB655" i="150"/>
  <c r="AA655" i="150"/>
  <c r="R655" i="150"/>
  <c r="O655" i="150"/>
  <c r="G655" i="151"/>
  <c r="D655" i="150"/>
  <c r="D655" i="151" s="1"/>
  <c r="AB654" i="150"/>
  <c r="AA654" i="150"/>
  <c r="R654" i="150"/>
  <c r="O654" i="150"/>
  <c r="G654" i="151"/>
  <c r="AB653" i="150"/>
  <c r="AA653" i="150"/>
  <c r="R653" i="150"/>
  <c r="O653" i="150"/>
  <c r="AB652" i="150"/>
  <c r="AA652" i="150"/>
  <c r="R652" i="150"/>
  <c r="O652" i="150"/>
  <c r="AB651" i="150"/>
  <c r="AA651" i="150"/>
  <c r="R651" i="150"/>
  <c r="O651" i="150"/>
  <c r="G651" i="151"/>
  <c r="D651" i="150"/>
  <c r="AB650" i="150"/>
  <c r="AA650" i="150"/>
  <c r="R650" i="150"/>
  <c r="O650" i="150"/>
  <c r="G650" i="151"/>
  <c r="AB649" i="150"/>
  <c r="AA649" i="150"/>
  <c r="R649" i="150"/>
  <c r="O649" i="150"/>
  <c r="G649" i="151"/>
  <c r="AB648" i="150"/>
  <c r="AA648" i="150"/>
  <c r="R648" i="150"/>
  <c r="O648" i="150"/>
  <c r="AB647" i="150"/>
  <c r="AA647" i="150"/>
  <c r="R647" i="150"/>
  <c r="O647" i="150"/>
  <c r="AB646" i="150"/>
  <c r="AA646" i="150"/>
  <c r="R646" i="150"/>
  <c r="O646" i="150"/>
  <c r="G646" i="151"/>
  <c r="AB645" i="150"/>
  <c r="AA645" i="150"/>
  <c r="R645" i="150"/>
  <c r="AE645" i="150" s="1"/>
  <c r="O645" i="150"/>
  <c r="G645" i="151"/>
  <c r="D645" i="150"/>
  <c r="AB644" i="150"/>
  <c r="AA644" i="150"/>
  <c r="R644" i="150"/>
  <c r="O644" i="150"/>
  <c r="AB643" i="150"/>
  <c r="AA643" i="150"/>
  <c r="R643" i="150"/>
  <c r="O643" i="150"/>
  <c r="G643" i="151"/>
  <c r="AB642" i="150"/>
  <c r="AA642" i="150"/>
  <c r="R642" i="150"/>
  <c r="O642" i="150"/>
  <c r="G642" i="151"/>
  <c r="AB641" i="150"/>
  <c r="AA641" i="150"/>
  <c r="R641" i="150"/>
  <c r="O641" i="150"/>
  <c r="G641" i="151"/>
  <c r="AB640" i="150"/>
  <c r="AA640" i="150"/>
  <c r="R640" i="150"/>
  <c r="O640" i="150"/>
  <c r="AB639" i="150"/>
  <c r="AA639" i="150"/>
  <c r="R639" i="150"/>
  <c r="O639" i="150"/>
  <c r="G639" i="151"/>
  <c r="AB638" i="150"/>
  <c r="AA638" i="150"/>
  <c r="R638" i="150"/>
  <c r="O638" i="150"/>
  <c r="G638" i="151"/>
  <c r="AB637" i="150"/>
  <c r="AA637" i="150"/>
  <c r="R637" i="150"/>
  <c r="O637" i="150"/>
  <c r="AB636" i="150"/>
  <c r="AA636" i="150"/>
  <c r="R636" i="150"/>
  <c r="O636" i="150"/>
  <c r="AB635" i="150"/>
  <c r="AA635" i="150"/>
  <c r="R635" i="150"/>
  <c r="O635" i="150"/>
  <c r="AB634" i="150"/>
  <c r="AA634" i="150"/>
  <c r="R634" i="150"/>
  <c r="O634" i="150"/>
  <c r="G634" i="151"/>
  <c r="AB633" i="150"/>
  <c r="AA633" i="150"/>
  <c r="R633" i="150"/>
  <c r="O633" i="150"/>
  <c r="G633" i="151"/>
  <c r="AB632" i="150"/>
  <c r="AA632" i="150"/>
  <c r="R632" i="150"/>
  <c r="O632" i="150"/>
  <c r="AB631" i="150"/>
  <c r="AA631" i="150"/>
  <c r="R631" i="150"/>
  <c r="O631" i="150"/>
  <c r="AB630" i="150"/>
  <c r="AA630" i="150"/>
  <c r="R630" i="150"/>
  <c r="O630" i="150"/>
  <c r="G630" i="151"/>
  <c r="AB629" i="150"/>
  <c r="AA629" i="150"/>
  <c r="R629" i="150"/>
  <c r="O629" i="150"/>
  <c r="G629" i="151"/>
  <c r="D629" i="150"/>
  <c r="AB628" i="150"/>
  <c r="AA628" i="150"/>
  <c r="R628" i="150"/>
  <c r="O628" i="150"/>
  <c r="AB627" i="150"/>
  <c r="AA627" i="150"/>
  <c r="R627" i="150"/>
  <c r="O627" i="150"/>
  <c r="AB626" i="150"/>
  <c r="AA626" i="150"/>
  <c r="R626" i="150"/>
  <c r="O626" i="150"/>
  <c r="AA625" i="150"/>
  <c r="AB625" i="150"/>
  <c r="R625" i="150"/>
  <c r="O625" i="150"/>
  <c r="G625" i="151"/>
  <c r="AB624" i="150"/>
  <c r="AA624" i="150"/>
  <c r="O624" i="150"/>
  <c r="G624" i="151"/>
  <c r="AB623" i="150"/>
  <c r="AA623" i="150"/>
  <c r="R623" i="150"/>
  <c r="O623" i="150"/>
  <c r="G623" i="151"/>
  <c r="AA622" i="150"/>
  <c r="AB622" i="150"/>
  <c r="R622" i="150"/>
  <c r="O622" i="150"/>
  <c r="AB621" i="150"/>
  <c r="AA621" i="150"/>
  <c r="R621" i="150"/>
  <c r="O621" i="150"/>
  <c r="AA620" i="150"/>
  <c r="AB620" i="150"/>
  <c r="R620" i="150"/>
  <c r="O620" i="150"/>
  <c r="G620" i="151"/>
  <c r="AB619" i="150"/>
  <c r="AA619" i="150"/>
  <c r="R619" i="150"/>
  <c r="O619" i="150"/>
  <c r="G619" i="151"/>
  <c r="AB618" i="150"/>
  <c r="AA618" i="150"/>
  <c r="R618" i="150"/>
  <c r="O618" i="150"/>
  <c r="AB617" i="150"/>
  <c r="AA617" i="150"/>
  <c r="R617" i="150"/>
  <c r="O617" i="150"/>
  <c r="G617" i="151"/>
  <c r="D617" i="150"/>
  <c r="AB616" i="150"/>
  <c r="AA616" i="150"/>
  <c r="R616" i="150"/>
  <c r="O616" i="150"/>
  <c r="G616" i="151"/>
  <c r="AB615" i="150"/>
  <c r="AA615" i="150"/>
  <c r="R615" i="150"/>
  <c r="O615" i="150"/>
  <c r="G615" i="151"/>
  <c r="AB614" i="150"/>
  <c r="AA614" i="150"/>
  <c r="R614" i="150"/>
  <c r="O614" i="150"/>
  <c r="AB613" i="150"/>
  <c r="AA613" i="150"/>
  <c r="R613" i="150"/>
  <c r="O613" i="150"/>
  <c r="G613" i="151"/>
  <c r="D613" i="150"/>
  <c r="AI613" i="150" s="1"/>
  <c r="AA612" i="150"/>
  <c r="AB612" i="150"/>
  <c r="R612" i="150"/>
  <c r="O612" i="150"/>
  <c r="G612" i="151"/>
  <c r="AB611" i="150"/>
  <c r="AA611" i="150"/>
  <c r="R611" i="150"/>
  <c r="O611" i="150"/>
  <c r="G611" i="151"/>
  <c r="D611" i="150"/>
  <c r="AB610" i="150"/>
  <c r="AA610" i="150"/>
  <c r="R610" i="150"/>
  <c r="O610" i="150"/>
  <c r="AB609" i="150"/>
  <c r="AA609" i="150"/>
  <c r="R609" i="150"/>
  <c r="O609" i="150"/>
  <c r="AB608" i="150"/>
  <c r="AA608" i="150"/>
  <c r="R608" i="150"/>
  <c r="O608" i="150"/>
  <c r="G608" i="151"/>
  <c r="AB607" i="150"/>
  <c r="AA607" i="150"/>
  <c r="R607" i="150"/>
  <c r="O607" i="150"/>
  <c r="G607" i="151"/>
  <c r="AB606" i="150"/>
  <c r="AA606" i="150"/>
  <c r="R606" i="150"/>
  <c r="O606" i="150"/>
  <c r="AB605" i="150"/>
  <c r="AA605" i="150"/>
  <c r="R605" i="150"/>
  <c r="O605" i="150"/>
  <c r="G605" i="151"/>
  <c r="AB604" i="150"/>
  <c r="AA604" i="150"/>
  <c r="R604" i="150"/>
  <c r="O604" i="150"/>
  <c r="G604" i="151"/>
  <c r="AB603" i="150"/>
  <c r="AA603" i="150"/>
  <c r="R603" i="150"/>
  <c r="O603" i="150"/>
  <c r="AB602" i="150"/>
  <c r="AA602" i="150"/>
  <c r="R602" i="150"/>
  <c r="O602" i="150"/>
  <c r="AB601" i="150"/>
  <c r="AA601" i="150"/>
  <c r="R601" i="150"/>
  <c r="O601" i="150"/>
  <c r="AB600" i="150"/>
  <c r="AA600" i="150"/>
  <c r="R600" i="150"/>
  <c r="O600" i="150"/>
  <c r="AB599" i="150"/>
  <c r="AA599" i="150"/>
  <c r="R599" i="150"/>
  <c r="O599" i="150"/>
  <c r="G599" i="151"/>
  <c r="AB598" i="150"/>
  <c r="AA598" i="150"/>
  <c r="R598" i="150"/>
  <c r="O598" i="150"/>
  <c r="AB597" i="150"/>
  <c r="AA597" i="150"/>
  <c r="R597" i="150"/>
  <c r="O597" i="150"/>
  <c r="G597" i="151"/>
  <c r="AB596" i="150"/>
  <c r="AA596" i="150"/>
  <c r="R596" i="150"/>
  <c r="O596" i="150"/>
  <c r="G596" i="151"/>
  <c r="AB595" i="150"/>
  <c r="AA595" i="150"/>
  <c r="R595" i="150"/>
  <c r="O595" i="150"/>
  <c r="G595" i="151"/>
  <c r="AB594" i="150"/>
  <c r="AA594" i="150"/>
  <c r="R594" i="150"/>
  <c r="O594" i="150"/>
  <c r="AB593" i="150"/>
  <c r="AA593" i="150"/>
  <c r="R593" i="150"/>
  <c r="AE593" i="150" s="1"/>
  <c r="O593" i="150"/>
  <c r="G593" i="151"/>
  <c r="D593" i="150"/>
  <c r="AB592" i="150"/>
  <c r="AA592" i="150"/>
  <c r="R592" i="150"/>
  <c r="O592" i="150"/>
  <c r="G592" i="151"/>
  <c r="AB591" i="150"/>
  <c r="AA591" i="150"/>
  <c r="R591" i="150"/>
  <c r="O591" i="150"/>
  <c r="G591" i="151"/>
  <c r="AB590" i="150"/>
  <c r="AA590" i="150"/>
  <c r="R590" i="150"/>
  <c r="O590" i="150"/>
  <c r="AB589" i="150"/>
  <c r="AA589" i="150"/>
  <c r="R589" i="150"/>
  <c r="O589" i="150"/>
  <c r="AB588" i="150"/>
  <c r="AA588" i="150"/>
  <c r="R588" i="150"/>
  <c r="O588" i="150"/>
  <c r="G588" i="151"/>
  <c r="AB587" i="150"/>
  <c r="AA587" i="150"/>
  <c r="R587" i="150"/>
  <c r="O587" i="150"/>
  <c r="AB586" i="150"/>
  <c r="AA586" i="150"/>
  <c r="R586" i="150"/>
  <c r="O586" i="150"/>
  <c r="AB585" i="150"/>
  <c r="AA585" i="150"/>
  <c r="R585" i="150"/>
  <c r="O585" i="150"/>
  <c r="G585" i="151"/>
  <c r="D585" i="150"/>
  <c r="AB584" i="150"/>
  <c r="AA584" i="150"/>
  <c r="R584" i="150"/>
  <c r="O584" i="150"/>
  <c r="G584" i="151"/>
  <c r="D584" i="150"/>
  <c r="D584" i="151" s="1"/>
  <c r="AB583" i="150"/>
  <c r="AA583" i="150"/>
  <c r="R583" i="150"/>
  <c r="O583" i="150"/>
  <c r="G583" i="151"/>
  <c r="AB582" i="150"/>
  <c r="AA582" i="150"/>
  <c r="R582" i="150"/>
  <c r="O582" i="150"/>
  <c r="AB581" i="150"/>
  <c r="AA581" i="150"/>
  <c r="R581" i="150"/>
  <c r="O581" i="150"/>
  <c r="G581" i="151"/>
  <c r="D581" i="150"/>
  <c r="AE581" i="150" s="1"/>
  <c r="AB580" i="150"/>
  <c r="AA580" i="150"/>
  <c r="R580" i="150"/>
  <c r="O580" i="150"/>
  <c r="G580" i="151"/>
  <c r="AA579" i="150"/>
  <c r="AB579" i="150"/>
  <c r="R579" i="150"/>
  <c r="O579" i="150"/>
  <c r="G579" i="151"/>
  <c r="D579" i="150"/>
  <c r="AB578" i="150"/>
  <c r="AA578" i="150"/>
  <c r="R578" i="150"/>
  <c r="O578" i="150"/>
  <c r="AB577" i="150"/>
  <c r="AA577" i="150"/>
  <c r="R577" i="150"/>
  <c r="O577" i="150"/>
  <c r="G577" i="151"/>
  <c r="D577" i="150"/>
  <c r="AB576" i="150"/>
  <c r="AA576" i="150"/>
  <c r="R576" i="150"/>
  <c r="O576" i="150"/>
  <c r="G576" i="151"/>
  <c r="AB575" i="150"/>
  <c r="AA575" i="150"/>
  <c r="R575" i="150"/>
  <c r="O575" i="150"/>
  <c r="G575" i="151"/>
  <c r="AB574" i="150"/>
  <c r="AA574" i="150"/>
  <c r="R574" i="150"/>
  <c r="O574" i="150"/>
  <c r="AB573" i="150"/>
  <c r="AI573" i="150" s="1"/>
  <c r="AA573" i="150"/>
  <c r="R573" i="150"/>
  <c r="AE573" i="150" s="1"/>
  <c r="O573" i="150"/>
  <c r="G573" i="151"/>
  <c r="D573" i="150"/>
  <c r="AB572" i="150"/>
  <c r="AA572" i="150"/>
  <c r="R572" i="150"/>
  <c r="O572" i="150"/>
  <c r="G572" i="151"/>
  <c r="AB571" i="150"/>
  <c r="AA571" i="150"/>
  <c r="R571" i="150"/>
  <c r="O571" i="150"/>
  <c r="AB570" i="150"/>
  <c r="AA570" i="150"/>
  <c r="R570" i="150"/>
  <c r="O570" i="150"/>
  <c r="AB569" i="150"/>
  <c r="AA569" i="150"/>
  <c r="R569" i="150"/>
  <c r="O569" i="150"/>
  <c r="G569" i="151"/>
  <c r="D569" i="150"/>
  <c r="D569" i="151" s="1"/>
  <c r="AB568" i="150"/>
  <c r="AA568" i="150"/>
  <c r="R568" i="150"/>
  <c r="O568" i="150"/>
  <c r="G568" i="151"/>
  <c r="D568" i="150"/>
  <c r="D568" i="151" s="1"/>
  <c r="AB567" i="150"/>
  <c r="AA567" i="150"/>
  <c r="R567" i="150"/>
  <c r="O567" i="150"/>
  <c r="G567" i="151"/>
  <c r="AB566" i="150"/>
  <c r="AA566" i="150"/>
  <c r="R566" i="150"/>
  <c r="O566" i="150"/>
  <c r="G566" i="151"/>
  <c r="AB565" i="150"/>
  <c r="AA565" i="150"/>
  <c r="R565" i="150"/>
  <c r="O565" i="150"/>
  <c r="AB564" i="150"/>
  <c r="AA564" i="150"/>
  <c r="R564" i="150"/>
  <c r="O564" i="150"/>
  <c r="AB563" i="150"/>
  <c r="AA563" i="150"/>
  <c r="R563" i="150"/>
  <c r="O563" i="150"/>
  <c r="AB562" i="150"/>
  <c r="AA562" i="150"/>
  <c r="R562" i="150"/>
  <c r="O562" i="150"/>
  <c r="G562" i="151"/>
  <c r="AB561" i="150"/>
  <c r="AA561" i="150"/>
  <c r="R561" i="150"/>
  <c r="O561" i="150"/>
  <c r="G561" i="151"/>
  <c r="AB560" i="150"/>
  <c r="AA560" i="150"/>
  <c r="R560" i="150"/>
  <c r="O560" i="150"/>
  <c r="G560" i="151"/>
  <c r="AB559" i="150"/>
  <c r="AA559" i="150"/>
  <c r="R559" i="150"/>
  <c r="O559" i="150"/>
  <c r="G559" i="151"/>
  <c r="AB558" i="150"/>
  <c r="AA558" i="150"/>
  <c r="R558" i="150"/>
  <c r="O558" i="150"/>
  <c r="G558" i="151"/>
  <c r="AB557" i="150"/>
  <c r="AA557" i="150"/>
  <c r="R557" i="150"/>
  <c r="O557" i="150"/>
  <c r="AB556" i="150"/>
  <c r="AA556" i="150"/>
  <c r="R556" i="150"/>
  <c r="O556" i="150"/>
  <c r="AB555" i="150"/>
  <c r="AA555" i="150"/>
  <c r="R555" i="150"/>
  <c r="O555" i="150"/>
  <c r="AB554" i="150"/>
  <c r="AA554" i="150"/>
  <c r="R554" i="150"/>
  <c r="O554" i="150"/>
  <c r="G554" i="151"/>
  <c r="AB553" i="150"/>
  <c r="AA553" i="150"/>
  <c r="R553" i="150"/>
  <c r="O553" i="150"/>
  <c r="G553" i="151"/>
  <c r="AB552" i="150"/>
  <c r="AA552" i="150"/>
  <c r="R552" i="150"/>
  <c r="O552" i="150"/>
  <c r="G552" i="151"/>
  <c r="AA551" i="150"/>
  <c r="AB551" i="150"/>
  <c r="R551" i="150"/>
  <c r="O551" i="150"/>
  <c r="G551" i="151"/>
  <c r="AB550" i="150"/>
  <c r="AA550" i="150"/>
  <c r="R550" i="150"/>
  <c r="O550" i="150"/>
  <c r="G550" i="151"/>
  <c r="AB549" i="150"/>
  <c r="AA549" i="150"/>
  <c r="R549" i="150"/>
  <c r="O549" i="150"/>
  <c r="G549" i="151"/>
  <c r="AB548" i="150"/>
  <c r="AA548" i="150"/>
  <c r="R548" i="150"/>
  <c r="O548" i="150"/>
  <c r="AB547" i="150"/>
  <c r="AA547" i="150"/>
  <c r="R547" i="150"/>
  <c r="O547" i="150"/>
  <c r="AB546" i="150"/>
  <c r="AA546" i="150"/>
  <c r="R546" i="150"/>
  <c r="O546" i="150"/>
  <c r="AB545" i="150"/>
  <c r="AA545" i="150"/>
  <c r="R545" i="150"/>
  <c r="O545" i="150"/>
  <c r="G545" i="151"/>
  <c r="AB544" i="150"/>
  <c r="AA544" i="150"/>
  <c r="R544" i="150"/>
  <c r="O544" i="150"/>
  <c r="G544" i="151"/>
  <c r="AB543" i="150"/>
  <c r="AA543" i="150"/>
  <c r="R543" i="150"/>
  <c r="O543" i="150"/>
  <c r="G543" i="151"/>
  <c r="AB542" i="150"/>
  <c r="AA542" i="150"/>
  <c r="R542" i="150"/>
  <c r="O542" i="150"/>
  <c r="G542" i="151"/>
  <c r="AB541" i="150"/>
  <c r="AA541" i="150"/>
  <c r="R541" i="150"/>
  <c r="O541" i="150"/>
  <c r="G541" i="151"/>
  <c r="AB540" i="150"/>
  <c r="AA540" i="150"/>
  <c r="R540" i="150"/>
  <c r="O540" i="150"/>
  <c r="G540" i="151"/>
  <c r="AB539" i="150"/>
  <c r="AA539" i="150"/>
  <c r="R539" i="150"/>
  <c r="O539" i="150"/>
  <c r="G539" i="151"/>
  <c r="AB538" i="150"/>
  <c r="AA538" i="150"/>
  <c r="R538" i="150"/>
  <c r="O538" i="150"/>
  <c r="AB537" i="150"/>
  <c r="AA537" i="150"/>
  <c r="R537" i="150"/>
  <c r="O537" i="150"/>
  <c r="G537" i="151"/>
  <c r="AB536" i="150"/>
  <c r="AA536" i="150"/>
  <c r="R536" i="150"/>
  <c r="O536" i="150"/>
  <c r="G536" i="151"/>
  <c r="AB535" i="150"/>
  <c r="AA535" i="150"/>
  <c r="R535" i="150"/>
  <c r="O535" i="150"/>
  <c r="G535" i="151"/>
  <c r="D535" i="150"/>
  <c r="AB534" i="150"/>
  <c r="AA534" i="150"/>
  <c r="R534" i="150"/>
  <c r="O534" i="150"/>
  <c r="G534" i="151"/>
  <c r="AB533" i="150"/>
  <c r="AA533" i="150"/>
  <c r="R533" i="150"/>
  <c r="O533" i="150"/>
  <c r="G533" i="151"/>
  <c r="AB532" i="150"/>
  <c r="AA532" i="150"/>
  <c r="R532" i="150"/>
  <c r="O532" i="150"/>
  <c r="AB531" i="150"/>
  <c r="AA531" i="150"/>
  <c r="R531" i="150"/>
  <c r="O531" i="150"/>
  <c r="AB530" i="150"/>
  <c r="AA530" i="150"/>
  <c r="R530" i="150"/>
  <c r="O530" i="150"/>
  <c r="AB529" i="150"/>
  <c r="AA529" i="150"/>
  <c r="R529" i="150"/>
  <c r="O529" i="150"/>
  <c r="G529" i="151"/>
  <c r="AB528" i="150"/>
  <c r="AA528" i="150"/>
  <c r="R528" i="150"/>
  <c r="O528" i="150"/>
  <c r="G528" i="151"/>
  <c r="AB527" i="150"/>
  <c r="AA527" i="150"/>
  <c r="R527" i="150"/>
  <c r="O527" i="150"/>
  <c r="G527" i="151"/>
  <c r="AB526" i="150"/>
  <c r="AA526" i="150"/>
  <c r="R526" i="150"/>
  <c r="O526" i="150"/>
  <c r="AB525" i="150"/>
  <c r="AA525" i="150"/>
  <c r="R525" i="150"/>
  <c r="O525" i="150"/>
  <c r="G525" i="151"/>
  <c r="AB524" i="150"/>
  <c r="AA524" i="150"/>
  <c r="R524" i="150"/>
  <c r="O524" i="150"/>
  <c r="G524" i="151"/>
  <c r="AB523" i="150"/>
  <c r="AA523" i="150"/>
  <c r="R523" i="150"/>
  <c r="O523" i="150"/>
  <c r="AB522" i="150"/>
  <c r="AA522" i="150"/>
  <c r="R522" i="150"/>
  <c r="O522" i="150"/>
  <c r="AB521" i="150"/>
  <c r="AA521" i="150"/>
  <c r="O521" i="150"/>
  <c r="G521" i="151"/>
  <c r="AB520" i="150"/>
  <c r="AA520" i="150"/>
  <c r="R520" i="150"/>
  <c r="O520" i="150"/>
  <c r="AB519" i="150"/>
  <c r="AA519" i="150"/>
  <c r="R519" i="150"/>
  <c r="O519" i="150"/>
  <c r="AB518" i="150"/>
  <c r="AA518" i="150"/>
  <c r="R518" i="150"/>
  <c r="O518" i="150"/>
  <c r="AB517" i="150"/>
  <c r="AA517" i="150"/>
  <c r="R517" i="150"/>
  <c r="O517" i="150"/>
  <c r="G517" i="151"/>
  <c r="AB516" i="150"/>
  <c r="AA516" i="150"/>
  <c r="R516" i="150"/>
  <c r="O516" i="150"/>
  <c r="G516" i="151"/>
  <c r="AB515" i="150"/>
  <c r="AA515" i="150"/>
  <c r="R515" i="150"/>
  <c r="O515" i="150"/>
  <c r="AA514" i="150"/>
  <c r="AB514" i="150"/>
  <c r="R514" i="150"/>
  <c r="O514" i="150"/>
  <c r="G514" i="151"/>
  <c r="D514" i="150"/>
  <c r="AB513" i="150"/>
  <c r="AA513" i="150"/>
  <c r="R513" i="150"/>
  <c r="O513" i="150"/>
  <c r="G513" i="151"/>
  <c r="AB512" i="150"/>
  <c r="AA512" i="150"/>
  <c r="R512" i="150"/>
  <c r="O512" i="150"/>
  <c r="G512" i="151"/>
  <c r="D512" i="150"/>
  <c r="AH512" i="150" s="1"/>
  <c r="AB511" i="150"/>
  <c r="AA511" i="150"/>
  <c r="R511" i="150"/>
  <c r="O511" i="150"/>
  <c r="G511" i="151"/>
  <c r="AB510" i="150"/>
  <c r="AA510" i="150"/>
  <c r="R510" i="150"/>
  <c r="O510" i="150"/>
  <c r="AA509" i="150"/>
  <c r="AB509" i="150"/>
  <c r="R509" i="150"/>
  <c r="O509" i="150"/>
  <c r="G509" i="151"/>
  <c r="AB508" i="150"/>
  <c r="AA508" i="150"/>
  <c r="R508" i="150"/>
  <c r="O508" i="150"/>
  <c r="G508" i="151"/>
  <c r="AB507" i="150"/>
  <c r="AA507" i="150"/>
  <c r="R507" i="150"/>
  <c r="O507" i="150"/>
  <c r="G507" i="151"/>
  <c r="AB506" i="150"/>
  <c r="AA506" i="150"/>
  <c r="R506" i="150"/>
  <c r="O506" i="150"/>
  <c r="G506" i="151"/>
  <c r="AB505" i="150"/>
  <c r="AA505" i="150"/>
  <c r="R505" i="150"/>
  <c r="O505" i="150"/>
  <c r="G505" i="151"/>
  <c r="AB504" i="150"/>
  <c r="AA504" i="150"/>
  <c r="R504" i="150"/>
  <c r="O504" i="150"/>
  <c r="G504" i="151"/>
  <c r="AB503" i="150"/>
  <c r="AA503" i="150"/>
  <c r="O503" i="150"/>
  <c r="G503" i="151"/>
  <c r="AB502" i="150"/>
  <c r="AA502" i="150"/>
  <c r="R502" i="150"/>
  <c r="O502" i="150"/>
  <c r="G502" i="151"/>
  <c r="AB501" i="150"/>
  <c r="AA501" i="150"/>
  <c r="R501" i="150"/>
  <c r="O501" i="150"/>
  <c r="AB500" i="150"/>
  <c r="AA500" i="150"/>
  <c r="R500" i="150"/>
  <c r="O500" i="150"/>
  <c r="G500" i="151"/>
  <c r="AB499" i="150"/>
  <c r="AA499" i="150"/>
  <c r="R499" i="150"/>
  <c r="O499" i="150"/>
  <c r="G499" i="151"/>
  <c r="AB498" i="150"/>
  <c r="AA498" i="150"/>
  <c r="R498" i="150"/>
  <c r="O498" i="150"/>
  <c r="G498" i="151"/>
  <c r="AB497" i="150"/>
  <c r="AA497" i="150"/>
  <c r="R497" i="150"/>
  <c r="O497" i="150"/>
  <c r="G497" i="151"/>
  <c r="D497" i="150"/>
  <c r="AB496" i="150"/>
  <c r="AA496" i="150"/>
  <c r="R496" i="150"/>
  <c r="O496" i="150"/>
  <c r="G496" i="151"/>
  <c r="AB495" i="150"/>
  <c r="AA495" i="150"/>
  <c r="R495" i="150"/>
  <c r="O495" i="150"/>
  <c r="G495" i="151"/>
  <c r="D495" i="150"/>
  <c r="AH495" i="150" s="1"/>
  <c r="AB494" i="150"/>
  <c r="AA494" i="150"/>
  <c r="R494" i="150"/>
  <c r="O494" i="150"/>
  <c r="AA493" i="150"/>
  <c r="AB493" i="150"/>
  <c r="R493" i="150"/>
  <c r="O493" i="150"/>
  <c r="G493" i="151"/>
  <c r="AB492" i="150"/>
  <c r="AA492" i="150"/>
  <c r="R492" i="150"/>
  <c r="O492" i="150"/>
  <c r="AB491" i="150"/>
  <c r="AA491" i="150"/>
  <c r="R491" i="150"/>
  <c r="O491" i="150"/>
  <c r="AB490" i="150"/>
  <c r="AA490" i="150"/>
  <c r="R490" i="150"/>
  <c r="O490" i="150"/>
  <c r="AB489" i="150"/>
  <c r="AA489" i="150"/>
  <c r="R489" i="150"/>
  <c r="O489" i="150"/>
  <c r="G489" i="151"/>
  <c r="AB488" i="150"/>
  <c r="AA488" i="150"/>
  <c r="R488" i="150"/>
  <c r="O488" i="150"/>
  <c r="G488" i="151"/>
  <c r="AB487" i="150"/>
  <c r="AA487" i="150"/>
  <c r="R487" i="150"/>
  <c r="O487" i="150"/>
  <c r="G487" i="151"/>
  <c r="AB486" i="150"/>
  <c r="AA486" i="150"/>
  <c r="R486" i="150"/>
  <c r="O486" i="150"/>
  <c r="AB485" i="150"/>
  <c r="AA485" i="150"/>
  <c r="R485" i="150"/>
  <c r="O485" i="150"/>
  <c r="AB484" i="150"/>
  <c r="AA484" i="150"/>
  <c r="R484" i="150"/>
  <c r="O484" i="150"/>
  <c r="AB483" i="150"/>
  <c r="AA483" i="150"/>
  <c r="R483" i="150"/>
  <c r="O483" i="150"/>
  <c r="AB482" i="150"/>
  <c r="AA482" i="150"/>
  <c r="R482" i="150"/>
  <c r="O482" i="150"/>
  <c r="G482" i="151"/>
  <c r="AB481" i="150"/>
  <c r="AA481" i="150"/>
  <c r="R481" i="150"/>
  <c r="O481" i="150"/>
  <c r="AB480" i="150"/>
  <c r="AA480" i="150"/>
  <c r="R480" i="150"/>
  <c r="O480" i="150"/>
  <c r="AB479" i="150"/>
  <c r="AA479" i="150"/>
  <c r="R479" i="150"/>
  <c r="O479" i="150"/>
  <c r="G479" i="151"/>
  <c r="AB478" i="150"/>
  <c r="AA478" i="150"/>
  <c r="R478" i="150"/>
  <c r="O478" i="150"/>
  <c r="AB477" i="150"/>
  <c r="AA477" i="150"/>
  <c r="R477" i="150"/>
  <c r="O477" i="150"/>
  <c r="G477" i="151"/>
  <c r="AB476" i="150"/>
  <c r="AA476" i="150"/>
  <c r="R476" i="150"/>
  <c r="O476" i="150"/>
  <c r="G476" i="151"/>
  <c r="AB475" i="150"/>
  <c r="AA475" i="150"/>
  <c r="R475" i="150"/>
  <c r="O475" i="150"/>
  <c r="AA474" i="150"/>
  <c r="AB474" i="150"/>
  <c r="R474" i="150"/>
  <c r="O474" i="150"/>
  <c r="AB473" i="150"/>
  <c r="AA473" i="150"/>
  <c r="R473" i="150"/>
  <c r="O473" i="150"/>
  <c r="G473" i="151"/>
  <c r="D473" i="150"/>
  <c r="AB472" i="150"/>
  <c r="AA472" i="150"/>
  <c r="R472" i="150"/>
  <c r="O472" i="150"/>
  <c r="G472" i="151"/>
  <c r="AB471" i="150"/>
  <c r="AA471" i="150"/>
  <c r="R471" i="150"/>
  <c r="O471" i="150"/>
  <c r="AA470" i="150"/>
  <c r="AB470" i="150"/>
  <c r="R470" i="150"/>
  <c r="O470" i="150"/>
  <c r="G470" i="151"/>
  <c r="AB469" i="150"/>
  <c r="AA469" i="150"/>
  <c r="R469" i="150"/>
  <c r="O469" i="150"/>
  <c r="G469" i="151"/>
  <c r="AB468" i="150"/>
  <c r="AA468" i="150"/>
  <c r="R468" i="150"/>
  <c r="O468" i="150"/>
  <c r="AB467" i="150"/>
  <c r="AA467" i="150"/>
  <c r="R467" i="150"/>
  <c r="O467" i="150"/>
  <c r="AB466" i="150"/>
  <c r="AA466" i="150"/>
  <c r="R466" i="150"/>
  <c r="O466" i="150"/>
  <c r="AB465" i="150"/>
  <c r="AA465" i="150"/>
  <c r="R465" i="150"/>
  <c r="O465" i="150"/>
  <c r="G465" i="151"/>
  <c r="AB464" i="150"/>
  <c r="AA464" i="150"/>
  <c r="R464" i="150"/>
  <c r="O464" i="150"/>
  <c r="AB463" i="150"/>
  <c r="AA463" i="150"/>
  <c r="R463" i="150"/>
  <c r="O463" i="150"/>
  <c r="G463" i="151"/>
  <c r="AB462" i="150"/>
  <c r="AA462" i="150"/>
  <c r="O462" i="150"/>
  <c r="AB461" i="150"/>
  <c r="AA461" i="150"/>
  <c r="R461" i="150"/>
  <c r="O461" i="150"/>
  <c r="G461" i="151"/>
  <c r="AB460" i="150"/>
  <c r="AA460" i="150"/>
  <c r="R460" i="150"/>
  <c r="O460" i="150"/>
  <c r="G460" i="151"/>
  <c r="AB459" i="150"/>
  <c r="AA459" i="150"/>
  <c r="R459" i="150"/>
  <c r="AE459" i="150" s="1"/>
  <c r="O459" i="150"/>
  <c r="G459" i="151"/>
  <c r="D459" i="150"/>
  <c r="AB458" i="150"/>
  <c r="AA458" i="150"/>
  <c r="R458" i="150"/>
  <c r="O458" i="150"/>
  <c r="AB457" i="150"/>
  <c r="AA457" i="150"/>
  <c r="R457" i="150"/>
  <c r="O457" i="150"/>
  <c r="AB456" i="150"/>
  <c r="AA456" i="150"/>
  <c r="R456" i="150"/>
  <c r="O456" i="150"/>
  <c r="G456" i="151"/>
  <c r="AB455" i="150"/>
  <c r="AA455" i="150"/>
  <c r="R455" i="150"/>
  <c r="O455" i="150"/>
  <c r="AB454" i="150"/>
  <c r="AA454" i="150"/>
  <c r="R454" i="150"/>
  <c r="O454" i="150"/>
  <c r="G454" i="151"/>
  <c r="AB453" i="150"/>
  <c r="AA453" i="150"/>
  <c r="R453" i="150"/>
  <c r="O453" i="150"/>
  <c r="G453" i="151"/>
  <c r="AB452" i="150"/>
  <c r="AA452" i="150"/>
  <c r="R452" i="150"/>
  <c r="O452" i="150"/>
  <c r="AB451" i="150"/>
  <c r="AA451" i="150"/>
  <c r="R451" i="150"/>
  <c r="O451" i="150"/>
  <c r="AB450" i="150"/>
  <c r="AA450" i="150"/>
  <c r="R450" i="150"/>
  <c r="O450" i="150"/>
  <c r="G450" i="151"/>
  <c r="D450" i="150"/>
  <c r="AB449" i="150"/>
  <c r="AA449" i="150"/>
  <c r="R449" i="150"/>
  <c r="O449" i="150"/>
  <c r="AB448" i="150"/>
  <c r="AA448" i="150"/>
  <c r="R448" i="150"/>
  <c r="O448" i="150"/>
  <c r="G448" i="151"/>
  <c r="AB447" i="150"/>
  <c r="AA447" i="150"/>
  <c r="R447" i="150"/>
  <c r="O447" i="150"/>
  <c r="AB446" i="150"/>
  <c r="AA446" i="150"/>
  <c r="R446" i="150"/>
  <c r="O446" i="150"/>
  <c r="AB445" i="150"/>
  <c r="AA445" i="150"/>
  <c r="R445" i="150"/>
  <c r="O445" i="150"/>
  <c r="AB444" i="150"/>
  <c r="AA444" i="150"/>
  <c r="R444" i="150"/>
  <c r="O444" i="150"/>
  <c r="G444" i="151"/>
  <c r="AB443" i="150"/>
  <c r="AA443" i="150"/>
  <c r="R443" i="150"/>
  <c r="O443" i="150"/>
  <c r="G443" i="151"/>
  <c r="AB442" i="150"/>
  <c r="AA442" i="150"/>
  <c r="R442" i="150"/>
  <c r="O442" i="150"/>
  <c r="G442" i="151"/>
  <c r="AB441" i="150"/>
  <c r="AA441" i="150"/>
  <c r="R441" i="150"/>
  <c r="O441" i="150"/>
  <c r="G441" i="151"/>
  <c r="AB440" i="150"/>
  <c r="AA440" i="150"/>
  <c r="R440" i="150"/>
  <c r="O440" i="150"/>
  <c r="AA439" i="150"/>
  <c r="AB439" i="150"/>
  <c r="R439" i="150"/>
  <c r="O439" i="150"/>
  <c r="AB438" i="150"/>
  <c r="AA438" i="150"/>
  <c r="AH438" i="150" s="1"/>
  <c r="R438" i="150"/>
  <c r="AE438" i="150" s="1"/>
  <c r="O438" i="150"/>
  <c r="G438" i="151"/>
  <c r="D438" i="150"/>
  <c r="AB437" i="150"/>
  <c r="AA437" i="150"/>
  <c r="R437" i="150"/>
  <c r="O437" i="150"/>
  <c r="G437" i="151"/>
  <c r="D437" i="150"/>
  <c r="AA436" i="150"/>
  <c r="AB436" i="150"/>
  <c r="R436" i="150"/>
  <c r="O436" i="150"/>
  <c r="G436" i="151"/>
  <c r="AB435" i="150"/>
  <c r="AA435" i="150"/>
  <c r="R435" i="150"/>
  <c r="O435" i="150"/>
  <c r="AB434" i="150"/>
  <c r="AA434" i="150"/>
  <c r="R434" i="150"/>
  <c r="O434" i="150"/>
  <c r="G434" i="151"/>
  <c r="AA433" i="150"/>
  <c r="AB433" i="150"/>
  <c r="R433" i="150"/>
  <c r="O433" i="150"/>
  <c r="G433" i="151"/>
  <c r="D433" i="150"/>
  <c r="AB432" i="150"/>
  <c r="AA432" i="150"/>
  <c r="R432" i="150"/>
  <c r="O432" i="150"/>
  <c r="AB431" i="150"/>
  <c r="AA431" i="150"/>
  <c r="R431" i="150"/>
  <c r="O431" i="150"/>
  <c r="AB430" i="150"/>
  <c r="AA430" i="150"/>
  <c r="R430" i="150"/>
  <c r="O430" i="150"/>
  <c r="G430" i="151"/>
  <c r="AB429" i="150"/>
  <c r="AA429" i="150"/>
  <c r="R429" i="150"/>
  <c r="O429" i="150"/>
  <c r="AB428" i="150"/>
  <c r="AA428" i="150"/>
  <c r="R428" i="150"/>
  <c r="O428" i="150"/>
  <c r="AB427" i="150"/>
  <c r="AA427" i="150"/>
  <c r="R427" i="150"/>
  <c r="O427" i="150"/>
  <c r="G427" i="151"/>
  <c r="AB426" i="150"/>
  <c r="AA426" i="150"/>
  <c r="R426" i="150"/>
  <c r="O426" i="150"/>
  <c r="AB425" i="150"/>
  <c r="AA425" i="150"/>
  <c r="R425" i="150"/>
  <c r="O425" i="150"/>
  <c r="G425" i="151"/>
  <c r="AB424" i="150"/>
  <c r="AA424" i="150"/>
  <c r="R424" i="150"/>
  <c r="O424" i="150"/>
  <c r="AB423" i="150"/>
  <c r="AA423" i="150"/>
  <c r="O423" i="150"/>
  <c r="G232" i="151"/>
  <c r="AB422" i="150"/>
  <c r="AA422" i="150"/>
  <c r="R422" i="150"/>
  <c r="O422" i="150"/>
  <c r="G422" i="151"/>
  <c r="AB421" i="150"/>
  <c r="AA421" i="150"/>
  <c r="R421" i="150"/>
  <c r="O421" i="150"/>
  <c r="G421" i="151"/>
  <c r="AB420" i="150"/>
  <c r="AA420" i="150"/>
  <c r="R420" i="150"/>
  <c r="O420" i="150"/>
  <c r="G420" i="151"/>
  <c r="D420" i="150"/>
  <c r="AB419" i="150"/>
  <c r="AA419" i="150"/>
  <c r="R419" i="150"/>
  <c r="O419" i="150"/>
  <c r="G419" i="151"/>
  <c r="AB418" i="150"/>
  <c r="AA418" i="150"/>
  <c r="R418" i="150"/>
  <c r="O418" i="150"/>
  <c r="G418" i="151"/>
  <c r="AB417" i="150"/>
  <c r="AA417" i="150"/>
  <c r="R417" i="150"/>
  <c r="O417" i="150"/>
  <c r="AB416" i="150"/>
  <c r="AA416" i="150"/>
  <c r="R416" i="150"/>
  <c r="O416" i="150"/>
  <c r="G416" i="151"/>
  <c r="AB415" i="150"/>
  <c r="AA415" i="150"/>
  <c r="R415" i="150"/>
  <c r="O415" i="150"/>
  <c r="G415" i="151"/>
  <c r="AB414" i="150"/>
  <c r="AA414" i="150"/>
  <c r="R414" i="150"/>
  <c r="O414" i="150"/>
  <c r="G414" i="151"/>
  <c r="AB413" i="150"/>
  <c r="AA413" i="150"/>
  <c r="R413" i="150"/>
  <c r="O413" i="150"/>
  <c r="G413" i="151"/>
  <c r="AB412" i="150"/>
  <c r="AA412" i="150"/>
  <c r="R412" i="150"/>
  <c r="O412" i="150"/>
  <c r="AB411" i="150"/>
  <c r="AA411" i="150"/>
  <c r="R411" i="150"/>
  <c r="O411" i="150"/>
  <c r="AB410" i="150"/>
  <c r="AA410" i="150"/>
  <c r="R410" i="150"/>
  <c r="O410" i="150"/>
  <c r="AB409" i="150"/>
  <c r="AA409" i="150"/>
  <c r="R409" i="150"/>
  <c r="O409" i="150"/>
  <c r="AB408" i="150"/>
  <c r="AA408" i="150"/>
  <c r="R408" i="150"/>
  <c r="O408" i="150"/>
  <c r="G408" i="151"/>
  <c r="AA407" i="150"/>
  <c r="AB407" i="150"/>
  <c r="R407" i="150"/>
  <c r="O407" i="150"/>
  <c r="G407" i="151"/>
  <c r="D407" i="150"/>
  <c r="AB406" i="150"/>
  <c r="AA406" i="150"/>
  <c r="R406" i="150"/>
  <c r="O406" i="150"/>
  <c r="G406" i="151"/>
  <c r="D406" i="150"/>
  <c r="D406" i="151" s="1"/>
  <c r="AB405" i="150"/>
  <c r="AA405" i="150"/>
  <c r="R405" i="150"/>
  <c r="O405" i="150"/>
  <c r="G405" i="151"/>
  <c r="D405" i="150"/>
  <c r="AB404" i="150"/>
  <c r="AA404" i="150"/>
  <c r="R404" i="150"/>
  <c r="O404" i="150"/>
  <c r="G404" i="151"/>
  <c r="AB403" i="150"/>
  <c r="AA403" i="150"/>
  <c r="R403" i="150"/>
  <c r="O403" i="150"/>
  <c r="G403" i="151"/>
  <c r="AA402" i="150"/>
  <c r="AB402" i="150"/>
  <c r="R402" i="150"/>
  <c r="O402" i="150"/>
  <c r="G402" i="151"/>
  <c r="D402" i="150"/>
  <c r="D402" i="151" s="1"/>
  <c r="AB401" i="150"/>
  <c r="AA401" i="150"/>
  <c r="R401" i="150"/>
  <c r="O401" i="150"/>
  <c r="G401" i="151"/>
  <c r="D401" i="150"/>
  <c r="AI401" i="150" s="1"/>
  <c r="AB400" i="150"/>
  <c r="AA400" i="150"/>
  <c r="R400" i="150"/>
  <c r="O400" i="150"/>
  <c r="G400" i="151"/>
  <c r="AB399" i="150"/>
  <c r="AA399" i="150"/>
  <c r="R399" i="150"/>
  <c r="O399" i="150"/>
  <c r="AB398" i="150"/>
  <c r="AA398" i="150"/>
  <c r="R398" i="150"/>
  <c r="O398" i="150"/>
  <c r="AB397" i="150"/>
  <c r="AA397" i="150"/>
  <c r="R397" i="150"/>
  <c r="O397" i="150"/>
  <c r="G397" i="151"/>
  <c r="AB396" i="150"/>
  <c r="AA396" i="150"/>
  <c r="R396" i="150"/>
  <c r="O396" i="150"/>
  <c r="G396" i="151"/>
  <c r="AB395" i="150"/>
  <c r="AA395" i="150"/>
  <c r="R395" i="150"/>
  <c r="O395" i="150"/>
  <c r="G395" i="151"/>
  <c r="AB394" i="150"/>
  <c r="AA394" i="150"/>
  <c r="R394" i="150"/>
  <c r="O394" i="150"/>
  <c r="AB393" i="150"/>
  <c r="AA393" i="150"/>
  <c r="R393" i="150"/>
  <c r="AE393" i="150" s="1"/>
  <c r="O393" i="150"/>
  <c r="G393" i="151"/>
  <c r="D393" i="150"/>
  <c r="D393" i="151" s="1"/>
  <c r="AB392" i="150"/>
  <c r="AA392" i="150"/>
  <c r="R392" i="150"/>
  <c r="O392" i="150"/>
  <c r="AB391" i="150"/>
  <c r="AA391" i="150"/>
  <c r="R391" i="150"/>
  <c r="O391" i="150"/>
  <c r="G391" i="151"/>
  <c r="D391" i="150"/>
  <c r="D391" i="151" s="1"/>
  <c r="AB390" i="150"/>
  <c r="AA390" i="150"/>
  <c r="R390" i="150"/>
  <c r="O390" i="150"/>
  <c r="AB389" i="150"/>
  <c r="AA389" i="150"/>
  <c r="R389" i="150"/>
  <c r="O389" i="150"/>
  <c r="AA388" i="150"/>
  <c r="AB388" i="150"/>
  <c r="R388" i="150"/>
  <c r="O388" i="150"/>
  <c r="G388" i="151"/>
  <c r="AB387" i="150"/>
  <c r="AA387" i="150"/>
  <c r="R387" i="150"/>
  <c r="O387" i="150"/>
  <c r="G387" i="151"/>
  <c r="D387" i="150"/>
  <c r="AB386" i="150"/>
  <c r="AA386" i="150"/>
  <c r="R386" i="150"/>
  <c r="O386" i="150"/>
  <c r="G386" i="151"/>
  <c r="D386" i="150"/>
  <c r="AB385" i="150"/>
  <c r="AA385" i="150"/>
  <c r="R385" i="150"/>
  <c r="O385" i="150"/>
  <c r="G385" i="151"/>
  <c r="D385" i="150"/>
  <c r="AB384" i="150"/>
  <c r="AA384" i="150"/>
  <c r="R384" i="150"/>
  <c r="O384" i="150"/>
  <c r="AB383" i="150"/>
  <c r="AA383" i="150"/>
  <c r="R383" i="150"/>
  <c r="O383" i="150"/>
  <c r="AB382" i="150"/>
  <c r="AA382" i="150"/>
  <c r="R382" i="150"/>
  <c r="O382" i="150"/>
  <c r="G382" i="151"/>
  <c r="D382" i="150"/>
  <c r="AI382" i="150" s="1"/>
  <c r="AB381" i="150"/>
  <c r="AA381" i="150"/>
  <c r="R381" i="150"/>
  <c r="O381" i="150"/>
  <c r="G381" i="151"/>
  <c r="D381" i="150"/>
  <c r="AB380" i="150"/>
  <c r="AA380" i="150"/>
  <c r="R380" i="150"/>
  <c r="O380" i="150"/>
  <c r="G380" i="151"/>
  <c r="AB379" i="150"/>
  <c r="AA379" i="150"/>
  <c r="R379" i="150"/>
  <c r="O379" i="150"/>
  <c r="AB378" i="150"/>
  <c r="AA378" i="150"/>
  <c r="R378" i="150"/>
  <c r="O378" i="150"/>
  <c r="AB377" i="150"/>
  <c r="AA377" i="150"/>
  <c r="R377" i="150"/>
  <c r="O377" i="150"/>
  <c r="AB376" i="150"/>
  <c r="AA376" i="150"/>
  <c r="R376" i="150"/>
  <c r="O376" i="150"/>
  <c r="AB375" i="150"/>
  <c r="AA375" i="150"/>
  <c r="R375" i="150"/>
  <c r="O375" i="150"/>
  <c r="G375" i="151"/>
  <c r="AB374" i="150"/>
  <c r="AA374" i="150"/>
  <c r="R374" i="150"/>
  <c r="O374" i="150"/>
  <c r="G374" i="151"/>
  <c r="AB373" i="150"/>
  <c r="AA373" i="150"/>
  <c r="R373" i="150"/>
  <c r="O373" i="150"/>
  <c r="G373" i="151"/>
  <c r="AB372" i="150"/>
  <c r="AA372" i="150"/>
  <c r="R372" i="150"/>
  <c r="O372" i="150"/>
  <c r="AB371" i="150"/>
  <c r="AA371" i="150"/>
  <c r="R371" i="150"/>
  <c r="O371" i="150"/>
  <c r="G371" i="151"/>
  <c r="AB370" i="150"/>
  <c r="AA370" i="150"/>
  <c r="R370" i="150"/>
  <c r="O370" i="150"/>
  <c r="G370" i="151"/>
  <c r="AB369" i="150"/>
  <c r="AA369" i="150"/>
  <c r="R369" i="150"/>
  <c r="O369" i="150"/>
  <c r="AB368" i="150"/>
  <c r="AA368" i="150"/>
  <c r="R368" i="150"/>
  <c r="O368" i="150"/>
  <c r="G368" i="151"/>
  <c r="AB367" i="150"/>
  <c r="AA367" i="150"/>
  <c r="R367" i="150"/>
  <c r="O367" i="150"/>
  <c r="G367" i="151"/>
  <c r="AB366" i="150"/>
  <c r="AA366" i="150"/>
  <c r="R366" i="150"/>
  <c r="O366" i="150"/>
  <c r="AB365" i="150"/>
  <c r="AA365" i="150"/>
  <c r="R365" i="150"/>
  <c r="O365" i="150"/>
  <c r="G365" i="151"/>
  <c r="AB364" i="150"/>
  <c r="AA364" i="150"/>
  <c r="R364" i="150"/>
  <c r="O364" i="150"/>
  <c r="G364" i="151"/>
  <c r="D364" i="150"/>
  <c r="AI364" i="150" s="1"/>
  <c r="AB363" i="150"/>
  <c r="AA363" i="150"/>
  <c r="R363" i="150"/>
  <c r="O363" i="150"/>
  <c r="G363" i="151"/>
  <c r="AB362" i="150"/>
  <c r="AA362" i="150"/>
  <c r="R362" i="150"/>
  <c r="O362" i="150"/>
  <c r="G362" i="151"/>
  <c r="AB361" i="150"/>
  <c r="AA361" i="150"/>
  <c r="R361" i="150"/>
  <c r="O361" i="150"/>
  <c r="G361" i="151"/>
  <c r="AB360" i="150"/>
  <c r="AA360" i="150"/>
  <c r="R360" i="150"/>
  <c r="O360" i="150"/>
  <c r="G360" i="151"/>
  <c r="D360" i="150"/>
  <c r="AB359" i="150"/>
  <c r="AA359" i="150"/>
  <c r="R359" i="150"/>
  <c r="O359" i="150"/>
  <c r="G359" i="151"/>
  <c r="AB358" i="150"/>
  <c r="AA358" i="150"/>
  <c r="R358" i="150"/>
  <c r="O358" i="150"/>
  <c r="AB357" i="150"/>
  <c r="AA357" i="150"/>
  <c r="R357" i="150"/>
  <c r="O357" i="150"/>
  <c r="AB356" i="150"/>
  <c r="AA356" i="150"/>
  <c r="R356" i="150"/>
  <c r="O356" i="150"/>
  <c r="G356" i="151"/>
  <c r="AB355" i="150"/>
  <c r="AA355" i="150"/>
  <c r="R355" i="150"/>
  <c r="O355" i="150"/>
  <c r="G355" i="151"/>
  <c r="AB354" i="150"/>
  <c r="AA354" i="150"/>
  <c r="R354" i="150"/>
  <c r="O354" i="150"/>
  <c r="G354" i="151"/>
  <c r="AB353" i="150"/>
  <c r="AA353" i="150"/>
  <c r="R353" i="150"/>
  <c r="O353" i="150"/>
  <c r="G353" i="151"/>
  <c r="AB352" i="150"/>
  <c r="AA352" i="150"/>
  <c r="R352" i="150"/>
  <c r="O352" i="150"/>
  <c r="AB351" i="150"/>
  <c r="AA351" i="150"/>
  <c r="R351" i="150"/>
  <c r="O351" i="150"/>
  <c r="AB350" i="150"/>
  <c r="AA350" i="150"/>
  <c r="R350" i="150"/>
  <c r="O350" i="150"/>
  <c r="AB349" i="150"/>
  <c r="AA349" i="150"/>
  <c r="R349" i="150"/>
  <c r="O349" i="150"/>
  <c r="AB348" i="150"/>
  <c r="AA348" i="150"/>
  <c r="R348" i="150"/>
  <c r="O348" i="150"/>
  <c r="G348" i="151"/>
  <c r="AB347" i="150"/>
  <c r="AA347" i="150"/>
  <c r="R347" i="150"/>
  <c r="O347" i="150"/>
  <c r="G347" i="151"/>
  <c r="AB346" i="150"/>
  <c r="AA346" i="150"/>
  <c r="R346" i="150"/>
  <c r="O346" i="150"/>
  <c r="G346" i="151"/>
  <c r="AB345" i="150"/>
  <c r="AA345" i="150"/>
  <c r="R345" i="150"/>
  <c r="O345" i="150"/>
  <c r="G345" i="151"/>
  <c r="AB344" i="150"/>
  <c r="AA344" i="150"/>
  <c r="R344" i="150"/>
  <c r="O344" i="150"/>
  <c r="G344" i="151"/>
  <c r="AB343" i="150"/>
  <c r="AA343" i="150"/>
  <c r="R343" i="150"/>
  <c r="O343" i="150"/>
  <c r="G343" i="151"/>
  <c r="AB342" i="150"/>
  <c r="AA342" i="150"/>
  <c r="R342" i="150"/>
  <c r="O342" i="150"/>
  <c r="G342" i="151"/>
  <c r="AB341" i="150"/>
  <c r="AA341" i="150"/>
  <c r="R341" i="150"/>
  <c r="O341" i="150"/>
  <c r="G341" i="151"/>
  <c r="AB340" i="150"/>
  <c r="AA340" i="150"/>
  <c r="R340" i="150"/>
  <c r="O340" i="150"/>
  <c r="G340" i="151"/>
  <c r="AB339" i="150"/>
  <c r="AA339" i="150"/>
  <c r="R339" i="150"/>
  <c r="O339" i="150"/>
  <c r="AB338" i="150"/>
  <c r="AA338" i="150"/>
  <c r="R338" i="150"/>
  <c r="O338" i="150"/>
  <c r="AB337" i="150"/>
  <c r="AA337" i="150"/>
  <c r="R337" i="150"/>
  <c r="O337" i="150"/>
  <c r="G337" i="151"/>
  <c r="AB336" i="150"/>
  <c r="AA336" i="150"/>
  <c r="R336" i="150"/>
  <c r="O336" i="150"/>
  <c r="G336" i="151"/>
  <c r="AB335" i="150"/>
  <c r="AA335" i="150"/>
  <c r="R335" i="150"/>
  <c r="O335" i="150"/>
  <c r="G335" i="151"/>
  <c r="AB334" i="150"/>
  <c r="AA334" i="150"/>
  <c r="R334" i="150"/>
  <c r="O334" i="150"/>
  <c r="G334" i="151"/>
  <c r="D334" i="150"/>
  <c r="D334" i="151" s="1"/>
  <c r="AB333" i="150"/>
  <c r="AA333" i="150"/>
  <c r="R333" i="150"/>
  <c r="O333" i="150"/>
  <c r="AB332" i="150"/>
  <c r="AA332" i="150"/>
  <c r="R332" i="150"/>
  <c r="O332" i="150"/>
  <c r="AB331" i="150"/>
  <c r="AA331" i="150"/>
  <c r="R331" i="150"/>
  <c r="O331" i="150"/>
  <c r="AB330" i="150"/>
  <c r="AA330" i="150"/>
  <c r="R330" i="150"/>
  <c r="O330" i="150"/>
  <c r="G330" i="151"/>
  <c r="AB329" i="150"/>
  <c r="AA329" i="150"/>
  <c r="R329" i="150"/>
  <c r="O329" i="150"/>
  <c r="G329" i="151"/>
  <c r="AB328" i="150"/>
  <c r="AA328" i="150"/>
  <c r="R328" i="150"/>
  <c r="O328" i="150"/>
  <c r="G328" i="151"/>
  <c r="AB327" i="150"/>
  <c r="AA327" i="150"/>
  <c r="R327" i="150"/>
  <c r="O327" i="150"/>
  <c r="G327" i="151"/>
  <c r="AB326" i="150"/>
  <c r="AA326" i="150"/>
  <c r="R326" i="150"/>
  <c r="O326" i="150"/>
  <c r="AB325" i="150"/>
  <c r="AA325" i="150"/>
  <c r="R325" i="150"/>
  <c r="O325" i="150"/>
  <c r="AB324" i="150"/>
  <c r="AA324" i="150"/>
  <c r="R324" i="150"/>
  <c r="O324" i="150"/>
  <c r="G971" i="151"/>
  <c r="AB323" i="150"/>
  <c r="AA323" i="150"/>
  <c r="R323" i="150"/>
  <c r="O323" i="150"/>
  <c r="G323" i="151"/>
  <c r="D323" i="150"/>
  <c r="AI323" i="150" s="1"/>
  <c r="AB322" i="150"/>
  <c r="AA322" i="150"/>
  <c r="R322" i="150"/>
  <c r="O322" i="150"/>
  <c r="AB321" i="150"/>
  <c r="AA321" i="150"/>
  <c r="R321" i="150"/>
  <c r="O321" i="150"/>
  <c r="AA320" i="150"/>
  <c r="AB320" i="150"/>
  <c r="R320" i="150"/>
  <c r="O320" i="150"/>
  <c r="G320" i="151"/>
  <c r="AB319" i="150"/>
  <c r="AA319" i="150"/>
  <c r="R319" i="150"/>
  <c r="O319" i="150"/>
  <c r="G319" i="151"/>
  <c r="AB318" i="150"/>
  <c r="AA318" i="150"/>
  <c r="R318" i="150"/>
  <c r="O318" i="150"/>
  <c r="G318" i="151"/>
  <c r="AB317" i="150"/>
  <c r="AA317" i="150"/>
  <c r="R317" i="150"/>
  <c r="O317" i="150"/>
  <c r="AB316" i="150"/>
  <c r="AA316" i="150"/>
  <c r="R316" i="150"/>
  <c r="O316" i="150"/>
  <c r="G316" i="151"/>
  <c r="AB315" i="150"/>
  <c r="AA315" i="150"/>
  <c r="O315" i="150"/>
  <c r="G1067" i="151"/>
  <c r="AB314" i="150"/>
  <c r="AA314" i="150"/>
  <c r="R314" i="150"/>
  <c r="O314" i="150"/>
  <c r="G1020" i="151"/>
  <c r="AB313" i="150"/>
  <c r="AA313" i="150"/>
  <c r="R313" i="150"/>
  <c r="O313" i="150"/>
  <c r="G313" i="151"/>
  <c r="AB312" i="150"/>
  <c r="AA312" i="150"/>
  <c r="R312" i="150"/>
  <c r="O312" i="150"/>
  <c r="AB311" i="150"/>
  <c r="AA311" i="150"/>
  <c r="R311" i="150"/>
  <c r="O311" i="150"/>
  <c r="G311" i="151"/>
  <c r="D311" i="150"/>
  <c r="AB310" i="150"/>
  <c r="AA310" i="150"/>
  <c r="R310" i="150"/>
  <c r="O310" i="150"/>
  <c r="AB309" i="150"/>
  <c r="AA309" i="150"/>
  <c r="R309" i="150"/>
  <c r="O309" i="150"/>
  <c r="G309" i="151"/>
  <c r="AB308" i="150"/>
  <c r="AA308" i="150"/>
  <c r="R308" i="150"/>
  <c r="O308" i="150"/>
  <c r="G308" i="151"/>
  <c r="AB307" i="150"/>
  <c r="AA307" i="150"/>
  <c r="R307" i="150"/>
  <c r="O307" i="150"/>
  <c r="G307" i="151"/>
  <c r="D307" i="150"/>
  <c r="D307" i="151" s="1"/>
  <c r="AB306" i="150"/>
  <c r="AA306" i="150"/>
  <c r="R306" i="150"/>
  <c r="O306" i="150"/>
  <c r="G306" i="151"/>
  <c r="AB305" i="150"/>
  <c r="AA305" i="150"/>
  <c r="R305" i="150"/>
  <c r="O305" i="150"/>
  <c r="AB304" i="150"/>
  <c r="AA304" i="150"/>
  <c r="R304" i="150"/>
  <c r="O304" i="150"/>
  <c r="G304" i="151"/>
  <c r="AA303" i="150"/>
  <c r="AB303" i="150"/>
  <c r="R303" i="150"/>
  <c r="O303" i="150"/>
  <c r="G303" i="151"/>
  <c r="AB302" i="150"/>
  <c r="AA302" i="150"/>
  <c r="R302" i="150"/>
  <c r="O302" i="150"/>
  <c r="G302" i="151"/>
  <c r="AB301" i="150"/>
  <c r="AA301" i="150"/>
  <c r="R301" i="150"/>
  <c r="O301" i="150"/>
  <c r="G301" i="151"/>
  <c r="AB300" i="150"/>
  <c r="AA300" i="150"/>
  <c r="R300" i="150"/>
  <c r="O300" i="150"/>
  <c r="G300" i="151"/>
  <c r="D300" i="150"/>
  <c r="D300" i="151" s="1"/>
  <c r="AB299" i="150"/>
  <c r="AA299" i="150"/>
  <c r="R299" i="150"/>
  <c r="O299" i="150"/>
  <c r="G299" i="151"/>
  <c r="AB298" i="150"/>
  <c r="AA298" i="150"/>
  <c r="R298" i="150"/>
  <c r="O298" i="150"/>
  <c r="AB297" i="150"/>
  <c r="AA297" i="150"/>
  <c r="R297" i="150"/>
  <c r="O297" i="150"/>
  <c r="AA296" i="150"/>
  <c r="AB296" i="150"/>
  <c r="R296" i="150"/>
  <c r="O296" i="150"/>
  <c r="G296" i="151"/>
  <c r="D296" i="150"/>
  <c r="AB295" i="150"/>
  <c r="AA295" i="150"/>
  <c r="R295" i="150"/>
  <c r="O295" i="150"/>
  <c r="G295" i="151"/>
  <c r="AB294" i="150"/>
  <c r="AA294" i="150"/>
  <c r="R294" i="150"/>
  <c r="O294" i="150"/>
  <c r="G294" i="151"/>
  <c r="AB293" i="150"/>
  <c r="AA293" i="150"/>
  <c r="R293" i="150"/>
  <c r="O293" i="150"/>
  <c r="AB292" i="150"/>
  <c r="AA292" i="150"/>
  <c r="R292" i="150"/>
  <c r="O292" i="150"/>
  <c r="G292" i="151"/>
  <c r="D292" i="150"/>
  <c r="AG292" i="150" s="1" a="1"/>
  <c r="AG292" i="150" s="1"/>
  <c r="AB291" i="150"/>
  <c r="AA291" i="150"/>
  <c r="R291" i="150"/>
  <c r="O291" i="150"/>
  <c r="G291" i="151"/>
  <c r="AB290" i="150"/>
  <c r="AA290" i="150"/>
  <c r="R290" i="150"/>
  <c r="O290" i="150"/>
  <c r="AA289" i="150"/>
  <c r="AB289" i="150"/>
  <c r="R289" i="150"/>
  <c r="AE289" i="150" s="1"/>
  <c r="O289" i="150"/>
  <c r="G289" i="151"/>
  <c r="D289" i="150"/>
  <c r="AB288" i="150"/>
  <c r="AA288" i="150"/>
  <c r="R288" i="150"/>
  <c r="O288" i="150"/>
  <c r="AB287" i="150"/>
  <c r="AA287" i="150"/>
  <c r="R287" i="150"/>
  <c r="O287" i="150"/>
  <c r="G287" i="151"/>
  <c r="AB286" i="150"/>
  <c r="AA286" i="150"/>
  <c r="R286" i="150"/>
  <c r="O286" i="150"/>
  <c r="G286" i="151"/>
  <c r="AB285" i="150"/>
  <c r="AA285" i="150"/>
  <c r="R285" i="150"/>
  <c r="O285" i="150"/>
  <c r="AB284" i="150"/>
  <c r="AA284" i="150"/>
  <c r="R284" i="150"/>
  <c r="O284" i="150"/>
  <c r="G284" i="151"/>
  <c r="D284" i="150"/>
  <c r="AI284" i="150" s="1"/>
  <c r="AB283" i="150"/>
  <c r="AA283" i="150"/>
  <c r="R283" i="150"/>
  <c r="O283" i="150"/>
  <c r="G283" i="151"/>
  <c r="D283" i="150"/>
  <c r="AB282" i="150"/>
  <c r="AA282" i="150"/>
  <c r="R282" i="150"/>
  <c r="O282" i="150"/>
  <c r="AB281" i="150"/>
  <c r="AA281" i="150"/>
  <c r="R281" i="150"/>
  <c r="O281" i="150"/>
  <c r="AB280" i="150"/>
  <c r="AA280" i="150"/>
  <c r="R280" i="150"/>
  <c r="O280" i="150"/>
  <c r="G280" i="151"/>
  <c r="AB279" i="150"/>
  <c r="AA279" i="150"/>
  <c r="R279" i="150"/>
  <c r="O279" i="150"/>
  <c r="G279" i="151"/>
  <c r="AB278" i="150"/>
  <c r="AA278" i="150"/>
  <c r="R278" i="150"/>
  <c r="O278" i="150"/>
  <c r="AB277" i="150"/>
  <c r="AA277" i="150"/>
  <c r="R277" i="150"/>
  <c r="O277" i="150"/>
  <c r="G277" i="151"/>
  <c r="AB276" i="150"/>
  <c r="AA276" i="150"/>
  <c r="R276" i="150"/>
  <c r="O276" i="150"/>
  <c r="G276" i="151"/>
  <c r="AB275" i="150"/>
  <c r="AA275" i="150"/>
  <c r="R275" i="150"/>
  <c r="O275" i="150"/>
  <c r="AB274" i="150"/>
  <c r="AA274" i="150"/>
  <c r="R274" i="150"/>
  <c r="O274" i="150"/>
  <c r="AB273" i="150"/>
  <c r="AA273" i="150"/>
  <c r="R273" i="150"/>
  <c r="O273" i="150"/>
  <c r="G273" i="151"/>
  <c r="AB272" i="150"/>
  <c r="AA272" i="150"/>
  <c r="R272" i="150"/>
  <c r="O272" i="150"/>
  <c r="AB271" i="150"/>
  <c r="AA271" i="150"/>
  <c r="R271" i="150"/>
  <c r="O271" i="150"/>
  <c r="G271" i="151"/>
  <c r="AB270" i="150"/>
  <c r="AA270" i="150"/>
  <c r="R270" i="150"/>
  <c r="O270" i="150"/>
  <c r="AB269" i="150"/>
  <c r="AA269" i="150"/>
  <c r="R269" i="150"/>
  <c r="O269" i="150"/>
  <c r="G269" i="151"/>
  <c r="D269" i="150"/>
  <c r="AB268" i="150"/>
  <c r="AA268" i="150"/>
  <c r="R268" i="150"/>
  <c r="O268" i="150"/>
  <c r="AB267" i="150"/>
  <c r="AA267" i="150"/>
  <c r="R267" i="150"/>
  <c r="O267" i="150"/>
  <c r="G267" i="151"/>
  <c r="AB266" i="150"/>
  <c r="AA266" i="150"/>
  <c r="R266" i="150"/>
  <c r="O266" i="150"/>
  <c r="G266" i="151"/>
  <c r="AB265" i="150"/>
  <c r="AA265" i="150"/>
  <c r="R265" i="150"/>
  <c r="O265" i="150"/>
  <c r="G265" i="151"/>
  <c r="D265" i="150"/>
  <c r="AB264" i="150"/>
  <c r="AA264" i="150"/>
  <c r="R264" i="150"/>
  <c r="O264" i="150"/>
  <c r="G264" i="151"/>
  <c r="D264" i="150"/>
  <c r="AB263" i="150"/>
  <c r="AA263" i="150"/>
  <c r="R263" i="150"/>
  <c r="O263" i="150"/>
  <c r="G263" i="151"/>
  <c r="D263" i="150"/>
  <c r="AB262" i="150"/>
  <c r="AA262" i="150"/>
  <c r="R262" i="150"/>
  <c r="O262" i="150"/>
  <c r="AB261" i="150"/>
  <c r="AA261" i="150"/>
  <c r="R261" i="150"/>
  <c r="O261" i="150"/>
  <c r="G261" i="151"/>
  <c r="D261" i="150"/>
  <c r="AB260" i="150"/>
  <c r="AA260" i="150"/>
  <c r="R260" i="150"/>
  <c r="O260" i="150"/>
  <c r="G260" i="151"/>
  <c r="AB259" i="150"/>
  <c r="AA259" i="150"/>
  <c r="R259" i="150"/>
  <c r="O259" i="150"/>
  <c r="G259" i="151"/>
  <c r="AB258" i="150"/>
  <c r="AA258" i="150"/>
  <c r="R258" i="150"/>
  <c r="O258" i="150"/>
  <c r="G258" i="151"/>
  <c r="D258" i="150"/>
  <c r="AB257" i="150"/>
  <c r="AA257" i="150"/>
  <c r="R257" i="150"/>
  <c r="O257" i="150"/>
  <c r="G257" i="151"/>
  <c r="AB256" i="150"/>
  <c r="AA256" i="150"/>
  <c r="R256" i="150"/>
  <c r="O256" i="150"/>
  <c r="AB255" i="150"/>
  <c r="AA255" i="150"/>
  <c r="R255" i="150"/>
  <c r="O255" i="150"/>
  <c r="AB254" i="150"/>
  <c r="AA254" i="150"/>
  <c r="R254" i="150"/>
  <c r="O254" i="150"/>
  <c r="AB253" i="150"/>
  <c r="AA253" i="150"/>
  <c r="R253" i="150"/>
  <c r="O253" i="150"/>
  <c r="G253" i="151"/>
  <c r="AB252" i="150"/>
  <c r="AA252" i="150"/>
  <c r="R252" i="150"/>
  <c r="O252" i="150"/>
  <c r="G252" i="151"/>
  <c r="AB251" i="150"/>
  <c r="AA251" i="150"/>
  <c r="R251" i="150"/>
  <c r="O251" i="150"/>
  <c r="G251" i="151"/>
  <c r="AB250" i="150"/>
  <c r="AA250" i="150"/>
  <c r="R250" i="150"/>
  <c r="O250" i="150"/>
  <c r="G250" i="151"/>
  <c r="AB249" i="150"/>
  <c r="AA249" i="150"/>
  <c r="R249" i="150"/>
  <c r="O249" i="150"/>
  <c r="G249" i="151"/>
  <c r="AB248" i="150"/>
  <c r="AA248" i="150"/>
  <c r="R248" i="150"/>
  <c r="O248" i="150"/>
  <c r="AB247" i="150"/>
  <c r="AA247" i="150"/>
  <c r="R247" i="150"/>
  <c r="O247" i="150"/>
  <c r="AB246" i="150"/>
  <c r="AA246" i="150"/>
  <c r="R246" i="150"/>
  <c r="O246" i="150"/>
  <c r="G246" i="151"/>
  <c r="AB245" i="150"/>
  <c r="AA245" i="150"/>
  <c r="R245" i="150"/>
  <c r="O245" i="150"/>
  <c r="G245" i="151"/>
  <c r="AB244" i="150"/>
  <c r="AA244" i="150"/>
  <c r="R244" i="150"/>
  <c r="O244" i="150"/>
  <c r="G244" i="151"/>
  <c r="AB243" i="150"/>
  <c r="AA243" i="150"/>
  <c r="R243" i="150"/>
  <c r="O243" i="150"/>
  <c r="G243" i="151"/>
  <c r="AB242" i="150"/>
  <c r="AA242" i="150"/>
  <c r="R242" i="150"/>
  <c r="O242" i="150"/>
  <c r="AB241" i="150"/>
  <c r="AA241" i="150"/>
  <c r="R241" i="150"/>
  <c r="O241" i="150"/>
  <c r="G241" i="151"/>
  <c r="AB240" i="150"/>
  <c r="AA240" i="150"/>
  <c r="R240" i="150"/>
  <c r="O240" i="150"/>
  <c r="AB239" i="150"/>
  <c r="AA239" i="150"/>
  <c r="R239" i="150"/>
  <c r="AE239" i="150" s="1"/>
  <c r="O239" i="150"/>
  <c r="G239" i="151"/>
  <c r="D239" i="150"/>
  <c r="AG239" i="150" s="1" a="1"/>
  <c r="AG239" i="150" s="1"/>
  <c r="AB238" i="150"/>
  <c r="AA238" i="150"/>
  <c r="R238" i="150"/>
  <c r="O238" i="150"/>
  <c r="AB237" i="150"/>
  <c r="AA237" i="150"/>
  <c r="R237" i="150"/>
  <c r="O237" i="150"/>
  <c r="G237" i="151"/>
  <c r="AA236" i="150"/>
  <c r="AB236" i="150"/>
  <c r="R236" i="150"/>
  <c r="O236" i="150"/>
  <c r="G236" i="151"/>
  <c r="D236" i="150"/>
  <c r="AB235" i="150"/>
  <c r="AA235" i="150"/>
  <c r="R235" i="150"/>
  <c r="O235" i="150"/>
  <c r="AB234" i="150"/>
  <c r="AA234" i="150"/>
  <c r="R234" i="150"/>
  <c r="O234" i="150"/>
  <c r="G234" i="151"/>
  <c r="AB233" i="150"/>
  <c r="AA233" i="150"/>
  <c r="R233" i="150"/>
  <c r="O233" i="150"/>
  <c r="AB232" i="150"/>
  <c r="AA232" i="150"/>
  <c r="R232" i="150"/>
  <c r="O232" i="150"/>
  <c r="AB231" i="150"/>
  <c r="AA231" i="150"/>
  <c r="R231" i="150"/>
  <c r="O231" i="150"/>
  <c r="G231" i="151"/>
  <c r="D231" i="150"/>
  <c r="AB230" i="150"/>
  <c r="AA230" i="150"/>
  <c r="R230" i="150"/>
  <c r="O230" i="150"/>
  <c r="AB229" i="150"/>
  <c r="AA229" i="150"/>
  <c r="R229" i="150"/>
  <c r="O229" i="150"/>
  <c r="G229" i="151"/>
  <c r="AB228" i="150"/>
  <c r="AA228" i="150"/>
  <c r="R228" i="150"/>
  <c r="O228" i="150"/>
  <c r="G228" i="151"/>
  <c r="AB227" i="150"/>
  <c r="AA227" i="150"/>
  <c r="R227" i="150"/>
  <c r="O227" i="150"/>
  <c r="G227" i="151"/>
  <c r="AB226" i="150"/>
  <c r="AA226" i="150"/>
  <c r="R226" i="150"/>
  <c r="O226" i="150"/>
  <c r="G226" i="151"/>
  <c r="AB225" i="150"/>
  <c r="AA225" i="150"/>
  <c r="R225" i="150"/>
  <c r="O225" i="150"/>
  <c r="G225" i="151"/>
  <c r="AA224" i="150"/>
  <c r="AB224" i="150"/>
  <c r="R224" i="150"/>
  <c r="O224" i="150"/>
  <c r="AB223" i="150"/>
  <c r="AA223" i="150"/>
  <c r="R223" i="150"/>
  <c r="O223" i="150"/>
  <c r="AB222" i="150"/>
  <c r="AA222" i="150"/>
  <c r="R222" i="150"/>
  <c r="O222" i="150"/>
  <c r="G222" i="151"/>
  <c r="AB221" i="150"/>
  <c r="AA221" i="150"/>
  <c r="R221" i="150"/>
  <c r="O221" i="150"/>
  <c r="G221" i="151"/>
  <c r="AB220" i="150"/>
  <c r="AA220" i="150"/>
  <c r="R220" i="150"/>
  <c r="O220" i="150"/>
  <c r="AB219" i="150"/>
  <c r="AA219" i="150"/>
  <c r="R219" i="150"/>
  <c r="O219" i="150"/>
  <c r="G219" i="151"/>
  <c r="D219" i="150"/>
  <c r="AB218" i="150"/>
  <c r="AA218" i="150"/>
  <c r="R218" i="150"/>
  <c r="O218" i="150"/>
  <c r="G218" i="151"/>
  <c r="AB217" i="150"/>
  <c r="AA217" i="150"/>
  <c r="R217" i="150"/>
  <c r="O217" i="150"/>
  <c r="AB216" i="150"/>
  <c r="AA216" i="150"/>
  <c r="R216" i="150"/>
  <c r="O216" i="150"/>
  <c r="AB215" i="150"/>
  <c r="AA215" i="150"/>
  <c r="R215" i="150"/>
  <c r="O215" i="150"/>
  <c r="G215" i="151"/>
  <c r="AB214" i="150"/>
  <c r="AA214" i="150"/>
  <c r="R214" i="150"/>
  <c r="O214" i="150"/>
  <c r="AB213" i="150"/>
  <c r="AA213" i="150"/>
  <c r="R213" i="150"/>
  <c r="O213" i="150"/>
  <c r="AB212" i="150"/>
  <c r="AA212" i="150"/>
  <c r="R212" i="150"/>
  <c r="O212" i="150"/>
  <c r="G212" i="151"/>
  <c r="AB211" i="150"/>
  <c r="AA211" i="150"/>
  <c r="R211" i="150"/>
  <c r="O211" i="150"/>
  <c r="AA210" i="150"/>
  <c r="AB210" i="150"/>
  <c r="R210" i="150"/>
  <c r="O210" i="150"/>
  <c r="G210" i="151"/>
  <c r="AB209" i="150"/>
  <c r="AA209" i="150"/>
  <c r="R209" i="150"/>
  <c r="O209" i="150"/>
  <c r="G209" i="151"/>
  <c r="AB208" i="150"/>
  <c r="AA208" i="150"/>
  <c r="R208" i="150"/>
  <c r="O208" i="150"/>
  <c r="G208" i="151"/>
  <c r="AB207" i="150"/>
  <c r="AA207" i="150"/>
  <c r="R207" i="150"/>
  <c r="O207" i="150"/>
  <c r="AB206" i="150"/>
  <c r="AA206" i="150"/>
  <c r="R206" i="150"/>
  <c r="O206" i="150"/>
  <c r="G206" i="151"/>
  <c r="AB205" i="150"/>
  <c r="AA205" i="150"/>
  <c r="R205" i="150"/>
  <c r="O205" i="150"/>
  <c r="AB204" i="150"/>
  <c r="AA204" i="150"/>
  <c r="R204" i="150"/>
  <c r="O204" i="150"/>
  <c r="AB203" i="150"/>
  <c r="AA203" i="150"/>
  <c r="AF203" i="150"/>
  <c r="R203" i="150"/>
  <c r="O203" i="150"/>
  <c r="G203" i="151"/>
  <c r="D203" i="150"/>
  <c r="AB202" i="150"/>
  <c r="AA202" i="150"/>
  <c r="R202" i="150"/>
  <c r="O202" i="150"/>
  <c r="AB201" i="150"/>
  <c r="AA201" i="150"/>
  <c r="R201" i="150"/>
  <c r="O201" i="150"/>
  <c r="AB200" i="150"/>
  <c r="AA200" i="150"/>
  <c r="R200" i="150"/>
  <c r="AE200" i="150" s="1"/>
  <c r="O200" i="150"/>
  <c r="G200" i="151"/>
  <c r="D200" i="150"/>
  <c r="AB199" i="150"/>
  <c r="AA199" i="150"/>
  <c r="R199" i="150"/>
  <c r="O199" i="150"/>
  <c r="G199" i="151"/>
  <c r="AB198" i="150"/>
  <c r="AA198" i="150"/>
  <c r="R198" i="150"/>
  <c r="O198" i="150"/>
  <c r="G198" i="151"/>
  <c r="AB197" i="150"/>
  <c r="AA197" i="150"/>
  <c r="R197" i="150"/>
  <c r="O197" i="150"/>
  <c r="G197" i="151"/>
  <c r="AB196" i="150"/>
  <c r="AA196" i="150"/>
  <c r="R196" i="150"/>
  <c r="O196" i="150"/>
  <c r="G196" i="151"/>
  <c r="AB195" i="150"/>
  <c r="AA195" i="150"/>
  <c r="R195" i="150"/>
  <c r="O195" i="150"/>
  <c r="G195" i="151"/>
  <c r="AA194" i="150"/>
  <c r="AB194" i="150"/>
  <c r="R194" i="150"/>
  <c r="O194" i="150"/>
  <c r="AB193" i="150"/>
  <c r="AA193" i="150"/>
  <c r="R193" i="150"/>
  <c r="O193" i="150"/>
  <c r="G193" i="151"/>
  <c r="D193" i="150"/>
  <c r="AB192" i="150"/>
  <c r="AA192" i="150"/>
  <c r="R192" i="150"/>
  <c r="O192" i="150"/>
  <c r="G192" i="151"/>
  <c r="D192" i="150"/>
  <c r="AB191" i="150"/>
  <c r="AA191" i="150"/>
  <c r="R191" i="150"/>
  <c r="O191" i="150"/>
  <c r="AB190" i="150"/>
  <c r="AA190" i="150"/>
  <c r="R190" i="150"/>
  <c r="O190" i="150"/>
  <c r="G190" i="151"/>
  <c r="AB189" i="150"/>
  <c r="AA189" i="150"/>
  <c r="R189" i="150"/>
  <c r="O189" i="150"/>
  <c r="G189" i="151"/>
  <c r="D189" i="150"/>
  <c r="AG189" i="150" s="1" a="1"/>
  <c r="AG189" i="150" s="1"/>
  <c r="AB188" i="150"/>
  <c r="AA188" i="150"/>
  <c r="R188" i="150"/>
  <c r="O188" i="150"/>
  <c r="AB187" i="150"/>
  <c r="AA187" i="150"/>
  <c r="R187" i="150"/>
  <c r="O187" i="150"/>
  <c r="AB186" i="150"/>
  <c r="AA186" i="150"/>
  <c r="R186" i="150"/>
  <c r="O186" i="150"/>
  <c r="AB185" i="150"/>
  <c r="AA185" i="150"/>
  <c r="R185" i="150"/>
  <c r="O185" i="150"/>
  <c r="AB184" i="150"/>
  <c r="AA184" i="150"/>
  <c r="R184" i="150"/>
  <c r="O184" i="150"/>
  <c r="G184" i="151"/>
  <c r="D184" i="150"/>
  <c r="D184" i="151" s="1"/>
  <c r="AB183" i="150"/>
  <c r="AA183" i="150"/>
  <c r="R183" i="150"/>
  <c r="O183" i="150"/>
  <c r="G183" i="151"/>
  <c r="D183" i="150"/>
  <c r="AI183" i="150" s="1"/>
  <c r="AB182" i="150"/>
  <c r="AA182" i="150"/>
  <c r="R182" i="150"/>
  <c r="O182" i="150"/>
  <c r="G182" i="151"/>
  <c r="D182" i="150"/>
  <c r="AB181" i="150"/>
  <c r="AA181" i="150"/>
  <c r="R181" i="150"/>
  <c r="O181" i="150"/>
  <c r="AB180" i="150"/>
  <c r="AA180" i="150"/>
  <c r="R180" i="150"/>
  <c r="O180" i="150"/>
  <c r="G180" i="151"/>
  <c r="AB179" i="150"/>
  <c r="AA179" i="150"/>
  <c r="R179" i="150"/>
  <c r="O179" i="150"/>
  <c r="G179" i="151"/>
  <c r="AB178" i="150"/>
  <c r="AA178" i="150"/>
  <c r="R178" i="150"/>
  <c r="O178" i="150"/>
  <c r="G178" i="151"/>
  <c r="AB177" i="150"/>
  <c r="AA177" i="150"/>
  <c r="R177" i="150"/>
  <c r="O177" i="150"/>
  <c r="G177" i="151"/>
  <c r="AB176" i="150"/>
  <c r="AA176" i="150"/>
  <c r="R176" i="150"/>
  <c r="O176" i="150"/>
  <c r="G176" i="151"/>
  <c r="AB175" i="150"/>
  <c r="AA175" i="150"/>
  <c r="R175" i="150"/>
  <c r="O175" i="150"/>
  <c r="G175" i="151"/>
  <c r="AA174" i="150"/>
  <c r="AB174" i="150"/>
  <c r="R174" i="150"/>
  <c r="O174" i="150"/>
  <c r="G174" i="151"/>
  <c r="AB173" i="150"/>
  <c r="AA173" i="150"/>
  <c r="R173" i="150"/>
  <c r="O173" i="150"/>
  <c r="AB172" i="150"/>
  <c r="AA172" i="150"/>
  <c r="R172" i="150"/>
  <c r="O172" i="150"/>
  <c r="G172" i="151"/>
  <c r="D172" i="150"/>
  <c r="D172" i="151" s="1"/>
  <c r="AB171" i="150"/>
  <c r="AA171" i="150"/>
  <c r="R171" i="150"/>
  <c r="O171" i="150"/>
  <c r="G171" i="151"/>
  <c r="D171" i="150"/>
  <c r="D171" i="151" s="1"/>
  <c r="AB170" i="150"/>
  <c r="AA170" i="150"/>
  <c r="R170" i="150"/>
  <c r="O170" i="150"/>
  <c r="G170" i="151"/>
  <c r="D170" i="150"/>
  <c r="D170" i="151" s="1"/>
  <c r="AB169" i="150"/>
  <c r="AA169" i="150"/>
  <c r="R169" i="150"/>
  <c r="O169" i="150"/>
  <c r="G169" i="151"/>
  <c r="D169" i="150"/>
  <c r="AB168" i="150"/>
  <c r="AA168" i="150"/>
  <c r="R168" i="150"/>
  <c r="O168" i="150"/>
  <c r="G168" i="151"/>
  <c r="D168" i="150"/>
  <c r="AF168" i="150" s="1"/>
  <c r="AB167" i="150"/>
  <c r="AA167" i="150"/>
  <c r="R167" i="150"/>
  <c r="O167" i="150"/>
  <c r="G167" i="151"/>
  <c r="AB166" i="150"/>
  <c r="AA166" i="150"/>
  <c r="R166" i="150"/>
  <c r="O166" i="150"/>
  <c r="AB165" i="150"/>
  <c r="AA165" i="150"/>
  <c r="R165" i="150"/>
  <c r="O165" i="150"/>
  <c r="G165" i="151"/>
  <c r="AB164" i="150"/>
  <c r="AA164" i="150"/>
  <c r="R164" i="150"/>
  <c r="O164" i="150"/>
  <c r="G164" i="151"/>
  <c r="AB163" i="150"/>
  <c r="AA163" i="150"/>
  <c r="R163" i="150"/>
  <c r="O163" i="150"/>
  <c r="G163" i="151"/>
  <c r="AB162" i="150"/>
  <c r="AA162" i="150"/>
  <c r="R162" i="150"/>
  <c r="O162" i="150"/>
  <c r="G162" i="151"/>
  <c r="AB161" i="150"/>
  <c r="AA161" i="150"/>
  <c r="R161" i="150"/>
  <c r="O161" i="150"/>
  <c r="G161" i="151"/>
  <c r="D161" i="150"/>
  <c r="D161" i="151" s="1"/>
  <c r="AB160" i="150"/>
  <c r="AA160" i="150"/>
  <c r="R160" i="150"/>
  <c r="O160" i="150"/>
  <c r="G160" i="151"/>
  <c r="D160" i="150"/>
  <c r="AG160" i="150" s="1" a="1"/>
  <c r="AG160" i="150" s="1"/>
  <c r="AB159" i="150"/>
  <c r="AA159" i="150"/>
  <c r="R159" i="150"/>
  <c r="O159" i="150"/>
  <c r="AB158" i="150"/>
  <c r="AA158" i="150"/>
  <c r="R158" i="150"/>
  <c r="O158" i="150"/>
  <c r="AB157" i="150"/>
  <c r="AA157" i="150"/>
  <c r="R157" i="150"/>
  <c r="O157" i="150"/>
  <c r="G157" i="151"/>
  <c r="AB156" i="150"/>
  <c r="AA156" i="150"/>
  <c r="R156" i="150"/>
  <c r="O156" i="150"/>
  <c r="G156" i="151"/>
  <c r="AB155" i="150"/>
  <c r="AA155" i="150"/>
  <c r="R155" i="150"/>
  <c r="O155" i="150"/>
  <c r="G155" i="151"/>
  <c r="AB154" i="150"/>
  <c r="AA154" i="150"/>
  <c r="R154" i="150"/>
  <c r="O154" i="150"/>
  <c r="AB153" i="150"/>
  <c r="AA153" i="150"/>
  <c r="R153" i="150"/>
  <c r="O153" i="150"/>
  <c r="AB152" i="150"/>
  <c r="AA152" i="150"/>
  <c r="R152" i="150"/>
  <c r="O152" i="150"/>
  <c r="G152" i="151"/>
  <c r="AB151" i="150"/>
  <c r="AA151" i="150"/>
  <c r="R151" i="150"/>
  <c r="AE151" i="150" s="1"/>
  <c r="O151" i="150"/>
  <c r="G151" i="151"/>
  <c r="D151" i="150"/>
  <c r="D151" i="151" s="1"/>
  <c r="AB150" i="150"/>
  <c r="AA150" i="150"/>
  <c r="R150" i="150"/>
  <c r="O150" i="150"/>
  <c r="G150" i="151"/>
  <c r="D150" i="150"/>
  <c r="D150" i="151" s="1"/>
  <c r="AB149" i="150"/>
  <c r="AA149" i="150"/>
  <c r="R149" i="150"/>
  <c r="O149" i="150"/>
  <c r="G149" i="151"/>
  <c r="AB148" i="150"/>
  <c r="AA148" i="150"/>
  <c r="AH148" i="150" s="1"/>
  <c r="R148" i="150"/>
  <c r="O148" i="150"/>
  <c r="G148" i="151"/>
  <c r="D148" i="150"/>
  <c r="AB147" i="150"/>
  <c r="AA147" i="150"/>
  <c r="R147" i="150"/>
  <c r="O147" i="150"/>
  <c r="G147" i="151"/>
  <c r="D147" i="150"/>
  <c r="D147" i="151" s="1"/>
  <c r="AB146" i="150"/>
  <c r="AA146" i="150"/>
  <c r="R146" i="150"/>
  <c r="O146" i="150"/>
  <c r="G146" i="151"/>
  <c r="AB145" i="150"/>
  <c r="AA145" i="150"/>
  <c r="R145" i="150"/>
  <c r="O145" i="150"/>
  <c r="AB144" i="150"/>
  <c r="AA144" i="150"/>
  <c r="R144" i="150"/>
  <c r="O144" i="150"/>
  <c r="G144" i="151"/>
  <c r="AB143" i="150"/>
  <c r="AA143" i="150"/>
  <c r="R143" i="150"/>
  <c r="O143" i="150"/>
  <c r="G143" i="151"/>
  <c r="AB142" i="150"/>
  <c r="AA142" i="150"/>
  <c r="R142" i="150"/>
  <c r="O142" i="150"/>
  <c r="G142" i="151"/>
  <c r="AB141" i="150"/>
  <c r="AA141" i="150"/>
  <c r="R141" i="150"/>
  <c r="O141" i="150"/>
  <c r="G141" i="151"/>
  <c r="AB140" i="150"/>
  <c r="AA140" i="150"/>
  <c r="R140" i="150"/>
  <c r="O140" i="150"/>
  <c r="G140" i="151"/>
  <c r="D140" i="150"/>
  <c r="D140" i="151" s="1"/>
  <c r="AB139" i="150"/>
  <c r="AA139" i="150"/>
  <c r="R139" i="150"/>
  <c r="O139" i="150"/>
  <c r="G139" i="151"/>
  <c r="AB138" i="150"/>
  <c r="AA138" i="150"/>
  <c r="R138" i="150"/>
  <c r="O138" i="150"/>
  <c r="AB137" i="150"/>
  <c r="AA137" i="150"/>
  <c r="R137" i="150"/>
  <c r="O137" i="150"/>
  <c r="G137" i="151"/>
  <c r="AB136" i="150"/>
  <c r="AA136" i="150"/>
  <c r="R136" i="150"/>
  <c r="O136" i="150"/>
  <c r="G136" i="151"/>
  <c r="AA135" i="150"/>
  <c r="AB135" i="150"/>
  <c r="R135" i="150"/>
  <c r="O135" i="150"/>
  <c r="G135" i="151"/>
  <c r="AB134" i="150"/>
  <c r="AA134" i="150"/>
  <c r="R134" i="150"/>
  <c r="O134" i="150"/>
  <c r="G134" i="151"/>
  <c r="AB133" i="150"/>
  <c r="AA133" i="150"/>
  <c r="R133" i="150"/>
  <c r="O133" i="150"/>
  <c r="G133" i="151"/>
  <c r="AB132" i="150"/>
  <c r="AA132" i="150"/>
  <c r="R132" i="150"/>
  <c r="O132" i="150"/>
  <c r="G132" i="151"/>
  <c r="D132" i="150"/>
  <c r="AG132" i="150" s="1" a="1"/>
  <c r="AG132" i="150" s="1"/>
  <c r="AB131" i="150"/>
  <c r="AA131" i="150"/>
  <c r="R131" i="150"/>
  <c r="O131" i="150"/>
  <c r="G131" i="151"/>
  <c r="AB130" i="150"/>
  <c r="AA130" i="150"/>
  <c r="R130" i="150"/>
  <c r="O130" i="150"/>
  <c r="G130" i="151"/>
  <c r="AB129" i="150"/>
  <c r="AA129" i="150"/>
  <c r="R129" i="150"/>
  <c r="O129" i="150"/>
  <c r="G129" i="151"/>
  <c r="AB128" i="150"/>
  <c r="AA128" i="150"/>
  <c r="R128" i="150"/>
  <c r="O128" i="150"/>
  <c r="G128" i="151"/>
  <c r="AB127" i="150"/>
  <c r="AA127" i="150"/>
  <c r="R127" i="150"/>
  <c r="O127" i="150"/>
  <c r="AB126" i="150"/>
  <c r="AA126" i="150"/>
  <c r="R126" i="150"/>
  <c r="O126" i="150"/>
  <c r="G126" i="151"/>
  <c r="AB125" i="150"/>
  <c r="AA125" i="150"/>
  <c r="R125" i="150"/>
  <c r="O125" i="150"/>
  <c r="G125" i="151"/>
  <c r="AB124" i="150"/>
  <c r="AA124" i="150"/>
  <c r="R124" i="150"/>
  <c r="O124" i="150"/>
  <c r="G124" i="151"/>
  <c r="AB123" i="150"/>
  <c r="AA123" i="150"/>
  <c r="R123" i="150"/>
  <c r="O123" i="150"/>
  <c r="G123" i="151"/>
  <c r="AB122" i="150"/>
  <c r="AA122" i="150"/>
  <c r="R122" i="150"/>
  <c r="O122" i="150"/>
  <c r="G122" i="151"/>
  <c r="D122" i="150"/>
  <c r="D122" i="151" s="1"/>
  <c r="AB121" i="150"/>
  <c r="AA121" i="150"/>
  <c r="R121" i="150"/>
  <c r="O121" i="150"/>
  <c r="AB120" i="150"/>
  <c r="AA120" i="150"/>
  <c r="R120" i="150"/>
  <c r="O120" i="150"/>
  <c r="G120" i="151"/>
  <c r="AB119" i="150"/>
  <c r="AA119" i="150"/>
  <c r="R119" i="150"/>
  <c r="O119" i="150"/>
  <c r="G119" i="151"/>
  <c r="AB118" i="150"/>
  <c r="AA118" i="150"/>
  <c r="R118" i="150"/>
  <c r="O118" i="150"/>
  <c r="G118" i="151"/>
  <c r="AB117" i="150"/>
  <c r="AA117" i="150"/>
  <c r="R117" i="150"/>
  <c r="O117" i="150"/>
  <c r="G117" i="151"/>
  <c r="AB116" i="150"/>
  <c r="AA116" i="150"/>
  <c r="R116" i="150"/>
  <c r="O116" i="150"/>
  <c r="G116" i="151"/>
  <c r="AB115" i="150"/>
  <c r="AA115" i="150"/>
  <c r="R115" i="150"/>
  <c r="O115" i="150"/>
  <c r="AB114" i="150"/>
  <c r="AA114" i="150"/>
  <c r="R114" i="150"/>
  <c r="O114" i="150"/>
  <c r="G114" i="151"/>
  <c r="AB113" i="150"/>
  <c r="AA113" i="150"/>
  <c r="R113" i="150"/>
  <c r="O113" i="150"/>
  <c r="G113" i="151"/>
  <c r="AB112" i="150"/>
  <c r="AA112" i="150"/>
  <c r="R112" i="150"/>
  <c r="O112" i="150"/>
  <c r="G112" i="151"/>
  <c r="AB111" i="150"/>
  <c r="AA111" i="150"/>
  <c r="R111" i="150"/>
  <c r="O111" i="150"/>
  <c r="G111" i="151"/>
  <c r="AB110" i="150"/>
  <c r="AA110" i="150"/>
  <c r="R110" i="150"/>
  <c r="O110" i="150"/>
  <c r="G110" i="151"/>
  <c r="AB109" i="150"/>
  <c r="AA109" i="150"/>
  <c r="R109" i="150"/>
  <c r="AE109" i="150" s="1"/>
  <c r="O109" i="150"/>
  <c r="G109" i="151"/>
  <c r="D109" i="150"/>
  <c r="D109" i="151" s="1"/>
  <c r="AB108" i="150"/>
  <c r="AA108" i="150"/>
  <c r="AF108" i="150"/>
  <c r="R108" i="150"/>
  <c r="AE108" i="150" s="1"/>
  <c r="O108" i="150"/>
  <c r="G108" i="151"/>
  <c r="D108" i="150"/>
  <c r="D108" i="151" s="1"/>
  <c r="AB107" i="150"/>
  <c r="AA107" i="150"/>
  <c r="R107" i="150"/>
  <c r="O107" i="150"/>
  <c r="G107" i="151"/>
  <c r="AB106" i="150"/>
  <c r="AA106" i="150"/>
  <c r="R106" i="150"/>
  <c r="O106" i="150"/>
  <c r="G106" i="151"/>
  <c r="AB105" i="150"/>
  <c r="AA105" i="150"/>
  <c r="R105" i="150"/>
  <c r="AE105" i="150" s="1"/>
  <c r="O105" i="150"/>
  <c r="G105" i="151"/>
  <c r="D105" i="150"/>
  <c r="D105" i="151" s="1"/>
  <c r="AB104" i="150"/>
  <c r="AA104" i="150"/>
  <c r="R104" i="150"/>
  <c r="O104" i="150"/>
  <c r="G104" i="151"/>
  <c r="AB103" i="150"/>
  <c r="AA103" i="150"/>
  <c r="R103" i="150"/>
  <c r="O103" i="150"/>
  <c r="G103" i="151"/>
  <c r="AB102" i="150"/>
  <c r="AA102" i="150"/>
  <c r="R102" i="150"/>
  <c r="O102" i="150"/>
  <c r="G102" i="151"/>
  <c r="AB101" i="150"/>
  <c r="AA101" i="150"/>
  <c r="R101" i="150"/>
  <c r="O101" i="150"/>
  <c r="G101" i="151"/>
  <c r="D101" i="150"/>
  <c r="D101" i="151" s="1"/>
  <c r="AB100" i="150"/>
  <c r="AA100" i="150"/>
  <c r="R100" i="150"/>
  <c r="O100" i="150"/>
  <c r="G100" i="151"/>
  <c r="AB99" i="150"/>
  <c r="AA99" i="150"/>
  <c r="R99" i="150"/>
  <c r="O99" i="150"/>
  <c r="G99" i="151"/>
  <c r="AB98" i="150"/>
  <c r="AA98" i="150"/>
  <c r="R98" i="150"/>
  <c r="O98" i="150"/>
  <c r="G98" i="151"/>
  <c r="AB97" i="150"/>
  <c r="AA97" i="150"/>
  <c r="R97" i="150"/>
  <c r="O97" i="150"/>
  <c r="G97" i="151"/>
  <c r="AB96" i="150"/>
  <c r="AA96" i="150"/>
  <c r="R96" i="150"/>
  <c r="O96" i="150"/>
  <c r="G96" i="151"/>
  <c r="AB95" i="150"/>
  <c r="AA95" i="150"/>
  <c r="R95" i="150"/>
  <c r="O95" i="150"/>
  <c r="G95" i="151"/>
  <c r="D95" i="150"/>
  <c r="D95" i="151" s="1"/>
  <c r="AB94" i="150"/>
  <c r="AA94" i="150"/>
  <c r="R94" i="150"/>
  <c r="O94" i="150"/>
  <c r="G94" i="151"/>
  <c r="D94" i="150"/>
  <c r="D94" i="151" s="1"/>
  <c r="AB93" i="150"/>
  <c r="AA93" i="150"/>
  <c r="R93" i="150"/>
  <c r="O93" i="150"/>
  <c r="G93" i="151"/>
  <c r="AB92" i="150"/>
  <c r="AA92" i="150"/>
  <c r="R92" i="150"/>
  <c r="O92" i="150"/>
  <c r="G92" i="151"/>
  <c r="AB91" i="150"/>
  <c r="AA91" i="150"/>
  <c r="R91" i="150"/>
  <c r="O91" i="150"/>
  <c r="G91" i="151"/>
  <c r="AA90" i="150"/>
  <c r="AB90" i="150"/>
  <c r="R90" i="150"/>
  <c r="O90" i="150"/>
  <c r="G90" i="151"/>
  <c r="AB89" i="150"/>
  <c r="AA89" i="150"/>
  <c r="R89" i="150"/>
  <c r="O89" i="150"/>
  <c r="G89" i="151"/>
  <c r="AB88" i="150"/>
  <c r="AA88" i="150"/>
  <c r="R88" i="150"/>
  <c r="O88" i="150"/>
  <c r="G88" i="151"/>
  <c r="AB87" i="150"/>
  <c r="AA87" i="150"/>
  <c r="R87" i="150"/>
  <c r="O87" i="150"/>
  <c r="G87" i="151"/>
  <c r="AB86" i="150"/>
  <c r="AA86" i="150"/>
  <c r="R86" i="150"/>
  <c r="O86" i="150"/>
  <c r="G86" i="151"/>
  <c r="AB85" i="150"/>
  <c r="AA85" i="150"/>
  <c r="R85" i="150"/>
  <c r="O85" i="150"/>
  <c r="G85" i="151"/>
  <c r="AB84" i="150"/>
  <c r="AA84" i="150"/>
  <c r="R84" i="150"/>
  <c r="O84" i="150"/>
  <c r="G84" i="151"/>
  <c r="AB83" i="150"/>
  <c r="AA83" i="150"/>
  <c r="R83" i="150"/>
  <c r="O83" i="150"/>
  <c r="G83" i="151"/>
  <c r="AB82" i="150"/>
  <c r="AA82" i="150"/>
  <c r="R82" i="150"/>
  <c r="O82" i="150"/>
  <c r="G82" i="151"/>
  <c r="AB81" i="150"/>
  <c r="AA81" i="150"/>
  <c r="R81" i="150"/>
  <c r="O81" i="150"/>
  <c r="G81" i="151"/>
  <c r="AB80" i="150"/>
  <c r="AA80" i="150"/>
  <c r="R80" i="150"/>
  <c r="O80" i="150"/>
  <c r="G80" i="151"/>
  <c r="AB79" i="150"/>
  <c r="AA79" i="150"/>
  <c r="R79" i="150"/>
  <c r="O79" i="150"/>
  <c r="G79" i="151"/>
  <c r="AB78" i="150"/>
  <c r="AA78" i="150"/>
  <c r="R78" i="150"/>
  <c r="O78" i="150"/>
  <c r="G78" i="151"/>
  <c r="AB77" i="150"/>
  <c r="AA77" i="150"/>
  <c r="R77" i="150"/>
  <c r="O77" i="150"/>
  <c r="G77" i="151"/>
  <c r="AB76" i="150"/>
  <c r="AA76" i="150"/>
  <c r="R76" i="150"/>
  <c r="O76" i="150"/>
  <c r="G76" i="151"/>
  <c r="AB75" i="150"/>
  <c r="AA75" i="150"/>
  <c r="R75" i="150"/>
  <c r="O75" i="150"/>
  <c r="G75" i="151"/>
  <c r="D75" i="150"/>
  <c r="D75" i="151" s="1"/>
  <c r="AB74" i="150"/>
  <c r="AA74" i="150"/>
  <c r="R74" i="150"/>
  <c r="O74" i="150"/>
  <c r="G74" i="151"/>
  <c r="AB73" i="150"/>
  <c r="AA73" i="150"/>
  <c r="R73" i="150"/>
  <c r="O73" i="150"/>
  <c r="G73" i="151"/>
  <c r="AB72" i="150"/>
  <c r="AA72" i="150"/>
  <c r="O72" i="150"/>
  <c r="G1066" i="151"/>
  <c r="D72" i="150"/>
  <c r="D1066" i="151" s="1"/>
  <c r="AB71" i="150"/>
  <c r="AA71" i="150"/>
  <c r="R71" i="150"/>
  <c r="O71" i="150"/>
  <c r="G71" i="151"/>
  <c r="AB70" i="150"/>
  <c r="AA70" i="150"/>
  <c r="R70" i="150"/>
  <c r="O70" i="150"/>
  <c r="G70" i="151"/>
  <c r="AB69" i="150"/>
  <c r="AA69" i="150"/>
  <c r="R69" i="150"/>
  <c r="O69" i="150"/>
  <c r="AB68" i="150"/>
  <c r="AA68" i="150"/>
  <c r="R68" i="150"/>
  <c r="O68" i="150"/>
  <c r="AB67" i="150"/>
  <c r="AA67" i="150"/>
  <c r="R67" i="150"/>
  <c r="O67" i="150"/>
  <c r="G67" i="151"/>
  <c r="AB66" i="150"/>
  <c r="AA66" i="150"/>
  <c r="R66" i="150"/>
  <c r="O66" i="150"/>
  <c r="G66" i="151"/>
  <c r="AB65" i="150"/>
  <c r="AA65" i="150"/>
  <c r="R65" i="150"/>
  <c r="O65" i="150"/>
  <c r="G65" i="151"/>
  <c r="AB64" i="150"/>
  <c r="AA64" i="150"/>
  <c r="R64" i="150"/>
  <c r="O64" i="150"/>
  <c r="G64" i="151"/>
  <c r="AB63" i="150"/>
  <c r="AA63" i="150"/>
  <c r="R63" i="150"/>
  <c r="O63" i="150"/>
  <c r="G63" i="151"/>
  <c r="AB62" i="150"/>
  <c r="AA62" i="150"/>
  <c r="R62" i="150"/>
  <c r="O62" i="150"/>
  <c r="G62" i="151"/>
  <c r="AB61" i="150"/>
  <c r="AA61" i="150"/>
  <c r="R61" i="150"/>
  <c r="O61" i="150"/>
  <c r="G61" i="151"/>
  <c r="D61" i="150"/>
  <c r="D61" i="151" s="1"/>
  <c r="AB60" i="150"/>
  <c r="AA60" i="150"/>
  <c r="R60" i="150"/>
  <c r="O60" i="150"/>
  <c r="G60" i="151"/>
  <c r="AB59" i="150"/>
  <c r="AA59" i="150"/>
  <c r="R59" i="150"/>
  <c r="O59" i="150"/>
  <c r="G59" i="151"/>
  <c r="AB58" i="150"/>
  <c r="AA58" i="150"/>
  <c r="R58" i="150"/>
  <c r="AE58" i="150" s="1"/>
  <c r="O58" i="150"/>
  <c r="G58" i="151"/>
  <c r="D58" i="150"/>
  <c r="D58" i="151" s="1"/>
  <c r="AB57" i="150"/>
  <c r="AA57" i="150"/>
  <c r="R57" i="150"/>
  <c r="O57" i="150"/>
  <c r="G57" i="151"/>
  <c r="D57" i="150"/>
  <c r="D57" i="151" s="1"/>
  <c r="AB56" i="150"/>
  <c r="AA56" i="150"/>
  <c r="R56" i="150"/>
  <c r="O56" i="150"/>
  <c r="G56" i="151"/>
  <c r="AB55" i="150"/>
  <c r="AA55" i="150"/>
  <c r="R55" i="150"/>
  <c r="O55" i="150"/>
  <c r="G55" i="151"/>
  <c r="AB54" i="150"/>
  <c r="AA54" i="150"/>
  <c r="R54" i="150"/>
  <c r="O54" i="150"/>
  <c r="G54" i="151"/>
  <c r="D54" i="150"/>
  <c r="D54" i="151" s="1"/>
  <c r="AB53" i="150"/>
  <c r="AA53" i="150"/>
  <c r="R53" i="150"/>
  <c r="O53" i="150"/>
  <c r="G53" i="151"/>
  <c r="AB52" i="150"/>
  <c r="AA52" i="150"/>
  <c r="R52" i="150"/>
  <c r="O52" i="150"/>
  <c r="G52" i="151"/>
  <c r="AB51" i="150"/>
  <c r="AA51" i="150"/>
  <c r="R51" i="150"/>
  <c r="O51" i="150"/>
  <c r="G51" i="151"/>
  <c r="AB50" i="150"/>
  <c r="AA50" i="150"/>
  <c r="R50" i="150"/>
  <c r="O50" i="150"/>
  <c r="G50" i="151"/>
  <c r="AB49" i="150"/>
  <c r="AA49" i="150"/>
  <c r="R49" i="150"/>
  <c r="O49" i="150"/>
  <c r="G49" i="151"/>
  <c r="AB48" i="150"/>
  <c r="AA48" i="150"/>
  <c r="R48" i="150"/>
  <c r="O48" i="150"/>
  <c r="G48" i="151"/>
  <c r="AB47" i="150"/>
  <c r="AA47" i="150"/>
  <c r="R47" i="150"/>
  <c r="O47" i="150"/>
  <c r="G47" i="151"/>
  <c r="AB46" i="150"/>
  <c r="AA46" i="150"/>
  <c r="R46" i="150"/>
  <c r="O46" i="150"/>
  <c r="G46" i="151"/>
  <c r="AB45" i="150"/>
  <c r="AA45" i="150"/>
  <c r="R45" i="150"/>
  <c r="O45" i="150"/>
  <c r="G45" i="151"/>
  <c r="AB44" i="150"/>
  <c r="AA44" i="150"/>
  <c r="R44" i="150"/>
  <c r="O44" i="150"/>
  <c r="G44" i="151"/>
  <c r="AB43" i="150"/>
  <c r="AA43" i="150"/>
  <c r="R43" i="150"/>
  <c r="AE43" i="150" s="1"/>
  <c r="O43" i="150"/>
  <c r="G43" i="151"/>
  <c r="D43" i="150"/>
  <c r="D43" i="151" s="1"/>
  <c r="AB42" i="150"/>
  <c r="AA42" i="150"/>
  <c r="R42" i="150"/>
  <c r="O42" i="150"/>
  <c r="G42" i="151"/>
  <c r="AB41" i="150"/>
  <c r="AA41" i="150"/>
  <c r="R41" i="150"/>
  <c r="O41" i="150"/>
  <c r="G41" i="151"/>
  <c r="AB40" i="150"/>
  <c r="AA40" i="150"/>
  <c r="R40" i="150"/>
  <c r="O40" i="150"/>
  <c r="G40" i="151"/>
  <c r="AB39" i="150"/>
  <c r="AA39" i="150"/>
  <c r="R39" i="150"/>
  <c r="O39" i="150"/>
  <c r="G39" i="151"/>
  <c r="AB38" i="150"/>
  <c r="AA38" i="150"/>
  <c r="R38" i="150"/>
  <c r="O38" i="150"/>
  <c r="G38" i="151"/>
  <c r="AB37" i="150"/>
  <c r="AA37" i="150"/>
  <c r="AF37" i="150"/>
  <c r="R37" i="150"/>
  <c r="AE37" i="150" s="1"/>
  <c r="O37" i="150"/>
  <c r="G37" i="151"/>
  <c r="D37" i="150"/>
  <c r="D37" i="151" s="1"/>
  <c r="AB36" i="150"/>
  <c r="AA36" i="150"/>
  <c r="R36" i="150"/>
  <c r="O36" i="150"/>
  <c r="G36" i="151"/>
  <c r="AB35" i="150"/>
  <c r="AA35" i="150"/>
  <c r="R35" i="150"/>
  <c r="O35" i="150"/>
  <c r="G35" i="151"/>
  <c r="AA34" i="150"/>
  <c r="AB34" i="150"/>
  <c r="R34" i="150"/>
  <c r="O34" i="150"/>
  <c r="G34" i="151"/>
  <c r="AB33" i="150"/>
  <c r="AA33" i="150"/>
  <c r="R33" i="150"/>
  <c r="O33" i="150"/>
  <c r="G33" i="151"/>
  <c r="D33" i="150"/>
  <c r="D33" i="151" s="1"/>
  <c r="AB32" i="150"/>
  <c r="AA32" i="150"/>
  <c r="R32" i="150"/>
  <c r="O32" i="150"/>
  <c r="G32" i="151"/>
  <c r="AA31" i="150"/>
  <c r="AB31" i="150"/>
  <c r="R31" i="150"/>
  <c r="O31" i="150"/>
  <c r="G31" i="151"/>
  <c r="AB30" i="150"/>
  <c r="AA30" i="150"/>
  <c r="R30" i="150"/>
  <c r="O30" i="150"/>
  <c r="G30" i="151"/>
  <c r="AB29" i="150"/>
  <c r="AA29" i="150"/>
  <c r="O29" i="150"/>
  <c r="G801" i="151"/>
  <c r="AB28" i="150"/>
  <c r="AA28" i="150"/>
  <c r="R28" i="150"/>
  <c r="O28" i="150"/>
  <c r="G28" i="151"/>
  <c r="AB27" i="150"/>
  <c r="AA27" i="150"/>
  <c r="R27" i="150"/>
  <c r="O27" i="150"/>
  <c r="G27" i="151"/>
  <c r="AB26" i="150"/>
  <c r="AA26" i="150"/>
  <c r="R26" i="150"/>
  <c r="AE26" i="150" s="1"/>
  <c r="O26" i="150"/>
  <c r="G26" i="151"/>
  <c r="D26" i="150"/>
  <c r="D26" i="151" s="1"/>
  <c r="AB25" i="150"/>
  <c r="AA25" i="150"/>
  <c r="R25" i="150"/>
  <c r="AE25" i="150" s="1"/>
  <c r="O25" i="150"/>
  <c r="G25" i="151"/>
  <c r="D25" i="150"/>
  <c r="D25" i="151" s="1"/>
  <c r="AB24" i="150"/>
  <c r="AA24" i="150"/>
  <c r="R24" i="150"/>
  <c r="O24" i="150"/>
  <c r="G24" i="151"/>
  <c r="AB23" i="150"/>
  <c r="AA23" i="150"/>
  <c r="R23" i="150"/>
  <c r="O23" i="150"/>
  <c r="G23" i="151"/>
  <c r="AB22" i="150"/>
  <c r="AA22" i="150"/>
  <c r="R22" i="150"/>
  <c r="O22" i="150"/>
  <c r="G22" i="151"/>
  <c r="D22" i="150"/>
  <c r="D22" i="151" s="1"/>
  <c r="AB21" i="150"/>
  <c r="AA21" i="150"/>
  <c r="R21" i="150"/>
  <c r="O21" i="150"/>
  <c r="G21" i="151"/>
  <c r="D21" i="150"/>
  <c r="D21" i="151" s="1"/>
  <c r="AB20" i="150"/>
  <c r="AA20" i="150"/>
  <c r="R20" i="150"/>
  <c r="O20" i="150"/>
  <c r="G20" i="151"/>
  <c r="AB19" i="150"/>
  <c r="AA19" i="150"/>
  <c r="R19" i="150"/>
  <c r="O19" i="150"/>
  <c r="G19" i="151"/>
  <c r="AB18" i="150"/>
  <c r="AA18" i="150"/>
  <c r="R18" i="150"/>
  <c r="O18" i="150"/>
  <c r="G18" i="151"/>
  <c r="AB17" i="150"/>
  <c r="AA17" i="150"/>
  <c r="R17" i="150"/>
  <c r="O17" i="150"/>
  <c r="G17" i="151"/>
  <c r="AB16" i="150"/>
  <c r="AA16" i="150"/>
  <c r="R16" i="150"/>
  <c r="O16" i="150"/>
  <c r="G16" i="151"/>
  <c r="AB15" i="150"/>
  <c r="AA15" i="150"/>
  <c r="R15" i="150"/>
  <c r="O15" i="150"/>
  <c r="G15" i="151"/>
  <c r="AB14" i="150"/>
  <c r="AA14" i="150"/>
  <c r="O14" i="150"/>
  <c r="G14" i="151"/>
  <c r="AB13" i="150"/>
  <c r="AA13" i="150"/>
  <c r="R13" i="150"/>
  <c r="O13" i="150"/>
  <c r="G13" i="151"/>
  <c r="AB12" i="150"/>
  <c r="AA12" i="150"/>
  <c r="R12" i="150"/>
  <c r="O12" i="150"/>
  <c r="G12" i="151"/>
  <c r="AB11" i="150"/>
  <c r="AA11" i="150"/>
  <c r="R11" i="150"/>
  <c r="O11" i="150"/>
  <c r="G11" i="151"/>
  <c r="AB10" i="150"/>
  <c r="AA10" i="150"/>
  <c r="R10" i="150"/>
  <c r="O10" i="150"/>
  <c r="G10" i="151"/>
  <c r="AB9" i="150"/>
  <c r="AA9" i="150"/>
  <c r="R9" i="150"/>
  <c r="O9" i="150"/>
  <c r="G9" i="151"/>
  <c r="AB8" i="150"/>
  <c r="AA8" i="150"/>
  <c r="R8" i="150"/>
  <c r="O8" i="150"/>
  <c r="G8" i="151"/>
  <c r="AB7" i="150"/>
  <c r="AA7" i="150"/>
  <c r="R7" i="150"/>
  <c r="O7" i="150"/>
  <c r="G7" i="151"/>
  <c r="D7" i="150"/>
  <c r="D7" i="151" s="1"/>
  <c r="AB6" i="150"/>
  <c r="AA6" i="150"/>
  <c r="O6" i="150"/>
  <c r="G6" i="151"/>
  <c r="D6" i="150"/>
  <c r="D6" i="151" s="1"/>
  <c r="AB5" i="150"/>
  <c r="AA5" i="150"/>
  <c r="R5" i="150"/>
  <c r="O5" i="150"/>
  <c r="G5" i="151"/>
  <c r="AB4" i="150"/>
  <c r="AA4" i="150"/>
  <c r="R4" i="150"/>
  <c r="O4" i="150"/>
  <c r="G4" i="151"/>
  <c r="AB3" i="150"/>
  <c r="AA3" i="150"/>
  <c r="R3" i="150"/>
  <c r="O3" i="150"/>
  <c r="G3" i="151"/>
  <c r="AB2" i="150"/>
  <c r="AA2" i="150"/>
  <c r="R2" i="150"/>
  <c r="O2" i="150"/>
  <c r="G2" i="151"/>
  <c r="D2" i="150"/>
  <c r="G626" i="151" l="1"/>
  <c r="D626" i="150"/>
  <c r="AG21" i="150" a="1"/>
  <c r="AG21" i="150" s="1"/>
  <c r="D35" i="150"/>
  <c r="D35" i="151" s="1"/>
  <c r="G68" i="151"/>
  <c r="D68" i="150"/>
  <c r="D68" i="151" s="1"/>
  <c r="D81" i="150"/>
  <c r="D81" i="151" s="1"/>
  <c r="D82" i="150"/>
  <c r="D82" i="151" s="1"/>
  <c r="AI264" i="150"/>
  <c r="AI265" i="150"/>
  <c r="G285" i="151"/>
  <c r="D285" i="150"/>
  <c r="G557" i="151"/>
  <c r="D557" i="150"/>
  <c r="D557" i="151" s="1"/>
  <c r="G675" i="151"/>
  <c r="D675" i="150"/>
  <c r="G863" i="151"/>
  <c r="D863" i="150"/>
  <c r="AI863" i="150" s="1"/>
  <c r="G159" i="151"/>
  <c r="D159" i="150"/>
  <c r="AE160" i="150"/>
  <c r="G556" i="151"/>
  <c r="D556" i="150"/>
  <c r="G674" i="151"/>
  <c r="D674" i="150"/>
  <c r="G681" i="151"/>
  <c r="D681" i="150"/>
  <c r="AE7" i="150"/>
  <c r="AF33" i="150"/>
  <c r="AF58" i="150"/>
  <c r="G115" i="151"/>
  <c r="D115" i="150"/>
  <c r="D115" i="151" s="1"/>
  <c r="AF122" i="150"/>
  <c r="AI148" i="150"/>
  <c r="AE161" i="150"/>
  <c r="G278" i="151"/>
  <c r="D278" i="150"/>
  <c r="AI278" i="150" s="1"/>
  <c r="G312" i="151"/>
  <c r="D312" i="150"/>
  <c r="D312" i="151" s="1"/>
  <c r="G653" i="151"/>
  <c r="D653" i="150"/>
  <c r="AG653" i="150" s="1" a="1"/>
  <c r="AG653" i="150" s="1"/>
  <c r="AI768" i="150"/>
  <c r="G121" i="151"/>
  <c r="D121" i="150"/>
  <c r="D121" i="151" s="1"/>
  <c r="G158" i="151"/>
  <c r="D158" i="150"/>
  <c r="D158" i="151" s="1"/>
  <c r="G350" i="151"/>
  <c r="D350" i="150"/>
  <c r="G366" i="151"/>
  <c r="D366" i="150"/>
  <c r="D366" i="151" s="1"/>
  <c r="AE33" i="150"/>
  <c r="AE21" i="150"/>
  <c r="AH33" i="150"/>
  <c r="AH54" i="150"/>
  <c r="G926" i="151"/>
  <c r="D926" i="150"/>
  <c r="D926" i="151" s="1"/>
  <c r="AE225" i="150"/>
  <c r="AE54" i="150"/>
  <c r="AH2" i="150"/>
  <c r="D5" i="150"/>
  <c r="AH6" i="150"/>
  <c r="D53" i="150"/>
  <c r="D53" i="151" s="1"/>
  <c r="AE81" i="150"/>
  <c r="AE82" i="150"/>
  <c r="AH161" i="150"/>
  <c r="D234" i="150"/>
  <c r="AE304" i="150"/>
  <c r="AF307" i="150"/>
  <c r="G409" i="151"/>
  <c r="D409" i="150"/>
  <c r="D409" i="151" s="1"/>
  <c r="G501" i="151"/>
  <c r="D501" i="150"/>
  <c r="D501" i="151" s="1"/>
  <c r="D543" i="150"/>
  <c r="D543" i="151" s="1"/>
  <c r="G587" i="151"/>
  <c r="D587" i="150"/>
  <c r="AG587" i="150" s="1" a="1"/>
  <c r="AG587" i="150" s="1"/>
  <c r="D638" i="150"/>
  <c r="D638" i="151" s="1"/>
  <c r="D639" i="150"/>
  <c r="AE643" i="150"/>
  <c r="G873" i="151"/>
  <c r="D873" i="150"/>
  <c r="AG873" i="150" s="1" a="1"/>
  <c r="AG873" i="150" s="1"/>
  <c r="D907" i="151"/>
  <c r="AF907" i="150"/>
  <c r="D977" i="151"/>
  <c r="AF977" i="150"/>
  <c r="AE115" i="150"/>
  <c r="D489" i="150"/>
  <c r="AE589" i="150"/>
  <c r="G627" i="151"/>
  <c r="D627" i="150"/>
  <c r="AH627" i="150" s="1"/>
  <c r="D814" i="150"/>
  <c r="AE814" i="150" s="1"/>
  <c r="G943" i="151"/>
  <c r="D943" i="150"/>
  <c r="D943" i="151" s="1"/>
  <c r="D959" i="151"/>
  <c r="AH959" i="150"/>
  <c r="AI959" i="150"/>
  <c r="G966" i="151"/>
  <c r="D966" i="150"/>
  <c r="G1037" i="151"/>
  <c r="D1037" i="150"/>
  <c r="AI1037" i="150" s="1"/>
  <c r="AH25" i="150"/>
  <c r="D42" i="150"/>
  <c r="D42" i="151" s="1"/>
  <c r="G69" i="151"/>
  <c r="D69" i="150"/>
  <c r="D69" i="151" s="1"/>
  <c r="D619" i="150"/>
  <c r="AG619" i="150" s="1" a="1"/>
  <c r="AG619" i="150" s="1"/>
  <c r="G895" i="151"/>
  <c r="D895" i="150"/>
  <c r="D895" i="151" s="1"/>
  <c r="AF115" i="150"/>
  <c r="AE122" i="150"/>
  <c r="D137" i="150"/>
  <c r="D137" i="151" s="1"/>
  <c r="D142" i="150"/>
  <c r="AE142" i="150" s="1"/>
  <c r="D143" i="150"/>
  <c r="D143" i="151" s="1"/>
  <c r="D152" i="150"/>
  <c r="D152" i="151" s="1"/>
  <c r="D198" i="150"/>
  <c r="AG198" i="150" s="1" a="1"/>
  <c r="AG198" i="150" s="1"/>
  <c r="D199" i="150"/>
  <c r="AI219" i="150"/>
  <c r="D222" i="150"/>
  <c r="D222" i="151" s="1"/>
  <c r="D225" i="150"/>
  <c r="D225" i="151" s="1"/>
  <c r="D226" i="150"/>
  <c r="AG226" i="150" s="1" a="1"/>
  <c r="AG226" i="150" s="1"/>
  <c r="D228" i="150"/>
  <c r="D228" i="151" s="1"/>
  <c r="D229" i="150"/>
  <c r="AH229" i="150" s="1"/>
  <c r="D304" i="150"/>
  <c r="D304" i="151" s="1"/>
  <c r="AE323" i="150"/>
  <c r="D341" i="150"/>
  <c r="D341" i="151" s="1"/>
  <c r="D345" i="150"/>
  <c r="D346" i="150"/>
  <c r="D380" i="150"/>
  <c r="D400" i="150"/>
  <c r="AI400" i="150" s="1"/>
  <c r="D425" i="150"/>
  <c r="D427" i="150"/>
  <c r="AE427" i="150" s="1"/>
  <c r="D441" i="150"/>
  <c r="D444" i="150"/>
  <c r="AG444" i="150" s="1" a="1"/>
  <c r="AG444" i="150" s="1"/>
  <c r="D504" i="150"/>
  <c r="D539" i="150"/>
  <c r="D540" i="150"/>
  <c r="D540" i="151" s="1"/>
  <c r="D549" i="150"/>
  <c r="D549" i="151" s="1"/>
  <c r="D552" i="150"/>
  <c r="D552" i="151" s="1"/>
  <c r="AF573" i="150"/>
  <c r="AF589" i="150"/>
  <c r="AH593" i="150"/>
  <c r="G665" i="151"/>
  <c r="D665" i="150"/>
  <c r="D695" i="150"/>
  <c r="AG695" i="150" s="1" a="1"/>
  <c r="AG695" i="150" s="1"/>
  <c r="D710" i="150"/>
  <c r="D713" i="150"/>
  <c r="D714" i="150"/>
  <c r="D714" i="151" s="1"/>
  <c r="D741" i="150"/>
  <c r="D741" i="151" s="1"/>
  <c r="AH852" i="150"/>
  <c r="AE876" i="150"/>
  <c r="AE919" i="150"/>
  <c r="AH921" i="150"/>
  <c r="AE924" i="150"/>
  <c r="AH219" i="150"/>
  <c r="AE360" i="150"/>
  <c r="AE437" i="150"/>
  <c r="AE450" i="150"/>
  <c r="D505" i="150"/>
  <c r="D505" i="151" s="1"/>
  <c r="AE514" i="150"/>
  <c r="AE557" i="150"/>
  <c r="G565" i="151"/>
  <c r="D565" i="150"/>
  <c r="AH573" i="150"/>
  <c r="AE587" i="150"/>
  <c r="D595" i="150"/>
  <c r="D597" i="150"/>
  <c r="G647" i="151"/>
  <c r="D647" i="150"/>
  <c r="AF655" i="150"/>
  <c r="AE675" i="150"/>
  <c r="D706" i="150"/>
  <c r="D706" i="151" s="1"/>
  <c r="D737" i="150"/>
  <c r="D739" i="150"/>
  <c r="D739" i="151" s="1"/>
  <c r="D764" i="150"/>
  <c r="D764" i="151" s="1"/>
  <c r="D786" i="150"/>
  <c r="AG786" i="150" s="1" a="1"/>
  <c r="AG786" i="150" s="1"/>
  <c r="D788" i="150"/>
  <c r="D789" i="150"/>
  <c r="AI789" i="150" s="1"/>
  <c r="D802" i="150"/>
  <c r="D802" i="151" s="1"/>
  <c r="D803" i="150"/>
  <c r="AF803" i="150" s="1"/>
  <c r="D823" i="150"/>
  <c r="AE823" i="150" s="1"/>
  <c r="D841" i="150"/>
  <c r="AI841" i="150" s="1"/>
  <c r="AE873" i="150"/>
  <c r="AE895" i="150"/>
  <c r="D985" i="150"/>
  <c r="AE996" i="150"/>
  <c r="AI285" i="150"/>
  <c r="AF360" i="150"/>
  <c r="AE364" i="150"/>
  <c r="AF437" i="150"/>
  <c r="AI459" i="150"/>
  <c r="G480" i="151"/>
  <c r="D480" i="150"/>
  <c r="G564" i="151"/>
  <c r="D564" i="150"/>
  <c r="AE564" i="150" s="1"/>
  <c r="AE569" i="150"/>
  <c r="AE584" i="150"/>
  <c r="AE585" i="150"/>
  <c r="AF587" i="150"/>
  <c r="AI589" i="150"/>
  <c r="AF626" i="150"/>
  <c r="AE651" i="150"/>
  <c r="AH655" i="150"/>
  <c r="AI843" i="150"/>
  <c r="G881" i="151"/>
  <c r="D881" i="150"/>
  <c r="AI881" i="150" s="1"/>
  <c r="AG921" i="150" a="1"/>
  <c r="AG921" i="150" s="1"/>
  <c r="AE943" i="150"/>
  <c r="G961" i="151"/>
  <c r="D961" i="150"/>
  <c r="AG961" i="150" s="1" a="1"/>
  <c r="AG961" i="150" s="1"/>
  <c r="AE966" i="150"/>
  <c r="AE140" i="150"/>
  <c r="AE148" i="150"/>
  <c r="AE150" i="150"/>
  <c r="AE231" i="150"/>
  <c r="AE258" i="150"/>
  <c r="AE263" i="150"/>
  <c r="AE307" i="150"/>
  <c r="AH437" i="150"/>
  <c r="G475" i="151"/>
  <c r="D475" i="150"/>
  <c r="AE475" i="150" s="1"/>
  <c r="AE495" i="150"/>
  <c r="AH501" i="150"/>
  <c r="D525" i="150"/>
  <c r="D525" i="151" s="1"/>
  <c r="AH557" i="150"/>
  <c r="D560" i="150"/>
  <c r="D560" i="151" s="1"/>
  <c r="AF569" i="150"/>
  <c r="AF584" i="150"/>
  <c r="D605" i="150"/>
  <c r="AE611" i="150"/>
  <c r="AE613" i="150"/>
  <c r="AE617" i="150"/>
  <c r="AF619" i="150"/>
  <c r="D643" i="150"/>
  <c r="AH643" i="150" s="1"/>
  <c r="AF671" i="150"/>
  <c r="AH674" i="150"/>
  <c r="AF679" i="150"/>
  <c r="D687" i="150"/>
  <c r="AE807" i="150"/>
  <c r="AE860" i="150"/>
  <c r="G868" i="151"/>
  <c r="D868" i="150"/>
  <c r="AI900" i="150"/>
  <c r="G911" i="151"/>
  <c r="D911" i="150"/>
  <c r="D911" i="151" s="1"/>
  <c r="AE928" i="150"/>
  <c r="G951" i="151"/>
  <c r="D951" i="150"/>
  <c r="D951" i="151" s="1"/>
  <c r="D955" i="150"/>
  <c r="AI955" i="150" s="1"/>
  <c r="D964" i="150"/>
  <c r="AF966" i="150"/>
  <c r="AF978" i="150"/>
  <c r="G987" i="151"/>
  <c r="D987" i="150"/>
  <c r="AE987" i="150" s="1"/>
  <c r="G532" i="151"/>
  <c r="D532" i="150"/>
  <c r="D532" i="151" s="1"/>
  <c r="AE540" i="150"/>
  <c r="AE565" i="150"/>
  <c r="AH569" i="150"/>
  <c r="G589" i="151"/>
  <c r="D589" i="150"/>
  <c r="AH589" i="150" s="1"/>
  <c r="AI653" i="150"/>
  <c r="AH671" i="150"/>
  <c r="AI675" i="150"/>
  <c r="AE714" i="150"/>
  <c r="AF860" i="150"/>
  <c r="G867" i="151"/>
  <c r="D867" i="150"/>
  <c r="AH867" i="150" s="1"/>
  <c r="AI873" i="150"/>
  <c r="AG876" i="150" a="1"/>
  <c r="AG876" i="150" s="1"/>
  <c r="D924" i="151"/>
  <c r="AF924" i="150"/>
  <c r="AF929" i="150"/>
  <c r="AE959" i="150"/>
  <c r="AH150" i="150"/>
  <c r="AE480" i="150"/>
  <c r="AE505" i="150"/>
  <c r="G531" i="151"/>
  <c r="D531" i="150"/>
  <c r="G571" i="151"/>
  <c r="D571" i="150"/>
  <c r="AE571" i="150" s="1"/>
  <c r="AF647" i="150"/>
  <c r="AE788" i="150"/>
  <c r="AE789" i="150"/>
  <c r="AE803" i="150"/>
  <c r="AH929" i="150"/>
  <c r="AE938" i="150"/>
  <c r="G978" i="151"/>
  <c r="D978" i="150"/>
  <c r="D978" i="151" s="1"/>
  <c r="AH993" i="150"/>
  <c r="AE1011" i="150"/>
  <c r="AE1012" i="150"/>
  <c r="AE1018" i="150"/>
  <c r="AG1061" i="150" a="1"/>
  <c r="AG1061" i="150" s="1"/>
  <c r="AG986" i="150" a="1"/>
  <c r="AG986" i="150" s="1"/>
  <c r="AG1064" i="150" a="1"/>
  <c r="AG1064" i="150" s="1"/>
  <c r="D996" i="150"/>
  <c r="D996" i="151" s="1"/>
  <c r="G1078" i="151"/>
  <c r="D1078" i="150"/>
  <c r="D1078" i="151" s="1"/>
  <c r="D1003" i="150"/>
  <c r="D1011" i="150"/>
  <c r="AI1011" i="150" s="1"/>
  <c r="D1015" i="150"/>
  <c r="AI1015" i="150" s="1"/>
  <c r="AI1018" i="150"/>
  <c r="D1021" i="150"/>
  <c r="AI1021" i="150" s="1"/>
  <c r="AE1048" i="150"/>
  <c r="AE1056" i="150"/>
  <c r="AE1060" i="150"/>
  <c r="D938" i="150"/>
  <c r="D938" i="151" s="1"/>
  <c r="D939" i="150"/>
  <c r="AE939" i="150" s="1"/>
  <c r="AE955" i="150"/>
  <c r="D1012" i="150"/>
  <c r="D1018" i="150"/>
  <c r="D1019" i="150"/>
  <c r="D1020" i="150"/>
  <c r="AE1020" i="150" s="1"/>
  <c r="D1040" i="150"/>
  <c r="AI1040" i="150" s="1"/>
  <c r="D1044" i="150"/>
  <c r="AF1056" i="150"/>
  <c r="AE1061" i="150"/>
  <c r="AE1064" i="150"/>
  <c r="AH505" i="150"/>
  <c r="AI569" i="150"/>
  <c r="AF581" i="150"/>
  <c r="AH584" i="150"/>
  <c r="AE619" i="150"/>
  <c r="AE655" i="150"/>
  <c r="AI786" i="150"/>
  <c r="AI803" i="150"/>
  <c r="AH823" i="150"/>
  <c r="AE849" i="150"/>
  <c r="AE852" i="150"/>
  <c r="AE871" i="150"/>
  <c r="AE907" i="150"/>
  <c r="AE933" i="150"/>
  <c r="AE965" i="150"/>
  <c r="D1053" i="150"/>
  <c r="AH1053" i="150" s="1"/>
  <c r="AF1064" i="150"/>
  <c r="AE1068" i="150"/>
  <c r="D1056" i="151"/>
  <c r="AG1056" i="150" a="1"/>
  <c r="AG1056" i="150" s="1"/>
  <c r="D1060" i="150"/>
  <c r="D1060" i="151" s="1"/>
  <c r="D1086" i="150"/>
  <c r="D1086" i="151" s="1"/>
  <c r="AE1089" i="150"/>
  <c r="AF1073" i="150"/>
  <c r="AF1089" i="150"/>
  <c r="D12" i="150"/>
  <c r="D12" i="151" s="1"/>
  <c r="D13" i="150"/>
  <c r="D15" i="150"/>
  <c r="AH15" i="150" s="1"/>
  <c r="AF22" i="150"/>
  <c r="D29" i="150"/>
  <c r="D30" i="150"/>
  <c r="D30" i="151" s="1"/>
  <c r="AE35" i="150"/>
  <c r="D65" i="150"/>
  <c r="AH65" i="150" s="1"/>
  <c r="D73" i="150"/>
  <c r="D73" i="151" s="1"/>
  <c r="AH75" i="150"/>
  <c r="AE116" i="150"/>
  <c r="D119" i="150"/>
  <c r="D119" i="151" s="1"/>
  <c r="AF132" i="150"/>
  <c r="D146" i="150"/>
  <c r="AH147" i="150"/>
  <c r="D162" i="150"/>
  <c r="AF162" i="150" s="1"/>
  <c r="D163" i="150"/>
  <c r="AI163" i="150" s="1"/>
  <c r="D164" i="150"/>
  <c r="D164" i="151" s="1"/>
  <c r="D165" i="150"/>
  <c r="D165" i="151" s="1"/>
  <c r="D167" i="150"/>
  <c r="D167" i="151" s="1"/>
  <c r="AI168" i="150"/>
  <c r="D180" i="150"/>
  <c r="AG180" i="150" s="1" a="1"/>
  <c r="AG180" i="150" s="1"/>
  <c r="G191" i="151"/>
  <c r="D191" i="150"/>
  <c r="AG191" i="150" s="1" a="1"/>
  <c r="AG191" i="150" s="1"/>
  <c r="G216" i="151"/>
  <c r="D216" i="150"/>
  <c r="AI216" i="150" s="1"/>
  <c r="G255" i="151"/>
  <c r="D255" i="150"/>
  <c r="AF255" i="150" s="1"/>
  <c r="AG312" i="150" a="1"/>
  <c r="AG312" i="150" s="1"/>
  <c r="G389" i="151"/>
  <c r="D389" i="150"/>
  <c r="D389" i="151" s="1"/>
  <c r="G410" i="151"/>
  <c r="D410" i="150"/>
  <c r="D410" i="151" s="1"/>
  <c r="G440" i="151"/>
  <c r="D440" i="150"/>
  <c r="G446" i="151"/>
  <c r="D446" i="150"/>
  <c r="G466" i="151"/>
  <c r="D466" i="150"/>
  <c r="AI466" i="150" s="1"/>
  <c r="G547" i="151"/>
  <c r="D547" i="150"/>
  <c r="AG57" i="150" a="1"/>
  <c r="AG57" i="150" s="1"/>
  <c r="AG94" i="150" a="1"/>
  <c r="AG94" i="150" s="1"/>
  <c r="AI143" i="150"/>
  <c r="G186" i="151"/>
  <c r="D186" i="150"/>
  <c r="D186" i="151" s="1"/>
  <c r="D192" i="151"/>
  <c r="AG192" i="150" a="1"/>
  <c r="AG192" i="150" s="1"/>
  <c r="AF192" i="150"/>
  <c r="G325" i="151"/>
  <c r="D325" i="150"/>
  <c r="AE325" i="150" s="1"/>
  <c r="G693" i="151"/>
  <c r="D693" i="150"/>
  <c r="AI137" i="150"/>
  <c r="AG140" i="150" a="1"/>
  <c r="AG140" i="150" s="1"/>
  <c r="AG143" i="150" a="1"/>
  <c r="AG143" i="150" s="1"/>
  <c r="AG147" i="150" a="1"/>
  <c r="AG147" i="150" s="1"/>
  <c r="G181" i="151"/>
  <c r="D181" i="150"/>
  <c r="D181" i="151" s="1"/>
  <c r="G185" i="151"/>
  <c r="D185" i="150"/>
  <c r="D185" i="151" s="1"/>
  <c r="D193" i="151"/>
  <c r="AG193" i="150" a="1"/>
  <c r="AG193" i="150" s="1"/>
  <c r="AF193" i="150"/>
  <c r="G214" i="151"/>
  <c r="D214" i="150"/>
  <c r="AI214" i="150" s="1"/>
  <c r="AF81" i="150"/>
  <c r="AH82" i="150"/>
  <c r="AH109" i="150"/>
  <c r="AG115" i="150" a="1"/>
  <c r="AG115" i="150" s="1"/>
  <c r="AH122" i="150"/>
  <c r="AF137" i="150"/>
  <c r="D141" i="150"/>
  <c r="AE141" i="150" s="1"/>
  <c r="AF148" i="150"/>
  <c r="AI151" i="150"/>
  <c r="D155" i="150"/>
  <c r="AI155" i="150" s="1"/>
  <c r="G194" i="151"/>
  <c r="D194" i="150"/>
  <c r="AG194" i="150" s="1" a="1"/>
  <c r="AG194" i="150" s="1"/>
  <c r="D199" i="151"/>
  <c r="AG199" i="150" a="1"/>
  <c r="AG199" i="150" s="1"/>
  <c r="AF199" i="150"/>
  <c r="AE255" i="150"/>
  <c r="D296" i="151"/>
  <c r="AF296" i="150"/>
  <c r="G317" i="151"/>
  <c r="D317" i="150"/>
  <c r="G333" i="151"/>
  <c r="D333" i="150"/>
  <c r="G458" i="151"/>
  <c r="D458" i="150"/>
  <c r="AG458" i="150" s="1" a="1"/>
  <c r="AG458" i="150" s="1"/>
  <c r="G491" i="151"/>
  <c r="D491" i="150"/>
  <c r="AG2" i="150" a="1"/>
  <c r="AG2" i="150" s="1"/>
  <c r="AI6" i="150"/>
  <c r="AH7" i="150"/>
  <c r="AE12" i="150"/>
  <c r="AE13" i="150"/>
  <c r="D17" i="150"/>
  <c r="D17" i="151" s="1"/>
  <c r="AF21" i="150"/>
  <c r="AH26" i="150"/>
  <c r="D32" i="150"/>
  <c r="AG42" i="150" a="1"/>
  <c r="AG42" i="150" s="1"/>
  <c r="AE65" i="150"/>
  <c r="D78" i="150"/>
  <c r="D78" i="151" s="1"/>
  <c r="AG81" i="150" a="1"/>
  <c r="AG81" i="150" s="1"/>
  <c r="AG95" i="150" a="1"/>
  <c r="AG95" i="150" s="1"/>
  <c r="AH97" i="150"/>
  <c r="AG108" i="150" a="1"/>
  <c r="AG108" i="150" s="1"/>
  <c r="D116" i="150"/>
  <c r="AH116" i="150" s="1"/>
  <c r="AG121" i="150" a="1"/>
  <c r="AG121" i="150" s="1"/>
  <c r="AG137" i="150" a="1"/>
  <c r="AG137" i="150" s="1"/>
  <c r="D144" i="150"/>
  <c r="AI144" i="150" s="1"/>
  <c r="AE146" i="150"/>
  <c r="G154" i="151"/>
  <c r="D154" i="150"/>
  <c r="D156" i="150"/>
  <c r="D157" i="150"/>
  <c r="D157" i="151" s="1"/>
  <c r="D200" i="151"/>
  <c r="AG200" i="150" a="1"/>
  <c r="AG200" i="150" s="1"/>
  <c r="G202" i="151"/>
  <c r="D202" i="150"/>
  <c r="G205" i="151"/>
  <c r="D205" i="150"/>
  <c r="AG205" i="150" s="1" a="1"/>
  <c r="AG205" i="150" s="1"/>
  <c r="G211" i="151"/>
  <c r="D211" i="150"/>
  <c r="G248" i="151"/>
  <c r="D248" i="150"/>
  <c r="AH248" i="150" s="1"/>
  <c r="G332" i="151"/>
  <c r="D332" i="150"/>
  <c r="AI332" i="150" s="1"/>
  <c r="G457" i="151"/>
  <c r="D457" i="150"/>
  <c r="G490" i="151"/>
  <c r="D490" i="150"/>
  <c r="AI490" i="150" s="1"/>
  <c r="AF2" i="150"/>
  <c r="AE30" i="150"/>
  <c r="AG37" i="150" a="1"/>
  <c r="AG37" i="150" s="1"/>
  <c r="AF43" i="150"/>
  <c r="AH49" i="150"/>
  <c r="AE57" i="150"/>
  <c r="AE61" i="150"/>
  <c r="AE68" i="150"/>
  <c r="AE69" i="150"/>
  <c r="AE94" i="150"/>
  <c r="AE101" i="150"/>
  <c r="AF109" i="150"/>
  <c r="AG122" i="150" a="1"/>
  <c r="AG122" i="150" s="1"/>
  <c r="AF142" i="150"/>
  <c r="AI160" i="150"/>
  <c r="AH216" i="150"/>
  <c r="G298" i="151"/>
  <c r="D298" i="150"/>
  <c r="AG300" i="150" a="1"/>
  <c r="AG300" i="150" s="1"/>
  <c r="G310" i="151"/>
  <c r="D310" i="150"/>
  <c r="D310" i="151" s="1"/>
  <c r="AF312" i="150"/>
  <c r="G351" i="151"/>
  <c r="D351" i="150"/>
  <c r="G352" i="151"/>
  <c r="D352" i="150"/>
  <c r="G424" i="151"/>
  <c r="D424" i="150"/>
  <c r="AE424" i="150" s="1"/>
  <c r="G431" i="151"/>
  <c r="D431" i="150"/>
  <c r="D535" i="151"/>
  <c r="AG535" i="150" a="1"/>
  <c r="AG535" i="150" s="1"/>
  <c r="AF535" i="150"/>
  <c r="AG549" i="150" a="1"/>
  <c r="AG549" i="150" s="1"/>
  <c r="AE2" i="150"/>
  <c r="D9" i="150"/>
  <c r="AE9" i="150" s="1"/>
  <c r="AH12" i="150"/>
  <c r="AH13" i="150"/>
  <c r="D19" i="150"/>
  <c r="D19" i="151" s="1"/>
  <c r="AG33" i="150" a="1"/>
  <c r="AG33" i="150" s="1"/>
  <c r="D38" i="150"/>
  <c r="AH38" i="150" s="1"/>
  <c r="AG43" i="150" a="1"/>
  <c r="AG43" i="150" s="1"/>
  <c r="AE53" i="150"/>
  <c r="AF57" i="150"/>
  <c r="AG58" i="150" a="1"/>
  <c r="AG58" i="150" s="1"/>
  <c r="AE75" i="150"/>
  <c r="AF82" i="150"/>
  <c r="AF94" i="150"/>
  <c r="D97" i="150"/>
  <c r="D97" i="151" s="1"/>
  <c r="AF101" i="150"/>
  <c r="D134" i="150"/>
  <c r="AH134" i="150" s="1"/>
  <c r="D136" i="150"/>
  <c r="AF136" i="150" s="1"/>
  <c r="AE147" i="150"/>
  <c r="AG222" i="150" a="1"/>
  <c r="AG222" i="150" s="1"/>
  <c r="G315" i="151"/>
  <c r="D429" i="150"/>
  <c r="D315" i="151" s="1"/>
  <c r="G515" i="151"/>
  <c r="D515" i="150"/>
  <c r="AH515" i="150" s="1"/>
  <c r="G523" i="151"/>
  <c r="D523" i="150"/>
  <c r="D523" i="151" s="1"/>
  <c r="G601" i="151"/>
  <c r="D601" i="150"/>
  <c r="AE601" i="150" s="1"/>
  <c r="AE5" i="150"/>
  <c r="AE22" i="150"/>
  <c r="D28" i="150"/>
  <c r="AH30" i="150"/>
  <c r="AE42" i="150"/>
  <c r="D44" i="150"/>
  <c r="AH44" i="150" s="1"/>
  <c r="D47" i="150"/>
  <c r="D47" i="151" s="1"/>
  <c r="D48" i="150"/>
  <c r="D48" i="151" s="1"/>
  <c r="D49" i="150"/>
  <c r="D49" i="151" s="1"/>
  <c r="D51" i="150"/>
  <c r="AH61" i="150"/>
  <c r="D64" i="150"/>
  <c r="AF64" i="150" s="1"/>
  <c r="AH69" i="150"/>
  <c r="AI72" i="150"/>
  <c r="AF75" i="150"/>
  <c r="D86" i="150"/>
  <c r="D86" i="151" s="1"/>
  <c r="D89" i="150"/>
  <c r="AH89" i="150" s="1"/>
  <c r="AE95" i="150"/>
  <c r="D100" i="150"/>
  <c r="AH101" i="150"/>
  <c r="D126" i="150"/>
  <c r="D126" i="151" s="1"/>
  <c r="D131" i="150"/>
  <c r="D131" i="151" s="1"/>
  <c r="AE132" i="150"/>
  <c r="AE137" i="150"/>
  <c r="D139" i="150"/>
  <c r="AF140" i="150"/>
  <c r="D142" i="151"/>
  <c r="AG142" i="150" a="1"/>
  <c r="AG142" i="150" s="1"/>
  <c r="AI142" i="150"/>
  <c r="AF147" i="150"/>
  <c r="AE154" i="150"/>
  <c r="AH168" i="150"/>
  <c r="AH192" i="150"/>
  <c r="AE211" i="150"/>
  <c r="G390" i="151"/>
  <c r="D390" i="150"/>
  <c r="D390" i="151" s="1"/>
  <c r="G428" i="151"/>
  <c r="D428" i="150"/>
  <c r="D428" i="151" s="1"/>
  <c r="G468" i="151"/>
  <c r="D468" i="150"/>
  <c r="AI468" i="150" s="1"/>
  <c r="AI504" i="150"/>
  <c r="AF543" i="150"/>
  <c r="G548" i="151"/>
  <c r="D548" i="150"/>
  <c r="AE189" i="150"/>
  <c r="AH191" i="150"/>
  <c r="AE192" i="150"/>
  <c r="AF200" i="150"/>
  <c r="AE202" i="150"/>
  <c r="D206" i="150"/>
  <c r="AI206" i="150" s="1"/>
  <c r="D209" i="150"/>
  <c r="AG209" i="150" s="1" a="1"/>
  <c r="AG209" i="150" s="1"/>
  <c r="AF211" i="150"/>
  <c r="G223" i="151"/>
  <c r="D223" i="150"/>
  <c r="AI223" i="150" s="1"/>
  <c r="AI231" i="150"/>
  <c r="AI263" i="150"/>
  <c r="AH265" i="150"/>
  <c r="G326" i="151"/>
  <c r="D326" i="150"/>
  <c r="AH326" i="150" s="1"/>
  <c r="AG334" i="150" a="1"/>
  <c r="AG334" i="150" s="1"/>
  <c r="AH352" i="150"/>
  <c r="G383" i="151"/>
  <c r="D383" i="150"/>
  <c r="AE405" i="150"/>
  <c r="AE406" i="150"/>
  <c r="AE420" i="150"/>
  <c r="D434" i="150"/>
  <c r="D434" i="151" s="1"/>
  <c r="G451" i="151"/>
  <c r="D451" i="150"/>
  <c r="AG451" i="150" s="1" a="1"/>
  <c r="AG451" i="150" s="1"/>
  <c r="AH451" i="150"/>
  <c r="D453" i="150"/>
  <c r="D465" i="150"/>
  <c r="G522" i="151"/>
  <c r="D522" i="150"/>
  <c r="AH549" i="150"/>
  <c r="AH577" i="150"/>
  <c r="AE637" i="150"/>
  <c r="AF678" i="150"/>
  <c r="AH679" i="150"/>
  <c r="G701" i="151"/>
  <c r="D701" i="150"/>
  <c r="AI701" i="150" s="1"/>
  <c r="G704" i="151"/>
  <c r="D704" i="150"/>
  <c r="AF189" i="150"/>
  <c r="AH211" i="150"/>
  <c r="G321" i="151"/>
  <c r="D321" i="150"/>
  <c r="D321" i="151" s="1"/>
  <c r="AE341" i="150"/>
  <c r="AG366" i="150" a="1"/>
  <c r="AG366" i="150" s="1"/>
  <c r="G399" i="151"/>
  <c r="D399" i="150"/>
  <c r="AE425" i="150"/>
  <c r="G447" i="151"/>
  <c r="D447" i="150"/>
  <c r="D447" i="151" s="1"/>
  <c r="G452" i="151"/>
  <c r="D452" i="150"/>
  <c r="AG452" i="150" s="1" a="1"/>
  <c r="AG452" i="150" s="1"/>
  <c r="AI473" i="150"/>
  <c r="G492" i="151"/>
  <c r="D492" i="150"/>
  <c r="AH532" i="150"/>
  <c r="AI597" i="150"/>
  <c r="AF597" i="150"/>
  <c r="G600" i="151"/>
  <c r="D600" i="150"/>
  <c r="AH600" i="150" s="1"/>
  <c r="G603" i="151"/>
  <c r="D603" i="150"/>
  <c r="AG603" i="150" s="1" a="1"/>
  <c r="AG603" i="150" s="1"/>
  <c r="G621" i="151"/>
  <c r="D621" i="150"/>
  <c r="AI621" i="150" s="1"/>
  <c r="D626" i="151"/>
  <c r="AI626" i="150"/>
  <c r="G631" i="151"/>
  <c r="D631" i="150"/>
  <c r="AH631" i="150" s="1"/>
  <c r="AG678" i="150" a="1"/>
  <c r="AG678" i="150" s="1"/>
  <c r="D713" i="151"/>
  <c r="AH713" i="150"/>
  <c r="AF713" i="150"/>
  <c r="AG713" i="150" a="1"/>
  <c r="AG713" i="150" s="1"/>
  <c r="AI150" i="150"/>
  <c r="AH151" i="150"/>
  <c r="AE164" i="150"/>
  <c r="AE193" i="150"/>
  <c r="AH198" i="150"/>
  <c r="AE199" i="150"/>
  <c r="AE203" i="150"/>
  <c r="AE222" i="150"/>
  <c r="AE234" i="150"/>
  <c r="AF239" i="150"/>
  <c r="AE261" i="150"/>
  <c r="AE278" i="150"/>
  <c r="AE283" i="150"/>
  <c r="G293" i="151"/>
  <c r="D293" i="150"/>
  <c r="AG293" i="150" s="1" a="1"/>
  <c r="AG293" i="150" s="1"/>
  <c r="AE296" i="150"/>
  <c r="AG307" i="150" a="1"/>
  <c r="AG307" i="150" s="1"/>
  <c r="AE326" i="150"/>
  <c r="AE333" i="150"/>
  <c r="G339" i="151"/>
  <c r="D339" i="150"/>
  <c r="AE339" i="150" s="1"/>
  <c r="D340" i="150"/>
  <c r="D373" i="150"/>
  <c r="AE373" i="150" s="1"/>
  <c r="G394" i="151"/>
  <c r="D394" i="150"/>
  <c r="D403" i="150"/>
  <c r="D403" i="151" s="1"/>
  <c r="D404" i="150"/>
  <c r="AE404" i="150" s="1"/>
  <c r="AI405" i="150"/>
  <c r="AI406" i="150"/>
  <c r="D419" i="150"/>
  <c r="D419" i="151" s="1"/>
  <c r="AI475" i="150"/>
  <c r="AI480" i="150"/>
  <c r="AH480" i="150"/>
  <c r="D487" i="150"/>
  <c r="AH487" i="150" s="1"/>
  <c r="D507" i="150"/>
  <c r="AE507" i="150" s="1"/>
  <c r="G520" i="151"/>
  <c r="D520" i="150"/>
  <c r="D520" i="151" s="1"/>
  <c r="AG540" i="150" a="1"/>
  <c r="AG540" i="150" s="1"/>
  <c r="AF568" i="150"/>
  <c r="AI584" i="150"/>
  <c r="D642" i="150"/>
  <c r="G662" i="151"/>
  <c r="D662" i="150"/>
  <c r="D670" i="150"/>
  <c r="AF222" i="150"/>
  <c r="AF326" i="150"/>
  <c r="AE399" i="150"/>
  <c r="D425" i="151"/>
  <c r="AG425" i="150" a="1"/>
  <c r="AG425" i="150" s="1"/>
  <c r="AE447" i="150"/>
  <c r="AE451" i="150"/>
  <c r="AE452" i="150"/>
  <c r="G485" i="151"/>
  <c r="D485" i="150"/>
  <c r="AH485" i="150" s="1"/>
  <c r="AE491" i="150"/>
  <c r="AE492" i="150"/>
  <c r="D497" i="151"/>
  <c r="AG497" i="150" a="1"/>
  <c r="AG497" i="150" s="1"/>
  <c r="AF497" i="150"/>
  <c r="AG501" i="150" a="1"/>
  <c r="AG501" i="150" s="1"/>
  <c r="D514" i="151"/>
  <c r="AG514" i="150" a="1"/>
  <c r="AG514" i="150" s="1"/>
  <c r="G519" i="151"/>
  <c r="D519" i="150"/>
  <c r="AH523" i="150"/>
  <c r="AE548" i="150"/>
  <c r="AG569" i="150" a="1"/>
  <c r="AG569" i="150" s="1"/>
  <c r="AI571" i="150"/>
  <c r="AG571" i="150" a="1"/>
  <c r="AG571" i="150" s="1"/>
  <c r="AF571" i="150"/>
  <c r="AE603" i="150"/>
  <c r="AE631" i="150"/>
  <c r="AF639" i="150"/>
  <c r="AE639" i="150"/>
  <c r="AI152" i="150"/>
  <c r="AE157" i="150"/>
  <c r="AE158" i="150"/>
  <c r="AI161" i="150"/>
  <c r="AH162" i="150"/>
  <c r="AE167" i="150"/>
  <c r="AE170" i="150"/>
  <c r="AE171" i="150"/>
  <c r="AE172" i="150"/>
  <c r="D190" i="150"/>
  <c r="AF190" i="150" s="1"/>
  <c r="AH193" i="150"/>
  <c r="AH199" i="150"/>
  <c r="AH203" i="150"/>
  <c r="AE209" i="150"/>
  <c r="D212" i="150"/>
  <c r="AI212" i="150" s="1"/>
  <c r="D218" i="150"/>
  <c r="AE218" i="150" s="1"/>
  <c r="AH222" i="150"/>
  <c r="D241" i="150"/>
  <c r="AI241" i="150" s="1"/>
  <c r="D244" i="150"/>
  <c r="D251" i="150"/>
  <c r="AI251" i="150" s="1"/>
  <c r="AI255" i="150"/>
  <c r="AH278" i="150"/>
  <c r="AH325" i="150"/>
  <c r="D330" i="150"/>
  <c r="D330" i="151" s="1"/>
  <c r="AH333" i="150"/>
  <c r="AF334" i="150"/>
  <c r="AG341" i="150" a="1"/>
  <c r="AG341" i="150" s="1"/>
  <c r="G358" i="151"/>
  <c r="D358" i="150"/>
  <c r="AI358" i="150" s="1"/>
  <c r="D360" i="151"/>
  <c r="AG360" i="150" a="1"/>
  <c r="AG360" i="150" s="1"/>
  <c r="AE366" i="150"/>
  <c r="D370" i="150"/>
  <c r="D374" i="150"/>
  <c r="AE374" i="150" s="1"/>
  <c r="D375" i="150"/>
  <c r="D408" i="150"/>
  <c r="AI408" i="150" s="1"/>
  <c r="AF425" i="150"/>
  <c r="AE444" i="150"/>
  <c r="AE446" i="150"/>
  <c r="AE468" i="150"/>
  <c r="G484" i="151"/>
  <c r="D484" i="150"/>
  <c r="AI484" i="150" s="1"/>
  <c r="AF491" i="150"/>
  <c r="AG525" i="150" a="1"/>
  <c r="AG525" i="150" s="1"/>
  <c r="AE595" i="150"/>
  <c r="AE597" i="150"/>
  <c r="AF613" i="150"/>
  <c r="D616" i="150"/>
  <c r="AE616" i="150" s="1"/>
  <c r="G637" i="151"/>
  <c r="D637" i="150"/>
  <c r="AG637" i="150" s="1" a="1"/>
  <c r="AG637" i="150" s="1"/>
  <c r="AI693" i="150"/>
  <c r="AH140" i="150"/>
  <c r="AF143" i="150"/>
  <c r="AF146" i="150"/>
  <c r="AE159" i="150"/>
  <c r="AG161" i="150" a="1"/>
  <c r="AG161" i="150" s="1"/>
  <c r="AI162" i="150"/>
  <c r="AE191" i="150"/>
  <c r="AE194" i="150"/>
  <c r="AI203" i="150"/>
  <c r="AI205" i="150"/>
  <c r="AI222" i="150"/>
  <c r="AI234" i="150"/>
  <c r="G272" i="151"/>
  <c r="D272" i="150"/>
  <c r="AE298" i="150"/>
  <c r="AE300" i="150"/>
  <c r="AE312" i="150"/>
  <c r="AH334" i="150"/>
  <c r="AE346" i="150"/>
  <c r="AE352" i="150"/>
  <c r="AF366" i="150"/>
  <c r="AE390" i="150"/>
  <c r="AE391" i="150"/>
  <c r="AE402" i="150"/>
  <c r="G411" i="151"/>
  <c r="D411" i="150"/>
  <c r="D411" i="151" s="1"/>
  <c r="AH453" i="150"/>
  <c r="G526" i="151"/>
  <c r="D526" i="150"/>
  <c r="AH605" i="150"/>
  <c r="G609" i="151"/>
  <c r="D609" i="150"/>
  <c r="AI609" i="150" s="1"/>
  <c r="AE626" i="150"/>
  <c r="AE627" i="150"/>
  <c r="AE629" i="150"/>
  <c r="G635" i="151"/>
  <c r="D635" i="150"/>
  <c r="AI635" i="150" s="1"/>
  <c r="AE662" i="150"/>
  <c r="G745" i="151"/>
  <c r="D745" i="150"/>
  <c r="D745" i="151" s="1"/>
  <c r="AE671" i="150"/>
  <c r="AH678" i="150"/>
  <c r="AE679" i="150"/>
  <c r="AE687" i="150"/>
  <c r="AF706" i="150"/>
  <c r="AE739" i="150"/>
  <c r="AF741" i="150"/>
  <c r="AE731" i="150"/>
  <c r="AF733" i="150"/>
  <c r="D758" i="150"/>
  <c r="AE758" i="150" s="1"/>
  <c r="AI760" i="150"/>
  <c r="G817" i="151"/>
  <c r="D817" i="150"/>
  <c r="AI817" i="150" s="1"/>
  <c r="G751" i="151"/>
  <c r="D751" i="150"/>
  <c r="D751" i="151" s="1"/>
  <c r="G750" i="151"/>
  <c r="D750" i="150"/>
  <c r="D750" i="151" s="1"/>
  <c r="AE764" i="150"/>
  <c r="AE386" i="150"/>
  <c r="AE387" i="150"/>
  <c r="AI438" i="150"/>
  <c r="AF453" i="150"/>
  <c r="AE465" i="150"/>
  <c r="AE466" i="150"/>
  <c r="AI600" i="150"/>
  <c r="AF605" i="150"/>
  <c r="AH626" i="150"/>
  <c r="AF629" i="150"/>
  <c r="AE638" i="150"/>
  <c r="AE642" i="150"/>
  <c r="AE647" i="150"/>
  <c r="D658" i="150"/>
  <c r="AE658" i="150" s="1"/>
  <c r="D659" i="150"/>
  <c r="AI659" i="150" s="1"/>
  <c r="AE663" i="150"/>
  <c r="AE669" i="150"/>
  <c r="AF681" i="150"/>
  <c r="AH683" i="150"/>
  <c r="D685" i="150"/>
  <c r="AH685" i="150" s="1"/>
  <c r="AE697" i="150"/>
  <c r="G749" i="151"/>
  <c r="D749" i="150"/>
  <c r="D749" i="151" s="1"/>
  <c r="AH662" i="150"/>
  <c r="AF663" i="150"/>
  <c r="AE670" i="150"/>
  <c r="AE693" i="150"/>
  <c r="AF697" i="150"/>
  <c r="AH764" i="150"/>
  <c r="AF229" i="150"/>
  <c r="AF234" i="150"/>
  <c r="AE265" i="150"/>
  <c r="AF300" i="150"/>
  <c r="AE334" i="150"/>
  <c r="AI339" i="150"/>
  <c r="AF341" i="150"/>
  <c r="AF352" i="150"/>
  <c r="AE375" i="150"/>
  <c r="AH431" i="150"/>
  <c r="AE473" i="150"/>
  <c r="AE497" i="150"/>
  <c r="AE501" i="150"/>
  <c r="AE535" i="150"/>
  <c r="AF552" i="150"/>
  <c r="AG557" i="150" a="1"/>
  <c r="AG557" i="150" s="1"/>
  <c r="AE568" i="150"/>
  <c r="AE577" i="150"/>
  <c r="AI605" i="150"/>
  <c r="AI631" i="150"/>
  <c r="AH642" i="150"/>
  <c r="AF645" i="150"/>
  <c r="AH647" i="150"/>
  <c r="D677" i="150"/>
  <c r="AI764" i="150"/>
  <c r="G780" i="151"/>
  <c r="D780" i="150"/>
  <c r="AE733" i="150"/>
  <c r="AE741" i="150"/>
  <c r="AG756" i="150" a="1"/>
  <c r="AG756" i="150" s="1"/>
  <c r="AE759" i="150"/>
  <c r="AE766" i="150"/>
  <c r="D787" i="150"/>
  <c r="D796" i="150"/>
  <c r="D798" i="150"/>
  <c r="AF807" i="150"/>
  <c r="AF823" i="150"/>
  <c r="D862" i="150"/>
  <c r="D870" i="150"/>
  <c r="AI870" i="150" s="1"/>
  <c r="AH876" i="150"/>
  <c r="AF884" i="150"/>
  <c r="D887" i="150"/>
  <c r="AF887" i="150" s="1"/>
  <c r="AF764" i="150"/>
  <c r="AE767" i="150"/>
  <c r="AE786" i="150"/>
  <c r="AE792" i="150"/>
  <c r="AH811" i="150"/>
  <c r="D834" i="150"/>
  <c r="AH834" i="150" s="1"/>
  <c r="AF843" i="150"/>
  <c r="AG852" i="150" a="1"/>
  <c r="AG852" i="150" s="1"/>
  <c r="AE917" i="150"/>
  <c r="AI811" i="150"/>
  <c r="D827" i="150"/>
  <c r="D855" i="150"/>
  <c r="AF868" i="150"/>
  <c r="AF875" i="150"/>
  <c r="D891" i="150"/>
  <c r="D766" i="150"/>
  <c r="D784" i="150"/>
  <c r="D784" i="151" s="1"/>
  <c r="AE787" i="150"/>
  <c r="D791" i="150"/>
  <c r="D791" i="151" s="1"/>
  <c r="AE796" i="150"/>
  <c r="D844" i="150"/>
  <c r="AE844" i="150" s="1"/>
  <c r="AF852" i="150"/>
  <c r="AH860" i="150"/>
  <c r="AE862" i="150"/>
  <c r="AF792" i="150"/>
  <c r="AF796" i="150"/>
  <c r="AF851" i="150"/>
  <c r="AE870" i="150"/>
  <c r="AG884" i="150" a="1"/>
  <c r="AG884" i="150" s="1"/>
  <c r="AI720" i="150"/>
  <c r="AG721" i="150" a="1"/>
  <c r="AG721" i="150" s="1"/>
  <c r="D771" i="150"/>
  <c r="D771" i="151" s="1"/>
  <c r="AH796" i="150"/>
  <c r="AI814" i="150"/>
  <c r="AI823" i="150"/>
  <c r="AE839" i="150"/>
  <c r="AH851" i="150"/>
  <c r="AH868" i="150"/>
  <c r="AH884" i="150"/>
  <c r="AF895" i="150"/>
  <c r="AI427" i="150"/>
  <c r="AE433" i="150"/>
  <c r="AF452" i="150"/>
  <c r="AE453" i="150"/>
  <c r="AH465" i="150"/>
  <c r="AE487" i="150"/>
  <c r="AF492" i="150"/>
  <c r="AG505" i="150" a="1"/>
  <c r="AG505" i="150" s="1"/>
  <c r="AI512" i="150"/>
  <c r="AF514" i="150"/>
  <c r="AF525" i="150"/>
  <c r="AE526" i="150"/>
  <c r="AE543" i="150"/>
  <c r="AH548" i="150"/>
  <c r="AE549" i="150"/>
  <c r="AF603" i="150"/>
  <c r="AE605" i="150"/>
  <c r="AE609" i="150"/>
  <c r="AI619" i="150"/>
  <c r="AI647" i="150"/>
  <c r="AH663" i="150"/>
  <c r="AF665" i="150"/>
  <c r="AH667" i="150"/>
  <c r="AE678" i="150"/>
  <c r="AI687" i="150"/>
  <c r="AE706" i="150"/>
  <c r="D724" i="150"/>
  <c r="AI756" i="150"/>
  <c r="D772" i="150"/>
  <c r="D772" i="151" s="1"/>
  <c r="AH780" i="150"/>
  <c r="AF786" i="150"/>
  <c r="AI787" i="150"/>
  <c r="AI796" i="150"/>
  <c r="AF802" i="150"/>
  <c r="AE883" i="150"/>
  <c r="G689" i="151"/>
  <c r="D689" i="150"/>
  <c r="AE689" i="150" s="1"/>
  <c r="G722" i="151"/>
  <c r="D722" i="150"/>
  <c r="G790" i="151"/>
  <c r="D790" i="150"/>
  <c r="G800" i="151"/>
  <c r="D800" i="150"/>
  <c r="AE800" i="150" s="1"/>
  <c r="G815" i="151"/>
  <c r="D815" i="150"/>
  <c r="AE815" i="150" s="1"/>
  <c r="G819" i="151"/>
  <c r="D819" i="150"/>
  <c r="AI819" i="150" s="1"/>
  <c r="D860" i="151"/>
  <c r="AG860" i="150" a="1"/>
  <c r="AG860" i="150" s="1"/>
  <c r="G879" i="151"/>
  <c r="D879" i="150"/>
  <c r="AI879" i="150" s="1"/>
  <c r="D929" i="151"/>
  <c r="AG929" i="150" a="1"/>
  <c r="AG929" i="150" s="1"/>
  <c r="D933" i="151"/>
  <c r="AF933" i="150"/>
  <c r="D939" i="151"/>
  <c r="AF939" i="150"/>
  <c r="G963" i="151"/>
  <c r="D963" i="150"/>
  <c r="D965" i="151"/>
  <c r="AG965" i="150" a="1"/>
  <c r="AG965" i="150" s="1"/>
  <c r="D967" i="151"/>
  <c r="AG967" i="150" a="1"/>
  <c r="AG967" i="150" s="1"/>
  <c r="AI976" i="150"/>
  <c r="AE976" i="150"/>
  <c r="G979" i="151"/>
  <c r="D979" i="150"/>
  <c r="G1004" i="151"/>
  <c r="D1004" i="150"/>
  <c r="AE1004" i="150" s="1"/>
  <c r="G1028" i="151"/>
  <c r="D1028" i="150"/>
  <c r="G1029" i="151"/>
  <c r="D1029" i="150"/>
  <c r="AI1029" i="150" s="1"/>
  <c r="G1032" i="151"/>
  <c r="D1032" i="150"/>
  <c r="AE1032" i="150" s="1"/>
  <c r="G1035" i="151"/>
  <c r="D1035" i="150"/>
  <c r="AG1035" i="150" s="1" a="1"/>
  <c r="AG1035" i="150" s="1"/>
  <c r="D1068" i="151"/>
  <c r="AG1068" i="150" a="1"/>
  <c r="AG1068" i="150" s="1"/>
  <c r="AE929" i="150"/>
  <c r="AE961" i="150"/>
  <c r="AF1048" i="150"/>
  <c r="AG1073" i="150" a="1"/>
  <c r="AG1073" i="150" s="1"/>
  <c r="AG1089" i="150" a="1"/>
  <c r="AG1089" i="150" s="1"/>
  <c r="AH693" i="150"/>
  <c r="AE713" i="150"/>
  <c r="AI807" i="150"/>
  <c r="AE811" i="150"/>
  <c r="AE831" i="150"/>
  <c r="AF876" i="150"/>
  <c r="AE904" i="150"/>
  <c r="AF1003" i="150"/>
  <c r="AE1040" i="150"/>
  <c r="AH1061" i="150"/>
  <c r="AF1068" i="150"/>
  <c r="AE1073" i="150"/>
  <c r="AG5" i="150" a="1"/>
  <c r="AG5" i="150" s="1"/>
  <c r="G1081" i="151"/>
  <c r="D1081" i="150"/>
  <c r="AG1081" i="150" s="1" a="1"/>
  <c r="AG1081" i="150" s="1"/>
  <c r="AH1089" i="150"/>
  <c r="AH424" i="150"/>
  <c r="AF160" i="150"/>
  <c r="AI444" i="150"/>
  <c r="AI239" i="150"/>
  <c r="AI407" i="150"/>
  <c r="AI452" i="150"/>
  <c r="AI639" i="150"/>
  <c r="AH458" i="150"/>
  <c r="AI581" i="150"/>
  <c r="AI465" i="150"/>
  <c r="AI593" i="150"/>
  <c r="AI437" i="150"/>
  <c r="AI577" i="150"/>
  <c r="AI651" i="150"/>
  <c r="N67" i="129"/>
  <c r="AI1044" i="150"/>
  <c r="AI134" i="150"/>
  <c r="AI261" i="150"/>
  <c r="AI289" i="150"/>
  <c r="AE39" i="150"/>
  <c r="AI182" i="150"/>
  <c r="AI269" i="150"/>
  <c r="AI19" i="150"/>
  <c r="D41" i="150"/>
  <c r="AE41" i="150" s="1"/>
  <c r="D85" i="150"/>
  <c r="AE85" i="150" s="1"/>
  <c r="AF12" i="151"/>
  <c r="AI12" i="151"/>
  <c r="AH12" i="151"/>
  <c r="AG12" i="151" a="1"/>
  <c r="AG12" i="151" s="1"/>
  <c r="D20" i="150"/>
  <c r="AG25" i="151" a="1"/>
  <c r="AG25" i="151" s="1"/>
  <c r="AF25" i="151"/>
  <c r="AI25" i="151"/>
  <c r="AH25" i="151"/>
  <c r="AI35" i="151"/>
  <c r="AH35" i="151"/>
  <c r="AG35" i="151" a="1"/>
  <c r="AG35" i="151" s="1"/>
  <c r="AF35" i="151"/>
  <c r="AI37" i="151"/>
  <c r="AH37" i="151"/>
  <c r="AG37" i="151" a="1"/>
  <c r="AG37" i="151" s="1"/>
  <c r="AF37" i="151"/>
  <c r="AE37" i="151"/>
  <c r="AI64" i="150"/>
  <c r="AF68" i="150"/>
  <c r="AI81" i="151"/>
  <c r="AH81" i="151"/>
  <c r="AG81" i="151" a="1"/>
  <c r="AG81" i="151" s="1"/>
  <c r="AF81" i="151"/>
  <c r="AI9" i="150"/>
  <c r="AF12" i="150"/>
  <c r="AI17" i="151"/>
  <c r="AH17" i="151"/>
  <c r="AG17" i="151" a="1"/>
  <c r="AG17" i="151" s="1"/>
  <c r="AF17" i="151"/>
  <c r="AE17" i="151"/>
  <c r="AG19" i="150" a="1"/>
  <c r="AG19" i="150" s="1"/>
  <c r="AF25" i="150"/>
  <c r="AI33" i="151"/>
  <c r="AH33" i="151"/>
  <c r="AG33" i="151" a="1"/>
  <c r="AG33" i="151" s="1"/>
  <c r="AF33" i="151"/>
  <c r="AE33" i="151"/>
  <c r="AI33" i="150"/>
  <c r="AI38" i="150"/>
  <c r="AI44" i="150"/>
  <c r="AG47" i="150" a="1"/>
  <c r="AG47" i="150" s="1"/>
  <c r="AF48" i="150"/>
  <c r="AE49" i="150"/>
  <c r="AH51" i="150"/>
  <c r="AG53" i="150" a="1"/>
  <c r="AG53" i="150" s="1"/>
  <c r="AF54" i="150"/>
  <c r="AI58" i="151"/>
  <c r="AH58" i="151"/>
  <c r="AG58" i="151" a="1"/>
  <c r="AG58" i="151" s="1"/>
  <c r="AF58" i="151"/>
  <c r="AE58" i="151"/>
  <c r="AH58" i="150"/>
  <c r="AF61" i="150"/>
  <c r="AI65" i="150"/>
  <c r="AG68" i="150" a="1"/>
  <c r="AG68" i="150" s="1"/>
  <c r="AF69" i="150"/>
  <c r="AG72" i="150" a="1"/>
  <c r="AG72" i="150" s="1"/>
  <c r="AE73" i="150"/>
  <c r="AH75" i="151"/>
  <c r="AG75" i="151" a="1"/>
  <c r="AG75" i="151" s="1"/>
  <c r="AF75" i="151"/>
  <c r="AI75" i="151"/>
  <c r="AE75" i="151"/>
  <c r="AI75" i="150"/>
  <c r="AF78" i="150"/>
  <c r="AG122" i="151" a="1"/>
  <c r="AG122" i="151" s="1"/>
  <c r="AF122" i="151"/>
  <c r="AI122" i="151"/>
  <c r="AH122" i="151"/>
  <c r="AI122" i="150"/>
  <c r="AG126" i="150" a="1"/>
  <c r="AG126" i="150" s="1"/>
  <c r="AF131" i="150"/>
  <c r="G288" i="151"/>
  <c r="D288" i="150"/>
  <c r="AE288" i="150" s="1"/>
  <c r="AF289" i="150"/>
  <c r="AE292" i="150"/>
  <c r="D293" i="151"/>
  <c r="AI293" i="150"/>
  <c r="AF293" i="150"/>
  <c r="D298" i="151"/>
  <c r="AF298" i="150"/>
  <c r="AH298" i="150"/>
  <c r="AG298" i="150" a="1"/>
  <c r="AG298" i="150" s="1"/>
  <c r="D323" i="151"/>
  <c r="AF323" i="150"/>
  <c r="AH323" i="150"/>
  <c r="AG323" i="150" a="1"/>
  <c r="AG323" i="150" s="1"/>
  <c r="D332" i="151"/>
  <c r="AF332" i="150"/>
  <c r="AH332" i="150"/>
  <c r="AG332" i="150" a="1"/>
  <c r="AG332" i="150" s="1"/>
  <c r="G349" i="151"/>
  <c r="D349" i="150"/>
  <c r="D364" i="151"/>
  <c r="AF364" i="150"/>
  <c r="AH364" i="150"/>
  <c r="AG364" i="150" a="1"/>
  <c r="AG364" i="150" s="1"/>
  <c r="D373" i="151"/>
  <c r="AH373" i="150"/>
  <c r="AF373" i="150"/>
  <c r="AI373" i="150"/>
  <c r="AG373" i="150" a="1"/>
  <c r="AG373" i="150" s="1"/>
  <c r="AE385" i="150"/>
  <c r="AG97" i="151" a="1"/>
  <c r="AG97" i="151" s="1"/>
  <c r="AF97" i="151"/>
  <c r="AI97" i="151"/>
  <c r="AH97" i="151"/>
  <c r="AI105" i="150"/>
  <c r="AG119" i="151" a="1"/>
  <c r="AG119" i="151" s="1"/>
  <c r="AF119" i="151"/>
  <c r="AI119" i="151"/>
  <c r="AH119" i="151"/>
  <c r="AH119" i="150"/>
  <c r="AI126" i="151"/>
  <c r="AH126" i="151"/>
  <c r="AG126" i="151" a="1"/>
  <c r="AG126" i="151" s="1"/>
  <c r="AF126" i="151"/>
  <c r="AE126" i="151"/>
  <c r="D154" i="151"/>
  <c r="AH154" i="150"/>
  <c r="D156" i="151"/>
  <c r="AF156" i="150"/>
  <c r="D159" i="151"/>
  <c r="AI159" i="150"/>
  <c r="AG164" i="151" a="1"/>
  <c r="AG164" i="151" s="1"/>
  <c r="AF164" i="151"/>
  <c r="AI164" i="151"/>
  <c r="AH164" i="151"/>
  <c r="AH165" i="151"/>
  <c r="AG165" i="151" a="1"/>
  <c r="AG165" i="151" s="1"/>
  <c r="AF165" i="151"/>
  <c r="AI165" i="151"/>
  <c r="AI165" i="150"/>
  <c r="AF167" i="151"/>
  <c r="AI167" i="151"/>
  <c r="AH167" i="151"/>
  <c r="AG167" i="151" a="1"/>
  <c r="AG167" i="151" s="1"/>
  <c r="AI167" i="150"/>
  <c r="D169" i="151"/>
  <c r="AF169" i="150"/>
  <c r="AG170" i="151" a="1"/>
  <c r="AG170" i="151" s="1"/>
  <c r="AF170" i="151"/>
  <c r="AI170" i="151"/>
  <c r="AH170" i="151"/>
  <c r="AI171" i="151"/>
  <c r="AH171" i="151"/>
  <c r="AG171" i="151" a="1"/>
  <c r="AG171" i="151" s="1"/>
  <c r="AF171" i="151"/>
  <c r="AI172" i="151"/>
  <c r="AH172" i="151"/>
  <c r="AG172" i="151" a="1"/>
  <c r="AG172" i="151" s="1"/>
  <c r="AF172" i="151"/>
  <c r="G173" i="151"/>
  <c r="D173" i="150"/>
  <c r="AI7" i="150"/>
  <c r="AG22" i="151" a="1"/>
  <c r="AG22" i="151" s="1"/>
  <c r="AF22" i="151"/>
  <c r="AI22" i="151"/>
  <c r="AH22" i="151"/>
  <c r="AH22" i="150"/>
  <c r="AI28" i="150"/>
  <c r="AI32" i="150"/>
  <c r="AH57" i="151"/>
  <c r="AG57" i="151" a="1"/>
  <c r="AG57" i="151" s="1"/>
  <c r="AF57" i="151"/>
  <c r="AI57" i="151"/>
  <c r="AI57" i="150"/>
  <c r="AI81" i="150"/>
  <c r="D2" i="151"/>
  <c r="AI2" i="150"/>
  <c r="AF5" i="150"/>
  <c r="AF6" i="150"/>
  <c r="AH17" i="150"/>
  <c r="AI22" i="150"/>
  <c r="AF29" i="150"/>
  <c r="AG82" i="151" a="1"/>
  <c r="AG82" i="151" s="1"/>
  <c r="AF82" i="151"/>
  <c r="AI82" i="151"/>
  <c r="AH82" i="151"/>
  <c r="AI82" i="150"/>
  <c r="AF86" i="150"/>
  <c r="AI89" i="150"/>
  <c r="AI95" i="151"/>
  <c r="AH95" i="151"/>
  <c r="AG95" i="151" a="1"/>
  <c r="AG95" i="151" s="1"/>
  <c r="AF95" i="151"/>
  <c r="AH95" i="150"/>
  <c r="AF97" i="150"/>
  <c r="AI101" i="151"/>
  <c r="AH101" i="151"/>
  <c r="AG101" i="151" a="1"/>
  <c r="AG101" i="151" s="1"/>
  <c r="AF101" i="151"/>
  <c r="AE101" i="151"/>
  <c r="AI101" i="150"/>
  <c r="AF105" i="150"/>
  <c r="AI109" i="151"/>
  <c r="AH109" i="151"/>
  <c r="AG109" i="151" a="1"/>
  <c r="AG109" i="151" s="1"/>
  <c r="AF109" i="151"/>
  <c r="AE109" i="151"/>
  <c r="AI109" i="150"/>
  <c r="AI116" i="150"/>
  <c r="AF150" i="150"/>
  <c r="AF151" i="150"/>
  <c r="AF152" i="150"/>
  <c r="AF154" i="150"/>
  <c r="AF155" i="150"/>
  <c r="AG156" i="150" a="1"/>
  <c r="AG156" i="150" s="1"/>
  <c r="AG157" i="150" a="1"/>
  <c r="AG157" i="150" s="1"/>
  <c r="AG158" i="150" a="1"/>
  <c r="AG158" i="150" s="1"/>
  <c r="AG163" i="150" a="1"/>
  <c r="AG163" i="150" s="1"/>
  <c r="AG164" i="150" a="1"/>
  <c r="AG164" i="150" s="1"/>
  <c r="AF165" i="150"/>
  <c r="AG169" i="150" a="1"/>
  <c r="AG169" i="150" s="1"/>
  <c r="AG170" i="150" a="1"/>
  <c r="AG170" i="150" s="1"/>
  <c r="AG171" i="150" a="1"/>
  <c r="AG171" i="150" s="1"/>
  <c r="AG172" i="150" a="1"/>
  <c r="AG172" i="150" s="1"/>
  <c r="AF181" i="150"/>
  <c r="AE184" i="150"/>
  <c r="D189" i="151"/>
  <c r="AH189" i="150"/>
  <c r="D190" i="151"/>
  <c r="AG190" i="150" a="1"/>
  <c r="AG190" i="150" s="1"/>
  <c r="D191" i="151"/>
  <c r="AF191" i="150"/>
  <c r="AG192" i="151" a="1"/>
  <c r="AG192" i="151" s="1"/>
  <c r="AF192" i="151"/>
  <c r="AH192" i="151"/>
  <c r="AI192" i="151"/>
  <c r="AI193" i="151"/>
  <c r="AH193" i="151"/>
  <c r="AG193" i="151" a="1"/>
  <c r="AG193" i="151" s="1"/>
  <c r="AF193" i="151"/>
  <c r="AE193" i="151"/>
  <c r="D194" i="151"/>
  <c r="AI194" i="150"/>
  <c r="AH194" i="150"/>
  <c r="D198" i="151"/>
  <c r="AF198" i="150"/>
  <c r="AI199" i="151"/>
  <c r="AH199" i="151"/>
  <c r="AG199" i="151" a="1"/>
  <c r="AG199" i="151" s="1"/>
  <c r="AF199" i="151"/>
  <c r="AF200" i="151"/>
  <c r="AE200" i="151"/>
  <c r="AI200" i="151"/>
  <c r="AH200" i="151"/>
  <c r="AG200" i="151" a="1"/>
  <c r="AG200" i="151" s="1"/>
  <c r="AI200" i="150"/>
  <c r="AI202" i="150"/>
  <c r="AF205" i="150"/>
  <c r="AE214" i="150"/>
  <c r="AI222" i="151"/>
  <c r="AH222" i="151"/>
  <c r="AG222" i="151" a="1"/>
  <c r="AG222" i="151" s="1"/>
  <c r="AF222" i="151"/>
  <c r="AE222" i="151"/>
  <c r="AG225" i="150" a="1"/>
  <c r="AG225" i="150" s="1"/>
  <c r="AI228" i="150"/>
  <c r="AF231" i="150"/>
  <c r="D241" i="151"/>
  <c r="AG241" i="150" a="1"/>
  <c r="AG241" i="150" s="1"/>
  <c r="AH241" i="150"/>
  <c r="AH251" i="150"/>
  <c r="D258" i="151"/>
  <c r="AG258" i="150" a="1"/>
  <c r="AG258" i="150" s="1"/>
  <c r="AF258" i="150"/>
  <c r="D263" i="151"/>
  <c r="AF263" i="150"/>
  <c r="AH263" i="150"/>
  <c r="AG263" i="150" a="1"/>
  <c r="AG263" i="150" s="1"/>
  <c r="AH264" i="150"/>
  <c r="G268" i="151"/>
  <c r="D268" i="150"/>
  <c r="AF269" i="150"/>
  <c r="D283" i="151"/>
  <c r="AF283" i="150"/>
  <c r="AH283" i="150"/>
  <c r="AG283" i="150" a="1"/>
  <c r="AG283" i="150" s="1"/>
  <c r="AH284" i="150"/>
  <c r="D3" i="150"/>
  <c r="AG6" i="150" a="1"/>
  <c r="AG6" i="150" s="1"/>
  <c r="AF7" i="150"/>
  <c r="D10" i="150"/>
  <c r="AG12" i="150" a="1"/>
  <c r="AG12" i="150" s="1"/>
  <c r="AF13" i="150"/>
  <c r="AF15" i="150"/>
  <c r="AI17" i="150"/>
  <c r="D23" i="150"/>
  <c r="AE23" i="150" s="1"/>
  <c r="AG25" i="150" a="1"/>
  <c r="AG25" i="150" s="1"/>
  <c r="AF26" i="150"/>
  <c r="AG29" i="150" a="1"/>
  <c r="AG29" i="150" s="1"/>
  <c r="AF30" i="150"/>
  <c r="D34" i="150"/>
  <c r="AE34" i="150" s="1"/>
  <c r="AF35" i="150"/>
  <c r="D39" i="150"/>
  <c r="D45" i="150"/>
  <c r="AE45" i="150" s="1"/>
  <c r="AG48" i="150" a="1"/>
  <c r="AG48" i="150" s="1"/>
  <c r="AF49" i="150"/>
  <c r="AI51" i="150"/>
  <c r="AG54" i="150" a="1"/>
  <c r="AG54" i="150" s="1"/>
  <c r="AI58" i="150"/>
  <c r="AG61" i="150" a="1"/>
  <c r="AG61" i="150" s="1"/>
  <c r="D66" i="150"/>
  <c r="AG69" i="150" a="1"/>
  <c r="AG69" i="150" s="1"/>
  <c r="AF73" i="150"/>
  <c r="D76" i="150"/>
  <c r="AG78" i="150" a="1"/>
  <c r="AG78" i="150" s="1"/>
  <c r="D83" i="150"/>
  <c r="AG86" i="150" a="1"/>
  <c r="AG86" i="150" s="1"/>
  <c r="D90" i="150"/>
  <c r="AI95" i="150"/>
  <c r="AG97" i="150" a="1"/>
  <c r="AG97" i="150" s="1"/>
  <c r="D102" i="150"/>
  <c r="AG105" i="150" a="1"/>
  <c r="AG105" i="150" s="1"/>
  <c r="D110" i="150"/>
  <c r="D117" i="150"/>
  <c r="AF119" i="150"/>
  <c r="D123" i="150"/>
  <c r="AG131" i="150" a="1"/>
  <c r="AG131" i="150" s="1"/>
  <c r="AG150" i="150" a="1"/>
  <c r="AG150" i="150" s="1"/>
  <c r="AG151" i="150" a="1"/>
  <c r="AG151" i="150" s="1"/>
  <c r="AG152" i="150" a="1"/>
  <c r="AG152" i="150" s="1"/>
  <c r="AG154" i="150" a="1"/>
  <c r="AG154" i="150" s="1"/>
  <c r="AF159" i="150"/>
  <c r="AF161" i="150"/>
  <c r="AG165" i="150" a="1"/>
  <c r="AG165" i="150" s="1"/>
  <c r="AF167" i="150"/>
  <c r="AG181" i="150" a="1"/>
  <c r="AG181" i="150" s="1"/>
  <c r="AH182" i="150"/>
  <c r="AH183" i="150"/>
  <c r="AH184" i="150"/>
  <c r="AH185" i="150"/>
  <c r="AH186" i="150"/>
  <c r="G188" i="151"/>
  <c r="D188" i="150"/>
  <c r="AE188" i="150" s="1"/>
  <c r="D195" i="150"/>
  <c r="AE195" i="150" s="1"/>
  <c r="D196" i="150"/>
  <c r="D197" i="150"/>
  <c r="G201" i="151"/>
  <c r="D201" i="150"/>
  <c r="D203" i="151"/>
  <c r="AG203" i="150" a="1"/>
  <c r="AG203" i="150" s="1"/>
  <c r="AH206" i="150"/>
  <c r="D208" i="150"/>
  <c r="AE208" i="150" s="1"/>
  <c r="D209" i="151"/>
  <c r="AI209" i="150"/>
  <c r="AF209" i="150"/>
  <c r="D210" i="150"/>
  <c r="D216" i="151"/>
  <c r="AG216" i="150" a="1"/>
  <c r="AG216" i="150" s="1"/>
  <c r="AF218" i="150"/>
  <c r="D221" i="150"/>
  <c r="AE221" i="150" s="1"/>
  <c r="AH225" i="150"/>
  <c r="D229" i="151"/>
  <c r="AG229" i="150" a="1"/>
  <c r="AG229" i="150" s="1"/>
  <c r="AG231" i="150" a="1"/>
  <c r="AG231" i="150" s="1"/>
  <c r="G233" i="151"/>
  <c r="D233" i="150"/>
  <c r="AE233" i="150" s="1"/>
  <c r="G247" i="151"/>
  <c r="D247" i="150"/>
  <c r="AE247" i="150" s="1"/>
  <c r="D250" i="150"/>
  <c r="AE250" i="150" s="1"/>
  <c r="D255" i="151"/>
  <c r="AG255" i="150" a="1"/>
  <c r="AG255" i="150" s="1"/>
  <c r="AH255" i="150"/>
  <c r="D278" i="151"/>
  <c r="AG278" i="150" a="1"/>
  <c r="AG278" i="150" s="1"/>
  <c r="AF278" i="150"/>
  <c r="D350" i="151"/>
  <c r="AF350" i="150"/>
  <c r="AH350" i="150"/>
  <c r="AG350" i="150" a="1"/>
  <c r="AG350" i="150" s="1"/>
  <c r="G357" i="151"/>
  <c r="D357" i="150"/>
  <c r="AE370" i="150"/>
  <c r="D380" i="151"/>
  <c r="AG380" i="150" a="1"/>
  <c r="AG380" i="150" s="1"/>
  <c r="AF380" i="150"/>
  <c r="AI380" i="150"/>
  <c r="AH380" i="150"/>
  <c r="AE382" i="150"/>
  <c r="AI48" i="151"/>
  <c r="AH48" i="151"/>
  <c r="AG48" i="151" a="1"/>
  <c r="AG48" i="151" s="1"/>
  <c r="AF48" i="151"/>
  <c r="AI48" i="150"/>
  <c r="AI54" i="151"/>
  <c r="AH54" i="151"/>
  <c r="AG54" i="151" a="1"/>
  <c r="AG54" i="151" s="1"/>
  <c r="AF54" i="151"/>
  <c r="AI54" i="150"/>
  <c r="AI43" i="151"/>
  <c r="AH43" i="151"/>
  <c r="AG43" i="151" a="1"/>
  <c r="AG43" i="151" s="1"/>
  <c r="AF43" i="151"/>
  <c r="AE43" i="151"/>
  <c r="AF47" i="150"/>
  <c r="D4" i="150"/>
  <c r="AG7" i="150" a="1"/>
  <c r="AG7" i="150" s="1"/>
  <c r="D11" i="150"/>
  <c r="AE11" i="150" s="1"/>
  <c r="D18" i="150"/>
  <c r="AE18" i="150" s="1"/>
  <c r="AH19" i="150"/>
  <c r="D24" i="150"/>
  <c r="AG26" i="150" a="1"/>
  <c r="AG26" i="150" s="1"/>
  <c r="AG30" i="150" a="1"/>
  <c r="AG30" i="150" s="1"/>
  <c r="AG35" i="150" a="1"/>
  <c r="AG35" i="150" s="1"/>
  <c r="D40" i="150"/>
  <c r="AF42" i="150"/>
  <c r="D46" i="150"/>
  <c r="AE46" i="150" s="1"/>
  <c r="AH47" i="150"/>
  <c r="AG49" i="150" a="1"/>
  <c r="AG49" i="150" s="1"/>
  <c r="D52" i="150"/>
  <c r="AH53" i="150"/>
  <c r="D59" i="150"/>
  <c r="D67" i="150"/>
  <c r="AH68" i="150"/>
  <c r="AH72" i="150"/>
  <c r="AG73" i="150" a="1"/>
  <c r="AG73" i="150" s="1"/>
  <c r="D77" i="150"/>
  <c r="AE77" i="150" s="1"/>
  <c r="D84" i="150"/>
  <c r="D96" i="150"/>
  <c r="D103" i="150"/>
  <c r="AE103" i="150" s="1"/>
  <c r="D111" i="150"/>
  <c r="AG119" i="150" a="1"/>
  <c r="AG119" i="150" s="1"/>
  <c r="D124" i="150"/>
  <c r="AE124" i="150" s="1"/>
  <c r="AH126" i="150"/>
  <c r="AF134" i="150"/>
  <c r="AH155" i="150"/>
  <c r="AH156" i="150"/>
  <c r="AH157" i="150"/>
  <c r="AH158" i="150"/>
  <c r="AG159" i="150" a="1"/>
  <c r="AG159" i="150" s="1"/>
  <c r="AH163" i="150"/>
  <c r="AH164" i="150"/>
  <c r="AG167" i="150" a="1"/>
  <c r="AG167" i="150" s="1"/>
  <c r="AH169" i="150"/>
  <c r="AH170" i="150"/>
  <c r="AH171" i="150"/>
  <c r="AH172" i="150"/>
  <c r="D177" i="150"/>
  <c r="D178" i="150"/>
  <c r="AE178" i="150" s="1"/>
  <c r="D179" i="150"/>
  <c r="D180" i="151"/>
  <c r="AI180" i="150"/>
  <c r="AH180" i="150"/>
  <c r="AH181" i="150"/>
  <c r="AI184" i="150"/>
  <c r="AI185" i="150"/>
  <c r="AI186" i="150"/>
  <c r="D215" i="150"/>
  <c r="AE215" i="150" s="1"/>
  <c r="AI225" i="150"/>
  <c r="AI228" i="151"/>
  <c r="AH228" i="151"/>
  <c r="AG228" i="151" a="1"/>
  <c r="AG228" i="151" s="1"/>
  <c r="AF228" i="151"/>
  <c r="AE228" i="151"/>
  <c r="D236" i="151"/>
  <c r="AH236" i="150"/>
  <c r="AG236" i="150" a="1"/>
  <c r="AG236" i="150" s="1"/>
  <c r="G240" i="151"/>
  <c r="D240" i="150"/>
  <c r="D244" i="151"/>
  <c r="AG244" i="150" a="1"/>
  <c r="AG244" i="150" s="1"/>
  <c r="AE248" i="150"/>
  <c r="AE251" i="150"/>
  <c r="D257" i="150"/>
  <c r="AH258" i="150"/>
  <c r="AF261" i="150"/>
  <c r="AE264" i="150"/>
  <c r="D265" i="151"/>
  <c r="AG265" i="150" a="1"/>
  <c r="AG265" i="150" s="1"/>
  <c r="AF265" i="150"/>
  <c r="G270" i="151"/>
  <c r="D270" i="150"/>
  <c r="AE284" i="150"/>
  <c r="D285" i="151"/>
  <c r="AG285" i="150" a="1"/>
  <c r="AG285" i="150" s="1"/>
  <c r="AF285" i="150"/>
  <c r="G290" i="151"/>
  <c r="D290" i="150"/>
  <c r="AI298" i="150"/>
  <c r="AE345" i="150"/>
  <c r="AI350" i="150"/>
  <c r="D358" i="151"/>
  <c r="AE358" i="151" s="1"/>
  <c r="AF358" i="150"/>
  <c r="AH358" i="150"/>
  <c r="AG358" i="150" a="1"/>
  <c r="AG358" i="150" s="1"/>
  <c r="D374" i="151"/>
  <c r="AF374" i="150"/>
  <c r="AI374" i="150"/>
  <c r="AH374" i="150"/>
  <c r="AG374" i="150" a="1"/>
  <c r="AG374" i="150" s="1"/>
  <c r="D381" i="151"/>
  <c r="AF381" i="150"/>
  <c r="AG381" i="150" a="1"/>
  <c r="AG381" i="150" s="1"/>
  <c r="AI381" i="150"/>
  <c r="AH381" i="150"/>
  <c r="D5" i="151"/>
  <c r="AH5" i="150"/>
  <c r="AH19" i="151"/>
  <c r="AG19" i="151" a="1"/>
  <c r="AG19" i="151" s="1"/>
  <c r="AF19" i="151"/>
  <c r="AI19" i="151"/>
  <c r="D104" i="150"/>
  <c r="AH105" i="150"/>
  <c r="D112" i="150"/>
  <c r="D118" i="150"/>
  <c r="AE118" i="150" s="1"/>
  <c r="D125" i="150"/>
  <c r="AI126" i="150"/>
  <c r="D128" i="150"/>
  <c r="D129" i="150"/>
  <c r="D130" i="150"/>
  <c r="AH131" i="150"/>
  <c r="AI154" i="150"/>
  <c r="AI156" i="150"/>
  <c r="AI157" i="150"/>
  <c r="AI158" i="150"/>
  <c r="AI164" i="150"/>
  <c r="AH165" i="150"/>
  <c r="AH167" i="150"/>
  <c r="AI169" i="150"/>
  <c r="AI170" i="150"/>
  <c r="AI171" i="150"/>
  <c r="AI172" i="150"/>
  <c r="D174" i="150"/>
  <c r="D175" i="150"/>
  <c r="D176" i="150"/>
  <c r="AF181" i="151"/>
  <c r="AH181" i="151"/>
  <c r="AG181" i="151" a="1"/>
  <c r="AG181" i="151" s="1"/>
  <c r="AI181" i="151"/>
  <c r="AI181" i="150"/>
  <c r="D183" i="151"/>
  <c r="AF183" i="150"/>
  <c r="AH184" i="151"/>
  <c r="AG184" i="151" a="1"/>
  <c r="AG184" i="151" s="1"/>
  <c r="AF184" i="151"/>
  <c r="AI184" i="151"/>
  <c r="AE184" i="151"/>
  <c r="AI185" i="151"/>
  <c r="AH185" i="151"/>
  <c r="AG185" i="151" a="1"/>
  <c r="AG185" i="151" s="1"/>
  <c r="AF185" i="151"/>
  <c r="AH186" i="151"/>
  <c r="AG186" i="151" a="1"/>
  <c r="AG186" i="151" s="1"/>
  <c r="AI186" i="151"/>
  <c r="AF186" i="151"/>
  <c r="G314" i="151"/>
  <c r="D187" i="150"/>
  <c r="AE187" i="150" s="1"/>
  <c r="G207" i="151"/>
  <c r="D207" i="150"/>
  <c r="D214" i="151"/>
  <c r="AH214" i="150"/>
  <c r="G220" i="151"/>
  <c r="D220" i="150"/>
  <c r="D226" i="151"/>
  <c r="AE226" i="151" s="1"/>
  <c r="AF226" i="150"/>
  <c r="AI226" i="150"/>
  <c r="D227" i="150"/>
  <c r="D239" i="151"/>
  <c r="AH239" i="150"/>
  <c r="AF241" i="150"/>
  <c r="D243" i="150"/>
  <c r="AF244" i="150"/>
  <c r="AI258" i="150"/>
  <c r="D292" i="151"/>
  <c r="AF292" i="150"/>
  <c r="AE311" i="150"/>
  <c r="G369" i="151"/>
  <c r="D369" i="150"/>
  <c r="D375" i="151"/>
  <c r="AG375" i="150" a="1"/>
  <c r="AG375" i="150" s="1"/>
  <c r="AF375" i="150"/>
  <c r="AI375" i="150"/>
  <c r="AH375" i="150"/>
  <c r="D382" i="151"/>
  <c r="AF382" i="150"/>
  <c r="AH382" i="150"/>
  <c r="AG382" i="150" a="1"/>
  <c r="AG382" i="150" s="1"/>
  <c r="D385" i="151"/>
  <c r="AE385" i="151" s="1"/>
  <c r="AH385" i="150"/>
  <c r="AF385" i="150"/>
  <c r="AI385" i="150"/>
  <c r="AG385" i="150" a="1"/>
  <c r="AG385" i="150" s="1"/>
  <c r="AI399" i="150"/>
  <c r="AH61" i="151"/>
  <c r="AG61" i="151" a="1"/>
  <c r="AG61" i="151" s="1"/>
  <c r="AF61" i="151"/>
  <c r="AI61" i="151"/>
  <c r="AI61" i="150"/>
  <c r="AH69" i="151"/>
  <c r="AF69" i="151"/>
  <c r="AG69" i="151" a="1"/>
  <c r="AG69" i="151" s="1"/>
  <c r="AI69" i="151"/>
  <c r="AI69" i="150"/>
  <c r="AG73" i="151" a="1"/>
  <c r="AG73" i="151" s="1"/>
  <c r="AF73" i="151"/>
  <c r="AI73" i="151"/>
  <c r="AH73" i="151"/>
  <c r="AH73" i="150"/>
  <c r="AH78" i="151"/>
  <c r="AG78" i="151" a="1"/>
  <c r="AG78" i="151" s="1"/>
  <c r="AF78" i="151"/>
  <c r="AI78" i="151"/>
  <c r="AE78" i="151"/>
  <c r="AI78" i="150"/>
  <c r="AI86" i="151"/>
  <c r="AH86" i="151"/>
  <c r="AG86" i="151" a="1"/>
  <c r="AG86" i="151" s="1"/>
  <c r="AF86" i="151"/>
  <c r="AE86" i="151"/>
  <c r="AI86" i="150"/>
  <c r="G127" i="151"/>
  <c r="D127" i="150"/>
  <c r="AH131" i="151"/>
  <c r="AG131" i="151" a="1"/>
  <c r="AG131" i="151" s="1"/>
  <c r="AF131" i="151"/>
  <c r="AI131" i="151"/>
  <c r="AI131" i="150"/>
  <c r="D155" i="151"/>
  <c r="AE155" i="151" s="1"/>
  <c r="AG155" i="150" a="1"/>
  <c r="AG155" i="150" s="1"/>
  <c r="AI157" i="151"/>
  <c r="AH157" i="151"/>
  <c r="AG157" i="151" a="1"/>
  <c r="AG157" i="151" s="1"/>
  <c r="AF157" i="151"/>
  <c r="AF158" i="151"/>
  <c r="AI158" i="151"/>
  <c r="AH158" i="151"/>
  <c r="AG158" i="151" a="1"/>
  <c r="AG158" i="151" s="1"/>
  <c r="AH159" i="150"/>
  <c r="D163" i="151"/>
  <c r="AF163" i="150"/>
  <c r="D182" i="151"/>
  <c r="AG182" i="150" a="1"/>
  <c r="AG182" i="150" s="1"/>
  <c r="D206" i="151"/>
  <c r="AG206" i="150" a="1"/>
  <c r="AG206" i="150" s="1"/>
  <c r="AI225" i="151"/>
  <c r="AH225" i="151"/>
  <c r="AG225" i="151" a="1"/>
  <c r="AG225" i="151" s="1"/>
  <c r="AF225" i="151"/>
  <c r="AE225" i="151"/>
  <c r="G187" i="151"/>
  <c r="D232" i="150"/>
  <c r="AE232" i="150" s="1"/>
  <c r="AF236" i="150"/>
  <c r="D249" i="150"/>
  <c r="AE249" i="150" s="1"/>
  <c r="G254" i="151"/>
  <c r="D254" i="150"/>
  <c r="G262" i="151"/>
  <c r="D262" i="150"/>
  <c r="G275" i="151"/>
  <c r="D275" i="150"/>
  <c r="D277" i="150"/>
  <c r="G282" i="151"/>
  <c r="D282" i="150"/>
  <c r="AI283" i="150"/>
  <c r="AH285" i="150"/>
  <c r="D370" i="151"/>
  <c r="AF370" i="150"/>
  <c r="AH370" i="150"/>
  <c r="AG370" i="150" a="1"/>
  <c r="AG370" i="150" s="1"/>
  <c r="G376" i="151"/>
  <c r="D376" i="150"/>
  <c r="AI53" i="150"/>
  <c r="AF68" i="151"/>
  <c r="AI68" i="151"/>
  <c r="AH68" i="151"/>
  <c r="AG68" i="151" a="1"/>
  <c r="AG68" i="151" s="1"/>
  <c r="D91" i="150"/>
  <c r="AI5" i="150"/>
  <c r="AI12" i="150"/>
  <c r="AI25" i="150"/>
  <c r="AH35" i="150"/>
  <c r="AI13" i="150"/>
  <c r="AI15" i="150"/>
  <c r="AF21" i="151"/>
  <c r="AI21" i="151"/>
  <c r="AH21" i="151"/>
  <c r="AG21" i="151" a="1"/>
  <c r="AG21" i="151" s="1"/>
  <c r="AI26" i="150"/>
  <c r="AI30" i="150"/>
  <c r="AI35" i="150"/>
  <c r="AH42" i="150"/>
  <c r="D55" i="150"/>
  <c r="D62" i="150"/>
  <c r="AG65" i="150" a="1"/>
  <c r="AG65" i="150" s="1"/>
  <c r="D70" i="150"/>
  <c r="AI73" i="150"/>
  <c r="AG75" i="150" a="1"/>
  <c r="AG75" i="150" s="1"/>
  <c r="D79" i="150"/>
  <c r="AG82" i="150" a="1"/>
  <c r="AG82" i="150" s="1"/>
  <c r="D87" i="150"/>
  <c r="AG89" i="150" a="1"/>
  <c r="AG89" i="150" s="1"/>
  <c r="D92" i="150"/>
  <c r="AF95" i="150"/>
  <c r="D98" i="150"/>
  <c r="AG101" i="150" a="1"/>
  <c r="AG101" i="150" s="1"/>
  <c r="D106" i="150"/>
  <c r="AE106" i="150" s="1"/>
  <c r="AG109" i="150" a="1"/>
  <c r="AG109" i="150" s="1"/>
  <c r="D113" i="150"/>
  <c r="AE113" i="150" s="1"/>
  <c r="AG116" i="150" a="1"/>
  <c r="AG116" i="150" s="1"/>
  <c r="AI119" i="150"/>
  <c r="D132" i="151"/>
  <c r="AI132" i="150"/>
  <c r="AH132" i="150"/>
  <c r="AH136" i="150"/>
  <c r="AH137" i="150"/>
  <c r="AI140" i="150"/>
  <c r="AH142" i="150"/>
  <c r="AH143" i="150"/>
  <c r="AH144" i="150"/>
  <c r="AI147" i="150"/>
  <c r="D149" i="150"/>
  <c r="AG150" i="151" a="1"/>
  <c r="AG150" i="151" s="1"/>
  <c r="AF150" i="151"/>
  <c r="AI150" i="151"/>
  <c r="AH150" i="151"/>
  <c r="AI151" i="151"/>
  <c r="AH151" i="151"/>
  <c r="AG151" i="151" a="1"/>
  <c r="AG151" i="151" s="1"/>
  <c r="AF151" i="151"/>
  <c r="AI152" i="151"/>
  <c r="AH152" i="151"/>
  <c r="AG152" i="151" a="1"/>
  <c r="AG152" i="151" s="1"/>
  <c r="AF152" i="151"/>
  <c r="G153" i="151"/>
  <c r="D153" i="150"/>
  <c r="D160" i="151"/>
  <c r="AH160" i="150"/>
  <c r="AF161" i="151"/>
  <c r="AI161" i="151"/>
  <c r="AH161" i="151"/>
  <c r="AG161" i="151" a="1"/>
  <c r="AG161" i="151" s="1"/>
  <c r="D162" i="151"/>
  <c r="AG162" i="150" a="1"/>
  <c r="AG162" i="150" s="1"/>
  <c r="G166" i="151"/>
  <c r="D166" i="150"/>
  <c r="D168" i="151"/>
  <c r="AG168" i="150" a="1"/>
  <c r="AG168" i="150" s="1"/>
  <c r="AE185" i="150"/>
  <c r="AE186" i="150"/>
  <c r="D205" i="151"/>
  <c r="AH205" i="150"/>
  <c r="G213" i="151"/>
  <c r="D213" i="150"/>
  <c r="D219" i="151"/>
  <c r="AG219" i="150" a="1"/>
  <c r="AG219" i="150" s="1"/>
  <c r="G224" i="151"/>
  <c r="D224" i="150"/>
  <c r="AF228" i="150"/>
  <c r="D231" i="151"/>
  <c r="AH231" i="150"/>
  <c r="G235" i="151"/>
  <c r="D235" i="150"/>
  <c r="G238" i="151"/>
  <c r="D238" i="150"/>
  <c r="D264" i="151"/>
  <c r="AE264" i="151" s="1"/>
  <c r="AF264" i="150"/>
  <c r="D269" i="151"/>
  <c r="AG269" i="150" a="1"/>
  <c r="AG269" i="150" s="1"/>
  <c r="AH269" i="150"/>
  <c r="D284" i="151"/>
  <c r="AF284" i="150"/>
  <c r="D289" i="151"/>
  <c r="AG289" i="150" a="1"/>
  <c r="AG289" i="150" s="1"/>
  <c r="AH289" i="150"/>
  <c r="G297" i="151"/>
  <c r="D297" i="150"/>
  <c r="D311" i="151"/>
  <c r="AI311" i="150"/>
  <c r="AG311" i="150" a="1"/>
  <c r="AG311" i="150" s="1"/>
  <c r="AF311" i="150"/>
  <c r="G338" i="151"/>
  <c r="D338" i="150"/>
  <c r="D345" i="151"/>
  <c r="AF345" i="150"/>
  <c r="AH345" i="150"/>
  <c r="AG345" i="150" a="1"/>
  <c r="AG345" i="150" s="1"/>
  <c r="AI370" i="150"/>
  <c r="G377" i="151"/>
  <c r="D377" i="150"/>
  <c r="AE377" i="150" s="1"/>
  <c r="D386" i="151"/>
  <c r="AF386" i="150"/>
  <c r="AI386" i="150"/>
  <c r="AH386" i="150"/>
  <c r="AG386" i="150" a="1"/>
  <c r="AG386" i="150" s="1"/>
  <c r="AH21" i="150"/>
  <c r="AG22" i="150" a="1"/>
  <c r="AG22" i="150" s="1"/>
  <c r="AI26" i="151"/>
  <c r="AH26" i="151"/>
  <c r="AG26" i="151" a="1"/>
  <c r="AG26" i="151" s="1"/>
  <c r="AF26" i="151"/>
  <c r="AE26" i="151"/>
  <c r="AI30" i="151"/>
  <c r="AH30" i="151"/>
  <c r="AG30" i="151" a="1"/>
  <c r="AG30" i="151" s="1"/>
  <c r="AF30" i="151"/>
  <c r="AG42" i="151" a="1"/>
  <c r="AG42" i="151" s="1"/>
  <c r="AF42" i="151"/>
  <c r="AI42" i="151"/>
  <c r="AH42" i="151"/>
  <c r="AI49" i="151"/>
  <c r="AH49" i="151"/>
  <c r="AG49" i="151" a="1"/>
  <c r="AG49" i="151" s="1"/>
  <c r="AF49" i="151"/>
  <c r="AI49" i="150"/>
  <c r="D8" i="150"/>
  <c r="AE8" i="150" s="1"/>
  <c r="D14" i="150"/>
  <c r="D16" i="150"/>
  <c r="AG17" i="150" a="1"/>
  <c r="AG17" i="150" s="1"/>
  <c r="AI21" i="150"/>
  <c r="D27" i="150"/>
  <c r="AH28" i="150"/>
  <c r="D31" i="150"/>
  <c r="AH32" i="150"/>
  <c r="D36" i="150"/>
  <c r="AH37" i="150"/>
  <c r="AI42" i="150"/>
  <c r="AH43" i="150"/>
  <c r="D50" i="150"/>
  <c r="AE50" i="150" s="1"/>
  <c r="D56" i="150"/>
  <c r="AH57" i="150"/>
  <c r="D63" i="150"/>
  <c r="AE63" i="150" s="1"/>
  <c r="AH64" i="150"/>
  <c r="D71" i="150"/>
  <c r="AE71" i="150" s="1"/>
  <c r="AE72" i="150"/>
  <c r="D74" i="150"/>
  <c r="D80" i="150"/>
  <c r="AH81" i="150"/>
  <c r="D88" i="150"/>
  <c r="D93" i="150"/>
  <c r="AE93" i="150" s="1"/>
  <c r="AH94" i="150"/>
  <c r="D99" i="150"/>
  <c r="AH100" i="150"/>
  <c r="D107" i="150"/>
  <c r="AH108" i="150"/>
  <c r="D114" i="150"/>
  <c r="AH115" i="150"/>
  <c r="D120" i="150"/>
  <c r="AE120" i="150" s="1"/>
  <c r="AH121" i="150"/>
  <c r="D133" i="150"/>
  <c r="AE133" i="150" s="1"/>
  <c r="D135" i="150"/>
  <c r="AI136" i="150"/>
  <c r="D139" i="151"/>
  <c r="AH139" i="150"/>
  <c r="AH140" i="151"/>
  <c r="AG140" i="151" a="1"/>
  <c r="AG140" i="151" s="1"/>
  <c r="AF140" i="151"/>
  <c r="AI140" i="151"/>
  <c r="D141" i="151"/>
  <c r="AF141" i="150"/>
  <c r="AI141" i="150"/>
  <c r="D146" i="151"/>
  <c r="AE146" i="151" s="1"/>
  <c r="AH146" i="150"/>
  <c r="AF147" i="151"/>
  <c r="AI147" i="151"/>
  <c r="AH147" i="151"/>
  <c r="AG147" i="151" a="1"/>
  <c r="AG147" i="151" s="1"/>
  <c r="D148" i="151"/>
  <c r="AG148" i="150" a="1"/>
  <c r="AG148" i="150" s="1"/>
  <c r="AE180" i="150"/>
  <c r="AE182" i="150"/>
  <c r="AE183" i="150"/>
  <c r="AF184" i="150"/>
  <c r="AF185" i="150"/>
  <c r="AF186" i="150"/>
  <c r="AE206" i="150"/>
  <c r="AF214" i="150"/>
  <c r="AE219" i="150"/>
  <c r="AG228" i="150" a="1"/>
  <c r="AG228" i="150" s="1"/>
  <c r="AE236" i="150"/>
  <c r="AI236" i="150"/>
  <c r="G242" i="151"/>
  <c r="D242" i="150"/>
  <c r="D248" i="151"/>
  <c r="AG248" i="150" a="1"/>
  <c r="AG248" i="150" s="1"/>
  <c r="AF248" i="150"/>
  <c r="AI248" i="150"/>
  <c r="D251" i="151"/>
  <c r="AG251" i="150" a="1"/>
  <c r="AG251" i="150" s="1"/>
  <c r="AF251" i="150"/>
  <c r="G256" i="151"/>
  <c r="D256" i="150"/>
  <c r="AE285" i="150"/>
  <c r="D291" i="150"/>
  <c r="AE291" i="150" s="1"/>
  <c r="AH292" i="150"/>
  <c r="AH293" i="150"/>
  <c r="D339" i="151"/>
  <c r="AF339" i="150"/>
  <c r="AH339" i="150"/>
  <c r="AG339" i="150" a="1"/>
  <c r="AG339" i="150" s="1"/>
  <c r="AI345" i="150"/>
  <c r="AE350" i="150"/>
  <c r="G378" i="151"/>
  <c r="D378" i="150"/>
  <c r="AE378" i="150" s="1"/>
  <c r="AE380" i="150"/>
  <c r="D387" i="151"/>
  <c r="AG387" i="150" a="1"/>
  <c r="AG387" i="150" s="1"/>
  <c r="AF387" i="150"/>
  <c r="AI387" i="150"/>
  <c r="AH387" i="150"/>
  <c r="AG47" i="151" a="1"/>
  <c r="AG47" i="151" s="1"/>
  <c r="AF47" i="151"/>
  <c r="AI47" i="151"/>
  <c r="AH47" i="151"/>
  <c r="AI47" i="150"/>
  <c r="AI53" i="151"/>
  <c r="AH53" i="151"/>
  <c r="AG53" i="151" a="1"/>
  <c r="AG53" i="151" s="1"/>
  <c r="AF53" i="151"/>
  <c r="D60" i="150"/>
  <c r="AE60" i="150" s="1"/>
  <c r="AI68" i="150"/>
  <c r="AI97" i="150"/>
  <c r="AG105" i="151" a="1"/>
  <c r="AG105" i="151" s="1"/>
  <c r="AF105" i="151"/>
  <c r="AI105" i="151"/>
  <c r="AH105" i="151"/>
  <c r="AF6" i="151"/>
  <c r="AE6" i="151"/>
  <c r="AI6" i="151"/>
  <c r="AH6" i="151"/>
  <c r="AG6" i="151" a="1"/>
  <c r="AG6" i="151" s="1"/>
  <c r="AH7" i="151"/>
  <c r="AG7" i="151" a="1"/>
  <c r="AG7" i="151" s="1"/>
  <c r="AF7" i="151"/>
  <c r="AI7" i="151"/>
  <c r="AE6" i="150"/>
  <c r="AF19" i="150"/>
  <c r="AI37" i="150"/>
  <c r="AI43" i="150"/>
  <c r="AF53" i="150"/>
  <c r="AF1066" i="151"/>
  <c r="AE1066" i="151"/>
  <c r="AI1066" i="151"/>
  <c r="AH1066" i="151"/>
  <c r="AG1066" i="151" a="1"/>
  <c r="AG1066" i="151" s="1"/>
  <c r="AF72" i="150"/>
  <c r="AH94" i="151"/>
  <c r="AG94" i="151" a="1"/>
  <c r="AG94" i="151" s="1"/>
  <c r="AF94" i="151"/>
  <c r="AI94" i="151"/>
  <c r="AI94" i="150"/>
  <c r="AI100" i="150"/>
  <c r="AH108" i="151"/>
  <c r="AG108" i="151" a="1"/>
  <c r="AG108" i="151" s="1"/>
  <c r="AF108" i="151"/>
  <c r="AI108" i="151"/>
  <c r="AI108" i="150"/>
  <c r="AI115" i="151"/>
  <c r="AH115" i="151"/>
  <c r="AG115" i="151" a="1"/>
  <c r="AG115" i="151" s="1"/>
  <c r="AF115" i="151"/>
  <c r="AI115" i="150"/>
  <c r="AI121" i="151"/>
  <c r="AH121" i="151"/>
  <c r="AG121" i="151" a="1"/>
  <c r="AG121" i="151" s="1"/>
  <c r="AF121" i="151"/>
  <c r="AI121" i="150"/>
  <c r="AF126" i="150"/>
  <c r="AE131" i="150"/>
  <c r="D134" i="151"/>
  <c r="AG134" i="150" a="1"/>
  <c r="AG134" i="150" s="1"/>
  <c r="AG137" i="151" a="1"/>
  <c r="AG137" i="151" s="1"/>
  <c r="AF137" i="151"/>
  <c r="AI137" i="151"/>
  <c r="AH137" i="151"/>
  <c r="G138" i="151"/>
  <c r="D138" i="150"/>
  <c r="AF142" i="151"/>
  <c r="AI142" i="151"/>
  <c r="AH142" i="151"/>
  <c r="AG142" i="151" a="1"/>
  <c r="AG142" i="151" s="1"/>
  <c r="AI143" i="151"/>
  <c r="AH143" i="151"/>
  <c r="AG143" i="151" a="1"/>
  <c r="AG143" i="151" s="1"/>
  <c r="AF143" i="151"/>
  <c r="G145" i="151"/>
  <c r="D145" i="150"/>
  <c r="AE145" i="150" s="1"/>
  <c r="AE155" i="150"/>
  <c r="AE156" i="150"/>
  <c r="AF157" i="150"/>
  <c r="AF158" i="150"/>
  <c r="AE162" i="150"/>
  <c r="AE163" i="150"/>
  <c r="AF164" i="150"/>
  <c r="AE168" i="150"/>
  <c r="AE169" i="150"/>
  <c r="AF170" i="150"/>
  <c r="AF171" i="150"/>
  <c r="AF172" i="150"/>
  <c r="AF180" i="150"/>
  <c r="AF182" i="150"/>
  <c r="AG183" i="150" a="1"/>
  <c r="AG183" i="150" s="1"/>
  <c r="AG184" i="150" a="1"/>
  <c r="AG184" i="150" s="1"/>
  <c r="AG185" i="150" a="1"/>
  <c r="AG185" i="150" s="1"/>
  <c r="AG186" i="150" a="1"/>
  <c r="AG186" i="150" s="1"/>
  <c r="AI189" i="150"/>
  <c r="AI190" i="150"/>
  <c r="AI191" i="150"/>
  <c r="AI192" i="150"/>
  <c r="AI193" i="150"/>
  <c r="AI198" i="150"/>
  <c r="AI199" i="150"/>
  <c r="AH200" i="150"/>
  <c r="AH202" i="150"/>
  <c r="G204" i="151"/>
  <c r="D204" i="150"/>
  <c r="AE204" i="150" s="1"/>
  <c r="AF206" i="150"/>
  <c r="D212" i="151"/>
  <c r="AG212" i="150" a="1"/>
  <c r="AG212" i="150" s="1"/>
  <c r="AG214" i="150" a="1"/>
  <c r="AG214" i="150" s="1"/>
  <c r="G217" i="151"/>
  <c r="D217" i="150"/>
  <c r="AF219" i="150"/>
  <c r="D223" i="151"/>
  <c r="AG223" i="150" a="1"/>
  <c r="AG223" i="150" s="1"/>
  <c r="AF225" i="150"/>
  <c r="AE226" i="150"/>
  <c r="AH228" i="150"/>
  <c r="G230" i="151"/>
  <c r="D230" i="150"/>
  <c r="AE230" i="150" s="1"/>
  <c r="D234" i="151"/>
  <c r="AG234" i="150" a="1"/>
  <c r="AG234" i="150" s="1"/>
  <c r="AH234" i="150"/>
  <c r="D237" i="150"/>
  <c r="D261" i="151"/>
  <c r="AG261" i="150" a="1"/>
  <c r="AG261" i="150" s="1"/>
  <c r="AH261" i="150"/>
  <c r="AG264" i="150" a="1"/>
  <c r="AG264" i="150" s="1"/>
  <c r="AE269" i="150"/>
  <c r="AE270" i="150"/>
  <c r="D271" i="150"/>
  <c r="G274" i="151"/>
  <c r="D274" i="150"/>
  <c r="D276" i="150"/>
  <c r="G281" i="151"/>
  <c r="D281" i="150"/>
  <c r="AG284" i="150" a="1"/>
  <c r="AG284" i="150" s="1"/>
  <c r="AI292" i="150"/>
  <c r="G305" i="151"/>
  <c r="D305" i="150"/>
  <c r="AE305" i="150" s="1"/>
  <c r="AH311" i="150"/>
  <c r="G322" i="151"/>
  <c r="D322" i="150"/>
  <c r="G331" i="151"/>
  <c r="D331" i="150"/>
  <c r="G379" i="151"/>
  <c r="D379" i="150"/>
  <c r="AE379" i="150" s="1"/>
  <c r="AE381" i="150"/>
  <c r="AI394" i="150"/>
  <c r="D295" i="150"/>
  <c r="AH296" i="150"/>
  <c r="D303" i="150"/>
  <c r="AH304" i="150"/>
  <c r="D320" i="150"/>
  <c r="AH321" i="150"/>
  <c r="AF325" i="150"/>
  <c r="D329" i="150"/>
  <c r="AH330" i="150"/>
  <c r="AF333" i="150"/>
  <c r="D337" i="150"/>
  <c r="AF340" i="150"/>
  <c r="D343" i="150"/>
  <c r="D348" i="150"/>
  <c r="AE348" i="150" s="1"/>
  <c r="AF351" i="150"/>
  <c r="D355" i="150"/>
  <c r="D368" i="150"/>
  <c r="AE368" i="150" s="1"/>
  <c r="AH389" i="150"/>
  <c r="AH390" i="150"/>
  <c r="AH391" i="150"/>
  <c r="AH393" i="150"/>
  <c r="AI402" i="150"/>
  <c r="AI403" i="150"/>
  <c r="AH406" i="150"/>
  <c r="AI409" i="150"/>
  <c r="AI410" i="150"/>
  <c r="AI411" i="150"/>
  <c r="D415" i="150"/>
  <c r="AE415" i="150" s="1"/>
  <c r="AI419" i="150"/>
  <c r="D421" i="150"/>
  <c r="AE421" i="150" s="1"/>
  <c r="D422" i="150"/>
  <c r="D423" i="150"/>
  <c r="AI315" i="151"/>
  <c r="AH315" i="151"/>
  <c r="AG315" i="151" a="1"/>
  <c r="AG315" i="151" s="1"/>
  <c r="AL315" i="151"/>
  <c r="AE315" i="151"/>
  <c r="AK315" i="151"/>
  <c r="AM315" i="151"/>
  <c r="AJ315" i="151"/>
  <c r="AF315" i="151"/>
  <c r="AI434" i="151"/>
  <c r="AH434" i="151"/>
  <c r="AG434" i="151" a="1"/>
  <c r="AG434" i="151" s="1"/>
  <c r="AF434" i="151"/>
  <c r="D441" i="151"/>
  <c r="AH441" i="150"/>
  <c r="AF441" i="150"/>
  <c r="AH447" i="151"/>
  <c r="AG447" i="151" a="1"/>
  <c r="AG447" i="151" s="1"/>
  <c r="AF447" i="151"/>
  <c r="AI447" i="151"/>
  <c r="D450" i="151"/>
  <c r="AG450" i="150" a="1"/>
  <c r="AG450" i="150" s="1"/>
  <c r="D457" i="151"/>
  <c r="AG457" i="150" a="1"/>
  <c r="AG457" i="150" s="1"/>
  <c r="G467" i="151"/>
  <c r="D467" i="150"/>
  <c r="G474" i="151"/>
  <c r="D474" i="150"/>
  <c r="AE474" i="150" s="1"/>
  <c r="AE484" i="150"/>
  <c r="G486" i="151"/>
  <c r="D486" i="150"/>
  <c r="AE489" i="150"/>
  <c r="AE490" i="150"/>
  <c r="D492" i="151"/>
  <c r="AH492" i="150"/>
  <c r="G494" i="151"/>
  <c r="D494" i="150"/>
  <c r="D511" i="150"/>
  <c r="D556" i="151"/>
  <c r="AG556" i="150" a="1"/>
  <c r="AG556" i="150" s="1"/>
  <c r="AF556" i="150"/>
  <c r="AH556" i="150"/>
  <c r="AI556" i="150"/>
  <c r="G563" i="151"/>
  <c r="D563" i="150"/>
  <c r="AI645" i="150"/>
  <c r="AH296" i="151"/>
  <c r="AG296" i="151" a="1"/>
  <c r="AG296" i="151" s="1"/>
  <c r="AF296" i="151"/>
  <c r="AI296" i="151"/>
  <c r="AI296" i="150"/>
  <c r="AH304" i="151"/>
  <c r="AG304" i="151" a="1"/>
  <c r="AG304" i="151" s="1"/>
  <c r="AF304" i="151"/>
  <c r="AI304" i="151"/>
  <c r="AI304" i="150"/>
  <c r="AG310" i="151" a="1"/>
  <c r="AG310" i="151" s="1"/>
  <c r="AF310" i="151"/>
  <c r="AI310" i="151"/>
  <c r="AH310" i="151"/>
  <c r="AH310" i="150"/>
  <c r="AG321" i="151" a="1"/>
  <c r="AG321" i="151" s="1"/>
  <c r="AF321" i="151"/>
  <c r="AI321" i="151"/>
  <c r="AH321" i="151"/>
  <c r="AI321" i="150"/>
  <c r="AF330" i="151"/>
  <c r="AI330" i="151"/>
  <c r="AH330" i="151"/>
  <c r="AG330" i="151" a="1"/>
  <c r="AG330" i="151" s="1"/>
  <c r="AI330" i="150"/>
  <c r="AG340" i="150" a="1"/>
  <c r="AG340" i="150" s="1"/>
  <c r="D344" i="150"/>
  <c r="AF346" i="150"/>
  <c r="D356" i="150"/>
  <c r="AE356" i="150" s="1"/>
  <c r="D363" i="150"/>
  <c r="AI389" i="150"/>
  <c r="AI390" i="150"/>
  <c r="AI391" i="150"/>
  <c r="AI393" i="150"/>
  <c r="D395" i="150"/>
  <c r="D396" i="150"/>
  <c r="AE396" i="150" s="1"/>
  <c r="D397" i="150"/>
  <c r="D399" i="151"/>
  <c r="AH399" i="150"/>
  <c r="D400" i="151"/>
  <c r="AG400" i="150" a="1"/>
  <c r="AG400" i="150" s="1"/>
  <c r="D401" i="151"/>
  <c r="AF401" i="150"/>
  <c r="AI402" i="151"/>
  <c r="AH402" i="151"/>
  <c r="AG402" i="151" a="1"/>
  <c r="AG402" i="151" s="1"/>
  <c r="AF402" i="151"/>
  <c r="AG403" i="151" a="1"/>
  <c r="AG403" i="151" s="1"/>
  <c r="AF403" i="151"/>
  <c r="AI403" i="151"/>
  <c r="AH403" i="151"/>
  <c r="D404" i="151"/>
  <c r="AI404" i="150"/>
  <c r="AH404" i="150"/>
  <c r="D408" i="151"/>
  <c r="AF408" i="150"/>
  <c r="AH409" i="151"/>
  <c r="AG409" i="151" a="1"/>
  <c r="AG409" i="151" s="1"/>
  <c r="AF409" i="151"/>
  <c r="AI409" i="151"/>
  <c r="AI410" i="151"/>
  <c r="AH410" i="151"/>
  <c r="AG410" i="151" a="1"/>
  <c r="AG410" i="151" s="1"/>
  <c r="AF410" i="151"/>
  <c r="AG411" i="151" a="1"/>
  <c r="AG411" i="151" s="1"/>
  <c r="AF411" i="151"/>
  <c r="AI411" i="151"/>
  <c r="AH411" i="151"/>
  <c r="G412" i="151"/>
  <c r="D412" i="150"/>
  <c r="D413" i="150"/>
  <c r="D414" i="150"/>
  <c r="D416" i="150"/>
  <c r="D418" i="150"/>
  <c r="AE418" i="150" s="1"/>
  <c r="AI419" i="151"/>
  <c r="AH419" i="151"/>
  <c r="AG419" i="151" a="1"/>
  <c r="AG419" i="151" s="1"/>
  <c r="AF419" i="151"/>
  <c r="AE419" i="151"/>
  <c r="D420" i="151"/>
  <c r="AG420" i="150" a="1"/>
  <c r="AG420" i="150" s="1"/>
  <c r="AH428" i="151"/>
  <c r="AG428" i="151" a="1"/>
  <c r="AG428" i="151" s="1"/>
  <c r="AF428" i="151"/>
  <c r="AI428" i="151"/>
  <c r="D433" i="151"/>
  <c r="AH433" i="150"/>
  <c r="D440" i="151"/>
  <c r="AI440" i="150"/>
  <c r="AG440" i="150" a="1"/>
  <c r="AG440" i="150" s="1"/>
  <c r="D446" i="151"/>
  <c r="AH446" i="150"/>
  <c r="AE457" i="150"/>
  <c r="G464" i="151"/>
  <c r="D464" i="150"/>
  <c r="G481" i="151"/>
  <c r="D481" i="150"/>
  <c r="AH484" i="150"/>
  <c r="AH490" i="150"/>
  <c r="AE519" i="150"/>
  <c r="AE539" i="150"/>
  <c r="D564" i="151"/>
  <c r="AG564" i="150" a="1"/>
  <c r="AG564" i="150" s="1"/>
  <c r="AF564" i="150"/>
  <c r="AH564" i="150"/>
  <c r="AI564" i="150"/>
  <c r="AI629" i="150"/>
  <c r="AI310" i="150"/>
  <c r="D388" i="150"/>
  <c r="AG389" i="151" a="1"/>
  <c r="AG389" i="151" s="1"/>
  <c r="AF389" i="151"/>
  <c r="AI389" i="151"/>
  <c r="AH389" i="151"/>
  <c r="AI390" i="151"/>
  <c r="AH390" i="151"/>
  <c r="AG390" i="151" a="1"/>
  <c r="AG390" i="151" s="1"/>
  <c r="AF390" i="151"/>
  <c r="AE390" i="151"/>
  <c r="AF391" i="151"/>
  <c r="AI391" i="151"/>
  <c r="AH391" i="151"/>
  <c r="AG391" i="151" a="1"/>
  <c r="AG391" i="151" s="1"/>
  <c r="G392" i="151"/>
  <c r="D392" i="150"/>
  <c r="AE392" i="150" s="1"/>
  <c r="AI393" i="151"/>
  <c r="AH393" i="151"/>
  <c r="AG393" i="151" a="1"/>
  <c r="AG393" i="151" s="1"/>
  <c r="AF393" i="151"/>
  <c r="AE393" i="151"/>
  <c r="D394" i="151"/>
  <c r="AG394" i="150" a="1"/>
  <c r="AG394" i="150" s="1"/>
  <c r="G398" i="151"/>
  <c r="D398" i="150"/>
  <c r="D405" i="151"/>
  <c r="AH405" i="150"/>
  <c r="AG406" i="151" a="1"/>
  <c r="AG406" i="151" s="1"/>
  <c r="AF406" i="151"/>
  <c r="AI406" i="151"/>
  <c r="AH406" i="151"/>
  <c r="D407" i="151"/>
  <c r="AG407" i="150" a="1"/>
  <c r="AG407" i="150" s="1"/>
  <c r="G417" i="151"/>
  <c r="D417" i="150"/>
  <c r="AE417" i="150" s="1"/>
  <c r="D427" i="151"/>
  <c r="AH427" i="150"/>
  <c r="AF427" i="150"/>
  <c r="AF429" i="150"/>
  <c r="G439" i="151"/>
  <c r="D439" i="150"/>
  <c r="AE439" i="150" s="1"/>
  <c r="D456" i="150"/>
  <c r="AF457" i="150"/>
  <c r="G462" i="151"/>
  <c r="D462" i="150"/>
  <c r="G471" i="151"/>
  <c r="D471" i="150"/>
  <c r="G478" i="151"/>
  <c r="D478" i="150"/>
  <c r="AG492" i="150" a="1"/>
  <c r="AG492" i="150" s="1"/>
  <c r="D512" i="151"/>
  <c r="AG512" i="150" a="1"/>
  <c r="AG512" i="150" s="1"/>
  <c r="AF512" i="150"/>
  <c r="AE512" i="150"/>
  <c r="AE547" i="150"/>
  <c r="AE579" i="150"/>
  <c r="AI603" i="150"/>
  <c r="AH425" i="150"/>
  <c r="AG429" i="150" a="1"/>
  <c r="AG429" i="150" s="1"/>
  <c r="G432" i="151"/>
  <c r="D432" i="150"/>
  <c r="AF434" i="150"/>
  <c r="D438" i="151"/>
  <c r="AF438" i="150"/>
  <c r="AE441" i="150"/>
  <c r="G445" i="151"/>
  <c r="D445" i="150"/>
  <c r="AE445" i="150" s="1"/>
  <c r="AF447" i="150"/>
  <c r="G449" i="151"/>
  <c r="D449" i="150"/>
  <c r="AF450" i="150"/>
  <c r="AH457" i="150"/>
  <c r="AE458" i="150"/>
  <c r="D466" i="151"/>
  <c r="AE466" i="151" s="1"/>
  <c r="AF466" i="150"/>
  <c r="AG466" i="150" a="1"/>
  <c r="AG466" i="150" s="1"/>
  <c r="D473" i="151"/>
  <c r="AF473" i="150"/>
  <c r="AG473" i="150" a="1"/>
  <c r="AG473" i="150" s="1"/>
  <c r="G483" i="151"/>
  <c r="D483" i="150"/>
  <c r="AE483" i="150" s="1"/>
  <c r="D487" i="151"/>
  <c r="AI487" i="150"/>
  <c r="AG487" i="150" a="1"/>
  <c r="AG487" i="150" s="1"/>
  <c r="AI492" i="150"/>
  <c r="D495" i="151"/>
  <c r="AF495" i="150"/>
  <c r="AI495" i="150"/>
  <c r="AG495" i="150" a="1"/>
  <c r="AG495" i="150" s="1"/>
  <c r="D500" i="150"/>
  <c r="AE522" i="150"/>
  <c r="AE531" i="150"/>
  <c r="AI587" i="150"/>
  <c r="D299" i="150"/>
  <c r="AH300" i="150"/>
  <c r="D306" i="150"/>
  <c r="AH307" i="150"/>
  <c r="AH312" i="150"/>
  <c r="D316" i="150"/>
  <c r="AE316" i="150" s="1"/>
  <c r="AH317" i="150"/>
  <c r="D324" i="150"/>
  <c r="AI325" i="150"/>
  <c r="AI333" i="150"/>
  <c r="AI340" i="150"/>
  <c r="AH346" i="150"/>
  <c r="AI351" i="150"/>
  <c r="D359" i="150"/>
  <c r="AE359" i="150" s="1"/>
  <c r="AH360" i="150"/>
  <c r="D365" i="150"/>
  <c r="AH366" i="150"/>
  <c r="D371" i="150"/>
  <c r="AE371" i="150" s="1"/>
  <c r="G372" i="151"/>
  <c r="D372" i="150"/>
  <c r="G384" i="151"/>
  <c r="D384" i="150"/>
  <c r="AE384" i="150" s="1"/>
  <c r="AE394" i="150"/>
  <c r="AE400" i="150"/>
  <c r="AE401" i="150"/>
  <c r="AF402" i="150"/>
  <c r="AF403" i="150"/>
  <c r="AE407" i="150"/>
  <c r="AE408" i="150"/>
  <c r="AF409" i="150"/>
  <c r="AF410" i="150"/>
  <c r="AF411" i="150"/>
  <c r="AF420" i="150"/>
  <c r="AI425" i="150"/>
  <c r="AF428" i="150"/>
  <c r="AE429" i="150"/>
  <c r="AH429" i="150"/>
  <c r="D431" i="151"/>
  <c r="AF431" i="150"/>
  <c r="AF433" i="150"/>
  <c r="AG434" i="150" a="1"/>
  <c r="AG434" i="150" s="1"/>
  <c r="AE440" i="150"/>
  <c r="AG441" i="150" a="1"/>
  <c r="AG441" i="150" s="1"/>
  <c r="D444" i="151"/>
  <c r="AF444" i="150"/>
  <c r="AF446" i="150"/>
  <c r="AG447" i="150" a="1"/>
  <c r="AG447" i="150" s="1"/>
  <c r="AH450" i="150"/>
  <c r="AI457" i="150"/>
  <c r="D459" i="151"/>
  <c r="AH459" i="150"/>
  <c r="AE467" i="150"/>
  <c r="D468" i="151"/>
  <c r="AH468" i="150"/>
  <c r="D475" i="151"/>
  <c r="AE475" i="151" s="1"/>
  <c r="AH475" i="150"/>
  <c r="D480" i="151"/>
  <c r="AF480" i="150"/>
  <c r="AG480" i="150" a="1"/>
  <c r="AG480" i="150" s="1"/>
  <c r="AE486" i="150"/>
  <c r="D489" i="151"/>
  <c r="AG489" i="150" a="1"/>
  <c r="AG489" i="150" s="1"/>
  <c r="AH489" i="150"/>
  <c r="AE494" i="150"/>
  <c r="AE511" i="150"/>
  <c r="G518" i="151"/>
  <c r="D518" i="150"/>
  <c r="G538" i="151"/>
  <c r="D538" i="150"/>
  <c r="AE538" i="150" s="1"/>
  <c r="AE556" i="150"/>
  <c r="AE563" i="150"/>
  <c r="AI300" i="151"/>
  <c r="AG300" i="151" a="1"/>
  <c r="AG300" i="151" s="1"/>
  <c r="AF300" i="151"/>
  <c r="AH300" i="151"/>
  <c r="AI300" i="150"/>
  <c r="AF304" i="150"/>
  <c r="AH307" i="151"/>
  <c r="AG307" i="151" a="1"/>
  <c r="AG307" i="151" s="1"/>
  <c r="AF307" i="151"/>
  <c r="AE307" i="151"/>
  <c r="AI307" i="151"/>
  <c r="AI307" i="150"/>
  <c r="AE310" i="150"/>
  <c r="AI312" i="151"/>
  <c r="AG312" i="151" a="1"/>
  <c r="AG312" i="151" s="1"/>
  <c r="AF312" i="151"/>
  <c r="AH312" i="151"/>
  <c r="AI312" i="150"/>
  <c r="AI317" i="150"/>
  <c r="AF321" i="150"/>
  <c r="AI326" i="150"/>
  <c r="AF330" i="150"/>
  <c r="AI334" i="151"/>
  <c r="AH334" i="151"/>
  <c r="AG334" i="151" a="1"/>
  <c r="AG334" i="151" s="1"/>
  <c r="AF334" i="151"/>
  <c r="AI334" i="150"/>
  <c r="AI341" i="151"/>
  <c r="AH341" i="151"/>
  <c r="AG341" i="151" a="1"/>
  <c r="AG341" i="151" s="1"/>
  <c r="AF341" i="151"/>
  <c r="AH341" i="150"/>
  <c r="AI346" i="150"/>
  <c r="AI352" i="150"/>
  <c r="AF360" i="151"/>
  <c r="AI360" i="151"/>
  <c r="AH360" i="151"/>
  <c r="AG360" i="151" a="1"/>
  <c r="AG360" i="151" s="1"/>
  <c r="AE360" i="151"/>
  <c r="AI360" i="150"/>
  <c r="AF366" i="151"/>
  <c r="AI366" i="151"/>
  <c r="AH366" i="151"/>
  <c r="AG366" i="151" a="1"/>
  <c r="AG366" i="151" s="1"/>
  <c r="AI366" i="150"/>
  <c r="AF389" i="150"/>
  <c r="AF390" i="150"/>
  <c r="AF391" i="150"/>
  <c r="AF394" i="150"/>
  <c r="AF399" i="150"/>
  <c r="AF400" i="150"/>
  <c r="AG401" i="150" a="1"/>
  <c r="AG401" i="150" s="1"/>
  <c r="AG402" i="150" a="1"/>
  <c r="AG402" i="150" s="1"/>
  <c r="AG403" i="150" a="1"/>
  <c r="AG403" i="150" s="1"/>
  <c r="AF407" i="150"/>
  <c r="AG408" i="150" a="1"/>
  <c r="AG408" i="150" s="1"/>
  <c r="AG409" i="150" a="1"/>
  <c r="AG409" i="150" s="1"/>
  <c r="AG410" i="150" a="1"/>
  <c r="AG410" i="150" s="1"/>
  <c r="AG411" i="150" a="1"/>
  <c r="AG411" i="150" s="1"/>
  <c r="AF419" i="150"/>
  <c r="AE422" i="150"/>
  <c r="D424" i="151"/>
  <c r="AI424" i="150"/>
  <c r="AG425" i="151" a="1"/>
  <c r="AG425" i="151" s="1"/>
  <c r="AF425" i="151"/>
  <c r="AI425" i="151"/>
  <c r="AH425" i="151"/>
  <c r="G426" i="151"/>
  <c r="D426" i="150"/>
  <c r="AE426" i="150" s="1"/>
  <c r="AG428" i="150" a="1"/>
  <c r="AG428" i="150" s="1"/>
  <c r="AI429" i="150"/>
  <c r="AG433" i="150" a="1"/>
  <c r="AG433" i="150" s="1"/>
  <c r="AH434" i="150"/>
  <c r="D437" i="151"/>
  <c r="AG437" i="150" a="1"/>
  <c r="AG437" i="150" s="1"/>
  <c r="AF440" i="150"/>
  <c r="AG446" i="150" a="1"/>
  <c r="AG446" i="150" s="1"/>
  <c r="AH447" i="150"/>
  <c r="AI450" i="150"/>
  <c r="D452" i="151"/>
  <c r="AH452" i="150"/>
  <c r="G455" i="151"/>
  <c r="D455" i="150"/>
  <c r="D458" i="151"/>
  <c r="AI458" i="150"/>
  <c r="AF458" i="150"/>
  <c r="AF459" i="150"/>
  <c r="D465" i="151"/>
  <c r="AG465" i="150" a="1"/>
  <c r="AG465" i="150" s="1"/>
  <c r="AF465" i="150"/>
  <c r="AF468" i="150"/>
  <c r="AF475" i="150"/>
  <c r="AF489" i="150"/>
  <c r="D504" i="151"/>
  <c r="AG504" i="150" a="1"/>
  <c r="AG504" i="150" s="1"/>
  <c r="AF504" i="150"/>
  <c r="AE504" i="150"/>
  <c r="D519" i="151"/>
  <c r="AG519" i="150" a="1"/>
  <c r="AG519" i="150" s="1"/>
  <c r="AF519" i="150"/>
  <c r="AH519" i="150"/>
  <c r="AI519" i="150"/>
  <c r="D539" i="151"/>
  <c r="AG539" i="150" a="1"/>
  <c r="AG539" i="150" s="1"/>
  <c r="AF539" i="150"/>
  <c r="AH539" i="150"/>
  <c r="AI539" i="150"/>
  <c r="G546" i="151"/>
  <c r="D546" i="150"/>
  <c r="D245" i="150"/>
  <c r="D252" i="150"/>
  <c r="AE252" i="150" s="1"/>
  <c r="D259" i="150"/>
  <c r="D266" i="150"/>
  <c r="AI272" i="150"/>
  <c r="D279" i="150"/>
  <c r="D286" i="150"/>
  <c r="AE286" i="150" s="1"/>
  <c r="AG296" i="150" a="1"/>
  <c r="AG296" i="150" s="1"/>
  <c r="D301" i="150"/>
  <c r="AG304" i="150" a="1"/>
  <c r="AG304" i="150" s="1"/>
  <c r="D308" i="150"/>
  <c r="AE308" i="150" s="1"/>
  <c r="AF310" i="150"/>
  <c r="D313" i="150"/>
  <c r="AE313" i="150" s="1"/>
  <c r="D318" i="150"/>
  <c r="AG321" i="150" a="1"/>
  <c r="AG321" i="150" s="1"/>
  <c r="D327" i="150"/>
  <c r="AG330" i="150" a="1"/>
  <c r="AG330" i="150" s="1"/>
  <c r="D335" i="150"/>
  <c r="AE335" i="150" s="1"/>
  <c r="AI341" i="150"/>
  <c r="D347" i="150"/>
  <c r="AE347" i="150" s="1"/>
  <c r="D353" i="150"/>
  <c r="AE353" i="150" s="1"/>
  <c r="D361" i="150"/>
  <c r="D367" i="150"/>
  <c r="AG389" i="150" a="1"/>
  <c r="AG389" i="150" s="1"/>
  <c r="AG390" i="150" a="1"/>
  <c r="AG390" i="150" s="1"/>
  <c r="AG391" i="150" a="1"/>
  <c r="AG391" i="150" s="1"/>
  <c r="AF393" i="150"/>
  <c r="AG399" i="150" a="1"/>
  <c r="AG399" i="150" s="1"/>
  <c r="AF404" i="150"/>
  <c r="AF405" i="150"/>
  <c r="AF406" i="150"/>
  <c r="AG419" i="150" a="1"/>
  <c r="AG419" i="150" s="1"/>
  <c r="AH420" i="150"/>
  <c r="AG427" i="150" a="1"/>
  <c r="AG427" i="150" s="1"/>
  <c r="AH428" i="150"/>
  <c r="D430" i="150"/>
  <c r="AI434" i="150"/>
  <c r="D436" i="150"/>
  <c r="AE436" i="150" s="1"/>
  <c r="AG438" i="150" a="1"/>
  <c r="AG438" i="150" s="1"/>
  <c r="AI441" i="150"/>
  <c r="D443" i="150"/>
  <c r="AI447" i="150"/>
  <c r="D451" i="151"/>
  <c r="AE451" i="151" s="1"/>
  <c r="AI451" i="150"/>
  <c r="AF451" i="150"/>
  <c r="AG453" i="150" a="1"/>
  <c r="AG453" i="150" s="1"/>
  <c r="AG459" i="150" a="1"/>
  <c r="AG459" i="150" s="1"/>
  <c r="AH466" i="150"/>
  <c r="AG468" i="150" a="1"/>
  <c r="AG468" i="150" s="1"/>
  <c r="D472" i="150"/>
  <c r="AH473" i="150"/>
  <c r="AG475" i="150" a="1"/>
  <c r="AG475" i="150" s="1"/>
  <c r="D479" i="150"/>
  <c r="AI489" i="150"/>
  <c r="AH504" i="150"/>
  <c r="D547" i="151"/>
  <c r="AG547" i="150" a="1"/>
  <c r="AG547" i="150" s="1"/>
  <c r="AF547" i="150"/>
  <c r="AH547" i="150"/>
  <c r="AI547" i="150"/>
  <c r="D579" i="151"/>
  <c r="AH579" i="150"/>
  <c r="AI579" i="150"/>
  <c r="AG579" i="150" a="1"/>
  <c r="AG579" i="150" s="1"/>
  <c r="AF579" i="150"/>
  <c r="D246" i="150"/>
  <c r="D253" i="150"/>
  <c r="D260" i="150"/>
  <c r="D267" i="150"/>
  <c r="AE267" i="150" s="1"/>
  <c r="D273" i="150"/>
  <c r="D280" i="150"/>
  <c r="AE280" i="150" s="1"/>
  <c r="D287" i="150"/>
  <c r="D294" i="150"/>
  <c r="AE294" i="150" s="1"/>
  <c r="D302" i="150"/>
  <c r="D309" i="150"/>
  <c r="AG310" i="150" a="1"/>
  <c r="AG310" i="150" s="1"/>
  <c r="D314" i="150"/>
  <c r="AE314" i="150" s="1"/>
  <c r="D315" i="150"/>
  <c r="D319" i="150"/>
  <c r="D328" i="150"/>
  <c r="D336" i="150"/>
  <c r="D342" i="150"/>
  <c r="D354" i="150"/>
  <c r="D362" i="150"/>
  <c r="AF383" i="150"/>
  <c r="AE389" i="150"/>
  <c r="AG393" i="150" a="1"/>
  <c r="AG393" i="150" s="1"/>
  <c r="AH394" i="150"/>
  <c r="AH400" i="150"/>
  <c r="AH401" i="150"/>
  <c r="AH402" i="150"/>
  <c r="AH403" i="150"/>
  <c r="AG404" i="150" a="1"/>
  <c r="AG404" i="150" s="1"/>
  <c r="AG405" i="150" a="1"/>
  <c r="AG405" i="150" s="1"/>
  <c r="AG406" i="150" a="1"/>
  <c r="AG406" i="150" s="1"/>
  <c r="AH407" i="150"/>
  <c r="AH408" i="150"/>
  <c r="AH409" i="150"/>
  <c r="AH410" i="150"/>
  <c r="AH411" i="150"/>
  <c r="AH419" i="150"/>
  <c r="AI420" i="150"/>
  <c r="AI428" i="150"/>
  <c r="AE432" i="150"/>
  <c r="AI433" i="150"/>
  <c r="G435" i="151"/>
  <c r="D435" i="150"/>
  <c r="AE435" i="150" s="1"/>
  <c r="AH440" i="150"/>
  <c r="D442" i="150"/>
  <c r="AE442" i="150" s="1"/>
  <c r="AI446" i="150"/>
  <c r="AE456" i="150"/>
  <c r="D484" i="151"/>
  <c r="AG484" i="150" a="1"/>
  <c r="AG484" i="150" s="1"/>
  <c r="AF484" i="150"/>
  <c r="D490" i="151"/>
  <c r="AG490" i="150" a="1"/>
  <c r="AG490" i="150" s="1"/>
  <c r="AF490" i="150"/>
  <c r="G510" i="151"/>
  <c r="D510" i="150"/>
  <c r="AE518" i="150"/>
  <c r="D522" i="151"/>
  <c r="AE522" i="151" s="1"/>
  <c r="AG522" i="150" a="1"/>
  <c r="AG522" i="150" s="1"/>
  <c r="AF522" i="150"/>
  <c r="AH522" i="150"/>
  <c r="AI522" i="150"/>
  <c r="G530" i="151"/>
  <c r="D530" i="150"/>
  <c r="D531" i="151"/>
  <c r="AG531" i="150" a="1"/>
  <c r="AG531" i="150" s="1"/>
  <c r="AF531" i="150"/>
  <c r="AH531" i="150"/>
  <c r="AI531" i="150"/>
  <c r="G555" i="151"/>
  <c r="D555" i="150"/>
  <c r="AE555" i="150" s="1"/>
  <c r="G574" i="151"/>
  <c r="D574" i="150"/>
  <c r="AE574" i="150" s="1"/>
  <c r="D580" i="150"/>
  <c r="AE580" i="150" s="1"/>
  <c r="D596" i="150"/>
  <c r="D612" i="150"/>
  <c r="AI638" i="151"/>
  <c r="AH638" i="151"/>
  <c r="AG638" i="151" a="1"/>
  <c r="AG638" i="151" s="1"/>
  <c r="AF638" i="151"/>
  <c r="AE638" i="151"/>
  <c r="G656" i="151"/>
  <c r="D656" i="150"/>
  <c r="D658" i="151"/>
  <c r="AG658" i="150" a="1"/>
  <c r="AG658" i="150" s="1"/>
  <c r="AF658" i="150"/>
  <c r="G660" i="151"/>
  <c r="D660" i="150"/>
  <c r="AG661" i="150" a="1"/>
  <c r="AG661" i="150" s="1"/>
  <c r="D665" i="151"/>
  <c r="AH665" i="150"/>
  <c r="AG665" i="150" a="1"/>
  <c r="AG665" i="150" s="1"/>
  <c r="D667" i="151"/>
  <c r="AG667" i="150" a="1"/>
  <c r="AG667" i="150" s="1"/>
  <c r="AF667" i="150"/>
  <c r="G672" i="151"/>
  <c r="D672" i="150"/>
  <c r="D674" i="151"/>
  <c r="AE674" i="151" s="1"/>
  <c r="AG674" i="150" a="1"/>
  <c r="AG674" i="150" s="1"/>
  <c r="AF674" i="150"/>
  <c r="G676" i="151"/>
  <c r="D676" i="150"/>
  <c r="D681" i="151"/>
  <c r="AH681" i="150"/>
  <c r="AG681" i="150" a="1"/>
  <c r="AG681" i="150" s="1"/>
  <c r="D683" i="151"/>
  <c r="AE683" i="151" s="1"/>
  <c r="AG683" i="150" a="1"/>
  <c r="AG683" i="150" s="1"/>
  <c r="AF683" i="150"/>
  <c r="G694" i="151"/>
  <c r="D694" i="150"/>
  <c r="AH701" i="150"/>
  <c r="AE729" i="150"/>
  <c r="AI788" i="150"/>
  <c r="AI800" i="150"/>
  <c r="D585" i="151"/>
  <c r="AG585" i="150" a="1"/>
  <c r="AG585" i="150" s="1"/>
  <c r="G590" i="151"/>
  <c r="D590" i="150"/>
  <c r="AE590" i="150" s="1"/>
  <c r="D595" i="151"/>
  <c r="AH595" i="150"/>
  <c r="D601" i="151"/>
  <c r="AG601" i="150" a="1"/>
  <c r="AG601" i="150" s="1"/>
  <c r="G606" i="151"/>
  <c r="D606" i="150"/>
  <c r="AE606" i="150" s="1"/>
  <c r="D611" i="151"/>
  <c r="AH611" i="150"/>
  <c r="D617" i="151"/>
  <c r="AG617" i="150" a="1"/>
  <c r="AG617" i="150" s="1"/>
  <c r="G622" i="151"/>
  <c r="D622" i="150"/>
  <c r="D627" i="151"/>
  <c r="AE627" i="151" s="1"/>
  <c r="AG627" i="150" a="1"/>
  <c r="AG627" i="150" s="1"/>
  <c r="AG629" i="150" a="1"/>
  <c r="AG629" i="150" s="1"/>
  <c r="G632" i="151"/>
  <c r="D632" i="150"/>
  <c r="AE632" i="150" s="1"/>
  <c r="AH635" i="150"/>
  <c r="D637" i="151"/>
  <c r="AH637" i="150"/>
  <c r="D643" i="151"/>
  <c r="AE643" i="151" s="1"/>
  <c r="AG643" i="150" a="1"/>
  <c r="AG643" i="150" s="1"/>
  <c r="AG645" i="150" a="1"/>
  <c r="AG645" i="150" s="1"/>
  <c r="G648" i="151"/>
  <c r="D648" i="150"/>
  <c r="AE648" i="150" s="1"/>
  <c r="AH651" i="150"/>
  <c r="D653" i="151"/>
  <c r="AH653" i="150"/>
  <c r="D669" i="151"/>
  <c r="AH669" i="150"/>
  <c r="AE674" i="150"/>
  <c r="D685" i="151"/>
  <c r="AG685" i="150" a="1"/>
  <c r="AG685" i="150" s="1"/>
  <c r="AF685" i="150"/>
  <c r="AE685" i="150"/>
  <c r="D687" i="151"/>
  <c r="AE687" i="151" s="1"/>
  <c r="AH687" i="150"/>
  <c r="D700" i="150"/>
  <c r="D712" i="151"/>
  <c r="AH712" i="150"/>
  <c r="AF712" i="150"/>
  <c r="G727" i="151"/>
  <c r="D727" i="150"/>
  <c r="G736" i="151"/>
  <c r="D736" i="150"/>
  <c r="AI520" i="151"/>
  <c r="AH520" i="151"/>
  <c r="AG520" i="151" a="1"/>
  <c r="AG520" i="151" s="1"/>
  <c r="AF520" i="151"/>
  <c r="AI520" i="150"/>
  <c r="AF523" i="151"/>
  <c r="AI523" i="151"/>
  <c r="AH523" i="151"/>
  <c r="AG523" i="151" a="1"/>
  <c r="AG523" i="151" s="1"/>
  <c r="AE523" i="151"/>
  <c r="AI523" i="150"/>
  <c r="AI532" i="151"/>
  <c r="AH532" i="151"/>
  <c r="AG532" i="151" a="1"/>
  <c r="AG532" i="151" s="1"/>
  <c r="AF532" i="151"/>
  <c r="AI532" i="150"/>
  <c r="AG540" i="151" a="1"/>
  <c r="AG540" i="151" s="1"/>
  <c r="AF540" i="151"/>
  <c r="AI540" i="151"/>
  <c r="AH540" i="151"/>
  <c r="AI540" i="150"/>
  <c r="AG543" i="150" a="1"/>
  <c r="AG543" i="150" s="1"/>
  <c r="AF549" i="151"/>
  <c r="AG549" i="151" a="1"/>
  <c r="AG549" i="151" s="1"/>
  <c r="AI549" i="151"/>
  <c r="AH549" i="151"/>
  <c r="AI549" i="150"/>
  <c r="AG552" i="150" a="1"/>
  <c r="AG552" i="150" s="1"/>
  <c r="AF557" i="151"/>
  <c r="AI557" i="151"/>
  <c r="AH557" i="151"/>
  <c r="AG557" i="151" a="1"/>
  <c r="AG557" i="151" s="1"/>
  <c r="AI557" i="150"/>
  <c r="AG560" i="150" a="1"/>
  <c r="AG560" i="150" s="1"/>
  <c r="AI565" i="150"/>
  <c r="AG568" i="150" a="1"/>
  <c r="AG568" i="150" s="1"/>
  <c r="AG584" i="151" a="1"/>
  <c r="AG584" i="151" s="1"/>
  <c r="AF584" i="151"/>
  <c r="AE584" i="151"/>
  <c r="AI584" i="151"/>
  <c r="AH584" i="151"/>
  <c r="AF626" i="151"/>
  <c r="AI626" i="151"/>
  <c r="AH626" i="151"/>
  <c r="AG626" i="151" a="1"/>
  <c r="AG626" i="151" s="1"/>
  <c r="AE626" i="151"/>
  <c r="AE661" i="150"/>
  <c r="D702" i="151"/>
  <c r="AG702" i="150" a="1"/>
  <c r="AG702" i="150" s="1"/>
  <c r="AF702" i="150"/>
  <c r="D710" i="151"/>
  <c r="AE710" i="151" s="1"/>
  <c r="AG710" i="150" a="1"/>
  <c r="AG710" i="150" s="1"/>
  <c r="AF710" i="150"/>
  <c r="G716" i="151"/>
  <c r="D716" i="150"/>
  <c r="AE716" i="150" s="1"/>
  <c r="G719" i="151"/>
  <c r="D719" i="150"/>
  <c r="AE719" i="150" s="1"/>
  <c r="G728" i="151"/>
  <c r="D728" i="150"/>
  <c r="D737" i="151"/>
  <c r="AH737" i="150"/>
  <c r="AG737" i="150" a="1"/>
  <c r="AG737" i="150" s="1"/>
  <c r="AF737" i="150"/>
  <c r="AI737" i="150"/>
  <c r="AI485" i="150"/>
  <c r="AH491" i="150"/>
  <c r="AI501" i="151"/>
  <c r="AG501" i="151" a="1"/>
  <c r="AG501" i="151" s="1"/>
  <c r="AH501" i="151"/>
  <c r="AF501" i="151"/>
  <c r="AI501" i="150"/>
  <c r="AI505" i="151"/>
  <c r="AH505" i="151"/>
  <c r="AG505" i="151" a="1"/>
  <c r="AG505" i="151" s="1"/>
  <c r="AF505" i="151"/>
  <c r="AE505" i="151"/>
  <c r="AI505" i="150"/>
  <c r="D513" i="150"/>
  <c r="AH514" i="150"/>
  <c r="D521" i="150"/>
  <c r="D524" i="150"/>
  <c r="AE524" i="150" s="1"/>
  <c r="AH525" i="150"/>
  <c r="D533" i="150"/>
  <c r="AE533" i="150" s="1"/>
  <c r="D541" i="150"/>
  <c r="D550" i="150"/>
  <c r="D558" i="150"/>
  <c r="D566" i="150"/>
  <c r="AE566" i="150" s="1"/>
  <c r="D573" i="151"/>
  <c r="AG573" i="150" a="1"/>
  <c r="AG573" i="150" s="1"/>
  <c r="G578" i="151"/>
  <c r="D578" i="150"/>
  <c r="AH581" i="150"/>
  <c r="D583" i="150"/>
  <c r="AF585" i="150"/>
  <c r="D589" i="151"/>
  <c r="AG589" i="150" a="1"/>
  <c r="AG589" i="150" s="1"/>
  <c r="G594" i="151"/>
  <c r="D594" i="150"/>
  <c r="AH597" i="150"/>
  <c r="D599" i="150"/>
  <c r="AF601" i="150"/>
  <c r="D605" i="151"/>
  <c r="AG605" i="150" a="1"/>
  <c r="AG605" i="150" s="1"/>
  <c r="G610" i="151"/>
  <c r="D610" i="150"/>
  <c r="AH613" i="150"/>
  <c r="D615" i="150"/>
  <c r="AE615" i="150" s="1"/>
  <c r="AF617" i="150"/>
  <c r="D621" i="151"/>
  <c r="AG621" i="150" a="1"/>
  <c r="AG621" i="150" s="1"/>
  <c r="D625" i="150"/>
  <c r="AE625" i="150" s="1"/>
  <c r="AF627" i="150"/>
  <c r="D631" i="151"/>
  <c r="AG631" i="150" a="1"/>
  <c r="AG631" i="150" s="1"/>
  <c r="G636" i="151"/>
  <c r="D636" i="150"/>
  <c r="AF638" i="150"/>
  <c r="AH639" i="150"/>
  <c r="D641" i="150"/>
  <c r="AE641" i="150" s="1"/>
  <c r="AF643" i="150"/>
  <c r="D647" i="151"/>
  <c r="AG647" i="150" a="1"/>
  <c r="AG647" i="150" s="1"/>
  <c r="G652" i="151"/>
  <c r="D652" i="150"/>
  <c r="AI658" i="150"/>
  <c r="AI665" i="150"/>
  <c r="AI667" i="150"/>
  <c r="AF669" i="150"/>
  <c r="AI674" i="150"/>
  <c r="AI681" i="150"/>
  <c r="AI683" i="150"/>
  <c r="AI685" i="150"/>
  <c r="AF687" i="150"/>
  <c r="D691" i="150"/>
  <c r="G72" i="151"/>
  <c r="D698" i="150"/>
  <c r="D704" i="151"/>
  <c r="AH704" i="150"/>
  <c r="AH710" i="150"/>
  <c r="AG712" i="150" a="1"/>
  <c r="AG712" i="150" s="1"/>
  <c r="AE718" i="150"/>
  <c r="AE720" i="150"/>
  <c r="AE727" i="150"/>
  <c r="AI766" i="150"/>
  <c r="AI887" i="150"/>
  <c r="AI491" i="150"/>
  <c r="D496" i="150"/>
  <c r="AE496" i="150" s="1"/>
  <c r="AH497" i="150"/>
  <c r="D502" i="150"/>
  <c r="AE502" i="150" s="1"/>
  <c r="D503" i="150"/>
  <c r="D506" i="150"/>
  <c r="AG514" i="151" a="1"/>
  <c r="AG514" i="151" s="1"/>
  <c r="AF514" i="151"/>
  <c r="AI514" i="151"/>
  <c r="AH514" i="151"/>
  <c r="AI514" i="150"/>
  <c r="AI525" i="151"/>
  <c r="AH525" i="151"/>
  <c r="AG525" i="151" a="1"/>
  <c r="AG525" i="151" s="1"/>
  <c r="AF525" i="151"/>
  <c r="AI525" i="150"/>
  <c r="D534" i="150"/>
  <c r="AH535" i="150"/>
  <c r="D542" i="150"/>
  <c r="AE542" i="150" s="1"/>
  <c r="AH543" i="150"/>
  <c r="D551" i="150"/>
  <c r="AE551" i="150" s="1"/>
  <c r="AH552" i="150"/>
  <c r="D559" i="150"/>
  <c r="AH560" i="150"/>
  <c r="D567" i="150"/>
  <c r="AH568" i="150"/>
  <c r="D572" i="150"/>
  <c r="AE572" i="150" s="1"/>
  <c r="D588" i="150"/>
  <c r="AF595" i="150"/>
  <c r="D604" i="150"/>
  <c r="AF611" i="150"/>
  <c r="D620" i="150"/>
  <c r="AE620" i="150" s="1"/>
  <c r="D630" i="150"/>
  <c r="AE630" i="150" s="1"/>
  <c r="AF637" i="150"/>
  <c r="AG638" i="150" a="1"/>
  <c r="AG638" i="150" s="1"/>
  <c r="D646" i="150"/>
  <c r="AF653" i="150"/>
  <c r="D657" i="150"/>
  <c r="D659" i="151"/>
  <c r="AG659" i="150" a="1"/>
  <c r="AG659" i="150" s="1"/>
  <c r="AF659" i="150"/>
  <c r="AE660" i="150"/>
  <c r="G664" i="151"/>
  <c r="D664" i="150"/>
  <c r="AE664" i="150" s="1"/>
  <c r="AE665" i="150"/>
  <c r="D666" i="150"/>
  <c r="AE667" i="150"/>
  <c r="G668" i="151"/>
  <c r="D668" i="150"/>
  <c r="AG669" i="150" a="1"/>
  <c r="AG669" i="150" s="1"/>
  <c r="D673" i="150"/>
  <c r="D675" i="151"/>
  <c r="AG675" i="150" a="1"/>
  <c r="AG675" i="150" s="1"/>
  <c r="AF675" i="150"/>
  <c r="AE676" i="150"/>
  <c r="G680" i="151"/>
  <c r="D680" i="150"/>
  <c r="AE680" i="150" s="1"/>
  <c r="AE681" i="150"/>
  <c r="D682" i="150"/>
  <c r="AE683" i="150"/>
  <c r="G684" i="151"/>
  <c r="D684" i="150"/>
  <c r="AE684" i="150" s="1"/>
  <c r="G686" i="151"/>
  <c r="D686" i="150"/>
  <c r="AE686" i="150" s="1"/>
  <c r="AG687" i="150" a="1"/>
  <c r="AG687" i="150" s="1"/>
  <c r="D693" i="151"/>
  <c r="AE693" i="151" s="1"/>
  <c r="AG693" i="150" a="1"/>
  <c r="AG693" i="150" s="1"/>
  <c r="AF693" i="150"/>
  <c r="AE694" i="150"/>
  <c r="AH702" i="150"/>
  <c r="AI710" i="150"/>
  <c r="D717" i="150"/>
  <c r="AE722" i="150"/>
  <c r="D729" i="151"/>
  <c r="AH729" i="150"/>
  <c r="AG729" i="150" a="1"/>
  <c r="AG729" i="150" s="1"/>
  <c r="AF729" i="150"/>
  <c r="AI497" i="151"/>
  <c r="AH497" i="151"/>
  <c r="AF497" i="151"/>
  <c r="AG497" i="151" a="1"/>
  <c r="AG497" i="151" s="1"/>
  <c r="AI497" i="150"/>
  <c r="AI507" i="150"/>
  <c r="AI515" i="150"/>
  <c r="AE520" i="150"/>
  <c r="AE523" i="150"/>
  <c r="AI526" i="150"/>
  <c r="AE532" i="150"/>
  <c r="AF535" i="151"/>
  <c r="AI535" i="151"/>
  <c r="AH535" i="151"/>
  <c r="AG535" i="151" a="1"/>
  <c r="AG535" i="151" s="1"/>
  <c r="AE535" i="151"/>
  <c r="AI535" i="150"/>
  <c r="AF543" i="151"/>
  <c r="AI543" i="151"/>
  <c r="AH543" i="151"/>
  <c r="AG543" i="151" a="1"/>
  <c r="AG543" i="151" s="1"/>
  <c r="AE543" i="151"/>
  <c r="AI543" i="150"/>
  <c r="AG552" i="151" a="1"/>
  <c r="AG552" i="151" s="1"/>
  <c r="AF552" i="151"/>
  <c r="AI552" i="151"/>
  <c r="AH552" i="151"/>
  <c r="AI552" i="150"/>
  <c r="AG560" i="151" a="1"/>
  <c r="AG560" i="151" s="1"/>
  <c r="AF560" i="151"/>
  <c r="AH560" i="151"/>
  <c r="AI560" i="151"/>
  <c r="AI560" i="150"/>
  <c r="AG568" i="151" a="1"/>
  <c r="AG568" i="151" s="1"/>
  <c r="AF568" i="151"/>
  <c r="AE568" i="151"/>
  <c r="AI568" i="151"/>
  <c r="AH568" i="151"/>
  <c r="AI568" i="150"/>
  <c r="D571" i="151"/>
  <c r="AH571" i="150"/>
  <c r="D577" i="151"/>
  <c r="AG577" i="150" a="1"/>
  <c r="AG577" i="150" s="1"/>
  <c r="G582" i="151"/>
  <c r="D582" i="150"/>
  <c r="AE582" i="150" s="1"/>
  <c r="AH585" i="150"/>
  <c r="D587" i="151"/>
  <c r="AH587" i="150"/>
  <c r="D593" i="151"/>
  <c r="AG593" i="150" a="1"/>
  <c r="AG593" i="150" s="1"/>
  <c r="AG595" i="150" a="1"/>
  <c r="AG595" i="150" s="1"/>
  <c r="G598" i="151"/>
  <c r="D598" i="150"/>
  <c r="AE598" i="150" s="1"/>
  <c r="AH601" i="150"/>
  <c r="D603" i="151"/>
  <c r="AH603" i="150"/>
  <c r="D609" i="151"/>
  <c r="AG609" i="150" a="1"/>
  <c r="AG609" i="150" s="1"/>
  <c r="AG611" i="150" a="1"/>
  <c r="AG611" i="150" s="1"/>
  <c r="G614" i="151"/>
  <c r="D614" i="150"/>
  <c r="AH617" i="150"/>
  <c r="D619" i="151"/>
  <c r="AH619" i="150"/>
  <c r="D629" i="151"/>
  <c r="AH629" i="150"/>
  <c r="D635" i="151"/>
  <c r="AG635" i="150" a="1"/>
  <c r="AG635" i="150" s="1"/>
  <c r="AH638" i="150"/>
  <c r="G640" i="151"/>
  <c r="D640" i="150"/>
  <c r="D645" i="151"/>
  <c r="AH645" i="150"/>
  <c r="D651" i="151"/>
  <c r="AG651" i="150" a="1"/>
  <c r="AG651" i="150" s="1"/>
  <c r="D661" i="151"/>
  <c r="AH661" i="150"/>
  <c r="D677" i="151"/>
  <c r="AH677" i="150"/>
  <c r="D695" i="151"/>
  <c r="AH695" i="150"/>
  <c r="G699" i="151"/>
  <c r="D699" i="150"/>
  <c r="AE699" i="150" s="1"/>
  <c r="AE700" i="150"/>
  <c r="D701" i="151"/>
  <c r="AG701" i="150" a="1"/>
  <c r="AG701" i="150" s="1"/>
  <c r="AF701" i="150"/>
  <c r="AI702" i="150"/>
  <c r="G708" i="151"/>
  <c r="D708" i="150"/>
  <c r="G711" i="151"/>
  <c r="D711" i="150"/>
  <c r="AE711" i="150" s="1"/>
  <c r="AI712" i="150"/>
  <c r="D460" i="150"/>
  <c r="D469" i="150"/>
  <c r="AE469" i="150" s="1"/>
  <c r="D476" i="150"/>
  <c r="AE476" i="150" s="1"/>
  <c r="D482" i="150"/>
  <c r="D493" i="150"/>
  <c r="D498" i="150"/>
  <c r="D508" i="150"/>
  <c r="D516" i="150"/>
  <c r="AF520" i="150"/>
  <c r="AF523" i="150"/>
  <c r="D527" i="150"/>
  <c r="AE527" i="150" s="1"/>
  <c r="AF532" i="150"/>
  <c r="D536" i="150"/>
  <c r="AE536" i="150" s="1"/>
  <c r="AF540" i="150"/>
  <c r="D544" i="150"/>
  <c r="AE544" i="150" s="1"/>
  <c r="AG548" i="150" a="1"/>
  <c r="AG548" i="150" s="1"/>
  <c r="AF549" i="150"/>
  <c r="D553" i="150"/>
  <c r="AE553" i="150" s="1"/>
  <c r="AF557" i="150"/>
  <c r="D561" i="150"/>
  <c r="AE561" i="150" s="1"/>
  <c r="AF565" i="150"/>
  <c r="AI569" i="151"/>
  <c r="AH569" i="151"/>
  <c r="AG569" i="151" a="1"/>
  <c r="AG569" i="151" s="1"/>
  <c r="AF569" i="151"/>
  <c r="G570" i="151"/>
  <c r="D570" i="150"/>
  <c r="AE570" i="150" s="1"/>
  <c r="D576" i="150"/>
  <c r="AE576" i="150" s="1"/>
  <c r="AG584" i="150" a="1"/>
  <c r="AG584" i="150" s="1"/>
  <c r="AI585" i="150"/>
  <c r="D592" i="150"/>
  <c r="AG600" i="150" a="1"/>
  <c r="AG600" i="150" s="1"/>
  <c r="AI601" i="150"/>
  <c r="D608" i="150"/>
  <c r="AE608" i="150" s="1"/>
  <c r="AG616" i="150" a="1"/>
  <c r="AG616" i="150" s="1"/>
  <c r="AI617" i="150"/>
  <c r="D624" i="150"/>
  <c r="AG626" i="150" a="1"/>
  <c r="AG626" i="150" s="1"/>
  <c r="AI627" i="150"/>
  <c r="D634" i="150"/>
  <c r="AI638" i="150"/>
  <c r="AG642" i="150" a="1"/>
  <c r="AG642" i="150" s="1"/>
  <c r="AI643" i="150"/>
  <c r="D650" i="150"/>
  <c r="AE650" i="150" s="1"/>
  <c r="AH659" i="150"/>
  <c r="AI669" i="150"/>
  <c r="AH675" i="150"/>
  <c r="AE702" i="150"/>
  <c r="G703" i="151"/>
  <c r="D703" i="150"/>
  <c r="AE703" i="150" s="1"/>
  <c r="AE710" i="150"/>
  <c r="AE712" i="150"/>
  <c r="D720" i="151"/>
  <c r="AH720" i="150"/>
  <c r="AF720" i="150"/>
  <c r="AE737" i="150"/>
  <c r="D448" i="150"/>
  <c r="D454" i="150"/>
  <c r="D461" i="150"/>
  <c r="AE461" i="150" s="1"/>
  <c r="D463" i="150"/>
  <c r="D470" i="150"/>
  <c r="D477" i="150"/>
  <c r="AF485" i="150"/>
  <c r="D488" i="150"/>
  <c r="D499" i="150"/>
  <c r="AE499" i="150" s="1"/>
  <c r="AF501" i="150"/>
  <c r="AF505" i="150"/>
  <c r="D509" i="150"/>
  <c r="D517" i="150"/>
  <c r="AG520" i="150" a="1"/>
  <c r="AG520" i="150" s="1"/>
  <c r="AG523" i="150" a="1"/>
  <c r="AG523" i="150" s="1"/>
  <c r="D528" i="150"/>
  <c r="D529" i="150"/>
  <c r="AE529" i="150" s="1"/>
  <c r="AG532" i="150" a="1"/>
  <c r="AG532" i="150" s="1"/>
  <c r="D537" i="150"/>
  <c r="D545" i="150"/>
  <c r="AE545" i="150" s="1"/>
  <c r="D554" i="150"/>
  <c r="D562" i="150"/>
  <c r="D575" i="150"/>
  <c r="AF577" i="150"/>
  <c r="D581" i="151"/>
  <c r="AG581" i="150" a="1"/>
  <c r="AG581" i="150" s="1"/>
  <c r="G586" i="151"/>
  <c r="D586" i="150"/>
  <c r="D591" i="150"/>
  <c r="AF593" i="150"/>
  <c r="AI595" i="150"/>
  <c r="D597" i="151"/>
  <c r="AG597" i="150" a="1"/>
  <c r="AG597" i="150" s="1"/>
  <c r="G602" i="151"/>
  <c r="D602" i="150"/>
  <c r="D607" i="150"/>
  <c r="AE607" i="150" s="1"/>
  <c r="AF609" i="150"/>
  <c r="AI611" i="150"/>
  <c r="D613" i="151"/>
  <c r="AG613" i="150" a="1"/>
  <c r="AG613" i="150" s="1"/>
  <c r="G618" i="151"/>
  <c r="D618" i="150"/>
  <c r="D623" i="150"/>
  <c r="G628" i="151"/>
  <c r="D628" i="150"/>
  <c r="D633" i="150"/>
  <c r="AF635" i="150"/>
  <c r="AI637" i="150"/>
  <c r="D639" i="151"/>
  <c r="AG639" i="150" a="1"/>
  <c r="AG639" i="150" s="1"/>
  <c r="G644" i="151"/>
  <c r="D644" i="150"/>
  <c r="D649" i="150"/>
  <c r="AF651" i="150"/>
  <c r="AF661" i="150"/>
  <c r="AF677" i="150"/>
  <c r="G690" i="151"/>
  <c r="D690" i="150"/>
  <c r="D692" i="150"/>
  <c r="AF695" i="150"/>
  <c r="AE701" i="150"/>
  <c r="D709" i="150"/>
  <c r="D718" i="151"/>
  <c r="AG718" i="150" a="1"/>
  <c r="AG718" i="150" s="1"/>
  <c r="AF718" i="150"/>
  <c r="D722" i="151"/>
  <c r="AH722" i="150"/>
  <c r="AF722" i="150"/>
  <c r="AE810" i="150"/>
  <c r="AI731" i="151"/>
  <c r="AH731" i="151"/>
  <c r="AG731" i="151" a="1"/>
  <c r="AG731" i="151" s="1"/>
  <c r="AF731" i="151"/>
  <c r="AE731" i="151"/>
  <c r="AI731" i="150"/>
  <c r="AI739" i="151"/>
  <c r="AH739" i="151"/>
  <c r="AG739" i="151" a="1"/>
  <c r="AG739" i="151" s="1"/>
  <c r="AF739" i="151"/>
  <c r="AE739" i="151"/>
  <c r="AI739" i="150"/>
  <c r="D758" i="151"/>
  <c r="AH758" i="150"/>
  <c r="AI759" i="151"/>
  <c r="AH759" i="151"/>
  <c r="AG759" i="151" a="1"/>
  <c r="AG759" i="151" s="1"/>
  <c r="AF759" i="151"/>
  <c r="D760" i="151"/>
  <c r="AG760" i="150" a="1"/>
  <c r="AG760" i="150" s="1"/>
  <c r="AE768" i="150"/>
  <c r="AF771" i="150"/>
  <c r="D798" i="151"/>
  <c r="AH798" i="150"/>
  <c r="D835" i="151"/>
  <c r="AE835" i="151" s="1"/>
  <c r="AG835" i="150" a="1"/>
  <c r="AG835" i="150" s="1"/>
  <c r="AE835" i="150"/>
  <c r="AH839" i="150"/>
  <c r="D847" i="151"/>
  <c r="AG847" i="150" a="1"/>
  <c r="AG847" i="150" s="1"/>
  <c r="G853" i="151"/>
  <c r="D853" i="150"/>
  <c r="AE853" i="150" s="1"/>
  <c r="G856" i="151"/>
  <c r="D856" i="150"/>
  <c r="D859" i="151"/>
  <c r="AG859" i="150" a="1"/>
  <c r="AG859" i="150" s="1"/>
  <c r="AE859" i="150"/>
  <c r="D862" i="151"/>
  <c r="AH862" i="150"/>
  <c r="AF863" i="150"/>
  <c r="G874" i="151"/>
  <c r="D874" i="150"/>
  <c r="D878" i="150"/>
  <c r="AG881" i="150" a="1"/>
  <c r="AG881" i="150" s="1"/>
  <c r="AF883" i="150"/>
  <c r="AE891" i="150"/>
  <c r="D654" i="150"/>
  <c r="AI662" i="150"/>
  <c r="AI670" i="150"/>
  <c r="AI678" i="151"/>
  <c r="AH678" i="151"/>
  <c r="AG678" i="151" a="1"/>
  <c r="AG678" i="151" s="1"/>
  <c r="AF678" i="151"/>
  <c r="AE678" i="151"/>
  <c r="AI678" i="150"/>
  <c r="D688" i="150"/>
  <c r="AE688" i="150" s="1"/>
  <c r="AH689" i="150"/>
  <c r="D696" i="150"/>
  <c r="AE696" i="150" s="1"/>
  <c r="AH697" i="150"/>
  <c r="D705" i="150"/>
  <c r="AI713" i="151"/>
  <c r="AF713" i="151"/>
  <c r="AH713" i="151"/>
  <c r="AG713" i="151" a="1"/>
  <c r="AG713" i="151" s="1"/>
  <c r="AI713" i="150"/>
  <c r="AI721" i="151"/>
  <c r="AH721" i="151"/>
  <c r="AG721" i="151" a="1"/>
  <c r="AG721" i="151" s="1"/>
  <c r="AF721" i="151"/>
  <c r="AE721" i="151"/>
  <c r="D723" i="150"/>
  <c r="AH724" i="150"/>
  <c r="D732" i="150"/>
  <c r="AE732" i="150" s="1"/>
  <c r="AH733" i="150"/>
  <c r="D740" i="150"/>
  <c r="AH741" i="150"/>
  <c r="AH745" i="150"/>
  <c r="AF749" i="150"/>
  <c r="AF750" i="150"/>
  <c r="AF751" i="150"/>
  <c r="AH756" i="151"/>
  <c r="AF756" i="151"/>
  <c r="AI756" i="151"/>
  <c r="AG756" i="151" a="1"/>
  <c r="AG756" i="151" s="1"/>
  <c r="G757" i="151"/>
  <c r="D757" i="150"/>
  <c r="AE757" i="150" s="1"/>
  <c r="AF768" i="150"/>
  <c r="AG771" i="150" a="1"/>
  <c r="AG771" i="150" s="1"/>
  <c r="AG772" i="150" a="1"/>
  <c r="AG772" i="150" s="1"/>
  <c r="AF788" i="150"/>
  <c r="AG789" i="150" a="1"/>
  <c r="AG789" i="150" s="1"/>
  <c r="AG790" i="150" a="1"/>
  <c r="AG790" i="150" s="1"/>
  <c r="AG791" i="150" a="1"/>
  <c r="AG791" i="150" s="1"/>
  <c r="AG792" i="150" a="1"/>
  <c r="AG792" i="150" s="1"/>
  <c r="AG802" i="150" a="1"/>
  <c r="AG802" i="150" s="1"/>
  <c r="D807" i="151"/>
  <c r="AG807" i="150" a="1"/>
  <c r="AG807" i="150" s="1"/>
  <c r="D810" i="150"/>
  <c r="G813" i="151"/>
  <c r="D813" i="150"/>
  <c r="AF814" i="150"/>
  <c r="G816" i="151"/>
  <c r="D816" i="150"/>
  <c r="AG817" i="150" a="1"/>
  <c r="AG817" i="150" s="1"/>
  <c r="D822" i="150"/>
  <c r="AE822" i="150" s="1"/>
  <c r="D825" i="150"/>
  <c r="AF835" i="150"/>
  <c r="AG841" i="150" a="1"/>
  <c r="AG841" i="150" s="1"/>
  <c r="AE847" i="150"/>
  <c r="D849" i="151"/>
  <c r="AH849" i="150"/>
  <c r="AF849" i="150"/>
  <c r="AF859" i="150"/>
  <c r="AH863" i="150"/>
  <c r="D871" i="151"/>
  <c r="AG871" i="150" a="1"/>
  <c r="AG871" i="150" s="1"/>
  <c r="G880" i="151"/>
  <c r="D880" i="150"/>
  <c r="AE880" i="150" s="1"/>
  <c r="G888" i="151"/>
  <c r="D888" i="150"/>
  <c r="AE888" i="150" s="1"/>
  <c r="AE889" i="150"/>
  <c r="G890" i="151"/>
  <c r="D890" i="150"/>
  <c r="AE890" i="150" s="1"/>
  <c r="AI655" i="151"/>
  <c r="AH655" i="151"/>
  <c r="AF655" i="151"/>
  <c r="AG655" i="151" a="1"/>
  <c r="AG655" i="151" s="1"/>
  <c r="AI655" i="150"/>
  <c r="AI663" i="151"/>
  <c r="AH663" i="151"/>
  <c r="AG663" i="151" a="1"/>
  <c r="AG663" i="151" s="1"/>
  <c r="AF663" i="151"/>
  <c r="AI663" i="150"/>
  <c r="AI671" i="151"/>
  <c r="AH671" i="151"/>
  <c r="AG671" i="151" a="1"/>
  <c r="AG671" i="151" s="1"/>
  <c r="AF671" i="151"/>
  <c r="AI671" i="150"/>
  <c r="AI679" i="151"/>
  <c r="AH679" i="151"/>
  <c r="AG679" i="151" a="1"/>
  <c r="AG679" i="151" s="1"/>
  <c r="AF679" i="151"/>
  <c r="AI679" i="150"/>
  <c r="AI689" i="150"/>
  <c r="AI697" i="151"/>
  <c r="AH697" i="151"/>
  <c r="AG697" i="151" a="1"/>
  <c r="AG697" i="151" s="1"/>
  <c r="AF697" i="151"/>
  <c r="AI697" i="150"/>
  <c r="AI706" i="151"/>
  <c r="AH706" i="151"/>
  <c r="AG706" i="151" a="1"/>
  <c r="AG706" i="151" s="1"/>
  <c r="AF706" i="151"/>
  <c r="AI706" i="150"/>
  <c r="AG714" i="151" a="1"/>
  <c r="AG714" i="151" s="1"/>
  <c r="AF714" i="151"/>
  <c r="AH714" i="151"/>
  <c r="AI714" i="151"/>
  <c r="AI714" i="150"/>
  <c r="AE721" i="150"/>
  <c r="AI724" i="150"/>
  <c r="AG733" i="151" a="1"/>
  <c r="AG733" i="151" s="1"/>
  <c r="AF733" i="151"/>
  <c r="AE733" i="151"/>
  <c r="AI733" i="151"/>
  <c r="AH733" i="151"/>
  <c r="AI733" i="150"/>
  <c r="AG741" i="151" a="1"/>
  <c r="AG741" i="151" s="1"/>
  <c r="AF741" i="151"/>
  <c r="AE741" i="151"/>
  <c r="AI741" i="151"/>
  <c r="AH741" i="151"/>
  <c r="AI741" i="150"/>
  <c r="AI745" i="150"/>
  <c r="AG749" i="150" a="1"/>
  <c r="AG749" i="150" s="1"/>
  <c r="AG750" i="150" a="1"/>
  <c r="AG750" i="150" s="1"/>
  <c r="AG751" i="150" a="1"/>
  <c r="AG751" i="150" s="1"/>
  <c r="AE760" i="150"/>
  <c r="AF766" i="150"/>
  <c r="AF767" i="150"/>
  <c r="G797" i="151"/>
  <c r="D797" i="150"/>
  <c r="AE797" i="150" s="1"/>
  <c r="AH800" i="150"/>
  <c r="AH802" i="150"/>
  <c r="AG814" i="150" a="1"/>
  <c r="AG814" i="150" s="1"/>
  <c r="D819" i="151"/>
  <c r="AE819" i="151" s="1"/>
  <c r="AG819" i="150" a="1"/>
  <c r="AG819" i="150" s="1"/>
  <c r="D831" i="151"/>
  <c r="AG831" i="150" a="1"/>
  <c r="AG831" i="150" s="1"/>
  <c r="G837" i="151"/>
  <c r="D837" i="150"/>
  <c r="G840" i="151"/>
  <c r="D840" i="150"/>
  <c r="AE840" i="150" s="1"/>
  <c r="D843" i="151"/>
  <c r="AG843" i="150" a="1"/>
  <c r="AG843" i="150" s="1"/>
  <c r="D846" i="150"/>
  <c r="AF847" i="150"/>
  <c r="D858" i="150"/>
  <c r="AE858" i="150" s="1"/>
  <c r="D873" i="151"/>
  <c r="AH873" i="150"/>
  <c r="AF873" i="150"/>
  <c r="AE881" i="150"/>
  <c r="AE887" i="150"/>
  <c r="D707" i="150"/>
  <c r="AE707" i="150" s="1"/>
  <c r="D715" i="150"/>
  <c r="AE715" i="150" s="1"/>
  <c r="AF721" i="150"/>
  <c r="D725" i="150"/>
  <c r="D734" i="150"/>
  <c r="D742" i="150"/>
  <c r="D746" i="150"/>
  <c r="AF760" i="150"/>
  <c r="AG764" i="150" a="1"/>
  <c r="AG764" i="150" s="1"/>
  <c r="AG766" i="150" a="1"/>
  <c r="AG766" i="150" s="1"/>
  <c r="AG767" i="150" a="1"/>
  <c r="AG767" i="150" s="1"/>
  <c r="AH768" i="150"/>
  <c r="AH771" i="150"/>
  <c r="AH772" i="150"/>
  <c r="D777" i="150"/>
  <c r="D778" i="150"/>
  <c r="D779" i="150"/>
  <c r="AE779" i="150" s="1"/>
  <c r="D780" i="151"/>
  <c r="AG780" i="150" a="1"/>
  <c r="AG780" i="150" s="1"/>
  <c r="AF780" i="150"/>
  <c r="AG784" i="150" a="1"/>
  <c r="AG784" i="150" s="1"/>
  <c r="AG787" i="150" a="1"/>
  <c r="AG787" i="150" s="1"/>
  <c r="AH788" i="150"/>
  <c r="AH789" i="150"/>
  <c r="AH790" i="150"/>
  <c r="AH791" i="150"/>
  <c r="AH792" i="150"/>
  <c r="AF798" i="150"/>
  <c r="AI802" i="150"/>
  <c r="D806" i="150"/>
  <c r="D809" i="150"/>
  <c r="AE817" i="150"/>
  <c r="AF819" i="150"/>
  <c r="AH835" i="150"/>
  <c r="AE841" i="150"/>
  <c r="AH847" i="150"/>
  <c r="D855" i="151"/>
  <c r="AG855" i="150" a="1"/>
  <c r="AG855" i="150" s="1"/>
  <c r="AH859" i="150"/>
  <c r="G861" i="151"/>
  <c r="D861" i="150"/>
  <c r="AE861" i="150" s="1"/>
  <c r="AF862" i="150"/>
  <c r="G864" i="151"/>
  <c r="D864" i="150"/>
  <c r="D867" i="151"/>
  <c r="AG867" i="150" a="1"/>
  <c r="AG867" i="150" s="1"/>
  <c r="AE867" i="150"/>
  <c r="D870" i="151"/>
  <c r="AH870" i="150"/>
  <c r="AF871" i="150"/>
  <c r="G882" i="151"/>
  <c r="D882" i="150"/>
  <c r="AE882" i="150" s="1"/>
  <c r="G886" i="151"/>
  <c r="D886" i="150"/>
  <c r="G898" i="151"/>
  <c r="D898" i="150"/>
  <c r="AE898" i="150" s="1"/>
  <c r="AE900" i="150"/>
  <c r="AH1022" i="150"/>
  <c r="D726" i="150"/>
  <c r="AF731" i="150"/>
  <c r="D735" i="150"/>
  <c r="AF739" i="150"/>
  <c r="D743" i="150"/>
  <c r="AE743" i="150" s="1"/>
  <c r="D747" i="150"/>
  <c r="AE747" i="150" s="1"/>
  <c r="AH749" i="150"/>
  <c r="AH750" i="150"/>
  <c r="AH751" i="150"/>
  <c r="AF756" i="150"/>
  <c r="AF758" i="150"/>
  <c r="AF759" i="150"/>
  <c r="AH767" i="150"/>
  <c r="AI771" i="150"/>
  <c r="AI772" i="150"/>
  <c r="D774" i="150"/>
  <c r="AE774" i="150" s="1"/>
  <c r="D775" i="150"/>
  <c r="D776" i="150"/>
  <c r="AH787" i="150"/>
  <c r="AI790" i="150"/>
  <c r="AI791" i="150"/>
  <c r="AI792" i="150"/>
  <c r="D794" i="150"/>
  <c r="D795" i="150"/>
  <c r="D796" i="151"/>
  <c r="AG796" i="150" a="1"/>
  <c r="AG796" i="150" s="1"/>
  <c r="AG798" i="150" a="1"/>
  <c r="AG798" i="150" s="1"/>
  <c r="D803" i="151"/>
  <c r="AE803" i="151" s="1"/>
  <c r="AG803" i="150" a="1"/>
  <c r="AG803" i="150" s="1"/>
  <c r="D815" i="151"/>
  <c r="AG815" i="150" a="1"/>
  <c r="AG815" i="150" s="1"/>
  <c r="D818" i="150"/>
  <c r="G821" i="151"/>
  <c r="D821" i="150"/>
  <c r="AE821" i="150" s="1"/>
  <c r="G824" i="151"/>
  <c r="D824" i="150"/>
  <c r="D830" i="150"/>
  <c r="AF831" i="150"/>
  <c r="D833" i="150"/>
  <c r="AE833" i="150" s="1"/>
  <c r="AF834" i="150"/>
  <c r="AI835" i="150"/>
  <c r="D842" i="150"/>
  <c r="AE842" i="150" s="1"/>
  <c r="AI847" i="150"/>
  <c r="AG849" i="150" a="1"/>
  <c r="AG849" i="150" s="1"/>
  <c r="AE855" i="150"/>
  <c r="D857" i="150"/>
  <c r="AE857" i="150" s="1"/>
  <c r="AI859" i="150"/>
  <c r="AG862" i="150" a="1"/>
  <c r="AG862" i="150" s="1"/>
  <c r="AF867" i="150"/>
  <c r="AH871" i="150"/>
  <c r="D875" i="151"/>
  <c r="AH875" i="150"/>
  <c r="AG875" i="150" a="1"/>
  <c r="AG875" i="150" s="1"/>
  <c r="AE875" i="150"/>
  <c r="D889" i="151"/>
  <c r="AH889" i="150"/>
  <c r="AG889" i="150" a="1"/>
  <c r="AG889" i="150" s="1"/>
  <c r="AF889" i="150"/>
  <c r="D891" i="151"/>
  <c r="AH891" i="150"/>
  <c r="AG891" i="150" a="1"/>
  <c r="AG891" i="150" s="1"/>
  <c r="AF891" i="150"/>
  <c r="G896" i="151"/>
  <c r="D896" i="150"/>
  <c r="AE897" i="150"/>
  <c r="AG731" i="150" a="1"/>
  <c r="AG731" i="150" s="1"/>
  <c r="AG739" i="150" a="1"/>
  <c r="AG739" i="150" s="1"/>
  <c r="D744" i="150"/>
  <c r="AE745" i="150"/>
  <c r="D748" i="150"/>
  <c r="AI749" i="150"/>
  <c r="AI750" i="150"/>
  <c r="AI751" i="150"/>
  <c r="D753" i="150"/>
  <c r="D754" i="150"/>
  <c r="D755" i="150"/>
  <c r="AG758" i="150" a="1"/>
  <c r="AG758" i="150" s="1"/>
  <c r="AG759" i="150" a="1"/>
  <c r="AG759" i="150" s="1"/>
  <c r="AH760" i="150"/>
  <c r="AI767" i="150"/>
  <c r="D769" i="150"/>
  <c r="D770" i="150"/>
  <c r="AH771" i="151"/>
  <c r="AF771" i="151"/>
  <c r="AI771" i="151"/>
  <c r="AG771" i="151" a="1"/>
  <c r="AG771" i="151" s="1"/>
  <c r="AG772" i="151" a="1"/>
  <c r="AG772" i="151" s="1"/>
  <c r="AF772" i="151"/>
  <c r="AI772" i="151"/>
  <c r="AH772" i="151"/>
  <c r="AE772" i="151"/>
  <c r="G773" i="151"/>
  <c r="D773" i="150"/>
  <c r="D789" i="151"/>
  <c r="AF789" i="150"/>
  <c r="AH791" i="151"/>
  <c r="AI791" i="151"/>
  <c r="AG791" i="151" a="1"/>
  <c r="AG791" i="151" s="1"/>
  <c r="AF791" i="151"/>
  <c r="AE791" i="151"/>
  <c r="AG792" i="151" a="1"/>
  <c r="AG792" i="151" s="1"/>
  <c r="AF792" i="151"/>
  <c r="AI792" i="151"/>
  <c r="AH792" i="151"/>
  <c r="G793" i="151"/>
  <c r="D793" i="150"/>
  <c r="AE793" i="150" s="1"/>
  <c r="AE798" i="150"/>
  <c r="D827" i="151"/>
  <c r="AE827" i="151" s="1"/>
  <c r="AG827" i="150" a="1"/>
  <c r="AG827" i="150" s="1"/>
  <c r="AE827" i="150"/>
  <c r="D839" i="151"/>
  <c r="AG839" i="150" a="1"/>
  <c r="AG839" i="150" s="1"/>
  <c r="G845" i="151"/>
  <c r="D845" i="150"/>
  <c r="G848" i="151"/>
  <c r="D848" i="150"/>
  <c r="D851" i="151"/>
  <c r="AG851" i="150" a="1"/>
  <c r="AG851" i="150" s="1"/>
  <c r="AE851" i="150"/>
  <c r="D854" i="150"/>
  <c r="AE854" i="150" s="1"/>
  <c r="AI862" i="150"/>
  <c r="D866" i="150"/>
  <c r="AI871" i="150"/>
  <c r="G877" i="151"/>
  <c r="D877" i="150"/>
  <c r="AE877" i="150" s="1"/>
  <c r="D879" i="151"/>
  <c r="AG879" i="150" a="1"/>
  <c r="AG879" i="150" s="1"/>
  <c r="D881" i="151"/>
  <c r="AH881" i="150"/>
  <c r="AF881" i="150"/>
  <c r="G899" i="151"/>
  <c r="D899" i="150"/>
  <c r="AE899" i="150" s="1"/>
  <c r="AI745" i="151"/>
  <c r="AH745" i="151"/>
  <c r="AG745" i="151" a="1"/>
  <c r="AG745" i="151" s="1"/>
  <c r="AF745" i="151"/>
  <c r="AE745" i="151"/>
  <c r="AF745" i="150"/>
  <c r="AI749" i="151"/>
  <c r="AH749" i="151"/>
  <c r="AG749" i="151" a="1"/>
  <c r="AG749" i="151" s="1"/>
  <c r="AF749" i="151"/>
  <c r="AG750" i="151" a="1"/>
  <c r="AG750" i="151" s="1"/>
  <c r="AF750" i="151"/>
  <c r="AI750" i="151"/>
  <c r="AH750" i="151"/>
  <c r="AF751" i="151"/>
  <c r="AI751" i="151"/>
  <c r="AH751" i="151"/>
  <c r="AG751" i="151" a="1"/>
  <c r="AG751" i="151" s="1"/>
  <c r="AE751" i="151"/>
  <c r="G752" i="151"/>
  <c r="D752" i="150"/>
  <c r="D766" i="151"/>
  <c r="AH766" i="150"/>
  <c r="AH767" i="151"/>
  <c r="AG767" i="151" a="1"/>
  <c r="AG767" i="151" s="1"/>
  <c r="AI767" i="151"/>
  <c r="AF767" i="151"/>
  <c r="D768" i="151"/>
  <c r="AG768" i="150" a="1"/>
  <c r="AG768" i="150" s="1"/>
  <c r="D786" i="151"/>
  <c r="AH786" i="150"/>
  <c r="D788" i="151"/>
  <c r="AG788" i="150" a="1"/>
  <c r="AG788" i="150" s="1"/>
  <c r="AI798" i="150"/>
  <c r="D800" i="151"/>
  <c r="AE800" i="151" s="1"/>
  <c r="AG800" i="150" a="1"/>
  <c r="AG800" i="150" s="1"/>
  <c r="AF802" i="151"/>
  <c r="AI802" i="151"/>
  <c r="AH802" i="151"/>
  <c r="AG802" i="151" a="1"/>
  <c r="AG802" i="151" s="1"/>
  <c r="G805" i="151"/>
  <c r="D805" i="150"/>
  <c r="AE805" i="150" s="1"/>
  <c r="G808" i="151"/>
  <c r="D808" i="150"/>
  <c r="D814" i="151"/>
  <c r="AH814" i="150"/>
  <c r="D817" i="151"/>
  <c r="AH817" i="150"/>
  <c r="AF817" i="150"/>
  <c r="AE825" i="150"/>
  <c r="AF827" i="150"/>
  <c r="AE837" i="150"/>
  <c r="D841" i="151"/>
  <c r="AH841" i="150"/>
  <c r="AF841" i="150"/>
  <c r="D863" i="151"/>
  <c r="AE863" i="151" s="1"/>
  <c r="AG863" i="150" a="1"/>
  <c r="AG863" i="150" s="1"/>
  <c r="G869" i="151"/>
  <c r="D869" i="150"/>
  <c r="AF870" i="150"/>
  <c r="G872" i="151"/>
  <c r="D872" i="150"/>
  <c r="AE872" i="150" s="1"/>
  <c r="AF879" i="150"/>
  <c r="D887" i="151"/>
  <c r="AH887" i="150"/>
  <c r="AG887" i="150" a="1"/>
  <c r="AG887" i="150" s="1"/>
  <c r="AI891" i="150"/>
  <c r="AI1048" i="150"/>
  <c r="AG655" i="150" a="1"/>
  <c r="AG655" i="150" s="1"/>
  <c r="AG663" i="150" a="1"/>
  <c r="AG663" i="150" s="1"/>
  <c r="AG671" i="150" a="1"/>
  <c r="AG671" i="150" s="1"/>
  <c r="AG679" i="150" a="1"/>
  <c r="AG679" i="150" s="1"/>
  <c r="AG689" i="150" a="1"/>
  <c r="AG689" i="150" s="1"/>
  <c r="AG697" i="150" a="1"/>
  <c r="AG697" i="150" s="1"/>
  <c r="AG706" i="150" a="1"/>
  <c r="AG706" i="150" s="1"/>
  <c r="AG714" i="150" a="1"/>
  <c r="AG714" i="150" s="1"/>
  <c r="AI721" i="150"/>
  <c r="AG724" i="150" a="1"/>
  <c r="AG724" i="150" s="1"/>
  <c r="D730" i="150"/>
  <c r="AE730" i="150" s="1"/>
  <c r="AH731" i="150"/>
  <c r="AG733" i="150" a="1"/>
  <c r="AG733" i="150" s="1"/>
  <c r="D738" i="150"/>
  <c r="AH739" i="150"/>
  <c r="AG741" i="150" a="1"/>
  <c r="AG741" i="150" s="1"/>
  <c r="AG745" i="150" a="1"/>
  <c r="AG745" i="150" s="1"/>
  <c r="AH756" i="150"/>
  <c r="AI758" i="150"/>
  <c r="AI759" i="150"/>
  <c r="D761" i="150"/>
  <c r="D762" i="150"/>
  <c r="D763" i="150"/>
  <c r="AF764" i="151"/>
  <c r="AH764" i="151"/>
  <c r="AI764" i="151"/>
  <c r="AG764" i="151" a="1"/>
  <c r="AG764" i="151" s="1"/>
  <c r="G765" i="151"/>
  <c r="D765" i="150"/>
  <c r="D781" i="150"/>
  <c r="D782" i="150"/>
  <c r="D783" i="150"/>
  <c r="AI784" i="151"/>
  <c r="AG784" i="151" a="1"/>
  <c r="AG784" i="151" s="1"/>
  <c r="AF784" i="151"/>
  <c r="AH784" i="151"/>
  <c r="G785" i="151"/>
  <c r="D785" i="150"/>
  <c r="D799" i="150"/>
  <c r="AH803" i="150"/>
  <c r="D811" i="151"/>
  <c r="AG811" i="150" a="1"/>
  <c r="AG811" i="150" s="1"/>
  <c r="AH815" i="150"/>
  <c r="D823" i="151"/>
  <c r="AG823" i="150" a="1"/>
  <c r="AG823" i="150" s="1"/>
  <c r="D826" i="150"/>
  <c r="G829" i="151"/>
  <c r="D829" i="150"/>
  <c r="AE829" i="150" s="1"/>
  <c r="G832" i="151"/>
  <c r="D832" i="150"/>
  <c r="AI834" i="150"/>
  <c r="D838" i="150"/>
  <c r="AE838" i="150" s="1"/>
  <c r="AF839" i="150"/>
  <c r="D850" i="150"/>
  <c r="AI855" i="150"/>
  <c r="AE863" i="150"/>
  <c r="D865" i="150"/>
  <c r="AE865" i="150" s="1"/>
  <c r="AI867" i="150"/>
  <c r="AG870" i="150" a="1"/>
  <c r="AG870" i="150" s="1"/>
  <c r="AI875" i="150"/>
  <c r="AH879" i="150"/>
  <c r="D883" i="151"/>
  <c r="AH883" i="150"/>
  <c r="AG883" i="150" a="1"/>
  <c r="AG883" i="150" s="1"/>
  <c r="D897" i="151"/>
  <c r="AH897" i="150"/>
  <c r="AG897" i="150" a="1"/>
  <c r="AG897" i="150" s="1"/>
  <c r="AF897" i="150"/>
  <c r="D900" i="151"/>
  <c r="AH900" i="150"/>
  <c r="AG900" i="150" a="1"/>
  <c r="AG900" i="150" s="1"/>
  <c r="AF900" i="150"/>
  <c r="AI963" i="150"/>
  <c r="AH911" i="151"/>
  <c r="AE911" i="151"/>
  <c r="AI911" i="151"/>
  <c r="AG911" i="151" a="1"/>
  <c r="AG911" i="151" s="1"/>
  <c r="AF911" i="151"/>
  <c r="AI911" i="150"/>
  <c r="AH919" i="151"/>
  <c r="AG919" i="151" a="1"/>
  <c r="AG919" i="151" s="1"/>
  <c r="AI919" i="151"/>
  <c r="AF919" i="151"/>
  <c r="AI919" i="150"/>
  <c r="AG928" i="151" a="1"/>
  <c r="AG928" i="151" s="1"/>
  <c r="AF928" i="151"/>
  <c r="AI928" i="151"/>
  <c r="AH928" i="151"/>
  <c r="AE928" i="151"/>
  <c r="AI928" i="150"/>
  <c r="AI938" i="151"/>
  <c r="AH938" i="151"/>
  <c r="AG938" i="151" a="1"/>
  <c r="AG938" i="151" s="1"/>
  <c r="AF938" i="151"/>
  <c r="AI938" i="150"/>
  <c r="AF943" i="151"/>
  <c r="AI943" i="151"/>
  <c r="AH943" i="151"/>
  <c r="AG943" i="151" a="1"/>
  <c r="AG943" i="151" s="1"/>
  <c r="AI943" i="150"/>
  <c r="AI951" i="151"/>
  <c r="AG951" i="151" a="1"/>
  <c r="AG951" i="151" s="1"/>
  <c r="AF951" i="151"/>
  <c r="AH951" i="151"/>
  <c r="G952" i="151"/>
  <c r="D952" i="150"/>
  <c r="AH995" i="151"/>
  <c r="AG995" i="151" a="1"/>
  <c r="AG995" i="151" s="1"/>
  <c r="AF995" i="151"/>
  <c r="AI995" i="151"/>
  <c r="D1012" i="151"/>
  <c r="AF1012" i="150"/>
  <c r="G1016" i="151"/>
  <c r="D1016" i="150"/>
  <c r="D1019" i="151"/>
  <c r="AE1019" i="151" s="1"/>
  <c r="AG1019" i="150" a="1"/>
  <c r="AG1019" i="150" s="1"/>
  <c r="AG1022" i="150" a="1"/>
  <c r="AG1022" i="150" s="1"/>
  <c r="D1024" i="151"/>
  <c r="AH1024" i="150"/>
  <c r="AG1024" i="150" a="1"/>
  <c r="AG1024" i="150" s="1"/>
  <c r="AE1029" i="150"/>
  <c r="D1032" i="151"/>
  <c r="AH1032" i="150"/>
  <c r="AH1037" i="150"/>
  <c r="D1042" i="150"/>
  <c r="AE1044" i="150"/>
  <c r="AE2" i="151"/>
  <c r="AE12" i="151"/>
  <c r="AE35" i="151"/>
  <c r="D801" i="150"/>
  <c r="D804" i="150"/>
  <c r="D812" i="150"/>
  <c r="AE812" i="150" s="1"/>
  <c r="D820" i="150"/>
  <c r="D828" i="150"/>
  <c r="AE828" i="150" s="1"/>
  <c r="D836" i="150"/>
  <c r="AI844" i="150"/>
  <c r="AG852" i="151" a="1"/>
  <c r="AG852" i="151" s="1"/>
  <c r="AF852" i="151"/>
  <c r="AI852" i="151"/>
  <c r="AH852" i="151"/>
  <c r="AI852" i="150"/>
  <c r="AG860" i="151" a="1"/>
  <c r="AG860" i="151" s="1"/>
  <c r="AF860" i="151"/>
  <c r="AI860" i="151"/>
  <c r="AH860" i="151"/>
  <c r="AI860" i="150"/>
  <c r="AI868" i="150"/>
  <c r="AH876" i="151"/>
  <c r="AI876" i="151"/>
  <c r="AF876" i="151"/>
  <c r="AG876" i="151" a="1"/>
  <c r="AG876" i="151" s="1"/>
  <c r="AI876" i="150"/>
  <c r="AH884" i="151"/>
  <c r="AF884" i="151"/>
  <c r="AI884" i="151"/>
  <c r="AG884" i="151" a="1"/>
  <c r="AG884" i="151" s="1"/>
  <c r="AI884" i="150"/>
  <c r="D892" i="150"/>
  <c r="AG895" i="150" a="1"/>
  <c r="AG895" i="150" s="1"/>
  <c r="D901" i="150"/>
  <c r="AG904" i="150" a="1"/>
  <c r="AG904" i="150" s="1"/>
  <c r="AG907" i="150" a="1"/>
  <c r="AG907" i="150" s="1"/>
  <c r="AE909" i="150"/>
  <c r="D912" i="150"/>
  <c r="AE912" i="150" s="1"/>
  <c r="AG915" i="150" a="1"/>
  <c r="AG915" i="150" s="1"/>
  <c r="D920" i="150"/>
  <c r="AE920" i="150" s="1"/>
  <c r="AI921" i="151"/>
  <c r="AG921" i="151" a="1"/>
  <c r="AG921" i="151" s="1"/>
  <c r="AF921" i="151"/>
  <c r="AH921" i="151"/>
  <c r="AI921" i="150"/>
  <c r="AG924" i="150" a="1"/>
  <c r="AG924" i="150" s="1"/>
  <c r="AE926" i="150"/>
  <c r="AI929" i="151"/>
  <c r="AH929" i="151"/>
  <c r="AG929" i="151" a="1"/>
  <c r="AG929" i="151" s="1"/>
  <c r="AF929" i="151"/>
  <c r="AE929" i="151"/>
  <c r="AI929" i="150"/>
  <c r="AG933" i="150" a="1"/>
  <c r="AG933" i="150" s="1"/>
  <c r="AI939" i="151"/>
  <c r="AH939" i="151"/>
  <c r="AG939" i="151" a="1"/>
  <c r="AG939" i="151" s="1"/>
  <c r="AF939" i="151"/>
  <c r="AE939" i="151"/>
  <c r="AG939" i="150" a="1"/>
  <c r="AG939" i="150" s="1"/>
  <c r="D944" i="150"/>
  <c r="AF959" i="150"/>
  <c r="AF961" i="150"/>
  <c r="AF962" i="150"/>
  <c r="AG976" i="150" a="1"/>
  <c r="AG976" i="150" s="1"/>
  <c r="AG977" i="150" a="1"/>
  <c r="AG977" i="150" s="1"/>
  <c r="AG978" i="150" a="1"/>
  <c r="AG978" i="150" s="1"/>
  <c r="AG979" i="150" a="1"/>
  <c r="AG979" i="150" s="1"/>
  <c r="AH985" i="150"/>
  <c r="AH986" i="150"/>
  <c r="AH987" i="150"/>
  <c r="G989" i="151"/>
  <c r="D989" i="150"/>
  <c r="D994" i="150"/>
  <c r="AE994" i="150" s="1"/>
  <c r="AF996" i="150"/>
  <c r="D1000" i="150"/>
  <c r="AH1004" i="150"/>
  <c r="G1006" i="151"/>
  <c r="D1006" i="150"/>
  <c r="AE1006" i="150" s="1"/>
  <c r="D1015" i="151"/>
  <c r="AH1015" i="150"/>
  <c r="AF1019" i="150"/>
  <c r="AI1024" i="150"/>
  <c r="AG1029" i="150" a="1"/>
  <c r="AG1029" i="150" s="1"/>
  <c r="D1035" i="151"/>
  <c r="AF1035" i="150"/>
  <c r="AF1040" i="150"/>
  <c r="D1045" i="151"/>
  <c r="AE1045" i="151" s="1"/>
  <c r="AF1045" i="150"/>
  <c r="AE7" i="151"/>
  <c r="AE22" i="151"/>
  <c r="D885" i="150"/>
  <c r="D893" i="150"/>
  <c r="AE893" i="150" s="1"/>
  <c r="D902" i="150"/>
  <c r="AE902" i="150" s="1"/>
  <c r="AF909" i="150"/>
  <c r="D913" i="150"/>
  <c r="AE913" i="150" s="1"/>
  <c r="AF917" i="150"/>
  <c r="D922" i="150"/>
  <c r="AE922" i="150" s="1"/>
  <c r="AF926" i="150"/>
  <c r="D930" i="150"/>
  <c r="D931" i="150"/>
  <c r="D945" i="150"/>
  <c r="AE945" i="150" s="1"/>
  <c r="AF955" i="150"/>
  <c r="AG959" i="150" a="1"/>
  <c r="AG959" i="150" s="1"/>
  <c r="AG962" i="150" a="1"/>
  <c r="AG962" i="150" s="1"/>
  <c r="AH963" i="150"/>
  <c r="AH964" i="150"/>
  <c r="AH965" i="150"/>
  <c r="AH966" i="150"/>
  <c r="AH967" i="150"/>
  <c r="AE977" i="150"/>
  <c r="AI985" i="150"/>
  <c r="AI986" i="150"/>
  <c r="AI987" i="150"/>
  <c r="AF995" i="150"/>
  <c r="AG996" i="150" a="1"/>
  <c r="AG996" i="150" s="1"/>
  <c r="D999" i="150"/>
  <c r="AE1003" i="150"/>
  <c r="AH1003" i="150"/>
  <c r="D1011" i="151"/>
  <c r="AG1011" i="150" a="1"/>
  <c r="AG1011" i="150" s="1"/>
  <c r="AG1012" i="150" a="1"/>
  <c r="AG1012" i="150" s="1"/>
  <c r="D1018" i="151"/>
  <c r="AF1018" i="150"/>
  <c r="AE1021" i="150"/>
  <c r="G1025" i="151"/>
  <c r="D1025" i="150"/>
  <c r="AE1025" i="150" s="1"/>
  <c r="D1028" i="151"/>
  <c r="AG1028" i="150" a="1"/>
  <c r="AG1028" i="150" s="1"/>
  <c r="G1031" i="151"/>
  <c r="D1031" i="150"/>
  <c r="AG1040" i="150" a="1"/>
  <c r="AG1040" i="150" s="1"/>
  <c r="D1048" i="151"/>
  <c r="AE1048" i="151" s="1"/>
  <c r="AH1048" i="150"/>
  <c r="AE48" i="151"/>
  <c r="AE61" i="151"/>
  <c r="D894" i="150"/>
  <c r="AH895" i="150"/>
  <c r="D903" i="150"/>
  <c r="AH904" i="150"/>
  <c r="D906" i="150"/>
  <c r="AH907" i="150"/>
  <c r="AG909" i="150" a="1"/>
  <c r="AG909" i="150" s="1"/>
  <c r="D914" i="150"/>
  <c r="AH915" i="150"/>
  <c r="AG917" i="150" a="1"/>
  <c r="AG917" i="150" s="1"/>
  <c r="D923" i="150"/>
  <c r="AH924" i="150"/>
  <c r="AG926" i="150" a="1"/>
  <c r="AG926" i="150" s="1"/>
  <c r="D932" i="150"/>
  <c r="AH933" i="150"/>
  <c r="AH939" i="150"/>
  <c r="D946" i="150"/>
  <c r="AE946" i="150" s="1"/>
  <c r="AF951" i="150"/>
  <c r="AH962" i="150"/>
  <c r="AI965" i="150"/>
  <c r="AI966" i="150"/>
  <c r="AI967" i="150"/>
  <c r="D969" i="150"/>
  <c r="D970" i="150"/>
  <c r="D971" i="150"/>
  <c r="AH976" i="150"/>
  <c r="AH977" i="150"/>
  <c r="AH978" i="150"/>
  <c r="AH979" i="150"/>
  <c r="D984" i="150"/>
  <c r="AE984" i="150" s="1"/>
  <c r="AF986" i="151"/>
  <c r="AI986" i="151"/>
  <c r="AH986" i="151"/>
  <c r="AG986" i="151" a="1"/>
  <c r="AG986" i="151" s="1"/>
  <c r="D993" i="151"/>
  <c r="AG993" i="150" a="1"/>
  <c r="AG993" i="150" s="1"/>
  <c r="AF993" i="150"/>
  <c r="AG995" i="150" a="1"/>
  <c r="AG995" i="150" s="1"/>
  <c r="AI1003" i="150"/>
  <c r="D1010" i="150"/>
  <c r="G1014" i="151"/>
  <c r="D1014" i="150"/>
  <c r="AE1014" i="150" s="1"/>
  <c r="AH1019" i="150"/>
  <c r="D1023" i="150"/>
  <c r="AF1028" i="150"/>
  <c r="AH1029" i="150"/>
  <c r="D1034" i="150"/>
  <c r="AG1045" i="150" a="1"/>
  <c r="AG1045" i="150" s="1"/>
  <c r="AE5" i="151"/>
  <c r="AE19" i="151"/>
  <c r="AE53" i="151"/>
  <c r="AE57" i="151"/>
  <c r="AI895" i="151"/>
  <c r="AH895" i="151"/>
  <c r="AG895" i="151" a="1"/>
  <c r="AG895" i="151" s="1"/>
  <c r="AF895" i="151"/>
  <c r="AE895" i="151"/>
  <c r="AI895" i="150"/>
  <c r="AG904" i="151" a="1"/>
  <c r="AG904" i="151" s="1"/>
  <c r="AI904" i="151"/>
  <c r="AH904" i="151"/>
  <c r="AF904" i="151"/>
  <c r="AI904" i="150"/>
  <c r="AF907" i="151"/>
  <c r="AI907" i="151"/>
  <c r="AH907" i="151"/>
  <c r="AG907" i="151" a="1"/>
  <c r="AG907" i="151" s="1"/>
  <c r="AI907" i="150"/>
  <c r="AF911" i="150"/>
  <c r="AG915" i="151" a="1"/>
  <c r="AG915" i="151" s="1"/>
  <c r="AF915" i="151"/>
  <c r="AI915" i="151"/>
  <c r="AH915" i="151"/>
  <c r="AI915" i="150"/>
  <c r="AF919" i="150"/>
  <c r="AG924" i="151" a="1"/>
  <c r="AG924" i="151" s="1"/>
  <c r="AI924" i="151"/>
  <c r="AH924" i="151"/>
  <c r="AF924" i="151"/>
  <c r="AI924" i="150"/>
  <c r="AF928" i="150"/>
  <c r="AI933" i="151"/>
  <c r="AH933" i="151"/>
  <c r="AG933" i="151" a="1"/>
  <c r="AG933" i="151" s="1"/>
  <c r="AF933" i="151"/>
  <c r="AI933" i="150"/>
  <c r="AF938" i="150"/>
  <c r="AF943" i="150"/>
  <c r="D947" i="150"/>
  <c r="AG951" i="150" a="1"/>
  <c r="AG951" i="150" s="1"/>
  <c r="AH955" i="150"/>
  <c r="D964" i="151"/>
  <c r="AF964" i="150"/>
  <c r="AI965" i="151"/>
  <c r="AH965" i="151"/>
  <c r="AG965" i="151" a="1"/>
  <c r="AG965" i="151" s="1"/>
  <c r="AF965" i="151"/>
  <c r="AI967" i="151"/>
  <c r="AH967" i="151"/>
  <c r="AG967" i="151" a="1"/>
  <c r="AG967" i="151" s="1"/>
  <c r="AF967" i="151"/>
  <c r="G968" i="151"/>
  <c r="D968" i="150"/>
  <c r="AE968" i="150" s="1"/>
  <c r="AI977" i="150"/>
  <c r="AI978" i="150"/>
  <c r="AI979" i="150"/>
  <c r="D981" i="150"/>
  <c r="D982" i="150"/>
  <c r="D983" i="150"/>
  <c r="AE983" i="150" s="1"/>
  <c r="D992" i="150"/>
  <c r="AH996" i="150"/>
  <c r="G998" i="151"/>
  <c r="D998" i="150"/>
  <c r="AE998" i="150" s="1"/>
  <c r="D1009" i="150"/>
  <c r="AF1011" i="150"/>
  <c r="AH1012" i="150"/>
  <c r="D1017" i="150"/>
  <c r="AE1019" i="150"/>
  <c r="AI1019" i="150"/>
  <c r="D1027" i="150"/>
  <c r="AF1032" i="150"/>
  <c r="D1037" i="151"/>
  <c r="AF1037" i="150"/>
  <c r="G1041" i="151"/>
  <c r="D1041" i="150"/>
  <c r="D1044" i="151"/>
  <c r="AG1044" i="150" a="1"/>
  <c r="AG1044" i="150" s="1"/>
  <c r="G1047" i="151"/>
  <c r="D1047" i="150"/>
  <c r="AE21" i="151"/>
  <c r="D905" i="150"/>
  <c r="D908" i="150"/>
  <c r="AE908" i="150" s="1"/>
  <c r="AH909" i="150"/>
  <c r="AG911" i="150" a="1"/>
  <c r="AG911" i="150" s="1"/>
  <c r="D916" i="150"/>
  <c r="AH917" i="150"/>
  <c r="AG919" i="150" a="1"/>
  <c r="AG919" i="150" s="1"/>
  <c r="D925" i="150"/>
  <c r="AE925" i="150" s="1"/>
  <c r="AH926" i="150"/>
  <c r="AG928" i="150" a="1"/>
  <c r="AG928" i="150" s="1"/>
  <c r="D934" i="150"/>
  <c r="AG938" i="150" a="1"/>
  <c r="AG938" i="150" s="1"/>
  <c r="D940" i="150"/>
  <c r="AG943" i="150" a="1"/>
  <c r="AG943" i="150" s="1"/>
  <c r="D948" i="150"/>
  <c r="D961" i="151"/>
  <c r="AH961" i="150"/>
  <c r="AG962" i="151" a="1"/>
  <c r="AG962" i="151" s="1"/>
  <c r="AF962" i="151"/>
  <c r="AI962" i="151"/>
  <c r="AH962" i="151"/>
  <c r="D963" i="151"/>
  <c r="AG963" i="150" a="1"/>
  <c r="AG963" i="150" s="1"/>
  <c r="D976" i="151"/>
  <c r="AF976" i="150"/>
  <c r="AI977" i="151"/>
  <c r="AH977" i="151"/>
  <c r="AG977" i="151" a="1"/>
  <c r="AG977" i="151" s="1"/>
  <c r="AF977" i="151"/>
  <c r="AE977" i="151"/>
  <c r="AF978" i="151"/>
  <c r="AI978" i="151"/>
  <c r="AH978" i="151"/>
  <c r="AG978" i="151" a="1"/>
  <c r="AG978" i="151" s="1"/>
  <c r="G980" i="151"/>
  <c r="D980" i="150"/>
  <c r="AE980" i="150" s="1"/>
  <c r="AE993" i="150"/>
  <c r="AE995" i="150"/>
  <c r="AH995" i="150"/>
  <c r="AI996" i="150"/>
  <c r="AI1012" i="150"/>
  <c r="AG1018" i="150" a="1"/>
  <c r="AG1018" i="150" s="1"/>
  <c r="D324" i="151"/>
  <c r="AG1020" i="150" a="1"/>
  <c r="AG1020" i="150" s="1"/>
  <c r="AI1020" i="150"/>
  <c r="AF1020" i="150"/>
  <c r="D1022" i="151"/>
  <c r="AF1022" i="150"/>
  <c r="AH1028" i="150"/>
  <c r="AG1032" i="150" a="1"/>
  <c r="AG1032" i="150" s="1"/>
  <c r="AE1037" i="150"/>
  <c r="D1040" i="151"/>
  <c r="AE1040" i="151" s="1"/>
  <c r="AH1040" i="150"/>
  <c r="AF1044" i="150"/>
  <c r="AH1045" i="150"/>
  <c r="AE25" i="151"/>
  <c r="AE30" i="151"/>
  <c r="AE42" i="151"/>
  <c r="AE73" i="151"/>
  <c r="AF909" i="151"/>
  <c r="AI909" i="151"/>
  <c r="AH909" i="151"/>
  <c r="AG909" i="151" a="1"/>
  <c r="AG909" i="151" s="1"/>
  <c r="AI909" i="150"/>
  <c r="AG917" i="151" a="1"/>
  <c r="AG917" i="151" s="1"/>
  <c r="AF917" i="151"/>
  <c r="AI917" i="151"/>
  <c r="AH917" i="151"/>
  <c r="AE917" i="151"/>
  <c r="AI917" i="150"/>
  <c r="AI926" i="151"/>
  <c r="AH926" i="151"/>
  <c r="AG926" i="151" a="1"/>
  <c r="AG926" i="151" s="1"/>
  <c r="AF926" i="151"/>
  <c r="AI926" i="150"/>
  <c r="D935" i="150"/>
  <c r="AE935" i="150" s="1"/>
  <c r="D936" i="150"/>
  <c r="D941" i="150"/>
  <c r="D949" i="150"/>
  <c r="AH951" i="150"/>
  <c r="D956" i="150"/>
  <c r="D957" i="150"/>
  <c r="AE957" i="150" s="1"/>
  <c r="D958" i="150"/>
  <c r="AI959" i="151"/>
  <c r="AH959" i="151"/>
  <c r="AG959" i="151" a="1"/>
  <c r="AG959" i="151" s="1"/>
  <c r="AF959" i="151"/>
  <c r="G960" i="151"/>
  <c r="D960" i="150"/>
  <c r="D973" i="150"/>
  <c r="AE973" i="150" s="1"/>
  <c r="D974" i="150"/>
  <c r="AE974" i="150" s="1"/>
  <c r="D975" i="150"/>
  <c r="AF985" i="150"/>
  <c r="AF986" i="150"/>
  <c r="AF987" i="150"/>
  <c r="D991" i="150"/>
  <c r="AI995" i="150"/>
  <c r="D1002" i="150"/>
  <c r="AE1002" i="150" s="1"/>
  <c r="AF1004" i="150"/>
  <c r="D1008" i="150"/>
  <c r="AH1011" i="150"/>
  <c r="AG1015" i="150" a="1"/>
  <c r="AG1015" i="150" s="1"/>
  <c r="AH1018" i="150"/>
  <c r="AH1020" i="150"/>
  <c r="AE1024" i="150"/>
  <c r="D1026" i="150"/>
  <c r="AE1028" i="150"/>
  <c r="AI1028" i="150"/>
  <c r="AI1032" i="150"/>
  <c r="AE1035" i="150"/>
  <c r="AI1035" i="150"/>
  <c r="AG1037" i="150" a="1"/>
  <c r="AG1037" i="150" s="1"/>
  <c r="D1043" i="150"/>
  <c r="AE1043" i="150" s="1"/>
  <c r="AE49" i="151"/>
  <c r="D910" i="150"/>
  <c r="AE910" i="150" s="1"/>
  <c r="AH911" i="150"/>
  <c r="D918" i="150"/>
  <c r="AH919" i="150"/>
  <c r="D927" i="150"/>
  <c r="AH928" i="150"/>
  <c r="D937" i="150"/>
  <c r="AH938" i="150"/>
  <c r="D942" i="150"/>
  <c r="AE942" i="150" s="1"/>
  <c r="AH943" i="150"/>
  <c r="D950" i="150"/>
  <c r="AI951" i="150"/>
  <c r="D953" i="150"/>
  <c r="D954" i="150"/>
  <c r="D955" i="151"/>
  <c r="AG955" i="150" a="1"/>
  <c r="AG955" i="150" s="1"/>
  <c r="G972" i="151"/>
  <c r="D972" i="150"/>
  <c r="AE972" i="150" s="1"/>
  <c r="AE978" i="150"/>
  <c r="AE979" i="150"/>
  <c r="D990" i="150"/>
  <c r="AI996" i="151"/>
  <c r="AH996" i="151"/>
  <c r="AG996" i="151" a="1"/>
  <c r="AG996" i="151" s="1"/>
  <c r="AF996" i="151"/>
  <c r="D1001" i="150"/>
  <c r="D1007" i="150"/>
  <c r="D1021" i="151"/>
  <c r="AG1021" i="150" a="1"/>
  <c r="AG1021" i="150" s="1"/>
  <c r="AF1021" i="150"/>
  <c r="AH1021" i="150"/>
  <c r="AE1023" i="150"/>
  <c r="D1029" i="151"/>
  <c r="AE1029" i="151" s="1"/>
  <c r="AF1029" i="150"/>
  <c r="G1033" i="151"/>
  <c r="D1033" i="150"/>
  <c r="D1036" i="150"/>
  <c r="AE1036" i="150" s="1"/>
  <c r="G1039" i="151"/>
  <c r="D1039" i="150"/>
  <c r="AH1044" i="150"/>
  <c r="AG1048" i="150" a="1"/>
  <c r="AG1048" i="150" s="1"/>
  <c r="AE47" i="151"/>
  <c r="AE54" i="151"/>
  <c r="D1049" i="150"/>
  <c r="AE1049" i="150" s="1"/>
  <c r="AF1053" i="150"/>
  <c r="D1057" i="150"/>
  <c r="AE1057" i="150" s="1"/>
  <c r="AH1058" i="150"/>
  <c r="AG1060" i="150" a="1"/>
  <c r="AG1060" i="150" s="1"/>
  <c r="AF1061" i="150"/>
  <c r="D1065" i="150"/>
  <c r="D1069" i="150"/>
  <c r="AE1069" i="150" s="1"/>
  <c r="AH1070" i="150"/>
  <c r="D1077" i="150"/>
  <c r="AE1077" i="150" s="1"/>
  <c r="AH1078" i="150"/>
  <c r="D1085" i="150"/>
  <c r="AH1086" i="150"/>
  <c r="D1093" i="150"/>
  <c r="M67" i="153"/>
  <c r="AE131" i="151"/>
  <c r="AE134" i="151"/>
  <c r="AE139" i="151"/>
  <c r="AE142" i="151"/>
  <c r="AE148" i="151"/>
  <c r="AE150" i="151"/>
  <c r="AE152" i="151"/>
  <c r="D1050" i="150"/>
  <c r="AG1058" i="151" a="1"/>
  <c r="AG1058" i="151" s="1"/>
  <c r="AF1058" i="151"/>
  <c r="AI1058" i="151"/>
  <c r="AH1058" i="151"/>
  <c r="AI1058" i="150"/>
  <c r="AF1070" i="151"/>
  <c r="AI1070" i="151"/>
  <c r="AH1070" i="151"/>
  <c r="AG1070" i="151" a="1"/>
  <c r="AG1070" i="151" s="1"/>
  <c r="AI1070" i="150"/>
  <c r="AF1078" i="151"/>
  <c r="AI1078" i="151"/>
  <c r="AH1078" i="151"/>
  <c r="AG1078" i="151" a="1"/>
  <c r="AG1078" i="151" s="1"/>
  <c r="AI1078" i="150"/>
  <c r="AF1086" i="151"/>
  <c r="AI1086" i="151"/>
  <c r="AH1086" i="151"/>
  <c r="AG1086" i="151" a="1"/>
  <c r="AG1086" i="151" s="1"/>
  <c r="AI1086" i="150"/>
  <c r="D1094" i="150"/>
  <c r="AE97" i="151"/>
  <c r="AE185" i="151"/>
  <c r="D1051" i="150"/>
  <c r="D1059" i="150"/>
  <c r="AH1060" i="150"/>
  <c r="D1067" i="150"/>
  <c r="D1071" i="150"/>
  <c r="D1079" i="150"/>
  <c r="D1087" i="150"/>
  <c r="D1095" i="150"/>
  <c r="AE1095" i="150" s="1"/>
  <c r="AE94" i="151"/>
  <c r="AE167" i="151"/>
  <c r="AE169" i="151"/>
  <c r="AE183" i="151"/>
  <c r="D1052" i="150"/>
  <c r="AE1052" i="150" s="1"/>
  <c r="AF1060" i="151"/>
  <c r="AI1060" i="151"/>
  <c r="AH1060" i="151"/>
  <c r="AG1060" i="151" a="1"/>
  <c r="AG1060" i="151" s="1"/>
  <c r="AI1060" i="150"/>
  <c r="D1072" i="150"/>
  <c r="AE1072" i="150" s="1"/>
  <c r="AH1073" i="150"/>
  <c r="D1080" i="150"/>
  <c r="AH1081" i="150"/>
  <c r="D1088" i="150"/>
  <c r="AE1088" i="150" s="1"/>
  <c r="D1096" i="150"/>
  <c r="AE69" i="151"/>
  <c r="AE122" i="151"/>
  <c r="AE157" i="151"/>
  <c r="AE161" i="151"/>
  <c r="AE165" i="151"/>
  <c r="AE171" i="151"/>
  <c r="AI1053" i="150"/>
  <c r="AE1058" i="150"/>
  <c r="AH1061" i="151"/>
  <c r="AG1061" i="151" a="1"/>
  <c r="AG1061" i="151" s="1"/>
  <c r="AF1061" i="151"/>
  <c r="AI1061" i="151"/>
  <c r="AI1061" i="150"/>
  <c r="AE1070" i="150"/>
  <c r="AG1073" i="151" a="1"/>
  <c r="AG1073" i="151" s="1"/>
  <c r="AF1073" i="151"/>
  <c r="AI1073" i="151"/>
  <c r="AH1073" i="151"/>
  <c r="AI1073" i="150"/>
  <c r="AE1078" i="150"/>
  <c r="AI1081" i="150"/>
  <c r="AG1089" i="151" a="1"/>
  <c r="AG1089" i="151" s="1"/>
  <c r="AF1089" i="151"/>
  <c r="AI1089" i="151"/>
  <c r="AH1089" i="151"/>
  <c r="AI1089" i="150"/>
  <c r="AE119" i="151"/>
  <c r="AE141" i="151"/>
  <c r="AE147" i="151"/>
  <c r="AE159" i="151"/>
  <c r="D988" i="150"/>
  <c r="AE988" i="150" s="1"/>
  <c r="D997" i="150"/>
  <c r="D1005" i="150"/>
  <c r="D1013" i="150"/>
  <c r="AE1013" i="150" s="1"/>
  <c r="D1030" i="150"/>
  <c r="AE1030" i="150" s="1"/>
  <c r="D1038" i="150"/>
  <c r="AE1038" i="150" s="1"/>
  <c r="D1046" i="150"/>
  <c r="D1054" i="150"/>
  <c r="AF1058" i="150"/>
  <c r="D1062" i="150"/>
  <c r="D1066" i="150"/>
  <c r="AF1070" i="150"/>
  <c r="D1074" i="150"/>
  <c r="AE1074" i="150" s="1"/>
  <c r="AF1078" i="150"/>
  <c r="D1082" i="150"/>
  <c r="AE1082" i="150" s="1"/>
  <c r="AF1086" i="150"/>
  <c r="D1090" i="150"/>
  <c r="AE68" i="151"/>
  <c r="AE82" i="151"/>
  <c r="AE115" i="151"/>
  <c r="AE121" i="151"/>
  <c r="AE151" i="151"/>
  <c r="D1055" i="150"/>
  <c r="AH1056" i="150"/>
  <c r="AG1058" i="150" a="1"/>
  <c r="AG1058" i="150" s="1"/>
  <c r="D1063" i="150"/>
  <c r="AH1064" i="150"/>
  <c r="AH1068" i="150"/>
  <c r="AG1070" i="150" a="1"/>
  <c r="AG1070" i="150" s="1"/>
  <c r="D1075" i="150"/>
  <c r="AG1078" i="150" a="1"/>
  <c r="AG1078" i="150" s="1"/>
  <c r="D1083" i="150"/>
  <c r="AG1086" i="150" a="1"/>
  <c r="AG1086" i="150" s="1"/>
  <c r="D1091" i="150"/>
  <c r="AE108" i="151"/>
  <c r="AE132" i="151"/>
  <c r="AE140" i="151"/>
  <c r="AE143" i="151"/>
  <c r="AE164" i="151"/>
  <c r="AE168" i="151"/>
  <c r="AE170" i="151"/>
  <c r="AE172" i="151"/>
  <c r="AI1056" i="151"/>
  <c r="AH1056" i="151"/>
  <c r="AG1056" i="151" a="1"/>
  <c r="AG1056" i="151" s="1"/>
  <c r="AF1056" i="151"/>
  <c r="AI1056" i="150"/>
  <c r="AF1060" i="150"/>
  <c r="AI1064" i="151"/>
  <c r="AH1064" i="151"/>
  <c r="AG1064" i="151" a="1"/>
  <c r="AG1064" i="151" s="1"/>
  <c r="AF1064" i="151"/>
  <c r="AI1064" i="150"/>
  <c r="AG1068" i="151" a="1"/>
  <c r="AG1068" i="151" s="1"/>
  <c r="AF1068" i="151"/>
  <c r="AI1068" i="151"/>
  <c r="AH1068" i="151"/>
  <c r="AI1068" i="150"/>
  <c r="D1076" i="150"/>
  <c r="AE1076" i="150" s="1"/>
  <c r="D1084" i="150"/>
  <c r="D1092" i="150"/>
  <c r="AE81" i="151"/>
  <c r="AE95" i="151"/>
  <c r="AE105" i="151"/>
  <c r="AE137" i="151"/>
  <c r="AE154" i="151"/>
  <c r="AE156" i="151"/>
  <c r="AE158" i="151"/>
  <c r="AE160" i="151"/>
  <c r="AE162" i="151"/>
  <c r="AE180" i="151"/>
  <c r="AE182" i="151"/>
  <c r="AE181" i="151"/>
  <c r="AE244" i="151"/>
  <c r="AE263" i="151"/>
  <c r="AE269" i="151"/>
  <c r="AE350" i="151"/>
  <c r="AE255" i="151"/>
  <c r="AE261" i="151"/>
  <c r="AE265" i="151"/>
  <c r="AE296" i="151"/>
  <c r="AE199" i="151"/>
  <c r="AE205" i="151"/>
  <c r="AE219" i="151"/>
  <c r="AE234" i="151"/>
  <c r="AE251" i="151"/>
  <c r="AE186" i="151"/>
  <c r="AE192" i="151"/>
  <c r="AE241" i="151"/>
  <c r="AE209" i="151"/>
  <c r="AE258" i="151"/>
  <c r="AE194" i="151"/>
  <c r="AE214" i="151"/>
  <c r="AE216" i="151"/>
  <c r="AE189" i="151"/>
  <c r="AE191" i="151"/>
  <c r="AE198" i="151"/>
  <c r="AE231" i="151"/>
  <c r="AE248" i="151"/>
  <c r="AE304" i="151"/>
  <c r="AE321" i="151"/>
  <c r="AE330" i="151"/>
  <c r="AE387" i="151"/>
  <c r="AE278" i="151"/>
  <c r="AE283" i="151"/>
  <c r="AE323" i="151"/>
  <c r="AE380" i="151"/>
  <c r="AE389" i="151"/>
  <c r="AE300" i="151"/>
  <c r="AE312" i="151"/>
  <c r="AE370" i="151"/>
  <c r="AE289" i="151"/>
  <c r="AE293" i="151"/>
  <c r="AE311" i="151"/>
  <c r="AE334" i="151"/>
  <c r="AE382" i="151"/>
  <c r="AE292" i="151"/>
  <c r="AE345" i="151"/>
  <c r="AE410" i="151"/>
  <c r="AE298" i="151"/>
  <c r="AE284" i="151"/>
  <c r="AE310" i="151"/>
  <c r="AE339" i="151"/>
  <c r="AE341" i="151"/>
  <c r="AE364" i="151"/>
  <c r="AE366" i="151"/>
  <c r="AE446" i="151"/>
  <c r="AE386" i="151"/>
  <c r="AE403" i="151"/>
  <c r="AE434" i="151"/>
  <c r="AE459" i="151"/>
  <c r="AE391" i="151"/>
  <c r="AE394" i="151"/>
  <c r="AE405" i="151"/>
  <c r="AE407" i="151"/>
  <c r="AE425" i="151"/>
  <c r="AE427" i="151"/>
  <c r="AE441" i="151"/>
  <c r="AE438" i="151"/>
  <c r="AE400" i="151"/>
  <c r="AE402" i="151"/>
  <c r="AE409" i="151"/>
  <c r="AE411" i="151"/>
  <c r="AE447" i="151"/>
  <c r="AE458" i="151"/>
  <c r="AE399" i="151"/>
  <c r="AE420" i="151"/>
  <c r="AE424" i="151"/>
  <c r="AE433" i="151"/>
  <c r="AE437" i="151"/>
  <c r="AE406" i="151"/>
  <c r="AE408" i="151"/>
  <c r="AE428" i="151"/>
  <c r="AE444" i="151"/>
  <c r="AE450" i="151"/>
  <c r="AE457" i="151"/>
  <c r="AE504" i="151"/>
  <c r="AE525" i="151"/>
  <c r="AE547" i="151"/>
  <c r="AE480" i="151"/>
  <c r="AE495" i="151"/>
  <c r="AE519" i="151"/>
  <c r="AE512" i="151"/>
  <c r="AE514" i="151"/>
  <c r="AE539" i="151"/>
  <c r="AE645" i="151"/>
  <c r="AE501" i="151"/>
  <c r="AE497" i="151"/>
  <c r="AE520" i="151"/>
  <c r="AE671" i="151"/>
  <c r="AE489" i="151"/>
  <c r="AE540" i="151"/>
  <c r="AE468" i="151"/>
  <c r="AE492" i="151"/>
  <c r="AE589" i="151"/>
  <c r="AE611" i="151"/>
  <c r="AE549" i="151"/>
  <c r="AE557" i="151"/>
  <c r="AE579" i="151"/>
  <c r="AE585" i="151"/>
  <c r="AE605" i="151"/>
  <c r="AE613" i="151"/>
  <c r="AE635" i="151"/>
  <c r="AE639" i="151"/>
  <c r="AE651" i="151"/>
  <c r="AE655" i="151"/>
  <c r="AE679" i="151"/>
  <c r="AE532" i="151"/>
  <c r="AE556" i="151"/>
  <c r="AE552" i="151"/>
  <c r="AE581" i="151"/>
  <c r="AE595" i="151"/>
  <c r="AE560" i="151"/>
  <c r="AE564" i="151"/>
  <c r="AE571" i="151"/>
  <c r="AE577" i="151"/>
  <c r="AE601" i="151"/>
  <c r="AE661" i="151"/>
  <c r="AE621" i="151"/>
  <c r="AE631" i="151"/>
  <c r="AE573" i="151"/>
  <c r="AE587" i="151"/>
  <c r="AE593" i="151"/>
  <c r="AE712" i="151"/>
  <c r="AE569" i="151"/>
  <c r="AE681" i="151"/>
  <c r="AE669" i="151"/>
  <c r="AE685" i="151"/>
  <c r="AE702" i="151"/>
  <c r="AE658" i="151"/>
  <c r="AE675" i="151"/>
  <c r="AE766" i="151"/>
  <c r="AE647" i="151"/>
  <c r="AE667" i="151"/>
  <c r="AE695" i="151"/>
  <c r="AE759" i="151"/>
  <c r="AE629" i="151"/>
  <c r="AE663" i="151"/>
  <c r="AE677" i="151"/>
  <c r="AE697" i="151"/>
  <c r="AE619" i="151"/>
  <c r="AE637" i="151"/>
  <c r="AE653" i="151"/>
  <c r="AE659" i="151"/>
  <c r="AE713" i="151"/>
  <c r="AE764" i="151"/>
  <c r="AE718" i="151"/>
  <c r="AE720" i="151"/>
  <c r="AE750" i="151"/>
  <c r="AE756" i="151"/>
  <c r="AE760" i="151"/>
  <c r="AE771" i="151"/>
  <c r="AE706" i="151"/>
  <c r="AE722" i="151"/>
  <c r="AE749" i="151"/>
  <c r="AE792" i="151"/>
  <c r="AE714" i="151"/>
  <c r="AE811" i="151"/>
  <c r="AE786" i="151"/>
  <c r="AE867" i="151"/>
  <c r="AE784" i="151"/>
  <c r="AE876" i="151"/>
  <c r="AE767" i="151"/>
  <c r="AE768" i="151"/>
  <c r="AE807" i="151"/>
  <c r="AE814" i="151"/>
  <c r="AE849" i="151"/>
  <c r="AE802" i="151"/>
  <c r="AE873" i="151"/>
  <c r="AE881" i="151"/>
  <c r="AE883" i="151"/>
  <c r="AE900" i="151"/>
  <c r="AE851" i="151"/>
  <c r="AE879" i="151"/>
  <c r="AE841" i="151"/>
  <c r="AE870" i="151"/>
  <c r="AE909" i="151"/>
  <c r="AE843" i="151"/>
  <c r="AE860" i="151"/>
  <c r="AE862" i="151"/>
  <c r="AE921" i="151"/>
  <c r="AE852" i="151"/>
  <c r="AE859" i="151"/>
  <c r="AE875" i="151"/>
  <c r="AE884" i="151"/>
  <c r="AE897" i="151"/>
  <c r="AE919" i="151"/>
  <c r="AE915" i="151"/>
  <c r="AE889" i="151"/>
  <c r="AE904" i="151"/>
  <c r="AE926" i="151"/>
  <c r="AE891" i="151"/>
  <c r="AE907" i="151"/>
  <c r="AE924" i="151"/>
  <c r="AE962" i="151"/>
  <c r="AE967" i="151"/>
  <c r="AE943" i="151"/>
  <c r="AE938" i="151"/>
  <c r="AE959" i="151"/>
  <c r="AE961" i="151"/>
  <c r="AE963" i="151"/>
  <c r="AE933" i="151"/>
  <c r="AE955" i="151"/>
  <c r="AE951" i="151"/>
  <c r="AE976" i="151"/>
  <c r="AE978" i="151"/>
  <c r="AE996" i="151"/>
  <c r="AE995" i="151"/>
  <c r="AE965" i="151"/>
  <c r="AE986" i="151"/>
  <c r="AE1012" i="151"/>
  <c r="AE1018" i="151"/>
  <c r="AE1015" i="151"/>
  <c r="AE1011" i="151"/>
  <c r="AE1037" i="151"/>
  <c r="AE1035" i="151"/>
  <c r="AE1060" i="151"/>
  <c r="AE1064" i="151"/>
  <c r="AE1089" i="151"/>
  <c r="AE1056" i="151"/>
  <c r="AE1068" i="151"/>
  <c r="AE1073" i="151"/>
  <c r="AE1086" i="151"/>
  <c r="AE1078" i="151"/>
  <c r="AE1070" i="151"/>
  <c r="AE1058" i="151"/>
  <c r="AE1044" i="151"/>
  <c r="AE1061" i="151"/>
  <c r="AF772" i="150" l="1"/>
  <c r="AE791" i="150"/>
  <c r="AH609" i="150"/>
  <c r="AE403" i="150"/>
  <c r="AH621" i="150"/>
  <c r="AF515" i="150"/>
  <c r="AE15" i="150"/>
  <c r="AH714" i="150"/>
  <c r="AE802" i="150"/>
  <c r="AI964" i="150"/>
  <c r="AG964" i="150" a="1"/>
  <c r="AG964" i="150" s="1"/>
  <c r="AE964" i="150"/>
  <c r="D868" i="151"/>
  <c r="AG868" i="150" a="1"/>
  <c r="AG868" i="150" s="1"/>
  <c r="AI961" i="150"/>
  <c r="D346" i="151"/>
  <c r="AG346" i="150" a="1"/>
  <c r="AG346" i="150" s="1"/>
  <c r="AH444" i="150"/>
  <c r="AE600" i="150"/>
  <c r="AE229" i="150"/>
  <c r="AI1004" i="150"/>
  <c r="AF791" i="150"/>
  <c r="AE332" i="150"/>
  <c r="AE621" i="150"/>
  <c r="AE205" i="150"/>
  <c r="AH48" i="150"/>
  <c r="AF44" i="150"/>
  <c r="AF714" i="150"/>
  <c r="AE1015" i="150"/>
  <c r="D985" i="151"/>
  <c r="AG985" i="150" a="1"/>
  <c r="AG985" i="150" s="1"/>
  <c r="AE653" i="150"/>
  <c r="D565" i="151"/>
  <c r="AG565" i="150" a="1"/>
  <c r="AG565" i="150" s="1"/>
  <c r="AE951" i="150"/>
  <c r="AH565" i="150"/>
  <c r="AH540" i="150"/>
  <c r="AE228" i="150"/>
  <c r="AF121" i="150"/>
  <c r="AE868" i="150"/>
  <c r="AF800" i="150"/>
  <c r="AE834" i="150"/>
  <c r="AE434" i="150"/>
  <c r="AF631" i="150"/>
  <c r="AE223" i="150"/>
  <c r="AE1086" i="150"/>
  <c r="D1003" i="151"/>
  <c r="AG1003" i="150" a="1"/>
  <c r="AG1003" i="150" s="1"/>
  <c r="AI939" i="150"/>
  <c r="D987" i="151"/>
  <c r="AG987" i="150" a="1"/>
  <c r="AG987" i="150" s="1"/>
  <c r="AF560" i="150"/>
  <c r="AH706" i="150"/>
  <c r="AE198" i="150"/>
  <c r="AE152" i="150"/>
  <c r="AE121" i="150"/>
  <c r="AE560" i="150"/>
  <c r="AH226" i="150"/>
  <c r="AF1015" i="150"/>
  <c r="AH152" i="150"/>
  <c r="D66" i="121"/>
  <c r="AH658" i="150"/>
  <c r="D1053" i="151"/>
  <c r="AG1053" i="150" a="1"/>
  <c r="AG1053" i="150" s="1"/>
  <c r="AE143" i="150"/>
  <c r="AF621" i="150"/>
  <c r="AE750" i="150"/>
  <c r="AH507" i="150"/>
  <c r="AE181" i="150"/>
  <c r="AE1053" i="150"/>
  <c r="AE695" i="150"/>
  <c r="AE552" i="150"/>
  <c r="AE409" i="150"/>
  <c r="D966" i="151"/>
  <c r="AG966" i="150" a="1"/>
  <c r="AG966" i="150" s="1"/>
  <c r="AI695" i="150"/>
  <c r="AE985" i="150"/>
  <c r="AE911" i="150"/>
  <c r="AE525" i="150"/>
  <c r="AI229" i="150"/>
  <c r="D66" i="152"/>
  <c r="AH855" i="150"/>
  <c r="AF855" i="150"/>
  <c r="AG677" i="150" a="1"/>
  <c r="AG677" i="150" s="1"/>
  <c r="AI677" i="150"/>
  <c r="D670" i="151"/>
  <c r="AG670" i="150" a="1"/>
  <c r="AG670" i="150" s="1"/>
  <c r="AF670" i="150"/>
  <c r="AI704" i="150"/>
  <c r="AG704" i="150" a="1"/>
  <c r="AG704" i="150" s="1"/>
  <c r="AF704" i="150"/>
  <c r="D383" i="151"/>
  <c r="AG383" i="150" a="1"/>
  <c r="AG383" i="150" s="1"/>
  <c r="D100" i="151"/>
  <c r="AF100" i="150"/>
  <c r="AG100" i="150" a="1"/>
  <c r="AG100" i="150" s="1"/>
  <c r="D28" i="151"/>
  <c r="AG28" i="150" a="1"/>
  <c r="AG28" i="150" s="1"/>
  <c r="D351" i="151"/>
  <c r="AH351" i="150"/>
  <c r="AG351" i="150" a="1"/>
  <c r="AG351" i="150" s="1"/>
  <c r="D317" i="151"/>
  <c r="AG317" i="150" a="1"/>
  <c r="AG317" i="150" s="1"/>
  <c r="AF17" i="150"/>
  <c r="AE293" i="150"/>
  <c r="D801" i="151"/>
  <c r="AI29" i="150"/>
  <c r="AE29" i="150"/>
  <c r="AF212" i="150"/>
  <c r="D790" i="151"/>
  <c r="AF790" i="150"/>
  <c r="D724" i="151"/>
  <c r="AF724" i="150"/>
  <c r="AF844" i="150"/>
  <c r="AF784" i="150"/>
  <c r="D526" i="151"/>
  <c r="AF526" i="150"/>
  <c r="AG526" i="150" a="1"/>
  <c r="AG526" i="150" s="1"/>
  <c r="D662" i="151"/>
  <c r="AG662" i="150" a="1"/>
  <c r="AG662" i="150" s="1"/>
  <c r="D340" i="151"/>
  <c r="AH340" i="150"/>
  <c r="D51" i="151"/>
  <c r="AG51" i="150" a="1"/>
  <c r="AG51" i="150" s="1"/>
  <c r="D515" i="151"/>
  <c r="AG515" i="150" a="1"/>
  <c r="AG515" i="150" s="1"/>
  <c r="AI431" i="150"/>
  <c r="AG431" i="150" a="1"/>
  <c r="AG431" i="150" s="1"/>
  <c r="AE165" i="150"/>
  <c r="D491" i="151"/>
  <c r="AG491" i="150" a="1"/>
  <c r="AG491" i="150" s="1"/>
  <c r="AE126" i="150"/>
  <c r="AH209" i="150"/>
  <c r="AE78" i="150"/>
  <c r="AE790" i="150"/>
  <c r="AE879" i="150"/>
  <c r="AI827" i="150"/>
  <c r="AH827" i="150"/>
  <c r="AE819" i="150"/>
  <c r="AH520" i="150"/>
  <c r="AH670" i="150"/>
  <c r="AI383" i="150"/>
  <c r="D272" i="151"/>
  <c r="AG272" i="150" a="1"/>
  <c r="AG272" i="150" s="1"/>
  <c r="AF216" i="150"/>
  <c r="AE635" i="150"/>
  <c r="AE411" i="150"/>
  <c r="AE272" i="150"/>
  <c r="AF223" i="150"/>
  <c r="AH223" i="150"/>
  <c r="AI139" i="150"/>
  <c r="AG139" i="150" a="1"/>
  <c r="AG139" i="150" s="1"/>
  <c r="D89" i="151"/>
  <c r="AF89" i="150"/>
  <c r="D136" i="151"/>
  <c r="AG136" i="150" a="1"/>
  <c r="AG136" i="150" s="1"/>
  <c r="AH86" i="150"/>
  <c r="AH218" i="150"/>
  <c r="D144" i="151"/>
  <c r="AG144" i="150" a="1"/>
  <c r="AG144" i="150" s="1"/>
  <c r="AE64" i="150"/>
  <c r="AE428" i="150"/>
  <c r="AF194" i="150"/>
  <c r="D15" i="151"/>
  <c r="AG15" i="150" a="1"/>
  <c r="AG15" i="150" s="1"/>
  <c r="AI722" i="150"/>
  <c r="AG722" i="150" a="1"/>
  <c r="AG722" i="150" s="1"/>
  <c r="D844" i="151"/>
  <c r="AG844" i="150" a="1"/>
  <c r="AG844" i="150" s="1"/>
  <c r="AH844" i="150"/>
  <c r="AH819" i="150"/>
  <c r="AH383" i="150"/>
  <c r="AH244" i="150"/>
  <c r="AI244" i="150"/>
  <c r="D642" i="151"/>
  <c r="AI642" i="150"/>
  <c r="D507" i="151"/>
  <c r="AG507" i="150" a="1"/>
  <c r="AG507" i="150" s="1"/>
  <c r="AF507" i="150"/>
  <c r="AH212" i="150"/>
  <c r="D600" i="151"/>
  <c r="AF600" i="150"/>
  <c r="AF487" i="150"/>
  <c r="AE244" i="150"/>
  <c r="D9" i="151"/>
  <c r="AG9" i="150" a="1"/>
  <c r="AG9" i="150" s="1"/>
  <c r="AG424" i="150" a="1"/>
  <c r="AG424" i="150" s="1"/>
  <c r="AF424" i="150"/>
  <c r="D211" i="151"/>
  <c r="AG211" i="150" a="1"/>
  <c r="AG211" i="150" s="1"/>
  <c r="AI211" i="150"/>
  <c r="AH190" i="150"/>
  <c r="AF139" i="150"/>
  <c r="D32" i="151"/>
  <c r="AG32" i="150" a="1"/>
  <c r="AG32" i="150" s="1"/>
  <c r="AH9" i="150"/>
  <c r="AE48" i="150"/>
  <c r="AE134" i="150"/>
  <c r="D13" i="151"/>
  <c r="AG13" i="150" a="1"/>
  <c r="AG13" i="150" s="1"/>
  <c r="D834" i="151"/>
  <c r="AG834" i="150" a="1"/>
  <c r="AG834" i="150" s="1"/>
  <c r="D616" i="151"/>
  <c r="AF616" i="150"/>
  <c r="AI616" i="150"/>
  <c r="D485" i="151"/>
  <c r="AG485" i="150" a="1"/>
  <c r="AG485" i="150" s="1"/>
  <c r="AH272" i="150"/>
  <c r="AE677" i="150"/>
  <c r="AE241" i="150"/>
  <c r="AE19" i="150"/>
  <c r="AH29" i="150"/>
  <c r="AE47" i="150"/>
  <c r="AE515" i="150"/>
  <c r="AF32" i="150"/>
  <c r="AE351" i="150"/>
  <c r="D65" i="151"/>
  <c r="AF65" i="150"/>
  <c r="D68" i="121"/>
  <c r="AI815" i="150"/>
  <c r="AF815" i="150"/>
  <c r="AH1035" i="150"/>
  <c r="AE751" i="150"/>
  <c r="AI780" i="150"/>
  <c r="AE780" i="150"/>
  <c r="AH616" i="150"/>
  <c r="AF662" i="150"/>
  <c r="AE771" i="150"/>
  <c r="AE321" i="150"/>
  <c r="AE724" i="150"/>
  <c r="AE212" i="150"/>
  <c r="D326" i="151"/>
  <c r="AG326" i="150" a="1"/>
  <c r="AG326" i="150" s="1"/>
  <c r="D548" i="151"/>
  <c r="AI548" i="150"/>
  <c r="AF548" i="150"/>
  <c r="D44" i="151"/>
  <c r="AG44" i="150" a="1"/>
  <c r="AG44" i="150" s="1"/>
  <c r="AE340" i="150"/>
  <c r="AE358" i="150"/>
  <c r="AF28" i="150"/>
  <c r="AE410" i="150"/>
  <c r="AE216" i="150"/>
  <c r="AE100" i="150"/>
  <c r="AE44" i="150"/>
  <c r="AE97" i="150"/>
  <c r="AE485" i="150"/>
  <c r="AE17" i="150"/>
  <c r="AI146" i="150"/>
  <c r="AG146" i="150" a="1"/>
  <c r="AG146" i="150" s="1"/>
  <c r="AE136" i="150"/>
  <c r="AH784" i="150"/>
  <c r="D787" i="151"/>
  <c r="AF787" i="150"/>
  <c r="AE704" i="150"/>
  <c r="AE772" i="150"/>
  <c r="D218" i="151"/>
  <c r="AG218" i="150" a="1"/>
  <c r="AG218" i="150" s="1"/>
  <c r="AI218" i="150"/>
  <c r="AE317" i="150"/>
  <c r="D38" i="151"/>
  <c r="AF38" i="150"/>
  <c r="AG38" i="150" a="1"/>
  <c r="AG38" i="150" s="1"/>
  <c r="D352" i="151"/>
  <c r="AG352" i="150" a="1"/>
  <c r="AG352" i="150" s="1"/>
  <c r="D333" i="151"/>
  <c r="AG333" i="150" a="1"/>
  <c r="AG333" i="150" s="1"/>
  <c r="AH141" i="150"/>
  <c r="AG141" i="150" a="1"/>
  <c r="AG141" i="150" s="1"/>
  <c r="AE89" i="150"/>
  <c r="AE28" i="150"/>
  <c r="AH78" i="150"/>
  <c r="D325" i="151"/>
  <c r="AG325" i="150" a="1"/>
  <c r="AG325" i="150" s="1"/>
  <c r="AE659" i="150"/>
  <c r="AE32" i="150"/>
  <c r="AE119" i="150"/>
  <c r="AF963" i="150"/>
  <c r="AE963" i="150"/>
  <c r="AE419" i="150"/>
  <c r="AE749" i="150"/>
  <c r="AI784" i="150"/>
  <c r="AE1081" i="150"/>
  <c r="AE784" i="150"/>
  <c r="AF317" i="150"/>
  <c r="AH526" i="150"/>
  <c r="AE383" i="150"/>
  <c r="AE330" i="150"/>
  <c r="AF642" i="150"/>
  <c r="D453" i="151"/>
  <c r="AI453" i="150"/>
  <c r="D64" i="151"/>
  <c r="AG64" i="150" a="1"/>
  <c r="AG64" i="150" s="1"/>
  <c r="AF51" i="150"/>
  <c r="AF272" i="150"/>
  <c r="D202" i="151"/>
  <c r="AG202" i="150" a="1"/>
  <c r="AG202" i="150" s="1"/>
  <c r="AF202" i="150"/>
  <c r="D116" i="151"/>
  <c r="AF116" i="150"/>
  <c r="AE51" i="150"/>
  <c r="AE139" i="150"/>
  <c r="AE86" i="150"/>
  <c r="AF9" i="150"/>
  <c r="AF144" i="150"/>
  <c r="AE38" i="150"/>
  <c r="AE144" i="150"/>
  <c r="AE431" i="150"/>
  <c r="AE190" i="150"/>
  <c r="D1004" i="151"/>
  <c r="AG1004" i="150" a="1"/>
  <c r="AG1004" i="150" s="1"/>
  <c r="D979" i="151"/>
  <c r="AF979" i="150"/>
  <c r="D689" i="151"/>
  <c r="AF689" i="150"/>
  <c r="AE16" i="150"/>
  <c r="D67" i="121"/>
  <c r="D1081" i="151"/>
  <c r="AF1081" i="150"/>
  <c r="AG993" i="151" a="1"/>
  <c r="AG993" i="151" s="1"/>
  <c r="AF993" i="151"/>
  <c r="AE993" i="151"/>
  <c r="AI993" i="151"/>
  <c r="AH993" i="151"/>
  <c r="D999" i="151"/>
  <c r="AH999" i="150"/>
  <c r="AG999" i="150" a="1"/>
  <c r="AG999" i="150" s="1"/>
  <c r="AF999" i="150"/>
  <c r="AI999" i="150"/>
  <c r="D944" i="151"/>
  <c r="AG944" i="150" a="1"/>
  <c r="AG944" i="150" s="1"/>
  <c r="AF944" i="150"/>
  <c r="AI944" i="150"/>
  <c r="AH944" i="150"/>
  <c r="AG1032" i="151" a="1"/>
  <c r="AG1032" i="151" s="1"/>
  <c r="AF1032" i="151"/>
  <c r="AI1032" i="151"/>
  <c r="AH1032" i="151"/>
  <c r="D1016" i="151"/>
  <c r="AG1016" i="150" a="1"/>
  <c r="AG1016" i="150" s="1"/>
  <c r="AI1016" i="150"/>
  <c r="AH1016" i="150"/>
  <c r="AF1016" i="150"/>
  <c r="AE1016" i="150"/>
  <c r="D799" i="151"/>
  <c r="AI799" i="150"/>
  <c r="AH799" i="150"/>
  <c r="AG799" i="150" a="1"/>
  <c r="AG799" i="150" s="1"/>
  <c r="AF799" i="150"/>
  <c r="D782" i="151"/>
  <c r="AI782" i="150"/>
  <c r="AH782" i="150"/>
  <c r="AG782" i="150" a="1"/>
  <c r="AG782" i="150" s="1"/>
  <c r="AF782" i="150"/>
  <c r="D763" i="151"/>
  <c r="AI763" i="150"/>
  <c r="AH763" i="150"/>
  <c r="AG763" i="150" a="1"/>
  <c r="AG763" i="150" s="1"/>
  <c r="AF763" i="150"/>
  <c r="AF841" i="151"/>
  <c r="AI841" i="151"/>
  <c r="AH841" i="151"/>
  <c r="AG841" i="151" a="1"/>
  <c r="AG841" i="151" s="1"/>
  <c r="AH814" i="151"/>
  <c r="AF814" i="151"/>
  <c r="AI814" i="151"/>
  <c r="AG814" i="151" a="1"/>
  <c r="AG814" i="151" s="1"/>
  <c r="D848" i="151"/>
  <c r="AI848" i="150"/>
  <c r="AG848" i="150" a="1"/>
  <c r="AG848" i="150" s="1"/>
  <c r="AF848" i="150"/>
  <c r="AE848" i="150"/>
  <c r="AH848" i="150"/>
  <c r="AI827" i="151"/>
  <c r="AH827" i="151"/>
  <c r="AG827" i="151" a="1"/>
  <c r="AG827" i="151" s="1"/>
  <c r="AF827" i="151"/>
  <c r="D770" i="151"/>
  <c r="AI770" i="150"/>
  <c r="AH770" i="150"/>
  <c r="AG770" i="150" a="1"/>
  <c r="AG770" i="150" s="1"/>
  <c r="AF770" i="150"/>
  <c r="D753" i="151"/>
  <c r="AH753" i="150"/>
  <c r="AI753" i="150"/>
  <c r="AG753" i="150" a="1"/>
  <c r="AG753" i="150" s="1"/>
  <c r="AF753" i="150"/>
  <c r="AE753" i="150"/>
  <c r="D896" i="151"/>
  <c r="AI896" i="150"/>
  <c r="AH896" i="150"/>
  <c r="AG896" i="150" a="1"/>
  <c r="AG896" i="150" s="1"/>
  <c r="AF896" i="150"/>
  <c r="AE896" i="150"/>
  <c r="AH796" i="151"/>
  <c r="AG796" i="151" a="1"/>
  <c r="AG796" i="151" s="1"/>
  <c r="AF796" i="151"/>
  <c r="AI796" i="151"/>
  <c r="AE796" i="151"/>
  <c r="D776" i="151"/>
  <c r="AG776" i="150" a="1"/>
  <c r="AG776" i="150" s="1"/>
  <c r="AF776" i="150"/>
  <c r="AI776" i="150"/>
  <c r="AH776" i="150"/>
  <c r="D735" i="151"/>
  <c r="AI735" i="150"/>
  <c r="AH735" i="150"/>
  <c r="AG735" i="150" a="1"/>
  <c r="AG735" i="150" s="1"/>
  <c r="AF735" i="150"/>
  <c r="D886" i="151"/>
  <c r="AF886" i="150"/>
  <c r="AI886" i="150"/>
  <c r="AH886" i="150"/>
  <c r="AG886" i="150" a="1"/>
  <c r="AG886" i="150" s="1"/>
  <c r="AE886" i="150"/>
  <c r="D809" i="151"/>
  <c r="AH809" i="150"/>
  <c r="AF809" i="150"/>
  <c r="AG809" i="150" a="1"/>
  <c r="AG809" i="150" s="1"/>
  <c r="AI809" i="150"/>
  <c r="D777" i="151"/>
  <c r="AF777" i="150"/>
  <c r="AG777" i="150" a="1"/>
  <c r="AG777" i="150" s="1"/>
  <c r="AI777" i="150"/>
  <c r="AH777" i="150"/>
  <c r="D746" i="151"/>
  <c r="AF746" i="150"/>
  <c r="AE746" i="150"/>
  <c r="AI746" i="150"/>
  <c r="AH746" i="150"/>
  <c r="AG746" i="150" a="1"/>
  <c r="AG746" i="150" s="1"/>
  <c r="D846" i="151"/>
  <c r="AH846" i="150"/>
  <c r="AI846" i="150"/>
  <c r="AG846" i="150" a="1"/>
  <c r="AG846" i="150" s="1"/>
  <c r="AF846" i="150"/>
  <c r="D813" i="151"/>
  <c r="AI813" i="150"/>
  <c r="AH813" i="150"/>
  <c r="AG813" i="150" a="1"/>
  <c r="AG813" i="150" s="1"/>
  <c r="AF813" i="150"/>
  <c r="D705" i="151"/>
  <c r="AI705" i="150"/>
  <c r="AH705" i="150"/>
  <c r="AG705" i="150" a="1"/>
  <c r="AG705" i="150" s="1"/>
  <c r="AF705" i="150"/>
  <c r="AI859" i="151"/>
  <c r="AH859" i="151"/>
  <c r="AG859" i="151" a="1"/>
  <c r="AG859" i="151" s="1"/>
  <c r="AF859" i="151"/>
  <c r="AI718" i="151"/>
  <c r="AH718" i="151"/>
  <c r="AG718" i="151" a="1"/>
  <c r="AG718" i="151" s="1"/>
  <c r="AF718" i="151"/>
  <c r="AI597" i="151"/>
  <c r="AG597" i="151" a="1"/>
  <c r="AG597" i="151" s="1"/>
  <c r="AF597" i="151"/>
  <c r="AE597" i="151"/>
  <c r="AH597" i="151"/>
  <c r="D528" i="151"/>
  <c r="AI528" i="150"/>
  <c r="AH528" i="150"/>
  <c r="AG528" i="150" a="1"/>
  <c r="AG528" i="150" s="1"/>
  <c r="AF528" i="150"/>
  <c r="D488" i="151"/>
  <c r="AH488" i="150"/>
  <c r="AF488" i="150"/>
  <c r="AI488" i="150"/>
  <c r="AG488" i="150" a="1"/>
  <c r="AG488" i="150" s="1"/>
  <c r="D460" i="151"/>
  <c r="AI460" i="150"/>
  <c r="AH460" i="150"/>
  <c r="AG460" i="150" a="1"/>
  <c r="AG460" i="150" s="1"/>
  <c r="AF460" i="150"/>
  <c r="D708" i="151"/>
  <c r="AI708" i="150"/>
  <c r="AH708" i="150"/>
  <c r="AG708" i="150" a="1"/>
  <c r="AG708" i="150" s="1"/>
  <c r="AF708" i="150"/>
  <c r="AH651" i="151"/>
  <c r="AG651" i="151" a="1"/>
  <c r="AG651" i="151" s="1"/>
  <c r="AF651" i="151"/>
  <c r="AI651" i="151"/>
  <c r="AI577" i="151"/>
  <c r="AH577" i="151"/>
  <c r="AG577" i="151" a="1"/>
  <c r="AG577" i="151" s="1"/>
  <c r="AF577" i="151"/>
  <c r="D682" i="151"/>
  <c r="AG682" i="150" a="1"/>
  <c r="AG682" i="150" s="1"/>
  <c r="AF682" i="150"/>
  <c r="AI682" i="150"/>
  <c r="AH682" i="150"/>
  <c r="AE682" i="150"/>
  <c r="D673" i="151"/>
  <c r="AH673" i="150"/>
  <c r="AG673" i="150" a="1"/>
  <c r="AG673" i="150" s="1"/>
  <c r="AI673" i="150"/>
  <c r="AF673" i="150"/>
  <c r="D646" i="151"/>
  <c r="AF646" i="150"/>
  <c r="AI646" i="150"/>
  <c r="AH646" i="150"/>
  <c r="AG646" i="150" a="1"/>
  <c r="AG646" i="150" s="1"/>
  <c r="D567" i="151"/>
  <c r="AI567" i="150"/>
  <c r="AH567" i="150"/>
  <c r="AF567" i="150"/>
  <c r="AG567" i="150" a="1"/>
  <c r="AG567" i="150" s="1"/>
  <c r="D534" i="151"/>
  <c r="AI534" i="150"/>
  <c r="AH534" i="150"/>
  <c r="AF534" i="150"/>
  <c r="AG534" i="150" a="1"/>
  <c r="AG534" i="150" s="1"/>
  <c r="D691" i="151"/>
  <c r="AH691" i="150"/>
  <c r="AG691" i="150" a="1"/>
  <c r="AG691" i="150" s="1"/>
  <c r="AI691" i="150"/>
  <c r="AF691" i="150"/>
  <c r="AI605" i="151"/>
  <c r="AH605" i="151"/>
  <c r="AG605" i="151" a="1"/>
  <c r="AG605" i="151" s="1"/>
  <c r="AF605" i="151"/>
  <c r="D558" i="151"/>
  <c r="AF558" i="150"/>
  <c r="AI558" i="150"/>
  <c r="AH558" i="150"/>
  <c r="AG558" i="150" a="1"/>
  <c r="AG558" i="150" s="1"/>
  <c r="D513" i="151"/>
  <c r="AF513" i="150"/>
  <c r="AI513" i="150"/>
  <c r="AG513" i="150" a="1"/>
  <c r="AG513" i="150" s="1"/>
  <c r="AH513" i="150"/>
  <c r="AI737" i="151"/>
  <c r="AH737" i="151"/>
  <c r="AG737" i="151" a="1"/>
  <c r="AG737" i="151" s="1"/>
  <c r="AF737" i="151"/>
  <c r="AE737" i="151"/>
  <c r="AF611" i="151"/>
  <c r="AH611" i="151"/>
  <c r="AG611" i="151" a="1"/>
  <c r="AG611" i="151" s="1"/>
  <c r="AI611" i="151"/>
  <c r="D694" i="151"/>
  <c r="AI694" i="150"/>
  <c r="AF694" i="150"/>
  <c r="AH694" i="150"/>
  <c r="AG694" i="150" a="1"/>
  <c r="AG694" i="150" s="1"/>
  <c r="D672" i="151"/>
  <c r="AF672" i="150"/>
  <c r="AI672" i="150"/>
  <c r="AH672" i="150"/>
  <c r="AG672" i="150" a="1"/>
  <c r="AG672" i="150" s="1"/>
  <c r="AE672" i="150"/>
  <c r="AI665" i="151"/>
  <c r="AH665" i="151"/>
  <c r="AG665" i="151" a="1"/>
  <c r="AG665" i="151" s="1"/>
  <c r="AF665" i="151"/>
  <c r="AE665" i="151"/>
  <c r="D656" i="151"/>
  <c r="AF656" i="150"/>
  <c r="AI656" i="150"/>
  <c r="AH656" i="150"/>
  <c r="AG656" i="150" a="1"/>
  <c r="AG656" i="150" s="1"/>
  <c r="AE656" i="150"/>
  <c r="D510" i="151"/>
  <c r="AH510" i="150"/>
  <c r="AG510" i="150" a="1"/>
  <c r="AG510" i="150" s="1"/>
  <c r="AF510" i="150"/>
  <c r="AI510" i="150"/>
  <c r="AH484" i="151"/>
  <c r="AG484" i="151" a="1"/>
  <c r="AG484" i="151" s="1"/>
  <c r="AI484" i="151"/>
  <c r="AF484" i="151"/>
  <c r="AE484" i="151"/>
  <c r="D354" i="151"/>
  <c r="AI354" i="150"/>
  <c r="AH354" i="150"/>
  <c r="AG354" i="150" a="1"/>
  <c r="AG354" i="150" s="1"/>
  <c r="AF354" i="150"/>
  <c r="D309" i="151"/>
  <c r="AH309" i="150"/>
  <c r="AG309" i="150" a="1"/>
  <c r="AG309" i="150" s="1"/>
  <c r="AF309" i="150"/>
  <c r="AI309" i="150"/>
  <c r="AE309" i="150"/>
  <c r="D253" i="151"/>
  <c r="AI253" i="150"/>
  <c r="AH253" i="150"/>
  <c r="AG253" i="150" a="1"/>
  <c r="AG253" i="150" s="1"/>
  <c r="AF253" i="150"/>
  <c r="AG579" i="151" a="1"/>
  <c r="AG579" i="151" s="1"/>
  <c r="AF579" i="151"/>
  <c r="AI579" i="151"/>
  <c r="AH579" i="151"/>
  <c r="AI547" i="151"/>
  <c r="AG547" i="151" a="1"/>
  <c r="AG547" i="151" s="1"/>
  <c r="AF547" i="151"/>
  <c r="AH547" i="151"/>
  <c r="D443" i="151"/>
  <c r="AG443" i="150" a="1"/>
  <c r="AG443" i="150" s="1"/>
  <c r="AE443" i="150"/>
  <c r="AI443" i="150"/>
  <c r="AH443" i="150"/>
  <c r="AF443" i="150"/>
  <c r="D301" i="151"/>
  <c r="AI301" i="150"/>
  <c r="AH301" i="150"/>
  <c r="AF301" i="150"/>
  <c r="AG301" i="150" a="1"/>
  <c r="AG301" i="150" s="1"/>
  <c r="D455" i="151"/>
  <c r="AH455" i="150"/>
  <c r="AF455" i="150"/>
  <c r="AI455" i="150"/>
  <c r="AG455" i="150" a="1"/>
  <c r="AG455" i="150" s="1"/>
  <c r="AF444" i="151"/>
  <c r="AI444" i="151"/>
  <c r="AH444" i="151"/>
  <c r="AG444" i="151" a="1"/>
  <c r="AG444" i="151" s="1"/>
  <c r="D500" i="151"/>
  <c r="AG500" i="150" a="1"/>
  <c r="AG500" i="150" s="1"/>
  <c r="AF500" i="150"/>
  <c r="AE500" i="150"/>
  <c r="AI500" i="150"/>
  <c r="AH500" i="150"/>
  <c r="AH487" i="151"/>
  <c r="AG487" i="151" a="1"/>
  <c r="AG487" i="151" s="1"/>
  <c r="AI487" i="151"/>
  <c r="AF487" i="151"/>
  <c r="AE487" i="151"/>
  <c r="AG466" i="151" a="1"/>
  <c r="AG466" i="151" s="1"/>
  <c r="AF466" i="151"/>
  <c r="AI466" i="151"/>
  <c r="AH466" i="151"/>
  <c r="D449" i="151"/>
  <c r="AH449" i="150"/>
  <c r="AF449" i="150"/>
  <c r="AI449" i="150"/>
  <c r="AG449" i="150" a="1"/>
  <c r="AG449" i="150" s="1"/>
  <c r="D471" i="151"/>
  <c r="AG471" i="150" a="1"/>
  <c r="AG471" i="150" s="1"/>
  <c r="AH471" i="150"/>
  <c r="AI471" i="150"/>
  <c r="AF471" i="150"/>
  <c r="D481" i="151"/>
  <c r="AH481" i="150"/>
  <c r="AI481" i="150"/>
  <c r="AG481" i="150" a="1"/>
  <c r="AG481" i="150" s="1"/>
  <c r="AF481" i="150"/>
  <c r="D416" i="151"/>
  <c r="AG416" i="150" a="1"/>
  <c r="AG416" i="150" s="1"/>
  <c r="AF416" i="150"/>
  <c r="AI416" i="150"/>
  <c r="AH416" i="150"/>
  <c r="D337" i="151"/>
  <c r="AG337" i="150" a="1"/>
  <c r="AG337" i="150" s="1"/>
  <c r="AF337" i="150"/>
  <c r="AI337" i="150"/>
  <c r="AH337" i="150"/>
  <c r="D303" i="151"/>
  <c r="AH303" i="150"/>
  <c r="AG303" i="150" a="1"/>
  <c r="AG303" i="150" s="1"/>
  <c r="AF303" i="150"/>
  <c r="AI303" i="150"/>
  <c r="AE303" i="150"/>
  <c r="AI234" i="151"/>
  <c r="AH234" i="151"/>
  <c r="AG234" i="151" a="1"/>
  <c r="AG234" i="151" s="1"/>
  <c r="AF234" i="151"/>
  <c r="AG339" i="151" a="1"/>
  <c r="AG339" i="151" s="1"/>
  <c r="AF339" i="151"/>
  <c r="AI339" i="151"/>
  <c r="AH339" i="151"/>
  <c r="D242" i="151"/>
  <c r="AF242" i="150"/>
  <c r="AI242" i="150"/>
  <c r="AH242" i="150"/>
  <c r="AG242" i="150" a="1"/>
  <c r="AG242" i="150" s="1"/>
  <c r="AE242" i="150"/>
  <c r="AI141" i="151"/>
  <c r="AH141" i="151"/>
  <c r="AG141" i="151" a="1"/>
  <c r="AG141" i="151" s="1"/>
  <c r="AF141" i="151"/>
  <c r="D88" i="151"/>
  <c r="AI88" i="150"/>
  <c r="AH88" i="150"/>
  <c r="AF88" i="150"/>
  <c r="AG88" i="150" a="1"/>
  <c r="AG88" i="150" s="1"/>
  <c r="D31" i="151"/>
  <c r="AI31" i="150"/>
  <c r="AH31" i="150"/>
  <c r="AF31" i="150"/>
  <c r="AG31" i="150" a="1"/>
  <c r="AG31" i="150" s="1"/>
  <c r="AI264" i="151"/>
  <c r="AH264" i="151"/>
  <c r="AG264" i="151" a="1"/>
  <c r="AG264" i="151" s="1"/>
  <c r="AF264" i="151"/>
  <c r="D224" i="151"/>
  <c r="AH224" i="150"/>
  <c r="AI224" i="150"/>
  <c r="AG224" i="150" a="1"/>
  <c r="AG224" i="150" s="1"/>
  <c r="AF224" i="150"/>
  <c r="D213" i="151"/>
  <c r="AF213" i="150"/>
  <c r="AI213" i="150"/>
  <c r="AE213" i="150"/>
  <c r="AH213" i="150"/>
  <c r="AG213" i="150" a="1"/>
  <c r="AG213" i="150" s="1"/>
  <c r="D166" i="151"/>
  <c r="AI166" i="150"/>
  <c r="AH166" i="150"/>
  <c r="AG166" i="150" a="1"/>
  <c r="AG166" i="150" s="1"/>
  <c r="AF166" i="150"/>
  <c r="D149" i="151"/>
  <c r="AF149" i="150"/>
  <c r="AI149" i="150"/>
  <c r="AH149" i="150"/>
  <c r="AG149" i="150" a="1"/>
  <c r="AG149" i="150" s="1"/>
  <c r="D262" i="151"/>
  <c r="AG262" i="150" a="1"/>
  <c r="AG262" i="150" s="1"/>
  <c r="AF262" i="150"/>
  <c r="AI262" i="150"/>
  <c r="AH262" i="150"/>
  <c r="AE262" i="150"/>
  <c r="AI382" i="151"/>
  <c r="AH382" i="151"/>
  <c r="AG382" i="151" a="1"/>
  <c r="AG382" i="151" s="1"/>
  <c r="AF382" i="151"/>
  <c r="D369" i="151"/>
  <c r="AG369" i="150" a="1"/>
  <c r="AG369" i="150" s="1"/>
  <c r="AF369" i="150"/>
  <c r="AE369" i="150"/>
  <c r="AI369" i="150"/>
  <c r="AH369" i="150"/>
  <c r="D112" i="151"/>
  <c r="AI112" i="150"/>
  <c r="AH112" i="150"/>
  <c r="AG112" i="150" a="1"/>
  <c r="AG112" i="150" s="1"/>
  <c r="AF112" i="150"/>
  <c r="AH5" i="151"/>
  <c r="AG5" i="151" a="1"/>
  <c r="AG5" i="151" s="1"/>
  <c r="AF5" i="151"/>
  <c r="AI5" i="151"/>
  <c r="AG374" i="151" a="1"/>
  <c r="AG374" i="151" s="1"/>
  <c r="AI374" i="151"/>
  <c r="AH374" i="151"/>
  <c r="AF374" i="151"/>
  <c r="AE374" i="151"/>
  <c r="AI265" i="151"/>
  <c r="AH265" i="151"/>
  <c r="AG265" i="151" a="1"/>
  <c r="AG265" i="151" s="1"/>
  <c r="AF265" i="151"/>
  <c r="AH244" i="151"/>
  <c r="AG244" i="151" a="1"/>
  <c r="AG244" i="151" s="1"/>
  <c r="AF244" i="151"/>
  <c r="AI244" i="151"/>
  <c r="D111" i="151"/>
  <c r="AG111" i="150" a="1"/>
  <c r="AG111" i="150" s="1"/>
  <c r="AF111" i="150"/>
  <c r="AI111" i="150"/>
  <c r="AH111" i="150"/>
  <c r="D67" i="151"/>
  <c r="AF67" i="150"/>
  <c r="AI67" i="150"/>
  <c r="AH67" i="150"/>
  <c r="AG67" i="150" a="1"/>
  <c r="AG67" i="150" s="1"/>
  <c r="D40" i="151"/>
  <c r="AF40" i="150"/>
  <c r="AI40" i="150"/>
  <c r="AG40" i="150" a="1"/>
  <c r="AG40" i="150" s="1"/>
  <c r="AH40" i="150"/>
  <c r="D210" i="151"/>
  <c r="AH210" i="150"/>
  <c r="AI210" i="150"/>
  <c r="AG210" i="150" a="1"/>
  <c r="AG210" i="150" s="1"/>
  <c r="AF210" i="150"/>
  <c r="D201" i="151"/>
  <c r="AI201" i="150"/>
  <c r="AH201" i="150"/>
  <c r="AG201" i="150" a="1"/>
  <c r="AG201" i="150" s="1"/>
  <c r="AF201" i="150"/>
  <c r="D117" i="151"/>
  <c r="AG117" i="150" a="1"/>
  <c r="AG117" i="150" s="1"/>
  <c r="AF117" i="150"/>
  <c r="AI117" i="150"/>
  <c r="AH117" i="150"/>
  <c r="D83" i="151"/>
  <c r="AG83" i="150" a="1"/>
  <c r="AG83" i="150" s="1"/>
  <c r="AF83" i="150"/>
  <c r="AE83" i="150"/>
  <c r="AI83" i="150"/>
  <c r="AH83" i="150"/>
  <c r="AG156" i="151" a="1"/>
  <c r="AG156" i="151" s="1"/>
  <c r="AF156" i="151"/>
  <c r="AI156" i="151"/>
  <c r="AH156" i="151"/>
  <c r="D20" i="151"/>
  <c r="AI20" i="150"/>
  <c r="AG20" i="150" a="1"/>
  <c r="AG20" i="150" s="1"/>
  <c r="AF20" i="150"/>
  <c r="AH20" i="150"/>
  <c r="AE67" i="150"/>
  <c r="AE88" i="150"/>
  <c r="D1090" i="151"/>
  <c r="AI1090" i="150"/>
  <c r="AH1090" i="150"/>
  <c r="AG1090" i="150" a="1"/>
  <c r="AG1090" i="150" s="1"/>
  <c r="AF1090" i="150"/>
  <c r="D1087" i="151"/>
  <c r="AG1087" i="150" a="1"/>
  <c r="AG1087" i="150" s="1"/>
  <c r="AF1087" i="150"/>
  <c r="AI1087" i="150"/>
  <c r="AH1087" i="150"/>
  <c r="D1083" i="151"/>
  <c r="AI1083" i="150"/>
  <c r="AH1083" i="150"/>
  <c r="AG1083" i="150" a="1"/>
  <c r="AG1083" i="150" s="1"/>
  <c r="AF1083" i="150"/>
  <c r="AE1083" i="150"/>
  <c r="AF1022" i="151"/>
  <c r="AI1022" i="151"/>
  <c r="AH1022" i="151"/>
  <c r="AG1022" i="151" a="1"/>
  <c r="AG1022" i="151" s="1"/>
  <c r="D948" i="151"/>
  <c r="AI948" i="150"/>
  <c r="AH948" i="150"/>
  <c r="AG948" i="150" a="1"/>
  <c r="AG948" i="150" s="1"/>
  <c r="AF948" i="150"/>
  <c r="AE948" i="150"/>
  <c r="D1027" i="151"/>
  <c r="AF1027" i="150"/>
  <c r="AG1027" i="150" a="1"/>
  <c r="AG1027" i="150" s="1"/>
  <c r="AI1027" i="150"/>
  <c r="AH1027" i="150"/>
  <c r="D1055" i="151"/>
  <c r="AI1055" i="150"/>
  <c r="AH1055" i="150"/>
  <c r="AG1055" i="150" a="1"/>
  <c r="AG1055" i="150" s="1"/>
  <c r="AF1055" i="150"/>
  <c r="AE1055" i="150"/>
  <c r="D1082" i="151"/>
  <c r="AI1082" i="150"/>
  <c r="AH1082" i="150"/>
  <c r="AG1082" i="150" a="1"/>
  <c r="AG1082" i="150" s="1"/>
  <c r="AF1082" i="150"/>
  <c r="D1046" i="151"/>
  <c r="AI1046" i="150"/>
  <c r="AH1046" i="150"/>
  <c r="AG1046" i="150" a="1"/>
  <c r="AG1046" i="150" s="1"/>
  <c r="AF1046" i="150"/>
  <c r="D1088" i="151"/>
  <c r="AF1088" i="150"/>
  <c r="AI1088" i="150"/>
  <c r="AH1088" i="150"/>
  <c r="AG1088" i="150" a="1"/>
  <c r="AG1088" i="150" s="1"/>
  <c r="D1071" i="151"/>
  <c r="AG1071" i="150" a="1"/>
  <c r="AG1071" i="150" s="1"/>
  <c r="AF1071" i="150"/>
  <c r="AI1071" i="150"/>
  <c r="AH1071" i="150"/>
  <c r="D1094" i="151"/>
  <c r="AG1094" i="150" a="1"/>
  <c r="AG1094" i="150" s="1"/>
  <c r="AF1094" i="150"/>
  <c r="AE1094" i="150"/>
  <c r="AI1094" i="150"/>
  <c r="AH1094" i="150"/>
  <c r="D1039" i="151"/>
  <c r="AI1039" i="150"/>
  <c r="AH1039" i="150"/>
  <c r="AG1039" i="150" a="1"/>
  <c r="AG1039" i="150" s="1"/>
  <c r="AF1039" i="150"/>
  <c r="AF955" i="151"/>
  <c r="AH955" i="151"/>
  <c r="AG955" i="151" a="1"/>
  <c r="AG955" i="151" s="1"/>
  <c r="AI955" i="151"/>
  <c r="D937" i="151"/>
  <c r="AI937" i="150"/>
  <c r="AH937" i="150"/>
  <c r="AG937" i="150" a="1"/>
  <c r="AG937" i="150" s="1"/>
  <c r="AF937" i="150"/>
  <c r="D991" i="151"/>
  <c r="AG991" i="150" a="1"/>
  <c r="AG991" i="150" s="1"/>
  <c r="AI991" i="150"/>
  <c r="AH991" i="150"/>
  <c r="AF991" i="150"/>
  <c r="AE991" i="150"/>
  <c r="AF963" i="151"/>
  <c r="AI963" i="151"/>
  <c r="AH963" i="151"/>
  <c r="AG963" i="151" a="1"/>
  <c r="AG963" i="151" s="1"/>
  <c r="D981" i="151"/>
  <c r="AH981" i="150"/>
  <c r="AI981" i="150"/>
  <c r="AG981" i="150" a="1"/>
  <c r="AG981" i="150" s="1"/>
  <c r="AF981" i="150"/>
  <c r="D1031" i="151"/>
  <c r="AI1031" i="150"/>
  <c r="AH1031" i="150"/>
  <c r="AG1031" i="150" a="1"/>
  <c r="AG1031" i="150" s="1"/>
  <c r="AF1031" i="150"/>
  <c r="AG1018" i="151" a="1"/>
  <c r="AG1018" i="151" s="1"/>
  <c r="AF1018" i="151"/>
  <c r="AI1018" i="151"/>
  <c r="AH1018" i="151"/>
  <c r="D905" i="151"/>
  <c r="AG930" i="150" a="1"/>
  <c r="AG930" i="150" s="1"/>
  <c r="AF930" i="150"/>
  <c r="AI930" i="150"/>
  <c r="AH930" i="150"/>
  <c r="D885" i="151"/>
  <c r="AG885" i="150" a="1"/>
  <c r="AG885" i="150" s="1"/>
  <c r="AI885" i="150"/>
  <c r="AH885" i="150"/>
  <c r="AF885" i="150"/>
  <c r="AE1071" i="150"/>
  <c r="AE1027" i="150"/>
  <c r="D1000" i="151"/>
  <c r="AG1000" i="150" a="1"/>
  <c r="AG1000" i="150" s="1"/>
  <c r="AI1000" i="150"/>
  <c r="AH1000" i="150"/>
  <c r="AF1000" i="150"/>
  <c r="D920" i="151"/>
  <c r="AH801" i="150"/>
  <c r="AF801" i="150"/>
  <c r="AE801" i="150"/>
  <c r="AI801" i="150"/>
  <c r="AG801" i="150" a="1"/>
  <c r="AG801" i="150" s="1"/>
  <c r="D952" i="151"/>
  <c r="AI952" i="150"/>
  <c r="AH952" i="150"/>
  <c r="AG952" i="150" a="1"/>
  <c r="AG952" i="150" s="1"/>
  <c r="AF952" i="150"/>
  <c r="AF883" i="151"/>
  <c r="AI883" i="151"/>
  <c r="AG883" i="151" a="1"/>
  <c r="AG883" i="151" s="1"/>
  <c r="AH883" i="151"/>
  <c r="D850" i="151"/>
  <c r="AI850" i="150"/>
  <c r="AH850" i="150"/>
  <c r="AG850" i="150" a="1"/>
  <c r="AG850" i="150" s="1"/>
  <c r="AF850" i="150"/>
  <c r="D826" i="151"/>
  <c r="AI826" i="150"/>
  <c r="AH826" i="150"/>
  <c r="AG826" i="150" a="1"/>
  <c r="AG826" i="150" s="1"/>
  <c r="AF826" i="150"/>
  <c r="D785" i="151"/>
  <c r="AI785" i="150"/>
  <c r="AH785" i="150"/>
  <c r="AG785" i="150" a="1"/>
  <c r="AG785" i="150" s="1"/>
  <c r="AF785" i="150"/>
  <c r="D781" i="151"/>
  <c r="AF781" i="150"/>
  <c r="AI781" i="150"/>
  <c r="AH781" i="150"/>
  <c r="AG781" i="150" a="1"/>
  <c r="AG781" i="150" s="1"/>
  <c r="AE781" i="150"/>
  <c r="D762" i="151"/>
  <c r="AI762" i="150"/>
  <c r="AH762" i="150"/>
  <c r="AG762" i="150" a="1"/>
  <c r="AG762" i="150" s="1"/>
  <c r="AF762" i="150"/>
  <c r="D738" i="151"/>
  <c r="AI738" i="150"/>
  <c r="AG738" i="150" a="1"/>
  <c r="AG738" i="150" s="1"/>
  <c r="AF738" i="150"/>
  <c r="AE738" i="150"/>
  <c r="AH738" i="150"/>
  <c r="D808" i="151"/>
  <c r="AI808" i="150"/>
  <c r="AG808" i="150" a="1"/>
  <c r="AG808" i="150" s="1"/>
  <c r="AF808" i="150"/>
  <c r="AH808" i="150"/>
  <c r="AE808" i="150"/>
  <c r="AE813" i="150"/>
  <c r="D769" i="151"/>
  <c r="AF769" i="150"/>
  <c r="AI769" i="150"/>
  <c r="AH769" i="150"/>
  <c r="AG769" i="150" a="1"/>
  <c r="AG769" i="150" s="1"/>
  <c r="AE769" i="150"/>
  <c r="AI889" i="151"/>
  <c r="AG889" i="151" a="1"/>
  <c r="AG889" i="151" s="1"/>
  <c r="AF889" i="151"/>
  <c r="AH889" i="151"/>
  <c r="D818" i="151"/>
  <c r="AG818" i="150" a="1"/>
  <c r="AG818" i="150" s="1"/>
  <c r="AF818" i="150"/>
  <c r="AI818" i="150"/>
  <c r="AH818" i="150"/>
  <c r="D795" i="151"/>
  <c r="AI795" i="150"/>
  <c r="AH795" i="150"/>
  <c r="AG795" i="150" a="1"/>
  <c r="AG795" i="150" s="1"/>
  <c r="AF795" i="150"/>
  <c r="D775" i="151"/>
  <c r="AI775" i="150"/>
  <c r="AH775" i="150"/>
  <c r="AG775" i="150" a="1"/>
  <c r="AG775" i="150" s="1"/>
  <c r="AF775" i="150"/>
  <c r="D806" i="151"/>
  <c r="AH806" i="150"/>
  <c r="AG806" i="150" a="1"/>
  <c r="AG806" i="150" s="1"/>
  <c r="AF806" i="150"/>
  <c r="AI806" i="150"/>
  <c r="D742" i="151"/>
  <c r="AF742" i="150"/>
  <c r="AI742" i="150"/>
  <c r="AH742" i="150"/>
  <c r="AG742" i="150" a="1"/>
  <c r="AG742" i="150" s="1"/>
  <c r="AE742" i="150"/>
  <c r="AE1000" i="150"/>
  <c r="D740" i="151"/>
  <c r="AF740" i="150"/>
  <c r="AI740" i="150"/>
  <c r="AH740" i="150"/>
  <c r="AG740" i="150" a="1"/>
  <c r="AG740" i="150" s="1"/>
  <c r="D874" i="151"/>
  <c r="AI874" i="150"/>
  <c r="AH874" i="150"/>
  <c r="AG874" i="150" a="1"/>
  <c r="AG874" i="150" s="1"/>
  <c r="AF874" i="150"/>
  <c r="D856" i="151"/>
  <c r="AI856" i="150"/>
  <c r="AG856" i="150" a="1"/>
  <c r="AG856" i="150" s="1"/>
  <c r="AF856" i="150"/>
  <c r="AH856" i="150"/>
  <c r="AG758" i="151" a="1"/>
  <c r="AG758" i="151" s="1"/>
  <c r="AF758" i="151"/>
  <c r="AE758" i="151"/>
  <c r="AI758" i="151"/>
  <c r="AH758" i="151"/>
  <c r="AE874" i="150"/>
  <c r="D709" i="151"/>
  <c r="AH709" i="150"/>
  <c r="AG709" i="150" a="1"/>
  <c r="AG709" i="150" s="1"/>
  <c r="AF709" i="150"/>
  <c r="AI709" i="150"/>
  <c r="AE709" i="150"/>
  <c r="AI613" i="151"/>
  <c r="AH613" i="151"/>
  <c r="AF613" i="151"/>
  <c r="AG613" i="151" a="1"/>
  <c r="AG613" i="151" s="1"/>
  <c r="D575" i="151"/>
  <c r="AH575" i="150"/>
  <c r="AI575" i="150"/>
  <c r="AG575" i="150" a="1"/>
  <c r="AG575" i="150" s="1"/>
  <c r="AF575" i="150"/>
  <c r="AE850" i="150"/>
  <c r="D634" i="151"/>
  <c r="AI634" i="150"/>
  <c r="AH634" i="150"/>
  <c r="AG634" i="150" a="1"/>
  <c r="AG634" i="150" s="1"/>
  <c r="AF634" i="150"/>
  <c r="D516" i="151"/>
  <c r="AI516" i="150"/>
  <c r="AH516" i="150"/>
  <c r="AG516" i="150" a="1"/>
  <c r="AG516" i="150" s="1"/>
  <c r="AE516" i="150"/>
  <c r="AF516" i="150"/>
  <c r="AG629" i="151" a="1"/>
  <c r="AG629" i="151" s="1"/>
  <c r="AF629" i="151"/>
  <c r="AI629" i="151"/>
  <c r="AH629" i="151"/>
  <c r="AF609" i="151"/>
  <c r="AH609" i="151"/>
  <c r="AG609" i="151" a="1"/>
  <c r="AG609" i="151" s="1"/>
  <c r="AI609" i="151"/>
  <c r="AE609" i="151"/>
  <c r="AI593" i="151"/>
  <c r="AH593" i="151"/>
  <c r="AG593" i="151" a="1"/>
  <c r="AG593" i="151" s="1"/>
  <c r="AF593" i="151"/>
  <c r="AI729" i="151"/>
  <c r="AH729" i="151"/>
  <c r="AG729" i="151" a="1"/>
  <c r="AG729" i="151" s="1"/>
  <c r="AF729" i="151"/>
  <c r="AE729" i="151"/>
  <c r="AG693" i="151" a="1"/>
  <c r="AG693" i="151" s="1"/>
  <c r="AF693" i="151"/>
  <c r="AI693" i="151"/>
  <c r="AH693" i="151"/>
  <c r="D604" i="151"/>
  <c r="AF604" i="150"/>
  <c r="AI604" i="150"/>
  <c r="AH604" i="150"/>
  <c r="AG604" i="150" a="1"/>
  <c r="AG604" i="150" s="1"/>
  <c r="AF621" i="151"/>
  <c r="AI621" i="151"/>
  <c r="AH621" i="151"/>
  <c r="AG621" i="151" a="1"/>
  <c r="AG621" i="151" s="1"/>
  <c r="D583" i="151"/>
  <c r="AH583" i="150"/>
  <c r="AG583" i="150" a="1"/>
  <c r="AG583" i="150" s="1"/>
  <c r="AF583" i="150"/>
  <c r="AI583" i="150"/>
  <c r="D550" i="151"/>
  <c r="AF550" i="150"/>
  <c r="AI550" i="150"/>
  <c r="AH550" i="150"/>
  <c r="AG550" i="150" a="1"/>
  <c r="AG550" i="150" s="1"/>
  <c r="D736" i="151"/>
  <c r="AI736" i="150"/>
  <c r="AH736" i="150"/>
  <c r="AG736" i="150" a="1"/>
  <c r="AG736" i="150" s="1"/>
  <c r="AF736" i="150"/>
  <c r="AE736" i="150"/>
  <c r="D700" i="151"/>
  <c r="AH700" i="150"/>
  <c r="AG700" i="150" a="1"/>
  <c r="AG700" i="150" s="1"/>
  <c r="AI700" i="150"/>
  <c r="AF700" i="150"/>
  <c r="D606" i="151"/>
  <c r="AF606" i="150"/>
  <c r="AI606" i="150"/>
  <c r="AH606" i="150"/>
  <c r="AG606" i="150" a="1"/>
  <c r="AG606" i="150" s="1"/>
  <c r="AI681" i="151"/>
  <c r="AH681" i="151"/>
  <c r="AG681" i="151" a="1"/>
  <c r="AG681" i="151" s="1"/>
  <c r="AF681" i="151"/>
  <c r="D342" i="151"/>
  <c r="AI342" i="150"/>
  <c r="AH342" i="150"/>
  <c r="AG342" i="150" a="1"/>
  <c r="AG342" i="150" s="1"/>
  <c r="AF342" i="150"/>
  <c r="D302" i="151"/>
  <c r="AI302" i="150"/>
  <c r="AH302" i="150"/>
  <c r="AG302" i="150" a="1"/>
  <c r="AG302" i="150" s="1"/>
  <c r="AF302" i="150"/>
  <c r="D246" i="151"/>
  <c r="AI246" i="150"/>
  <c r="AH246" i="150"/>
  <c r="AG246" i="150" a="1"/>
  <c r="AG246" i="150" s="1"/>
  <c r="AF246" i="150"/>
  <c r="D327" i="151"/>
  <c r="AI327" i="150"/>
  <c r="AH327" i="150"/>
  <c r="AF327" i="150"/>
  <c r="AG327" i="150" a="1"/>
  <c r="AG327" i="150" s="1"/>
  <c r="AI437" i="151"/>
  <c r="AH437" i="151"/>
  <c r="AG437" i="151" a="1"/>
  <c r="AG437" i="151" s="1"/>
  <c r="AF437" i="151"/>
  <c r="D365" i="151"/>
  <c r="AI365" i="150"/>
  <c r="AG365" i="150" a="1"/>
  <c r="AG365" i="150" s="1"/>
  <c r="AF365" i="150"/>
  <c r="AH365" i="150"/>
  <c r="D483" i="151"/>
  <c r="AG483" i="150" a="1"/>
  <c r="AG483" i="150" s="1"/>
  <c r="AH483" i="150"/>
  <c r="AI483" i="150"/>
  <c r="AF483" i="150"/>
  <c r="AF394" i="151"/>
  <c r="AI394" i="151"/>
  <c r="AH394" i="151"/>
  <c r="AG394" i="151" a="1"/>
  <c r="AG394" i="151" s="1"/>
  <c r="AE534" i="150"/>
  <c r="AI440" i="151"/>
  <c r="AH440" i="151"/>
  <c r="AG440" i="151" a="1"/>
  <c r="AG440" i="151" s="1"/>
  <c r="AF440" i="151"/>
  <c r="AE440" i="151"/>
  <c r="AG420" i="151" a="1"/>
  <c r="AG420" i="151" s="1"/>
  <c r="AF420" i="151"/>
  <c r="AI420" i="151"/>
  <c r="AH420" i="151"/>
  <c r="D414" i="151"/>
  <c r="AG414" i="150" a="1"/>
  <c r="AG414" i="150" s="1"/>
  <c r="AI414" i="150"/>
  <c r="AH414" i="150"/>
  <c r="AF414" i="150"/>
  <c r="AG400" i="151" a="1"/>
  <c r="AG400" i="151" s="1"/>
  <c r="AF400" i="151"/>
  <c r="AI400" i="151"/>
  <c r="AH400" i="151"/>
  <c r="AF492" i="151"/>
  <c r="AI492" i="151"/>
  <c r="AH492" i="151"/>
  <c r="AG492" i="151" a="1"/>
  <c r="AG492" i="151" s="1"/>
  <c r="D467" i="151"/>
  <c r="AI467" i="150"/>
  <c r="AF467" i="150"/>
  <c r="AH467" i="150"/>
  <c r="AG467" i="150" a="1"/>
  <c r="AG467" i="150" s="1"/>
  <c r="AE354" i="150"/>
  <c r="D281" i="151"/>
  <c r="AG281" i="150" a="1"/>
  <c r="AG281" i="150" s="1"/>
  <c r="AH281" i="150"/>
  <c r="AI281" i="150"/>
  <c r="AF281" i="150"/>
  <c r="D230" i="151"/>
  <c r="AI230" i="150"/>
  <c r="AF230" i="150"/>
  <c r="AH230" i="150"/>
  <c r="AG230" i="150" a="1"/>
  <c r="AG230" i="150" s="1"/>
  <c r="D217" i="151"/>
  <c r="AI217" i="150"/>
  <c r="AF217" i="150"/>
  <c r="AH217" i="150"/>
  <c r="AG217" i="150" a="1"/>
  <c r="AG217" i="150" s="1"/>
  <c r="AG134" i="151" a="1"/>
  <c r="AG134" i="151" s="1"/>
  <c r="AF134" i="151"/>
  <c r="AI134" i="151"/>
  <c r="AH134" i="151"/>
  <c r="AE365" i="150"/>
  <c r="D114" i="151"/>
  <c r="AI114" i="150"/>
  <c r="AH114" i="150"/>
  <c r="AG114" i="150" a="1"/>
  <c r="AG114" i="150" s="1"/>
  <c r="AF114" i="150"/>
  <c r="D56" i="151"/>
  <c r="AI56" i="150"/>
  <c r="AH56" i="150"/>
  <c r="AG56" i="150" a="1"/>
  <c r="AG56" i="150" s="1"/>
  <c r="AF56" i="150"/>
  <c r="AI289" i="151"/>
  <c r="AG289" i="151" a="1"/>
  <c r="AG289" i="151" s="1"/>
  <c r="AH289" i="151"/>
  <c r="AF289" i="151"/>
  <c r="D238" i="151"/>
  <c r="AI238" i="150"/>
  <c r="AF238" i="150"/>
  <c r="AE238" i="150"/>
  <c r="AH238" i="150"/>
  <c r="AG238" i="150" a="1"/>
  <c r="AG238" i="150" s="1"/>
  <c r="AI160" i="151"/>
  <c r="AH160" i="151"/>
  <c r="AG160" i="151" a="1"/>
  <c r="AG160" i="151" s="1"/>
  <c r="AF160" i="151"/>
  <c r="D98" i="151"/>
  <c r="AH98" i="150"/>
  <c r="AI98" i="150"/>
  <c r="AG98" i="150" a="1"/>
  <c r="AG98" i="150" s="1"/>
  <c r="AF98" i="150"/>
  <c r="D282" i="151"/>
  <c r="AG282" i="150" a="1"/>
  <c r="AG282" i="150" s="1"/>
  <c r="AF282" i="150"/>
  <c r="AI282" i="150"/>
  <c r="AH282" i="150"/>
  <c r="AE282" i="150"/>
  <c r="AH182" i="151"/>
  <c r="AF182" i="151"/>
  <c r="AI182" i="151"/>
  <c r="AG182" i="151" a="1"/>
  <c r="AG182" i="151" s="1"/>
  <c r="D68" i="152"/>
  <c r="D240" i="151"/>
  <c r="AI240" i="150"/>
  <c r="AH240" i="150"/>
  <c r="AG240" i="150" a="1"/>
  <c r="AG240" i="150" s="1"/>
  <c r="AF240" i="150"/>
  <c r="D103" i="151"/>
  <c r="AG103" i="150" a="1"/>
  <c r="AG103" i="150" s="1"/>
  <c r="AF103" i="150"/>
  <c r="AI103" i="150"/>
  <c r="AH103" i="150"/>
  <c r="D59" i="151"/>
  <c r="AF59" i="150"/>
  <c r="AI59" i="150"/>
  <c r="AH59" i="150"/>
  <c r="AG59" i="150" a="1"/>
  <c r="AG59" i="150" s="1"/>
  <c r="D4" i="151"/>
  <c r="AE4" i="150"/>
  <c r="AF4" i="150"/>
  <c r="AI4" i="150"/>
  <c r="AH4" i="150"/>
  <c r="AG4" i="150" a="1"/>
  <c r="AG4" i="150" s="1"/>
  <c r="AE460" i="150"/>
  <c r="AH255" i="151"/>
  <c r="AG255" i="151" a="1"/>
  <c r="AG255" i="151" s="1"/>
  <c r="AF255" i="151"/>
  <c r="AI255" i="151"/>
  <c r="D110" i="151"/>
  <c r="AE110" i="150"/>
  <c r="AG110" i="150" a="1"/>
  <c r="AG110" i="150" s="1"/>
  <c r="AF110" i="150"/>
  <c r="AI110" i="150"/>
  <c r="AH110" i="150"/>
  <c r="D10" i="151"/>
  <c r="AG10" i="150" a="1"/>
  <c r="AG10" i="150" s="1"/>
  <c r="AI10" i="150"/>
  <c r="AH10" i="150"/>
  <c r="AF10" i="150"/>
  <c r="AI283" i="151"/>
  <c r="AH283" i="151"/>
  <c r="AF283" i="151"/>
  <c r="AG283" i="151" a="1"/>
  <c r="AG283" i="151" s="1"/>
  <c r="AG263" i="151" a="1"/>
  <c r="AG263" i="151" s="1"/>
  <c r="AF263" i="151"/>
  <c r="AI263" i="151"/>
  <c r="AH263" i="151"/>
  <c r="D349" i="151"/>
  <c r="AG349" i="150" a="1"/>
  <c r="AG349" i="150" s="1"/>
  <c r="AF349" i="150"/>
  <c r="AE349" i="150"/>
  <c r="AI349" i="150"/>
  <c r="AH349" i="150"/>
  <c r="AE59" i="150"/>
  <c r="AE98" i="150"/>
  <c r="AE201" i="150"/>
  <c r="AE117" i="150"/>
  <c r="D1054" i="151"/>
  <c r="AI1054" i="150"/>
  <c r="AH1054" i="150"/>
  <c r="AG1054" i="150" a="1"/>
  <c r="AG1054" i="150" s="1"/>
  <c r="AF1054" i="150"/>
  <c r="D1079" i="151"/>
  <c r="AG1079" i="150" a="1"/>
  <c r="AG1079" i="150" s="1"/>
  <c r="AF1079" i="150"/>
  <c r="AI1079" i="150"/>
  <c r="AH1079" i="150"/>
  <c r="D1093" i="151"/>
  <c r="AH1093" i="150"/>
  <c r="AG1093" i="150" a="1"/>
  <c r="AG1093" i="150" s="1"/>
  <c r="AF1093" i="150"/>
  <c r="AI1093" i="150"/>
  <c r="D960" i="151"/>
  <c r="AI960" i="150"/>
  <c r="AH960" i="150"/>
  <c r="AG960" i="150" a="1"/>
  <c r="AG960" i="150" s="1"/>
  <c r="AF960" i="150"/>
  <c r="AE960" i="150"/>
  <c r="D906" i="151"/>
  <c r="AF906" i="150"/>
  <c r="AI906" i="150"/>
  <c r="AH906" i="150"/>
  <c r="AG906" i="150" a="1"/>
  <c r="AG906" i="150" s="1"/>
  <c r="D893" i="151"/>
  <c r="AG893" i="150" a="1"/>
  <c r="AG893" i="150" s="1"/>
  <c r="AI893" i="150"/>
  <c r="AH893" i="150"/>
  <c r="AF893" i="150"/>
  <c r="AE1032" i="151"/>
  <c r="AE1022" i="151"/>
  <c r="D1075" i="151"/>
  <c r="AI1075" i="150"/>
  <c r="AH1075" i="150"/>
  <c r="AG1075" i="150" a="1"/>
  <c r="AG1075" i="150" s="1"/>
  <c r="AF1075" i="150"/>
  <c r="AE1075" i="150"/>
  <c r="D1038" i="151"/>
  <c r="AI1038" i="150"/>
  <c r="AH1038" i="150"/>
  <c r="AG1038" i="150" a="1"/>
  <c r="AG1038" i="150" s="1"/>
  <c r="AF1038" i="150"/>
  <c r="D1065" i="151"/>
  <c r="AI1067" i="150"/>
  <c r="AH1067" i="150"/>
  <c r="AG1067" i="150" a="1"/>
  <c r="AG1067" i="150" s="1"/>
  <c r="AF1067" i="150"/>
  <c r="AE1067" i="150"/>
  <c r="D1085" i="151"/>
  <c r="AH1085" i="150"/>
  <c r="AG1085" i="150" a="1"/>
  <c r="AG1085" i="150" s="1"/>
  <c r="AF1085" i="150"/>
  <c r="AI1085" i="150"/>
  <c r="D954" i="151"/>
  <c r="AI954" i="150"/>
  <c r="AH954" i="150"/>
  <c r="AG954" i="150" a="1"/>
  <c r="AG954" i="150" s="1"/>
  <c r="AF954" i="150"/>
  <c r="D949" i="151"/>
  <c r="AI949" i="150"/>
  <c r="AH949" i="150"/>
  <c r="AG949" i="150" a="1"/>
  <c r="AG949" i="150" s="1"/>
  <c r="AF949" i="150"/>
  <c r="D940" i="151"/>
  <c r="AI940" i="150"/>
  <c r="AH940" i="150"/>
  <c r="AG940" i="150" a="1"/>
  <c r="AG940" i="150" s="1"/>
  <c r="AF940" i="150"/>
  <c r="D916" i="151"/>
  <c r="AI916" i="150"/>
  <c r="AH916" i="150"/>
  <c r="AG916" i="150" a="1"/>
  <c r="AG916" i="150" s="1"/>
  <c r="AF916" i="150"/>
  <c r="AE916" i="150"/>
  <c r="AF1044" i="151"/>
  <c r="AI1044" i="151"/>
  <c r="AH1044" i="151"/>
  <c r="AG1044" i="151" a="1"/>
  <c r="AG1044" i="151" s="1"/>
  <c r="D1010" i="151"/>
  <c r="AF1010" i="150"/>
  <c r="AG1010" i="150" a="1"/>
  <c r="AG1010" i="150" s="1"/>
  <c r="AI1010" i="150"/>
  <c r="AH1010" i="150"/>
  <c r="D923" i="151"/>
  <c r="AF923" i="150"/>
  <c r="AE923" i="150"/>
  <c r="AI923" i="150"/>
  <c r="AH923" i="150"/>
  <c r="AG923" i="150" a="1"/>
  <c r="AG923" i="150" s="1"/>
  <c r="D903" i="151"/>
  <c r="AF903" i="150"/>
  <c r="AI903" i="150"/>
  <c r="AH903" i="150"/>
  <c r="AG903" i="150" a="1"/>
  <c r="AG903" i="150" s="1"/>
  <c r="AE1093" i="150"/>
  <c r="AE1054" i="150"/>
  <c r="AE1046" i="150"/>
  <c r="AH900" i="151"/>
  <c r="AG900" i="151" a="1"/>
  <c r="AG900" i="151" s="1"/>
  <c r="AF900" i="151"/>
  <c r="AI900" i="151"/>
  <c r="D765" i="151"/>
  <c r="AI765" i="150"/>
  <c r="AH765" i="150"/>
  <c r="AG765" i="150" a="1"/>
  <c r="AG765" i="150" s="1"/>
  <c r="AF765" i="150"/>
  <c r="D761" i="151"/>
  <c r="AF761" i="150"/>
  <c r="AI761" i="150"/>
  <c r="AH761" i="150"/>
  <c r="AG761" i="150" a="1"/>
  <c r="AG761" i="150" s="1"/>
  <c r="AE761" i="150"/>
  <c r="D869" i="151"/>
  <c r="AI869" i="150"/>
  <c r="AH869" i="150"/>
  <c r="AG869" i="150" a="1"/>
  <c r="AG869" i="150" s="1"/>
  <c r="AF869" i="150"/>
  <c r="AI800" i="151"/>
  <c r="AH800" i="151"/>
  <c r="AG800" i="151" a="1"/>
  <c r="AG800" i="151" s="1"/>
  <c r="AF800" i="151"/>
  <c r="D866" i="151"/>
  <c r="AF866" i="150"/>
  <c r="AI866" i="150"/>
  <c r="AH866" i="150"/>
  <c r="AG866" i="150" a="1"/>
  <c r="AG866" i="150" s="1"/>
  <c r="D845" i="151"/>
  <c r="AI845" i="150"/>
  <c r="AH845" i="150"/>
  <c r="AF845" i="150"/>
  <c r="AG845" i="150" a="1"/>
  <c r="AG845" i="150" s="1"/>
  <c r="D833" i="151"/>
  <c r="AH833" i="150"/>
  <c r="AF833" i="150"/>
  <c r="AG833" i="150" a="1"/>
  <c r="AG833" i="150" s="1"/>
  <c r="AI833" i="150"/>
  <c r="D794" i="151"/>
  <c r="AH794" i="150"/>
  <c r="AI794" i="150"/>
  <c r="AG794" i="150" a="1"/>
  <c r="AG794" i="150" s="1"/>
  <c r="AF794" i="150"/>
  <c r="D774" i="151"/>
  <c r="AH774" i="150"/>
  <c r="AI774" i="150"/>
  <c r="AG774" i="150" a="1"/>
  <c r="AG774" i="150" s="1"/>
  <c r="AF774" i="150"/>
  <c r="D726" i="151"/>
  <c r="AI726" i="150"/>
  <c r="AH726" i="150"/>
  <c r="AG726" i="150" a="1"/>
  <c r="AG726" i="150" s="1"/>
  <c r="AF726" i="150"/>
  <c r="AE885" i="150"/>
  <c r="AI867" i="151"/>
  <c r="AG867" i="151" a="1"/>
  <c r="AG867" i="151" s="1"/>
  <c r="AF867" i="151"/>
  <c r="AH867" i="151"/>
  <c r="AG855" i="151" a="1"/>
  <c r="AG855" i="151" s="1"/>
  <c r="AF855" i="151"/>
  <c r="AE855" i="151"/>
  <c r="AH855" i="151"/>
  <c r="AI855" i="151"/>
  <c r="D734" i="151"/>
  <c r="AF734" i="150"/>
  <c r="AI734" i="150"/>
  <c r="AH734" i="150"/>
  <c r="AG734" i="150" a="1"/>
  <c r="AG734" i="150" s="1"/>
  <c r="AE734" i="150"/>
  <c r="AE999" i="150"/>
  <c r="AI843" i="151"/>
  <c r="AH843" i="151"/>
  <c r="AG843" i="151" a="1"/>
  <c r="AG843" i="151" s="1"/>
  <c r="AF843" i="151"/>
  <c r="AE949" i="150"/>
  <c r="D888" i="151"/>
  <c r="AI888" i="150"/>
  <c r="AG888" i="150" a="1"/>
  <c r="AG888" i="150" s="1"/>
  <c r="AF888" i="150"/>
  <c r="AH888" i="150"/>
  <c r="D825" i="151"/>
  <c r="AH825" i="150"/>
  <c r="AF825" i="150"/>
  <c r="AI825" i="150"/>
  <c r="AG825" i="150" a="1"/>
  <c r="AG825" i="150" s="1"/>
  <c r="D810" i="151"/>
  <c r="AI810" i="150"/>
  <c r="AH810" i="150"/>
  <c r="AG810" i="150" a="1"/>
  <c r="AG810" i="150" s="1"/>
  <c r="AF810" i="150"/>
  <c r="D696" i="151"/>
  <c r="AI696" i="150"/>
  <c r="AH696" i="150"/>
  <c r="AG696" i="150" a="1"/>
  <c r="AG696" i="150" s="1"/>
  <c r="AF696" i="150"/>
  <c r="AI835" i="151"/>
  <c r="AH835" i="151"/>
  <c r="AG835" i="151" a="1"/>
  <c r="AG835" i="151" s="1"/>
  <c r="AF835" i="151"/>
  <c r="AE869" i="150"/>
  <c r="D633" i="151"/>
  <c r="AH633" i="150"/>
  <c r="AI633" i="150"/>
  <c r="AG633" i="150" a="1"/>
  <c r="AG633" i="150" s="1"/>
  <c r="AF633" i="150"/>
  <c r="D562" i="151"/>
  <c r="AI562" i="150"/>
  <c r="AH562" i="150"/>
  <c r="AG562" i="150" a="1"/>
  <c r="AG562" i="150" s="1"/>
  <c r="AF562" i="150"/>
  <c r="D477" i="151"/>
  <c r="AI477" i="150"/>
  <c r="AH477" i="150"/>
  <c r="AG477" i="150" a="1"/>
  <c r="AG477" i="150" s="1"/>
  <c r="AF477" i="150"/>
  <c r="D592" i="151"/>
  <c r="AI592" i="150"/>
  <c r="AH592" i="150"/>
  <c r="AG592" i="150" a="1"/>
  <c r="AG592" i="150" s="1"/>
  <c r="AF592" i="150"/>
  <c r="D544" i="151"/>
  <c r="AI544" i="150"/>
  <c r="AH544" i="150"/>
  <c r="AG544" i="150" a="1"/>
  <c r="AG544" i="150" s="1"/>
  <c r="AF544" i="150"/>
  <c r="D508" i="151"/>
  <c r="AI508" i="150"/>
  <c r="AH508" i="150"/>
  <c r="AG508" i="150" a="1"/>
  <c r="AG508" i="150" s="1"/>
  <c r="AF508" i="150"/>
  <c r="AI695" i="151"/>
  <c r="AH695" i="151"/>
  <c r="AG695" i="151" a="1"/>
  <c r="AG695" i="151" s="1"/>
  <c r="AF695" i="151"/>
  <c r="AG645" i="151" a="1"/>
  <c r="AG645" i="151" s="1"/>
  <c r="AF645" i="151"/>
  <c r="AI645" i="151"/>
  <c r="AH645" i="151"/>
  <c r="AG571" i="151" a="1"/>
  <c r="AG571" i="151" s="1"/>
  <c r="AF571" i="151"/>
  <c r="AI571" i="151"/>
  <c r="AH571" i="151"/>
  <c r="AE826" i="150"/>
  <c r="D680" i="151"/>
  <c r="AF680" i="150"/>
  <c r="AI680" i="150"/>
  <c r="AH680" i="150"/>
  <c r="AG680" i="150" a="1"/>
  <c r="AG680" i="150" s="1"/>
  <c r="D668" i="151"/>
  <c r="AI668" i="150"/>
  <c r="AF668" i="150"/>
  <c r="AG668" i="150" a="1"/>
  <c r="AG668" i="150" s="1"/>
  <c r="AH668" i="150"/>
  <c r="D559" i="151"/>
  <c r="AI559" i="150"/>
  <c r="AH559" i="150"/>
  <c r="AF559" i="150"/>
  <c r="AG559" i="150" a="1"/>
  <c r="AG559" i="150" s="1"/>
  <c r="D652" i="151"/>
  <c r="AI652" i="150"/>
  <c r="AF652" i="150"/>
  <c r="AG652" i="150" a="1"/>
  <c r="AG652" i="150" s="1"/>
  <c r="AE652" i="150"/>
  <c r="AH652" i="150"/>
  <c r="D636" i="151"/>
  <c r="AI636" i="150"/>
  <c r="AF636" i="150"/>
  <c r="AG636" i="150" a="1"/>
  <c r="AG636" i="150" s="1"/>
  <c r="AE636" i="150"/>
  <c r="AH636" i="150"/>
  <c r="D599" i="151"/>
  <c r="AH599" i="150"/>
  <c r="AG599" i="150" a="1"/>
  <c r="AG599" i="150" s="1"/>
  <c r="AF599" i="150"/>
  <c r="AI599" i="150"/>
  <c r="D541" i="151"/>
  <c r="AF541" i="150"/>
  <c r="AI541" i="150"/>
  <c r="AH541" i="150"/>
  <c r="AG541" i="150" a="1"/>
  <c r="AG541" i="150" s="1"/>
  <c r="AE795" i="150"/>
  <c r="D728" i="151"/>
  <c r="AI728" i="150"/>
  <c r="AH728" i="150"/>
  <c r="AG728" i="150" a="1"/>
  <c r="AG728" i="150" s="1"/>
  <c r="AF728" i="150"/>
  <c r="AE728" i="150"/>
  <c r="AG669" i="151" a="1"/>
  <c r="AG669" i="151" s="1"/>
  <c r="AF669" i="151"/>
  <c r="AI669" i="151"/>
  <c r="AH669" i="151"/>
  <c r="AH643" i="151"/>
  <c r="AG643" i="151" a="1"/>
  <c r="AG643" i="151" s="1"/>
  <c r="AF643" i="151"/>
  <c r="AI643" i="151"/>
  <c r="AH627" i="151"/>
  <c r="AG627" i="151" a="1"/>
  <c r="AG627" i="151" s="1"/>
  <c r="AF627" i="151"/>
  <c r="AI627" i="151"/>
  <c r="AI585" i="151"/>
  <c r="AH585" i="151"/>
  <c r="AG585" i="151" a="1"/>
  <c r="AG585" i="151" s="1"/>
  <c r="AF585" i="151"/>
  <c r="D676" i="151"/>
  <c r="AI676" i="150"/>
  <c r="AF676" i="150"/>
  <c r="AH676" i="150"/>
  <c r="AG676" i="150" a="1"/>
  <c r="AG676" i="150" s="1"/>
  <c r="AE668" i="150"/>
  <c r="D660" i="151"/>
  <c r="AI660" i="150"/>
  <c r="AF660" i="150"/>
  <c r="AH660" i="150"/>
  <c r="AG660" i="150" a="1"/>
  <c r="AG660" i="150" s="1"/>
  <c r="D612" i="151"/>
  <c r="AI612" i="150"/>
  <c r="AH612" i="150"/>
  <c r="AG612" i="150" a="1"/>
  <c r="AG612" i="150" s="1"/>
  <c r="AF612" i="150"/>
  <c r="D336" i="151"/>
  <c r="AI336" i="150"/>
  <c r="AH336" i="150"/>
  <c r="AG336" i="150" a="1"/>
  <c r="AG336" i="150" s="1"/>
  <c r="AF336" i="150"/>
  <c r="D294" i="151"/>
  <c r="AI294" i="150"/>
  <c r="AH294" i="150"/>
  <c r="AG294" i="150" a="1"/>
  <c r="AG294" i="150" s="1"/>
  <c r="AF294" i="150"/>
  <c r="AE567" i="150"/>
  <c r="D367" i="151"/>
  <c r="AI367" i="150"/>
  <c r="AH367" i="150"/>
  <c r="AG367" i="150" a="1"/>
  <c r="AG367" i="150" s="1"/>
  <c r="AF367" i="150"/>
  <c r="D286" i="151"/>
  <c r="AI286" i="150"/>
  <c r="AF286" i="150"/>
  <c r="AH286" i="150"/>
  <c r="AG286" i="150" a="1"/>
  <c r="AG286" i="150" s="1"/>
  <c r="D266" i="151"/>
  <c r="AI266" i="150"/>
  <c r="AF266" i="150"/>
  <c r="AE266" i="150"/>
  <c r="AH266" i="150"/>
  <c r="AG266" i="150" a="1"/>
  <c r="AG266" i="150" s="1"/>
  <c r="AE592" i="150"/>
  <c r="AI539" i="151"/>
  <c r="AH539" i="151"/>
  <c r="AG539" i="151" a="1"/>
  <c r="AG539" i="151" s="1"/>
  <c r="AF539" i="151"/>
  <c r="AG480" i="151" a="1"/>
  <c r="AG480" i="151" s="1"/>
  <c r="AI480" i="151"/>
  <c r="AH480" i="151"/>
  <c r="AF480" i="151"/>
  <c r="AI459" i="151"/>
  <c r="AH459" i="151"/>
  <c r="AG459" i="151" a="1"/>
  <c r="AG459" i="151" s="1"/>
  <c r="AF459" i="151"/>
  <c r="D306" i="151"/>
  <c r="AI306" i="150"/>
  <c r="AG306" i="150" a="1"/>
  <c r="AG306" i="150" s="1"/>
  <c r="AF306" i="150"/>
  <c r="AH306" i="150"/>
  <c r="D432" i="151"/>
  <c r="AI432" i="150"/>
  <c r="AG432" i="150" a="1"/>
  <c r="AG432" i="150" s="1"/>
  <c r="AF432" i="150"/>
  <c r="AH432" i="150"/>
  <c r="D462" i="151"/>
  <c r="AI462" i="150"/>
  <c r="AH462" i="150"/>
  <c r="AG462" i="150" a="1"/>
  <c r="AG462" i="150" s="1"/>
  <c r="AF462" i="150"/>
  <c r="AE462" i="150"/>
  <c r="D464" i="151"/>
  <c r="AH464" i="150"/>
  <c r="AF464" i="150"/>
  <c r="AI464" i="150"/>
  <c r="AG464" i="150" a="1"/>
  <c r="AG464" i="150" s="1"/>
  <c r="D413" i="151"/>
  <c r="AH413" i="150"/>
  <c r="AG413" i="150" a="1"/>
  <c r="AG413" i="150" s="1"/>
  <c r="AF413" i="150"/>
  <c r="AI413" i="150"/>
  <c r="AF408" i="151"/>
  <c r="AI408" i="151"/>
  <c r="AH408" i="151"/>
  <c r="AG408" i="151" a="1"/>
  <c r="AG408" i="151" s="1"/>
  <c r="AI556" i="151"/>
  <c r="AH556" i="151"/>
  <c r="AF556" i="151"/>
  <c r="AG556" i="151" a="1"/>
  <c r="AG556" i="151" s="1"/>
  <c r="D368" i="151"/>
  <c r="AG368" i="150" a="1"/>
  <c r="AG368" i="150" s="1"/>
  <c r="AF368" i="150"/>
  <c r="AI368" i="150"/>
  <c r="AH368" i="150"/>
  <c r="D295" i="151"/>
  <c r="AH295" i="150"/>
  <c r="AI295" i="150"/>
  <c r="AF295" i="150"/>
  <c r="AG295" i="150" a="1"/>
  <c r="AG295" i="150" s="1"/>
  <c r="D138" i="151"/>
  <c r="AI138" i="150"/>
  <c r="AH138" i="150"/>
  <c r="AG138" i="150" a="1"/>
  <c r="AG138" i="150" s="1"/>
  <c r="AF138" i="150"/>
  <c r="AE481" i="150"/>
  <c r="AI251" i="151"/>
  <c r="AH251" i="151"/>
  <c r="AG251" i="151" a="1"/>
  <c r="AG251" i="151" s="1"/>
  <c r="AF251" i="151"/>
  <c r="D80" i="151"/>
  <c r="AG80" i="150" a="1"/>
  <c r="AG80" i="150" s="1"/>
  <c r="AI80" i="150"/>
  <c r="AH80" i="150"/>
  <c r="AF80" i="150"/>
  <c r="D50" i="151"/>
  <c r="AF50" i="150"/>
  <c r="AH50" i="150"/>
  <c r="AG50" i="150" a="1"/>
  <c r="AG50" i="150" s="1"/>
  <c r="AI50" i="150"/>
  <c r="D27" i="151"/>
  <c r="AI27" i="150"/>
  <c r="AH27" i="150"/>
  <c r="AF27" i="150"/>
  <c r="AG27" i="150" a="1"/>
  <c r="AG27" i="150" s="1"/>
  <c r="D153" i="151"/>
  <c r="AI153" i="150"/>
  <c r="AH153" i="150"/>
  <c r="AG153" i="150" a="1"/>
  <c r="AG153" i="150" s="1"/>
  <c r="AF153" i="150"/>
  <c r="AI132" i="151"/>
  <c r="AH132" i="151"/>
  <c r="AG132" i="151" a="1"/>
  <c r="AG132" i="151" s="1"/>
  <c r="AF132" i="151"/>
  <c r="D70" i="151"/>
  <c r="AI70" i="150"/>
  <c r="AH70" i="150"/>
  <c r="AG70" i="150" a="1"/>
  <c r="AG70" i="150" s="1"/>
  <c r="AF70" i="150"/>
  <c r="AE70" i="150"/>
  <c r="AI370" i="151"/>
  <c r="AH370" i="151"/>
  <c r="AG370" i="151" a="1"/>
  <c r="AG370" i="151" s="1"/>
  <c r="AF370" i="151"/>
  <c r="D254" i="151"/>
  <c r="AH254" i="150"/>
  <c r="AI254" i="150"/>
  <c r="AF254" i="150"/>
  <c r="AE254" i="150"/>
  <c r="AG254" i="150" a="1"/>
  <c r="AG254" i="150" s="1"/>
  <c r="AF292" i="151"/>
  <c r="AH292" i="151"/>
  <c r="AI292" i="151"/>
  <c r="AG292" i="151" a="1"/>
  <c r="AG292" i="151" s="1"/>
  <c r="AI239" i="151"/>
  <c r="AH239" i="151"/>
  <c r="AG239" i="151" a="1"/>
  <c r="AG239" i="151" s="1"/>
  <c r="AF239" i="151"/>
  <c r="AE239" i="151"/>
  <c r="AI214" i="151"/>
  <c r="AH214" i="151"/>
  <c r="AG214" i="151" a="1"/>
  <c r="AG214" i="151" s="1"/>
  <c r="AF214" i="151"/>
  <c r="D130" i="151"/>
  <c r="AF130" i="150"/>
  <c r="AE130" i="150"/>
  <c r="AI130" i="150"/>
  <c r="AH130" i="150"/>
  <c r="AG130" i="150" a="1"/>
  <c r="AG130" i="150" s="1"/>
  <c r="D104" i="151"/>
  <c r="AF104" i="150"/>
  <c r="AI104" i="150"/>
  <c r="AH104" i="150"/>
  <c r="AG104" i="150" a="1"/>
  <c r="AG104" i="150" s="1"/>
  <c r="AE367" i="150"/>
  <c r="AE342" i="150"/>
  <c r="AH285" i="151"/>
  <c r="AG285" i="151" a="1"/>
  <c r="AG285" i="151" s="1"/>
  <c r="AF285" i="151"/>
  <c r="AI285" i="151"/>
  <c r="AE285" i="151"/>
  <c r="D96" i="151"/>
  <c r="AF96" i="150"/>
  <c r="AH96" i="150"/>
  <c r="AG96" i="150" a="1"/>
  <c r="AG96" i="150" s="1"/>
  <c r="AI96" i="150"/>
  <c r="AE414" i="150"/>
  <c r="AI350" i="151"/>
  <c r="AH350" i="151"/>
  <c r="AG350" i="151" a="1"/>
  <c r="AG350" i="151" s="1"/>
  <c r="AF350" i="151"/>
  <c r="D250" i="151"/>
  <c r="AF250" i="150"/>
  <c r="AI250" i="150"/>
  <c r="AH250" i="150"/>
  <c r="AG250" i="150" a="1"/>
  <c r="AG250" i="150" s="1"/>
  <c r="AF229" i="151"/>
  <c r="AE229" i="151"/>
  <c r="AI229" i="151"/>
  <c r="AH229" i="151"/>
  <c r="AG229" i="151" a="1"/>
  <c r="AG229" i="151" s="1"/>
  <c r="D197" i="151"/>
  <c r="AG197" i="150" a="1"/>
  <c r="AG197" i="150" s="1"/>
  <c r="AI197" i="150"/>
  <c r="AH197" i="150"/>
  <c r="AF197" i="150"/>
  <c r="AE197" i="150"/>
  <c r="D76" i="151"/>
  <c r="AG76" i="150" a="1"/>
  <c r="AG76" i="150" s="1"/>
  <c r="AF76" i="150"/>
  <c r="AE76" i="150"/>
  <c r="AI76" i="150"/>
  <c r="AH76" i="150"/>
  <c r="AH241" i="151"/>
  <c r="AG241" i="151" a="1"/>
  <c r="AG241" i="151" s="1"/>
  <c r="AF241" i="151"/>
  <c r="AI241" i="151"/>
  <c r="AI191" i="151"/>
  <c r="AH191" i="151"/>
  <c r="AF191" i="151"/>
  <c r="AG191" i="151" a="1"/>
  <c r="AG191" i="151" s="1"/>
  <c r="AI154" i="151"/>
  <c r="AH154" i="151"/>
  <c r="AG154" i="151" a="1"/>
  <c r="AG154" i="151" s="1"/>
  <c r="AF154" i="151"/>
  <c r="AE449" i="150"/>
  <c r="AF323" i="151"/>
  <c r="AI323" i="151"/>
  <c r="AH323" i="151"/>
  <c r="AG323" i="151" a="1"/>
  <c r="AG323" i="151" s="1"/>
  <c r="AG293" i="151" a="1"/>
  <c r="AG293" i="151" s="1"/>
  <c r="AF293" i="151"/>
  <c r="AI293" i="151"/>
  <c r="AH293" i="151"/>
  <c r="AE40" i="150"/>
  <c r="AE27" i="150"/>
  <c r="AE31" i="150"/>
  <c r="AE166" i="150"/>
  <c r="AE210" i="150"/>
  <c r="D988" i="151"/>
  <c r="AI988" i="150"/>
  <c r="AG988" i="150" a="1"/>
  <c r="AG988" i="150" s="1"/>
  <c r="AF988" i="150"/>
  <c r="AH988" i="150"/>
  <c r="D1096" i="151"/>
  <c r="AF1096" i="150"/>
  <c r="AI1096" i="150"/>
  <c r="AH1096" i="150"/>
  <c r="AG1096" i="150" a="1"/>
  <c r="AG1096" i="150" s="1"/>
  <c r="D956" i="151"/>
  <c r="AF956" i="150"/>
  <c r="AI956" i="150"/>
  <c r="AH956" i="150"/>
  <c r="AG956" i="150" a="1"/>
  <c r="AG956" i="150" s="1"/>
  <c r="D982" i="151"/>
  <c r="AI982" i="150"/>
  <c r="AH982" i="150"/>
  <c r="AG982" i="150" a="1"/>
  <c r="AG982" i="150" s="1"/>
  <c r="AF982" i="150"/>
  <c r="D1014" i="151"/>
  <c r="AI1014" i="150"/>
  <c r="AH1014" i="150"/>
  <c r="AG1014" i="150" a="1"/>
  <c r="AG1014" i="150" s="1"/>
  <c r="AF1014" i="150"/>
  <c r="D931" i="151"/>
  <c r="AG931" i="150" a="1"/>
  <c r="AG931" i="150" s="1"/>
  <c r="AF931" i="150"/>
  <c r="AI931" i="150"/>
  <c r="AH931" i="150"/>
  <c r="D804" i="151"/>
  <c r="AF804" i="150"/>
  <c r="AI804" i="150"/>
  <c r="AH804" i="150"/>
  <c r="AG804" i="150" a="1"/>
  <c r="AG804" i="150" s="1"/>
  <c r="D1074" i="151"/>
  <c r="AI1074" i="150"/>
  <c r="AH1074" i="150"/>
  <c r="AG1074" i="150" a="1"/>
  <c r="AG1074" i="150" s="1"/>
  <c r="AF1074" i="150"/>
  <c r="D1030" i="151"/>
  <c r="AI1030" i="150"/>
  <c r="AG1030" i="150" a="1"/>
  <c r="AG1030" i="150" s="1"/>
  <c r="AF1030" i="150"/>
  <c r="AH1030" i="150"/>
  <c r="D1080" i="151"/>
  <c r="AF1080" i="150"/>
  <c r="AI1080" i="150"/>
  <c r="AH1080" i="150"/>
  <c r="AG1080" i="150" a="1"/>
  <c r="AG1080" i="150" s="1"/>
  <c r="D1052" i="151"/>
  <c r="AI1052" i="150"/>
  <c r="AH1052" i="150"/>
  <c r="AG1052" i="150" a="1"/>
  <c r="AG1052" i="150" s="1"/>
  <c r="AF1052" i="150"/>
  <c r="D1057" i="151"/>
  <c r="AH1057" i="150"/>
  <c r="AG1057" i="150" a="1"/>
  <c r="AG1057" i="150" s="1"/>
  <c r="AF1057" i="150"/>
  <c r="AI1057" i="150"/>
  <c r="AE1090" i="150"/>
  <c r="D1036" i="151"/>
  <c r="AG1036" i="150" a="1"/>
  <c r="AG1036" i="150" s="1"/>
  <c r="AI1036" i="150"/>
  <c r="AH1036" i="150"/>
  <c r="AF1036" i="150"/>
  <c r="D990" i="151"/>
  <c r="AH990" i="150"/>
  <c r="AI990" i="150"/>
  <c r="AG990" i="150" a="1"/>
  <c r="AG990" i="150" s="1"/>
  <c r="AF990" i="150"/>
  <c r="D953" i="151"/>
  <c r="AH953" i="150"/>
  <c r="AI953" i="150"/>
  <c r="AG953" i="150" a="1"/>
  <c r="AG953" i="150" s="1"/>
  <c r="AF953" i="150"/>
  <c r="D927" i="151"/>
  <c r="AI927" i="150"/>
  <c r="AH927" i="150"/>
  <c r="AG927" i="150" a="1"/>
  <c r="AG927" i="150" s="1"/>
  <c r="AF927" i="150"/>
  <c r="D941" i="151"/>
  <c r="AI941" i="150"/>
  <c r="AH941" i="150"/>
  <c r="AG941" i="150" a="1"/>
  <c r="AG941" i="150" s="1"/>
  <c r="AF941" i="150"/>
  <c r="AE941" i="150"/>
  <c r="AG1040" i="151" a="1"/>
  <c r="AG1040" i="151" s="1"/>
  <c r="AF1040" i="151"/>
  <c r="AI1040" i="151"/>
  <c r="AH1040" i="151"/>
  <c r="D1041" i="151"/>
  <c r="AG1041" i="150" a="1"/>
  <c r="AG1041" i="150" s="1"/>
  <c r="AI1041" i="150"/>
  <c r="AH1041" i="150"/>
  <c r="AF1041" i="150"/>
  <c r="AE1041" i="150"/>
  <c r="D1017" i="151"/>
  <c r="AG1017" i="150" a="1"/>
  <c r="AG1017" i="150" s="1"/>
  <c r="AF1017" i="150"/>
  <c r="AH1017" i="150"/>
  <c r="AE1017" i="150"/>
  <c r="AI1017" i="150"/>
  <c r="D998" i="151"/>
  <c r="AI998" i="150"/>
  <c r="AH998" i="150"/>
  <c r="AF998" i="150"/>
  <c r="AG998" i="150" a="1"/>
  <c r="AG998" i="150" s="1"/>
  <c r="D1034" i="151"/>
  <c r="AG1034" i="150" a="1"/>
  <c r="AG1034" i="150" s="1"/>
  <c r="AF1034" i="150"/>
  <c r="AH1034" i="150"/>
  <c r="AE1034" i="150"/>
  <c r="AI1034" i="150"/>
  <c r="D29" i="151"/>
  <c r="AI971" i="150"/>
  <c r="AH971" i="150"/>
  <c r="AG971" i="150" a="1"/>
  <c r="AG971" i="150" s="1"/>
  <c r="AF971" i="150"/>
  <c r="AE971" i="150"/>
  <c r="AE1085" i="150"/>
  <c r="D922" i="151"/>
  <c r="AG922" i="150" a="1"/>
  <c r="AG922" i="150" s="1"/>
  <c r="AF922" i="150"/>
  <c r="AI922" i="150"/>
  <c r="AH922" i="150"/>
  <c r="D994" i="151"/>
  <c r="AF994" i="150"/>
  <c r="AI994" i="150"/>
  <c r="AH994" i="150"/>
  <c r="AG994" i="150" a="1"/>
  <c r="AG994" i="150" s="1"/>
  <c r="D901" i="151"/>
  <c r="AF901" i="150"/>
  <c r="AI901" i="150"/>
  <c r="AH901" i="150"/>
  <c r="AG901" i="150" a="1"/>
  <c r="AG901" i="150" s="1"/>
  <c r="AI1012" i="151"/>
  <c r="AH1012" i="151"/>
  <c r="AG1012" i="151" a="1"/>
  <c r="AG1012" i="151" s="1"/>
  <c r="AF1012" i="151"/>
  <c r="D838" i="151"/>
  <c r="AH838" i="150"/>
  <c r="AI838" i="150"/>
  <c r="AG838" i="150" a="1"/>
  <c r="AG838" i="150" s="1"/>
  <c r="AF838" i="150"/>
  <c r="AG823" i="151" a="1"/>
  <c r="AG823" i="151" s="1"/>
  <c r="AF823" i="151"/>
  <c r="AE823" i="151"/>
  <c r="AH823" i="151"/>
  <c r="AI823" i="151"/>
  <c r="AE982" i="150"/>
  <c r="D805" i="151"/>
  <c r="AI805" i="150"/>
  <c r="AH805" i="150"/>
  <c r="AG805" i="150" a="1"/>
  <c r="AG805" i="150" s="1"/>
  <c r="AF805" i="150"/>
  <c r="AI786" i="151"/>
  <c r="AH786" i="151"/>
  <c r="AF786" i="151"/>
  <c r="AG786" i="151" a="1"/>
  <c r="AG786" i="151" s="1"/>
  <c r="AF766" i="151"/>
  <c r="AI766" i="151"/>
  <c r="AH766" i="151"/>
  <c r="AG766" i="151" a="1"/>
  <c r="AG766" i="151" s="1"/>
  <c r="AE940" i="150"/>
  <c r="D793" i="151"/>
  <c r="AI793" i="150"/>
  <c r="AH793" i="150"/>
  <c r="AG793" i="150" a="1"/>
  <c r="AG793" i="150" s="1"/>
  <c r="AF793" i="150"/>
  <c r="AE952" i="150"/>
  <c r="D857" i="151"/>
  <c r="AH857" i="150"/>
  <c r="AF857" i="150"/>
  <c r="AG857" i="150" a="1"/>
  <c r="AG857" i="150" s="1"/>
  <c r="AI857" i="150"/>
  <c r="AF815" i="151"/>
  <c r="AH815" i="151"/>
  <c r="AE815" i="151"/>
  <c r="AI815" i="151"/>
  <c r="AG815" i="151" a="1"/>
  <c r="AG815" i="151" s="1"/>
  <c r="D882" i="151"/>
  <c r="AI882" i="150"/>
  <c r="AH882" i="150"/>
  <c r="AG882" i="150" a="1"/>
  <c r="AG882" i="150" s="1"/>
  <c r="AF882" i="150"/>
  <c r="D864" i="151"/>
  <c r="AI864" i="150"/>
  <c r="AG864" i="150" a="1"/>
  <c r="AG864" i="150" s="1"/>
  <c r="AF864" i="150"/>
  <c r="AH864" i="150"/>
  <c r="D725" i="151"/>
  <c r="AF725" i="150"/>
  <c r="AI725" i="150"/>
  <c r="AH725" i="150"/>
  <c r="AG725" i="150" a="1"/>
  <c r="AG725" i="150" s="1"/>
  <c r="AE725" i="150"/>
  <c r="AE990" i="150"/>
  <c r="D840" i="151"/>
  <c r="AI840" i="150"/>
  <c r="AG840" i="150" a="1"/>
  <c r="AG840" i="150" s="1"/>
  <c r="AF840" i="150"/>
  <c r="AH840" i="150"/>
  <c r="D797" i="151"/>
  <c r="AI797" i="150"/>
  <c r="AF797" i="150"/>
  <c r="AH797" i="150"/>
  <c r="AG797" i="150" a="1"/>
  <c r="AG797" i="150" s="1"/>
  <c r="D822" i="151"/>
  <c r="AH822" i="150"/>
  <c r="AI822" i="150"/>
  <c r="AG822" i="150" a="1"/>
  <c r="AG822" i="150" s="1"/>
  <c r="AF822" i="150"/>
  <c r="D732" i="151"/>
  <c r="AF732" i="150"/>
  <c r="AI732" i="150"/>
  <c r="AH732" i="150"/>
  <c r="AG732" i="150" a="1"/>
  <c r="AG732" i="150" s="1"/>
  <c r="AE906" i="150"/>
  <c r="D853" i="151"/>
  <c r="AI853" i="150"/>
  <c r="AH853" i="150"/>
  <c r="AG853" i="150" a="1"/>
  <c r="AG853" i="150" s="1"/>
  <c r="AF853" i="150"/>
  <c r="AG760" i="151" a="1"/>
  <c r="AG760" i="151" s="1"/>
  <c r="AF760" i="151"/>
  <c r="AI760" i="151"/>
  <c r="AH760" i="151"/>
  <c r="AE845" i="150"/>
  <c r="D649" i="151"/>
  <c r="AH649" i="150"/>
  <c r="AI649" i="150"/>
  <c r="AG649" i="150" a="1"/>
  <c r="AG649" i="150" s="1"/>
  <c r="AF649" i="150"/>
  <c r="D628" i="151"/>
  <c r="AI628" i="150"/>
  <c r="AF628" i="150"/>
  <c r="AH628" i="150"/>
  <c r="AG628" i="150" a="1"/>
  <c r="AG628" i="150" s="1"/>
  <c r="AE628" i="150"/>
  <c r="D591" i="151"/>
  <c r="AH591" i="150"/>
  <c r="AI591" i="150"/>
  <c r="AG591" i="150" a="1"/>
  <c r="AG591" i="150" s="1"/>
  <c r="AF591" i="150"/>
  <c r="D554" i="151"/>
  <c r="AI554" i="150"/>
  <c r="AH554" i="150"/>
  <c r="AG554" i="150" a="1"/>
  <c r="AG554" i="150" s="1"/>
  <c r="AF554" i="150"/>
  <c r="D517" i="151"/>
  <c r="AI517" i="150"/>
  <c r="AH517" i="150"/>
  <c r="AG517" i="150" a="1"/>
  <c r="AG517" i="150" s="1"/>
  <c r="AF517" i="150"/>
  <c r="AE517" i="150"/>
  <c r="D470" i="151"/>
  <c r="AI470" i="150"/>
  <c r="AH470" i="150"/>
  <c r="AG470" i="150" a="1"/>
  <c r="AG470" i="150" s="1"/>
  <c r="AF470" i="150"/>
  <c r="AH720" i="151"/>
  <c r="AG720" i="151" a="1"/>
  <c r="AG720" i="151" s="1"/>
  <c r="AF720" i="151"/>
  <c r="AI720" i="151"/>
  <c r="D498" i="151"/>
  <c r="AI498" i="150"/>
  <c r="AH498" i="150"/>
  <c r="AG498" i="150" a="1"/>
  <c r="AG498" i="150" s="1"/>
  <c r="AF498" i="150"/>
  <c r="D640" i="151"/>
  <c r="AF640" i="150"/>
  <c r="AI640" i="150"/>
  <c r="AH640" i="150"/>
  <c r="AG640" i="150" a="1"/>
  <c r="AG640" i="150" s="1"/>
  <c r="AF619" i="151"/>
  <c r="AI619" i="151"/>
  <c r="AH619" i="151"/>
  <c r="AG619" i="151" a="1"/>
  <c r="AG619" i="151" s="1"/>
  <c r="AI603" i="151"/>
  <c r="AH603" i="151"/>
  <c r="AG603" i="151" a="1"/>
  <c r="AG603" i="151" s="1"/>
  <c r="AE603" i="151"/>
  <c r="AF603" i="151"/>
  <c r="AG587" i="151" a="1"/>
  <c r="AG587" i="151" s="1"/>
  <c r="AF587" i="151"/>
  <c r="AI587" i="151"/>
  <c r="AH587" i="151"/>
  <c r="D717" i="151"/>
  <c r="AH717" i="150"/>
  <c r="AG717" i="150" a="1"/>
  <c r="AG717" i="150" s="1"/>
  <c r="AF717" i="150"/>
  <c r="AI717" i="150"/>
  <c r="AE717" i="150"/>
  <c r="D686" i="151"/>
  <c r="AI686" i="150"/>
  <c r="AF686" i="150"/>
  <c r="AG686" i="150" a="1"/>
  <c r="AG686" i="150" s="1"/>
  <c r="AH686" i="150"/>
  <c r="AE633" i="150"/>
  <c r="AE591" i="150"/>
  <c r="D506" i="151"/>
  <c r="AI506" i="150"/>
  <c r="AH506" i="150"/>
  <c r="AF506" i="150"/>
  <c r="AG506" i="150" a="1"/>
  <c r="AG506" i="150" s="1"/>
  <c r="AE818" i="150"/>
  <c r="D615" i="151"/>
  <c r="AH615" i="150"/>
  <c r="AG615" i="150" a="1"/>
  <c r="AG615" i="150" s="1"/>
  <c r="AF615" i="150"/>
  <c r="AI615" i="150"/>
  <c r="D578" i="151"/>
  <c r="AI578" i="150"/>
  <c r="AF578" i="150"/>
  <c r="AG578" i="150" a="1"/>
  <c r="AG578" i="150" s="1"/>
  <c r="AE578" i="150"/>
  <c r="AH578" i="150"/>
  <c r="D533" i="151"/>
  <c r="AF533" i="150"/>
  <c r="AI533" i="150"/>
  <c r="AH533" i="150"/>
  <c r="AG533" i="150" a="1"/>
  <c r="AG533" i="150" s="1"/>
  <c r="AE777" i="150"/>
  <c r="AI710" i="151"/>
  <c r="AH710" i="151"/>
  <c r="AG710" i="151" a="1"/>
  <c r="AG710" i="151" s="1"/>
  <c r="AF710" i="151"/>
  <c r="D727" i="151"/>
  <c r="AI727" i="150"/>
  <c r="AH727" i="150"/>
  <c r="AG727" i="150" a="1"/>
  <c r="AG727" i="150" s="1"/>
  <c r="AF727" i="150"/>
  <c r="AI687" i="151"/>
  <c r="AH687" i="151"/>
  <c r="AG687" i="151" a="1"/>
  <c r="AG687" i="151" s="1"/>
  <c r="AF687" i="151"/>
  <c r="D622" i="151"/>
  <c r="AF622" i="150"/>
  <c r="AI622" i="150"/>
  <c r="AH622" i="150"/>
  <c r="AG622" i="150" a="1"/>
  <c r="AG622" i="150" s="1"/>
  <c r="AE864" i="150"/>
  <c r="AE775" i="150"/>
  <c r="AE599" i="150"/>
  <c r="D328" i="151"/>
  <c r="AI328" i="150"/>
  <c r="AH328" i="150"/>
  <c r="AG328" i="150" a="1"/>
  <c r="AG328" i="150" s="1"/>
  <c r="AF328" i="150"/>
  <c r="D287" i="151"/>
  <c r="AI287" i="150"/>
  <c r="AH287" i="150"/>
  <c r="AG287" i="150" a="1"/>
  <c r="AG287" i="150" s="1"/>
  <c r="AF287" i="150"/>
  <c r="AE559" i="150"/>
  <c r="D479" i="151"/>
  <c r="AG479" i="150" a="1"/>
  <c r="AG479" i="150" s="1"/>
  <c r="AF479" i="150"/>
  <c r="AI479" i="150"/>
  <c r="AH479" i="150"/>
  <c r="AE479" i="150"/>
  <c r="D436" i="151"/>
  <c r="AI436" i="150"/>
  <c r="AH436" i="150"/>
  <c r="AG436" i="150" a="1"/>
  <c r="AG436" i="150" s="1"/>
  <c r="AF436" i="150"/>
  <c r="D361" i="151"/>
  <c r="AI361" i="150"/>
  <c r="AH361" i="150"/>
  <c r="AF361" i="150"/>
  <c r="AG361" i="150" a="1"/>
  <c r="AG361" i="150" s="1"/>
  <c r="D318" i="151"/>
  <c r="AI318" i="150"/>
  <c r="AH318" i="150"/>
  <c r="AF318" i="150"/>
  <c r="AG318" i="150" a="1"/>
  <c r="AG318" i="150" s="1"/>
  <c r="D279" i="151"/>
  <c r="AI279" i="150"/>
  <c r="AF279" i="150"/>
  <c r="AG279" i="150" a="1"/>
  <c r="AG279" i="150" s="1"/>
  <c r="AE279" i="150"/>
  <c r="AH279" i="150"/>
  <c r="D259" i="151"/>
  <c r="AI259" i="150"/>
  <c r="AF259" i="150"/>
  <c r="AG259" i="150" a="1"/>
  <c r="AG259" i="150" s="1"/>
  <c r="AE259" i="150"/>
  <c r="AH259" i="150"/>
  <c r="AH504" i="151"/>
  <c r="AG504" i="151" a="1"/>
  <c r="AG504" i="151" s="1"/>
  <c r="AF504" i="151"/>
  <c r="AI504" i="151"/>
  <c r="AI465" i="151"/>
  <c r="AH465" i="151"/>
  <c r="AG465" i="151" a="1"/>
  <c r="AG465" i="151" s="1"/>
  <c r="AF465" i="151"/>
  <c r="AE465" i="151"/>
  <c r="AF452" i="151"/>
  <c r="AI452" i="151"/>
  <c r="AH452" i="151"/>
  <c r="AG452" i="151" a="1"/>
  <c r="AG452" i="151" s="1"/>
  <c r="AE452" i="151"/>
  <c r="D359" i="151"/>
  <c r="AI359" i="150"/>
  <c r="AG359" i="150" a="1"/>
  <c r="AG359" i="150" s="1"/>
  <c r="AF359" i="150"/>
  <c r="AH359" i="150"/>
  <c r="AE558" i="150"/>
  <c r="D445" i="151"/>
  <c r="AI445" i="150"/>
  <c r="AG445" i="150" a="1"/>
  <c r="AG445" i="150" s="1"/>
  <c r="AF445" i="150"/>
  <c r="AH445" i="150"/>
  <c r="AH512" i="151"/>
  <c r="AG512" i="151" a="1"/>
  <c r="AG512" i="151" s="1"/>
  <c r="AF512" i="151"/>
  <c r="AI512" i="151"/>
  <c r="AF427" i="151"/>
  <c r="AI427" i="151"/>
  <c r="AH427" i="151"/>
  <c r="AG427" i="151" a="1"/>
  <c r="AG427" i="151" s="1"/>
  <c r="AG433" i="151" a="1"/>
  <c r="AG433" i="151" s="1"/>
  <c r="AF433" i="151"/>
  <c r="AI433" i="151"/>
  <c r="AH433" i="151"/>
  <c r="D412" i="151"/>
  <c r="AH412" i="150"/>
  <c r="AG412" i="150" a="1"/>
  <c r="AG412" i="150" s="1"/>
  <c r="AF412" i="150"/>
  <c r="AI412" i="150"/>
  <c r="AI399" i="151"/>
  <c r="AH399" i="151"/>
  <c r="AG399" i="151" a="1"/>
  <c r="AG399" i="151" s="1"/>
  <c r="AF399" i="151"/>
  <c r="D363" i="151"/>
  <c r="AG363" i="150" a="1"/>
  <c r="AG363" i="150" s="1"/>
  <c r="AF363" i="150"/>
  <c r="AE363" i="150"/>
  <c r="AI363" i="150"/>
  <c r="AH363" i="150"/>
  <c r="AE541" i="150"/>
  <c r="D232" i="151"/>
  <c r="AG423" i="150" a="1"/>
  <c r="AG423" i="150" s="1"/>
  <c r="AI423" i="150"/>
  <c r="AH423" i="150"/>
  <c r="AF423" i="150"/>
  <c r="AE423" i="150"/>
  <c r="D355" i="151"/>
  <c r="AH355" i="150"/>
  <c r="AG355" i="150" a="1"/>
  <c r="AG355" i="150" s="1"/>
  <c r="AF355" i="150"/>
  <c r="AI355" i="150"/>
  <c r="D329" i="151"/>
  <c r="AH329" i="150"/>
  <c r="AG329" i="150" a="1"/>
  <c r="AG329" i="150" s="1"/>
  <c r="AF329" i="150"/>
  <c r="AI329" i="150"/>
  <c r="AE329" i="150"/>
  <c r="AE337" i="150"/>
  <c r="D305" i="151"/>
  <c r="AF305" i="150"/>
  <c r="AH305" i="150"/>
  <c r="AG305" i="150" a="1"/>
  <c r="AG305" i="150" s="1"/>
  <c r="AI305" i="150"/>
  <c r="D276" i="151"/>
  <c r="AF276" i="150"/>
  <c r="AH276" i="150"/>
  <c r="AG276" i="150" a="1"/>
  <c r="AG276" i="150" s="1"/>
  <c r="AI276" i="150"/>
  <c r="AE477" i="150"/>
  <c r="D107" i="151"/>
  <c r="AI107" i="150"/>
  <c r="AH107" i="150"/>
  <c r="AG107" i="150" a="1"/>
  <c r="AG107" i="150" s="1"/>
  <c r="AF107" i="150"/>
  <c r="D74" i="151"/>
  <c r="AH74" i="150"/>
  <c r="AF74" i="150"/>
  <c r="AG74" i="150" a="1"/>
  <c r="AG74" i="150" s="1"/>
  <c r="AI74" i="150"/>
  <c r="AI311" i="151"/>
  <c r="AH311" i="151"/>
  <c r="AG311" i="151" a="1"/>
  <c r="AG311" i="151" s="1"/>
  <c r="AF311" i="151"/>
  <c r="AF284" i="151"/>
  <c r="AH284" i="151"/>
  <c r="AI284" i="151"/>
  <c r="AG284" i="151" a="1"/>
  <c r="AG284" i="151" s="1"/>
  <c r="D235" i="151"/>
  <c r="AF235" i="150"/>
  <c r="AI235" i="150"/>
  <c r="AE235" i="150"/>
  <c r="AH235" i="150"/>
  <c r="AG235" i="150" a="1"/>
  <c r="AG235" i="150" s="1"/>
  <c r="AI219" i="151"/>
  <c r="AH219" i="151"/>
  <c r="AG219" i="151" a="1"/>
  <c r="AG219" i="151" s="1"/>
  <c r="AF219" i="151"/>
  <c r="AI205" i="151"/>
  <c r="AH205" i="151"/>
  <c r="AG205" i="151" a="1"/>
  <c r="AG205" i="151" s="1"/>
  <c r="AF205" i="151"/>
  <c r="AH162" i="151"/>
  <c r="AG162" i="151" a="1"/>
  <c r="AG162" i="151" s="1"/>
  <c r="AF162" i="151"/>
  <c r="AI162" i="151"/>
  <c r="D92" i="151"/>
  <c r="AH92" i="150"/>
  <c r="AI92" i="150"/>
  <c r="AG92" i="150" a="1"/>
  <c r="AG92" i="150" s="1"/>
  <c r="AF92" i="150"/>
  <c r="AE361" i="150"/>
  <c r="D277" i="151"/>
  <c r="AF277" i="150"/>
  <c r="AH277" i="150"/>
  <c r="AG277" i="150" a="1"/>
  <c r="AG277" i="150" s="1"/>
  <c r="AI277" i="150"/>
  <c r="AI163" i="151"/>
  <c r="AH163" i="151"/>
  <c r="AG163" i="151" a="1"/>
  <c r="AG163" i="151" s="1"/>
  <c r="AF163" i="151"/>
  <c r="AE163" i="151"/>
  <c r="AE464" i="150"/>
  <c r="D227" i="151"/>
  <c r="AH227" i="150"/>
  <c r="AG227" i="150" a="1"/>
  <c r="AG227" i="150" s="1"/>
  <c r="AF227" i="150"/>
  <c r="AI227" i="150"/>
  <c r="D207" i="151"/>
  <c r="AF207" i="150"/>
  <c r="AI207" i="150"/>
  <c r="AG207" i="150" a="1"/>
  <c r="AG207" i="150" s="1"/>
  <c r="AE207" i="150"/>
  <c r="AH207" i="150"/>
  <c r="D176" i="151"/>
  <c r="AG176" i="150" a="1"/>
  <c r="AG176" i="150" s="1"/>
  <c r="AF176" i="150"/>
  <c r="AE176" i="150"/>
  <c r="AI176" i="150"/>
  <c r="AH176" i="150"/>
  <c r="D129" i="151"/>
  <c r="AF129" i="150"/>
  <c r="AI129" i="150"/>
  <c r="AH129" i="150"/>
  <c r="AG129" i="150" a="1"/>
  <c r="AG129" i="150" s="1"/>
  <c r="AE528" i="150"/>
  <c r="AH381" i="151"/>
  <c r="AG381" i="151" a="1"/>
  <c r="AG381" i="151" s="1"/>
  <c r="AF381" i="151"/>
  <c r="AE381" i="151"/>
  <c r="AI381" i="151"/>
  <c r="AE318" i="150"/>
  <c r="D84" i="151"/>
  <c r="AG84" i="150" a="1"/>
  <c r="AG84" i="150" s="1"/>
  <c r="AF84" i="150"/>
  <c r="AI84" i="150"/>
  <c r="AH84" i="150"/>
  <c r="D52" i="151"/>
  <c r="AF52" i="150"/>
  <c r="AI52" i="150"/>
  <c r="AH52" i="150"/>
  <c r="AG52" i="150" a="1"/>
  <c r="AG52" i="150" s="1"/>
  <c r="AE413" i="150"/>
  <c r="AF380" i="151"/>
  <c r="AG380" i="151" a="1"/>
  <c r="AG380" i="151" s="1"/>
  <c r="AI380" i="151"/>
  <c r="AH380" i="151"/>
  <c r="AI209" i="151"/>
  <c r="AH209" i="151"/>
  <c r="AG209" i="151" a="1"/>
  <c r="AG209" i="151" s="1"/>
  <c r="AF209" i="151"/>
  <c r="D196" i="151"/>
  <c r="AH196" i="150"/>
  <c r="AG196" i="150" a="1"/>
  <c r="AG196" i="150" s="1"/>
  <c r="AF196" i="150"/>
  <c r="AI196" i="150"/>
  <c r="D102" i="151"/>
  <c r="AG102" i="150" a="1"/>
  <c r="AG102" i="150" s="1"/>
  <c r="AF102" i="150"/>
  <c r="AI102" i="150"/>
  <c r="AH102" i="150"/>
  <c r="AE102" i="150"/>
  <c r="D268" i="151"/>
  <c r="AH268" i="150"/>
  <c r="AI268" i="150"/>
  <c r="AG268" i="150" a="1"/>
  <c r="AG268" i="150" s="1"/>
  <c r="AF268" i="150"/>
  <c r="AH373" i="151"/>
  <c r="AI373" i="151"/>
  <c r="AG373" i="151" a="1"/>
  <c r="AG373" i="151" s="1"/>
  <c r="AF373" i="151"/>
  <c r="AE373" i="151"/>
  <c r="AE196" i="150"/>
  <c r="AE129" i="150"/>
  <c r="AE112" i="150"/>
  <c r="AE153" i="150"/>
  <c r="D1059" i="151"/>
  <c r="AG1059" i="150" a="1"/>
  <c r="AG1059" i="150" s="1"/>
  <c r="AF1059" i="150"/>
  <c r="AI1059" i="150"/>
  <c r="AH1059" i="150"/>
  <c r="D1077" i="151"/>
  <c r="AH1077" i="150"/>
  <c r="AG1077" i="150" a="1"/>
  <c r="AG1077" i="150" s="1"/>
  <c r="AF1077" i="150"/>
  <c r="AI1077" i="150"/>
  <c r="D1033" i="151"/>
  <c r="AG1033" i="150" a="1"/>
  <c r="AG1033" i="150" s="1"/>
  <c r="AI1033" i="150"/>
  <c r="AH1033" i="150"/>
  <c r="AF1033" i="150"/>
  <c r="AE1033" i="150"/>
  <c r="AI324" i="151"/>
  <c r="AH324" i="151"/>
  <c r="AG324" i="151" a="1"/>
  <c r="AG324" i="151" s="1"/>
  <c r="AF324" i="151"/>
  <c r="AE324" i="151"/>
  <c r="D934" i="151"/>
  <c r="AI934" i="150"/>
  <c r="AH934" i="150"/>
  <c r="AG934" i="150" a="1"/>
  <c r="AG934" i="150" s="1"/>
  <c r="AF934" i="150"/>
  <c r="AH964" i="151"/>
  <c r="AG964" i="151" a="1"/>
  <c r="AG964" i="151" s="1"/>
  <c r="AI964" i="151"/>
  <c r="AF964" i="151"/>
  <c r="AE964" i="151"/>
  <c r="D970" i="151"/>
  <c r="AF970" i="150"/>
  <c r="AI970" i="150"/>
  <c r="AH970" i="150"/>
  <c r="AG970" i="150" a="1"/>
  <c r="AG970" i="150" s="1"/>
  <c r="D946" i="151"/>
  <c r="AF946" i="150"/>
  <c r="AI946" i="150"/>
  <c r="AH946" i="150"/>
  <c r="AG946" i="150" a="1"/>
  <c r="AG946" i="150" s="1"/>
  <c r="D894" i="151"/>
  <c r="AF894" i="150"/>
  <c r="AI894" i="150"/>
  <c r="AH894" i="150"/>
  <c r="AG894" i="150" a="1"/>
  <c r="AG894" i="150" s="1"/>
  <c r="AE894" i="150"/>
  <c r="AE1079" i="150"/>
  <c r="AI1028" i="151"/>
  <c r="AH1028" i="151"/>
  <c r="AG1028" i="151" a="1"/>
  <c r="AG1028" i="151" s="1"/>
  <c r="AF1028" i="151"/>
  <c r="AE1028" i="151"/>
  <c r="AH1045" i="151"/>
  <c r="AG1045" i="151" a="1"/>
  <c r="AG1045" i="151" s="1"/>
  <c r="AI1045" i="151"/>
  <c r="AF1045" i="151"/>
  <c r="D989" i="151"/>
  <c r="AI989" i="150"/>
  <c r="AH989" i="150"/>
  <c r="AG989" i="150" a="1"/>
  <c r="AG989" i="150" s="1"/>
  <c r="AF989" i="150"/>
  <c r="AE989" i="150"/>
  <c r="D836" i="151"/>
  <c r="AF836" i="150"/>
  <c r="AI836" i="150"/>
  <c r="AG836" i="150" a="1"/>
  <c r="AG836" i="150" s="1"/>
  <c r="AE836" i="150"/>
  <c r="AH836" i="150"/>
  <c r="AG1024" i="151" a="1"/>
  <c r="AG1024" i="151" s="1"/>
  <c r="AF1024" i="151"/>
  <c r="AE1024" i="151"/>
  <c r="AI1024" i="151"/>
  <c r="AH1024" i="151"/>
  <c r="AE1010" i="150"/>
  <c r="D730" i="151"/>
  <c r="AI730" i="150"/>
  <c r="AG730" i="150" a="1"/>
  <c r="AG730" i="150" s="1"/>
  <c r="AF730" i="150"/>
  <c r="AH730" i="150"/>
  <c r="AE981" i="150"/>
  <c r="D752" i="151"/>
  <c r="AI752" i="150"/>
  <c r="AH752" i="150"/>
  <c r="AG752" i="150" a="1"/>
  <c r="AG752" i="150" s="1"/>
  <c r="AF752" i="150"/>
  <c r="AE752" i="150"/>
  <c r="AE937" i="150"/>
  <c r="AI881" i="151"/>
  <c r="AG881" i="151" a="1"/>
  <c r="AG881" i="151" s="1"/>
  <c r="AF881" i="151"/>
  <c r="AH881" i="151"/>
  <c r="D854" i="151"/>
  <c r="AH854" i="150"/>
  <c r="AI854" i="150"/>
  <c r="AG854" i="150" a="1"/>
  <c r="AG854" i="150" s="1"/>
  <c r="AF854" i="150"/>
  <c r="AI789" i="151"/>
  <c r="AH789" i="151"/>
  <c r="AG789" i="151" a="1"/>
  <c r="AG789" i="151" s="1"/>
  <c r="AF789" i="151"/>
  <c r="AE789" i="151"/>
  <c r="D748" i="151"/>
  <c r="AI748" i="150"/>
  <c r="AH748" i="150"/>
  <c r="AG748" i="150" a="1"/>
  <c r="AG748" i="150" s="1"/>
  <c r="AF748" i="150"/>
  <c r="AE748" i="150"/>
  <c r="AE931" i="150"/>
  <c r="D830" i="151"/>
  <c r="AH830" i="150"/>
  <c r="AF830" i="150"/>
  <c r="AI830" i="150"/>
  <c r="AG830" i="150" a="1"/>
  <c r="AG830" i="150" s="1"/>
  <c r="AG831" i="151" a="1"/>
  <c r="AG831" i="151" s="1"/>
  <c r="AF831" i="151"/>
  <c r="AE831" i="151"/>
  <c r="AH831" i="151"/>
  <c r="AI831" i="151"/>
  <c r="D880" i="151"/>
  <c r="AI880" i="150"/>
  <c r="AG880" i="150" a="1"/>
  <c r="AG880" i="150" s="1"/>
  <c r="AF880" i="150"/>
  <c r="AH880" i="150"/>
  <c r="AI807" i="151"/>
  <c r="AG807" i="151" a="1"/>
  <c r="AG807" i="151" s="1"/>
  <c r="AF807" i="151"/>
  <c r="AH807" i="151"/>
  <c r="D688" i="151"/>
  <c r="AI688" i="150"/>
  <c r="AH688" i="150"/>
  <c r="AG688" i="150" a="1"/>
  <c r="AG688" i="150" s="1"/>
  <c r="AF688" i="150"/>
  <c r="AE809" i="150"/>
  <c r="D692" i="151"/>
  <c r="AG692" i="150" a="1"/>
  <c r="AG692" i="150" s="1"/>
  <c r="AF692" i="150"/>
  <c r="AI692" i="150"/>
  <c r="AH692" i="150"/>
  <c r="AE692" i="150"/>
  <c r="D644" i="151"/>
  <c r="AI644" i="150"/>
  <c r="AF644" i="150"/>
  <c r="AH644" i="150"/>
  <c r="AG644" i="150" a="1"/>
  <c r="AG644" i="150" s="1"/>
  <c r="AE644" i="150"/>
  <c r="D607" i="151"/>
  <c r="AH607" i="150"/>
  <c r="AI607" i="150"/>
  <c r="AG607" i="150" a="1"/>
  <c r="AG607" i="150" s="1"/>
  <c r="AF607" i="150"/>
  <c r="D586" i="151"/>
  <c r="AI586" i="150"/>
  <c r="AF586" i="150"/>
  <c r="AH586" i="150"/>
  <c r="AG586" i="150" a="1"/>
  <c r="AG586" i="150" s="1"/>
  <c r="AE586" i="150"/>
  <c r="D545" i="151"/>
  <c r="AI545" i="150"/>
  <c r="AH545" i="150"/>
  <c r="AG545" i="150" a="1"/>
  <c r="AG545" i="150" s="1"/>
  <c r="AF545" i="150"/>
  <c r="D509" i="151"/>
  <c r="AI509" i="150"/>
  <c r="AH509" i="150"/>
  <c r="AG509" i="150" a="1"/>
  <c r="AG509" i="150" s="1"/>
  <c r="AF509" i="150"/>
  <c r="D463" i="151"/>
  <c r="AI463" i="150"/>
  <c r="AH463" i="150"/>
  <c r="AG463" i="150" a="1"/>
  <c r="AG463" i="150" s="1"/>
  <c r="AF463" i="150"/>
  <c r="AE804" i="150"/>
  <c r="D624" i="151"/>
  <c r="AF624" i="150"/>
  <c r="AI624" i="150"/>
  <c r="AE624" i="150"/>
  <c r="AH624" i="150"/>
  <c r="AG624" i="150" a="1"/>
  <c r="AG624" i="150" s="1"/>
  <c r="D536" i="151"/>
  <c r="AI536" i="150"/>
  <c r="AH536" i="150"/>
  <c r="AG536" i="150" a="1"/>
  <c r="AG536" i="150" s="1"/>
  <c r="AF536" i="150"/>
  <c r="D493" i="151"/>
  <c r="AI493" i="150"/>
  <c r="AH493" i="150"/>
  <c r="AG493" i="150" a="1"/>
  <c r="AG493" i="150" s="1"/>
  <c r="AF493" i="150"/>
  <c r="AG677" i="151" a="1"/>
  <c r="AG677" i="151" s="1"/>
  <c r="AF677" i="151"/>
  <c r="AI677" i="151"/>
  <c r="AH677" i="151"/>
  <c r="AE763" i="150"/>
  <c r="AH659" i="151"/>
  <c r="AG659" i="151" a="1"/>
  <c r="AG659" i="151" s="1"/>
  <c r="AF659" i="151"/>
  <c r="AI659" i="151"/>
  <c r="D630" i="151"/>
  <c r="AF630" i="150"/>
  <c r="AI630" i="150"/>
  <c r="AH630" i="150"/>
  <c r="AG630" i="150" a="1"/>
  <c r="AG630" i="150" s="1"/>
  <c r="D588" i="151"/>
  <c r="AF588" i="150"/>
  <c r="AI588" i="150"/>
  <c r="AH588" i="150"/>
  <c r="AG588" i="150" a="1"/>
  <c r="AG588" i="150" s="1"/>
  <c r="D551" i="151"/>
  <c r="AI551" i="150"/>
  <c r="AH551" i="150"/>
  <c r="AF551" i="150"/>
  <c r="AG551" i="150" a="1"/>
  <c r="AG551" i="150" s="1"/>
  <c r="D503" i="151"/>
  <c r="AG503" i="150" a="1"/>
  <c r="AG503" i="150" s="1"/>
  <c r="AF503" i="150"/>
  <c r="AE503" i="150"/>
  <c r="AH503" i="150"/>
  <c r="AI503" i="150"/>
  <c r="AE799" i="150"/>
  <c r="D594" i="151"/>
  <c r="AI594" i="150"/>
  <c r="AF594" i="150"/>
  <c r="AG594" i="150" a="1"/>
  <c r="AG594" i="150" s="1"/>
  <c r="AE594" i="150"/>
  <c r="AH594" i="150"/>
  <c r="AE726" i="150"/>
  <c r="AG653" i="151" a="1"/>
  <c r="AG653" i="151" s="1"/>
  <c r="AF653" i="151"/>
  <c r="AI653" i="151"/>
  <c r="AH653" i="151"/>
  <c r="AG637" i="151" a="1"/>
  <c r="AG637" i="151" s="1"/>
  <c r="AF637" i="151"/>
  <c r="AI637" i="151"/>
  <c r="AH637" i="151"/>
  <c r="AF601" i="151"/>
  <c r="AH601" i="151"/>
  <c r="AG601" i="151" a="1"/>
  <c r="AG601" i="151" s="1"/>
  <c r="AI601" i="151"/>
  <c r="AE856" i="150"/>
  <c r="D596" i="151"/>
  <c r="AI596" i="150"/>
  <c r="AH596" i="150"/>
  <c r="AG596" i="150" a="1"/>
  <c r="AG596" i="150" s="1"/>
  <c r="AF596" i="150"/>
  <c r="D574" i="151"/>
  <c r="AF574" i="150"/>
  <c r="AI574" i="150"/>
  <c r="AH574" i="150"/>
  <c r="AG574" i="150" a="1"/>
  <c r="AG574" i="150" s="1"/>
  <c r="D319" i="151"/>
  <c r="AI319" i="150"/>
  <c r="AH319" i="150"/>
  <c r="AG319" i="150" a="1"/>
  <c r="AG319" i="150" s="1"/>
  <c r="AF319" i="150"/>
  <c r="D280" i="151"/>
  <c r="AI280" i="150"/>
  <c r="AH280" i="150"/>
  <c r="AG280" i="150" a="1"/>
  <c r="AG280" i="150" s="1"/>
  <c r="AF280" i="150"/>
  <c r="D353" i="151"/>
  <c r="AI353" i="150"/>
  <c r="AH353" i="150"/>
  <c r="AF353" i="150"/>
  <c r="AG353" i="150" a="1"/>
  <c r="AG353" i="150" s="1"/>
  <c r="D313" i="151"/>
  <c r="AI313" i="150"/>
  <c r="AH313" i="150"/>
  <c r="AF313" i="150"/>
  <c r="AG313" i="150" a="1"/>
  <c r="AG313" i="150" s="1"/>
  <c r="D252" i="151"/>
  <c r="AI252" i="150"/>
  <c r="AF252" i="150"/>
  <c r="AH252" i="150"/>
  <c r="AG252" i="150" a="1"/>
  <c r="AG252" i="150" s="1"/>
  <c r="D546" i="151"/>
  <c r="AH546" i="150"/>
  <c r="AG546" i="150" a="1"/>
  <c r="AG546" i="150" s="1"/>
  <c r="AF546" i="150"/>
  <c r="AI546" i="150"/>
  <c r="AH475" i="151"/>
  <c r="AI475" i="151"/>
  <c r="AG475" i="151" a="1"/>
  <c r="AG475" i="151" s="1"/>
  <c r="AF475" i="151"/>
  <c r="D299" i="151"/>
  <c r="AI299" i="150"/>
  <c r="AG299" i="150" a="1"/>
  <c r="AG299" i="150" s="1"/>
  <c r="AF299" i="150"/>
  <c r="AH299" i="150"/>
  <c r="AI495" i="151"/>
  <c r="AG495" i="151" a="1"/>
  <c r="AG495" i="151" s="1"/>
  <c r="AH495" i="151"/>
  <c r="AF495" i="151"/>
  <c r="AE562" i="150"/>
  <c r="AE510" i="150"/>
  <c r="D417" i="151"/>
  <c r="AI417" i="150"/>
  <c r="AG417" i="150" a="1"/>
  <c r="AG417" i="150" s="1"/>
  <c r="AF417" i="150"/>
  <c r="AH417" i="150"/>
  <c r="AE612" i="150"/>
  <c r="AE513" i="150"/>
  <c r="D397" i="151"/>
  <c r="AG397" i="150" a="1"/>
  <c r="AG397" i="150" s="1"/>
  <c r="AF397" i="150"/>
  <c r="AI397" i="150"/>
  <c r="AH397" i="150"/>
  <c r="D356" i="151"/>
  <c r="AG356" i="150" a="1"/>
  <c r="AG356" i="150" s="1"/>
  <c r="AF356" i="150"/>
  <c r="AI356" i="150"/>
  <c r="AH356" i="150"/>
  <c r="D563" i="151"/>
  <c r="AH563" i="150"/>
  <c r="AG563" i="150" a="1"/>
  <c r="AG563" i="150" s="1"/>
  <c r="AF563" i="150"/>
  <c r="AI563" i="150"/>
  <c r="D486" i="151"/>
  <c r="AI486" i="150"/>
  <c r="AH486" i="150"/>
  <c r="AF486" i="150"/>
  <c r="AG486" i="150" a="1"/>
  <c r="AG486" i="150" s="1"/>
  <c r="AI457" i="151"/>
  <c r="AH457" i="151"/>
  <c r="AG457" i="151" a="1"/>
  <c r="AG457" i="151" s="1"/>
  <c r="AF457" i="151"/>
  <c r="D422" i="151"/>
  <c r="AI422" i="150"/>
  <c r="AH422" i="150"/>
  <c r="AG422" i="150" a="1"/>
  <c r="AG422" i="150" s="1"/>
  <c r="AF422" i="150"/>
  <c r="AE455" i="150"/>
  <c r="D331" i="151"/>
  <c r="AG331" i="150" a="1"/>
  <c r="AG331" i="150" s="1"/>
  <c r="AF331" i="150"/>
  <c r="AE331" i="150"/>
  <c r="AI331" i="150"/>
  <c r="AH331" i="150"/>
  <c r="D274" i="151"/>
  <c r="AG274" i="150" a="1"/>
  <c r="AG274" i="150" s="1"/>
  <c r="AH274" i="150"/>
  <c r="AI274" i="150"/>
  <c r="AF274" i="150"/>
  <c r="AH261" i="151"/>
  <c r="AG261" i="151" a="1"/>
  <c r="AG261" i="151" s="1"/>
  <c r="AF261" i="151"/>
  <c r="AI261" i="151"/>
  <c r="D145" i="151"/>
  <c r="AI145" i="150"/>
  <c r="AH145" i="150"/>
  <c r="AG145" i="150" a="1"/>
  <c r="AG145" i="150" s="1"/>
  <c r="AF145" i="150"/>
  <c r="AI387" i="151"/>
  <c r="AH387" i="151"/>
  <c r="AG387" i="151" a="1"/>
  <c r="AG387" i="151" s="1"/>
  <c r="AF387" i="151"/>
  <c r="D291" i="151"/>
  <c r="AF291" i="150"/>
  <c r="AH291" i="150"/>
  <c r="AG291" i="150" a="1"/>
  <c r="AG291" i="150" s="1"/>
  <c r="AI291" i="150"/>
  <c r="D135" i="151"/>
  <c r="AF135" i="150"/>
  <c r="AI135" i="150"/>
  <c r="AG135" i="150" a="1"/>
  <c r="AG135" i="150" s="1"/>
  <c r="AH135" i="150"/>
  <c r="AG386" i="151" a="1"/>
  <c r="AG386" i="151" s="1"/>
  <c r="AF386" i="151"/>
  <c r="AH386" i="151"/>
  <c r="AI386" i="151"/>
  <c r="AG345" i="151" a="1"/>
  <c r="AG345" i="151" s="1"/>
  <c r="AF345" i="151"/>
  <c r="AI345" i="151"/>
  <c r="AH345" i="151"/>
  <c r="AE306" i="150"/>
  <c r="D62" i="151"/>
  <c r="AI62" i="150"/>
  <c r="AH62" i="150"/>
  <c r="AG62" i="150" a="1"/>
  <c r="AG62" i="150" s="1"/>
  <c r="AF62" i="150"/>
  <c r="AE62" i="150"/>
  <c r="D91" i="151"/>
  <c r="AG91" i="150" a="1"/>
  <c r="AG91" i="150" s="1"/>
  <c r="AF91" i="150"/>
  <c r="AI91" i="150"/>
  <c r="AH91" i="150"/>
  <c r="AE336" i="150"/>
  <c r="AE276" i="150"/>
  <c r="D249" i="151"/>
  <c r="AF249" i="150"/>
  <c r="AH249" i="150"/>
  <c r="AG249" i="150" a="1"/>
  <c r="AG249" i="150" s="1"/>
  <c r="AI249" i="150"/>
  <c r="D127" i="151"/>
  <c r="AI127" i="150"/>
  <c r="AF127" i="150"/>
  <c r="AH127" i="150"/>
  <c r="AG127" i="150" a="1"/>
  <c r="AG127" i="150" s="1"/>
  <c r="AI385" i="151"/>
  <c r="AH385" i="151"/>
  <c r="AF385" i="151"/>
  <c r="AG385" i="151" a="1"/>
  <c r="AG385" i="151" s="1"/>
  <c r="AE327" i="150"/>
  <c r="D175" i="151"/>
  <c r="AF175" i="150"/>
  <c r="AE175" i="150"/>
  <c r="AI175" i="150"/>
  <c r="AH175" i="150"/>
  <c r="AG175" i="150" a="1"/>
  <c r="AG175" i="150" s="1"/>
  <c r="D128" i="151"/>
  <c r="AH128" i="150"/>
  <c r="AF128" i="150"/>
  <c r="AI128" i="150"/>
  <c r="AG128" i="150" a="1"/>
  <c r="AG128" i="150" s="1"/>
  <c r="AE509" i="150"/>
  <c r="AE301" i="150"/>
  <c r="D270" i="151"/>
  <c r="AF270" i="150"/>
  <c r="AH270" i="150"/>
  <c r="AG270" i="150" a="1"/>
  <c r="AG270" i="150" s="1"/>
  <c r="AI270" i="150"/>
  <c r="D257" i="151"/>
  <c r="AF257" i="150"/>
  <c r="AI257" i="150"/>
  <c r="AH257" i="150"/>
  <c r="AG257" i="150" a="1"/>
  <c r="AG257" i="150" s="1"/>
  <c r="AE224" i="150"/>
  <c r="AF180" i="151"/>
  <c r="AI180" i="151"/>
  <c r="AH180" i="151"/>
  <c r="AG180" i="151" a="1"/>
  <c r="AG180" i="151" s="1"/>
  <c r="D77" i="151"/>
  <c r="AI77" i="150"/>
  <c r="AH77" i="150"/>
  <c r="AG77" i="150" a="1"/>
  <c r="AG77" i="150" s="1"/>
  <c r="AF77" i="150"/>
  <c r="D24" i="151"/>
  <c r="AF24" i="150"/>
  <c r="AH24" i="150"/>
  <c r="AG24" i="150" a="1"/>
  <c r="AG24" i="150" s="1"/>
  <c r="AI24" i="150"/>
  <c r="AE412" i="150"/>
  <c r="D247" i="151"/>
  <c r="AH247" i="150"/>
  <c r="AI247" i="150"/>
  <c r="AG247" i="150" a="1"/>
  <c r="AG247" i="150" s="1"/>
  <c r="AF247" i="150"/>
  <c r="D221" i="151"/>
  <c r="AH221" i="150"/>
  <c r="AI221" i="150"/>
  <c r="AG221" i="150" a="1"/>
  <c r="AG221" i="150" s="1"/>
  <c r="AF221" i="150"/>
  <c r="D208" i="151"/>
  <c r="AH208" i="150"/>
  <c r="AG208" i="150" a="1"/>
  <c r="AG208" i="150" s="1"/>
  <c r="AF208" i="150"/>
  <c r="AI208" i="150"/>
  <c r="D195" i="151"/>
  <c r="AH195" i="150"/>
  <c r="AG195" i="150" a="1"/>
  <c r="AG195" i="150" s="1"/>
  <c r="AF195" i="150"/>
  <c r="AI195" i="150"/>
  <c r="D45" i="151"/>
  <c r="AG45" i="150" a="1"/>
  <c r="AG45" i="150" s="1"/>
  <c r="AF45" i="150"/>
  <c r="AI45" i="150"/>
  <c r="AH45" i="150"/>
  <c r="D23" i="151"/>
  <c r="AG23" i="150" a="1"/>
  <c r="AG23" i="150" s="1"/>
  <c r="AF23" i="150"/>
  <c r="AI23" i="150"/>
  <c r="AH23" i="150"/>
  <c r="D3" i="151"/>
  <c r="AG3" i="150" a="1"/>
  <c r="AG3" i="150" s="1"/>
  <c r="AI3" i="150"/>
  <c r="AH3" i="150"/>
  <c r="AF3" i="150"/>
  <c r="AH258" i="151"/>
  <c r="AG258" i="151" a="1"/>
  <c r="AG258" i="151" s="1"/>
  <c r="AF258" i="151"/>
  <c r="AI258" i="151"/>
  <c r="AH198" i="151"/>
  <c r="AG198" i="151" a="1"/>
  <c r="AG198" i="151" s="1"/>
  <c r="AF198" i="151"/>
  <c r="AI198" i="151"/>
  <c r="AI190" i="151"/>
  <c r="AH190" i="151"/>
  <c r="AG190" i="151" a="1"/>
  <c r="AG190" i="151" s="1"/>
  <c r="AF190" i="151"/>
  <c r="AE190" i="151"/>
  <c r="AE149" i="150"/>
  <c r="AE104" i="150"/>
  <c r="AE217" i="150"/>
  <c r="AE128" i="150"/>
  <c r="AE138" i="150"/>
  <c r="AE268" i="150"/>
  <c r="AI1021" i="151"/>
  <c r="AH1021" i="151"/>
  <c r="AG1021" i="151" a="1"/>
  <c r="AG1021" i="151" s="1"/>
  <c r="AF1021" i="151"/>
  <c r="AE1021" i="151"/>
  <c r="D1008" i="151"/>
  <c r="AG1008" i="150" a="1"/>
  <c r="AG1008" i="150" s="1"/>
  <c r="AI1008" i="150"/>
  <c r="AH1008" i="150"/>
  <c r="AF1008" i="150"/>
  <c r="AE1008" i="150"/>
  <c r="D936" i="151"/>
  <c r="AI936" i="150"/>
  <c r="AH936" i="150"/>
  <c r="AG936" i="150" a="1"/>
  <c r="AG936" i="150" s="1"/>
  <c r="AF936" i="150"/>
  <c r="AE936" i="150"/>
  <c r="D1084" i="151"/>
  <c r="AI1084" i="150"/>
  <c r="AH1084" i="150"/>
  <c r="AG1084" i="150" a="1"/>
  <c r="AG1084" i="150" s="1"/>
  <c r="AF1084" i="150"/>
  <c r="D698" i="151"/>
  <c r="AG1066" i="150" a="1"/>
  <c r="AG1066" i="150" s="1"/>
  <c r="AF1066" i="150"/>
  <c r="AE1066" i="150"/>
  <c r="AI1066" i="150"/>
  <c r="AH1066" i="150"/>
  <c r="D1005" i="151"/>
  <c r="AI1005" i="150"/>
  <c r="AG1005" i="150" a="1"/>
  <c r="AG1005" i="150" s="1"/>
  <c r="AF1005" i="150"/>
  <c r="AH1005" i="150"/>
  <c r="D1072" i="151"/>
  <c r="AF1072" i="150"/>
  <c r="AI1072" i="150"/>
  <c r="AH1072" i="150"/>
  <c r="AG1072" i="150" a="1"/>
  <c r="AG1072" i="150" s="1"/>
  <c r="D1051" i="151"/>
  <c r="AF1051" i="150"/>
  <c r="AI1051" i="150"/>
  <c r="AH1051" i="150"/>
  <c r="AG1051" i="150" a="1"/>
  <c r="AG1051" i="150" s="1"/>
  <c r="D1049" i="151"/>
  <c r="AG1049" i="150" a="1"/>
  <c r="AG1049" i="150" s="1"/>
  <c r="AI1049" i="150"/>
  <c r="AH1049" i="150"/>
  <c r="AF1049" i="150"/>
  <c r="D1007" i="151"/>
  <c r="AH1007" i="150"/>
  <c r="AI1007" i="150"/>
  <c r="AG1007" i="150" a="1"/>
  <c r="AG1007" i="150" s="1"/>
  <c r="AF1007" i="150"/>
  <c r="AE1007" i="150"/>
  <c r="D950" i="151"/>
  <c r="AI950" i="150"/>
  <c r="AH950" i="150"/>
  <c r="AG950" i="150" a="1"/>
  <c r="AG950" i="150" s="1"/>
  <c r="AF950" i="150"/>
  <c r="D918" i="151"/>
  <c r="AI918" i="150"/>
  <c r="AH918" i="150"/>
  <c r="AG918" i="150" a="1"/>
  <c r="AG918" i="150" s="1"/>
  <c r="AF918" i="150"/>
  <c r="D975" i="151"/>
  <c r="AG975" i="150" a="1"/>
  <c r="AG975" i="150" s="1"/>
  <c r="AI975" i="150"/>
  <c r="AH975" i="150"/>
  <c r="AF975" i="150"/>
  <c r="AE975" i="150"/>
  <c r="D935" i="151"/>
  <c r="AI935" i="150"/>
  <c r="AH935" i="150"/>
  <c r="AG935" i="150" a="1"/>
  <c r="AG935" i="150" s="1"/>
  <c r="AF935" i="150"/>
  <c r="AE1096" i="150"/>
  <c r="D908" i="151"/>
  <c r="AI908" i="150"/>
  <c r="AH908" i="150"/>
  <c r="AG908" i="150" a="1"/>
  <c r="AG908" i="150" s="1"/>
  <c r="AF908" i="150"/>
  <c r="D968" i="151"/>
  <c r="AI968" i="150"/>
  <c r="AF968" i="150"/>
  <c r="AH968" i="150"/>
  <c r="AG968" i="150" a="1"/>
  <c r="AG968" i="150" s="1"/>
  <c r="D969" i="151"/>
  <c r="AH969" i="150"/>
  <c r="AF969" i="150"/>
  <c r="AI969" i="150"/>
  <c r="AG969" i="150" a="1"/>
  <c r="AG969" i="150" s="1"/>
  <c r="D914" i="151"/>
  <c r="AF914" i="150"/>
  <c r="AE914" i="150"/>
  <c r="AI914" i="150"/>
  <c r="AH914" i="150"/>
  <c r="AG914" i="150" a="1"/>
  <c r="AG914" i="150" s="1"/>
  <c r="AE1059" i="150"/>
  <c r="D1025" i="151"/>
  <c r="AG1025" i="150" a="1"/>
  <c r="AG1025" i="150" s="1"/>
  <c r="AI1025" i="150"/>
  <c r="AH1025" i="150"/>
  <c r="AF1025" i="150"/>
  <c r="AI1011" i="151"/>
  <c r="AH1011" i="151"/>
  <c r="AG1011" i="151" a="1"/>
  <c r="AG1011" i="151" s="1"/>
  <c r="AF1011" i="151"/>
  <c r="D913" i="151"/>
  <c r="AG913" i="150" a="1"/>
  <c r="AG913" i="150" s="1"/>
  <c r="AF913" i="150"/>
  <c r="AI913" i="150"/>
  <c r="AH913" i="150"/>
  <c r="AF1015" i="151"/>
  <c r="AH1015" i="151"/>
  <c r="AI1015" i="151"/>
  <c r="AG1015" i="151" a="1"/>
  <c r="AG1015" i="151" s="1"/>
  <c r="D429" i="151"/>
  <c r="AH920" i="150"/>
  <c r="AG920" i="150" a="1"/>
  <c r="AG920" i="150" s="1"/>
  <c r="AF920" i="150"/>
  <c r="AI920" i="150"/>
  <c r="D892" i="151"/>
  <c r="AF892" i="150"/>
  <c r="AI892" i="150"/>
  <c r="AH892" i="150"/>
  <c r="AG892" i="150" a="1"/>
  <c r="AG892" i="150" s="1"/>
  <c r="D828" i="151"/>
  <c r="AF828" i="150"/>
  <c r="AI828" i="150"/>
  <c r="AH828" i="150"/>
  <c r="AG828" i="150" a="1"/>
  <c r="AG828" i="150" s="1"/>
  <c r="D1042" i="151"/>
  <c r="AG1042" i="150" a="1"/>
  <c r="AG1042" i="150" s="1"/>
  <c r="AF1042" i="150"/>
  <c r="AH1042" i="150"/>
  <c r="AI1042" i="150"/>
  <c r="AE1042" i="150"/>
  <c r="AE954" i="150"/>
  <c r="D832" i="151"/>
  <c r="AI832" i="150"/>
  <c r="AG832" i="150" a="1"/>
  <c r="AG832" i="150" s="1"/>
  <c r="AF832" i="150"/>
  <c r="AH832" i="150"/>
  <c r="AE832" i="150"/>
  <c r="AI887" i="151"/>
  <c r="AH887" i="151"/>
  <c r="AG887" i="151" a="1"/>
  <c r="AG887" i="151" s="1"/>
  <c r="AF887" i="151"/>
  <c r="AE887" i="151"/>
  <c r="AG863" i="151" a="1"/>
  <c r="AG863" i="151" s="1"/>
  <c r="AF863" i="151"/>
  <c r="AH863" i="151"/>
  <c r="AI863" i="151"/>
  <c r="AG788" i="151" a="1"/>
  <c r="AG788" i="151" s="1"/>
  <c r="AF788" i="151"/>
  <c r="AI788" i="151"/>
  <c r="AH788" i="151"/>
  <c r="AE788" i="151"/>
  <c r="AI768" i="151"/>
  <c r="AG768" i="151" a="1"/>
  <c r="AG768" i="151" s="1"/>
  <c r="AH768" i="151"/>
  <c r="AF768" i="151"/>
  <c r="AE930" i="150"/>
  <c r="AG839" i="151" a="1"/>
  <c r="AG839" i="151" s="1"/>
  <c r="AF839" i="151"/>
  <c r="AE839" i="151"/>
  <c r="AH839" i="151"/>
  <c r="AI839" i="151"/>
  <c r="D773" i="151"/>
  <c r="AI773" i="150"/>
  <c r="AH773" i="150"/>
  <c r="AG773" i="150" a="1"/>
  <c r="AG773" i="150" s="1"/>
  <c r="AF773" i="150"/>
  <c r="AE927" i="150"/>
  <c r="AF891" i="151"/>
  <c r="AI891" i="151"/>
  <c r="AH891" i="151"/>
  <c r="AG891" i="151" a="1"/>
  <c r="AG891" i="151" s="1"/>
  <c r="AF875" i="151"/>
  <c r="AI875" i="151"/>
  <c r="AG875" i="151" a="1"/>
  <c r="AG875" i="151" s="1"/>
  <c r="AH875" i="151"/>
  <c r="D824" i="151"/>
  <c r="AI824" i="150"/>
  <c r="AG824" i="150" a="1"/>
  <c r="AG824" i="150" s="1"/>
  <c r="AF824" i="150"/>
  <c r="AE824" i="150"/>
  <c r="AH824" i="150"/>
  <c r="AI803" i="151"/>
  <c r="AH803" i="151"/>
  <c r="AG803" i="151" a="1"/>
  <c r="AG803" i="151" s="1"/>
  <c r="AF803" i="151"/>
  <c r="D747" i="151"/>
  <c r="AI747" i="150"/>
  <c r="AH747" i="150"/>
  <c r="AG747" i="150" a="1"/>
  <c r="AG747" i="150" s="1"/>
  <c r="AF747" i="150"/>
  <c r="AE1005" i="150"/>
  <c r="AJ780" i="151"/>
  <c r="AI780" i="151"/>
  <c r="AH780" i="151"/>
  <c r="AG780" i="151" a="1"/>
  <c r="AG780" i="151" s="1"/>
  <c r="AF780" i="151"/>
  <c r="AM780" i="151"/>
  <c r="AE780" i="151"/>
  <c r="AK780" i="151"/>
  <c r="D715" i="151"/>
  <c r="AF715" i="150"/>
  <c r="AI715" i="150"/>
  <c r="AH715" i="150"/>
  <c r="AG715" i="150" a="1"/>
  <c r="AG715" i="150" s="1"/>
  <c r="AE969" i="150"/>
  <c r="AI873" i="151"/>
  <c r="AH873" i="151"/>
  <c r="AG873" i="151" a="1"/>
  <c r="AG873" i="151" s="1"/>
  <c r="AF873" i="151"/>
  <c r="D837" i="151"/>
  <c r="AI837" i="150"/>
  <c r="AH837" i="150"/>
  <c r="AG837" i="150" a="1"/>
  <c r="AG837" i="150" s="1"/>
  <c r="AF837" i="150"/>
  <c r="AE770" i="150"/>
  <c r="AE934" i="150"/>
  <c r="AF849" i="151"/>
  <c r="AI849" i="151"/>
  <c r="AH849" i="151"/>
  <c r="AG849" i="151" a="1"/>
  <c r="AG849" i="151" s="1"/>
  <c r="D816" i="151"/>
  <c r="AI816" i="150"/>
  <c r="AG816" i="150" a="1"/>
  <c r="AG816" i="150" s="1"/>
  <c r="AF816" i="150"/>
  <c r="AH816" i="150"/>
  <c r="AE816" i="150"/>
  <c r="D723" i="151"/>
  <c r="AI723" i="150"/>
  <c r="AH723" i="150"/>
  <c r="AG723" i="150" a="1"/>
  <c r="AG723" i="150" s="1"/>
  <c r="AF723" i="150"/>
  <c r="AI862" i="151"/>
  <c r="AH862" i="151"/>
  <c r="AF862" i="151"/>
  <c r="AG862" i="151" a="1"/>
  <c r="AG862" i="151" s="1"/>
  <c r="AE830" i="150"/>
  <c r="AG722" i="151" a="1"/>
  <c r="AG722" i="151" s="1"/>
  <c r="AF722" i="151"/>
  <c r="AI722" i="151"/>
  <c r="AH722" i="151"/>
  <c r="AE691" i="150"/>
  <c r="D623" i="151"/>
  <c r="AH623" i="150"/>
  <c r="AI623" i="150"/>
  <c r="AG623" i="150" a="1"/>
  <c r="AG623" i="150" s="1"/>
  <c r="AF623" i="150"/>
  <c r="D602" i="151"/>
  <c r="AI602" i="150"/>
  <c r="AF602" i="150"/>
  <c r="AH602" i="150"/>
  <c r="AG602" i="150" a="1"/>
  <c r="AG602" i="150" s="1"/>
  <c r="AE602" i="150"/>
  <c r="D537" i="151"/>
  <c r="AI537" i="150"/>
  <c r="AH537" i="150"/>
  <c r="AG537" i="150" a="1"/>
  <c r="AG537" i="150" s="1"/>
  <c r="AF537" i="150"/>
  <c r="AE537" i="150"/>
  <c r="D461" i="151"/>
  <c r="AI461" i="150"/>
  <c r="AH461" i="150"/>
  <c r="AG461" i="150" a="1"/>
  <c r="AG461" i="150" s="1"/>
  <c r="AF461" i="150"/>
  <c r="AE785" i="150"/>
  <c r="D650" i="151"/>
  <c r="AI650" i="150"/>
  <c r="AH650" i="150"/>
  <c r="AG650" i="150" a="1"/>
  <c r="AG650" i="150" s="1"/>
  <c r="AF650" i="150"/>
  <c r="D576" i="151"/>
  <c r="AI576" i="150"/>
  <c r="AH576" i="150"/>
  <c r="AG576" i="150" a="1"/>
  <c r="AG576" i="150" s="1"/>
  <c r="AF576" i="150"/>
  <c r="D561" i="151"/>
  <c r="AI561" i="150"/>
  <c r="AH561" i="150"/>
  <c r="AG561" i="150" a="1"/>
  <c r="AG561" i="150" s="1"/>
  <c r="AF561" i="150"/>
  <c r="D482" i="151"/>
  <c r="AI482" i="150"/>
  <c r="AH482" i="150"/>
  <c r="AG482" i="150" a="1"/>
  <c r="AG482" i="150" s="1"/>
  <c r="AF482" i="150"/>
  <c r="AE482" i="150"/>
  <c r="AF701" i="151"/>
  <c r="AI701" i="151"/>
  <c r="AH701" i="151"/>
  <c r="AG701" i="151" a="1"/>
  <c r="AG701" i="151" s="1"/>
  <c r="AE701" i="151"/>
  <c r="D614" i="151"/>
  <c r="AF614" i="150"/>
  <c r="AI614" i="150"/>
  <c r="AH614" i="150"/>
  <c r="AG614" i="150" a="1"/>
  <c r="AG614" i="150" s="1"/>
  <c r="D598" i="151"/>
  <c r="AF598" i="150"/>
  <c r="AI598" i="150"/>
  <c r="AH598" i="150"/>
  <c r="AG598" i="150" a="1"/>
  <c r="AG598" i="150" s="1"/>
  <c r="D582" i="151"/>
  <c r="AF582" i="150"/>
  <c r="AI582" i="150"/>
  <c r="AH582" i="150"/>
  <c r="AG582" i="150" a="1"/>
  <c r="AG582" i="150" s="1"/>
  <c r="AE740" i="150"/>
  <c r="D684" i="151"/>
  <c r="AI684" i="150"/>
  <c r="AF684" i="150"/>
  <c r="AG684" i="150" a="1"/>
  <c r="AG684" i="150" s="1"/>
  <c r="AH684" i="150"/>
  <c r="D666" i="151"/>
  <c r="AG666" i="150" a="1"/>
  <c r="AG666" i="150" s="1"/>
  <c r="AF666" i="150"/>
  <c r="AI666" i="150"/>
  <c r="AH666" i="150"/>
  <c r="AE666" i="150"/>
  <c r="D657" i="151"/>
  <c r="AH657" i="150"/>
  <c r="AG657" i="150" a="1"/>
  <c r="AG657" i="150" s="1"/>
  <c r="AI657" i="150"/>
  <c r="AF657" i="150"/>
  <c r="AE623" i="150"/>
  <c r="AE575" i="150"/>
  <c r="D502" i="151"/>
  <c r="AF502" i="150"/>
  <c r="AI502" i="150"/>
  <c r="AG502" i="150" a="1"/>
  <c r="AG502" i="150" s="1"/>
  <c r="AH502" i="150"/>
  <c r="AG704" i="151" a="1"/>
  <c r="AG704" i="151" s="1"/>
  <c r="AI704" i="151"/>
  <c r="AH704" i="151"/>
  <c r="AF704" i="151"/>
  <c r="AE704" i="151"/>
  <c r="AI647" i="151"/>
  <c r="AH647" i="151"/>
  <c r="AF647" i="151"/>
  <c r="AG647" i="151" a="1"/>
  <c r="AG647" i="151" s="1"/>
  <c r="AI631" i="151"/>
  <c r="AH631" i="151"/>
  <c r="AG631" i="151" a="1"/>
  <c r="AG631" i="151" s="1"/>
  <c r="AF631" i="151"/>
  <c r="D610" i="151"/>
  <c r="AI610" i="150"/>
  <c r="AF610" i="150"/>
  <c r="AG610" i="150" a="1"/>
  <c r="AG610" i="150" s="1"/>
  <c r="AE610" i="150"/>
  <c r="AH610" i="150"/>
  <c r="D524" i="151"/>
  <c r="AF524" i="150"/>
  <c r="AI524" i="150"/>
  <c r="AH524" i="150"/>
  <c r="AG524" i="150" a="1"/>
  <c r="AG524" i="150" s="1"/>
  <c r="D719" i="151"/>
  <c r="AI719" i="150"/>
  <c r="AG719" i="150" a="1"/>
  <c r="AG719" i="150" s="1"/>
  <c r="AF719" i="150"/>
  <c r="AH719" i="150"/>
  <c r="AE806" i="150"/>
  <c r="AE846" i="150"/>
  <c r="AH667" i="151"/>
  <c r="AG667" i="151" a="1"/>
  <c r="AG667" i="151" s="1"/>
  <c r="AF667" i="151"/>
  <c r="AI667" i="151"/>
  <c r="AE583" i="150"/>
  <c r="AH490" i="151"/>
  <c r="AG490" i="151" a="1"/>
  <c r="AG490" i="151" s="1"/>
  <c r="AI490" i="151"/>
  <c r="AF490" i="151"/>
  <c r="AE490" i="151"/>
  <c r="D442" i="151"/>
  <c r="AI442" i="150"/>
  <c r="AH442" i="150"/>
  <c r="AG442" i="150" a="1"/>
  <c r="AG442" i="150" s="1"/>
  <c r="AF442" i="150"/>
  <c r="D1067" i="151"/>
  <c r="AF315" i="150"/>
  <c r="AE315" i="150"/>
  <c r="AH315" i="150"/>
  <c r="AG315" i="150" a="1"/>
  <c r="AG315" i="150" s="1"/>
  <c r="AI315" i="150"/>
  <c r="D273" i="151"/>
  <c r="AI273" i="150"/>
  <c r="AH273" i="150"/>
  <c r="AG273" i="150" a="1"/>
  <c r="AG273" i="150" s="1"/>
  <c r="AF273" i="150"/>
  <c r="D430" i="151"/>
  <c r="AG430" i="150" a="1"/>
  <c r="AG430" i="150" s="1"/>
  <c r="AE430" i="150"/>
  <c r="AI430" i="150"/>
  <c r="AH430" i="150"/>
  <c r="AF430" i="150"/>
  <c r="D347" i="151"/>
  <c r="AI347" i="150"/>
  <c r="AH347" i="150"/>
  <c r="AG347" i="150" a="1"/>
  <c r="AG347" i="150" s="1"/>
  <c r="AF347" i="150"/>
  <c r="D245" i="151"/>
  <c r="AI245" i="150"/>
  <c r="AF245" i="150"/>
  <c r="AH245" i="150"/>
  <c r="AG245" i="150" a="1"/>
  <c r="AG245" i="150" s="1"/>
  <c r="AE245" i="150"/>
  <c r="AF424" i="151"/>
  <c r="AI424" i="151"/>
  <c r="AH424" i="151"/>
  <c r="AG424" i="151" a="1"/>
  <c r="AG424" i="151" s="1"/>
  <c r="D538" i="151"/>
  <c r="AH538" i="150"/>
  <c r="AG538" i="150" a="1"/>
  <c r="AG538" i="150" s="1"/>
  <c r="AF538" i="150"/>
  <c r="AI538" i="150"/>
  <c r="D372" i="151"/>
  <c r="AI372" i="150"/>
  <c r="AF372" i="150"/>
  <c r="AH372" i="150"/>
  <c r="AG372" i="150" a="1"/>
  <c r="AG372" i="150" s="1"/>
  <c r="D971" i="151"/>
  <c r="AF324" i="150"/>
  <c r="AH324" i="150"/>
  <c r="AG324" i="150" a="1"/>
  <c r="AG324" i="150" s="1"/>
  <c r="AI324" i="150"/>
  <c r="AE723" i="150"/>
  <c r="AI473" i="151"/>
  <c r="AH473" i="151"/>
  <c r="AG473" i="151" a="1"/>
  <c r="AG473" i="151" s="1"/>
  <c r="AF473" i="151"/>
  <c r="AE473" i="151"/>
  <c r="AE550" i="150"/>
  <c r="D456" i="151"/>
  <c r="AH456" i="150"/>
  <c r="AI456" i="150"/>
  <c r="AG456" i="150" a="1"/>
  <c r="AG456" i="150" s="1"/>
  <c r="AF456" i="150"/>
  <c r="AI405" i="151"/>
  <c r="AH405" i="151"/>
  <c r="AG405" i="151" a="1"/>
  <c r="AG405" i="151" s="1"/>
  <c r="AF405" i="151"/>
  <c r="AE604" i="150"/>
  <c r="AI564" i="151"/>
  <c r="AH564" i="151"/>
  <c r="AF564" i="151"/>
  <c r="AG564" i="151" a="1"/>
  <c r="AG564" i="151" s="1"/>
  <c r="AE506" i="150"/>
  <c r="AI404" i="151"/>
  <c r="AH404" i="151"/>
  <c r="AG404" i="151" a="1"/>
  <c r="AG404" i="151" s="1"/>
  <c r="AF404" i="151"/>
  <c r="AE404" i="151"/>
  <c r="D396" i="151"/>
  <c r="AH396" i="150"/>
  <c r="AG396" i="150" a="1"/>
  <c r="AG396" i="150" s="1"/>
  <c r="AF396" i="150"/>
  <c r="AI396" i="150"/>
  <c r="D511" i="151"/>
  <c r="AG511" i="150" a="1"/>
  <c r="AG511" i="150" s="1"/>
  <c r="AF511" i="150"/>
  <c r="AH511" i="150"/>
  <c r="AI511" i="150"/>
  <c r="AI441" i="151"/>
  <c r="AH441" i="151"/>
  <c r="AG441" i="151" a="1"/>
  <c r="AG441" i="151" s="1"/>
  <c r="AF441" i="151"/>
  <c r="D421" i="151"/>
  <c r="AF421" i="150"/>
  <c r="AI421" i="150"/>
  <c r="AH421" i="150"/>
  <c r="AG421" i="150" a="1"/>
  <c r="AG421" i="150" s="1"/>
  <c r="D348" i="151"/>
  <c r="AG348" i="150" a="1"/>
  <c r="AG348" i="150" s="1"/>
  <c r="AF348" i="150"/>
  <c r="AI348" i="150"/>
  <c r="AH348" i="150"/>
  <c r="AE299" i="150"/>
  <c r="D237" i="151"/>
  <c r="AG237" i="150" a="1"/>
  <c r="AG237" i="150" s="1"/>
  <c r="AI237" i="150"/>
  <c r="AH237" i="150"/>
  <c r="AF237" i="150"/>
  <c r="AF212" i="151"/>
  <c r="AE212" i="151"/>
  <c r="AI212" i="151"/>
  <c r="AH212" i="151"/>
  <c r="AG212" i="151" a="1"/>
  <c r="AG212" i="151" s="1"/>
  <c r="AE470" i="150"/>
  <c r="AI146" i="151"/>
  <c r="AH146" i="151"/>
  <c r="AG146" i="151" a="1"/>
  <c r="AG146" i="151" s="1"/>
  <c r="AF146" i="151"/>
  <c r="D133" i="151"/>
  <c r="AI133" i="150"/>
  <c r="AH133" i="150"/>
  <c r="AF133" i="150"/>
  <c r="AG133" i="150" a="1"/>
  <c r="AG133" i="150" s="1"/>
  <c r="D99" i="151"/>
  <c r="AI99" i="150"/>
  <c r="AH99" i="150"/>
  <c r="AF99" i="150"/>
  <c r="AG99" i="150" a="1"/>
  <c r="AG99" i="150" s="1"/>
  <c r="D71" i="151"/>
  <c r="AG71" i="150" a="1"/>
  <c r="AG71" i="150" s="1"/>
  <c r="AI71" i="150"/>
  <c r="AH71" i="150"/>
  <c r="AF71" i="150"/>
  <c r="D67" i="152"/>
  <c r="D16" i="151"/>
  <c r="AI16" i="150"/>
  <c r="AH16" i="150"/>
  <c r="AF16" i="150"/>
  <c r="AG16" i="150" a="1"/>
  <c r="AG16" i="150" s="1"/>
  <c r="D377" i="151"/>
  <c r="AG377" i="150" a="1"/>
  <c r="AG377" i="150" s="1"/>
  <c r="AF377" i="150"/>
  <c r="AI377" i="150"/>
  <c r="AH377" i="150"/>
  <c r="D338" i="151"/>
  <c r="AG338" i="150" a="1"/>
  <c r="AG338" i="150" s="1"/>
  <c r="AF338" i="150"/>
  <c r="AE338" i="150"/>
  <c r="AI338" i="150"/>
  <c r="AH338" i="150"/>
  <c r="D297" i="151"/>
  <c r="AG297" i="150" a="1"/>
  <c r="AG297" i="150" s="1"/>
  <c r="AF297" i="150"/>
  <c r="AI297" i="150"/>
  <c r="AH297" i="150"/>
  <c r="AE297" i="150"/>
  <c r="D113" i="151"/>
  <c r="AI113" i="150"/>
  <c r="AG113" i="150" a="1"/>
  <c r="AG113" i="150" s="1"/>
  <c r="AF113" i="150"/>
  <c r="AH113" i="150"/>
  <c r="D87" i="151"/>
  <c r="AI87" i="150"/>
  <c r="AG87" i="150" a="1"/>
  <c r="AG87" i="150" s="1"/>
  <c r="AF87" i="150"/>
  <c r="AH87" i="150"/>
  <c r="D55" i="151"/>
  <c r="AI55" i="150"/>
  <c r="AG55" i="150" a="1"/>
  <c r="AG55" i="150" s="1"/>
  <c r="AH55" i="150"/>
  <c r="AF55" i="150"/>
  <c r="AE55" i="150"/>
  <c r="D376" i="151"/>
  <c r="AF376" i="150"/>
  <c r="AG376" i="150" a="1"/>
  <c r="AG376" i="150" s="1"/>
  <c r="AI376" i="150"/>
  <c r="AH376" i="150"/>
  <c r="AE328" i="150"/>
  <c r="D275" i="151"/>
  <c r="AG275" i="150" a="1"/>
  <c r="AG275" i="150" s="1"/>
  <c r="AF275" i="150"/>
  <c r="AI275" i="150"/>
  <c r="AH275" i="150"/>
  <c r="AE275" i="150"/>
  <c r="AE237" i="150"/>
  <c r="AE319" i="150"/>
  <c r="AE253" i="150"/>
  <c r="D314" i="151"/>
  <c r="AH187" i="150"/>
  <c r="AG187" i="150" a="1"/>
  <c r="AG187" i="150" s="1"/>
  <c r="AF187" i="150"/>
  <c r="AI187" i="150"/>
  <c r="AF183" i="151"/>
  <c r="AG183" i="151" a="1"/>
  <c r="AG183" i="151" s="1"/>
  <c r="AI183" i="151"/>
  <c r="AH183" i="151"/>
  <c r="D174" i="151"/>
  <c r="AH174" i="150"/>
  <c r="AF174" i="150"/>
  <c r="AE174" i="150"/>
  <c r="AI174" i="150"/>
  <c r="AG174" i="150" a="1"/>
  <c r="AG174" i="150" s="1"/>
  <c r="AE508" i="150"/>
  <c r="AI236" i="151"/>
  <c r="AH236" i="151"/>
  <c r="AG236" i="151" a="1"/>
  <c r="AG236" i="151" s="1"/>
  <c r="AF236" i="151"/>
  <c r="AE236" i="151"/>
  <c r="D215" i="151"/>
  <c r="AH215" i="150"/>
  <c r="AG215" i="150" a="1"/>
  <c r="AG215" i="150" s="1"/>
  <c r="AF215" i="150"/>
  <c r="AI215" i="150"/>
  <c r="D179" i="151"/>
  <c r="AG179" i="150" a="1"/>
  <c r="AG179" i="150" s="1"/>
  <c r="AF179" i="150"/>
  <c r="AI179" i="150"/>
  <c r="AH179" i="150"/>
  <c r="D357" i="151"/>
  <c r="AG357" i="150" a="1"/>
  <c r="AG357" i="150" s="1"/>
  <c r="AF357" i="150"/>
  <c r="AE357" i="150"/>
  <c r="AI357" i="150"/>
  <c r="AH357" i="150"/>
  <c r="AI278" i="151"/>
  <c r="AG278" i="151" a="1"/>
  <c r="AG278" i="151" s="1"/>
  <c r="AH278" i="151"/>
  <c r="AF278" i="151"/>
  <c r="D188" i="151"/>
  <c r="AI188" i="150"/>
  <c r="AH188" i="150"/>
  <c r="AG188" i="150" a="1"/>
  <c r="AG188" i="150" s="1"/>
  <c r="AF188" i="150"/>
  <c r="D66" i="151"/>
  <c r="AG66" i="150" a="1"/>
  <c r="AG66" i="150" s="1"/>
  <c r="AF66" i="150"/>
  <c r="AE66" i="150"/>
  <c r="AI66" i="150"/>
  <c r="AH66" i="150"/>
  <c r="D39" i="151"/>
  <c r="AG39" i="150" a="1"/>
  <c r="AG39" i="150" s="1"/>
  <c r="AF39" i="150"/>
  <c r="AI39" i="150"/>
  <c r="AH39" i="150"/>
  <c r="AE257" i="150"/>
  <c r="AE227" i="150"/>
  <c r="D288" i="151"/>
  <c r="AH288" i="150"/>
  <c r="AI288" i="150"/>
  <c r="AG288" i="150" a="1"/>
  <c r="AG288" i="150" s="1"/>
  <c r="AF288" i="150"/>
  <c r="AE295" i="150"/>
  <c r="AE99" i="150"/>
  <c r="AE20" i="150"/>
  <c r="AE80" i="150"/>
  <c r="AE52" i="150"/>
  <c r="AE240" i="150"/>
  <c r="AE135" i="150"/>
  <c r="AE3" i="150"/>
  <c r="D1092" i="151"/>
  <c r="AI1092" i="150"/>
  <c r="AH1092" i="150"/>
  <c r="AG1092" i="150" a="1"/>
  <c r="AG1092" i="150" s="1"/>
  <c r="AF1092" i="150"/>
  <c r="D1013" i="151"/>
  <c r="AI1013" i="150"/>
  <c r="AF1013" i="150"/>
  <c r="AH1013" i="150"/>
  <c r="AG1013" i="150" a="1"/>
  <c r="AG1013" i="150" s="1"/>
  <c r="D1076" i="151"/>
  <c r="AI1076" i="150"/>
  <c r="AH1076" i="150"/>
  <c r="AG1076" i="150" a="1"/>
  <c r="AG1076" i="150" s="1"/>
  <c r="AF1076" i="150"/>
  <c r="D1091" i="151"/>
  <c r="AI1091" i="150"/>
  <c r="AH1091" i="150"/>
  <c r="AG1091" i="150" a="1"/>
  <c r="AG1091" i="150" s="1"/>
  <c r="AF1091" i="150"/>
  <c r="AE1091" i="150"/>
  <c r="D1063" i="151"/>
  <c r="AI1063" i="150"/>
  <c r="AH1063" i="150"/>
  <c r="AG1063" i="150" a="1"/>
  <c r="AG1063" i="150" s="1"/>
  <c r="AF1063" i="150"/>
  <c r="AE1063" i="150"/>
  <c r="D1062" i="151"/>
  <c r="AI1062" i="150"/>
  <c r="AH1062" i="150"/>
  <c r="AG1062" i="150" a="1"/>
  <c r="AG1062" i="150" s="1"/>
  <c r="AF1062" i="150"/>
  <c r="D997" i="151"/>
  <c r="AI997" i="150"/>
  <c r="AE997" i="150"/>
  <c r="AH997" i="150"/>
  <c r="AG997" i="150" a="1"/>
  <c r="AG997" i="150" s="1"/>
  <c r="AF997" i="150"/>
  <c r="D1095" i="151"/>
  <c r="AG1095" i="150" a="1"/>
  <c r="AG1095" i="150" s="1"/>
  <c r="AF1095" i="150"/>
  <c r="AI1095" i="150"/>
  <c r="AH1095" i="150"/>
  <c r="D1050" i="151"/>
  <c r="AG1050" i="150" a="1"/>
  <c r="AG1050" i="150" s="1"/>
  <c r="AF1050" i="150"/>
  <c r="AI1050" i="150"/>
  <c r="AH1050" i="150"/>
  <c r="AE1050" i="150"/>
  <c r="D1069" i="151"/>
  <c r="AH1069" i="150"/>
  <c r="AG1069" i="150" a="1"/>
  <c r="AG1069" i="150" s="1"/>
  <c r="AF1069" i="150"/>
  <c r="AI1069" i="150"/>
  <c r="D1001" i="151"/>
  <c r="AG1001" i="150" a="1"/>
  <c r="AG1001" i="150" s="1"/>
  <c r="AF1001" i="150"/>
  <c r="AI1001" i="150"/>
  <c r="AH1001" i="150"/>
  <c r="AE1001" i="150"/>
  <c r="D972" i="151"/>
  <c r="AI972" i="150"/>
  <c r="AH972" i="150"/>
  <c r="AG972" i="150" a="1"/>
  <c r="AG972" i="150" s="1"/>
  <c r="AF972" i="150"/>
  <c r="D1026" i="151"/>
  <c r="AG1026" i="150" a="1"/>
  <c r="AG1026" i="150" s="1"/>
  <c r="AF1026" i="150"/>
  <c r="AH1026" i="150"/>
  <c r="AI1026" i="150"/>
  <c r="AE1026" i="150"/>
  <c r="D1002" i="151"/>
  <c r="AF1002" i="150"/>
  <c r="AI1002" i="150"/>
  <c r="AH1002" i="150"/>
  <c r="AG1002" i="150" a="1"/>
  <c r="AG1002" i="150" s="1"/>
  <c r="D974" i="151"/>
  <c r="AI974" i="150"/>
  <c r="AH974" i="150"/>
  <c r="AG974" i="150" a="1"/>
  <c r="AG974" i="150" s="1"/>
  <c r="AF974" i="150"/>
  <c r="D958" i="151"/>
  <c r="AI958" i="150"/>
  <c r="AH958" i="150"/>
  <c r="AG958" i="150" a="1"/>
  <c r="AG958" i="150" s="1"/>
  <c r="AF958" i="150"/>
  <c r="AE958" i="150"/>
  <c r="AE1062" i="150"/>
  <c r="D930" i="151"/>
  <c r="AG905" i="150" a="1"/>
  <c r="AG905" i="150" s="1"/>
  <c r="AF905" i="150"/>
  <c r="AE905" i="150"/>
  <c r="AI905" i="150"/>
  <c r="AH905" i="150"/>
  <c r="AE1051" i="150"/>
  <c r="AG1037" i="151" a="1"/>
  <c r="AG1037" i="151" s="1"/>
  <c r="AF1037" i="151"/>
  <c r="AI1037" i="151"/>
  <c r="AH1037" i="151"/>
  <c r="D1009" i="151"/>
  <c r="AG1009" i="150" a="1"/>
  <c r="AG1009" i="150" s="1"/>
  <c r="AF1009" i="150"/>
  <c r="AE1009" i="150"/>
  <c r="AI1009" i="150"/>
  <c r="AH1009" i="150"/>
  <c r="D992" i="151"/>
  <c r="AG992" i="150" a="1"/>
  <c r="AG992" i="150" s="1"/>
  <c r="AF992" i="150"/>
  <c r="AE992" i="150"/>
  <c r="AI992" i="150"/>
  <c r="AH992" i="150"/>
  <c r="AE1087" i="150"/>
  <c r="D1023" i="151"/>
  <c r="AG1023" i="150" a="1"/>
  <c r="AG1023" i="150" s="1"/>
  <c r="AI1023" i="150"/>
  <c r="AH1023" i="150"/>
  <c r="AF1023" i="150"/>
  <c r="D984" i="151"/>
  <c r="AF984" i="150"/>
  <c r="AG984" i="150" a="1"/>
  <c r="AG984" i="150" s="1"/>
  <c r="AI984" i="150"/>
  <c r="AH984" i="150"/>
  <c r="AE1092" i="150"/>
  <c r="D1006" i="151"/>
  <c r="AI1006" i="150"/>
  <c r="AH1006" i="150"/>
  <c r="AG1006" i="150" a="1"/>
  <c r="AG1006" i="150" s="1"/>
  <c r="AF1006" i="150"/>
  <c r="D820" i="151"/>
  <c r="AF820" i="150"/>
  <c r="AI820" i="150"/>
  <c r="AH820" i="150"/>
  <c r="AG820" i="150" a="1"/>
  <c r="AG820" i="150" s="1"/>
  <c r="AE820" i="150"/>
  <c r="AI897" i="151"/>
  <c r="AG897" i="151" a="1"/>
  <c r="AG897" i="151" s="1"/>
  <c r="AF897" i="151"/>
  <c r="AH897" i="151"/>
  <c r="D865" i="151"/>
  <c r="AH865" i="150"/>
  <c r="AF865" i="150"/>
  <c r="AI865" i="150"/>
  <c r="AG865" i="150" a="1"/>
  <c r="AG865" i="150" s="1"/>
  <c r="AH811" i="151"/>
  <c r="AG811" i="151" a="1"/>
  <c r="AG811" i="151" s="1"/>
  <c r="AF811" i="151"/>
  <c r="AI811" i="151"/>
  <c r="AE953" i="150"/>
  <c r="AI817" i="151"/>
  <c r="AH817" i="151"/>
  <c r="AG817" i="151" a="1"/>
  <c r="AG817" i="151" s="1"/>
  <c r="AF817" i="151"/>
  <c r="AE817" i="151"/>
  <c r="AE901" i="150"/>
  <c r="AI879" i="151"/>
  <c r="AF879" i="151"/>
  <c r="AH879" i="151"/>
  <c r="AG879" i="151" a="1"/>
  <c r="AG879" i="151" s="1"/>
  <c r="D755" i="151"/>
  <c r="AH755" i="150"/>
  <c r="AG755" i="150" a="1"/>
  <c r="AG755" i="150" s="1"/>
  <c r="AF755" i="150"/>
  <c r="AE755" i="150"/>
  <c r="AI755" i="150"/>
  <c r="D744" i="151"/>
  <c r="AI744" i="150"/>
  <c r="AH744" i="150"/>
  <c r="AG744" i="150" a="1"/>
  <c r="AG744" i="150" s="1"/>
  <c r="AF744" i="150"/>
  <c r="AE744" i="150"/>
  <c r="AE918" i="150"/>
  <c r="AE762" i="150"/>
  <c r="D743" i="151"/>
  <c r="AI743" i="150"/>
  <c r="AH743" i="150"/>
  <c r="AG743" i="150" a="1"/>
  <c r="AG743" i="150" s="1"/>
  <c r="AF743" i="150"/>
  <c r="AE970" i="150"/>
  <c r="D898" i="151"/>
  <c r="AH898" i="150"/>
  <c r="AG898" i="150" a="1"/>
  <c r="AG898" i="150" s="1"/>
  <c r="AF898" i="150"/>
  <c r="AI898" i="150"/>
  <c r="D861" i="151"/>
  <c r="AI861" i="150"/>
  <c r="AH861" i="150"/>
  <c r="AG861" i="150" a="1"/>
  <c r="AG861" i="150" s="1"/>
  <c r="AF861" i="150"/>
  <c r="D779" i="151"/>
  <c r="AG779" i="150" a="1"/>
  <c r="AG779" i="150" s="1"/>
  <c r="AF779" i="150"/>
  <c r="AI779" i="150"/>
  <c r="AH779" i="150"/>
  <c r="D707" i="151"/>
  <c r="AF707" i="150"/>
  <c r="AI707" i="150"/>
  <c r="AH707" i="150"/>
  <c r="AG707" i="150" a="1"/>
  <c r="AG707" i="150" s="1"/>
  <c r="AE956" i="150"/>
  <c r="D858" i="151"/>
  <c r="AI858" i="150"/>
  <c r="AH858" i="150"/>
  <c r="AG858" i="150" a="1"/>
  <c r="AG858" i="150" s="1"/>
  <c r="AF858" i="150"/>
  <c r="AI819" i="151"/>
  <c r="AG819" i="151" a="1"/>
  <c r="AG819" i="151" s="1"/>
  <c r="AF819" i="151"/>
  <c r="AH819" i="151"/>
  <c r="D757" i="151"/>
  <c r="AI757" i="150"/>
  <c r="AH757" i="150"/>
  <c r="AG757" i="150" a="1"/>
  <c r="AG757" i="150" s="1"/>
  <c r="AF757" i="150"/>
  <c r="AG847" i="151" a="1"/>
  <c r="AG847" i="151" s="1"/>
  <c r="AF847" i="151"/>
  <c r="AE847" i="151"/>
  <c r="AH847" i="151"/>
  <c r="AI847" i="151"/>
  <c r="AF798" i="151"/>
  <c r="AI798" i="151"/>
  <c r="AH798" i="151"/>
  <c r="AE798" i="151"/>
  <c r="AG798" i="151" a="1"/>
  <c r="AG798" i="151" s="1"/>
  <c r="AE903" i="150"/>
  <c r="D690" i="151"/>
  <c r="AF690" i="150"/>
  <c r="AI690" i="150"/>
  <c r="AH690" i="150"/>
  <c r="AG690" i="150" a="1"/>
  <c r="AG690" i="150" s="1"/>
  <c r="AE690" i="150"/>
  <c r="D618" i="151"/>
  <c r="AI618" i="150"/>
  <c r="AF618" i="150"/>
  <c r="AH618" i="150"/>
  <c r="AG618" i="150" a="1"/>
  <c r="AG618" i="150" s="1"/>
  <c r="AE618" i="150"/>
  <c r="D454" i="151"/>
  <c r="AI454" i="150"/>
  <c r="AG454" i="150" a="1"/>
  <c r="AG454" i="150" s="1"/>
  <c r="AH454" i="150"/>
  <c r="AF454" i="150"/>
  <c r="AE454" i="150"/>
  <c r="AE773" i="150"/>
  <c r="D570" i="151"/>
  <c r="AI570" i="150"/>
  <c r="AH570" i="150"/>
  <c r="AG570" i="150" a="1"/>
  <c r="AG570" i="150" s="1"/>
  <c r="AF570" i="150"/>
  <c r="D527" i="151"/>
  <c r="AI527" i="150"/>
  <c r="AH527" i="150"/>
  <c r="AG527" i="150" a="1"/>
  <c r="AG527" i="150" s="1"/>
  <c r="AF527" i="150"/>
  <c r="D476" i="151"/>
  <c r="AI476" i="150"/>
  <c r="AH476" i="150"/>
  <c r="AG476" i="150" a="1"/>
  <c r="AG476" i="150" s="1"/>
  <c r="AF476" i="150"/>
  <c r="D711" i="151"/>
  <c r="AI711" i="150"/>
  <c r="AG711" i="150" a="1"/>
  <c r="AG711" i="150" s="1"/>
  <c r="AF711" i="150"/>
  <c r="AH711" i="150"/>
  <c r="AG661" i="151" a="1"/>
  <c r="AG661" i="151" s="1"/>
  <c r="AF661" i="151"/>
  <c r="AI661" i="151"/>
  <c r="AH661" i="151"/>
  <c r="D620" i="151"/>
  <c r="AF620" i="150"/>
  <c r="AI620" i="150"/>
  <c r="AH620" i="150"/>
  <c r="AG620" i="150" a="1"/>
  <c r="AG620" i="150" s="1"/>
  <c r="D572" i="151"/>
  <c r="AF572" i="150"/>
  <c r="AI572" i="150"/>
  <c r="AG572" i="150" a="1"/>
  <c r="AG572" i="150" s="1"/>
  <c r="AH572" i="150"/>
  <c r="D542" i="151"/>
  <c r="AI542" i="150"/>
  <c r="AH542" i="150"/>
  <c r="AF542" i="150"/>
  <c r="AG542" i="150" a="1"/>
  <c r="AG542" i="150" s="1"/>
  <c r="AE735" i="150"/>
  <c r="D72" i="151"/>
  <c r="AG698" i="150" a="1"/>
  <c r="AG698" i="150" s="1"/>
  <c r="AI698" i="150"/>
  <c r="AH698" i="150"/>
  <c r="AF698" i="150"/>
  <c r="AE698" i="150"/>
  <c r="AF573" i="151"/>
  <c r="AH573" i="151"/>
  <c r="AI573" i="151"/>
  <c r="AG573" i="151" a="1"/>
  <c r="AG573" i="151" s="1"/>
  <c r="D521" i="151"/>
  <c r="AH521" i="150"/>
  <c r="AG521" i="150" a="1"/>
  <c r="AG521" i="150" s="1"/>
  <c r="AF521" i="150"/>
  <c r="AE521" i="150"/>
  <c r="AI521" i="150"/>
  <c r="AE892" i="150"/>
  <c r="AE794" i="150"/>
  <c r="D648" i="151"/>
  <c r="AF648" i="150"/>
  <c r="AI648" i="150"/>
  <c r="AH648" i="150"/>
  <c r="AG648" i="150" a="1"/>
  <c r="AG648" i="150" s="1"/>
  <c r="D632" i="151"/>
  <c r="AF632" i="150"/>
  <c r="AI632" i="150"/>
  <c r="AH632" i="150"/>
  <c r="AG632" i="150" a="1"/>
  <c r="AG632" i="150" s="1"/>
  <c r="AI617" i="151"/>
  <c r="AG617" i="151" a="1"/>
  <c r="AG617" i="151" s="1"/>
  <c r="AF617" i="151"/>
  <c r="AH617" i="151"/>
  <c r="AE617" i="151"/>
  <c r="AG595" i="151" a="1"/>
  <c r="AG595" i="151" s="1"/>
  <c r="AF595" i="151"/>
  <c r="AI595" i="151"/>
  <c r="AH595" i="151"/>
  <c r="AE708" i="150"/>
  <c r="AH683" i="151"/>
  <c r="AG683" i="151" a="1"/>
  <c r="AG683" i="151" s="1"/>
  <c r="AF683" i="151"/>
  <c r="AI683" i="151"/>
  <c r="AF674" i="151"/>
  <c r="AI674" i="151"/>
  <c r="AH674" i="151"/>
  <c r="AG674" i="151" a="1"/>
  <c r="AG674" i="151" s="1"/>
  <c r="AF658" i="151"/>
  <c r="AI658" i="151"/>
  <c r="AH658" i="151"/>
  <c r="AG658" i="151" a="1"/>
  <c r="AG658" i="151" s="1"/>
  <c r="D580" i="151"/>
  <c r="AI580" i="150"/>
  <c r="AH580" i="150"/>
  <c r="AG580" i="150" a="1"/>
  <c r="AG580" i="150" s="1"/>
  <c r="AF580" i="150"/>
  <c r="D555" i="151"/>
  <c r="AH555" i="150"/>
  <c r="AG555" i="150" a="1"/>
  <c r="AG555" i="150" s="1"/>
  <c r="AF555" i="150"/>
  <c r="AI555" i="150"/>
  <c r="AI531" i="151"/>
  <c r="AG531" i="151" a="1"/>
  <c r="AG531" i="151" s="1"/>
  <c r="AF531" i="151"/>
  <c r="AE531" i="151"/>
  <c r="AH531" i="151"/>
  <c r="AI522" i="151"/>
  <c r="AH522" i="151"/>
  <c r="AG522" i="151" a="1"/>
  <c r="AG522" i="151" s="1"/>
  <c r="AF522" i="151"/>
  <c r="D1020" i="151"/>
  <c r="AI314" i="150"/>
  <c r="AH314" i="150"/>
  <c r="AF314" i="150"/>
  <c r="AG314" i="150" a="1"/>
  <c r="AG314" i="150" s="1"/>
  <c r="D267" i="151"/>
  <c r="AI267" i="150"/>
  <c r="AH267" i="150"/>
  <c r="AG267" i="150" a="1"/>
  <c r="AG267" i="150" s="1"/>
  <c r="AF267" i="150"/>
  <c r="D472" i="151"/>
  <c r="AG472" i="150" a="1"/>
  <c r="AG472" i="150" s="1"/>
  <c r="AF472" i="150"/>
  <c r="AI472" i="150"/>
  <c r="AH472" i="150"/>
  <c r="AE472" i="150"/>
  <c r="AG451" i="151" a="1"/>
  <c r="AG451" i="151" s="1"/>
  <c r="AF451" i="151"/>
  <c r="AI451" i="151"/>
  <c r="AH451" i="151"/>
  <c r="D308" i="151"/>
  <c r="AI308" i="150"/>
  <c r="AH308" i="150"/>
  <c r="AF308" i="150"/>
  <c r="AG308" i="150" a="1"/>
  <c r="AG308" i="150" s="1"/>
  <c r="AE646" i="150"/>
  <c r="AE488" i="150"/>
  <c r="D426" i="151"/>
  <c r="AI426" i="150"/>
  <c r="AG426" i="150" a="1"/>
  <c r="AG426" i="150" s="1"/>
  <c r="AF426" i="150"/>
  <c r="AH426" i="150"/>
  <c r="AF489" i="151"/>
  <c r="AI489" i="151"/>
  <c r="AH489" i="151"/>
  <c r="AG489" i="151" a="1"/>
  <c r="AG489" i="151" s="1"/>
  <c r="AE634" i="150"/>
  <c r="D478" i="151"/>
  <c r="AH478" i="150"/>
  <c r="AF478" i="150"/>
  <c r="AI478" i="150"/>
  <c r="AG478" i="150" a="1"/>
  <c r="AG478" i="150" s="1"/>
  <c r="AE478" i="150"/>
  <c r="D439" i="151"/>
  <c r="AH439" i="150"/>
  <c r="AG439" i="150" a="1"/>
  <c r="AG439" i="150" s="1"/>
  <c r="AF439" i="150"/>
  <c r="AI439" i="150"/>
  <c r="D398" i="151"/>
  <c r="AI398" i="150"/>
  <c r="AG398" i="150" a="1"/>
  <c r="AG398" i="150" s="1"/>
  <c r="AF398" i="150"/>
  <c r="AH398" i="150"/>
  <c r="D388" i="151"/>
  <c r="AF388" i="150"/>
  <c r="AG388" i="150" a="1"/>
  <c r="AG388" i="150" s="1"/>
  <c r="AI388" i="150"/>
  <c r="AH388" i="150"/>
  <c r="AE596" i="150"/>
  <c r="AE554" i="150"/>
  <c r="AI446" i="151"/>
  <c r="AH446" i="151"/>
  <c r="AG446" i="151" a="1"/>
  <c r="AG446" i="151" s="1"/>
  <c r="AF446" i="151"/>
  <c r="D395" i="151"/>
  <c r="AF395" i="150"/>
  <c r="AH395" i="150"/>
  <c r="AG395" i="150" a="1"/>
  <c r="AG395" i="150" s="1"/>
  <c r="AE395" i="150"/>
  <c r="AI395" i="150"/>
  <c r="D344" i="151"/>
  <c r="AG344" i="150" a="1"/>
  <c r="AG344" i="150" s="1"/>
  <c r="AF344" i="150"/>
  <c r="AE344" i="150"/>
  <c r="AI344" i="150"/>
  <c r="AH344" i="150"/>
  <c r="D494" i="151"/>
  <c r="AG494" i="150" a="1"/>
  <c r="AG494" i="150" s="1"/>
  <c r="AH494" i="150"/>
  <c r="AI494" i="150"/>
  <c r="AF494" i="150"/>
  <c r="AH450" i="151"/>
  <c r="AI450" i="151"/>
  <c r="AG450" i="151" a="1"/>
  <c r="AG450" i="151" s="1"/>
  <c r="AF450" i="151"/>
  <c r="D343" i="151"/>
  <c r="AH343" i="150"/>
  <c r="AG343" i="150" a="1"/>
  <c r="AG343" i="150" s="1"/>
  <c r="AF343" i="150"/>
  <c r="AI343" i="150"/>
  <c r="D320" i="151"/>
  <c r="AH320" i="150"/>
  <c r="AG320" i="150" a="1"/>
  <c r="AG320" i="150" s="1"/>
  <c r="AF320" i="150"/>
  <c r="AI320" i="150"/>
  <c r="AE320" i="150"/>
  <c r="D322" i="151"/>
  <c r="AG322" i="150" a="1"/>
  <c r="AG322" i="150" s="1"/>
  <c r="AF322" i="150"/>
  <c r="AE322" i="150"/>
  <c r="AI322" i="150"/>
  <c r="AH322" i="150"/>
  <c r="D271" i="151"/>
  <c r="AG271" i="150" a="1"/>
  <c r="AG271" i="150" s="1"/>
  <c r="AI271" i="150"/>
  <c r="AH271" i="150"/>
  <c r="AF271" i="150"/>
  <c r="D256" i="151"/>
  <c r="AG256" i="150" a="1"/>
  <c r="AG256" i="150" s="1"/>
  <c r="AF256" i="150"/>
  <c r="AI256" i="150"/>
  <c r="AH256" i="150"/>
  <c r="AE256" i="150"/>
  <c r="AF139" i="151"/>
  <c r="AI139" i="151"/>
  <c r="AH139" i="151"/>
  <c r="AG139" i="151" a="1"/>
  <c r="AG139" i="151" s="1"/>
  <c r="D36" i="151"/>
  <c r="AI36" i="150"/>
  <c r="AH36" i="150"/>
  <c r="AF36" i="150"/>
  <c r="AG36" i="150" a="1"/>
  <c r="AG36" i="150" s="1"/>
  <c r="D14" i="151"/>
  <c r="AI14" i="150"/>
  <c r="AG14" i="150" a="1"/>
  <c r="AG14" i="150" s="1"/>
  <c r="AF14" i="150"/>
  <c r="AE14" i="150"/>
  <c r="AH14" i="150"/>
  <c r="AE416" i="150"/>
  <c r="AH269" i="151"/>
  <c r="AG269" i="151" a="1"/>
  <c r="AG269" i="151" s="1"/>
  <c r="AF269" i="151"/>
  <c r="AI269" i="151"/>
  <c r="AI231" i="151"/>
  <c r="AH231" i="151"/>
  <c r="AG231" i="151" a="1"/>
  <c r="AG231" i="151" s="1"/>
  <c r="AF231" i="151"/>
  <c r="AI155" i="151"/>
  <c r="AH155" i="151"/>
  <c r="AG155" i="151" a="1"/>
  <c r="AG155" i="151" s="1"/>
  <c r="AF155" i="151"/>
  <c r="AI375" i="151"/>
  <c r="AG375" i="151" a="1"/>
  <c r="AG375" i="151" s="1"/>
  <c r="AH375" i="151"/>
  <c r="AF375" i="151"/>
  <c r="AE375" i="151"/>
  <c r="AI226" i="151"/>
  <c r="AH226" i="151"/>
  <c r="AG226" i="151" a="1"/>
  <c r="AG226" i="151" s="1"/>
  <c r="AF226" i="151"/>
  <c r="D125" i="151"/>
  <c r="AF125" i="150"/>
  <c r="AI125" i="150"/>
  <c r="AH125" i="150"/>
  <c r="AG125" i="150" a="1"/>
  <c r="AG125" i="150" s="1"/>
  <c r="AE498" i="150"/>
  <c r="AH358" i="151"/>
  <c r="AG358" i="151" a="1"/>
  <c r="AG358" i="151" s="1"/>
  <c r="AF358" i="151"/>
  <c r="AI358" i="151"/>
  <c r="D290" i="151"/>
  <c r="AG290" i="150" a="1"/>
  <c r="AG290" i="150" s="1"/>
  <c r="AF290" i="150"/>
  <c r="AI290" i="150"/>
  <c r="AH290" i="150"/>
  <c r="AE290" i="150"/>
  <c r="D178" i="151"/>
  <c r="AG178" i="150" a="1"/>
  <c r="AG178" i="150" s="1"/>
  <c r="AF178" i="150"/>
  <c r="AI178" i="150"/>
  <c r="AH178" i="150"/>
  <c r="D124" i="151"/>
  <c r="AG124" i="150" a="1"/>
  <c r="AG124" i="150" s="1"/>
  <c r="AF124" i="150"/>
  <c r="AI124" i="150"/>
  <c r="AH124" i="150"/>
  <c r="D46" i="151"/>
  <c r="AF46" i="150"/>
  <c r="AI46" i="150"/>
  <c r="AH46" i="150"/>
  <c r="AG46" i="150" a="1"/>
  <c r="AG46" i="150" s="1"/>
  <c r="D18" i="151"/>
  <c r="AF18" i="150"/>
  <c r="AI18" i="150"/>
  <c r="AH18" i="150"/>
  <c r="AG18" i="150" a="1"/>
  <c r="AG18" i="150" s="1"/>
  <c r="AE493" i="150"/>
  <c r="AE277" i="150"/>
  <c r="D233" i="151"/>
  <c r="AI233" i="150"/>
  <c r="AH233" i="150"/>
  <c r="AG233" i="150" a="1"/>
  <c r="AG233" i="150" s="1"/>
  <c r="AF233" i="150"/>
  <c r="D123" i="151"/>
  <c r="AG123" i="150" a="1"/>
  <c r="AG123" i="150" s="1"/>
  <c r="AF123" i="150"/>
  <c r="AI123" i="150"/>
  <c r="AE123" i="150"/>
  <c r="AH123" i="150"/>
  <c r="D90" i="151"/>
  <c r="AG90" i="150" a="1"/>
  <c r="AG90" i="150" s="1"/>
  <c r="AF90" i="150"/>
  <c r="AI90" i="150"/>
  <c r="AH90" i="150"/>
  <c r="AI189" i="151"/>
  <c r="AH189" i="151"/>
  <c r="AF189" i="151"/>
  <c r="AG189" i="151" a="1"/>
  <c r="AG189" i="151" s="1"/>
  <c r="AI169" i="151"/>
  <c r="AH169" i="151"/>
  <c r="AG169" i="151" a="1"/>
  <c r="AG169" i="151" s="1"/>
  <c r="AF169" i="151"/>
  <c r="AG159" i="151" a="1"/>
  <c r="AG159" i="151" s="1"/>
  <c r="AF159" i="151"/>
  <c r="AI159" i="151"/>
  <c r="AH159" i="151"/>
  <c r="AE376" i="150"/>
  <c r="AI332" i="151"/>
  <c r="AH332" i="151"/>
  <c r="AG332" i="151" a="1"/>
  <c r="AG332" i="151" s="1"/>
  <c r="AF332" i="151"/>
  <c r="AE332" i="151"/>
  <c r="D85" i="151"/>
  <c r="AF85" i="150"/>
  <c r="AI85" i="150"/>
  <c r="AH85" i="150"/>
  <c r="AG85" i="150" a="1"/>
  <c r="AG85" i="150" s="1"/>
  <c r="AE74" i="150"/>
  <c r="AE274" i="150"/>
  <c r="AE24" i="150"/>
  <c r="AE179" i="150"/>
  <c r="AE343" i="150"/>
  <c r="AE114" i="150"/>
  <c r="AE36" i="150"/>
  <c r="AE127" i="150"/>
  <c r="AE92" i="150"/>
  <c r="AE111" i="150"/>
  <c r="D423" i="151"/>
  <c r="AE1065" i="150"/>
  <c r="AI1065" i="150"/>
  <c r="AH1065" i="150"/>
  <c r="AG1065" i="150" a="1"/>
  <c r="AG1065" i="150" s="1"/>
  <c r="AF1065" i="150"/>
  <c r="AG1029" i="151" a="1"/>
  <c r="AG1029" i="151" s="1"/>
  <c r="AF1029" i="151"/>
  <c r="AI1029" i="151"/>
  <c r="AH1029" i="151"/>
  <c r="D942" i="151"/>
  <c r="AI942" i="150"/>
  <c r="AH942" i="150"/>
  <c r="AG942" i="150" a="1"/>
  <c r="AG942" i="150" s="1"/>
  <c r="AF942" i="150"/>
  <c r="D910" i="151"/>
  <c r="AI910" i="150"/>
  <c r="AH910" i="150"/>
  <c r="AG910" i="150" a="1"/>
  <c r="AG910" i="150" s="1"/>
  <c r="AF910" i="150"/>
  <c r="D1043" i="151"/>
  <c r="AF1043" i="150"/>
  <c r="AI1043" i="150"/>
  <c r="AH1043" i="150"/>
  <c r="AG1043" i="150" a="1"/>
  <c r="AG1043" i="150" s="1"/>
  <c r="D973" i="151"/>
  <c r="AH973" i="150"/>
  <c r="AI973" i="150"/>
  <c r="AG973" i="150" a="1"/>
  <c r="AG973" i="150" s="1"/>
  <c r="AF973" i="150"/>
  <c r="D957" i="151"/>
  <c r="AI957" i="150"/>
  <c r="AH957" i="150"/>
  <c r="AG957" i="150" a="1"/>
  <c r="AG957" i="150" s="1"/>
  <c r="AF957" i="150"/>
  <c r="D980" i="151"/>
  <c r="AI980" i="150"/>
  <c r="AH980" i="150"/>
  <c r="AG980" i="150" a="1"/>
  <c r="AG980" i="150" s="1"/>
  <c r="AF980" i="150"/>
  <c r="AG976" i="151" a="1"/>
  <c r="AG976" i="151" s="1"/>
  <c r="AF976" i="151"/>
  <c r="AI976" i="151"/>
  <c r="AH976" i="151"/>
  <c r="AI961" i="151"/>
  <c r="AH961" i="151"/>
  <c r="AG961" i="151" a="1"/>
  <c r="AG961" i="151" s="1"/>
  <c r="AF961" i="151"/>
  <c r="D925" i="151"/>
  <c r="AI925" i="150"/>
  <c r="AH925" i="150"/>
  <c r="AG925" i="150" a="1"/>
  <c r="AG925" i="150" s="1"/>
  <c r="AF925" i="150"/>
  <c r="D1047" i="151"/>
  <c r="AI1047" i="150"/>
  <c r="AH1047" i="150"/>
  <c r="AF1047" i="150"/>
  <c r="AE1047" i="150"/>
  <c r="AG1047" i="150" a="1"/>
  <c r="AG1047" i="150" s="1"/>
  <c r="D983" i="151"/>
  <c r="AG983" i="150" a="1"/>
  <c r="AG983" i="150" s="1"/>
  <c r="AF983" i="150"/>
  <c r="AI983" i="150"/>
  <c r="AH983" i="150"/>
  <c r="D947" i="151"/>
  <c r="AI947" i="150"/>
  <c r="AH947" i="150"/>
  <c r="AG947" i="150" a="1"/>
  <c r="AG947" i="150" s="1"/>
  <c r="AF947" i="150"/>
  <c r="AE1080" i="150"/>
  <c r="D932" i="151"/>
  <c r="AF932" i="150"/>
  <c r="AE932" i="150"/>
  <c r="AI932" i="150"/>
  <c r="AH932" i="150"/>
  <c r="AG932" i="150" a="1"/>
  <c r="AG932" i="150" s="1"/>
  <c r="AI1048" i="151"/>
  <c r="AH1048" i="151"/>
  <c r="AF1048" i="151"/>
  <c r="AG1048" i="151" a="1"/>
  <c r="AG1048" i="151" s="1"/>
  <c r="D945" i="151"/>
  <c r="AG945" i="150" a="1"/>
  <c r="AG945" i="150" s="1"/>
  <c r="AF945" i="150"/>
  <c r="AI945" i="150"/>
  <c r="AH945" i="150"/>
  <c r="D902" i="151"/>
  <c r="AG902" i="150" a="1"/>
  <c r="AG902" i="150" s="1"/>
  <c r="AI902" i="150"/>
  <c r="AH902" i="150"/>
  <c r="AF902" i="150"/>
  <c r="AE1084" i="150"/>
  <c r="AH1035" i="151"/>
  <c r="AG1035" i="151" a="1"/>
  <c r="AG1035" i="151" s="1"/>
  <c r="AF1035" i="151"/>
  <c r="AI1035" i="151"/>
  <c r="D912" i="151"/>
  <c r="AG912" i="150" a="1"/>
  <c r="AG912" i="150" s="1"/>
  <c r="AF912" i="150"/>
  <c r="AI912" i="150"/>
  <c r="AH912" i="150"/>
  <c r="D812" i="151"/>
  <c r="AF812" i="150"/>
  <c r="AI812" i="150"/>
  <c r="AG812" i="150" a="1"/>
  <c r="AG812" i="150" s="1"/>
  <c r="AH812" i="150"/>
  <c r="AI1019" i="151"/>
  <c r="AH1019" i="151"/>
  <c r="AG1019" i="151" a="1"/>
  <c r="AG1019" i="151" s="1"/>
  <c r="AF1019" i="151"/>
  <c r="D829" i="151"/>
  <c r="AI829" i="150"/>
  <c r="AH829" i="150"/>
  <c r="AG829" i="150" a="1"/>
  <c r="AG829" i="150" s="1"/>
  <c r="AF829" i="150"/>
  <c r="D783" i="151"/>
  <c r="AI783" i="150"/>
  <c r="AH783" i="150"/>
  <c r="AG783" i="150" a="1"/>
  <c r="AG783" i="150" s="1"/>
  <c r="AF783" i="150"/>
  <c r="AE783" i="150"/>
  <c r="AE947" i="150"/>
  <c r="D872" i="151"/>
  <c r="AI872" i="150"/>
  <c r="AG872" i="150" a="1"/>
  <c r="AG872" i="150" s="1"/>
  <c r="AF872" i="150"/>
  <c r="AH872" i="150"/>
  <c r="D899" i="151"/>
  <c r="AI899" i="150"/>
  <c r="AG899" i="150" a="1"/>
  <c r="AG899" i="150" s="1"/>
  <c r="AF899" i="150"/>
  <c r="AH899" i="150"/>
  <c r="D877" i="151"/>
  <c r="AG877" i="150" a="1"/>
  <c r="AG877" i="150" s="1"/>
  <c r="AI877" i="150"/>
  <c r="AH877" i="150"/>
  <c r="AF877" i="150"/>
  <c r="AI851" i="151"/>
  <c r="AH851" i="151"/>
  <c r="AG851" i="151" a="1"/>
  <c r="AG851" i="151" s="1"/>
  <c r="AF851" i="151"/>
  <c r="D754" i="151"/>
  <c r="AI754" i="150"/>
  <c r="AH754" i="150"/>
  <c r="AG754" i="150" a="1"/>
  <c r="AG754" i="150" s="1"/>
  <c r="AF754" i="150"/>
  <c r="AE754" i="150"/>
  <c r="D842" i="151"/>
  <c r="AG842" i="150" a="1"/>
  <c r="AG842" i="150" s="1"/>
  <c r="AF842" i="150"/>
  <c r="AI842" i="150"/>
  <c r="AH842" i="150"/>
  <c r="D821" i="151"/>
  <c r="AI821" i="150"/>
  <c r="AH821" i="150"/>
  <c r="AG821" i="150" a="1"/>
  <c r="AG821" i="150" s="1"/>
  <c r="AF821" i="150"/>
  <c r="AE782" i="150"/>
  <c r="AE950" i="150"/>
  <c r="AI870" i="151"/>
  <c r="AH870" i="151"/>
  <c r="AG870" i="151" a="1"/>
  <c r="AG870" i="151" s="1"/>
  <c r="AF870" i="151"/>
  <c r="D778" i="151"/>
  <c r="AG778" i="150" a="1"/>
  <c r="AG778" i="150" s="1"/>
  <c r="AF778" i="150"/>
  <c r="AI778" i="150"/>
  <c r="AH778" i="150"/>
  <c r="AE1031" i="150"/>
  <c r="AE944" i="150"/>
  <c r="AE1039" i="150"/>
  <c r="D890" i="151"/>
  <c r="AI890" i="150"/>
  <c r="AF890" i="150"/>
  <c r="AH890" i="150"/>
  <c r="AG890" i="150" a="1"/>
  <c r="AG890" i="150" s="1"/>
  <c r="AF871" i="151"/>
  <c r="AH871" i="151"/>
  <c r="AG871" i="151" a="1"/>
  <c r="AG871" i="151" s="1"/>
  <c r="AE871" i="151"/>
  <c r="AI871" i="151"/>
  <c r="D654" i="151"/>
  <c r="AI654" i="150"/>
  <c r="AH654" i="150"/>
  <c r="AG654" i="150" a="1"/>
  <c r="AG654" i="150" s="1"/>
  <c r="AF654" i="150"/>
  <c r="AE654" i="150"/>
  <c r="D878" i="151"/>
  <c r="AF878" i="150"/>
  <c r="AH878" i="150"/>
  <c r="AI878" i="150"/>
  <c r="AG878" i="150" a="1"/>
  <c r="AG878" i="150" s="1"/>
  <c r="AE778" i="150"/>
  <c r="AI639" i="151"/>
  <c r="AH639" i="151"/>
  <c r="AF639" i="151"/>
  <c r="AG639" i="151" a="1"/>
  <c r="AG639" i="151" s="1"/>
  <c r="AF581" i="151"/>
  <c r="AH581" i="151"/>
  <c r="AG581" i="151" a="1"/>
  <c r="AG581" i="151" s="1"/>
  <c r="AI581" i="151"/>
  <c r="D529" i="151"/>
  <c r="AI529" i="150"/>
  <c r="AH529" i="150"/>
  <c r="AG529" i="150" a="1"/>
  <c r="AG529" i="150" s="1"/>
  <c r="AF529" i="150"/>
  <c r="D499" i="151"/>
  <c r="AH499" i="150"/>
  <c r="AG499" i="150" a="1"/>
  <c r="AG499" i="150" s="1"/>
  <c r="AF499" i="150"/>
  <c r="AI499" i="150"/>
  <c r="D448" i="151"/>
  <c r="AI448" i="150"/>
  <c r="AG448" i="150" a="1"/>
  <c r="AG448" i="150" s="1"/>
  <c r="AE448" i="150"/>
  <c r="AH448" i="150"/>
  <c r="AF448" i="150"/>
  <c r="AE765" i="150"/>
  <c r="D703" i="151"/>
  <c r="AI703" i="150"/>
  <c r="AF703" i="150"/>
  <c r="AH703" i="150"/>
  <c r="AG703" i="150" a="1"/>
  <c r="AG703" i="150" s="1"/>
  <c r="D608" i="151"/>
  <c r="AI608" i="150"/>
  <c r="AH608" i="150"/>
  <c r="AG608" i="150" a="1"/>
  <c r="AG608" i="150" s="1"/>
  <c r="AF608" i="150"/>
  <c r="D553" i="151"/>
  <c r="AI553" i="150"/>
  <c r="AH553" i="150"/>
  <c r="AG553" i="150" a="1"/>
  <c r="AG553" i="150" s="1"/>
  <c r="AF553" i="150"/>
  <c r="D469" i="151"/>
  <c r="AI469" i="150"/>
  <c r="AH469" i="150"/>
  <c r="AG469" i="150" a="1"/>
  <c r="AG469" i="150" s="1"/>
  <c r="AF469" i="150"/>
  <c r="D699" i="151"/>
  <c r="AF699" i="150"/>
  <c r="AI699" i="150"/>
  <c r="AH699" i="150"/>
  <c r="AG699" i="150" a="1"/>
  <c r="AG699" i="150" s="1"/>
  <c r="AH635" i="151"/>
  <c r="AG635" i="151" a="1"/>
  <c r="AG635" i="151" s="1"/>
  <c r="AF635" i="151"/>
  <c r="AI635" i="151"/>
  <c r="AE878" i="150"/>
  <c r="AH675" i="151"/>
  <c r="AG675" i="151" a="1"/>
  <c r="AG675" i="151" s="1"/>
  <c r="AF675" i="151"/>
  <c r="AI675" i="151"/>
  <c r="D664" i="151"/>
  <c r="AF664" i="150"/>
  <c r="AI664" i="150"/>
  <c r="AH664" i="150"/>
  <c r="AG664" i="150" a="1"/>
  <c r="AG664" i="150" s="1"/>
  <c r="AE649" i="150"/>
  <c r="D496" i="151"/>
  <c r="AI496" i="150"/>
  <c r="AH496" i="150"/>
  <c r="AF496" i="150"/>
  <c r="AG496" i="150" a="1"/>
  <c r="AG496" i="150" s="1"/>
  <c r="D641" i="151"/>
  <c r="AH641" i="150"/>
  <c r="AG641" i="150" a="1"/>
  <c r="AG641" i="150" s="1"/>
  <c r="AF641" i="150"/>
  <c r="AI641" i="150"/>
  <c r="D625" i="151"/>
  <c r="AH625" i="150"/>
  <c r="AG625" i="150" a="1"/>
  <c r="AG625" i="150" s="1"/>
  <c r="AF625" i="150"/>
  <c r="AI625" i="150"/>
  <c r="AF589" i="151"/>
  <c r="AH589" i="151"/>
  <c r="AI589" i="151"/>
  <c r="AG589" i="151" a="1"/>
  <c r="AG589" i="151" s="1"/>
  <c r="D566" i="151"/>
  <c r="AF566" i="150"/>
  <c r="AI566" i="150"/>
  <c r="AH566" i="150"/>
  <c r="AG566" i="150" a="1"/>
  <c r="AG566" i="150" s="1"/>
  <c r="AE866" i="150"/>
  <c r="D716" i="151"/>
  <c r="AI716" i="150"/>
  <c r="AH716" i="150"/>
  <c r="AG716" i="150" a="1"/>
  <c r="AG716" i="150" s="1"/>
  <c r="AF716" i="150"/>
  <c r="AH702" i="151"/>
  <c r="AI702" i="151"/>
  <c r="AG702" i="151" a="1"/>
  <c r="AG702" i="151" s="1"/>
  <c r="AF702" i="151"/>
  <c r="AE776" i="150"/>
  <c r="AH712" i="151"/>
  <c r="AG712" i="151" a="1"/>
  <c r="AG712" i="151" s="1"/>
  <c r="AI712" i="151"/>
  <c r="AF712" i="151"/>
  <c r="AG685" i="151" a="1"/>
  <c r="AG685" i="151" s="1"/>
  <c r="AF685" i="151"/>
  <c r="AI685" i="151"/>
  <c r="AH685" i="151"/>
  <c r="D590" i="151"/>
  <c r="AF590" i="150"/>
  <c r="AI590" i="150"/>
  <c r="AH590" i="150"/>
  <c r="AG590" i="150" a="1"/>
  <c r="AG590" i="150" s="1"/>
  <c r="AE673" i="150"/>
  <c r="AE657" i="150"/>
  <c r="AE705" i="150"/>
  <c r="D530" i="151"/>
  <c r="AH530" i="150"/>
  <c r="AG530" i="150" a="1"/>
  <c r="AG530" i="150" s="1"/>
  <c r="AF530" i="150"/>
  <c r="AI530" i="150"/>
  <c r="D435" i="151"/>
  <c r="AH435" i="150"/>
  <c r="AF435" i="150"/>
  <c r="AI435" i="150"/>
  <c r="AG435" i="150" a="1"/>
  <c r="AG435" i="150" s="1"/>
  <c r="D362" i="151"/>
  <c r="AH362" i="150"/>
  <c r="AG362" i="150" a="1"/>
  <c r="AG362" i="150" s="1"/>
  <c r="AF362" i="150"/>
  <c r="AI362" i="150"/>
  <c r="AE362" i="150"/>
  <c r="D260" i="151"/>
  <c r="AH260" i="150"/>
  <c r="AI260" i="150"/>
  <c r="AG260" i="150" a="1"/>
  <c r="AG260" i="150" s="1"/>
  <c r="AF260" i="150"/>
  <c r="AE471" i="150"/>
  <c r="D335" i="151"/>
  <c r="AI335" i="150"/>
  <c r="AH335" i="150"/>
  <c r="AF335" i="150"/>
  <c r="AG335" i="150" a="1"/>
  <c r="AG335" i="150" s="1"/>
  <c r="AE614" i="150"/>
  <c r="AF519" i="151"/>
  <c r="AI519" i="151"/>
  <c r="AH519" i="151"/>
  <c r="AG519" i="151" a="1"/>
  <c r="AG519" i="151" s="1"/>
  <c r="AG458" i="151" a="1"/>
  <c r="AG458" i="151" s="1"/>
  <c r="AI458" i="151"/>
  <c r="AH458" i="151"/>
  <c r="AF458" i="151"/>
  <c r="D518" i="151"/>
  <c r="AH518" i="150"/>
  <c r="AG518" i="150" a="1"/>
  <c r="AG518" i="150" s="1"/>
  <c r="AF518" i="150"/>
  <c r="AI518" i="150"/>
  <c r="AG468" i="151" a="1"/>
  <c r="AG468" i="151" s="1"/>
  <c r="AF468" i="151"/>
  <c r="AI468" i="151"/>
  <c r="AH468" i="151"/>
  <c r="AI431" i="151"/>
  <c r="AH431" i="151"/>
  <c r="AG431" i="151" a="1"/>
  <c r="AG431" i="151" s="1"/>
  <c r="AF431" i="151"/>
  <c r="AE431" i="151"/>
  <c r="D384" i="151"/>
  <c r="AI384" i="150"/>
  <c r="AF384" i="150"/>
  <c r="AH384" i="150"/>
  <c r="AG384" i="150" a="1"/>
  <c r="AG384" i="150" s="1"/>
  <c r="D371" i="151"/>
  <c r="AF371" i="150"/>
  <c r="AH371" i="150"/>
  <c r="AG371" i="150" a="1"/>
  <c r="AG371" i="150" s="1"/>
  <c r="AI371" i="150"/>
  <c r="D316" i="151"/>
  <c r="AI316" i="150"/>
  <c r="AG316" i="150" a="1"/>
  <c r="AG316" i="150" s="1"/>
  <c r="AF316" i="150"/>
  <c r="AH316" i="150"/>
  <c r="AE640" i="150"/>
  <c r="AF438" i="151"/>
  <c r="AI438" i="151"/>
  <c r="AH438" i="151"/>
  <c r="AG438" i="151" a="1"/>
  <c r="AG438" i="151" s="1"/>
  <c r="AE622" i="150"/>
  <c r="AE530" i="150"/>
  <c r="AI407" i="151"/>
  <c r="AH407" i="151"/>
  <c r="AG407" i="151" a="1"/>
  <c r="AG407" i="151" s="1"/>
  <c r="AF407" i="151"/>
  <c r="D392" i="151"/>
  <c r="AH392" i="150"/>
  <c r="AG392" i="150" a="1"/>
  <c r="AG392" i="150" s="1"/>
  <c r="AF392" i="150"/>
  <c r="AI392" i="150"/>
  <c r="AE588" i="150"/>
  <c r="AE546" i="150"/>
  <c r="D418" i="151"/>
  <c r="AH418" i="150"/>
  <c r="AG418" i="150" a="1"/>
  <c r="AG418" i="150" s="1"/>
  <c r="AF418" i="150"/>
  <c r="AI418" i="150"/>
  <c r="AI401" i="151"/>
  <c r="AH401" i="151"/>
  <c r="AG401" i="151" a="1"/>
  <c r="AG401" i="151" s="1"/>
  <c r="AF401" i="151"/>
  <c r="AE401" i="151"/>
  <c r="D474" i="151"/>
  <c r="AI474" i="150"/>
  <c r="AF474" i="150"/>
  <c r="AH474" i="150"/>
  <c r="AG474" i="150" a="1"/>
  <c r="AG474" i="150" s="1"/>
  <c r="D415" i="151"/>
  <c r="AH415" i="150"/>
  <c r="AG415" i="150" a="1"/>
  <c r="AG415" i="150" s="1"/>
  <c r="AF415" i="150"/>
  <c r="AI415" i="150"/>
  <c r="D379" i="151"/>
  <c r="AH379" i="150"/>
  <c r="AF379" i="150"/>
  <c r="AI379" i="150"/>
  <c r="AG379" i="150" a="1"/>
  <c r="AG379" i="150" s="1"/>
  <c r="AE287" i="150"/>
  <c r="AF223" i="151"/>
  <c r="AE223" i="151"/>
  <c r="AI223" i="151"/>
  <c r="AH223" i="151"/>
  <c r="AG223" i="151" a="1"/>
  <c r="AG223" i="151" s="1"/>
  <c r="D204" i="151"/>
  <c r="AI204" i="150"/>
  <c r="AF204" i="150"/>
  <c r="AH204" i="150"/>
  <c r="AG204" i="150" a="1"/>
  <c r="AG204" i="150" s="1"/>
  <c r="D60" i="151"/>
  <c r="AF60" i="150"/>
  <c r="AI60" i="150"/>
  <c r="AH60" i="150"/>
  <c r="AG60" i="150" a="1"/>
  <c r="AG60" i="150" s="1"/>
  <c r="AE397" i="150"/>
  <c r="D378" i="151"/>
  <c r="AG378" i="150" a="1"/>
  <c r="AG378" i="150" s="1"/>
  <c r="AF378" i="150"/>
  <c r="AI378" i="150"/>
  <c r="AH378" i="150"/>
  <c r="AI248" i="151"/>
  <c r="AH248" i="151"/>
  <c r="AG248" i="151" a="1"/>
  <c r="AG248" i="151" s="1"/>
  <c r="AF248" i="151"/>
  <c r="AH148" i="151"/>
  <c r="AG148" i="151" a="1"/>
  <c r="AG148" i="151" s="1"/>
  <c r="AF148" i="151"/>
  <c r="AI148" i="151"/>
  <c r="D120" i="151"/>
  <c r="AI120" i="150"/>
  <c r="AH120" i="150"/>
  <c r="AG120" i="150" a="1"/>
  <c r="AG120" i="150" s="1"/>
  <c r="AF120" i="150"/>
  <c r="D93" i="151"/>
  <c r="AI93" i="150"/>
  <c r="AH93" i="150"/>
  <c r="AF93" i="150"/>
  <c r="AG93" i="150" a="1"/>
  <c r="AG93" i="150" s="1"/>
  <c r="D63" i="151"/>
  <c r="AI63" i="150"/>
  <c r="AH63" i="150"/>
  <c r="AG63" i="150" a="1"/>
  <c r="AG63" i="150" s="1"/>
  <c r="AF63" i="150"/>
  <c r="D8" i="151"/>
  <c r="AI8" i="150"/>
  <c r="AH8" i="150"/>
  <c r="AG8" i="150" a="1"/>
  <c r="AG8" i="150" s="1"/>
  <c r="AF8" i="150"/>
  <c r="AE398" i="150"/>
  <c r="AE324" i="150"/>
  <c r="AH168" i="151"/>
  <c r="AG168" i="151" a="1"/>
  <c r="AG168" i="151" s="1"/>
  <c r="AF168" i="151"/>
  <c r="AI168" i="151"/>
  <c r="D106" i="151"/>
  <c r="AH106" i="150"/>
  <c r="AI106" i="150"/>
  <c r="AG106" i="150" a="1"/>
  <c r="AG106" i="150" s="1"/>
  <c r="AF106" i="150"/>
  <c r="D79" i="151"/>
  <c r="AI79" i="150"/>
  <c r="AH79" i="150"/>
  <c r="AG79" i="150" a="1"/>
  <c r="AG79" i="150" s="1"/>
  <c r="AF79" i="150"/>
  <c r="AE79" i="150"/>
  <c r="AE271" i="150"/>
  <c r="D187" i="151"/>
  <c r="AH232" i="150"/>
  <c r="AG232" i="150" a="1"/>
  <c r="AG232" i="150" s="1"/>
  <c r="AF232" i="150"/>
  <c r="AI232" i="150"/>
  <c r="AF206" i="151"/>
  <c r="AE206" i="151"/>
  <c r="AI206" i="151"/>
  <c r="AH206" i="151"/>
  <c r="AG206" i="151" a="1"/>
  <c r="AG206" i="151" s="1"/>
  <c r="AE388" i="150"/>
  <c r="AE372" i="150"/>
  <c r="AE302" i="150"/>
  <c r="D243" i="151"/>
  <c r="AF243" i="150"/>
  <c r="AG243" i="150" a="1"/>
  <c r="AG243" i="150" s="1"/>
  <c r="AE243" i="150"/>
  <c r="AI243" i="150"/>
  <c r="AH243" i="150"/>
  <c r="D220" i="151"/>
  <c r="AF220" i="150"/>
  <c r="AI220" i="150"/>
  <c r="AG220" i="150" a="1"/>
  <c r="AG220" i="150" s="1"/>
  <c r="AE220" i="150"/>
  <c r="AH220" i="150"/>
  <c r="D118" i="151"/>
  <c r="AF118" i="150"/>
  <c r="AI118" i="150"/>
  <c r="AH118" i="150"/>
  <c r="AG118" i="150" a="1"/>
  <c r="AG118" i="150" s="1"/>
  <c r="D177" i="151"/>
  <c r="AF177" i="150"/>
  <c r="AG177" i="150" a="1"/>
  <c r="AG177" i="150" s="1"/>
  <c r="AE177" i="150"/>
  <c r="AI177" i="150"/>
  <c r="AH177" i="150"/>
  <c r="D11" i="151"/>
  <c r="AI11" i="150"/>
  <c r="AH11" i="150"/>
  <c r="AG11" i="150" a="1"/>
  <c r="AG11" i="150" s="1"/>
  <c r="AF11" i="150"/>
  <c r="AE463" i="150"/>
  <c r="AI216" i="151"/>
  <c r="AH216" i="151"/>
  <c r="AG216" i="151" a="1"/>
  <c r="AG216" i="151" s="1"/>
  <c r="AF216" i="151"/>
  <c r="AF203" i="151"/>
  <c r="AE203" i="151"/>
  <c r="AI203" i="151"/>
  <c r="AH203" i="151"/>
  <c r="AG203" i="151" a="1"/>
  <c r="AG203" i="151" s="1"/>
  <c r="D34" i="151"/>
  <c r="AF34" i="150"/>
  <c r="AI34" i="150"/>
  <c r="AH34" i="150"/>
  <c r="AG34" i="150" a="1"/>
  <c r="AG34" i="150" s="1"/>
  <c r="AJ34" i="150"/>
  <c r="AE246" i="150"/>
  <c r="AI194" i="151"/>
  <c r="AH194" i="151"/>
  <c r="AF194" i="151"/>
  <c r="AG194" i="151" a="1"/>
  <c r="AG194" i="151" s="1"/>
  <c r="AH2" i="151"/>
  <c r="AG2" i="151" a="1"/>
  <c r="AG2" i="151" s="1"/>
  <c r="AF2" i="151"/>
  <c r="AI2" i="151"/>
  <c r="D173" i="151"/>
  <c r="AI173" i="150"/>
  <c r="AF173" i="150"/>
  <c r="AE173" i="150"/>
  <c r="AH173" i="150"/>
  <c r="AG173" i="150" a="1"/>
  <c r="AG173" i="150" s="1"/>
  <c r="AI364" i="151"/>
  <c r="AH364" i="151"/>
  <c r="AG364" i="151" a="1"/>
  <c r="AG364" i="151" s="1"/>
  <c r="AF364" i="151"/>
  <c r="AG298" i="151" a="1"/>
  <c r="AG298" i="151" s="1"/>
  <c r="AF298" i="151"/>
  <c r="AI298" i="151"/>
  <c r="AH298" i="151"/>
  <c r="D41" i="151"/>
  <c r="AI41" i="150"/>
  <c r="AG41" i="150" a="1"/>
  <c r="AG41" i="150" s="1"/>
  <c r="AF41" i="150"/>
  <c r="AH41" i="150"/>
  <c r="AE90" i="150"/>
  <c r="AE281" i="150"/>
  <c r="AE56" i="150"/>
  <c r="AE260" i="150"/>
  <c r="AE10" i="150"/>
  <c r="AE96" i="150"/>
  <c r="AE273" i="150"/>
  <c r="AE87" i="150"/>
  <c r="AE355" i="150"/>
  <c r="AE125" i="150"/>
  <c r="AE84" i="150"/>
  <c r="AE107" i="150"/>
  <c r="AE91" i="150"/>
  <c r="E68" i="152" l="1"/>
  <c r="AE346" i="151"/>
  <c r="AH346" i="151"/>
  <c r="AG346" i="151" a="1"/>
  <c r="AG346" i="151" s="1"/>
  <c r="AI346" i="151"/>
  <c r="AF346" i="151"/>
  <c r="D68" i="129"/>
  <c r="AG1053" i="151" a="1"/>
  <c r="AG1053" i="151" s="1"/>
  <c r="AF1053" i="151"/>
  <c r="AI1053" i="151"/>
  <c r="AE1053" i="151"/>
  <c r="AH1053" i="151"/>
  <c r="AI1003" i="151"/>
  <c r="AH1003" i="151"/>
  <c r="AE1003" i="151"/>
  <c r="AF1003" i="151"/>
  <c r="AG1003" i="151" a="1"/>
  <c r="AG1003" i="151" s="1"/>
  <c r="AI985" i="151"/>
  <c r="AH985" i="151"/>
  <c r="AG985" i="151" a="1"/>
  <c r="AG985" i="151" s="1"/>
  <c r="AE985" i="151"/>
  <c r="AF985" i="151"/>
  <c r="AI868" i="151"/>
  <c r="AE868" i="151"/>
  <c r="AH868" i="151"/>
  <c r="AG868" i="151" a="1"/>
  <c r="AG868" i="151" s="1"/>
  <c r="AF868" i="151"/>
  <c r="AI966" i="151"/>
  <c r="AH966" i="151"/>
  <c r="AG966" i="151" a="1"/>
  <c r="AG966" i="151" s="1"/>
  <c r="AE966" i="151"/>
  <c r="AF966" i="151"/>
  <c r="AH987" i="151"/>
  <c r="AG987" i="151" a="1"/>
  <c r="AG987" i="151" s="1"/>
  <c r="AI987" i="151"/>
  <c r="AE987" i="151"/>
  <c r="AF987" i="151"/>
  <c r="D66" i="129"/>
  <c r="AF565" i="151"/>
  <c r="AH565" i="151"/>
  <c r="AI565" i="151"/>
  <c r="AG565" i="151" a="1"/>
  <c r="AG565" i="151" s="1"/>
  <c r="AE565" i="151"/>
  <c r="G66" i="121"/>
  <c r="G67" i="121"/>
  <c r="AF485" i="151"/>
  <c r="AH485" i="151"/>
  <c r="AG485" i="151" a="1"/>
  <c r="AG485" i="151" s="1"/>
  <c r="AE485" i="151"/>
  <c r="AI485" i="151"/>
  <c r="AE790" i="151"/>
  <c r="AI790" i="151"/>
  <c r="AH790" i="151"/>
  <c r="AF790" i="151"/>
  <c r="AG790" i="151" a="1"/>
  <c r="AG790" i="151" s="1"/>
  <c r="AF317" i="151"/>
  <c r="AE317" i="151"/>
  <c r="AI317" i="151"/>
  <c r="AG317" i="151" a="1"/>
  <c r="AG317" i="151" s="1"/>
  <c r="AH317" i="151"/>
  <c r="AE100" i="151"/>
  <c r="AH100" i="151"/>
  <c r="AG100" i="151" a="1"/>
  <c r="AG100" i="151" s="1"/>
  <c r="AF100" i="151"/>
  <c r="AI100" i="151"/>
  <c r="AI670" i="151"/>
  <c r="AH670" i="151"/>
  <c r="AG670" i="151" a="1"/>
  <c r="AG670" i="151" s="1"/>
  <c r="AF670" i="151"/>
  <c r="AE670" i="151"/>
  <c r="AI64" i="151"/>
  <c r="AH64" i="151"/>
  <c r="AG64" i="151" a="1"/>
  <c r="AG64" i="151" s="1"/>
  <c r="AE64" i="151"/>
  <c r="AF64" i="151"/>
  <c r="AF38" i="151"/>
  <c r="AE38" i="151"/>
  <c r="AI38" i="151"/>
  <c r="AH38" i="151"/>
  <c r="AG38" i="151" a="1"/>
  <c r="AG38" i="151" s="1"/>
  <c r="AH787" i="151"/>
  <c r="AG787" i="151" a="1"/>
  <c r="AG787" i="151" s="1"/>
  <c r="AF787" i="151"/>
  <c r="AI787" i="151"/>
  <c r="AE787" i="151"/>
  <c r="AF44" i="151"/>
  <c r="AI44" i="151"/>
  <c r="AE44" i="151"/>
  <c r="AH44" i="151"/>
  <c r="AG44" i="151" a="1"/>
  <c r="AG44" i="151" s="1"/>
  <c r="AE211" i="151"/>
  <c r="AI211" i="151"/>
  <c r="AH211" i="151"/>
  <c r="AG211" i="151" a="1"/>
  <c r="AG211" i="151" s="1"/>
  <c r="AF211" i="151"/>
  <c r="AI600" i="151"/>
  <c r="AH600" i="151"/>
  <c r="AG600" i="151" a="1"/>
  <c r="AG600" i="151" s="1"/>
  <c r="AF600" i="151"/>
  <c r="AE600" i="151"/>
  <c r="AI515" i="151"/>
  <c r="AH515" i="151"/>
  <c r="AE515" i="151"/>
  <c r="AG515" i="151" a="1"/>
  <c r="AG515" i="151" s="1"/>
  <c r="AF515" i="151"/>
  <c r="H68" i="152"/>
  <c r="AG68" i="152" s="1"/>
  <c r="I66" i="121"/>
  <c r="AG116" i="151" a="1"/>
  <c r="AG116" i="151" s="1"/>
  <c r="AF116" i="151"/>
  <c r="AI116" i="151"/>
  <c r="AH116" i="151"/>
  <c r="AE116" i="151"/>
  <c r="AG15" i="151" a="1"/>
  <c r="AG15" i="151" s="1"/>
  <c r="AF15" i="151"/>
  <c r="AI15" i="151"/>
  <c r="AE15" i="151"/>
  <c r="AH15" i="151"/>
  <c r="AF526" i="151"/>
  <c r="AE526" i="151"/>
  <c r="AI526" i="151"/>
  <c r="AH526" i="151"/>
  <c r="AG526" i="151" a="1"/>
  <c r="AG526" i="151" s="1"/>
  <c r="AF383" i="151"/>
  <c r="AG383" i="151" a="1"/>
  <c r="AG383" i="151" s="1"/>
  <c r="AI383" i="151"/>
  <c r="AE383" i="151"/>
  <c r="AH383" i="151"/>
  <c r="H68" i="121"/>
  <c r="AE689" i="151"/>
  <c r="AF689" i="151"/>
  <c r="AI689" i="151"/>
  <c r="AH689" i="151"/>
  <c r="AG689" i="151" a="1"/>
  <c r="AG689" i="151" s="1"/>
  <c r="AH453" i="151"/>
  <c r="AG453" i="151" a="1"/>
  <c r="AG453" i="151" s="1"/>
  <c r="AF453" i="151"/>
  <c r="AI453" i="151"/>
  <c r="AE453" i="151"/>
  <c r="AG333" i="151" a="1"/>
  <c r="AG333" i="151" s="1"/>
  <c r="AF333" i="151"/>
  <c r="AI333" i="151"/>
  <c r="AE333" i="151"/>
  <c r="AH333" i="151"/>
  <c r="AH616" i="151"/>
  <c r="AG616" i="151" a="1"/>
  <c r="AG616" i="151" s="1"/>
  <c r="AF616" i="151"/>
  <c r="AE616" i="151"/>
  <c r="AI616" i="151"/>
  <c r="AI136" i="151"/>
  <c r="AE136" i="151"/>
  <c r="AH136" i="151"/>
  <c r="AG136" i="151" a="1"/>
  <c r="AG136" i="151" s="1"/>
  <c r="AF136" i="151"/>
  <c r="AI51" i="151"/>
  <c r="AH51" i="151"/>
  <c r="AG51" i="151" a="1"/>
  <c r="AG51" i="151" s="1"/>
  <c r="AF51" i="151"/>
  <c r="AE51" i="151"/>
  <c r="AF351" i="151"/>
  <c r="AI351" i="151"/>
  <c r="AH351" i="151"/>
  <c r="AE351" i="151"/>
  <c r="AG351" i="151" a="1"/>
  <c r="AG351" i="151" s="1"/>
  <c r="I68" i="152"/>
  <c r="AH68" i="152" s="1"/>
  <c r="D67" i="129"/>
  <c r="AG325" i="151" a="1"/>
  <c r="AG325" i="151" s="1"/>
  <c r="AF325" i="151"/>
  <c r="AI325" i="151"/>
  <c r="AE325" i="151"/>
  <c r="AH325" i="151"/>
  <c r="AF548" i="151"/>
  <c r="AE548" i="151"/>
  <c r="AH548" i="151"/>
  <c r="AG548" i="151" a="1"/>
  <c r="AG548" i="151" s="1"/>
  <c r="AI548" i="151"/>
  <c r="AE32" i="151"/>
  <c r="AG32" i="151" a="1"/>
  <c r="AG32" i="151" s="1"/>
  <c r="AF32" i="151"/>
  <c r="AI32" i="151"/>
  <c r="AH32" i="151"/>
  <c r="AI491" i="151"/>
  <c r="AH491" i="151"/>
  <c r="AG491" i="151" a="1"/>
  <c r="AG491" i="151" s="1"/>
  <c r="AE491" i="151"/>
  <c r="AF491" i="151"/>
  <c r="AF801" i="151"/>
  <c r="AI801" i="151"/>
  <c r="AH801" i="151"/>
  <c r="AG801" i="151" a="1"/>
  <c r="AG801" i="151" s="1"/>
  <c r="AE801" i="151"/>
  <c r="E67" i="121"/>
  <c r="AH979" i="151"/>
  <c r="AG979" i="151" a="1"/>
  <c r="AG979" i="151" s="1"/>
  <c r="AF979" i="151"/>
  <c r="AI979" i="151"/>
  <c r="AE979" i="151"/>
  <c r="AF202" i="151"/>
  <c r="AE202" i="151"/>
  <c r="AI202" i="151"/>
  <c r="AH202" i="151"/>
  <c r="AG202" i="151" a="1"/>
  <c r="AG202" i="151" s="1"/>
  <c r="AG218" i="151" a="1"/>
  <c r="AG218" i="151" s="1"/>
  <c r="AE218" i="151"/>
  <c r="AF218" i="151"/>
  <c r="AI218" i="151"/>
  <c r="AH218" i="151"/>
  <c r="AG65" i="151" a="1"/>
  <c r="AG65" i="151" s="1"/>
  <c r="AH65" i="151"/>
  <c r="AF65" i="151"/>
  <c r="AE65" i="151"/>
  <c r="AI65" i="151"/>
  <c r="AH834" i="151"/>
  <c r="AG834" i="151" a="1"/>
  <c r="AG834" i="151" s="1"/>
  <c r="AF834" i="151"/>
  <c r="AE834" i="151"/>
  <c r="AI834" i="151"/>
  <c r="AF9" i="151"/>
  <c r="AI9" i="151"/>
  <c r="AH9" i="151"/>
  <c r="AE9" i="151"/>
  <c r="AG9" i="151" a="1"/>
  <c r="AG9" i="151" s="1"/>
  <c r="AE507" i="151"/>
  <c r="AI507" i="151"/>
  <c r="AH507" i="151"/>
  <c r="AG507" i="151" a="1"/>
  <c r="AG507" i="151" s="1"/>
  <c r="AF507" i="151"/>
  <c r="AI89" i="151"/>
  <c r="AH89" i="151"/>
  <c r="AG89" i="151" a="1"/>
  <c r="AG89" i="151" s="1"/>
  <c r="AF89" i="151"/>
  <c r="AE89" i="151"/>
  <c r="AF340" i="151"/>
  <c r="AE340" i="151"/>
  <c r="AI340" i="151"/>
  <c r="AG340" i="151" a="1"/>
  <c r="AG340" i="151" s="1"/>
  <c r="AH340" i="151"/>
  <c r="AI28" i="151"/>
  <c r="AE28" i="151"/>
  <c r="AH28" i="151"/>
  <c r="AG28" i="151" a="1"/>
  <c r="AG28" i="151" s="1"/>
  <c r="AF28" i="151"/>
  <c r="AF352" i="151"/>
  <c r="AE352" i="151"/>
  <c r="AI352" i="151"/>
  <c r="AG352" i="151" a="1"/>
  <c r="AG352" i="151" s="1"/>
  <c r="AH352" i="151"/>
  <c r="AE326" i="151"/>
  <c r="AI326" i="151"/>
  <c r="AH326" i="151"/>
  <c r="AF326" i="151"/>
  <c r="AG326" i="151" a="1"/>
  <c r="AG326" i="151" s="1"/>
  <c r="AE844" i="151"/>
  <c r="AG844" i="151" a="1"/>
  <c r="AG844" i="151" s="1"/>
  <c r="AF844" i="151"/>
  <c r="AI844" i="151"/>
  <c r="AH844" i="151"/>
  <c r="AI724" i="151"/>
  <c r="AH724" i="151"/>
  <c r="AG724" i="151" a="1"/>
  <c r="AG724" i="151" s="1"/>
  <c r="AF724" i="151"/>
  <c r="AE724" i="151"/>
  <c r="AE1081" i="151"/>
  <c r="AH1081" i="151"/>
  <c r="AG1081" i="151" a="1"/>
  <c r="AG1081" i="151" s="1"/>
  <c r="AF1081" i="151"/>
  <c r="AI1081" i="151"/>
  <c r="AI1004" i="151"/>
  <c r="AE1004" i="151"/>
  <c r="AF1004" i="151"/>
  <c r="AH1004" i="151"/>
  <c r="AG1004" i="151" a="1"/>
  <c r="AG1004" i="151" s="1"/>
  <c r="AE13" i="151"/>
  <c r="AH13" i="151"/>
  <c r="AG13" i="151" a="1"/>
  <c r="AG13" i="151" s="1"/>
  <c r="AF13" i="151"/>
  <c r="AI13" i="151"/>
  <c r="AF642" i="151"/>
  <c r="AI642" i="151"/>
  <c r="AH642" i="151"/>
  <c r="AG642" i="151" a="1"/>
  <c r="AG642" i="151" s="1"/>
  <c r="AE642" i="151"/>
  <c r="AI144" i="151"/>
  <c r="AH144" i="151"/>
  <c r="AG144" i="151" a="1"/>
  <c r="AG144" i="151" s="1"/>
  <c r="AE144" i="151"/>
  <c r="AF144" i="151"/>
  <c r="AI272" i="151"/>
  <c r="AH272" i="151"/>
  <c r="AG272" i="151" a="1"/>
  <c r="AG272" i="151" s="1"/>
  <c r="AF272" i="151"/>
  <c r="AE272" i="151"/>
  <c r="AI662" i="151"/>
  <c r="AH662" i="151"/>
  <c r="AG662" i="151" a="1"/>
  <c r="AG662" i="151" s="1"/>
  <c r="AF662" i="151"/>
  <c r="AE662" i="151"/>
  <c r="J66" i="121"/>
  <c r="J68" i="121"/>
  <c r="I68" i="121"/>
  <c r="E66" i="121"/>
  <c r="F66" i="121"/>
  <c r="I66" i="152"/>
  <c r="AH66" i="152" s="1"/>
  <c r="F68" i="152"/>
  <c r="AE68" i="152" s="1"/>
  <c r="F67" i="121"/>
  <c r="H66" i="121"/>
  <c r="F68" i="121"/>
  <c r="H67" i="121"/>
  <c r="I67" i="121"/>
  <c r="E67" i="152"/>
  <c r="AD67" i="152" s="1"/>
  <c r="E68" i="121"/>
  <c r="AI220" i="151"/>
  <c r="AH220" i="151"/>
  <c r="AG220" i="151" a="1"/>
  <c r="AG220" i="151" s="1"/>
  <c r="AF220" i="151"/>
  <c r="AE220" i="151"/>
  <c r="AH418" i="151"/>
  <c r="AG418" i="151" a="1"/>
  <c r="AG418" i="151" s="1"/>
  <c r="AF418" i="151"/>
  <c r="AI418" i="151"/>
  <c r="AE418" i="151"/>
  <c r="AI821" i="151"/>
  <c r="AH821" i="151"/>
  <c r="AF821" i="151"/>
  <c r="AG821" i="151" a="1"/>
  <c r="AG821" i="151" s="1"/>
  <c r="AE821" i="151"/>
  <c r="AI912" i="151"/>
  <c r="AH912" i="151"/>
  <c r="AG912" i="151" a="1"/>
  <c r="AG912" i="151" s="1"/>
  <c r="AF912" i="151"/>
  <c r="AE912" i="151"/>
  <c r="AH910" i="151"/>
  <c r="AG910" i="151" a="1"/>
  <c r="AG910" i="151" s="1"/>
  <c r="AF910" i="151"/>
  <c r="AI910" i="151"/>
  <c r="AE910" i="151"/>
  <c r="AF18" i="151"/>
  <c r="AI18" i="151"/>
  <c r="AH18" i="151"/>
  <c r="AG18" i="151" a="1"/>
  <c r="AG18" i="151" s="1"/>
  <c r="AE18" i="151"/>
  <c r="AG36" i="151" a="1"/>
  <c r="AG36" i="151" s="1"/>
  <c r="AF36" i="151"/>
  <c r="AI36" i="151"/>
  <c r="AH36" i="151"/>
  <c r="AE36" i="151"/>
  <c r="AI343" i="151"/>
  <c r="AH343" i="151"/>
  <c r="AG343" i="151" a="1"/>
  <c r="AG343" i="151" s="1"/>
  <c r="AF343" i="151"/>
  <c r="AE343" i="151"/>
  <c r="AI388" i="151"/>
  <c r="AH388" i="151"/>
  <c r="AG388" i="151" a="1"/>
  <c r="AG388" i="151" s="1"/>
  <c r="AF388" i="151"/>
  <c r="AE388" i="151"/>
  <c r="AI478" i="151"/>
  <c r="AH478" i="151"/>
  <c r="AG478" i="151" a="1"/>
  <c r="AG478" i="151" s="1"/>
  <c r="AF478" i="151"/>
  <c r="AE478" i="151"/>
  <c r="AI267" i="151"/>
  <c r="AH267" i="151"/>
  <c r="AG267" i="151" a="1"/>
  <c r="AG267" i="151" s="1"/>
  <c r="AF267" i="151"/>
  <c r="AE267" i="151"/>
  <c r="AI580" i="151"/>
  <c r="AH580" i="151"/>
  <c r="AF580" i="151"/>
  <c r="AG580" i="151" a="1"/>
  <c r="AG580" i="151" s="1"/>
  <c r="AE580" i="151"/>
  <c r="AG648" i="151" a="1"/>
  <c r="AG648" i="151" s="1"/>
  <c r="AF648" i="151"/>
  <c r="AH648" i="151"/>
  <c r="AI648" i="151"/>
  <c r="AE648" i="151"/>
  <c r="AH521" i="151"/>
  <c r="AG521" i="151" a="1"/>
  <c r="AG521" i="151" s="1"/>
  <c r="AF521" i="151"/>
  <c r="AE521" i="151"/>
  <c r="AI521" i="151"/>
  <c r="AG542" i="151" a="1"/>
  <c r="AG542" i="151" s="1"/>
  <c r="AF542" i="151"/>
  <c r="AI542" i="151"/>
  <c r="AH542" i="151"/>
  <c r="AE542" i="151"/>
  <c r="AI476" i="151"/>
  <c r="AH476" i="151"/>
  <c r="AG476" i="151" a="1"/>
  <c r="AG476" i="151" s="1"/>
  <c r="AF476" i="151"/>
  <c r="AE476" i="151"/>
  <c r="AG984" i="151" a="1"/>
  <c r="AG984" i="151" s="1"/>
  <c r="AF984" i="151"/>
  <c r="AI984" i="151"/>
  <c r="AH984" i="151"/>
  <c r="AE984" i="151"/>
  <c r="AG1063" i="151" a="1"/>
  <c r="AG1063" i="151" s="1"/>
  <c r="AF1063" i="151"/>
  <c r="AI1063" i="151"/>
  <c r="AH1063" i="151"/>
  <c r="AE1063" i="151"/>
  <c r="AG1013" i="151" a="1"/>
  <c r="AG1013" i="151" s="1"/>
  <c r="AF1013" i="151"/>
  <c r="AI1013" i="151"/>
  <c r="AH1013" i="151"/>
  <c r="AE1013" i="151"/>
  <c r="AI66" i="151"/>
  <c r="AH66" i="151"/>
  <c r="AG66" i="151" a="1"/>
  <c r="AG66" i="151" s="1"/>
  <c r="AF66" i="151"/>
  <c r="AE66" i="151"/>
  <c r="AG87" i="151" a="1"/>
  <c r="AG87" i="151" s="1"/>
  <c r="AF87" i="151"/>
  <c r="AI87" i="151"/>
  <c r="AH87" i="151"/>
  <c r="AE87" i="151"/>
  <c r="F67" i="152"/>
  <c r="AE67" i="152" s="1"/>
  <c r="AF348" i="151"/>
  <c r="AI348" i="151"/>
  <c r="AH348" i="151"/>
  <c r="AG348" i="151" a="1"/>
  <c r="AG348" i="151" s="1"/>
  <c r="AE348" i="151"/>
  <c r="AH372" i="151"/>
  <c r="AF372" i="151"/>
  <c r="AI372" i="151"/>
  <c r="AG372" i="151" a="1"/>
  <c r="AG372" i="151" s="1"/>
  <c r="AE372" i="151"/>
  <c r="AH524" i="151"/>
  <c r="AF524" i="151"/>
  <c r="AI524" i="151"/>
  <c r="AG524" i="151" a="1"/>
  <c r="AG524" i="151" s="1"/>
  <c r="AE524" i="151"/>
  <c r="AG502" i="151" a="1"/>
  <c r="AG502" i="151" s="1"/>
  <c r="AF502" i="151"/>
  <c r="AE502" i="151"/>
  <c r="AI502" i="151"/>
  <c r="AH502" i="151"/>
  <c r="AH582" i="151"/>
  <c r="AG582" i="151" a="1"/>
  <c r="AG582" i="151" s="1"/>
  <c r="AF582" i="151"/>
  <c r="AI582" i="151"/>
  <c r="AE582" i="151"/>
  <c r="AI537" i="151"/>
  <c r="AH537" i="151"/>
  <c r="AG537" i="151" a="1"/>
  <c r="AG537" i="151" s="1"/>
  <c r="AF537" i="151"/>
  <c r="AE537" i="151"/>
  <c r="AH816" i="151"/>
  <c r="AG816" i="151" a="1"/>
  <c r="AG816" i="151" s="1"/>
  <c r="AF816" i="151"/>
  <c r="AI816" i="151"/>
  <c r="AE816" i="151"/>
  <c r="AG1042" i="151" a="1"/>
  <c r="AG1042" i="151" s="1"/>
  <c r="AI1042" i="151"/>
  <c r="AH1042" i="151"/>
  <c r="AF1042" i="151"/>
  <c r="AE1042" i="151"/>
  <c r="AG913" i="151" a="1"/>
  <c r="AG913" i="151" s="1"/>
  <c r="AF913" i="151"/>
  <c r="AE913" i="151"/>
  <c r="AI913" i="151"/>
  <c r="AH913" i="151"/>
  <c r="AI914" i="151"/>
  <c r="AH914" i="151"/>
  <c r="AG914" i="151" a="1"/>
  <c r="AG914" i="151" s="1"/>
  <c r="AF914" i="151"/>
  <c r="AE914" i="151"/>
  <c r="AF918" i="151"/>
  <c r="AH918" i="151"/>
  <c r="AG918" i="151" a="1"/>
  <c r="AG918" i="151" s="1"/>
  <c r="AE918" i="151"/>
  <c r="AI918" i="151"/>
  <c r="AH1049" i="151"/>
  <c r="AI1049" i="151"/>
  <c r="AG1049" i="151" a="1"/>
  <c r="AG1049" i="151" s="1"/>
  <c r="AF1049" i="151"/>
  <c r="AE1049" i="151"/>
  <c r="AI936" i="151"/>
  <c r="AH936" i="151"/>
  <c r="AG936" i="151" a="1"/>
  <c r="AG936" i="151" s="1"/>
  <c r="AF936" i="151"/>
  <c r="AE936" i="151"/>
  <c r="H66" i="152"/>
  <c r="AG66" i="152" s="1"/>
  <c r="AI23" i="151"/>
  <c r="AH23" i="151"/>
  <c r="AG23" i="151" a="1"/>
  <c r="AG23" i="151" s="1"/>
  <c r="AF23" i="151"/>
  <c r="AE23" i="151"/>
  <c r="AF175" i="151"/>
  <c r="AI175" i="151"/>
  <c r="AH175" i="151"/>
  <c r="AG175" i="151" a="1"/>
  <c r="AG175" i="151" s="1"/>
  <c r="AE175" i="151"/>
  <c r="AG145" i="151" a="1"/>
  <c r="AG145" i="151" s="1"/>
  <c r="AF145" i="151"/>
  <c r="AI145" i="151"/>
  <c r="AH145" i="151"/>
  <c r="AE145" i="151"/>
  <c r="AI356" i="151"/>
  <c r="AG356" i="151" a="1"/>
  <c r="AG356" i="151" s="1"/>
  <c r="AF356" i="151"/>
  <c r="AH356" i="151"/>
  <c r="AE356" i="151"/>
  <c r="AI546" i="151"/>
  <c r="AG546" i="151" a="1"/>
  <c r="AG546" i="151" s="1"/>
  <c r="AH546" i="151"/>
  <c r="AF546" i="151"/>
  <c r="AE546" i="151"/>
  <c r="AI588" i="151"/>
  <c r="AH588" i="151"/>
  <c r="AF588" i="151"/>
  <c r="AG588" i="151" a="1"/>
  <c r="AG588" i="151" s="1"/>
  <c r="AE588" i="151"/>
  <c r="AH536" i="151"/>
  <c r="AF536" i="151"/>
  <c r="AI536" i="151"/>
  <c r="AG536" i="151" a="1"/>
  <c r="AG536" i="151" s="1"/>
  <c r="AE536" i="151"/>
  <c r="AG730" i="151" a="1"/>
  <c r="AG730" i="151" s="1"/>
  <c r="AF730" i="151"/>
  <c r="AI730" i="151"/>
  <c r="AH730" i="151"/>
  <c r="AE730" i="151"/>
  <c r="AG235" i="151" a="1"/>
  <c r="AG235" i="151" s="1"/>
  <c r="AF235" i="151"/>
  <c r="AI235" i="151"/>
  <c r="AH235" i="151"/>
  <c r="AE235" i="151"/>
  <c r="AG276" i="151" a="1"/>
  <c r="AG276" i="151" s="1"/>
  <c r="AI276" i="151"/>
  <c r="AH276" i="151"/>
  <c r="AF276" i="151"/>
  <c r="AE276" i="151"/>
  <c r="AH445" i="151"/>
  <c r="AG445" i="151" a="1"/>
  <c r="AG445" i="151" s="1"/>
  <c r="AF445" i="151"/>
  <c r="AI445" i="151"/>
  <c r="AE445" i="151"/>
  <c r="AF279" i="151"/>
  <c r="AI279" i="151"/>
  <c r="AH279" i="151"/>
  <c r="AG279" i="151" a="1"/>
  <c r="AG279" i="151" s="1"/>
  <c r="AE279" i="151"/>
  <c r="AG328" i="151" a="1"/>
  <c r="AG328" i="151" s="1"/>
  <c r="AF328" i="151"/>
  <c r="AI328" i="151"/>
  <c r="AH328" i="151"/>
  <c r="AE328" i="151"/>
  <c r="AH622" i="151"/>
  <c r="AG622" i="151" a="1"/>
  <c r="AG622" i="151" s="1"/>
  <c r="AF622" i="151"/>
  <c r="AI622" i="151"/>
  <c r="AE622" i="151"/>
  <c r="AF498" i="151"/>
  <c r="AH498" i="151"/>
  <c r="AI498" i="151"/>
  <c r="AG498" i="151" a="1"/>
  <c r="AG498" i="151" s="1"/>
  <c r="AE498" i="151"/>
  <c r="AG922" i="151" a="1"/>
  <c r="AG922" i="151" s="1"/>
  <c r="AI922" i="151"/>
  <c r="AH922" i="151"/>
  <c r="AF922" i="151"/>
  <c r="AE922" i="151"/>
  <c r="AI1017" i="151"/>
  <c r="AH1017" i="151"/>
  <c r="AG1017" i="151" a="1"/>
  <c r="AG1017" i="151" s="1"/>
  <c r="AF1017" i="151"/>
  <c r="AE1017" i="151"/>
  <c r="AG941" i="151" a="1"/>
  <c r="AG941" i="151" s="1"/>
  <c r="AF941" i="151"/>
  <c r="AI941" i="151"/>
  <c r="AH941" i="151"/>
  <c r="AE941" i="151"/>
  <c r="AI931" i="151"/>
  <c r="AH931" i="151"/>
  <c r="AG931" i="151" a="1"/>
  <c r="AG931" i="151" s="1"/>
  <c r="AF931" i="151"/>
  <c r="AE931" i="151"/>
  <c r="AF254" i="151"/>
  <c r="AE254" i="151"/>
  <c r="AI254" i="151"/>
  <c r="AH254" i="151"/>
  <c r="AG254" i="151" a="1"/>
  <c r="AG254" i="151" s="1"/>
  <c r="AF27" i="151"/>
  <c r="AI27" i="151"/>
  <c r="AH27" i="151"/>
  <c r="AG27" i="151" a="1"/>
  <c r="AG27" i="151" s="1"/>
  <c r="AE27" i="151"/>
  <c r="AI464" i="151"/>
  <c r="AG464" i="151" a="1"/>
  <c r="AG464" i="151" s="1"/>
  <c r="AF464" i="151"/>
  <c r="AH464" i="151"/>
  <c r="AE464" i="151"/>
  <c r="AF306" i="151"/>
  <c r="AH306" i="151"/>
  <c r="AI306" i="151"/>
  <c r="AG306" i="151" a="1"/>
  <c r="AG306" i="151" s="1"/>
  <c r="AE306" i="151"/>
  <c r="AI286" i="151"/>
  <c r="AH286" i="151"/>
  <c r="AG286" i="151" a="1"/>
  <c r="AG286" i="151" s="1"/>
  <c r="AF286" i="151"/>
  <c r="AE286" i="151"/>
  <c r="AG336" i="151" a="1"/>
  <c r="AG336" i="151" s="1"/>
  <c r="AF336" i="151"/>
  <c r="AI336" i="151"/>
  <c r="AH336" i="151"/>
  <c r="AE336" i="151"/>
  <c r="AI676" i="151"/>
  <c r="AH676" i="151"/>
  <c r="AG676" i="151" a="1"/>
  <c r="AG676" i="151" s="1"/>
  <c r="AF676" i="151"/>
  <c r="AE676" i="151"/>
  <c r="AG592" i="151" a="1"/>
  <c r="AG592" i="151" s="1"/>
  <c r="AF592" i="151"/>
  <c r="AE592" i="151"/>
  <c r="AI592" i="151"/>
  <c r="AH592" i="151"/>
  <c r="AG888" i="151" a="1"/>
  <c r="AG888" i="151" s="1"/>
  <c r="AI888" i="151"/>
  <c r="AH888" i="151"/>
  <c r="AF888" i="151"/>
  <c r="AE888" i="151"/>
  <c r="AF774" i="151"/>
  <c r="AI774" i="151"/>
  <c r="AH774" i="151"/>
  <c r="AG774" i="151" a="1"/>
  <c r="AG774" i="151" s="1"/>
  <c r="AE774" i="151"/>
  <c r="AH765" i="151"/>
  <c r="AG765" i="151" a="1"/>
  <c r="AG765" i="151" s="1"/>
  <c r="AF765" i="151"/>
  <c r="AI765" i="151"/>
  <c r="AE765" i="151"/>
  <c r="AI954" i="151"/>
  <c r="AH954" i="151"/>
  <c r="AG954" i="151" a="1"/>
  <c r="AG954" i="151" s="1"/>
  <c r="AF954" i="151"/>
  <c r="AE954" i="151"/>
  <c r="AI1038" i="151"/>
  <c r="AH1038" i="151"/>
  <c r="AG1038" i="151" a="1"/>
  <c r="AG1038" i="151" s="1"/>
  <c r="AF1038" i="151"/>
  <c r="AE1038" i="151"/>
  <c r="AG960" i="151" a="1"/>
  <c r="AG960" i="151" s="1"/>
  <c r="AF960" i="151"/>
  <c r="AI960" i="151"/>
  <c r="AH960" i="151"/>
  <c r="AE960" i="151"/>
  <c r="AG238" i="151" a="1"/>
  <c r="AG238" i="151" s="1"/>
  <c r="AF238" i="151"/>
  <c r="AI238" i="151"/>
  <c r="AH238" i="151"/>
  <c r="AE238" i="151"/>
  <c r="AI217" i="151"/>
  <c r="AH217" i="151"/>
  <c r="AG217" i="151" a="1"/>
  <c r="AG217" i="151" s="1"/>
  <c r="AF217" i="151"/>
  <c r="AE217" i="151"/>
  <c r="AI467" i="151"/>
  <c r="AH467" i="151"/>
  <c r="AG467" i="151" a="1"/>
  <c r="AG467" i="151" s="1"/>
  <c r="AF467" i="151"/>
  <c r="AE467" i="151"/>
  <c r="AF483" i="151"/>
  <c r="AI483" i="151"/>
  <c r="AH483" i="151"/>
  <c r="AG483" i="151" a="1"/>
  <c r="AG483" i="151" s="1"/>
  <c r="AE483" i="151"/>
  <c r="AI302" i="151"/>
  <c r="AH302" i="151"/>
  <c r="AF302" i="151"/>
  <c r="AG302" i="151" a="1"/>
  <c r="AG302" i="151" s="1"/>
  <c r="AE302" i="151"/>
  <c r="AI516" i="151"/>
  <c r="AH516" i="151"/>
  <c r="AG516" i="151" a="1"/>
  <c r="AG516" i="151" s="1"/>
  <c r="AF516" i="151"/>
  <c r="AE516" i="151"/>
  <c r="AI856" i="151"/>
  <c r="AH856" i="151"/>
  <c r="AG856" i="151" a="1"/>
  <c r="AG856" i="151" s="1"/>
  <c r="AF856" i="151"/>
  <c r="AE856" i="151"/>
  <c r="AH795" i="151"/>
  <c r="AG795" i="151" a="1"/>
  <c r="AG795" i="151" s="1"/>
  <c r="AF795" i="151"/>
  <c r="AI795" i="151"/>
  <c r="AE795" i="151"/>
  <c r="AI40" i="151"/>
  <c r="AH40" i="151"/>
  <c r="AG40" i="151" a="1"/>
  <c r="AG40" i="151" s="1"/>
  <c r="AF40" i="151"/>
  <c r="AE40" i="151"/>
  <c r="AI112" i="151"/>
  <c r="AH112" i="151"/>
  <c r="AG112" i="151" a="1"/>
  <c r="AG112" i="151" s="1"/>
  <c r="AF112" i="151"/>
  <c r="AE112" i="151"/>
  <c r="AI262" i="151"/>
  <c r="AH262" i="151"/>
  <c r="AG262" i="151" a="1"/>
  <c r="AG262" i="151" s="1"/>
  <c r="AF262" i="151"/>
  <c r="AE262" i="151"/>
  <c r="AH213" i="151"/>
  <c r="AG213" i="151" a="1"/>
  <c r="AG213" i="151" s="1"/>
  <c r="AF213" i="151"/>
  <c r="AI213" i="151"/>
  <c r="AE213" i="151"/>
  <c r="AI337" i="151"/>
  <c r="AH337" i="151"/>
  <c r="AG337" i="151" a="1"/>
  <c r="AG337" i="151" s="1"/>
  <c r="AF337" i="151"/>
  <c r="AE337" i="151"/>
  <c r="AI534" i="151"/>
  <c r="AH534" i="151"/>
  <c r="AG534" i="151" a="1"/>
  <c r="AG534" i="151" s="1"/>
  <c r="AF534" i="151"/>
  <c r="AE534" i="151"/>
  <c r="AF813" i="151"/>
  <c r="AG813" i="151" a="1"/>
  <c r="AG813" i="151" s="1"/>
  <c r="AE813" i="151"/>
  <c r="AI813" i="151"/>
  <c r="AH813" i="151"/>
  <c r="AG777" i="151" a="1"/>
  <c r="AG777" i="151" s="1"/>
  <c r="AF777" i="151"/>
  <c r="AI777" i="151"/>
  <c r="AH777" i="151"/>
  <c r="AE777" i="151"/>
  <c r="AF735" i="151"/>
  <c r="AI735" i="151"/>
  <c r="AH735" i="151"/>
  <c r="AG735" i="151" a="1"/>
  <c r="AG735" i="151" s="1"/>
  <c r="AE735" i="151"/>
  <c r="AG896" i="151" a="1"/>
  <c r="AG896" i="151" s="1"/>
  <c r="AI896" i="151"/>
  <c r="AH896" i="151"/>
  <c r="AF896" i="151"/>
  <c r="AE896" i="151"/>
  <c r="AF999" i="151"/>
  <c r="AI999" i="151"/>
  <c r="AH999" i="151"/>
  <c r="AG999" i="151" a="1"/>
  <c r="AG999" i="151" s="1"/>
  <c r="AE999" i="151"/>
  <c r="AG173" i="151" a="1"/>
  <c r="AG173" i="151" s="1"/>
  <c r="AF173" i="151"/>
  <c r="AI173" i="151"/>
  <c r="AH173" i="151"/>
  <c r="AE173" i="151"/>
  <c r="AI120" i="151"/>
  <c r="AH120" i="151"/>
  <c r="AG120" i="151" a="1"/>
  <c r="AG120" i="151" s="1"/>
  <c r="AF120" i="151"/>
  <c r="AE120" i="151"/>
  <c r="AH204" i="151"/>
  <c r="AG204" i="151" a="1"/>
  <c r="AG204" i="151" s="1"/>
  <c r="AF204" i="151"/>
  <c r="AI204" i="151"/>
  <c r="AE204" i="151"/>
  <c r="AH415" i="151"/>
  <c r="AG415" i="151" a="1"/>
  <c r="AG415" i="151" s="1"/>
  <c r="AF415" i="151"/>
  <c r="AI415" i="151"/>
  <c r="AE415" i="151"/>
  <c r="AH384" i="151"/>
  <c r="AG384" i="151" a="1"/>
  <c r="AG384" i="151" s="1"/>
  <c r="AF384" i="151"/>
  <c r="AE384" i="151"/>
  <c r="AI384" i="151"/>
  <c r="AI362" i="151"/>
  <c r="AH362" i="151"/>
  <c r="AG362" i="151" a="1"/>
  <c r="AG362" i="151" s="1"/>
  <c r="AF362" i="151"/>
  <c r="AE362" i="151"/>
  <c r="AI641" i="151"/>
  <c r="AH641" i="151"/>
  <c r="AG641" i="151" a="1"/>
  <c r="AG641" i="151" s="1"/>
  <c r="AF641" i="151"/>
  <c r="AE641" i="151"/>
  <c r="AG608" i="151" a="1"/>
  <c r="AG608" i="151" s="1"/>
  <c r="AF608" i="151"/>
  <c r="AI608" i="151"/>
  <c r="AH608" i="151"/>
  <c r="AE608" i="151"/>
  <c r="AF899" i="151"/>
  <c r="AI899" i="151"/>
  <c r="AG899" i="151" a="1"/>
  <c r="AG899" i="151" s="1"/>
  <c r="AH899" i="151"/>
  <c r="AE899" i="151"/>
  <c r="AG932" i="151" a="1"/>
  <c r="AG932" i="151" s="1"/>
  <c r="AF932" i="151"/>
  <c r="AI932" i="151"/>
  <c r="AH932" i="151"/>
  <c r="AE932" i="151"/>
  <c r="AI957" i="151"/>
  <c r="AH957" i="151"/>
  <c r="AG957" i="151" a="1"/>
  <c r="AG957" i="151" s="1"/>
  <c r="AF957" i="151"/>
  <c r="AE957" i="151"/>
  <c r="AI233" i="151"/>
  <c r="AH233" i="151"/>
  <c r="AG233" i="151" a="1"/>
  <c r="AG233" i="151" s="1"/>
  <c r="AF233" i="151"/>
  <c r="AE233" i="151"/>
  <c r="AI494" i="151"/>
  <c r="AH494" i="151"/>
  <c r="AG494" i="151" a="1"/>
  <c r="AG494" i="151" s="1"/>
  <c r="AF494" i="151"/>
  <c r="AE494" i="151"/>
  <c r="AI308" i="151"/>
  <c r="AH308" i="151"/>
  <c r="AG308" i="151" a="1"/>
  <c r="AG308" i="151" s="1"/>
  <c r="AF308" i="151"/>
  <c r="AE308" i="151"/>
  <c r="AI454" i="151"/>
  <c r="AH454" i="151"/>
  <c r="AG454" i="151" a="1"/>
  <c r="AG454" i="151" s="1"/>
  <c r="AF454" i="151"/>
  <c r="AE454" i="151"/>
  <c r="AH779" i="151"/>
  <c r="AG779" i="151" a="1"/>
  <c r="AG779" i="151" s="1"/>
  <c r="AF779" i="151"/>
  <c r="AI779" i="151"/>
  <c r="AE779" i="151"/>
  <c r="AF743" i="151"/>
  <c r="AI743" i="151"/>
  <c r="AH743" i="151"/>
  <c r="AG743" i="151" a="1"/>
  <c r="AG743" i="151" s="1"/>
  <c r="AE743" i="151"/>
  <c r="AF744" i="151"/>
  <c r="AI744" i="151"/>
  <c r="AH744" i="151"/>
  <c r="AG744" i="151" a="1"/>
  <c r="AG744" i="151" s="1"/>
  <c r="AE744" i="151"/>
  <c r="AI974" i="151"/>
  <c r="AH974" i="151"/>
  <c r="AG974" i="151" a="1"/>
  <c r="AG974" i="151" s="1"/>
  <c r="AF974" i="151"/>
  <c r="AE974" i="151"/>
  <c r="AI972" i="151"/>
  <c r="AH972" i="151"/>
  <c r="AG972" i="151" a="1"/>
  <c r="AG972" i="151" s="1"/>
  <c r="AF972" i="151"/>
  <c r="AE972" i="151"/>
  <c r="AG215" i="151" a="1"/>
  <c r="AG215" i="151" s="1"/>
  <c r="AF215" i="151"/>
  <c r="AI215" i="151"/>
  <c r="AH215" i="151"/>
  <c r="AE215" i="151"/>
  <c r="AI338" i="151"/>
  <c r="AH338" i="151"/>
  <c r="AG338" i="151" a="1"/>
  <c r="AG338" i="151" s="1"/>
  <c r="AF338" i="151"/>
  <c r="AE338" i="151"/>
  <c r="H67" i="152"/>
  <c r="AG67" i="152" s="1"/>
  <c r="AG71" i="151" a="1"/>
  <c r="AG71" i="151" s="1"/>
  <c r="AF71" i="151"/>
  <c r="AI71" i="151"/>
  <c r="AH71" i="151"/>
  <c r="AE71" i="151"/>
  <c r="AI832" i="151"/>
  <c r="AH832" i="151"/>
  <c r="AG832" i="151" a="1"/>
  <c r="AG832" i="151" s="1"/>
  <c r="AF832" i="151"/>
  <c r="AE832" i="151"/>
  <c r="AI1025" i="151"/>
  <c r="AH1025" i="151"/>
  <c r="AG1025" i="151" a="1"/>
  <c r="AG1025" i="151" s="1"/>
  <c r="AF1025" i="151"/>
  <c r="AE1025" i="151"/>
  <c r="AI247" i="151"/>
  <c r="AH247" i="151"/>
  <c r="AG247" i="151" a="1"/>
  <c r="AG247" i="151" s="1"/>
  <c r="AF247" i="151"/>
  <c r="AE247" i="151"/>
  <c r="AH274" i="151"/>
  <c r="AG274" i="151" a="1"/>
  <c r="AG274" i="151" s="1"/>
  <c r="AF274" i="151"/>
  <c r="AI274" i="151"/>
  <c r="AE274" i="151"/>
  <c r="AI319" i="151"/>
  <c r="AH319" i="151"/>
  <c r="AG319" i="151" a="1"/>
  <c r="AG319" i="151" s="1"/>
  <c r="AF319" i="151"/>
  <c r="AE319" i="151"/>
  <c r="AG509" i="151" a="1"/>
  <c r="AG509" i="151" s="1"/>
  <c r="AF509" i="151"/>
  <c r="AE509" i="151"/>
  <c r="AI509" i="151"/>
  <c r="AH509" i="151"/>
  <c r="AI607" i="151"/>
  <c r="AH607" i="151"/>
  <c r="AG607" i="151" a="1"/>
  <c r="AG607" i="151" s="1"/>
  <c r="AF607" i="151"/>
  <c r="AE607" i="151"/>
  <c r="AI1033" i="151"/>
  <c r="AH1033" i="151"/>
  <c r="AG1033" i="151" a="1"/>
  <c r="AG1033" i="151" s="1"/>
  <c r="AF1033" i="151"/>
  <c r="AE1033" i="151"/>
  <c r="AF268" i="151"/>
  <c r="AI268" i="151"/>
  <c r="AH268" i="151"/>
  <c r="AG268" i="151" a="1"/>
  <c r="AG268" i="151" s="1"/>
  <c r="AE268" i="151"/>
  <c r="AI176" i="151"/>
  <c r="AH176" i="151"/>
  <c r="AG176" i="151" a="1"/>
  <c r="AG176" i="151" s="1"/>
  <c r="AF176" i="151"/>
  <c r="AE176" i="151"/>
  <c r="AG355" i="151" a="1"/>
  <c r="AG355" i="151" s="1"/>
  <c r="AI355" i="151"/>
  <c r="AH355" i="151"/>
  <c r="AF355" i="151"/>
  <c r="AE355" i="151"/>
  <c r="AF727" i="151"/>
  <c r="AI727" i="151"/>
  <c r="AH727" i="151"/>
  <c r="AG727" i="151" a="1"/>
  <c r="AG727" i="151" s="1"/>
  <c r="AE727" i="151"/>
  <c r="AI578" i="151"/>
  <c r="AG578" i="151" a="1"/>
  <c r="AG578" i="151" s="1"/>
  <c r="AH578" i="151"/>
  <c r="AF578" i="151"/>
  <c r="AE578" i="151"/>
  <c r="AG717" i="151" a="1"/>
  <c r="AG717" i="151" s="1"/>
  <c r="AF717" i="151"/>
  <c r="AE717" i="151"/>
  <c r="AI717" i="151"/>
  <c r="AH717" i="151"/>
  <c r="AG470" i="151" a="1"/>
  <c r="AG470" i="151" s="1"/>
  <c r="AF470" i="151"/>
  <c r="AE470" i="151"/>
  <c r="AI470" i="151"/>
  <c r="AH470" i="151"/>
  <c r="AI591" i="151"/>
  <c r="AH591" i="151"/>
  <c r="AG591" i="151" a="1"/>
  <c r="AG591" i="151" s="1"/>
  <c r="AF591" i="151"/>
  <c r="AE591" i="151"/>
  <c r="AH822" i="151"/>
  <c r="AF822" i="151"/>
  <c r="AI822" i="151"/>
  <c r="AG822" i="151" a="1"/>
  <c r="AG822" i="151" s="1"/>
  <c r="AE822" i="151"/>
  <c r="AI1030" i="151"/>
  <c r="AH1030" i="151"/>
  <c r="AG1030" i="151" a="1"/>
  <c r="AG1030" i="151" s="1"/>
  <c r="AF1030" i="151"/>
  <c r="AE1030" i="151"/>
  <c r="AI988" i="151"/>
  <c r="AH988" i="151"/>
  <c r="AG988" i="151" a="1"/>
  <c r="AG988" i="151" s="1"/>
  <c r="AF988" i="151"/>
  <c r="AE988" i="151"/>
  <c r="AG76" i="151" a="1"/>
  <c r="AG76" i="151" s="1"/>
  <c r="AF76" i="151"/>
  <c r="AI76" i="151"/>
  <c r="AH76" i="151"/>
  <c r="AE76" i="151"/>
  <c r="AI250" i="151"/>
  <c r="AH250" i="151"/>
  <c r="AG250" i="151" a="1"/>
  <c r="AG250" i="151" s="1"/>
  <c r="AF250" i="151"/>
  <c r="AE250" i="151"/>
  <c r="AF295" i="151"/>
  <c r="AH295" i="151"/>
  <c r="AI295" i="151"/>
  <c r="AG295" i="151" a="1"/>
  <c r="AG295" i="151" s="1"/>
  <c r="AE295" i="151"/>
  <c r="AG599" i="151" a="1"/>
  <c r="AG599" i="151" s="1"/>
  <c r="AF599" i="151"/>
  <c r="AE599" i="151"/>
  <c r="AI599" i="151"/>
  <c r="AH599" i="151"/>
  <c r="AG696" i="151" a="1"/>
  <c r="AG696" i="151" s="1"/>
  <c r="AF696" i="151"/>
  <c r="AI696" i="151"/>
  <c r="AH696" i="151"/>
  <c r="AE696" i="151"/>
  <c r="AI916" i="151"/>
  <c r="AG916" i="151" a="1"/>
  <c r="AG916" i="151" s="1"/>
  <c r="AF916" i="151"/>
  <c r="AH916" i="151"/>
  <c r="AE916" i="151"/>
  <c r="AH349" i="151"/>
  <c r="AG349" i="151" a="1"/>
  <c r="AG349" i="151" s="1"/>
  <c r="AF349" i="151"/>
  <c r="AI349" i="151"/>
  <c r="AE349" i="151"/>
  <c r="AI103" i="151"/>
  <c r="AH103" i="151"/>
  <c r="AG103" i="151" a="1"/>
  <c r="AG103" i="151" s="1"/>
  <c r="AF103" i="151"/>
  <c r="AE103" i="151"/>
  <c r="AF282" i="151"/>
  <c r="AI282" i="151"/>
  <c r="AH282" i="151"/>
  <c r="AG282" i="151" a="1"/>
  <c r="AG282" i="151" s="1"/>
  <c r="AE282" i="151"/>
  <c r="AI56" i="151"/>
  <c r="AH56" i="151"/>
  <c r="AG56" i="151" a="1"/>
  <c r="AG56" i="151" s="1"/>
  <c r="AF56" i="151"/>
  <c r="AE56" i="151"/>
  <c r="AH736" i="151"/>
  <c r="AG736" i="151" a="1"/>
  <c r="AG736" i="151" s="1"/>
  <c r="AF736" i="151"/>
  <c r="AI736" i="151"/>
  <c r="AE736" i="151"/>
  <c r="AI742" i="151"/>
  <c r="AH742" i="151"/>
  <c r="AG742" i="151" a="1"/>
  <c r="AG742" i="151" s="1"/>
  <c r="AF742" i="151"/>
  <c r="AE742" i="151"/>
  <c r="AI762" i="151"/>
  <c r="AH762" i="151"/>
  <c r="AG762" i="151" a="1"/>
  <c r="AG762" i="151" s="1"/>
  <c r="AF762" i="151"/>
  <c r="AE762" i="151"/>
  <c r="AH826" i="151"/>
  <c r="AG826" i="151" a="1"/>
  <c r="AG826" i="151" s="1"/>
  <c r="AF826" i="151"/>
  <c r="AI826" i="151"/>
  <c r="AE826" i="151"/>
  <c r="AF885" i="151"/>
  <c r="AI885" i="151"/>
  <c r="AH885" i="151"/>
  <c r="AG885" i="151" a="1"/>
  <c r="AG885" i="151" s="1"/>
  <c r="AE885" i="151"/>
  <c r="AI1046" i="151"/>
  <c r="AG1046" i="151" a="1"/>
  <c r="AG1046" i="151" s="1"/>
  <c r="AH1046" i="151"/>
  <c r="AF1046" i="151"/>
  <c r="AE1046" i="151"/>
  <c r="AH1027" i="151"/>
  <c r="AG1027" i="151" a="1"/>
  <c r="AG1027" i="151" s="1"/>
  <c r="AF1027" i="151"/>
  <c r="AI1027" i="151"/>
  <c r="AE1027" i="151"/>
  <c r="AI1083" i="151"/>
  <c r="AH1083" i="151"/>
  <c r="AG1083" i="151" a="1"/>
  <c r="AG1083" i="151" s="1"/>
  <c r="AF1083" i="151"/>
  <c r="AE1083" i="151"/>
  <c r="AI117" i="151"/>
  <c r="AH117" i="151"/>
  <c r="AG117" i="151" a="1"/>
  <c r="AG117" i="151" s="1"/>
  <c r="AF117" i="151"/>
  <c r="AE117" i="151"/>
  <c r="AG301" i="151" a="1"/>
  <c r="AG301" i="151" s="1"/>
  <c r="AF301" i="151"/>
  <c r="AI301" i="151"/>
  <c r="AH301" i="151"/>
  <c r="AE301" i="151"/>
  <c r="AI510" i="151"/>
  <c r="AH510" i="151"/>
  <c r="AG510" i="151" a="1"/>
  <c r="AG510" i="151" s="1"/>
  <c r="AF510" i="151"/>
  <c r="AE510" i="151"/>
  <c r="AH528" i="151"/>
  <c r="AI528" i="151"/>
  <c r="AG528" i="151" a="1"/>
  <c r="AG528" i="151" s="1"/>
  <c r="AF528" i="151"/>
  <c r="AE528" i="151"/>
  <c r="AF41" i="151"/>
  <c r="AI41" i="151"/>
  <c r="AH41" i="151"/>
  <c r="AG41" i="151" a="1"/>
  <c r="AG41" i="151" s="1"/>
  <c r="AE41" i="151"/>
  <c r="J68" i="152"/>
  <c r="AD68" i="152" s="1"/>
  <c r="J66" i="152"/>
  <c r="AI118" i="151"/>
  <c r="AH118" i="151"/>
  <c r="AG118" i="151" a="1"/>
  <c r="AG118" i="151" s="1"/>
  <c r="AF118" i="151"/>
  <c r="AE118" i="151"/>
  <c r="AG79" i="151" a="1"/>
  <c r="AG79" i="151" s="1"/>
  <c r="AF79" i="151"/>
  <c r="AI79" i="151"/>
  <c r="AH79" i="151"/>
  <c r="AE79" i="151"/>
  <c r="AI8" i="151"/>
  <c r="AH8" i="151"/>
  <c r="AG8" i="151" a="1"/>
  <c r="AG8" i="151" s="1"/>
  <c r="AF8" i="151"/>
  <c r="AE8" i="151"/>
  <c r="D68" i="153"/>
  <c r="AI699" i="151"/>
  <c r="AH699" i="151"/>
  <c r="AG699" i="151" a="1"/>
  <c r="AG699" i="151" s="1"/>
  <c r="AF699" i="151"/>
  <c r="AE699" i="151"/>
  <c r="AG499" i="151" a="1"/>
  <c r="AG499" i="151" s="1"/>
  <c r="AF499" i="151"/>
  <c r="AE499" i="151"/>
  <c r="AI499" i="151"/>
  <c r="AH499" i="151"/>
  <c r="AI829" i="151"/>
  <c r="AH829" i="151"/>
  <c r="AG829" i="151" a="1"/>
  <c r="AG829" i="151" s="1"/>
  <c r="AF829" i="151"/>
  <c r="AE829" i="151"/>
  <c r="AH902" i="151"/>
  <c r="AG902" i="151" a="1"/>
  <c r="AG902" i="151" s="1"/>
  <c r="AF902" i="151"/>
  <c r="AI902" i="151"/>
  <c r="AE902" i="151"/>
  <c r="AG1047" i="151" a="1"/>
  <c r="AG1047" i="151" s="1"/>
  <c r="AF1047" i="151"/>
  <c r="AI1047" i="151"/>
  <c r="AH1047" i="151"/>
  <c r="AE1047" i="151"/>
  <c r="AF124" i="151"/>
  <c r="AI124" i="151"/>
  <c r="AH124" i="151"/>
  <c r="AG124" i="151" a="1"/>
  <c r="AG124" i="151" s="1"/>
  <c r="AE124" i="151"/>
  <c r="AI256" i="151"/>
  <c r="AH256" i="151"/>
  <c r="AG256" i="151" a="1"/>
  <c r="AG256" i="151" s="1"/>
  <c r="AF256" i="151"/>
  <c r="AE256" i="151"/>
  <c r="AG439" i="151" a="1"/>
  <c r="AG439" i="151" s="1"/>
  <c r="AF439" i="151"/>
  <c r="AI439" i="151"/>
  <c r="AH439" i="151"/>
  <c r="AE439" i="151"/>
  <c r="AI426" i="151"/>
  <c r="AH426" i="151"/>
  <c r="AG426" i="151" a="1"/>
  <c r="AG426" i="151" s="1"/>
  <c r="AF426" i="151"/>
  <c r="AE426" i="151"/>
  <c r="AE72" i="151"/>
  <c r="AI72" i="151"/>
  <c r="AH72" i="151"/>
  <c r="AG72" i="151" a="1"/>
  <c r="AG72" i="151" s="1"/>
  <c r="AF72" i="151"/>
  <c r="AH620" i="151"/>
  <c r="AG620" i="151" a="1"/>
  <c r="AG620" i="151" s="1"/>
  <c r="AI620" i="151"/>
  <c r="AF620" i="151"/>
  <c r="AE620" i="151"/>
  <c r="AI570" i="151"/>
  <c r="AG570" i="151" a="1"/>
  <c r="AG570" i="151" s="1"/>
  <c r="AH570" i="151"/>
  <c r="AF570" i="151"/>
  <c r="AE570" i="151"/>
  <c r="AI1006" i="151"/>
  <c r="AF1006" i="151"/>
  <c r="AE1006" i="151"/>
  <c r="AH1006" i="151"/>
  <c r="AG1006" i="151" a="1"/>
  <c r="AG1006" i="151" s="1"/>
  <c r="AG1009" i="151" a="1"/>
  <c r="AG1009" i="151" s="1"/>
  <c r="AI1009" i="151"/>
  <c r="AH1009" i="151"/>
  <c r="AF1009" i="151"/>
  <c r="AE1009" i="151"/>
  <c r="AG1050" i="151" a="1"/>
  <c r="AG1050" i="151" s="1"/>
  <c r="AF1050" i="151"/>
  <c r="AI1050" i="151"/>
  <c r="AH1050" i="151"/>
  <c r="AE1050" i="151"/>
  <c r="AI1062" i="151"/>
  <c r="AH1062" i="151"/>
  <c r="AG1062" i="151" a="1"/>
  <c r="AG1062" i="151" s="1"/>
  <c r="AF1062" i="151"/>
  <c r="AE1062" i="151"/>
  <c r="AI288" i="151"/>
  <c r="AH288" i="151"/>
  <c r="AG288" i="151" a="1"/>
  <c r="AG288" i="151" s="1"/>
  <c r="AF288" i="151"/>
  <c r="AE288" i="151"/>
  <c r="AH39" i="151"/>
  <c r="AG39" i="151" a="1"/>
  <c r="AG39" i="151" s="1"/>
  <c r="AF39" i="151"/>
  <c r="AI39" i="151"/>
  <c r="AE39" i="151"/>
  <c r="I67" i="152"/>
  <c r="AH67" i="152" s="1"/>
  <c r="AI237" i="151"/>
  <c r="AH237" i="151"/>
  <c r="AG237" i="151" a="1"/>
  <c r="AG237" i="151" s="1"/>
  <c r="AF237" i="151"/>
  <c r="AE237" i="151"/>
  <c r="AG430" i="151" a="1"/>
  <c r="AG430" i="151" s="1"/>
  <c r="AF430" i="151"/>
  <c r="AI430" i="151"/>
  <c r="AH430" i="151"/>
  <c r="AE430" i="151"/>
  <c r="AG442" i="151" a="1"/>
  <c r="AG442" i="151" s="1"/>
  <c r="AF442" i="151"/>
  <c r="AI442" i="151"/>
  <c r="AH442" i="151"/>
  <c r="AE442" i="151"/>
  <c r="AI684" i="151"/>
  <c r="AH684" i="151"/>
  <c r="AG684" i="151" a="1"/>
  <c r="AG684" i="151" s="1"/>
  <c r="AF684" i="151"/>
  <c r="AE684" i="151"/>
  <c r="AG614" i="151" a="1"/>
  <c r="AG614" i="151" s="1"/>
  <c r="AI614" i="151"/>
  <c r="AH614" i="151"/>
  <c r="AF614" i="151"/>
  <c r="AE614" i="151"/>
  <c r="AI561" i="151"/>
  <c r="AH561" i="151"/>
  <c r="AG561" i="151" a="1"/>
  <c r="AG561" i="151" s="1"/>
  <c r="AF561" i="151"/>
  <c r="AE561" i="151"/>
  <c r="AI461" i="151"/>
  <c r="AH461" i="151"/>
  <c r="AG461" i="151" a="1"/>
  <c r="AG461" i="151" s="1"/>
  <c r="AF461" i="151"/>
  <c r="AE461" i="151"/>
  <c r="AI723" i="151"/>
  <c r="AH723" i="151"/>
  <c r="AG723" i="151" a="1"/>
  <c r="AG723" i="151" s="1"/>
  <c r="AF723" i="151"/>
  <c r="AE723" i="151"/>
  <c r="AH892" i="151"/>
  <c r="AG892" i="151" a="1"/>
  <c r="AG892" i="151" s="1"/>
  <c r="AF892" i="151"/>
  <c r="AI892" i="151"/>
  <c r="AE892" i="151"/>
  <c r="AG968" i="151" a="1"/>
  <c r="AG968" i="151" s="1"/>
  <c r="AF968" i="151"/>
  <c r="AI968" i="151"/>
  <c r="AH968" i="151"/>
  <c r="AE968" i="151"/>
  <c r="AI1072" i="151"/>
  <c r="AH1072" i="151"/>
  <c r="AG1072" i="151" a="1"/>
  <c r="AG1072" i="151" s="1"/>
  <c r="AF1072" i="151"/>
  <c r="AE1072" i="151"/>
  <c r="AG1084" i="151" a="1"/>
  <c r="AG1084" i="151" s="1"/>
  <c r="AF1084" i="151"/>
  <c r="AI1084" i="151"/>
  <c r="AH1084" i="151"/>
  <c r="AE1084" i="151"/>
  <c r="G66" i="152"/>
  <c r="AF66" i="152" s="1"/>
  <c r="AG195" i="151" a="1"/>
  <c r="AG195" i="151" s="1"/>
  <c r="AF195" i="151"/>
  <c r="AH195" i="151"/>
  <c r="AI195" i="151"/>
  <c r="AE195" i="151"/>
  <c r="AI128" i="151"/>
  <c r="AH128" i="151"/>
  <c r="AG128" i="151" a="1"/>
  <c r="AG128" i="151" s="1"/>
  <c r="AF128" i="151"/>
  <c r="AE128" i="151"/>
  <c r="AG127" i="151" a="1"/>
  <c r="AG127" i="151" s="1"/>
  <c r="AF127" i="151"/>
  <c r="AI127" i="151"/>
  <c r="AH127" i="151"/>
  <c r="AE127" i="151"/>
  <c r="AI135" i="151"/>
  <c r="AH135" i="151"/>
  <c r="AG135" i="151" a="1"/>
  <c r="AG135" i="151" s="1"/>
  <c r="AF135" i="151"/>
  <c r="AE135" i="151"/>
  <c r="AG313" i="151" a="1"/>
  <c r="AG313" i="151" s="1"/>
  <c r="AF313" i="151"/>
  <c r="AI313" i="151"/>
  <c r="AH313" i="151"/>
  <c r="AE313" i="151"/>
  <c r="AH752" i="151"/>
  <c r="AG752" i="151" a="1"/>
  <c r="AG752" i="151" s="1"/>
  <c r="AF752" i="151"/>
  <c r="AI752" i="151"/>
  <c r="AE752" i="151"/>
  <c r="AG989" i="151" a="1"/>
  <c r="AG989" i="151" s="1"/>
  <c r="AF989" i="151"/>
  <c r="AI989" i="151"/>
  <c r="AH989" i="151"/>
  <c r="AE989" i="151"/>
  <c r="AH894" i="151"/>
  <c r="AG894" i="151" a="1"/>
  <c r="AG894" i="151" s="1"/>
  <c r="AF894" i="151"/>
  <c r="AI894" i="151"/>
  <c r="AE894" i="151"/>
  <c r="AG52" i="151" a="1"/>
  <c r="AG52" i="151" s="1"/>
  <c r="AF52" i="151"/>
  <c r="AI52" i="151"/>
  <c r="AH52" i="151"/>
  <c r="AE52" i="151"/>
  <c r="AF107" i="151"/>
  <c r="AI107" i="151"/>
  <c r="AH107" i="151"/>
  <c r="AG107" i="151" a="1"/>
  <c r="AG107" i="151" s="1"/>
  <c r="AE107" i="151"/>
  <c r="AI259" i="151"/>
  <c r="AH259" i="151"/>
  <c r="AG259" i="151" a="1"/>
  <c r="AG259" i="151" s="1"/>
  <c r="AF259" i="151"/>
  <c r="AE259" i="151"/>
  <c r="AH361" i="151"/>
  <c r="AF361" i="151"/>
  <c r="AI361" i="151"/>
  <c r="AG361" i="151" a="1"/>
  <c r="AG361" i="151" s="1"/>
  <c r="AE361" i="151"/>
  <c r="AG725" i="151" a="1"/>
  <c r="AG725" i="151" s="1"/>
  <c r="AF725" i="151"/>
  <c r="AE725" i="151"/>
  <c r="AI725" i="151"/>
  <c r="AH725" i="151"/>
  <c r="AF805" i="151"/>
  <c r="AI805" i="151"/>
  <c r="AH805" i="151"/>
  <c r="AG805" i="151" a="1"/>
  <c r="AG805" i="151" s="1"/>
  <c r="AE805" i="151"/>
  <c r="AI998" i="151"/>
  <c r="AH998" i="151"/>
  <c r="AG998" i="151" a="1"/>
  <c r="AG998" i="151" s="1"/>
  <c r="AF998" i="151"/>
  <c r="AE998" i="151"/>
  <c r="AG953" i="151" a="1"/>
  <c r="AG953" i="151" s="1"/>
  <c r="AF953" i="151"/>
  <c r="AI953" i="151"/>
  <c r="AH953" i="151"/>
  <c r="AE953" i="151"/>
  <c r="AI1057" i="151"/>
  <c r="AH1057" i="151"/>
  <c r="AG1057" i="151" a="1"/>
  <c r="AG1057" i="151" s="1"/>
  <c r="AF1057" i="151"/>
  <c r="AE1057" i="151"/>
  <c r="AI982" i="151"/>
  <c r="AH982" i="151"/>
  <c r="AG982" i="151" a="1"/>
  <c r="AG982" i="151" s="1"/>
  <c r="AF982" i="151"/>
  <c r="AE982" i="151"/>
  <c r="AH70" i="151"/>
  <c r="AG70" i="151" a="1"/>
  <c r="AG70" i="151" s="1"/>
  <c r="AF70" i="151"/>
  <c r="AI70" i="151"/>
  <c r="AE70" i="151"/>
  <c r="AI80" i="151"/>
  <c r="AH80" i="151"/>
  <c r="AG80" i="151" a="1"/>
  <c r="AG80" i="151" s="1"/>
  <c r="AF80" i="151"/>
  <c r="AE80" i="151"/>
  <c r="AI660" i="151"/>
  <c r="AH660" i="151"/>
  <c r="AG660" i="151" a="1"/>
  <c r="AG660" i="151" s="1"/>
  <c r="AE660" i="151"/>
  <c r="AF660" i="151"/>
  <c r="AI559" i="151"/>
  <c r="AH559" i="151"/>
  <c r="AF559" i="151"/>
  <c r="AG559" i="151" a="1"/>
  <c r="AG559" i="151" s="1"/>
  <c r="AE559" i="151"/>
  <c r="AI562" i="151"/>
  <c r="AG562" i="151" a="1"/>
  <c r="AG562" i="151" s="1"/>
  <c r="AH562" i="151"/>
  <c r="AF562" i="151"/>
  <c r="AE562" i="151"/>
  <c r="AF833" i="151"/>
  <c r="AI833" i="151"/>
  <c r="AH833" i="151"/>
  <c r="AG833" i="151" a="1"/>
  <c r="AG833" i="151" s="1"/>
  <c r="AE833" i="151"/>
  <c r="AH923" i="151"/>
  <c r="AG923" i="151" a="1"/>
  <c r="AG923" i="151" s="1"/>
  <c r="AF923" i="151"/>
  <c r="AI923" i="151"/>
  <c r="AE923" i="151"/>
  <c r="AI906" i="151"/>
  <c r="AH906" i="151"/>
  <c r="AG906" i="151" a="1"/>
  <c r="AG906" i="151" s="1"/>
  <c r="AF906" i="151"/>
  <c r="AE906" i="151"/>
  <c r="AH1079" i="151"/>
  <c r="AG1079" i="151" a="1"/>
  <c r="AG1079" i="151" s="1"/>
  <c r="AF1079" i="151"/>
  <c r="AI1079" i="151"/>
  <c r="AE1079" i="151"/>
  <c r="AI281" i="151"/>
  <c r="AG281" i="151" a="1"/>
  <c r="AG281" i="151" s="1"/>
  <c r="AH281" i="151"/>
  <c r="AF281" i="151"/>
  <c r="AE281" i="151"/>
  <c r="AI740" i="151"/>
  <c r="AH740" i="151"/>
  <c r="AG740" i="151" a="1"/>
  <c r="AG740" i="151" s="1"/>
  <c r="AF740" i="151"/>
  <c r="AE740" i="151"/>
  <c r="AH1000" i="151"/>
  <c r="AI1000" i="151"/>
  <c r="AG1000" i="151" a="1"/>
  <c r="AG1000" i="151" s="1"/>
  <c r="AF1000" i="151"/>
  <c r="AE1000" i="151"/>
  <c r="AF1094" i="151"/>
  <c r="AI1094" i="151"/>
  <c r="AH1094" i="151"/>
  <c r="AG1094" i="151" a="1"/>
  <c r="AG1094" i="151" s="1"/>
  <c r="AE1094" i="151"/>
  <c r="AI20" i="151"/>
  <c r="AH20" i="151"/>
  <c r="AG20" i="151" a="1"/>
  <c r="AG20" i="151" s="1"/>
  <c r="AF20" i="151"/>
  <c r="AE20" i="151"/>
  <c r="AI111" i="151"/>
  <c r="AH111" i="151"/>
  <c r="AG111" i="151" a="1"/>
  <c r="AG111" i="151" s="1"/>
  <c r="AF111" i="151"/>
  <c r="AE111" i="151"/>
  <c r="AI166" i="151"/>
  <c r="AH166" i="151"/>
  <c r="AG166" i="151" a="1"/>
  <c r="AG166" i="151" s="1"/>
  <c r="AF166" i="151"/>
  <c r="AE166" i="151"/>
  <c r="AI481" i="151"/>
  <c r="AH481" i="151"/>
  <c r="AG481" i="151" a="1"/>
  <c r="AG481" i="151" s="1"/>
  <c r="AF481" i="151"/>
  <c r="AE481" i="151"/>
  <c r="AF309" i="151"/>
  <c r="AH309" i="151"/>
  <c r="AI309" i="151"/>
  <c r="AG309" i="151" a="1"/>
  <c r="AG309" i="151" s="1"/>
  <c r="AE309" i="151"/>
  <c r="AG672" i="151" a="1"/>
  <c r="AG672" i="151" s="1"/>
  <c r="AF672" i="151"/>
  <c r="AE672" i="151"/>
  <c r="AH672" i="151"/>
  <c r="AI672" i="151"/>
  <c r="AH558" i="151"/>
  <c r="AG558" i="151" a="1"/>
  <c r="AG558" i="151" s="1"/>
  <c r="AF558" i="151"/>
  <c r="AI558" i="151"/>
  <c r="AE558" i="151"/>
  <c r="AI646" i="151"/>
  <c r="AH646" i="151"/>
  <c r="AG646" i="151" a="1"/>
  <c r="AG646" i="151" s="1"/>
  <c r="AF646" i="151"/>
  <c r="AE646" i="151"/>
  <c r="AI708" i="151"/>
  <c r="AH708" i="151"/>
  <c r="AG708" i="151" a="1"/>
  <c r="AG708" i="151" s="1"/>
  <c r="AF708" i="151"/>
  <c r="AE708" i="151"/>
  <c r="AH763" i="151"/>
  <c r="AF763" i="151"/>
  <c r="AI763" i="151"/>
  <c r="AG763" i="151" a="1"/>
  <c r="AG763" i="151" s="1"/>
  <c r="AE763" i="151"/>
  <c r="AH1016" i="151"/>
  <c r="AG1016" i="151" a="1"/>
  <c r="AG1016" i="151" s="1"/>
  <c r="AF1016" i="151"/>
  <c r="AI1016" i="151"/>
  <c r="AE1016" i="151"/>
  <c r="AG187" i="151" a="1"/>
  <c r="AG187" i="151" s="1"/>
  <c r="AE187" i="151"/>
  <c r="AI187" i="151"/>
  <c r="AF187" i="151"/>
  <c r="AH187" i="151"/>
  <c r="AF260" i="151"/>
  <c r="AI260" i="151"/>
  <c r="AH260" i="151"/>
  <c r="AG260" i="151" a="1"/>
  <c r="AG260" i="151" s="1"/>
  <c r="AE260" i="151"/>
  <c r="AG530" i="151" a="1"/>
  <c r="AG530" i="151" s="1"/>
  <c r="AI530" i="151"/>
  <c r="AH530" i="151"/>
  <c r="AF530" i="151"/>
  <c r="AE530" i="151"/>
  <c r="AH590" i="151"/>
  <c r="AG590" i="151" a="1"/>
  <c r="AG590" i="151" s="1"/>
  <c r="AF590" i="151"/>
  <c r="AI590" i="151"/>
  <c r="AE590" i="151"/>
  <c r="AH566" i="151"/>
  <c r="AG566" i="151" a="1"/>
  <c r="AG566" i="151" s="1"/>
  <c r="AF566" i="151"/>
  <c r="AI566" i="151"/>
  <c r="AE566" i="151"/>
  <c r="AI654" i="151"/>
  <c r="AH654" i="151"/>
  <c r="AG654" i="151" a="1"/>
  <c r="AG654" i="151" s="1"/>
  <c r="AF654" i="151"/>
  <c r="AE654" i="151"/>
  <c r="AG754" i="151" a="1"/>
  <c r="AG754" i="151" s="1"/>
  <c r="AI754" i="151"/>
  <c r="AH754" i="151"/>
  <c r="AF754" i="151"/>
  <c r="AE754" i="151"/>
  <c r="AI812" i="151"/>
  <c r="AH812" i="151"/>
  <c r="AG812" i="151" a="1"/>
  <c r="AG812" i="151" s="1"/>
  <c r="AF812" i="151"/>
  <c r="AE812" i="151"/>
  <c r="AI1043" i="151"/>
  <c r="AH1043" i="151"/>
  <c r="AF1043" i="151"/>
  <c r="AG1043" i="151" a="1"/>
  <c r="AG1043" i="151" s="1"/>
  <c r="AE1043" i="151"/>
  <c r="AI14" i="151"/>
  <c r="AH14" i="151"/>
  <c r="AG14" i="151" a="1"/>
  <c r="AG14" i="151" s="1"/>
  <c r="AF14" i="151"/>
  <c r="AE14" i="151"/>
  <c r="AI320" i="151"/>
  <c r="AH320" i="151"/>
  <c r="AG320" i="151" a="1"/>
  <c r="AG320" i="151" s="1"/>
  <c r="AF320" i="151"/>
  <c r="AE320" i="151"/>
  <c r="AG472" i="151" a="1"/>
  <c r="AG472" i="151" s="1"/>
  <c r="AF472" i="151"/>
  <c r="AI472" i="151"/>
  <c r="AH472" i="151"/>
  <c r="AE472" i="151"/>
  <c r="AG555" i="151" a="1"/>
  <c r="AG555" i="151" s="1"/>
  <c r="AF555" i="151"/>
  <c r="AI555" i="151"/>
  <c r="AH555" i="151"/>
  <c r="AE555" i="151"/>
  <c r="AG632" i="151" a="1"/>
  <c r="AG632" i="151" s="1"/>
  <c r="AF632" i="151"/>
  <c r="AI632" i="151"/>
  <c r="AH632" i="151"/>
  <c r="AE632" i="151"/>
  <c r="AF711" i="151"/>
  <c r="AI711" i="151"/>
  <c r="AG711" i="151" a="1"/>
  <c r="AG711" i="151" s="1"/>
  <c r="AH711" i="151"/>
  <c r="AE711" i="151"/>
  <c r="AI898" i="151"/>
  <c r="AH898" i="151"/>
  <c r="AG898" i="151" a="1"/>
  <c r="AG898" i="151" s="1"/>
  <c r="AF898" i="151"/>
  <c r="AE898" i="151"/>
  <c r="AG865" i="151" a="1"/>
  <c r="AG865" i="151" s="1"/>
  <c r="AF865" i="151"/>
  <c r="AI865" i="151"/>
  <c r="AH865" i="151"/>
  <c r="AE865" i="151"/>
  <c r="AG1076" i="151" a="1"/>
  <c r="AG1076" i="151" s="1"/>
  <c r="AF1076" i="151"/>
  <c r="AI1076" i="151"/>
  <c r="AH1076" i="151"/>
  <c r="AE1076" i="151"/>
  <c r="AI55" i="151"/>
  <c r="AG55" i="151" a="1"/>
  <c r="AG55" i="151" s="1"/>
  <c r="AF55" i="151"/>
  <c r="AH55" i="151"/>
  <c r="AE55" i="151"/>
  <c r="AI297" i="151"/>
  <c r="AH297" i="151"/>
  <c r="AG297" i="151" a="1"/>
  <c r="AG297" i="151" s="1"/>
  <c r="AF297" i="151"/>
  <c r="AE297" i="151"/>
  <c r="AH16" i="151"/>
  <c r="AG16" i="151" a="1"/>
  <c r="AG16" i="151" s="1"/>
  <c r="AF16" i="151"/>
  <c r="AI16" i="151"/>
  <c r="D67" i="153"/>
  <c r="AE16" i="151"/>
  <c r="AI133" i="151"/>
  <c r="AH133" i="151"/>
  <c r="AG133" i="151" a="1"/>
  <c r="AG133" i="151" s="1"/>
  <c r="AF133" i="151"/>
  <c r="AE133" i="151"/>
  <c r="AI396" i="151"/>
  <c r="AH396" i="151"/>
  <c r="AG396" i="151" a="1"/>
  <c r="AG396" i="151" s="1"/>
  <c r="AF396" i="151"/>
  <c r="AE396" i="151"/>
  <c r="AH971" i="151"/>
  <c r="AG971" i="151" a="1"/>
  <c r="AG971" i="151" s="1"/>
  <c r="AF971" i="151"/>
  <c r="AI971" i="151"/>
  <c r="AE971" i="151"/>
  <c r="AF719" i="151"/>
  <c r="AI719" i="151"/>
  <c r="AH719" i="151"/>
  <c r="AG719" i="151" a="1"/>
  <c r="AG719" i="151" s="1"/>
  <c r="AE719" i="151"/>
  <c r="AI623" i="151"/>
  <c r="AH623" i="151"/>
  <c r="AG623" i="151" a="1"/>
  <c r="AG623" i="151" s="1"/>
  <c r="AF623" i="151"/>
  <c r="AE623" i="151"/>
  <c r="AI837" i="151"/>
  <c r="AH837" i="151"/>
  <c r="AG837" i="151" a="1"/>
  <c r="AG837" i="151" s="1"/>
  <c r="AF837" i="151"/>
  <c r="AE837" i="151"/>
  <c r="AI747" i="151"/>
  <c r="AH747" i="151"/>
  <c r="AG747" i="151" a="1"/>
  <c r="AG747" i="151" s="1"/>
  <c r="AF747" i="151"/>
  <c r="AE747" i="151"/>
  <c r="AI773" i="151"/>
  <c r="AH773" i="151"/>
  <c r="AG773" i="151" a="1"/>
  <c r="AG773" i="151" s="1"/>
  <c r="AF773" i="151"/>
  <c r="AE773" i="151"/>
  <c r="AI975" i="151"/>
  <c r="AH975" i="151"/>
  <c r="AG975" i="151" a="1"/>
  <c r="AG975" i="151" s="1"/>
  <c r="AF975" i="151"/>
  <c r="AE975" i="151"/>
  <c r="AF1007" i="151"/>
  <c r="AH1007" i="151"/>
  <c r="AI1007" i="151"/>
  <c r="AG1007" i="151" a="1"/>
  <c r="AG1007" i="151" s="1"/>
  <c r="AE1007" i="151"/>
  <c r="AI3" i="151"/>
  <c r="AH3" i="151"/>
  <c r="AG3" i="151" a="1"/>
  <c r="AG3" i="151" s="1"/>
  <c r="AF3" i="151"/>
  <c r="AE3" i="151"/>
  <c r="D66" i="153"/>
  <c r="AG270" i="151" a="1"/>
  <c r="AG270" i="151" s="1"/>
  <c r="AI270" i="151"/>
  <c r="AH270" i="151"/>
  <c r="AF270" i="151"/>
  <c r="AE270" i="151"/>
  <c r="AG563" i="151" a="1"/>
  <c r="AG563" i="151" s="1"/>
  <c r="AF563" i="151"/>
  <c r="AI563" i="151"/>
  <c r="AH563" i="151"/>
  <c r="AE563" i="151"/>
  <c r="AG596" i="151" a="1"/>
  <c r="AG596" i="151" s="1"/>
  <c r="AI596" i="151"/>
  <c r="AH596" i="151"/>
  <c r="AF596" i="151"/>
  <c r="AE596" i="151"/>
  <c r="AH551" i="151"/>
  <c r="AI551" i="151"/>
  <c r="AG551" i="151" a="1"/>
  <c r="AG551" i="151" s="1"/>
  <c r="AF551" i="151"/>
  <c r="AE551" i="151"/>
  <c r="AH493" i="151"/>
  <c r="AG493" i="151" a="1"/>
  <c r="AG493" i="151" s="1"/>
  <c r="AF493" i="151"/>
  <c r="AI493" i="151"/>
  <c r="AE493" i="151"/>
  <c r="AG688" i="151" a="1"/>
  <c r="AG688" i="151" s="1"/>
  <c r="AF688" i="151"/>
  <c r="AI688" i="151"/>
  <c r="AH688" i="151"/>
  <c r="AE688" i="151"/>
  <c r="AI1059" i="151"/>
  <c r="AH1059" i="151"/>
  <c r="AG1059" i="151" a="1"/>
  <c r="AG1059" i="151" s="1"/>
  <c r="AF1059" i="151"/>
  <c r="AE1059" i="151"/>
  <c r="AI129" i="151"/>
  <c r="AH129" i="151"/>
  <c r="AG129" i="151" a="1"/>
  <c r="AG129" i="151" s="1"/>
  <c r="AF129" i="151"/>
  <c r="AE129" i="151"/>
  <c r="AG287" i="151" a="1"/>
  <c r="AG287" i="151" s="1"/>
  <c r="AF287" i="151"/>
  <c r="AI287" i="151"/>
  <c r="AH287" i="151"/>
  <c r="AE287" i="151"/>
  <c r="AH533" i="151"/>
  <c r="AG533" i="151" a="1"/>
  <c r="AG533" i="151" s="1"/>
  <c r="AF533" i="151"/>
  <c r="AE533" i="151"/>
  <c r="AI533" i="151"/>
  <c r="AI686" i="151"/>
  <c r="AH686" i="151"/>
  <c r="AG686" i="151" a="1"/>
  <c r="AG686" i="151" s="1"/>
  <c r="AF686" i="151"/>
  <c r="AE686" i="151"/>
  <c r="AG640" i="151" a="1"/>
  <c r="AG640" i="151" s="1"/>
  <c r="AF640" i="151"/>
  <c r="AH640" i="151"/>
  <c r="AI640" i="151"/>
  <c r="AE640" i="151"/>
  <c r="AI840" i="151"/>
  <c r="AH840" i="151"/>
  <c r="AG840" i="151" a="1"/>
  <c r="AG840" i="151" s="1"/>
  <c r="AF840" i="151"/>
  <c r="AE840" i="151"/>
  <c r="AF994" i="151"/>
  <c r="AI994" i="151"/>
  <c r="AH994" i="151"/>
  <c r="AG994" i="151" a="1"/>
  <c r="AG994" i="151" s="1"/>
  <c r="AE994" i="151"/>
  <c r="AF804" i="151"/>
  <c r="AE804" i="151"/>
  <c r="AI804" i="151"/>
  <c r="AH804" i="151"/>
  <c r="AG804" i="151" a="1"/>
  <c r="AG804" i="151" s="1"/>
  <c r="AI96" i="151"/>
  <c r="AH96" i="151"/>
  <c r="AG96" i="151" a="1"/>
  <c r="AG96" i="151" s="1"/>
  <c r="AF96" i="151"/>
  <c r="AE96" i="151"/>
  <c r="AG153" i="151" a="1"/>
  <c r="AG153" i="151" s="1"/>
  <c r="AF153" i="151"/>
  <c r="AI153" i="151"/>
  <c r="AH153" i="151"/>
  <c r="AE153" i="151"/>
  <c r="AI413" i="151"/>
  <c r="AH413" i="151"/>
  <c r="AG413" i="151" a="1"/>
  <c r="AG413" i="151" s="1"/>
  <c r="AF413" i="151"/>
  <c r="AE413" i="151"/>
  <c r="AI432" i="151"/>
  <c r="AH432" i="151"/>
  <c r="AG432" i="151" a="1"/>
  <c r="AG432" i="151" s="1"/>
  <c r="AF432" i="151"/>
  <c r="AE432" i="151"/>
  <c r="AG266" i="151" a="1"/>
  <c r="AG266" i="151" s="1"/>
  <c r="AF266" i="151"/>
  <c r="AI266" i="151"/>
  <c r="AH266" i="151"/>
  <c r="AE266" i="151"/>
  <c r="AI294" i="151"/>
  <c r="AH294" i="151"/>
  <c r="AF294" i="151"/>
  <c r="AG294" i="151" a="1"/>
  <c r="AG294" i="151" s="1"/>
  <c r="AE294" i="151"/>
  <c r="AH544" i="151"/>
  <c r="AI544" i="151"/>
  <c r="AG544" i="151" a="1"/>
  <c r="AG544" i="151" s="1"/>
  <c r="AF544" i="151"/>
  <c r="AE544" i="151"/>
  <c r="AF825" i="151"/>
  <c r="AI825" i="151"/>
  <c r="AH825" i="151"/>
  <c r="AG825" i="151" a="1"/>
  <c r="AG825" i="151" s="1"/>
  <c r="AE825" i="151"/>
  <c r="AI726" i="151"/>
  <c r="AH726" i="151"/>
  <c r="AG726" i="151" a="1"/>
  <c r="AG726" i="151" s="1"/>
  <c r="AF726" i="151"/>
  <c r="AE726" i="151"/>
  <c r="AI761" i="151"/>
  <c r="AH761" i="151"/>
  <c r="AG761" i="151" a="1"/>
  <c r="AG761" i="151" s="1"/>
  <c r="AF761" i="151"/>
  <c r="AE761" i="151"/>
  <c r="AG949" i="151" a="1"/>
  <c r="AG949" i="151" s="1"/>
  <c r="AF949" i="151"/>
  <c r="AI949" i="151"/>
  <c r="AH949" i="151"/>
  <c r="AE949" i="151"/>
  <c r="AG1065" i="151" a="1"/>
  <c r="AG1065" i="151" s="1"/>
  <c r="AF1065" i="151"/>
  <c r="AE1065" i="151"/>
  <c r="AI1065" i="151"/>
  <c r="AH1065" i="151"/>
  <c r="AG246" i="151" a="1"/>
  <c r="AG246" i="151" s="1"/>
  <c r="AF246" i="151"/>
  <c r="AI246" i="151"/>
  <c r="AH246" i="151"/>
  <c r="AE246" i="151"/>
  <c r="AG700" i="151" a="1"/>
  <c r="AG700" i="151" s="1"/>
  <c r="AF700" i="151"/>
  <c r="AI700" i="151"/>
  <c r="AH700" i="151"/>
  <c r="AE700" i="151"/>
  <c r="AI583" i="151"/>
  <c r="AH583" i="151"/>
  <c r="AG583" i="151" a="1"/>
  <c r="AG583" i="151" s="1"/>
  <c r="AF583" i="151"/>
  <c r="AE583" i="151"/>
  <c r="AI575" i="151"/>
  <c r="AH575" i="151"/>
  <c r="AG575" i="151" a="1"/>
  <c r="AG575" i="151" s="1"/>
  <c r="AF575" i="151"/>
  <c r="AE575" i="151"/>
  <c r="AH775" i="151"/>
  <c r="AG775" i="151" a="1"/>
  <c r="AG775" i="151" s="1"/>
  <c r="AI775" i="151"/>
  <c r="AF775" i="151"/>
  <c r="AE775" i="151"/>
  <c r="AG937" i="151" a="1"/>
  <c r="AG937" i="151" s="1"/>
  <c r="AF937" i="151"/>
  <c r="AI937" i="151"/>
  <c r="AH937" i="151"/>
  <c r="AE937" i="151"/>
  <c r="AI1090" i="151"/>
  <c r="AH1090" i="151"/>
  <c r="AG1090" i="151" a="1"/>
  <c r="AG1090" i="151" s="1"/>
  <c r="AF1090" i="151"/>
  <c r="AE1090" i="151"/>
  <c r="AG210" i="151" a="1"/>
  <c r="AG210" i="151" s="1"/>
  <c r="AF210" i="151"/>
  <c r="AI210" i="151"/>
  <c r="AH210" i="151"/>
  <c r="AE210" i="151"/>
  <c r="AH88" i="151"/>
  <c r="AG88" i="151" a="1"/>
  <c r="AG88" i="151" s="1"/>
  <c r="AF88" i="151"/>
  <c r="AI88" i="151"/>
  <c r="AE88" i="151"/>
  <c r="AF303" i="151"/>
  <c r="AH303" i="151"/>
  <c r="AI303" i="151"/>
  <c r="AG303" i="151" a="1"/>
  <c r="AG303" i="151" s="1"/>
  <c r="AE303" i="151"/>
  <c r="AI500" i="151"/>
  <c r="AH500" i="151"/>
  <c r="AG500" i="151" a="1"/>
  <c r="AG500" i="151" s="1"/>
  <c r="AF500" i="151"/>
  <c r="AE500" i="151"/>
  <c r="AH691" i="151"/>
  <c r="AG691" i="151" a="1"/>
  <c r="AG691" i="151" s="1"/>
  <c r="AF691" i="151"/>
  <c r="AI691" i="151"/>
  <c r="AE691" i="151"/>
  <c r="AI705" i="151"/>
  <c r="AF705" i="151"/>
  <c r="AH705" i="151"/>
  <c r="AG705" i="151" a="1"/>
  <c r="AG705" i="151" s="1"/>
  <c r="AE705" i="151"/>
  <c r="AG746" i="151" a="1"/>
  <c r="AG746" i="151" s="1"/>
  <c r="AF746" i="151"/>
  <c r="AI746" i="151"/>
  <c r="AH746" i="151"/>
  <c r="AE746" i="151"/>
  <c r="AH886" i="151"/>
  <c r="AG886" i="151" a="1"/>
  <c r="AG886" i="151" s="1"/>
  <c r="AF886" i="151"/>
  <c r="AI886" i="151"/>
  <c r="AE886" i="151"/>
  <c r="AI770" i="151"/>
  <c r="AH770" i="151"/>
  <c r="AF770" i="151"/>
  <c r="AG770" i="151" a="1"/>
  <c r="AG770" i="151" s="1"/>
  <c r="AE770" i="151"/>
  <c r="AH944" i="151"/>
  <c r="AG944" i="151" a="1"/>
  <c r="AG944" i="151" s="1"/>
  <c r="AF944" i="151"/>
  <c r="AI944" i="151"/>
  <c r="AE944" i="151"/>
  <c r="AF177" i="151"/>
  <c r="AG177" i="151" a="1"/>
  <c r="AG177" i="151" s="1"/>
  <c r="AI177" i="151"/>
  <c r="AH177" i="151"/>
  <c r="AE177" i="151"/>
  <c r="AF93" i="151"/>
  <c r="AI93" i="151"/>
  <c r="AH93" i="151"/>
  <c r="AG93" i="151" a="1"/>
  <c r="AG93" i="151" s="1"/>
  <c r="AE93" i="151"/>
  <c r="AF60" i="151"/>
  <c r="AH60" i="151"/>
  <c r="AG60" i="151" a="1"/>
  <c r="AG60" i="151" s="1"/>
  <c r="AI60" i="151"/>
  <c r="AE60" i="151"/>
  <c r="AI379" i="151"/>
  <c r="AH379" i="151"/>
  <c r="AG379" i="151" a="1"/>
  <c r="AG379" i="151" s="1"/>
  <c r="AF379" i="151"/>
  <c r="AE379" i="151"/>
  <c r="AF371" i="151"/>
  <c r="AG371" i="151" a="1"/>
  <c r="AG371" i="151" s="1"/>
  <c r="AI371" i="151"/>
  <c r="AH371" i="151"/>
  <c r="AE371" i="151"/>
  <c r="AH625" i="151"/>
  <c r="AG625" i="151" a="1"/>
  <c r="AG625" i="151" s="1"/>
  <c r="AI625" i="151"/>
  <c r="AF625" i="151"/>
  <c r="AE625" i="151"/>
  <c r="AG664" i="151" a="1"/>
  <c r="AG664" i="151" s="1"/>
  <c r="AF664" i="151"/>
  <c r="AH664" i="151"/>
  <c r="AI664" i="151"/>
  <c r="AE664" i="151"/>
  <c r="AI553" i="151"/>
  <c r="AH553" i="151"/>
  <c r="AG553" i="151" a="1"/>
  <c r="AG553" i="151" s="1"/>
  <c r="AF553" i="151"/>
  <c r="AE553" i="151"/>
  <c r="AF877" i="151"/>
  <c r="AI877" i="151"/>
  <c r="AH877" i="151"/>
  <c r="AG877" i="151" a="1"/>
  <c r="AG877" i="151" s="1"/>
  <c r="AE877" i="151"/>
  <c r="AI983" i="151"/>
  <c r="AH983" i="151"/>
  <c r="AG983" i="151" a="1"/>
  <c r="AG983" i="151" s="1"/>
  <c r="AF983" i="151"/>
  <c r="AE983" i="151"/>
  <c r="AI980" i="151"/>
  <c r="AH980" i="151"/>
  <c r="AG980" i="151" a="1"/>
  <c r="AG980" i="151" s="1"/>
  <c r="AF980" i="151"/>
  <c r="AE980" i="151"/>
  <c r="AI123" i="151"/>
  <c r="AH123" i="151"/>
  <c r="AG123" i="151" a="1"/>
  <c r="AG123" i="151" s="1"/>
  <c r="AF123" i="151"/>
  <c r="AE123" i="151"/>
  <c r="AF707" i="151"/>
  <c r="AI707" i="151"/>
  <c r="AH707" i="151"/>
  <c r="AG707" i="151" a="1"/>
  <c r="AG707" i="151" s="1"/>
  <c r="AE707" i="151"/>
  <c r="AG992" i="151" a="1"/>
  <c r="AG992" i="151" s="1"/>
  <c r="AI992" i="151"/>
  <c r="AH992" i="151"/>
  <c r="AF992" i="151"/>
  <c r="AE992" i="151"/>
  <c r="AG958" i="151" a="1"/>
  <c r="AG958" i="151" s="1"/>
  <c r="AF958" i="151"/>
  <c r="AI958" i="151"/>
  <c r="AH958" i="151"/>
  <c r="AE958" i="151"/>
  <c r="AF1026" i="151"/>
  <c r="AI1026" i="151"/>
  <c r="AH1026" i="151"/>
  <c r="AG1026" i="151" a="1"/>
  <c r="AG1026" i="151" s="1"/>
  <c r="AE1026" i="151"/>
  <c r="AI1069" i="151"/>
  <c r="AH1069" i="151"/>
  <c r="AG1069" i="151" a="1"/>
  <c r="AG1069" i="151" s="1"/>
  <c r="AF1069" i="151"/>
  <c r="AE1069" i="151"/>
  <c r="AI179" i="151"/>
  <c r="AH179" i="151"/>
  <c r="AG179" i="151" a="1"/>
  <c r="AG179" i="151" s="1"/>
  <c r="AF179" i="151"/>
  <c r="AE179" i="151"/>
  <c r="AI347" i="151"/>
  <c r="AH347" i="151"/>
  <c r="AG347" i="151" a="1"/>
  <c r="AG347" i="151" s="1"/>
  <c r="AF347" i="151"/>
  <c r="AE347" i="151"/>
  <c r="AF650" i="151"/>
  <c r="AI650" i="151"/>
  <c r="AG650" i="151" a="1"/>
  <c r="AG650" i="151" s="1"/>
  <c r="AH650" i="151"/>
  <c r="AE650" i="151"/>
  <c r="AG221" i="151" a="1"/>
  <c r="AG221" i="151" s="1"/>
  <c r="AF221" i="151"/>
  <c r="AI221" i="151"/>
  <c r="AH221" i="151"/>
  <c r="AE221" i="151"/>
  <c r="AH77" i="151"/>
  <c r="AF77" i="151"/>
  <c r="AG77" i="151" a="1"/>
  <c r="AG77" i="151" s="1"/>
  <c r="AI77" i="151"/>
  <c r="AE77" i="151"/>
  <c r="AG62" i="151" a="1"/>
  <c r="AG62" i="151" s="1"/>
  <c r="AF62" i="151"/>
  <c r="AE62" i="151"/>
  <c r="AI62" i="151"/>
  <c r="AH62" i="151"/>
  <c r="AF417" i="151"/>
  <c r="AI417" i="151"/>
  <c r="AH417" i="151"/>
  <c r="AG417" i="151" a="1"/>
  <c r="AG417" i="151" s="1"/>
  <c r="AE417" i="151"/>
  <c r="AH280" i="151"/>
  <c r="AF280" i="151"/>
  <c r="AI280" i="151"/>
  <c r="AG280" i="151" a="1"/>
  <c r="AG280" i="151" s="1"/>
  <c r="AE280" i="151"/>
  <c r="AG463" i="151" a="1"/>
  <c r="AG463" i="151" s="1"/>
  <c r="AI463" i="151"/>
  <c r="AH463" i="151"/>
  <c r="AF463" i="151"/>
  <c r="AE463" i="151"/>
  <c r="AI586" i="151"/>
  <c r="AG586" i="151" a="1"/>
  <c r="AG586" i="151" s="1"/>
  <c r="AH586" i="151"/>
  <c r="AF586" i="151"/>
  <c r="AE586" i="151"/>
  <c r="AG880" i="151" a="1"/>
  <c r="AG880" i="151" s="1"/>
  <c r="AH880" i="151"/>
  <c r="AI880" i="151"/>
  <c r="AF880" i="151"/>
  <c r="AE880" i="151"/>
  <c r="AG836" i="151" a="1"/>
  <c r="AG836" i="151" s="1"/>
  <c r="AF836" i="151"/>
  <c r="AI836" i="151"/>
  <c r="AH836" i="151"/>
  <c r="AE836" i="151"/>
  <c r="AF970" i="151"/>
  <c r="AI970" i="151"/>
  <c r="AH970" i="151"/>
  <c r="AG970" i="151" a="1"/>
  <c r="AG970" i="151" s="1"/>
  <c r="AE970" i="151"/>
  <c r="AI196" i="151"/>
  <c r="AH196" i="151"/>
  <c r="AG196" i="151" a="1"/>
  <c r="AG196" i="151" s="1"/>
  <c r="AF196" i="151"/>
  <c r="AE196" i="151"/>
  <c r="AG227" i="151" a="1"/>
  <c r="AG227" i="151" s="1"/>
  <c r="AF227" i="151"/>
  <c r="AI227" i="151"/>
  <c r="AH227" i="151"/>
  <c r="AE227" i="151"/>
  <c r="AI329" i="151"/>
  <c r="AH329" i="151"/>
  <c r="AG329" i="151" a="1"/>
  <c r="AG329" i="151" s="1"/>
  <c r="AF329" i="151"/>
  <c r="AE329" i="151"/>
  <c r="AG506" i="151" a="1"/>
  <c r="AG506" i="151" s="1"/>
  <c r="AF506" i="151"/>
  <c r="AI506" i="151"/>
  <c r="AH506" i="151"/>
  <c r="AE506" i="151"/>
  <c r="AI554" i="151"/>
  <c r="AH554" i="151"/>
  <c r="AG554" i="151" a="1"/>
  <c r="AG554" i="151" s="1"/>
  <c r="AF554" i="151"/>
  <c r="AE554" i="151"/>
  <c r="AI649" i="151"/>
  <c r="AH649" i="151"/>
  <c r="AG649" i="151" a="1"/>
  <c r="AG649" i="151" s="1"/>
  <c r="AF649" i="151"/>
  <c r="AE649" i="151"/>
  <c r="AI732" i="151"/>
  <c r="AH732" i="151"/>
  <c r="AG732" i="151" a="1"/>
  <c r="AG732" i="151" s="1"/>
  <c r="AF732" i="151"/>
  <c r="AE732" i="151"/>
  <c r="AI882" i="151"/>
  <c r="AG882" i="151" a="1"/>
  <c r="AG882" i="151" s="1"/>
  <c r="AF882" i="151"/>
  <c r="AH882" i="151"/>
  <c r="AE882" i="151"/>
  <c r="AG793" i="151" a="1"/>
  <c r="AG793" i="151" s="1"/>
  <c r="AH793" i="151"/>
  <c r="AF793" i="151"/>
  <c r="AI793" i="151"/>
  <c r="AE793" i="151"/>
  <c r="AI1036" i="151"/>
  <c r="AH1036" i="151"/>
  <c r="AG1036" i="151" a="1"/>
  <c r="AG1036" i="151" s="1"/>
  <c r="AF1036" i="151"/>
  <c r="AE1036" i="151"/>
  <c r="AI1080" i="151"/>
  <c r="AH1080" i="151"/>
  <c r="AG1080" i="151" a="1"/>
  <c r="AG1080" i="151" s="1"/>
  <c r="AF1080" i="151"/>
  <c r="AE1080" i="151"/>
  <c r="AI1096" i="151"/>
  <c r="AH1096" i="151"/>
  <c r="AG1096" i="151" a="1"/>
  <c r="AG1096" i="151" s="1"/>
  <c r="AF1096" i="151"/>
  <c r="AE1096" i="151"/>
  <c r="AI138" i="151"/>
  <c r="AH138" i="151"/>
  <c r="AG138" i="151" a="1"/>
  <c r="AG138" i="151" s="1"/>
  <c r="AF138" i="151"/>
  <c r="AE138" i="151"/>
  <c r="AI541" i="151"/>
  <c r="AH541" i="151"/>
  <c r="AG541" i="151" a="1"/>
  <c r="AG541" i="151" s="1"/>
  <c r="AF541" i="151"/>
  <c r="AE541" i="151"/>
  <c r="AG680" i="151" a="1"/>
  <c r="AG680" i="151" s="1"/>
  <c r="AF680" i="151"/>
  <c r="AE680" i="151"/>
  <c r="AI680" i="151"/>
  <c r="AH680" i="151"/>
  <c r="AI734" i="151"/>
  <c r="AH734" i="151"/>
  <c r="AG734" i="151" a="1"/>
  <c r="AG734" i="151" s="1"/>
  <c r="AF734" i="151"/>
  <c r="AE734" i="151"/>
  <c r="AG866" i="151" a="1"/>
  <c r="AG866" i="151" s="1"/>
  <c r="AI866" i="151"/>
  <c r="AH866" i="151"/>
  <c r="AF866" i="151"/>
  <c r="AE866" i="151"/>
  <c r="AI903" i="151"/>
  <c r="AH903" i="151"/>
  <c r="AG903" i="151" a="1"/>
  <c r="AG903" i="151" s="1"/>
  <c r="AF903" i="151"/>
  <c r="AE903" i="151"/>
  <c r="AG110" i="151" a="1"/>
  <c r="AG110" i="151" s="1"/>
  <c r="AF110" i="151"/>
  <c r="AI110" i="151"/>
  <c r="AH110" i="151"/>
  <c r="AE110" i="151"/>
  <c r="AH59" i="151"/>
  <c r="AG59" i="151" a="1"/>
  <c r="AG59" i="151" s="1"/>
  <c r="AF59" i="151"/>
  <c r="AI59" i="151"/>
  <c r="AE59" i="151"/>
  <c r="AG604" i="151" a="1"/>
  <c r="AG604" i="151" s="1"/>
  <c r="AF604" i="151"/>
  <c r="AI604" i="151"/>
  <c r="AH604" i="151"/>
  <c r="AE604" i="151"/>
  <c r="AG738" i="151" a="1"/>
  <c r="AG738" i="151" s="1"/>
  <c r="AF738" i="151"/>
  <c r="AI738" i="151"/>
  <c r="AH738" i="151"/>
  <c r="AE738" i="151"/>
  <c r="AG785" i="151" a="1"/>
  <c r="AG785" i="151" s="1"/>
  <c r="AF785" i="151"/>
  <c r="AI785" i="151"/>
  <c r="AH785" i="151"/>
  <c r="AE785" i="151"/>
  <c r="AG981" i="151" a="1"/>
  <c r="AG981" i="151" s="1"/>
  <c r="AF981" i="151"/>
  <c r="AI981" i="151"/>
  <c r="AH981" i="151"/>
  <c r="AE981" i="151"/>
  <c r="AI1039" i="151"/>
  <c r="AH1039" i="151"/>
  <c r="AG1039" i="151" a="1"/>
  <c r="AG1039" i="151" s="1"/>
  <c r="AF1039" i="151"/>
  <c r="AE1039" i="151"/>
  <c r="AI1088" i="151"/>
  <c r="AH1088" i="151"/>
  <c r="AG1088" i="151" a="1"/>
  <c r="AG1088" i="151" s="1"/>
  <c r="AF1088" i="151"/>
  <c r="AE1088" i="151"/>
  <c r="AG1055" i="151" a="1"/>
  <c r="AG1055" i="151" s="1"/>
  <c r="AF1055" i="151"/>
  <c r="AI1055" i="151"/>
  <c r="AH1055" i="151"/>
  <c r="AE1055" i="151"/>
  <c r="AI83" i="151"/>
  <c r="AH83" i="151"/>
  <c r="AG83" i="151" a="1"/>
  <c r="AG83" i="151" s="1"/>
  <c r="AF83" i="151"/>
  <c r="AE83" i="151"/>
  <c r="AG449" i="151" a="1"/>
  <c r="AG449" i="151" s="1"/>
  <c r="AH449" i="151"/>
  <c r="AF449" i="151"/>
  <c r="AE449" i="151"/>
  <c r="AI449" i="151"/>
  <c r="AG455" i="151" a="1"/>
  <c r="AG455" i="151" s="1"/>
  <c r="AI455" i="151"/>
  <c r="AH455" i="151"/>
  <c r="AF455" i="151"/>
  <c r="AE455" i="151"/>
  <c r="AI253" i="151"/>
  <c r="AH253" i="151"/>
  <c r="AG253" i="151" a="1"/>
  <c r="AG253" i="151" s="1"/>
  <c r="AF253" i="151"/>
  <c r="AE253" i="151"/>
  <c r="AI488" i="151"/>
  <c r="AH488" i="151"/>
  <c r="AG488" i="151" a="1"/>
  <c r="AG488" i="151" s="1"/>
  <c r="AF488" i="151"/>
  <c r="AE488" i="151"/>
  <c r="AH799" i="151"/>
  <c r="AF799" i="151"/>
  <c r="AI799" i="151"/>
  <c r="AG799" i="151" a="1"/>
  <c r="AG799" i="151" s="1"/>
  <c r="AE799" i="151"/>
  <c r="AI335" i="151"/>
  <c r="AH335" i="151"/>
  <c r="AG335" i="151" a="1"/>
  <c r="AG335" i="151" s="1"/>
  <c r="AF335" i="151"/>
  <c r="AE335" i="151"/>
  <c r="AH878" i="151"/>
  <c r="AG878" i="151" a="1"/>
  <c r="AG878" i="151" s="1"/>
  <c r="AI878" i="151"/>
  <c r="AF878" i="151"/>
  <c r="AE878" i="151"/>
  <c r="AI890" i="151"/>
  <c r="AH890" i="151"/>
  <c r="AG890" i="151" a="1"/>
  <c r="AG890" i="151" s="1"/>
  <c r="AF890" i="151"/>
  <c r="AE890" i="151"/>
  <c r="AH842" i="151"/>
  <c r="AG842" i="151" a="1"/>
  <c r="AG842" i="151" s="1"/>
  <c r="AF842" i="151"/>
  <c r="AI842" i="151"/>
  <c r="AE842" i="151"/>
  <c r="AH783" i="151"/>
  <c r="AG783" i="151" a="1"/>
  <c r="AG783" i="151" s="1"/>
  <c r="AI783" i="151"/>
  <c r="AF783" i="151"/>
  <c r="AE783" i="151"/>
  <c r="AI942" i="151"/>
  <c r="AH942" i="151"/>
  <c r="AG942" i="151" a="1"/>
  <c r="AG942" i="151" s="1"/>
  <c r="AF942" i="151"/>
  <c r="AE942" i="151"/>
  <c r="AI46" i="151"/>
  <c r="AH46" i="151"/>
  <c r="AG46" i="151" a="1"/>
  <c r="AG46" i="151" s="1"/>
  <c r="AF46" i="151"/>
  <c r="AE46" i="151"/>
  <c r="AG290" i="151" a="1"/>
  <c r="AG290" i="151" s="1"/>
  <c r="AF290" i="151"/>
  <c r="AI290" i="151"/>
  <c r="AH290" i="151"/>
  <c r="AE290" i="151"/>
  <c r="AI322" i="151"/>
  <c r="AH322" i="151"/>
  <c r="AG322" i="151" a="1"/>
  <c r="AG322" i="151" s="1"/>
  <c r="AF322" i="151"/>
  <c r="AE322" i="151"/>
  <c r="AH395" i="151"/>
  <c r="AG395" i="151" a="1"/>
  <c r="AG395" i="151" s="1"/>
  <c r="AF395" i="151"/>
  <c r="AE395" i="151"/>
  <c r="AI395" i="151"/>
  <c r="AI398" i="151"/>
  <c r="AH398" i="151"/>
  <c r="AG398" i="151" a="1"/>
  <c r="AG398" i="151" s="1"/>
  <c r="AF398" i="151"/>
  <c r="AE398" i="151"/>
  <c r="AG1020" i="151" a="1"/>
  <c r="AG1020" i="151" s="1"/>
  <c r="AF1020" i="151"/>
  <c r="AE1020" i="151"/>
  <c r="AI1020" i="151"/>
  <c r="AH1020" i="151"/>
  <c r="AI572" i="151"/>
  <c r="AH572" i="151"/>
  <c r="AF572" i="151"/>
  <c r="AG572" i="151" a="1"/>
  <c r="AG572" i="151" s="1"/>
  <c r="AE572" i="151"/>
  <c r="AI527" i="151"/>
  <c r="AH527" i="151"/>
  <c r="AG527" i="151" a="1"/>
  <c r="AG527" i="151" s="1"/>
  <c r="AF527" i="151"/>
  <c r="AE527" i="151"/>
  <c r="AF690" i="151"/>
  <c r="AI690" i="151"/>
  <c r="AH690" i="151"/>
  <c r="AG690" i="151" a="1"/>
  <c r="AG690" i="151" s="1"/>
  <c r="AE690" i="151"/>
  <c r="AI757" i="151"/>
  <c r="AH757" i="151"/>
  <c r="AG757" i="151" a="1"/>
  <c r="AG757" i="151" s="1"/>
  <c r="AF757" i="151"/>
  <c r="AE757" i="151"/>
  <c r="AG820" i="151" a="1"/>
  <c r="AG820" i="151" s="1"/>
  <c r="AF820" i="151"/>
  <c r="AI820" i="151"/>
  <c r="AH820" i="151"/>
  <c r="AE820" i="151"/>
  <c r="AH1023" i="151"/>
  <c r="AG1023" i="151" a="1"/>
  <c r="AG1023" i="151" s="1"/>
  <c r="AF1023" i="151"/>
  <c r="AI1023" i="151"/>
  <c r="AE1023" i="151"/>
  <c r="AI930" i="151"/>
  <c r="AH930" i="151"/>
  <c r="AG930" i="151" a="1"/>
  <c r="AG930" i="151" s="1"/>
  <c r="AF930" i="151"/>
  <c r="AE930" i="151"/>
  <c r="AG997" i="151" a="1"/>
  <c r="AG997" i="151" s="1"/>
  <c r="AI997" i="151"/>
  <c r="AH997" i="151"/>
  <c r="AF997" i="151"/>
  <c r="AE997" i="151"/>
  <c r="AG1092" i="151" a="1"/>
  <c r="AG1092" i="151" s="1"/>
  <c r="AF1092" i="151"/>
  <c r="AI1092" i="151"/>
  <c r="AH1092" i="151"/>
  <c r="AE1092" i="151"/>
  <c r="AI188" i="151"/>
  <c r="AG188" i="151" a="1"/>
  <c r="AG188" i="151" s="1"/>
  <c r="AF188" i="151"/>
  <c r="AH188" i="151"/>
  <c r="AE188" i="151"/>
  <c r="AI174" i="151"/>
  <c r="AH174" i="151"/>
  <c r="AG174" i="151" a="1"/>
  <c r="AG174" i="151" s="1"/>
  <c r="AF174" i="151"/>
  <c r="AE174" i="151"/>
  <c r="AI376" i="151"/>
  <c r="AG376" i="151" a="1"/>
  <c r="AG376" i="151" s="1"/>
  <c r="AF376" i="151"/>
  <c r="AH376" i="151"/>
  <c r="AE376" i="151"/>
  <c r="AG113" i="151" a="1"/>
  <c r="AG113" i="151" s="1"/>
  <c r="AF113" i="151"/>
  <c r="AI113" i="151"/>
  <c r="AH113" i="151"/>
  <c r="AE113" i="151"/>
  <c r="AI421" i="151"/>
  <c r="AH421" i="151"/>
  <c r="AG421" i="151" a="1"/>
  <c r="AG421" i="151" s="1"/>
  <c r="AF421" i="151"/>
  <c r="AE421" i="151"/>
  <c r="AG538" i="151" a="1"/>
  <c r="AG538" i="151" s="1"/>
  <c r="AF538" i="151"/>
  <c r="AE538" i="151"/>
  <c r="AI538" i="151"/>
  <c r="AH538" i="151"/>
  <c r="AI1067" i="151"/>
  <c r="AH1067" i="151"/>
  <c r="AG1067" i="151" a="1"/>
  <c r="AG1067" i="151" s="1"/>
  <c r="AF1067" i="151"/>
  <c r="AE1067" i="151"/>
  <c r="AF666" i="151"/>
  <c r="AI666" i="151"/>
  <c r="AH666" i="151"/>
  <c r="AG666" i="151" a="1"/>
  <c r="AG666" i="151" s="1"/>
  <c r="AE666" i="151"/>
  <c r="AI598" i="151"/>
  <c r="AH598" i="151"/>
  <c r="AG598" i="151" a="1"/>
  <c r="AG598" i="151" s="1"/>
  <c r="AF598" i="151"/>
  <c r="AE598" i="151"/>
  <c r="AI482" i="151"/>
  <c r="AF482" i="151"/>
  <c r="AH482" i="151"/>
  <c r="AG482" i="151" a="1"/>
  <c r="AG482" i="151" s="1"/>
  <c r="AE482" i="151"/>
  <c r="AI715" i="151"/>
  <c r="AH715" i="151"/>
  <c r="AG715" i="151" a="1"/>
  <c r="AG715" i="151" s="1"/>
  <c r="AF715" i="151"/>
  <c r="AE715" i="151"/>
  <c r="AI824" i="151"/>
  <c r="AH824" i="151"/>
  <c r="AG824" i="151" a="1"/>
  <c r="AG824" i="151" s="1"/>
  <c r="AF824" i="151"/>
  <c r="AE824" i="151"/>
  <c r="AG828" i="151" a="1"/>
  <c r="AG828" i="151" s="1"/>
  <c r="AF828" i="151"/>
  <c r="AI828" i="151"/>
  <c r="AH828" i="151"/>
  <c r="AE828" i="151"/>
  <c r="AI969" i="151"/>
  <c r="AH969" i="151"/>
  <c r="AG969" i="151" a="1"/>
  <c r="AG969" i="151" s="1"/>
  <c r="AF969" i="151"/>
  <c r="AE969" i="151"/>
  <c r="AI935" i="151"/>
  <c r="AH935" i="151"/>
  <c r="AG935" i="151" a="1"/>
  <c r="AG935" i="151" s="1"/>
  <c r="AF935" i="151"/>
  <c r="AE935" i="151"/>
  <c r="AG950" i="151" a="1"/>
  <c r="AG950" i="151" s="1"/>
  <c r="AI950" i="151"/>
  <c r="AH950" i="151"/>
  <c r="AF950" i="151"/>
  <c r="AE950" i="151"/>
  <c r="AI1051" i="151"/>
  <c r="AH1051" i="151"/>
  <c r="AG1051" i="151" a="1"/>
  <c r="AG1051" i="151" s="1"/>
  <c r="AF1051" i="151"/>
  <c r="AE1051" i="151"/>
  <c r="AH698" i="151"/>
  <c r="AG698" i="151" a="1"/>
  <c r="AG698" i="151" s="1"/>
  <c r="AF698" i="151"/>
  <c r="AE698" i="151"/>
  <c r="AI698" i="151"/>
  <c r="AH45" i="151"/>
  <c r="AG45" i="151" a="1"/>
  <c r="AG45" i="151" s="1"/>
  <c r="AF45" i="151"/>
  <c r="AI45" i="151"/>
  <c r="AE45" i="151"/>
  <c r="AI422" i="151"/>
  <c r="AH422" i="151"/>
  <c r="AG422" i="151" a="1"/>
  <c r="AG422" i="151" s="1"/>
  <c r="AF422" i="151"/>
  <c r="AE422" i="151"/>
  <c r="AF397" i="151"/>
  <c r="AI397" i="151"/>
  <c r="AH397" i="151"/>
  <c r="AG397" i="151" a="1"/>
  <c r="AG397" i="151" s="1"/>
  <c r="AE397" i="151"/>
  <c r="AG252" i="151" a="1"/>
  <c r="AG252" i="151" s="1"/>
  <c r="AF252" i="151"/>
  <c r="AI252" i="151"/>
  <c r="AH252" i="151"/>
  <c r="AE252" i="151"/>
  <c r="AI630" i="151"/>
  <c r="AH630" i="151"/>
  <c r="AG630" i="151" a="1"/>
  <c r="AG630" i="151" s="1"/>
  <c r="AF630" i="151"/>
  <c r="AE630" i="151"/>
  <c r="AI692" i="151"/>
  <c r="AH692" i="151"/>
  <c r="AG692" i="151" a="1"/>
  <c r="AG692" i="151" s="1"/>
  <c r="AF692" i="151"/>
  <c r="AE692" i="151"/>
  <c r="AG748" i="151" a="1"/>
  <c r="AG748" i="151" s="1"/>
  <c r="AF748" i="151"/>
  <c r="AI748" i="151"/>
  <c r="AH748" i="151"/>
  <c r="AE748" i="151"/>
  <c r="AH74" i="151"/>
  <c r="AF74" i="151"/>
  <c r="AI74" i="151"/>
  <c r="AG74" i="151" a="1"/>
  <c r="AG74" i="151" s="1"/>
  <c r="AE74" i="151"/>
  <c r="AI305" i="151"/>
  <c r="AH305" i="151"/>
  <c r="AF305" i="151"/>
  <c r="AG305" i="151" a="1"/>
  <c r="AG305" i="151" s="1"/>
  <c r="AE305" i="151"/>
  <c r="AG318" i="151" a="1"/>
  <c r="AG318" i="151" s="1"/>
  <c r="AF318" i="151"/>
  <c r="AI318" i="151"/>
  <c r="AH318" i="151"/>
  <c r="AE318" i="151"/>
  <c r="AI479" i="151"/>
  <c r="AG479" i="151" a="1"/>
  <c r="AG479" i="151" s="1"/>
  <c r="AF479" i="151"/>
  <c r="AH479" i="151"/>
  <c r="AE479" i="151"/>
  <c r="AI838" i="151"/>
  <c r="AH838" i="151"/>
  <c r="AF838" i="151"/>
  <c r="AG838" i="151" a="1"/>
  <c r="AG838" i="151" s="1"/>
  <c r="AE838" i="151"/>
  <c r="AF1034" i="151"/>
  <c r="AI1034" i="151"/>
  <c r="AH1034" i="151"/>
  <c r="AG1034" i="151" a="1"/>
  <c r="AG1034" i="151" s="1"/>
  <c r="AE1034" i="151"/>
  <c r="AH927" i="151"/>
  <c r="AI927" i="151"/>
  <c r="AG927" i="151" a="1"/>
  <c r="AG927" i="151" s="1"/>
  <c r="AF927" i="151"/>
  <c r="AE927" i="151"/>
  <c r="AI1014" i="151"/>
  <c r="AH1014" i="151"/>
  <c r="AF1014" i="151"/>
  <c r="AG1014" i="151" a="1"/>
  <c r="AG1014" i="151" s="1"/>
  <c r="AE1014" i="151"/>
  <c r="AG130" i="151" a="1"/>
  <c r="AG130" i="151" s="1"/>
  <c r="AF130" i="151"/>
  <c r="AI130" i="151"/>
  <c r="AH130" i="151"/>
  <c r="AE130" i="151"/>
  <c r="AG50" i="151" a="1"/>
  <c r="AG50" i="151" s="1"/>
  <c r="AF50" i="151"/>
  <c r="AI50" i="151"/>
  <c r="AH50" i="151"/>
  <c r="AE50" i="151"/>
  <c r="AF367" i="151"/>
  <c r="AI367" i="151"/>
  <c r="AH367" i="151"/>
  <c r="AG367" i="151" a="1"/>
  <c r="AG367" i="151" s="1"/>
  <c r="AE367" i="151"/>
  <c r="AH612" i="151"/>
  <c r="AG612" i="151" a="1"/>
  <c r="AG612" i="151" s="1"/>
  <c r="AF612" i="151"/>
  <c r="AI612" i="151"/>
  <c r="AE612" i="151"/>
  <c r="AI652" i="151"/>
  <c r="AH652" i="151"/>
  <c r="AG652" i="151" a="1"/>
  <c r="AG652" i="151" s="1"/>
  <c r="AF652" i="151"/>
  <c r="AE652" i="151"/>
  <c r="AG477" i="151" a="1"/>
  <c r="AG477" i="151" s="1"/>
  <c r="AF477" i="151"/>
  <c r="AI477" i="151"/>
  <c r="AH477" i="151"/>
  <c r="AE477" i="151"/>
  <c r="AI794" i="151"/>
  <c r="AG794" i="151" a="1"/>
  <c r="AG794" i="151" s="1"/>
  <c r="AF794" i="151"/>
  <c r="AH794" i="151"/>
  <c r="AE794" i="151"/>
  <c r="AG869" i="151" a="1"/>
  <c r="AG869" i="151" s="1"/>
  <c r="AF869" i="151"/>
  <c r="AH869" i="151"/>
  <c r="AI869" i="151"/>
  <c r="AE869" i="151"/>
  <c r="AI1085" i="151"/>
  <c r="AH1085" i="151"/>
  <c r="AG1085" i="151" a="1"/>
  <c r="AG1085" i="151" s="1"/>
  <c r="AF1085" i="151"/>
  <c r="AE1085" i="151"/>
  <c r="AF893" i="151"/>
  <c r="AI893" i="151"/>
  <c r="AH893" i="151"/>
  <c r="AE893" i="151"/>
  <c r="AG893" i="151" a="1"/>
  <c r="AG893" i="151" s="1"/>
  <c r="AI1093" i="151"/>
  <c r="AH1093" i="151"/>
  <c r="AG1093" i="151" a="1"/>
  <c r="AG1093" i="151" s="1"/>
  <c r="AF1093" i="151"/>
  <c r="AE1093" i="151"/>
  <c r="AH230" i="151"/>
  <c r="AG230" i="151" a="1"/>
  <c r="AG230" i="151" s="1"/>
  <c r="AF230" i="151"/>
  <c r="AI230" i="151"/>
  <c r="AE230" i="151"/>
  <c r="AG414" i="151" a="1"/>
  <c r="AG414" i="151" s="1"/>
  <c r="AF414" i="151"/>
  <c r="AI414" i="151"/>
  <c r="AH414" i="151"/>
  <c r="AE414" i="151"/>
  <c r="AF365" i="151"/>
  <c r="AI365" i="151"/>
  <c r="AH365" i="151"/>
  <c r="AG365" i="151" a="1"/>
  <c r="AG365" i="151" s="1"/>
  <c r="AE365" i="151"/>
  <c r="AG342" i="151" a="1"/>
  <c r="AG342" i="151" s="1"/>
  <c r="AF342" i="151"/>
  <c r="AI342" i="151"/>
  <c r="AH342" i="151"/>
  <c r="AE342" i="151"/>
  <c r="AF634" i="151"/>
  <c r="AI634" i="151"/>
  <c r="AG634" i="151" a="1"/>
  <c r="AG634" i="151" s="1"/>
  <c r="AH634" i="151"/>
  <c r="AE634" i="151"/>
  <c r="AF709" i="151"/>
  <c r="AH709" i="151"/>
  <c r="AG709" i="151" a="1"/>
  <c r="AG709" i="151" s="1"/>
  <c r="AE709" i="151"/>
  <c r="AI709" i="151"/>
  <c r="AG874" i="151" a="1"/>
  <c r="AG874" i="151" s="1"/>
  <c r="AH874" i="151"/>
  <c r="AF874" i="151"/>
  <c r="AE874" i="151"/>
  <c r="AI874" i="151"/>
  <c r="AH818" i="151"/>
  <c r="AG818" i="151" a="1"/>
  <c r="AG818" i="151" s="1"/>
  <c r="AI818" i="151"/>
  <c r="AF818" i="151"/>
  <c r="AE818" i="151"/>
  <c r="AG920" i="151" a="1"/>
  <c r="AG920" i="151" s="1"/>
  <c r="AF920" i="151"/>
  <c r="AI920" i="151"/>
  <c r="AH920" i="151"/>
  <c r="AE920" i="151"/>
  <c r="AF67" i="151"/>
  <c r="AI67" i="151"/>
  <c r="AH67" i="151"/>
  <c r="AG67" i="151" a="1"/>
  <c r="AG67" i="151" s="1"/>
  <c r="AE67" i="151"/>
  <c r="AI149" i="151"/>
  <c r="AH149" i="151"/>
  <c r="AG149" i="151" a="1"/>
  <c r="AG149" i="151" s="1"/>
  <c r="AF149" i="151"/>
  <c r="AE149" i="151"/>
  <c r="AG224" i="151" a="1"/>
  <c r="AG224" i="151" s="1"/>
  <c r="AF224" i="151"/>
  <c r="AI224" i="151"/>
  <c r="AH224" i="151"/>
  <c r="AE224" i="151"/>
  <c r="AI242" i="151"/>
  <c r="AH242" i="151"/>
  <c r="AG242" i="151" a="1"/>
  <c r="AG242" i="151" s="1"/>
  <c r="AF242" i="151"/>
  <c r="AE242" i="151"/>
  <c r="AI416" i="151"/>
  <c r="AH416" i="151"/>
  <c r="AG416" i="151" a="1"/>
  <c r="AG416" i="151" s="1"/>
  <c r="AF416" i="151"/>
  <c r="AE416" i="151"/>
  <c r="AI513" i="151"/>
  <c r="AH513" i="151"/>
  <c r="AG513" i="151" a="1"/>
  <c r="AG513" i="151" s="1"/>
  <c r="AF513" i="151"/>
  <c r="AE513" i="151"/>
  <c r="AI567" i="151"/>
  <c r="AH567" i="151"/>
  <c r="AG567" i="151" a="1"/>
  <c r="AG567" i="151" s="1"/>
  <c r="AF567" i="151"/>
  <c r="AE567" i="151"/>
  <c r="AF682" i="151"/>
  <c r="AI682" i="151"/>
  <c r="AH682" i="151"/>
  <c r="AG682" i="151" a="1"/>
  <c r="AG682" i="151" s="1"/>
  <c r="AE682" i="151"/>
  <c r="AI846" i="151"/>
  <c r="AH846" i="151"/>
  <c r="AF846" i="151"/>
  <c r="AG846" i="151" a="1"/>
  <c r="AG846" i="151" s="1"/>
  <c r="AE846" i="151"/>
  <c r="AI809" i="151"/>
  <c r="AG809" i="151" a="1"/>
  <c r="AG809" i="151" s="1"/>
  <c r="AF809" i="151"/>
  <c r="AH809" i="151"/>
  <c r="AE809" i="151"/>
  <c r="AI776" i="151"/>
  <c r="AG776" i="151" a="1"/>
  <c r="AG776" i="151" s="1"/>
  <c r="AF776" i="151"/>
  <c r="AH776" i="151"/>
  <c r="AE776" i="151"/>
  <c r="AI848" i="151"/>
  <c r="AH848" i="151"/>
  <c r="AG848" i="151" a="1"/>
  <c r="AG848" i="151" s="1"/>
  <c r="AF848" i="151"/>
  <c r="AE848" i="151"/>
  <c r="AI716" i="151"/>
  <c r="AH716" i="151"/>
  <c r="AG716" i="151" a="1"/>
  <c r="AG716" i="151" s="1"/>
  <c r="AF716" i="151"/>
  <c r="AE716" i="151"/>
  <c r="AI448" i="151"/>
  <c r="AH448" i="151"/>
  <c r="AG448" i="151" a="1"/>
  <c r="AG448" i="151" s="1"/>
  <c r="AF448" i="151"/>
  <c r="AE448" i="151"/>
  <c r="AI778" i="151"/>
  <c r="AH778" i="151"/>
  <c r="AF778" i="151"/>
  <c r="AG778" i="151" a="1"/>
  <c r="AG778" i="151" s="1"/>
  <c r="AE778" i="151"/>
  <c r="AI11" i="151"/>
  <c r="AH11" i="151"/>
  <c r="AG11" i="151" a="1"/>
  <c r="AG11" i="151" s="1"/>
  <c r="AF11" i="151"/>
  <c r="AE11" i="151"/>
  <c r="AF243" i="151"/>
  <c r="AE243" i="151"/>
  <c r="AI243" i="151"/>
  <c r="AH243" i="151"/>
  <c r="AG243" i="151" a="1"/>
  <c r="AG243" i="151" s="1"/>
  <c r="AI378" i="151"/>
  <c r="AG378" i="151" a="1"/>
  <c r="AG378" i="151" s="1"/>
  <c r="AH378" i="151"/>
  <c r="AF378" i="151"/>
  <c r="AE378" i="151"/>
  <c r="AF474" i="151"/>
  <c r="AH474" i="151"/>
  <c r="AG474" i="151" a="1"/>
  <c r="AG474" i="151" s="1"/>
  <c r="AE474" i="151"/>
  <c r="AI474" i="151"/>
  <c r="AI435" i="151"/>
  <c r="AH435" i="151"/>
  <c r="AG435" i="151" a="1"/>
  <c r="AG435" i="151" s="1"/>
  <c r="AF435" i="151"/>
  <c r="AE435" i="151"/>
  <c r="AG496" i="151" a="1"/>
  <c r="AG496" i="151" s="1"/>
  <c r="AF496" i="151"/>
  <c r="AE496" i="151"/>
  <c r="AI496" i="151"/>
  <c r="AH496" i="151"/>
  <c r="AF703" i="151"/>
  <c r="AI703" i="151"/>
  <c r="AH703" i="151"/>
  <c r="AG703" i="151" a="1"/>
  <c r="AG703" i="151" s="1"/>
  <c r="AE703" i="151"/>
  <c r="AH872" i="151"/>
  <c r="AI872" i="151"/>
  <c r="AF872" i="151"/>
  <c r="AG872" i="151" a="1"/>
  <c r="AG872" i="151" s="1"/>
  <c r="AE872" i="151"/>
  <c r="AG973" i="151" a="1"/>
  <c r="AG973" i="151" s="1"/>
  <c r="AF973" i="151"/>
  <c r="AI973" i="151"/>
  <c r="AH973" i="151"/>
  <c r="AE973" i="151"/>
  <c r="AH85" i="151"/>
  <c r="AG85" i="151" a="1"/>
  <c r="AG85" i="151" s="1"/>
  <c r="AF85" i="151"/>
  <c r="AI85" i="151"/>
  <c r="AE85" i="151"/>
  <c r="AF90" i="151"/>
  <c r="AI90" i="151"/>
  <c r="AH90" i="151"/>
  <c r="AG90" i="151" a="1"/>
  <c r="AG90" i="151" s="1"/>
  <c r="AE90" i="151"/>
  <c r="AH858" i="151"/>
  <c r="AG858" i="151" a="1"/>
  <c r="AG858" i="151" s="1"/>
  <c r="AF858" i="151"/>
  <c r="AI858" i="151"/>
  <c r="AE858" i="151"/>
  <c r="AI861" i="151"/>
  <c r="AH861" i="151"/>
  <c r="AG861" i="151" a="1"/>
  <c r="AG861" i="151" s="1"/>
  <c r="AF861" i="151"/>
  <c r="AE861" i="151"/>
  <c r="AG1002" i="151" a="1"/>
  <c r="AG1002" i="151" s="1"/>
  <c r="AF1002" i="151"/>
  <c r="AI1002" i="151"/>
  <c r="AH1002" i="151"/>
  <c r="AE1002" i="151"/>
  <c r="AI1091" i="151"/>
  <c r="AH1091" i="151"/>
  <c r="AG1091" i="151" a="1"/>
  <c r="AG1091" i="151" s="1"/>
  <c r="AF1091" i="151"/>
  <c r="AE1091" i="151"/>
  <c r="E66" i="152"/>
  <c r="AD66" i="152" s="1"/>
  <c r="AI314" i="151"/>
  <c r="AH314" i="151"/>
  <c r="AF314" i="151"/>
  <c r="AG314" i="151" a="1"/>
  <c r="AG314" i="151" s="1"/>
  <c r="AE314" i="151"/>
  <c r="AF377" i="151"/>
  <c r="AI377" i="151"/>
  <c r="AH377" i="151"/>
  <c r="AG377" i="151" a="1"/>
  <c r="AG377" i="151" s="1"/>
  <c r="AE377" i="151"/>
  <c r="AF99" i="151"/>
  <c r="AI99" i="151"/>
  <c r="AH99" i="151"/>
  <c r="AG99" i="151" a="1"/>
  <c r="AG99" i="151" s="1"/>
  <c r="AE99" i="151"/>
  <c r="AF511" i="151"/>
  <c r="AI511" i="151"/>
  <c r="AH511" i="151"/>
  <c r="AG511" i="151" a="1"/>
  <c r="AG511" i="151" s="1"/>
  <c r="AE511" i="151"/>
  <c r="AH610" i="151"/>
  <c r="AI610" i="151"/>
  <c r="AG610" i="151" a="1"/>
  <c r="AG610" i="151" s="1"/>
  <c r="AF610" i="151"/>
  <c r="AE610" i="151"/>
  <c r="AH602" i="151"/>
  <c r="AG602" i="151" a="1"/>
  <c r="AG602" i="151" s="1"/>
  <c r="AI602" i="151"/>
  <c r="AF602" i="151"/>
  <c r="AE602" i="151"/>
  <c r="AH1008" i="151"/>
  <c r="AI1008" i="151"/>
  <c r="AG1008" i="151" a="1"/>
  <c r="AG1008" i="151" s="1"/>
  <c r="AF1008" i="151"/>
  <c r="AE1008" i="151"/>
  <c r="AF257" i="151"/>
  <c r="AE257" i="151"/>
  <c r="AI257" i="151"/>
  <c r="AH257" i="151"/>
  <c r="AG257" i="151" a="1"/>
  <c r="AG257" i="151" s="1"/>
  <c r="AG91" i="151" a="1"/>
  <c r="AG91" i="151" s="1"/>
  <c r="AF91" i="151"/>
  <c r="AI91" i="151"/>
  <c r="AH91" i="151"/>
  <c r="AE91" i="151"/>
  <c r="AG486" i="151" a="1"/>
  <c r="AG486" i="151" s="1"/>
  <c r="AF486" i="151"/>
  <c r="AI486" i="151"/>
  <c r="AH486" i="151"/>
  <c r="AE486" i="151"/>
  <c r="AH574" i="151"/>
  <c r="AG574" i="151" a="1"/>
  <c r="AG574" i="151" s="1"/>
  <c r="AF574" i="151"/>
  <c r="AI574" i="151"/>
  <c r="AE574" i="151"/>
  <c r="AF503" i="151"/>
  <c r="AE503" i="151"/>
  <c r="AH503" i="151"/>
  <c r="AI503" i="151"/>
  <c r="AG503" i="151" a="1"/>
  <c r="AG503" i="151" s="1"/>
  <c r="AF624" i="151"/>
  <c r="AE624" i="151"/>
  <c r="AI624" i="151"/>
  <c r="AH624" i="151"/>
  <c r="AG624" i="151" a="1"/>
  <c r="AG624" i="151" s="1"/>
  <c r="AF545" i="151"/>
  <c r="AI545" i="151"/>
  <c r="AH545" i="151"/>
  <c r="AG545" i="151" a="1"/>
  <c r="AG545" i="151" s="1"/>
  <c r="AE545" i="151"/>
  <c r="AI830" i="151"/>
  <c r="AH830" i="151"/>
  <c r="AF830" i="151"/>
  <c r="AG830" i="151" a="1"/>
  <c r="AG830" i="151" s="1"/>
  <c r="AE830" i="151"/>
  <c r="AF934" i="151"/>
  <c r="AI934" i="151"/>
  <c r="AH934" i="151"/>
  <c r="AG934" i="151" a="1"/>
  <c r="AG934" i="151" s="1"/>
  <c r="AE934" i="151"/>
  <c r="AI1077" i="151"/>
  <c r="AH1077" i="151"/>
  <c r="AG1077" i="151" a="1"/>
  <c r="AG1077" i="151" s="1"/>
  <c r="AF1077" i="151"/>
  <c r="AE1077" i="151"/>
  <c r="AI92" i="151"/>
  <c r="AH92" i="151"/>
  <c r="AG92" i="151" a="1"/>
  <c r="AG92" i="151" s="1"/>
  <c r="AF92" i="151"/>
  <c r="AE92" i="151"/>
  <c r="AF363" i="151"/>
  <c r="AI363" i="151"/>
  <c r="AH363" i="151"/>
  <c r="AG363" i="151" a="1"/>
  <c r="AG363" i="151" s="1"/>
  <c r="AE363" i="151"/>
  <c r="AI359" i="151"/>
  <c r="AH359" i="151"/>
  <c r="AG359" i="151" a="1"/>
  <c r="AG359" i="151" s="1"/>
  <c r="AF359" i="151"/>
  <c r="AE359" i="151"/>
  <c r="AI615" i="151"/>
  <c r="AH615" i="151"/>
  <c r="AG615" i="151" a="1"/>
  <c r="AG615" i="151" s="1"/>
  <c r="AF615" i="151"/>
  <c r="AE615" i="151"/>
  <c r="AI853" i="151"/>
  <c r="AH853" i="151"/>
  <c r="AG853" i="151" a="1"/>
  <c r="AG853" i="151" s="1"/>
  <c r="AF853" i="151"/>
  <c r="AE853" i="151"/>
  <c r="AH797" i="151"/>
  <c r="AG797" i="151" a="1"/>
  <c r="AG797" i="151" s="1"/>
  <c r="AF797" i="151"/>
  <c r="AI797" i="151"/>
  <c r="AE797" i="151"/>
  <c r="AF857" i="151"/>
  <c r="AI857" i="151"/>
  <c r="AH857" i="151"/>
  <c r="AG857" i="151" a="1"/>
  <c r="AG857" i="151" s="1"/>
  <c r="AE857" i="151"/>
  <c r="AF901" i="151"/>
  <c r="AI901" i="151"/>
  <c r="AH901" i="151"/>
  <c r="AG901" i="151" a="1"/>
  <c r="AG901" i="151" s="1"/>
  <c r="AE901" i="151"/>
  <c r="AI1041" i="151"/>
  <c r="AH1041" i="151"/>
  <c r="AG1041" i="151" a="1"/>
  <c r="AG1041" i="151" s="1"/>
  <c r="AF1041" i="151"/>
  <c r="AE1041" i="151"/>
  <c r="AI1074" i="151"/>
  <c r="AH1074" i="151"/>
  <c r="AG1074" i="151" a="1"/>
  <c r="AG1074" i="151" s="1"/>
  <c r="AF1074" i="151"/>
  <c r="AE1074" i="151"/>
  <c r="AI368" i="151"/>
  <c r="AH368" i="151"/>
  <c r="AG368" i="151" a="1"/>
  <c r="AG368" i="151" s="1"/>
  <c r="AF368" i="151"/>
  <c r="AE368" i="151"/>
  <c r="AG462" i="151" a="1"/>
  <c r="AG462" i="151" s="1"/>
  <c r="AF462" i="151"/>
  <c r="AE462" i="151"/>
  <c r="AI462" i="151"/>
  <c r="AH462" i="151"/>
  <c r="AH728" i="151"/>
  <c r="AG728" i="151" a="1"/>
  <c r="AG728" i="151" s="1"/>
  <c r="AF728" i="151"/>
  <c r="AI728" i="151"/>
  <c r="AE728" i="151"/>
  <c r="AI508" i="151"/>
  <c r="AH508" i="151"/>
  <c r="AG508" i="151" a="1"/>
  <c r="AG508" i="151" s="1"/>
  <c r="AF508" i="151"/>
  <c r="AE508" i="151"/>
  <c r="AH810" i="151"/>
  <c r="AG810" i="151" a="1"/>
  <c r="AG810" i="151" s="1"/>
  <c r="AI810" i="151"/>
  <c r="AF810" i="151"/>
  <c r="AE810" i="151"/>
  <c r="AI940" i="151"/>
  <c r="AH940" i="151"/>
  <c r="AG940" i="151" a="1"/>
  <c r="AG940" i="151" s="1"/>
  <c r="AF940" i="151"/>
  <c r="AE940" i="151"/>
  <c r="AI1075" i="151"/>
  <c r="AH1075" i="151"/>
  <c r="AG1075" i="151" a="1"/>
  <c r="AG1075" i="151" s="1"/>
  <c r="AF1075" i="151"/>
  <c r="AE1075" i="151"/>
  <c r="AH10" i="151"/>
  <c r="AG10" i="151" a="1"/>
  <c r="AG10" i="151" s="1"/>
  <c r="AF10" i="151"/>
  <c r="AI10" i="151"/>
  <c r="AE10" i="151"/>
  <c r="AF240" i="151"/>
  <c r="AE240" i="151"/>
  <c r="AI240" i="151"/>
  <c r="AH240" i="151"/>
  <c r="AG240" i="151" a="1"/>
  <c r="AG240" i="151" s="1"/>
  <c r="AI98" i="151"/>
  <c r="AH98" i="151"/>
  <c r="AG98" i="151" a="1"/>
  <c r="AG98" i="151" s="1"/>
  <c r="AF98" i="151"/>
  <c r="AE98" i="151"/>
  <c r="AI114" i="151"/>
  <c r="AH114" i="151"/>
  <c r="AG114" i="151" a="1"/>
  <c r="AG114" i="151" s="1"/>
  <c r="AF114" i="151"/>
  <c r="AE114" i="151"/>
  <c r="AI327" i="151"/>
  <c r="AH327" i="151"/>
  <c r="AG327" i="151" a="1"/>
  <c r="AG327" i="151" s="1"/>
  <c r="AF327" i="151"/>
  <c r="AE327" i="151"/>
  <c r="AG606" i="151" a="1"/>
  <c r="AG606" i="151" s="1"/>
  <c r="AF606" i="151"/>
  <c r="AI606" i="151"/>
  <c r="AH606" i="151"/>
  <c r="AE606" i="151"/>
  <c r="AH550" i="151"/>
  <c r="AF550" i="151"/>
  <c r="AI550" i="151"/>
  <c r="AG550" i="151" a="1"/>
  <c r="AG550" i="151" s="1"/>
  <c r="AE550" i="151"/>
  <c r="AH806" i="151"/>
  <c r="AG806" i="151" a="1"/>
  <c r="AG806" i="151" s="1"/>
  <c r="AF806" i="151"/>
  <c r="AI806" i="151"/>
  <c r="AE806" i="151"/>
  <c r="AG808" i="151" a="1"/>
  <c r="AG808" i="151" s="1"/>
  <c r="AH808" i="151"/>
  <c r="AF808" i="151"/>
  <c r="AI808" i="151"/>
  <c r="AE808" i="151"/>
  <c r="AH850" i="151"/>
  <c r="AG850" i="151" a="1"/>
  <c r="AG850" i="151" s="1"/>
  <c r="AF850" i="151"/>
  <c r="AI850" i="151"/>
  <c r="AE850" i="151"/>
  <c r="AI905" i="151"/>
  <c r="AG905" i="151" a="1"/>
  <c r="AG905" i="151" s="1"/>
  <c r="AF905" i="151"/>
  <c r="AH905" i="151"/>
  <c r="AE905" i="151"/>
  <c r="AI991" i="151"/>
  <c r="AH991" i="151"/>
  <c r="AG991" i="151" a="1"/>
  <c r="AG991" i="151" s="1"/>
  <c r="AF991" i="151"/>
  <c r="AE991" i="151"/>
  <c r="AI1082" i="151"/>
  <c r="AH1082" i="151"/>
  <c r="AG1082" i="151" a="1"/>
  <c r="AG1082" i="151" s="1"/>
  <c r="AF1082" i="151"/>
  <c r="AE1082" i="151"/>
  <c r="AH1087" i="151"/>
  <c r="AG1087" i="151" a="1"/>
  <c r="AG1087" i="151" s="1"/>
  <c r="AF1087" i="151"/>
  <c r="AI1087" i="151"/>
  <c r="AE1087" i="151"/>
  <c r="AH201" i="151"/>
  <c r="AG201" i="151" a="1"/>
  <c r="AG201" i="151" s="1"/>
  <c r="AF201" i="151"/>
  <c r="AI201" i="151"/>
  <c r="AE201" i="151"/>
  <c r="AF369" i="151"/>
  <c r="AI369" i="151"/>
  <c r="AH369" i="151"/>
  <c r="AG369" i="151" a="1"/>
  <c r="AG369" i="151" s="1"/>
  <c r="AE369" i="151"/>
  <c r="AI31" i="151"/>
  <c r="AH31" i="151"/>
  <c r="AG31" i="151" a="1"/>
  <c r="AG31" i="151" s="1"/>
  <c r="AF31" i="151"/>
  <c r="AE31" i="151"/>
  <c r="AI753" i="151"/>
  <c r="AH753" i="151"/>
  <c r="AG753" i="151" a="1"/>
  <c r="AG753" i="151" s="1"/>
  <c r="AF753" i="151"/>
  <c r="AE753" i="151"/>
  <c r="AG34" i="151" a="1"/>
  <c r="AG34" i="151" s="1"/>
  <c r="AM34" i="151"/>
  <c r="AF34" i="151"/>
  <c r="AL34" i="151"/>
  <c r="AE34" i="151"/>
  <c r="AK34" i="151"/>
  <c r="AJ34" i="151"/>
  <c r="AI34" i="151"/>
  <c r="AH34" i="151"/>
  <c r="AI106" i="151"/>
  <c r="AH106" i="151"/>
  <c r="AG106" i="151" a="1"/>
  <c r="AG106" i="151" s="1"/>
  <c r="AF106" i="151"/>
  <c r="AE106" i="151"/>
  <c r="AG63" i="151" a="1"/>
  <c r="AG63" i="151" s="1"/>
  <c r="AI63" i="151"/>
  <c r="AH63" i="151"/>
  <c r="AF63" i="151"/>
  <c r="AE63" i="151"/>
  <c r="AG392" i="151" a="1"/>
  <c r="AG392" i="151" s="1"/>
  <c r="AF392" i="151"/>
  <c r="AI392" i="151"/>
  <c r="AH392" i="151"/>
  <c r="AE392" i="151"/>
  <c r="AH316" i="151"/>
  <c r="AG316" i="151" a="1"/>
  <c r="AG316" i="151" s="1"/>
  <c r="AF316" i="151"/>
  <c r="AI316" i="151"/>
  <c r="AE316" i="151"/>
  <c r="AI518" i="151"/>
  <c r="AH518" i="151"/>
  <c r="AG518" i="151" a="1"/>
  <c r="AG518" i="151" s="1"/>
  <c r="AF518" i="151"/>
  <c r="AE518" i="151"/>
  <c r="AI469" i="151"/>
  <c r="AH469" i="151"/>
  <c r="AG469" i="151" a="1"/>
  <c r="AG469" i="151" s="1"/>
  <c r="AF469" i="151"/>
  <c r="AE469" i="151"/>
  <c r="AG529" i="151" a="1"/>
  <c r="AG529" i="151" s="1"/>
  <c r="AF529" i="151"/>
  <c r="AI529" i="151"/>
  <c r="AH529" i="151"/>
  <c r="AE529" i="151"/>
  <c r="AI945" i="151"/>
  <c r="AH945" i="151"/>
  <c r="AG945" i="151" a="1"/>
  <c r="AG945" i="151" s="1"/>
  <c r="AF945" i="151"/>
  <c r="AE945" i="151"/>
  <c r="AI947" i="151"/>
  <c r="AH947" i="151"/>
  <c r="AG947" i="151" a="1"/>
  <c r="AG947" i="151" s="1"/>
  <c r="AF947" i="151"/>
  <c r="AE947" i="151"/>
  <c r="AF925" i="151"/>
  <c r="AI925" i="151"/>
  <c r="AH925" i="151"/>
  <c r="AG925" i="151" a="1"/>
  <c r="AG925" i="151" s="1"/>
  <c r="AE925" i="151"/>
  <c r="AI423" i="151"/>
  <c r="AH423" i="151"/>
  <c r="AG423" i="151" a="1"/>
  <c r="AG423" i="151" s="1"/>
  <c r="AF423" i="151"/>
  <c r="AE423" i="151"/>
  <c r="AH178" i="151"/>
  <c r="AF178" i="151"/>
  <c r="AI178" i="151"/>
  <c r="AG178" i="151" a="1"/>
  <c r="AG178" i="151" s="1"/>
  <c r="AE178" i="151"/>
  <c r="AH125" i="151"/>
  <c r="AG125" i="151" a="1"/>
  <c r="AG125" i="151" s="1"/>
  <c r="AF125" i="151"/>
  <c r="AI125" i="151"/>
  <c r="AE125" i="151"/>
  <c r="AH271" i="151"/>
  <c r="AG271" i="151" a="1"/>
  <c r="AG271" i="151" s="1"/>
  <c r="AF271" i="151"/>
  <c r="AI271" i="151"/>
  <c r="AE271" i="151"/>
  <c r="AI344" i="151"/>
  <c r="AH344" i="151"/>
  <c r="AG344" i="151" a="1"/>
  <c r="AG344" i="151" s="1"/>
  <c r="AF344" i="151"/>
  <c r="AE344" i="151"/>
  <c r="AI618" i="151"/>
  <c r="AH618" i="151"/>
  <c r="AG618" i="151" a="1"/>
  <c r="AG618" i="151" s="1"/>
  <c r="AF618" i="151"/>
  <c r="AE618" i="151"/>
  <c r="AF755" i="151"/>
  <c r="AI755" i="151"/>
  <c r="AH755" i="151"/>
  <c r="AG755" i="151" a="1"/>
  <c r="AG755" i="151" s="1"/>
  <c r="AE755" i="151"/>
  <c r="AG1001" i="151" a="1"/>
  <c r="AG1001" i="151" s="1"/>
  <c r="AF1001" i="151"/>
  <c r="AI1001" i="151"/>
  <c r="AH1001" i="151"/>
  <c r="AE1001" i="151"/>
  <c r="AH1095" i="151"/>
  <c r="AG1095" i="151" a="1"/>
  <c r="AG1095" i="151" s="1"/>
  <c r="AF1095" i="151"/>
  <c r="AI1095" i="151"/>
  <c r="AE1095" i="151"/>
  <c r="AI357" i="151"/>
  <c r="AH357" i="151"/>
  <c r="AG357" i="151" a="1"/>
  <c r="AG357" i="151" s="1"/>
  <c r="AF357" i="151"/>
  <c r="AE357" i="151"/>
  <c r="AI275" i="151"/>
  <c r="AG275" i="151" a="1"/>
  <c r="AG275" i="151" s="1"/>
  <c r="AF275" i="151"/>
  <c r="AE275" i="151"/>
  <c r="AH275" i="151"/>
  <c r="G67" i="152"/>
  <c r="AF67" i="152" s="1"/>
  <c r="AI456" i="151"/>
  <c r="AH456" i="151"/>
  <c r="AG456" i="151" a="1"/>
  <c r="AG456" i="151" s="1"/>
  <c r="AF456" i="151"/>
  <c r="AE456" i="151"/>
  <c r="AI245" i="151"/>
  <c r="AH245" i="151"/>
  <c r="AG245" i="151" a="1"/>
  <c r="AG245" i="151" s="1"/>
  <c r="AF245" i="151"/>
  <c r="AE245" i="151"/>
  <c r="AG273" i="151" a="1"/>
  <c r="AG273" i="151" s="1"/>
  <c r="AI273" i="151"/>
  <c r="AH273" i="151"/>
  <c r="AF273" i="151"/>
  <c r="AE273" i="151"/>
  <c r="AI657" i="151"/>
  <c r="AH657" i="151"/>
  <c r="AG657" i="151" a="1"/>
  <c r="AG657" i="151" s="1"/>
  <c r="AF657" i="151"/>
  <c r="AE657" i="151"/>
  <c r="AG576" i="151" a="1"/>
  <c r="AG576" i="151" s="1"/>
  <c r="AF576" i="151"/>
  <c r="AE576" i="151"/>
  <c r="AI576" i="151"/>
  <c r="AH576" i="151"/>
  <c r="AI429" i="151"/>
  <c r="AH429" i="151"/>
  <c r="AG429" i="151" a="1"/>
  <c r="AG429" i="151" s="1"/>
  <c r="AF429" i="151"/>
  <c r="AE429" i="151"/>
  <c r="AH908" i="151"/>
  <c r="AG908" i="151" a="1"/>
  <c r="AG908" i="151" s="1"/>
  <c r="AF908" i="151"/>
  <c r="AI908" i="151"/>
  <c r="AE908" i="151"/>
  <c r="AG1005" i="151" a="1"/>
  <c r="AG1005" i="151" s="1"/>
  <c r="AF1005" i="151"/>
  <c r="AE1005" i="151"/>
  <c r="AI1005" i="151"/>
  <c r="AH1005" i="151"/>
  <c r="F66" i="152"/>
  <c r="AE66" i="152" s="1"/>
  <c r="AI208" i="151"/>
  <c r="AH208" i="151"/>
  <c r="AG208" i="151" a="1"/>
  <c r="AG208" i="151" s="1"/>
  <c r="AF208" i="151"/>
  <c r="AE208" i="151"/>
  <c r="AI24" i="151"/>
  <c r="AH24" i="151"/>
  <c r="AG24" i="151" a="1"/>
  <c r="AG24" i="151" s="1"/>
  <c r="AF24" i="151"/>
  <c r="AE24" i="151"/>
  <c r="AG249" i="151" a="1"/>
  <c r="AG249" i="151" s="1"/>
  <c r="AF249" i="151"/>
  <c r="AI249" i="151"/>
  <c r="AH249" i="151"/>
  <c r="AE249" i="151"/>
  <c r="AI291" i="151"/>
  <c r="AH291" i="151"/>
  <c r="AF291" i="151"/>
  <c r="AG291" i="151" a="1"/>
  <c r="AG291" i="151" s="1"/>
  <c r="AE291" i="151"/>
  <c r="AH331" i="151"/>
  <c r="AG331" i="151" a="1"/>
  <c r="AG331" i="151" s="1"/>
  <c r="AF331" i="151"/>
  <c r="AE331" i="151"/>
  <c r="AI331" i="151"/>
  <c r="AI299" i="151"/>
  <c r="AH299" i="151"/>
  <c r="AG299" i="151" a="1"/>
  <c r="AG299" i="151" s="1"/>
  <c r="AF299" i="151"/>
  <c r="AE299" i="151"/>
  <c r="AI353" i="151"/>
  <c r="AH353" i="151"/>
  <c r="AG353" i="151" a="1"/>
  <c r="AG353" i="151" s="1"/>
  <c r="AF353" i="151"/>
  <c r="AE353" i="151"/>
  <c r="AI594" i="151"/>
  <c r="AG594" i="151" a="1"/>
  <c r="AG594" i="151" s="1"/>
  <c r="AH594" i="151"/>
  <c r="AF594" i="151"/>
  <c r="AE594" i="151"/>
  <c r="AI644" i="151"/>
  <c r="AH644" i="151"/>
  <c r="AF644" i="151"/>
  <c r="AG644" i="151" a="1"/>
  <c r="AG644" i="151" s="1"/>
  <c r="AE644" i="151"/>
  <c r="AI854" i="151"/>
  <c r="AH854" i="151"/>
  <c r="AF854" i="151"/>
  <c r="AG854" i="151" a="1"/>
  <c r="AG854" i="151" s="1"/>
  <c r="AE854" i="151"/>
  <c r="AG946" i="151" a="1"/>
  <c r="AG946" i="151" s="1"/>
  <c r="AF946" i="151"/>
  <c r="AI946" i="151"/>
  <c r="AH946" i="151"/>
  <c r="AE946" i="151"/>
  <c r="AG102" i="151" a="1"/>
  <c r="AG102" i="151" s="1"/>
  <c r="AF102" i="151"/>
  <c r="AI102" i="151"/>
  <c r="AH102" i="151"/>
  <c r="AE102" i="151"/>
  <c r="AF84" i="151"/>
  <c r="AI84" i="151"/>
  <c r="AH84" i="151"/>
  <c r="AG84" i="151" a="1"/>
  <c r="AG84" i="151" s="1"/>
  <c r="AE84" i="151"/>
  <c r="AH207" i="151"/>
  <c r="AG207" i="151" a="1"/>
  <c r="AG207" i="151" s="1"/>
  <c r="AF207" i="151"/>
  <c r="AI207" i="151"/>
  <c r="AE207" i="151"/>
  <c r="AI277" i="151"/>
  <c r="AG277" i="151" a="1"/>
  <c r="AG277" i="151" s="1"/>
  <c r="AF277" i="151"/>
  <c r="AH277" i="151"/>
  <c r="AE277" i="151"/>
  <c r="AH232" i="151"/>
  <c r="AG232" i="151" a="1"/>
  <c r="AG232" i="151" s="1"/>
  <c r="AF232" i="151"/>
  <c r="AE232" i="151"/>
  <c r="AK232" i="151"/>
  <c r="AJ232" i="151"/>
  <c r="AI232" i="151"/>
  <c r="AH412" i="151"/>
  <c r="AG412" i="151" a="1"/>
  <c r="AG412" i="151" s="1"/>
  <c r="AF412" i="151"/>
  <c r="AI412" i="151"/>
  <c r="AE412" i="151"/>
  <c r="AG436" i="151" a="1"/>
  <c r="AG436" i="151" s="1"/>
  <c r="AF436" i="151"/>
  <c r="AI436" i="151"/>
  <c r="AH436" i="151"/>
  <c r="AE436" i="151"/>
  <c r="AG517" i="151" a="1"/>
  <c r="AG517" i="151" s="1"/>
  <c r="AF517" i="151"/>
  <c r="AE517" i="151"/>
  <c r="AI517" i="151"/>
  <c r="AH517" i="151"/>
  <c r="AI628" i="151"/>
  <c r="AH628" i="151"/>
  <c r="AG628" i="151" a="1"/>
  <c r="AG628" i="151" s="1"/>
  <c r="AF628" i="151"/>
  <c r="AE628" i="151"/>
  <c r="AI864" i="151"/>
  <c r="AH864" i="151"/>
  <c r="AG864" i="151" a="1"/>
  <c r="AG864" i="151" s="1"/>
  <c r="AF864" i="151"/>
  <c r="AE864" i="151"/>
  <c r="AG29" i="151" a="1"/>
  <c r="AG29" i="151" s="1"/>
  <c r="AF29" i="151"/>
  <c r="AE29" i="151"/>
  <c r="AI29" i="151"/>
  <c r="AH29" i="151"/>
  <c r="AI990" i="151"/>
  <c r="AH990" i="151"/>
  <c r="AG990" i="151" a="1"/>
  <c r="AG990" i="151" s="1"/>
  <c r="AF990" i="151"/>
  <c r="AE990" i="151"/>
  <c r="AF1052" i="151"/>
  <c r="AI1052" i="151"/>
  <c r="AH1052" i="151"/>
  <c r="AG1052" i="151" a="1"/>
  <c r="AG1052" i="151" s="1"/>
  <c r="AE1052" i="151"/>
  <c r="AH956" i="151"/>
  <c r="AI956" i="151"/>
  <c r="AG956" i="151" a="1"/>
  <c r="AG956" i="151" s="1"/>
  <c r="AF956" i="151"/>
  <c r="AE956" i="151"/>
  <c r="AF197" i="151"/>
  <c r="AE197" i="151"/>
  <c r="AI197" i="151"/>
  <c r="AH197" i="151"/>
  <c r="AG197" i="151" a="1"/>
  <c r="AG197" i="151" s="1"/>
  <c r="AI104" i="151"/>
  <c r="AH104" i="151"/>
  <c r="AG104" i="151" a="1"/>
  <c r="AG104" i="151" s="1"/>
  <c r="AF104" i="151"/>
  <c r="AE104" i="151"/>
  <c r="AI636" i="151"/>
  <c r="AH636" i="151"/>
  <c r="AG636" i="151" a="1"/>
  <c r="AG636" i="151" s="1"/>
  <c r="AF636" i="151"/>
  <c r="AE636" i="151"/>
  <c r="AI668" i="151"/>
  <c r="AH668" i="151"/>
  <c r="AG668" i="151" a="1"/>
  <c r="AG668" i="151" s="1"/>
  <c r="AF668" i="151"/>
  <c r="AE668" i="151"/>
  <c r="AI633" i="151"/>
  <c r="AH633" i="151"/>
  <c r="AG633" i="151" a="1"/>
  <c r="AG633" i="151" s="1"/>
  <c r="AF633" i="151"/>
  <c r="AE633" i="151"/>
  <c r="AI845" i="151"/>
  <c r="AH845" i="151"/>
  <c r="AG845" i="151" a="1"/>
  <c r="AG845" i="151" s="1"/>
  <c r="AF845" i="151"/>
  <c r="AE845" i="151"/>
  <c r="AG1010" i="151" a="1"/>
  <c r="AG1010" i="151" s="1"/>
  <c r="AF1010" i="151"/>
  <c r="AI1010" i="151"/>
  <c r="AH1010" i="151"/>
  <c r="AE1010" i="151"/>
  <c r="AI1054" i="151"/>
  <c r="AH1054" i="151"/>
  <c r="AG1054" i="151" a="1"/>
  <c r="AG1054" i="151" s="1"/>
  <c r="AF1054" i="151"/>
  <c r="AE1054" i="151"/>
  <c r="AG4" i="151" a="1"/>
  <c r="AG4" i="151" s="1"/>
  <c r="AF4" i="151"/>
  <c r="AI4" i="151"/>
  <c r="AH4" i="151"/>
  <c r="AE4" i="151"/>
  <c r="AG769" i="151" a="1"/>
  <c r="AG769" i="151" s="1"/>
  <c r="AF769" i="151"/>
  <c r="AI769" i="151"/>
  <c r="AH769" i="151"/>
  <c r="AE769" i="151"/>
  <c r="AI781" i="151"/>
  <c r="AH781" i="151"/>
  <c r="AG781" i="151" a="1"/>
  <c r="AG781" i="151" s="1"/>
  <c r="AF781" i="151"/>
  <c r="AE781" i="151"/>
  <c r="AI952" i="151"/>
  <c r="AH952" i="151"/>
  <c r="AG952" i="151" a="1"/>
  <c r="AG952" i="151" s="1"/>
  <c r="AF952" i="151"/>
  <c r="AE952" i="151"/>
  <c r="AI1031" i="151"/>
  <c r="AH1031" i="151"/>
  <c r="AG1031" i="151" a="1"/>
  <c r="AG1031" i="151" s="1"/>
  <c r="AF1031" i="151"/>
  <c r="AE1031" i="151"/>
  <c r="AH1071" i="151"/>
  <c r="AG1071" i="151" a="1"/>
  <c r="AG1071" i="151" s="1"/>
  <c r="AF1071" i="151"/>
  <c r="AI1071" i="151"/>
  <c r="AE1071" i="151"/>
  <c r="AI948" i="151"/>
  <c r="AH948" i="151"/>
  <c r="AG948" i="151" a="1"/>
  <c r="AG948" i="151" s="1"/>
  <c r="AF948" i="151"/>
  <c r="AE948" i="151"/>
  <c r="AI471" i="151"/>
  <c r="AH471" i="151"/>
  <c r="AG471" i="151" a="1"/>
  <c r="AG471" i="151" s="1"/>
  <c r="AF471" i="151"/>
  <c r="AE471" i="151"/>
  <c r="AI443" i="151"/>
  <c r="AH443" i="151"/>
  <c r="AG443" i="151" a="1"/>
  <c r="AG443" i="151" s="1"/>
  <c r="AF443" i="151"/>
  <c r="AE443" i="151"/>
  <c r="AG354" i="151" a="1"/>
  <c r="AG354" i="151" s="1"/>
  <c r="AF354" i="151"/>
  <c r="AI354" i="151"/>
  <c r="AH354" i="151"/>
  <c r="AE354" i="151"/>
  <c r="AG656" i="151" a="1"/>
  <c r="AG656" i="151" s="1"/>
  <c r="AF656" i="151"/>
  <c r="AH656" i="151"/>
  <c r="AI656" i="151"/>
  <c r="AE656" i="151"/>
  <c r="AI694" i="151"/>
  <c r="AH694" i="151"/>
  <c r="AG694" i="151" a="1"/>
  <c r="AG694" i="151" s="1"/>
  <c r="AF694" i="151"/>
  <c r="AE694" i="151"/>
  <c r="AI673" i="151"/>
  <c r="AH673" i="151"/>
  <c r="AG673" i="151" a="1"/>
  <c r="AG673" i="151" s="1"/>
  <c r="AF673" i="151"/>
  <c r="AE673" i="151"/>
  <c r="AF460" i="151"/>
  <c r="AI460" i="151"/>
  <c r="AH460" i="151"/>
  <c r="AG460" i="151" a="1"/>
  <c r="AG460" i="151" s="1"/>
  <c r="AE460" i="151"/>
  <c r="AF782" i="151"/>
  <c r="AI782" i="151"/>
  <c r="AH782" i="151"/>
  <c r="AG782" i="151" a="1"/>
  <c r="AG782" i="151" s="1"/>
  <c r="AE782" i="151"/>
  <c r="F66" i="129" l="1"/>
  <c r="G66" i="129"/>
  <c r="K67" i="153"/>
  <c r="K67" i="129"/>
  <c r="H68" i="129"/>
  <c r="J67" i="153"/>
  <c r="J67" i="129"/>
  <c r="I68" i="129"/>
  <c r="G66" i="153"/>
  <c r="AF66" i="153" s="1"/>
  <c r="N66" i="129"/>
  <c r="N68" i="129"/>
  <c r="H66" i="129"/>
  <c r="G67" i="129"/>
  <c r="J66" i="129"/>
  <c r="J68" i="129"/>
  <c r="K66" i="129"/>
  <c r="K68" i="129"/>
  <c r="F68" i="153"/>
  <c r="E67" i="129"/>
  <c r="I68" i="153"/>
  <c r="E66" i="129"/>
  <c r="F66" i="153"/>
  <c r="I67" i="129"/>
  <c r="H68" i="153"/>
  <c r="AG68" i="153" s="1"/>
  <c r="F67" i="129"/>
  <c r="F68" i="129"/>
  <c r="I66" i="153"/>
  <c r="H66" i="153"/>
  <c r="AG66" i="153" s="1"/>
  <c r="H67" i="129"/>
  <c r="E68" i="129"/>
  <c r="I66" i="129"/>
  <c r="E66" i="153"/>
  <c r="I67" i="153"/>
  <c r="AH67" i="153" s="1"/>
  <c r="J66" i="153"/>
  <c r="J68" i="153"/>
  <c r="F67" i="153"/>
  <c r="AE67" i="153" s="1"/>
  <c r="K68" i="153"/>
  <c r="AE68" i="153" s="1"/>
  <c r="K66" i="153"/>
  <c r="AE66" i="153" s="1"/>
  <c r="G67" i="153"/>
  <c r="AF67" i="153" s="1"/>
  <c r="E68" i="153"/>
  <c r="H67" i="153"/>
  <c r="AG67" i="153" s="1"/>
  <c r="M68" i="153"/>
  <c r="AH68" i="153" s="1"/>
  <c r="M66" i="153"/>
  <c r="AH66" i="153" s="1"/>
  <c r="E67" i="153"/>
  <c r="AD67" i="153" s="1"/>
  <c r="AD68" i="153" l="1"/>
  <c r="AD66" i="153"/>
  <c r="D65" i="129" l="1"/>
  <c r="D65" i="121"/>
  <c r="AF68" i="149" l="1"/>
  <c r="M68" i="149"/>
  <c r="K68" i="149"/>
  <c r="J68" i="149"/>
  <c r="I68" i="149"/>
  <c r="AH68" i="149" s="1"/>
  <c r="H68" i="149"/>
  <c r="AG68" i="149" s="1"/>
  <c r="F68" i="149"/>
  <c r="AE68" i="149" s="1"/>
  <c r="E68" i="149"/>
  <c r="AD68" i="149" s="1"/>
  <c r="D68" i="149"/>
  <c r="M67" i="149"/>
  <c r="K67" i="149"/>
  <c r="J67" i="149"/>
  <c r="I67" i="149"/>
  <c r="AH67" i="149" s="1"/>
  <c r="H67" i="149"/>
  <c r="AG67" i="149" s="1"/>
  <c r="G67" i="149"/>
  <c r="AF67" i="149" s="1"/>
  <c r="F67" i="149"/>
  <c r="AE67" i="149" s="1"/>
  <c r="E67" i="149"/>
  <c r="AD67" i="149" s="1"/>
  <c r="D67" i="149"/>
  <c r="M66" i="149"/>
  <c r="K66" i="149"/>
  <c r="J66" i="149"/>
  <c r="I66" i="149"/>
  <c r="H66" i="149"/>
  <c r="G66" i="149"/>
  <c r="F66" i="149"/>
  <c r="E66" i="149"/>
  <c r="D66" i="149"/>
  <c r="AF68" i="148"/>
  <c r="M68" i="148"/>
  <c r="K68" i="148"/>
  <c r="J68" i="148"/>
  <c r="AD68" i="148" s="1"/>
  <c r="I68" i="148"/>
  <c r="AH68" i="148" s="1"/>
  <c r="H68" i="148"/>
  <c r="AG68" i="148" s="1"/>
  <c r="F68" i="148"/>
  <c r="E68" i="148"/>
  <c r="D68" i="148"/>
  <c r="M67" i="148"/>
  <c r="K67" i="148"/>
  <c r="J67" i="148"/>
  <c r="I67" i="148"/>
  <c r="AH67" i="148" s="1"/>
  <c r="H67" i="148"/>
  <c r="AG67" i="148" s="1"/>
  <c r="G67" i="148"/>
  <c r="AF67" i="148" s="1"/>
  <c r="F67" i="148"/>
  <c r="E67" i="148"/>
  <c r="D67" i="148"/>
  <c r="M66" i="148"/>
  <c r="K66" i="148"/>
  <c r="J66" i="148"/>
  <c r="I66" i="148"/>
  <c r="H66" i="148"/>
  <c r="G66" i="148"/>
  <c r="F66" i="148"/>
  <c r="E66" i="148"/>
  <c r="D66" i="148"/>
  <c r="AD66" i="149" l="1"/>
  <c r="AH66" i="148"/>
  <c r="AE66" i="149"/>
  <c r="AE68" i="148"/>
  <c r="AD67" i="148"/>
  <c r="AE67" i="148"/>
  <c r="AE66" i="148"/>
  <c r="AF66" i="148"/>
  <c r="AF66" i="149"/>
  <c r="AG66" i="149"/>
  <c r="AH66" i="149"/>
  <c r="AD66" i="148"/>
  <c r="AG66" i="148"/>
  <c r="D45" i="121" l="1"/>
  <c r="D51" i="129" l="1"/>
  <c r="D52" i="129"/>
  <c r="D53" i="129"/>
  <c r="D49" i="129"/>
  <c r="D48" i="129"/>
  <c r="D47" i="129"/>
  <c r="D45" i="129"/>
  <c r="D43" i="129"/>
  <c r="E40" i="129"/>
  <c r="E38" i="129" s="1"/>
  <c r="D40" i="129"/>
  <c r="E35" i="129"/>
  <c r="F35" i="129"/>
  <c r="E36" i="129"/>
  <c r="F36" i="129"/>
  <c r="E37" i="129"/>
  <c r="F37" i="129"/>
  <c r="D37" i="129"/>
  <c r="D36" i="129"/>
  <c r="D35" i="129"/>
  <c r="G30" i="129"/>
  <c r="L30" i="129"/>
  <c r="E26" i="129"/>
  <c r="F26" i="129"/>
  <c r="G26" i="129"/>
  <c r="H26" i="129"/>
  <c r="I26" i="129"/>
  <c r="J26" i="129"/>
  <c r="K26" i="129"/>
  <c r="L26" i="129"/>
  <c r="M26" i="129"/>
  <c r="N26" i="129"/>
  <c r="F22" i="129"/>
  <c r="G22" i="129"/>
  <c r="H22" i="129"/>
  <c r="I22" i="129"/>
  <c r="J22" i="129"/>
  <c r="K22" i="129"/>
  <c r="L22" i="129"/>
  <c r="M22" i="129"/>
  <c r="N22" i="129"/>
  <c r="E18" i="129"/>
  <c r="F18" i="129"/>
  <c r="G18" i="129"/>
  <c r="H18" i="129"/>
  <c r="I18" i="129"/>
  <c r="J18" i="129"/>
  <c r="K18" i="129"/>
  <c r="L18" i="129"/>
  <c r="M18" i="129"/>
  <c r="N18" i="129"/>
  <c r="F13" i="129"/>
  <c r="F12" i="129" s="1"/>
  <c r="G13" i="129"/>
  <c r="G12" i="129" s="1"/>
  <c r="H13" i="129"/>
  <c r="I13" i="129"/>
  <c r="I12" i="129" s="1"/>
  <c r="J13" i="129"/>
  <c r="K13" i="129"/>
  <c r="K12" i="129" s="1"/>
  <c r="L13" i="129"/>
  <c r="M13" i="129"/>
  <c r="M12" i="129" s="1"/>
  <c r="N13" i="129"/>
  <c r="N12" i="129" s="1"/>
  <c r="H12" i="129"/>
  <c r="J12" i="129"/>
  <c r="L12" i="129"/>
  <c r="F38" i="129"/>
  <c r="G38" i="129"/>
  <c r="G37" i="129" s="1"/>
  <c r="G36" i="129" s="1"/>
  <c r="G35" i="129" s="1"/>
  <c r="G34" i="129" s="1"/>
  <c r="H38" i="129"/>
  <c r="H37" i="129" s="1"/>
  <c r="H36" i="129" s="1"/>
  <c r="H35" i="129" s="1"/>
  <c r="H34" i="129" s="1"/>
  <c r="I38" i="129"/>
  <c r="I37" i="129" s="1"/>
  <c r="I36" i="129" s="1"/>
  <c r="I35" i="129" s="1"/>
  <c r="I34" i="129" s="1"/>
  <c r="J38" i="129"/>
  <c r="J36" i="129" s="1"/>
  <c r="J35" i="129" s="1"/>
  <c r="J34" i="129" s="1"/>
  <c r="K38" i="129"/>
  <c r="K36" i="129" s="1"/>
  <c r="K35" i="129" s="1"/>
  <c r="K34" i="129" s="1"/>
  <c r="L38" i="129"/>
  <c r="L36" i="129" s="1"/>
  <c r="L35" i="129" s="1"/>
  <c r="L34" i="129" s="1"/>
  <c r="M38" i="129"/>
  <c r="M36" i="129" s="1"/>
  <c r="M35" i="129" s="1"/>
  <c r="M34" i="129" s="1"/>
  <c r="N38" i="129"/>
  <c r="N36" i="129" s="1"/>
  <c r="N35" i="129" s="1"/>
  <c r="N34" i="129" s="1"/>
  <c r="N32" i="129"/>
  <c r="M32" i="129"/>
  <c r="I32" i="129"/>
  <c r="J32" i="129"/>
  <c r="K32" i="129"/>
  <c r="H32" i="129"/>
  <c r="N31" i="129"/>
  <c r="M31" i="129"/>
  <c r="I31" i="129"/>
  <c r="J31" i="129"/>
  <c r="K31" i="129"/>
  <c r="H31" i="129"/>
  <c r="E31" i="129"/>
  <c r="F31" i="129"/>
  <c r="E32" i="129"/>
  <c r="F32" i="129"/>
  <c r="D32" i="129"/>
  <c r="D31" i="129"/>
  <c r="E17" i="129"/>
  <c r="E23" i="129"/>
  <c r="E22" i="129" s="1"/>
  <c r="D23" i="129"/>
  <c r="D17" i="129"/>
  <c r="E14" i="129"/>
  <c r="E15" i="129"/>
  <c r="D15" i="129"/>
  <c r="D14" i="129"/>
  <c r="D53" i="121"/>
  <c r="D52" i="121"/>
  <c r="D51" i="121"/>
  <c r="D49" i="121"/>
  <c r="D48" i="121"/>
  <c r="D47" i="121"/>
  <c r="D46" i="121"/>
  <c r="D43" i="121"/>
  <c r="E40" i="121"/>
  <c r="D40" i="121"/>
  <c r="E37" i="121"/>
  <c r="D37" i="121"/>
  <c r="E36" i="121"/>
  <c r="D36" i="121"/>
  <c r="F35" i="121"/>
  <c r="E35" i="121"/>
  <c r="D35" i="121"/>
  <c r="N32" i="121"/>
  <c r="M32" i="121"/>
  <c r="I32" i="121"/>
  <c r="J32" i="121"/>
  <c r="K32" i="121"/>
  <c r="H32" i="121"/>
  <c r="N31" i="121"/>
  <c r="M31" i="121"/>
  <c r="I31" i="121"/>
  <c r="J31" i="121"/>
  <c r="K31" i="121"/>
  <c r="H31" i="121"/>
  <c r="E31" i="121"/>
  <c r="F31" i="121"/>
  <c r="E32" i="121"/>
  <c r="F32" i="121"/>
  <c r="E14" i="121"/>
  <c r="E15" i="121"/>
  <c r="E17" i="121"/>
  <c r="E18" i="121"/>
  <c r="E23" i="121"/>
  <c r="E22" i="121" s="1"/>
  <c r="E27" i="121"/>
  <c r="E26" i="121" s="1"/>
  <c r="D32" i="121"/>
  <c r="D31" i="121"/>
  <c r="D27" i="121"/>
  <c r="D23" i="121"/>
  <c r="D17" i="121"/>
  <c r="D15" i="121"/>
  <c r="D14" i="121"/>
  <c r="G163" i="120"/>
  <c r="G162" i="120"/>
  <c r="G161" i="120"/>
  <c r="G160" i="120"/>
  <c r="G159" i="120"/>
  <c r="G158" i="120"/>
  <c r="G157" i="120"/>
  <c r="G156" i="120"/>
  <c r="G155" i="120"/>
  <c r="G154" i="120"/>
  <c r="G153" i="120"/>
  <c r="G152" i="120"/>
  <c r="G151" i="120"/>
  <c r="G150" i="120"/>
  <c r="G149" i="120"/>
  <c r="G148" i="120"/>
  <c r="G147" i="120"/>
  <c r="G146" i="120"/>
  <c r="G145" i="120"/>
  <c r="G144" i="120"/>
  <c r="G143" i="120"/>
  <c r="G142" i="120"/>
  <c r="G141" i="120"/>
  <c r="G140" i="120"/>
  <c r="G139" i="120"/>
  <c r="G138" i="120"/>
  <c r="G137" i="120"/>
  <c r="G136" i="120"/>
  <c r="G135" i="120"/>
  <c r="G134" i="120"/>
  <c r="G133" i="120"/>
  <c r="G132" i="120"/>
  <c r="G131" i="120"/>
  <c r="G130" i="120"/>
  <c r="G129" i="120"/>
  <c r="G128" i="120"/>
  <c r="G127" i="120"/>
  <c r="G126" i="120"/>
  <c r="G125" i="120"/>
  <c r="G124" i="120"/>
  <c r="G123" i="120"/>
  <c r="G122" i="120"/>
  <c r="G121" i="120"/>
  <c r="G120" i="120"/>
  <c r="G119" i="120"/>
  <c r="G118" i="120"/>
  <c r="G117" i="120"/>
  <c r="G116" i="120"/>
  <c r="G115" i="120"/>
  <c r="G114" i="120"/>
  <c r="G113" i="120"/>
  <c r="G112" i="120"/>
  <c r="G111" i="120"/>
  <c r="G110" i="120"/>
  <c r="G109" i="120"/>
  <c r="G108" i="120"/>
  <c r="G107" i="120"/>
  <c r="G106" i="120"/>
  <c r="G105" i="120"/>
  <c r="G104" i="120"/>
  <c r="G103" i="120"/>
  <c r="G102" i="120"/>
  <c r="G101" i="120"/>
  <c r="G100" i="120"/>
  <c r="G99" i="120"/>
  <c r="G98" i="120"/>
  <c r="G97" i="120"/>
  <c r="G96" i="120"/>
  <c r="G95" i="120"/>
  <c r="G94" i="120"/>
  <c r="G93" i="120"/>
  <c r="G92" i="120"/>
  <c r="G91" i="120"/>
  <c r="G90" i="120"/>
  <c r="G89" i="120"/>
  <c r="G88" i="120"/>
  <c r="G87" i="120"/>
  <c r="G86" i="120"/>
  <c r="G85" i="120"/>
  <c r="G84" i="120"/>
  <c r="G83" i="120"/>
  <c r="G82" i="120"/>
  <c r="G81" i="120"/>
  <c r="G80" i="120"/>
  <c r="G79" i="120"/>
  <c r="G78" i="120"/>
  <c r="G77" i="120"/>
  <c r="G76" i="120"/>
  <c r="G75" i="120"/>
  <c r="G74" i="120"/>
  <c r="G73" i="120"/>
  <c r="G72" i="120"/>
  <c r="G71" i="120"/>
  <c r="G70" i="120"/>
  <c r="G69" i="120"/>
  <c r="G68" i="120"/>
  <c r="G67" i="120"/>
  <c r="G66" i="120"/>
  <c r="G65" i="120"/>
  <c r="G64" i="120"/>
  <c r="G63" i="120"/>
  <c r="G62" i="120"/>
  <c r="G61" i="120"/>
  <c r="G60" i="120"/>
  <c r="G59" i="120"/>
  <c r="G58" i="120"/>
  <c r="G57" i="120"/>
  <c r="G56" i="120"/>
  <c r="G55" i="120"/>
  <c r="G54" i="120"/>
  <c r="G53" i="120"/>
  <c r="G52" i="120"/>
  <c r="G51" i="120"/>
  <c r="G50" i="120"/>
  <c r="G49" i="120"/>
  <c r="G48" i="120"/>
  <c r="G47" i="120"/>
  <c r="G46" i="120"/>
  <c r="G45" i="120"/>
  <c r="G44" i="120"/>
  <c r="G43" i="120"/>
  <c r="G42" i="120"/>
  <c r="G41" i="120"/>
  <c r="G40" i="120"/>
  <c r="G39" i="120"/>
  <c r="G38" i="120"/>
  <c r="G37" i="120"/>
  <c r="G36" i="120"/>
  <c r="G35" i="120"/>
  <c r="G34" i="120"/>
  <c r="G33" i="120"/>
  <c r="G32" i="120"/>
  <c r="G31" i="120"/>
  <c r="G30" i="120"/>
  <c r="G29" i="120"/>
  <c r="G28" i="120"/>
  <c r="G27" i="120"/>
  <c r="G26" i="120"/>
  <c r="G25" i="120"/>
  <c r="G24" i="120"/>
  <c r="G23" i="120"/>
  <c r="G22" i="120"/>
  <c r="G21" i="120"/>
  <c r="G20" i="120"/>
  <c r="G19" i="120"/>
  <c r="G18" i="120"/>
  <c r="G17" i="120"/>
  <c r="G16" i="120"/>
  <c r="G15" i="120"/>
  <c r="G14" i="120"/>
  <c r="G13" i="120"/>
  <c r="G12" i="120"/>
  <c r="G11" i="120"/>
  <c r="G10" i="120"/>
  <c r="G9" i="120"/>
  <c r="G8" i="120"/>
  <c r="G7" i="120"/>
  <c r="G6" i="120"/>
  <c r="G5" i="120"/>
  <c r="G4" i="120"/>
  <c r="G3" i="120"/>
  <c r="G2" i="120"/>
  <c r="K30" i="129" l="1"/>
  <c r="K11" i="129" s="1"/>
  <c r="F34" i="129"/>
  <c r="E30" i="129"/>
  <c r="H30" i="129"/>
  <c r="H11" i="129" s="1"/>
  <c r="E34" i="129"/>
  <c r="L11" i="129"/>
  <c r="L58" i="129" s="1"/>
  <c r="N30" i="129"/>
  <c r="N11" i="129" s="1"/>
  <c r="E13" i="129"/>
  <c r="E12" i="129" s="1"/>
  <c r="M30" i="129"/>
  <c r="M11" i="129" s="1"/>
  <c r="I30" i="129"/>
  <c r="I11" i="129" s="1"/>
  <c r="J30" i="129"/>
  <c r="J11" i="129" s="1"/>
  <c r="F30" i="129"/>
  <c r="G11" i="129"/>
  <c r="E13" i="121"/>
  <c r="D50" i="129"/>
  <c r="D46" i="129"/>
  <c r="D44" i="129"/>
  <c r="D38" i="129"/>
  <c r="D34" i="129"/>
  <c r="D30" i="129"/>
  <c r="D26" i="129"/>
  <c r="D22" i="129"/>
  <c r="D18" i="129"/>
  <c r="D13" i="129"/>
  <c r="D61" i="129"/>
  <c r="D55" i="129"/>
  <c r="D55" i="121" l="1"/>
  <c r="D12" i="129"/>
  <c r="D61" i="121"/>
  <c r="E12" i="121"/>
  <c r="F11" i="129"/>
  <c r="E11" i="129"/>
  <c r="G58" i="129"/>
  <c r="H58" i="129"/>
  <c r="I58" i="129"/>
  <c r="J58" i="129"/>
  <c r="D11" i="129" l="1"/>
  <c r="E58" i="129"/>
  <c r="K58" i="129"/>
  <c r="F58" i="129" l="1"/>
  <c r="N58" i="129" l="1"/>
  <c r="D56" i="129" l="1"/>
  <c r="D56" i="121"/>
  <c r="D62" i="121"/>
  <c r="D62" i="129"/>
  <c r="D54" i="121"/>
  <c r="D54" i="129"/>
  <c r="N38" i="121"/>
  <c r="L38" i="121"/>
  <c r="I38" i="121"/>
  <c r="G38" i="121"/>
  <c r="F38" i="121"/>
  <c r="E38" i="121"/>
  <c r="D38" i="121"/>
  <c r="D22" i="121"/>
  <c r="K38" i="121"/>
  <c r="J38" i="121"/>
  <c r="H38" i="121"/>
  <c r="N34" i="121"/>
  <c r="L34" i="121"/>
  <c r="K34" i="121"/>
  <c r="J34" i="121"/>
  <c r="I34" i="121"/>
  <c r="H34" i="121"/>
  <c r="G34" i="121"/>
  <c r="L30" i="121"/>
  <c r="L11" i="121" s="1"/>
  <c r="G30" i="121"/>
  <c r="G11" i="121" s="1"/>
  <c r="D26" i="121"/>
  <c r="D18" i="121"/>
  <c r="G58" i="121" l="1"/>
  <c r="D44" i="121"/>
  <c r="D50" i="121"/>
  <c r="E34" i="121"/>
  <c r="H30" i="121"/>
  <c r="H11" i="121" s="1"/>
  <c r="M30" i="121"/>
  <c r="M11" i="121" s="1"/>
  <c r="F34" i="121"/>
  <c r="D34" i="121"/>
  <c r="J30" i="121"/>
  <c r="J11" i="121" s="1"/>
  <c r="K30" i="121"/>
  <c r="K11" i="121" s="1"/>
  <c r="E30" i="121"/>
  <c r="I30" i="121"/>
  <c r="I11" i="121" s="1"/>
  <c r="F30" i="121"/>
  <c r="N30" i="121"/>
  <c r="N11" i="121" s="1"/>
  <c r="D30" i="121"/>
  <c r="D13" i="121"/>
  <c r="L58" i="121"/>
  <c r="E11" i="121" l="1"/>
  <c r="D12" i="121"/>
  <c r="F11" i="121"/>
  <c r="K58" i="121"/>
  <c r="J58" i="121"/>
  <c r="H58" i="121"/>
  <c r="I58" i="121"/>
  <c r="N58" i="121"/>
  <c r="D11" i="121" l="1"/>
  <c r="F58" i="121"/>
  <c r="E58" i="121" l="1"/>
  <c r="D60" i="129" l="1"/>
  <c r="D59" i="129" s="1"/>
  <c r="D60" i="121"/>
  <c r="D59" i="121" s="1"/>
  <c r="D57" i="129" l="1"/>
  <c r="D42" i="129" s="1"/>
  <c r="D58" i="129" s="1"/>
  <c r="D57" i="121"/>
  <c r="D42" i="121" s="1"/>
  <c r="D58" i="121" l="1"/>
  <c r="D63" i="121" s="1"/>
  <c r="D63" i="1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DOMENICO SCARAFILE</author>
  </authors>
  <commentList>
    <comment ref="O6" authorId="0" shapeId="0" xr:uid="{00000000-0006-0000-0000-000001000000}">
      <text>
        <r>
          <rPr>
            <b/>
            <sz val="9"/>
            <color indexed="81"/>
            <rFont val="Tahoma"/>
            <family val="2"/>
          </rPr>
          <t>DOMENICO SCARAFILE:</t>
        </r>
        <r>
          <rPr>
            <sz val="9"/>
            <color indexed="81"/>
            <rFont val="Tahoma"/>
            <family val="2"/>
          </rPr>
          <t xml:space="preserve">
forzato % crif</t>
        </r>
      </text>
    </comment>
    <comment ref="W6" authorId="0" shapeId="0" xr:uid="{00000000-0006-0000-0000-000002000000}">
      <text>
        <r>
          <rPr>
            <b/>
            <sz val="9"/>
            <color indexed="81"/>
            <rFont val="Tahoma"/>
            <family val="2"/>
          </rPr>
          <t>DOMENICO SCARAFILE:</t>
        </r>
        <r>
          <rPr>
            <sz val="9"/>
            <color indexed="81"/>
            <rFont val="Tahoma"/>
            <family val="2"/>
          </rPr>
          <t xml:space="preserve">
forzato con % CRIF</t>
        </r>
      </text>
    </comment>
    <comment ref="M14" authorId="0" shapeId="0" xr:uid="{00000000-0006-0000-0000-000003000000}">
      <text>
        <r>
          <rPr>
            <b/>
            <sz val="9"/>
            <color indexed="81"/>
            <rFont val="Tahoma"/>
            <family val="2"/>
          </rPr>
          <t>DOMENICO SCARAFILE:</t>
        </r>
        <r>
          <rPr>
            <sz val="9"/>
            <color indexed="81"/>
            <rFont val="Tahoma"/>
            <family val="2"/>
          </rPr>
          <t xml:space="preserve">
fondo articolo 9</t>
        </r>
      </text>
    </comment>
    <comment ref="M462" authorId="0" shapeId="0" xr:uid="{00000000-0006-0000-0000-000004000000}">
      <text>
        <r>
          <rPr>
            <b/>
            <sz val="9"/>
            <color indexed="81"/>
            <rFont val="Tahoma"/>
            <family val="2"/>
          </rPr>
          <t>DOMENICO SCARAFILE:</t>
        </r>
        <r>
          <rPr>
            <sz val="9"/>
            <color indexed="81"/>
            <rFont val="Tahoma"/>
            <family val="2"/>
          </rPr>
          <t xml:space="preserve">
fondo articolo 9</t>
        </r>
      </text>
    </comment>
    <comment ref="O503" authorId="0" shapeId="0" xr:uid="{00000000-0006-0000-0000-000005000000}">
      <text>
        <r>
          <rPr>
            <b/>
            <sz val="9"/>
            <color indexed="81"/>
            <rFont val="Tahoma"/>
            <family val="2"/>
          </rPr>
          <t>DOMENICO SCARAFILE:</t>
        </r>
        <r>
          <rPr>
            <sz val="9"/>
            <color indexed="81"/>
            <rFont val="Tahoma"/>
            <family val="2"/>
          </rPr>
          <t xml:space="preserve">
forzato con % CRIF </t>
        </r>
      </text>
    </comment>
    <comment ref="Q503" authorId="0" shapeId="0" xr:uid="{00000000-0006-0000-0000-000006000000}">
      <text>
        <r>
          <rPr>
            <b/>
            <sz val="9"/>
            <color indexed="81"/>
            <rFont val="Tahoma"/>
            <family val="2"/>
          </rPr>
          <t>DOMENICO SCARAFILE:</t>
        </r>
        <r>
          <rPr>
            <sz val="9"/>
            <color indexed="81"/>
            <rFont val="Tahoma"/>
            <family val="2"/>
          </rPr>
          <t xml:space="preserve">
forzato con % CRIF</t>
        </r>
      </text>
    </comment>
    <comment ref="M624" authorId="0" shapeId="0" xr:uid="{00000000-0006-0000-0000-000007000000}">
      <text>
        <r>
          <rPr>
            <b/>
            <sz val="9"/>
            <color indexed="81"/>
            <rFont val="Tahoma"/>
            <family val="2"/>
          </rPr>
          <t>DOMENICO SCARAFILE:</t>
        </r>
        <r>
          <rPr>
            <sz val="9"/>
            <color indexed="81"/>
            <rFont val="Tahoma"/>
            <family val="2"/>
          </rPr>
          <t xml:space="preserve">
fondo articolo 9</t>
        </r>
      </text>
    </comment>
    <comment ref="M685" authorId="0" shapeId="0" xr:uid="{00000000-0006-0000-0000-000008000000}">
      <text>
        <r>
          <rPr>
            <b/>
            <sz val="9"/>
            <color indexed="81"/>
            <rFont val="Tahoma"/>
            <family val="2"/>
          </rPr>
          <t>DOMENICO SCARAFILE:</t>
        </r>
        <r>
          <rPr>
            <sz val="9"/>
            <color indexed="81"/>
            <rFont val="Tahoma"/>
            <family val="2"/>
          </rPr>
          <t xml:space="preserve">
fondo articolo 9</t>
        </r>
      </text>
    </comment>
    <comment ref="M721" authorId="0" shapeId="0" xr:uid="{00000000-0006-0000-0000-000009000000}">
      <text>
        <r>
          <rPr>
            <b/>
            <sz val="9"/>
            <color indexed="81"/>
            <rFont val="Tahoma"/>
            <family val="2"/>
          </rPr>
          <t>DOMENICO SCARAFILE:</t>
        </r>
        <r>
          <rPr>
            <sz val="9"/>
            <color indexed="81"/>
            <rFont val="Tahoma"/>
            <family val="2"/>
          </rPr>
          <t xml:space="preserve">
fondo articolo 9</t>
        </r>
      </text>
    </comment>
    <comment ref="O780" authorId="0" shapeId="0" xr:uid="{00000000-0006-0000-0000-00000A000000}">
      <text>
        <r>
          <rPr>
            <b/>
            <sz val="9"/>
            <color indexed="81"/>
            <rFont val="Tahoma"/>
            <family val="2"/>
          </rPr>
          <t>DOMENICO SCARAFILE:</t>
        </r>
        <r>
          <rPr>
            <sz val="9"/>
            <color indexed="81"/>
            <rFont val="Tahoma"/>
            <family val="2"/>
          </rPr>
          <t xml:space="preserve">
FORZATO CON % crif</t>
        </r>
      </text>
    </comment>
    <comment ref="Q780" authorId="0" shapeId="0" xr:uid="{00000000-0006-0000-0000-00000B000000}">
      <text>
        <r>
          <rPr>
            <b/>
            <sz val="9"/>
            <color indexed="81"/>
            <rFont val="Tahoma"/>
            <family val="2"/>
          </rPr>
          <t>DOMENICO SCARAFILE:</t>
        </r>
        <r>
          <rPr>
            <sz val="9"/>
            <color indexed="81"/>
            <rFont val="Tahoma"/>
            <family val="2"/>
          </rPr>
          <t xml:space="preserve">
FORZATO CON % crif</t>
        </r>
      </text>
    </comment>
    <comment ref="W780" authorId="0" shapeId="0" xr:uid="{00000000-0006-0000-0000-00000C000000}">
      <text>
        <r>
          <rPr>
            <b/>
            <sz val="9"/>
            <color indexed="81"/>
            <rFont val="Tahoma"/>
            <family val="2"/>
          </rPr>
          <t>DOMENICO SCARAFILE:</t>
        </r>
        <r>
          <rPr>
            <sz val="9"/>
            <color indexed="81"/>
            <rFont val="Tahoma"/>
            <family val="2"/>
          </rPr>
          <t xml:space="preserve">
forzato con % CRIF</t>
        </r>
      </text>
    </comment>
    <comment ref="O801" authorId="0" shapeId="0" xr:uid="{00000000-0006-0000-0000-00000D000000}">
      <text>
        <r>
          <rPr>
            <b/>
            <sz val="9"/>
            <color indexed="81"/>
            <rFont val="Tahoma"/>
            <family val="2"/>
          </rPr>
          <t>DOMENICO SCARAFILE:</t>
        </r>
        <r>
          <rPr>
            <sz val="9"/>
            <color indexed="81"/>
            <rFont val="Tahoma"/>
            <family val="2"/>
          </rPr>
          <t xml:space="preserve">
forzato con % CRIF </t>
        </r>
      </text>
    </comment>
    <comment ref="Q801" authorId="0" shapeId="0" xr:uid="{00000000-0006-0000-0000-00000E000000}">
      <text>
        <r>
          <rPr>
            <b/>
            <sz val="9"/>
            <color indexed="81"/>
            <rFont val="Tahoma"/>
            <family val="2"/>
          </rPr>
          <t>DOMENICO SCARAFILE:</t>
        </r>
        <r>
          <rPr>
            <sz val="9"/>
            <color indexed="81"/>
            <rFont val="Tahoma"/>
            <family val="2"/>
          </rPr>
          <t xml:space="preserve">
forzato con % CRIF</t>
        </r>
      </text>
    </comment>
    <comment ref="O905" authorId="0" shapeId="0" xr:uid="{00000000-0006-0000-0000-00000F000000}">
      <text>
        <r>
          <rPr>
            <b/>
            <sz val="9"/>
            <color indexed="81"/>
            <rFont val="Tahoma"/>
            <family val="2"/>
          </rPr>
          <t>DOMENICO SCARAFILE:</t>
        </r>
        <r>
          <rPr>
            <sz val="9"/>
            <color indexed="81"/>
            <rFont val="Tahoma"/>
            <family val="2"/>
          </rPr>
          <t xml:space="preserve">
forzato con % CRIF </t>
        </r>
      </text>
    </comment>
    <comment ref="Q905" authorId="0" shapeId="0" xr:uid="{00000000-0006-0000-0000-000010000000}">
      <text>
        <r>
          <rPr>
            <b/>
            <sz val="9"/>
            <color indexed="81"/>
            <rFont val="Tahoma"/>
            <family val="2"/>
          </rPr>
          <t>DOMENICO SCARAFILE:</t>
        </r>
        <r>
          <rPr>
            <sz val="9"/>
            <color indexed="81"/>
            <rFont val="Tahoma"/>
            <family val="2"/>
          </rPr>
          <t xml:space="preserve">
forzato con % CRIF</t>
        </r>
      </text>
    </comment>
    <comment ref="O971" authorId="0" shapeId="0" xr:uid="{00000000-0006-0000-0000-000011000000}">
      <text>
        <r>
          <rPr>
            <b/>
            <sz val="9"/>
            <color indexed="81"/>
            <rFont val="Tahoma"/>
            <family val="2"/>
          </rPr>
          <t>DOMENICO SCARAFILE:</t>
        </r>
        <r>
          <rPr>
            <sz val="9"/>
            <color indexed="81"/>
            <rFont val="Tahoma"/>
            <family val="2"/>
          </rPr>
          <t xml:space="preserve">
forzato % crif</t>
        </r>
      </text>
    </comment>
    <comment ref="W971" authorId="0" shapeId="0" xr:uid="{00000000-0006-0000-0000-000012000000}">
      <text>
        <r>
          <rPr>
            <b/>
            <sz val="9"/>
            <color indexed="81"/>
            <rFont val="Tahoma"/>
            <family val="2"/>
          </rPr>
          <t>DOMENICO SCARAFILE:</t>
        </r>
        <r>
          <rPr>
            <sz val="9"/>
            <color indexed="81"/>
            <rFont val="Tahoma"/>
            <family val="2"/>
          </rPr>
          <t xml:space="preserve">
forzato con % CRIF</t>
        </r>
      </text>
    </comment>
    <comment ref="O1020" authorId="0" shapeId="0" xr:uid="{00000000-0006-0000-0000-000013000000}">
      <text>
        <r>
          <rPr>
            <b/>
            <sz val="9"/>
            <color indexed="81"/>
            <rFont val="Tahoma"/>
            <family val="2"/>
          </rPr>
          <t>DOMENICO SCARAFILE:</t>
        </r>
        <r>
          <rPr>
            <sz val="9"/>
            <color indexed="81"/>
            <rFont val="Tahoma"/>
            <family val="2"/>
          </rPr>
          <t xml:space="preserve">
forzato % crif</t>
        </r>
      </text>
    </comment>
    <comment ref="W1020" authorId="0" shapeId="0" xr:uid="{00000000-0006-0000-0000-000014000000}">
      <text>
        <r>
          <rPr>
            <b/>
            <sz val="9"/>
            <color indexed="81"/>
            <rFont val="Tahoma"/>
            <family val="2"/>
          </rPr>
          <t>DOMENICO SCARAFILE:</t>
        </r>
        <r>
          <rPr>
            <sz val="9"/>
            <color indexed="81"/>
            <rFont val="Tahoma"/>
            <family val="2"/>
          </rPr>
          <t xml:space="preserve">
forzato con % CRIF</t>
        </r>
      </text>
    </comment>
    <comment ref="O1065" authorId="0" shapeId="0" xr:uid="{00000000-0006-0000-0000-000015000000}">
      <text>
        <r>
          <rPr>
            <b/>
            <sz val="9"/>
            <color indexed="81"/>
            <rFont val="Tahoma"/>
            <family val="2"/>
          </rPr>
          <t>DOMENICO SCARAFILE:</t>
        </r>
        <r>
          <rPr>
            <sz val="9"/>
            <color indexed="81"/>
            <rFont val="Tahoma"/>
            <family val="2"/>
          </rPr>
          <t xml:space="preserve">
forzato % crif</t>
        </r>
      </text>
    </comment>
    <comment ref="W1065" authorId="0" shapeId="0" xr:uid="{00000000-0006-0000-0000-000016000000}">
      <text>
        <r>
          <rPr>
            <b/>
            <sz val="9"/>
            <color indexed="81"/>
            <rFont val="Tahoma"/>
            <family val="2"/>
          </rPr>
          <t>DOMENICO SCARAFILE:</t>
        </r>
        <r>
          <rPr>
            <sz val="9"/>
            <color indexed="81"/>
            <rFont val="Tahoma"/>
            <family val="2"/>
          </rPr>
          <t xml:space="preserve">
forzato con % CRIF</t>
        </r>
      </text>
    </comment>
    <comment ref="O1066" authorId="0" shapeId="0" xr:uid="{00000000-0006-0000-0000-000017000000}">
      <text>
        <r>
          <rPr>
            <b/>
            <sz val="9"/>
            <color indexed="81"/>
            <rFont val="Tahoma"/>
            <family val="2"/>
          </rPr>
          <t>DOMENICO SCARAFILE:</t>
        </r>
        <r>
          <rPr>
            <sz val="9"/>
            <color indexed="81"/>
            <rFont val="Tahoma"/>
            <family val="2"/>
          </rPr>
          <t xml:space="preserve">
forzato % crif</t>
        </r>
      </text>
    </comment>
    <comment ref="W1066" authorId="0" shapeId="0" xr:uid="{00000000-0006-0000-0000-000018000000}">
      <text>
        <r>
          <rPr>
            <b/>
            <sz val="9"/>
            <color indexed="81"/>
            <rFont val="Tahoma"/>
            <family val="2"/>
          </rPr>
          <t>DOMENICO SCARAFILE:</t>
        </r>
        <r>
          <rPr>
            <sz val="9"/>
            <color indexed="81"/>
            <rFont val="Tahoma"/>
            <family val="2"/>
          </rPr>
          <t xml:space="preserve">
forzato con % CRIF</t>
        </r>
      </text>
    </comment>
    <comment ref="O1067" authorId="0" shapeId="0" xr:uid="{00000000-0006-0000-0000-000019000000}">
      <text>
        <r>
          <rPr>
            <b/>
            <sz val="9"/>
            <color indexed="81"/>
            <rFont val="Tahoma"/>
            <family val="2"/>
          </rPr>
          <t>DOMENICO SCARAFILE:</t>
        </r>
        <r>
          <rPr>
            <sz val="9"/>
            <color indexed="81"/>
            <rFont val="Tahoma"/>
            <family val="2"/>
          </rPr>
          <t xml:space="preserve">
forzato % crif</t>
        </r>
      </text>
    </comment>
    <comment ref="W1067" authorId="0" shapeId="0" xr:uid="{00000000-0006-0000-0000-00001A000000}">
      <text>
        <r>
          <rPr>
            <b/>
            <sz val="9"/>
            <color indexed="81"/>
            <rFont val="Tahoma"/>
            <family val="2"/>
          </rPr>
          <t>DOMENICO SCARAFILE:</t>
        </r>
        <r>
          <rPr>
            <sz val="9"/>
            <color indexed="81"/>
            <rFont val="Tahoma"/>
            <family val="2"/>
          </rPr>
          <t xml:space="preserve">
forzato con % CRIF</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C30" authorId="0" shapeId="0" xr:uid="{00000000-0006-0000-16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need to have two separate rows. Converted in one.</t>
        </r>
      </text>
    </comment>
    <comment ref="J34" authorId="0" shapeId="0" xr:uid="{00000000-0006-0000-16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39" authorId="0" shapeId="0" xr:uid="{00000000-0006-0000-16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regards these 3 cells: 
- Added housing financing, so the total can match; 
- Change of order; 
- Change of indent.</t>
        </r>
      </text>
    </comment>
    <comment ref="C42" authorId="0" shapeId="0" xr:uid="{00000000-0006-0000-16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J34" authorId="0" shapeId="0" xr:uid="{00000000-0006-0000-18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42" authorId="0" shapeId="0" xr:uid="{00000000-0006-0000-18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C30" authorId="0" shapeId="0" xr:uid="{00000000-0006-0000-02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need to have two separate rows. Converted in one.</t>
        </r>
      </text>
    </comment>
    <comment ref="J34" authorId="0" shapeId="0" xr:uid="{00000000-0006-0000-02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39" authorId="0" shapeId="0" xr:uid="{00000000-0006-0000-02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regards these 3 cells: 
- Added housing financing, so the total can match; 
- Change of order; 
- Change of indent.</t>
        </r>
      </text>
    </comment>
    <comment ref="C42" authorId="0" shapeId="0" xr:uid="{00000000-0006-0000-02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C30" authorId="0" shapeId="0" xr:uid="{00000000-0006-0000-03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need to have two separate rows. Converted in one.</t>
        </r>
      </text>
    </comment>
    <comment ref="J34" authorId="0" shapeId="0" xr:uid="{00000000-0006-0000-03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39" authorId="0" shapeId="0" xr:uid="{00000000-0006-0000-03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regards these 3 cells: 
- Added housing financing, so the total can match; 
- Change of order; 
- Change of indent.</t>
        </r>
      </text>
    </comment>
    <comment ref="C42" authorId="0" shapeId="0" xr:uid="{00000000-0006-0000-03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C42" authorId="0" shapeId="0" xr:uid="{00000000-0006-0000-07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D15" authorId="0" shapeId="0" xr:uid="{00000000-0006-0000-0E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This row does not need to be filled.</t>
        </r>
      </text>
    </comment>
    <comment ref="AK21" authorId="0" shapeId="0" xr:uid="{00000000-0006-0000-0E00-000005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 ref="AP21" authorId="0" shapeId="0" xr:uid="{00000000-0006-0000-0E00-00000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 ref="BJ21" authorId="0" shapeId="0" xr:uid="{00000000-0006-0000-0E00-000007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21" authorId="0" shapeId="0" xr:uid="{00000000-0006-0000-0F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 ref="AK21" authorId="0" shapeId="0" xr:uid="{00000000-0006-0000-0F00-000005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 ref="AP21" authorId="0" shapeId="0" xr:uid="{00000000-0006-0000-0F00-00000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 ref="BJ21" authorId="0" shapeId="0" xr:uid="{00000000-0006-0000-0F00-000007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Moved to the previous column as it was under"Of which transitional"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DOMENICO SCARAFILE</author>
  </authors>
  <commentList>
    <comment ref="R6" authorId="0" shapeId="0" xr:uid="{00000000-0006-0000-1000-000001000000}">
      <text>
        <r>
          <rPr>
            <b/>
            <sz val="9"/>
            <color indexed="81"/>
            <rFont val="Tahoma"/>
            <family val="2"/>
          </rPr>
          <t>DOMENICO SCARAFILE:</t>
        </r>
        <r>
          <rPr>
            <sz val="9"/>
            <color indexed="81"/>
            <rFont val="Tahoma"/>
            <family val="2"/>
          </rPr>
          <t xml:space="preserve">
forzato % crif</t>
        </r>
      </text>
    </comment>
    <comment ref="Z6" authorId="0" shapeId="0" xr:uid="{00000000-0006-0000-1000-000002000000}">
      <text>
        <r>
          <rPr>
            <b/>
            <sz val="9"/>
            <color indexed="81"/>
            <rFont val="Tahoma"/>
            <family val="2"/>
          </rPr>
          <t>DOMENICO SCARAFILE:</t>
        </r>
        <r>
          <rPr>
            <sz val="9"/>
            <color indexed="81"/>
            <rFont val="Tahoma"/>
            <family val="2"/>
          </rPr>
          <t xml:space="preserve">
forzato con % CRIF</t>
        </r>
      </text>
    </comment>
    <comment ref="P14" authorId="0" shapeId="0" xr:uid="{00000000-0006-0000-1000-000003000000}">
      <text>
        <r>
          <rPr>
            <b/>
            <sz val="9"/>
            <color indexed="81"/>
            <rFont val="Tahoma"/>
            <family val="2"/>
          </rPr>
          <t>DOMENICO SCARAFILE:</t>
        </r>
        <r>
          <rPr>
            <sz val="9"/>
            <color indexed="81"/>
            <rFont val="Tahoma"/>
            <family val="2"/>
          </rPr>
          <t xml:space="preserve">
fondo articolo 9</t>
        </r>
      </text>
    </comment>
    <comment ref="P462" authorId="0" shapeId="0" xr:uid="{00000000-0006-0000-1000-000004000000}">
      <text>
        <r>
          <rPr>
            <b/>
            <sz val="9"/>
            <color indexed="81"/>
            <rFont val="Tahoma"/>
            <family val="2"/>
          </rPr>
          <t>DOMENICO SCARAFILE:</t>
        </r>
        <r>
          <rPr>
            <sz val="9"/>
            <color indexed="81"/>
            <rFont val="Tahoma"/>
            <family val="2"/>
          </rPr>
          <t xml:space="preserve">
fondo articolo 9</t>
        </r>
      </text>
    </comment>
    <comment ref="R503" authorId="0" shapeId="0" xr:uid="{00000000-0006-0000-1000-000005000000}">
      <text>
        <r>
          <rPr>
            <b/>
            <sz val="9"/>
            <color indexed="81"/>
            <rFont val="Tahoma"/>
            <family val="2"/>
          </rPr>
          <t>DOMENICO SCARAFILE:</t>
        </r>
        <r>
          <rPr>
            <sz val="9"/>
            <color indexed="81"/>
            <rFont val="Tahoma"/>
            <family val="2"/>
          </rPr>
          <t xml:space="preserve">
forzato con % CRIF </t>
        </r>
      </text>
    </comment>
    <comment ref="T503" authorId="0" shapeId="0" xr:uid="{00000000-0006-0000-1000-000006000000}">
      <text>
        <r>
          <rPr>
            <b/>
            <sz val="9"/>
            <color indexed="81"/>
            <rFont val="Tahoma"/>
            <family val="2"/>
          </rPr>
          <t>DOMENICO SCARAFILE:</t>
        </r>
        <r>
          <rPr>
            <sz val="9"/>
            <color indexed="81"/>
            <rFont val="Tahoma"/>
            <family val="2"/>
          </rPr>
          <t xml:space="preserve">
forzato con % CRIF</t>
        </r>
      </text>
    </comment>
    <comment ref="P624" authorId="0" shapeId="0" xr:uid="{00000000-0006-0000-1000-000007000000}">
      <text>
        <r>
          <rPr>
            <b/>
            <sz val="9"/>
            <color indexed="81"/>
            <rFont val="Tahoma"/>
            <family val="2"/>
          </rPr>
          <t>DOMENICO SCARAFILE:</t>
        </r>
        <r>
          <rPr>
            <sz val="9"/>
            <color indexed="81"/>
            <rFont val="Tahoma"/>
            <family val="2"/>
          </rPr>
          <t xml:space="preserve">
fondo articolo 9</t>
        </r>
      </text>
    </comment>
    <comment ref="P685" authorId="0" shapeId="0" xr:uid="{00000000-0006-0000-1000-000008000000}">
      <text>
        <r>
          <rPr>
            <b/>
            <sz val="9"/>
            <color indexed="81"/>
            <rFont val="Tahoma"/>
            <family val="2"/>
          </rPr>
          <t>DOMENICO SCARAFILE:</t>
        </r>
        <r>
          <rPr>
            <sz val="9"/>
            <color indexed="81"/>
            <rFont val="Tahoma"/>
            <family val="2"/>
          </rPr>
          <t xml:space="preserve">
fondo articolo 9</t>
        </r>
      </text>
    </comment>
    <comment ref="P721" authorId="0" shapeId="0" xr:uid="{00000000-0006-0000-1000-000009000000}">
      <text>
        <r>
          <rPr>
            <b/>
            <sz val="9"/>
            <color indexed="81"/>
            <rFont val="Tahoma"/>
            <family val="2"/>
          </rPr>
          <t>DOMENICO SCARAFILE:</t>
        </r>
        <r>
          <rPr>
            <sz val="9"/>
            <color indexed="81"/>
            <rFont val="Tahoma"/>
            <family val="2"/>
          </rPr>
          <t xml:space="preserve">
fondo articolo 9</t>
        </r>
      </text>
    </comment>
    <comment ref="R780" authorId="0" shapeId="0" xr:uid="{00000000-0006-0000-1000-00000A000000}">
      <text>
        <r>
          <rPr>
            <b/>
            <sz val="9"/>
            <color indexed="81"/>
            <rFont val="Tahoma"/>
            <family val="2"/>
          </rPr>
          <t>DOMENICO SCARAFILE:</t>
        </r>
        <r>
          <rPr>
            <sz val="9"/>
            <color indexed="81"/>
            <rFont val="Tahoma"/>
            <family val="2"/>
          </rPr>
          <t xml:space="preserve">
FORZATO CON % crif</t>
        </r>
      </text>
    </comment>
    <comment ref="T780" authorId="0" shapeId="0" xr:uid="{00000000-0006-0000-1000-00000B000000}">
      <text>
        <r>
          <rPr>
            <b/>
            <sz val="9"/>
            <color indexed="81"/>
            <rFont val="Tahoma"/>
            <family val="2"/>
          </rPr>
          <t>DOMENICO SCARAFILE:</t>
        </r>
        <r>
          <rPr>
            <sz val="9"/>
            <color indexed="81"/>
            <rFont val="Tahoma"/>
            <family val="2"/>
          </rPr>
          <t xml:space="preserve">
FORZATO CON % crif</t>
        </r>
      </text>
    </comment>
    <comment ref="Z780" authorId="0" shapeId="0" xr:uid="{00000000-0006-0000-1000-00000C000000}">
      <text>
        <r>
          <rPr>
            <b/>
            <sz val="9"/>
            <color indexed="81"/>
            <rFont val="Tahoma"/>
            <family val="2"/>
          </rPr>
          <t>DOMENICO SCARAFILE:</t>
        </r>
        <r>
          <rPr>
            <sz val="9"/>
            <color indexed="81"/>
            <rFont val="Tahoma"/>
            <family val="2"/>
          </rPr>
          <t xml:space="preserve">
forzato con % CRIF</t>
        </r>
      </text>
    </comment>
    <comment ref="R801" authorId="0" shapeId="0" xr:uid="{00000000-0006-0000-1000-00000D000000}">
      <text>
        <r>
          <rPr>
            <b/>
            <sz val="9"/>
            <color indexed="81"/>
            <rFont val="Tahoma"/>
            <family val="2"/>
          </rPr>
          <t>DOMENICO SCARAFILE:</t>
        </r>
        <r>
          <rPr>
            <sz val="9"/>
            <color indexed="81"/>
            <rFont val="Tahoma"/>
            <family val="2"/>
          </rPr>
          <t xml:space="preserve">
forzato con % CRIF </t>
        </r>
      </text>
    </comment>
    <comment ref="T801" authorId="0" shapeId="0" xr:uid="{00000000-0006-0000-1000-00000E000000}">
      <text>
        <r>
          <rPr>
            <b/>
            <sz val="9"/>
            <color indexed="81"/>
            <rFont val="Tahoma"/>
            <family val="2"/>
          </rPr>
          <t>DOMENICO SCARAFILE:</t>
        </r>
        <r>
          <rPr>
            <sz val="9"/>
            <color indexed="81"/>
            <rFont val="Tahoma"/>
            <family val="2"/>
          </rPr>
          <t xml:space="preserve">
forzato con % CRIF</t>
        </r>
      </text>
    </comment>
    <comment ref="R905" authorId="0" shapeId="0" xr:uid="{00000000-0006-0000-1000-00000F000000}">
      <text>
        <r>
          <rPr>
            <b/>
            <sz val="9"/>
            <color indexed="81"/>
            <rFont val="Tahoma"/>
            <family val="2"/>
          </rPr>
          <t>DOMENICO SCARAFILE:</t>
        </r>
        <r>
          <rPr>
            <sz val="9"/>
            <color indexed="81"/>
            <rFont val="Tahoma"/>
            <family val="2"/>
          </rPr>
          <t xml:space="preserve">
forzato con % CRIF </t>
        </r>
      </text>
    </comment>
    <comment ref="T905" authorId="0" shapeId="0" xr:uid="{00000000-0006-0000-1000-000010000000}">
      <text>
        <r>
          <rPr>
            <b/>
            <sz val="9"/>
            <color indexed="81"/>
            <rFont val="Tahoma"/>
            <family val="2"/>
          </rPr>
          <t>DOMENICO SCARAFILE:</t>
        </r>
        <r>
          <rPr>
            <sz val="9"/>
            <color indexed="81"/>
            <rFont val="Tahoma"/>
            <family val="2"/>
          </rPr>
          <t xml:space="preserve">
forzato con % CRIF</t>
        </r>
      </text>
    </comment>
    <comment ref="R971" authorId="0" shapeId="0" xr:uid="{00000000-0006-0000-1000-000011000000}">
      <text>
        <r>
          <rPr>
            <b/>
            <sz val="9"/>
            <color indexed="81"/>
            <rFont val="Tahoma"/>
            <family val="2"/>
          </rPr>
          <t>DOMENICO SCARAFILE:</t>
        </r>
        <r>
          <rPr>
            <sz val="9"/>
            <color indexed="81"/>
            <rFont val="Tahoma"/>
            <family val="2"/>
          </rPr>
          <t xml:space="preserve">
forzato % crif</t>
        </r>
      </text>
    </comment>
    <comment ref="Z971" authorId="0" shapeId="0" xr:uid="{00000000-0006-0000-1000-000012000000}">
      <text>
        <r>
          <rPr>
            <b/>
            <sz val="9"/>
            <color indexed="81"/>
            <rFont val="Tahoma"/>
            <family val="2"/>
          </rPr>
          <t>DOMENICO SCARAFILE:</t>
        </r>
        <r>
          <rPr>
            <sz val="9"/>
            <color indexed="81"/>
            <rFont val="Tahoma"/>
            <family val="2"/>
          </rPr>
          <t xml:space="preserve">
forzato con % CRIF</t>
        </r>
      </text>
    </comment>
    <comment ref="R1020" authorId="0" shapeId="0" xr:uid="{00000000-0006-0000-1000-000013000000}">
      <text>
        <r>
          <rPr>
            <b/>
            <sz val="9"/>
            <color indexed="81"/>
            <rFont val="Tahoma"/>
            <family val="2"/>
          </rPr>
          <t>DOMENICO SCARAFILE:</t>
        </r>
        <r>
          <rPr>
            <sz val="9"/>
            <color indexed="81"/>
            <rFont val="Tahoma"/>
            <family val="2"/>
          </rPr>
          <t xml:space="preserve">
forzato % crif</t>
        </r>
      </text>
    </comment>
    <comment ref="Z1020" authorId="0" shapeId="0" xr:uid="{00000000-0006-0000-1000-000014000000}">
      <text>
        <r>
          <rPr>
            <b/>
            <sz val="9"/>
            <color indexed="81"/>
            <rFont val="Tahoma"/>
            <family val="2"/>
          </rPr>
          <t>DOMENICO SCARAFILE:</t>
        </r>
        <r>
          <rPr>
            <sz val="9"/>
            <color indexed="81"/>
            <rFont val="Tahoma"/>
            <family val="2"/>
          </rPr>
          <t xml:space="preserve">
forzato con % CRIF</t>
        </r>
      </text>
    </comment>
    <comment ref="R1065" authorId="0" shapeId="0" xr:uid="{00000000-0006-0000-1000-000015000000}">
      <text>
        <r>
          <rPr>
            <b/>
            <sz val="9"/>
            <color indexed="81"/>
            <rFont val="Tahoma"/>
            <family val="2"/>
          </rPr>
          <t>DOMENICO SCARAFILE:</t>
        </r>
        <r>
          <rPr>
            <sz val="9"/>
            <color indexed="81"/>
            <rFont val="Tahoma"/>
            <family val="2"/>
          </rPr>
          <t xml:space="preserve">
forzato % crif</t>
        </r>
      </text>
    </comment>
    <comment ref="Z1065" authorId="0" shapeId="0" xr:uid="{00000000-0006-0000-1000-000016000000}">
      <text>
        <r>
          <rPr>
            <b/>
            <sz val="9"/>
            <color indexed="81"/>
            <rFont val="Tahoma"/>
            <family val="2"/>
          </rPr>
          <t>DOMENICO SCARAFILE:</t>
        </r>
        <r>
          <rPr>
            <sz val="9"/>
            <color indexed="81"/>
            <rFont val="Tahoma"/>
            <family val="2"/>
          </rPr>
          <t xml:space="preserve">
forzato con % CRIF</t>
        </r>
      </text>
    </comment>
    <comment ref="R1066" authorId="0" shapeId="0" xr:uid="{00000000-0006-0000-1000-000017000000}">
      <text>
        <r>
          <rPr>
            <b/>
            <sz val="9"/>
            <color indexed="81"/>
            <rFont val="Tahoma"/>
            <family val="2"/>
          </rPr>
          <t>DOMENICO SCARAFILE:</t>
        </r>
        <r>
          <rPr>
            <sz val="9"/>
            <color indexed="81"/>
            <rFont val="Tahoma"/>
            <family val="2"/>
          </rPr>
          <t xml:space="preserve">
forzato % crif</t>
        </r>
      </text>
    </comment>
    <comment ref="Z1066" authorId="0" shapeId="0" xr:uid="{00000000-0006-0000-1000-000018000000}">
      <text>
        <r>
          <rPr>
            <b/>
            <sz val="9"/>
            <color indexed="81"/>
            <rFont val="Tahoma"/>
            <family val="2"/>
          </rPr>
          <t>DOMENICO SCARAFILE:</t>
        </r>
        <r>
          <rPr>
            <sz val="9"/>
            <color indexed="81"/>
            <rFont val="Tahoma"/>
            <family val="2"/>
          </rPr>
          <t xml:space="preserve">
forzato con % CRIF</t>
        </r>
      </text>
    </comment>
    <comment ref="R1067" authorId="0" shapeId="0" xr:uid="{00000000-0006-0000-1000-000019000000}">
      <text>
        <r>
          <rPr>
            <b/>
            <sz val="9"/>
            <color indexed="81"/>
            <rFont val="Tahoma"/>
            <family val="2"/>
          </rPr>
          <t>DOMENICO SCARAFILE:</t>
        </r>
        <r>
          <rPr>
            <sz val="9"/>
            <color indexed="81"/>
            <rFont val="Tahoma"/>
            <family val="2"/>
          </rPr>
          <t xml:space="preserve">
forzato % crif</t>
        </r>
      </text>
    </comment>
    <comment ref="Z1067" authorId="0" shapeId="0" xr:uid="{00000000-0006-0000-1000-00001A000000}">
      <text>
        <r>
          <rPr>
            <b/>
            <sz val="9"/>
            <color indexed="81"/>
            <rFont val="Tahoma"/>
            <family val="2"/>
          </rPr>
          <t>DOMENICO SCARAFILE:</t>
        </r>
        <r>
          <rPr>
            <sz val="9"/>
            <color indexed="81"/>
            <rFont val="Tahoma"/>
            <family val="2"/>
          </rPr>
          <t xml:space="preserve">
forzato con % CRIF</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C30" authorId="0" shapeId="0" xr:uid="{00000000-0006-0000-11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need to have two separate rows. Converted in one.</t>
        </r>
      </text>
    </comment>
    <comment ref="J34" authorId="0" shapeId="0" xr:uid="{00000000-0006-0000-11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39" authorId="0" shapeId="0" xr:uid="{00000000-0006-0000-11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regards these 3 cells: 
- Added housing financing, so the total can match; 
- Change of order; 
- Change of indent.</t>
        </r>
      </text>
    </comment>
    <comment ref="C42" authorId="0" shapeId="0" xr:uid="{00000000-0006-0000-11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J34" authorId="0" shapeId="0" xr:uid="{00000000-0006-0000-13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in Annex V.</t>
        </r>
      </text>
    </comment>
    <comment ref="C42" authorId="0" shapeId="0" xr:uid="{00000000-0006-0000-13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We are assuming this is a total row. Otherwise, a total with these other assets would need to be added.</t>
        </r>
      </text>
    </comment>
  </commentList>
</comments>
</file>

<file path=xl/sharedStrings.xml><?xml version="1.0" encoding="utf-8"?>
<sst xmlns="http://schemas.openxmlformats.org/spreadsheetml/2006/main" count="86913" uniqueCount="2959">
  <si>
    <t>a</t>
  </si>
  <si>
    <t>b</t>
  </si>
  <si>
    <t>c</t>
  </si>
  <si>
    <t>d</t>
  </si>
  <si>
    <t>e</t>
  </si>
  <si>
    <t>f</t>
  </si>
  <si>
    <t>g</t>
  </si>
  <si>
    <t>h</t>
  </si>
  <si>
    <t>i</t>
  </si>
  <si>
    <t>j</t>
  </si>
  <si>
    <t>k</t>
  </si>
  <si>
    <t>l</t>
  </si>
  <si>
    <t>m</t>
  </si>
  <si>
    <t>n</t>
  </si>
  <si>
    <t>o</t>
  </si>
  <si>
    <t>p</t>
  </si>
  <si>
    <t>Credit institutions</t>
  </si>
  <si>
    <t>Loans and advances</t>
  </si>
  <si>
    <t>Equity instruments</t>
  </si>
  <si>
    <t>Other financial corporations</t>
  </si>
  <si>
    <t>Households</t>
  </si>
  <si>
    <t>Non-financial corporations</t>
  </si>
  <si>
    <t>DEBT_SEC</t>
  </si>
  <si>
    <t>N</t>
  </si>
  <si>
    <t>Y</t>
  </si>
  <si>
    <t>EQUITY</t>
  </si>
  <si>
    <t>LOANS_AD</t>
  </si>
  <si>
    <t>amministrazioni pubbliche</t>
  </si>
  <si>
    <t>banche diverse da banche centrali</t>
  </si>
  <si>
    <t>famiglie</t>
  </si>
  <si>
    <t>FLG_HH_MOTOR_VEHICLE_LOANS</t>
  </si>
  <si>
    <t>FLG_OFC_INVESTMENT_FIRMS</t>
  </si>
  <si>
    <t>FLG_OFC_MANAGEMENT_COMPANIES</t>
  </si>
  <si>
    <t>FLG_OFC_INSURANCE</t>
  </si>
  <si>
    <t>FLG_HH_RRE_LOANS</t>
  </si>
  <si>
    <t>NO UE</t>
  </si>
  <si>
    <t>UE</t>
  </si>
  <si>
    <t>FLAG_BUILD_RENOVA_LOANS</t>
  </si>
  <si>
    <t>GCA</t>
  </si>
  <si>
    <t>CCM_TRAN</t>
  </si>
  <si>
    <t>CCM_ENAB</t>
  </si>
  <si>
    <t>CCA_ELIG</t>
  </si>
  <si>
    <t>CCA_ALIGN</t>
  </si>
  <si>
    <t>CCA_ADA</t>
  </si>
  <si>
    <t>CCA_ENAB</t>
  </si>
  <si>
    <t>TIP_FIN_ASST</t>
  </si>
  <si>
    <t>FLAG_UE</t>
  </si>
  <si>
    <t>DES_SEGM_FINREP_LBR</t>
  </si>
  <si>
    <t>NFRD_OBLIGATIONS</t>
  </si>
  <si>
    <t>FLG_LOCAL_GOVERNMENTS</t>
  </si>
  <si>
    <t>FLG_LOCAL_GOV_HOUSING_FIN</t>
  </si>
  <si>
    <t>FLG_LOCGOV_SOVEREIGNS</t>
  </si>
  <si>
    <t>CCM_ELIG</t>
  </si>
  <si>
    <t>CCM_ALIGN</t>
  </si>
  <si>
    <t>TMS_CREAZ_RECORD</t>
  </si>
  <si>
    <t>società non finanziarie</t>
  </si>
  <si>
    <t>altre società finanziarie</t>
  </si>
  <si>
    <t>DES_VERSIONE</t>
  </si>
  <si>
    <t>DATA_RIFERIMENTO</t>
  </si>
  <si>
    <t>FLG_SPEC_LENDING</t>
  </si>
  <si>
    <t>Template number</t>
  </si>
  <si>
    <t xml:space="preserve">Name </t>
  </si>
  <si>
    <t>Sintesi dei KPI</t>
  </si>
  <si>
    <t>Attivi per il calcolo del GAR</t>
  </si>
  <si>
    <t>GAR - informazioni sul settore</t>
  </si>
  <si>
    <t>KPI GAR (stock)</t>
  </si>
  <si>
    <t>KPI GAR (flusso)</t>
  </si>
  <si>
    <t>This draft has been approved in principle by the European Commission on 13 June 2023 and its formal adoption in all the official languages of the European Union will take place later on, as soon as the language versions are available.</t>
  </si>
  <si>
    <t>0. Sintesi dei KPI che gli enti creditizi devono comunicare ai sensi dell'articolo 8 del regolamento sulla tassonomia</t>
  </si>
  <si>
    <r>
      <t xml:space="preserve">Totale degli attivi ecosostenibili </t>
    </r>
    <r>
      <rPr>
        <b/>
        <sz val="11"/>
        <color rgb="FFFF0000"/>
        <rFont val="Calibri"/>
        <family val="2"/>
        <scheme val="minor"/>
      </rPr>
      <t>(TURNOVER)</t>
    </r>
  </si>
  <si>
    <r>
      <t xml:space="preserve">Totale degli attivi ecosostenibili </t>
    </r>
    <r>
      <rPr>
        <b/>
        <sz val="11"/>
        <color rgb="FFFF0000"/>
        <rFont val="Calibri"/>
        <family val="2"/>
        <scheme val="minor"/>
      </rPr>
      <t>(CAPEX)</t>
    </r>
  </si>
  <si>
    <t>KPI****</t>
  </si>
  <si>
    <t>KPI*****</t>
  </si>
  <si>
    <r>
      <t xml:space="preserve">Copertura % (sul totale degli attivi)*** </t>
    </r>
    <r>
      <rPr>
        <b/>
        <sz val="11"/>
        <color rgb="FFFF0000"/>
        <rFont val="Calibri"/>
        <family val="2"/>
        <scheme val="minor"/>
      </rPr>
      <t>- TURNOVER</t>
    </r>
  </si>
  <si>
    <r>
      <t xml:space="preserve">Copertura % (sul totale degli attivi)*** </t>
    </r>
    <r>
      <rPr>
        <b/>
        <sz val="11"/>
        <color rgb="FFFF0000"/>
        <rFont val="Calibri"/>
        <family val="2"/>
        <scheme val="minor"/>
      </rPr>
      <t>- CAPEX</t>
    </r>
  </si>
  <si>
    <t>% di attivi esclusi dal numeratore del GAR (articolo 7, paragrafi 2 e 3, e punto 1.1.2 dell'allegato V)</t>
  </si>
  <si>
    <t>% di attivi esclusi dal denominatore del GAR (articolo 7, paragrafo 1, e punto 1.2.4 dell'allegato V)</t>
  </si>
  <si>
    <t>KPI principale</t>
  </si>
  <si>
    <t>GAR (coefficiente di attivi verdi) per lo stock</t>
  </si>
  <si>
    <t>KPI aggiuntivi</t>
  </si>
  <si>
    <t>GAR (flusso)</t>
  </si>
  <si>
    <t>Portafoglio di negoziazione*</t>
  </si>
  <si>
    <t>Garanzie finanziarie</t>
  </si>
  <si>
    <t>Attività finanziarie gestite</t>
  </si>
  <si>
    <t>Ricavi relativi a commissioni e compensi**</t>
  </si>
  <si>
    <t>* Per gli enti creditizi che non soddisfano le condizioni di cui all'articolo 94, paragrafo 1, del CRR o le condizioni di cui all'articolo 325 bis, paragrafo 1, del CRR</t>
  </si>
  <si>
    <t>**Ricavi relativi a commissioni e compensi da servizi diversi da prestiti e attività finanziarie gestite</t>
  </si>
  <si>
    <t>Gli enti devono comunicare informazioni prospettiche per tali KPI, comprese informazioni in termini di obiettivi, unitamente a spiegazioni pertinenti sulla metodologia applicata.</t>
  </si>
  <si>
    <t>*** % degli attivi coperti dal KPI sul totale degli attivi delle banche</t>
  </si>
  <si>
    <t>****sulla base del KPI relativo al fatturato della controparte</t>
  </si>
  <si>
    <t>*****sulla base del KPI relativo alle spese in conto capitale della controparte, fatta eccezione per le attività di prestito dove per i prestiti generici si usa il KPI relativo al fatturato</t>
  </si>
  <si>
    <t>Nota 1: per tutti i modelli per le segnalazioni: le caselle in nero non devono essere compilate.</t>
  </si>
  <si>
    <t xml:space="preserve">Nota 2: I KPI per commissioni e compensi (foglio 6) e portafoglio di negoziazione (foglio 7) si applicano solo a decorrere dal 2026.  L'inclusione delle PMI in tali KPI sarà subordinata al risultato positivo di una valutazione d'impatto. </t>
  </si>
  <si>
    <t>1.Attivi per il calcolo del GAR</t>
  </si>
  <si>
    <t>GAR 31/12/2023 - Turnover-based</t>
  </si>
  <si>
    <t>q</t>
  </si>
  <si>
    <t>r</t>
  </si>
  <si>
    <t>s</t>
  </si>
  <si>
    <t>t</t>
  </si>
  <si>
    <t>u</t>
  </si>
  <si>
    <t>v</t>
  </si>
  <si>
    <t>w</t>
  </si>
  <si>
    <t>x</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</si>
  <si>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</si>
  <si>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</si>
  <si>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</si>
  <si>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</si>
  <si>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</si>
  <si>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</si>
  <si>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</si>
  <si>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</si>
  <si>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</si>
  <si>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</si>
  <si>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</si>
  <si>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</si>
  <si>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</si>
  <si>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</si>
  <si>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</si>
  <si>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</si>
  <si>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</si>
  <si>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</si>
  <si>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</si>
  <si>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</si>
  <si>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</si>
  <si>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</si>
  <si>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</si>
  <si>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</si>
  <si>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</si>
  <si>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</si>
  <si>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</si>
  <si>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</si>
  <si>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</si>
  <si>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</si>
  <si>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</si>
  <si>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</si>
  <si>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</si>
  <si>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</si>
  <si>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</si>
  <si>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</si>
  <si>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</si>
  <si>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</si>
  <si>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in milioni di EUR</t>
  </si>
  <si>
    <t>Data di riferimento dell'informativa T</t>
  </si>
  <si>
    <t>Data di riferimento dell'informativa T-1</t>
  </si>
  <si>
    <t xml:space="preserve">Valore contabile (lordo) totale </t>
  </si>
  <si>
    <t>Mitigazione del Cambiamento Climatico (CCM)</t>
  </si>
  <si>
    <t>Adattamento al Cambiamento Climatico (CCA)</t>
  </si>
  <si>
    <t>Acque e risorse marine (WTR)</t>
  </si>
  <si>
    <t>Economia circolare (CE)</t>
  </si>
  <si>
    <t>Inquinamento (PPC)</t>
  </si>
  <si>
    <t>Biodiversità ed ecosistemi (BIO)</t>
  </si>
  <si>
    <t>TOTALE (CCM + CCA + WTR + CE + PPC + BIO)</t>
  </si>
  <si>
    <t>Valore contabile (lordo) totale</t>
  </si>
  <si>
    <t>Di cui verso settori pertinenti per la tassonomia (ammissible alla tassonomia)</t>
  </si>
  <si>
    <t xml:space="preserve"> </t>
  </si>
  <si>
    <t>Di cui ecosostenibile (allineato alla tassonomia)</t>
  </si>
  <si>
    <t>Di cui impiego dei proventi</t>
  </si>
  <si>
    <t>Di cui di transizione</t>
  </si>
  <si>
    <t>Di cui abilitante</t>
  </si>
  <si>
    <t>GAR - Attivi coperti sia al numeratore che al denominatore</t>
  </si>
  <si>
    <t xml:space="preserve">Prestiti e anticipi, titoli di debito e strumenti rappresentativi di capitale non posseduti per la negoziazione ammessibili per il calcolo del GAR </t>
  </si>
  <si>
    <t>Imprese finanziarie</t>
  </si>
  <si>
    <t>Enti creditizi</t>
  </si>
  <si>
    <t xml:space="preserve">Prestiti e anticipi </t>
  </si>
  <si>
    <t>Titoli di debito, compresi UoP</t>
  </si>
  <si>
    <t>Strumenti rappresentativi di capitale</t>
  </si>
  <si>
    <t>Altre imprese finanziarie</t>
  </si>
  <si>
    <t>di cui imprese di investimento</t>
  </si>
  <si>
    <t>Prestiti e anticipi</t>
  </si>
  <si>
    <t>Titoli di debito compresi UoP</t>
  </si>
  <si>
    <t>di cui società di gestione</t>
  </si>
  <si>
    <t>di cui imprese di assicurazione</t>
  </si>
  <si>
    <t>Imprese non finanziarie</t>
  </si>
  <si>
    <t>Famiglie</t>
  </si>
  <si>
    <t>di cui prestiti garantiti da immobili residenziali</t>
  </si>
  <si>
    <t>di cui prestiti per la ristrutturazione di edifici</t>
  </si>
  <si>
    <t>di cui prestiti per veicoli a motore</t>
  </si>
  <si>
    <t>Finanziamento delle amministrazioni locali</t>
  </si>
  <si>
    <t>Finanziamento dell'edilizia</t>
  </si>
  <si>
    <t>Finanziamento di altre pubbliche amministrazioni locali</t>
  </si>
  <si>
    <t>Garanzie ottenute mediante presa di possesso: immobili residenziali e non residenziali</t>
  </si>
  <si>
    <t>Attivi esclusi dal numeratore per il calcolo del GAR (inclusi nel denominatore)</t>
  </si>
  <si>
    <t>Imprese finanziarie e non finanziarie</t>
  </si>
  <si>
    <t>PMI e imprese non finanziarie (diverse dalle PMI) non soggette agli obblighi di informativa NFRD</t>
  </si>
  <si>
    <t>di cui prestiti garantiti da immobili non residenziali</t>
  </si>
  <si>
    <t>Titoli di debito</t>
  </si>
  <si>
    <t>Controparti di paesi terzi non soggette ad obblighi di informativa NFRD</t>
  </si>
  <si>
    <t>Derivati</t>
  </si>
  <si>
    <t>Prestiti interbancari a vista</t>
  </si>
  <si>
    <t>Disponibilità liquide e attivi in contante</t>
  </si>
  <si>
    <t>Altre categorie di attivi (ad esempio, avviamento, merci, ecc…)</t>
  </si>
  <si>
    <t>Totale attivi GAR</t>
  </si>
  <si>
    <t xml:space="preserve">  </t>
  </si>
  <si>
    <t>Attivi non inclusi per il calcolo del GAR</t>
  </si>
  <si>
    <t>Amministrazioni centrali ed emittenti sovranazionali</t>
  </si>
  <si>
    <t>Esposizione verso le banche centrali</t>
  </si>
  <si>
    <t>Portafoglio di negoziazione</t>
  </si>
  <si>
    <t>Attivi totali</t>
  </si>
  <si>
    <t>Esposizioni fuori bilancio - Imprese soggette agli obblighi di informativa della direttiva sulla comunicazione di informazioni di carattere non finanziario (NFRD)</t>
  </si>
  <si>
    <t>Di cui titoli di debito</t>
  </si>
  <si>
    <t>Di cui strumenti rappresentativi di capitale</t>
  </si>
  <si>
    <t xml:space="preserve">1. Questo modello deve comprendere informazioni per prestiti e anticipi, titoli di debito e strumenti rappresentativi di capitale nel portafoglio bancario, verso imprese finanziarie, imprese non finanziarie, comprese le PMI, famiglie (soltanto immobili residenziali, prestiti per la ristrutturazione di abitazioni e prestiti per veicoli a motore) e amministrazioni locali/comuni (finanziamento dell'edilizia abitativa). </t>
  </si>
  <si>
    <r>
      <t xml:space="preserve">2. Si dovrebbero considerare le seguenti categorie contabili di attività finanziarie: attività finanziarie al costo ammortizzato; attività finanziarie al </t>
    </r>
    <r>
      <rPr>
        <i/>
        <sz val="9"/>
        <color theme="1"/>
        <rFont val="Calibri"/>
        <family val="2"/>
        <scheme val="minor"/>
      </rPr>
      <t xml:space="preserve">fair value  </t>
    </r>
    <r>
      <rPr>
        <sz val="9"/>
        <color theme="1"/>
        <rFont val="Calibri"/>
        <family val="2"/>
        <scheme val="minor"/>
      </rPr>
      <t xml:space="preserve">rilevato nelle altre componenti di conto economico complessivo, investimento in controllate, </t>
    </r>
    <r>
      <rPr>
        <i/>
        <sz val="9"/>
        <color theme="1"/>
        <rFont val="Calibri"/>
        <family val="2"/>
        <scheme val="minor"/>
      </rPr>
      <t xml:space="preserve">joint venture  </t>
    </r>
    <r>
      <rPr>
        <sz val="9"/>
        <color theme="1"/>
        <rFont val="Calibri"/>
        <family val="2"/>
        <scheme val="minor"/>
      </rPr>
      <t xml:space="preserve">e società collegate, attività finanziarie designate al </t>
    </r>
    <r>
      <rPr>
        <i/>
        <sz val="9"/>
        <color theme="1"/>
        <rFont val="Calibri"/>
        <family val="2"/>
        <scheme val="minor"/>
      </rPr>
      <t>fari value</t>
    </r>
    <r>
      <rPr>
        <sz val="9"/>
        <color theme="1"/>
        <rFont val="Calibri"/>
        <family val="2"/>
        <scheme val="minor"/>
      </rPr>
      <t xml:space="preserve">, rilevato nell'utile (perdita) di esercizio e attività finanziarie non da negoziazione obbligatoriamente al </t>
    </r>
    <r>
      <rPr>
        <i/>
        <sz val="9"/>
        <color theme="1"/>
        <rFont val="Calibri"/>
        <family val="2"/>
        <scheme val="minor"/>
      </rPr>
      <t xml:space="preserve">fari value  </t>
    </r>
    <r>
      <rPr>
        <sz val="9"/>
        <color theme="1"/>
        <rFont val="Calibri"/>
        <family val="2"/>
        <scheme val="minor"/>
      </rPr>
      <t xml:space="preserve">rilevato nell'utile (perdita) di esercizio; garanzie immobiliari ottenute dagli enti creditizi mediante presa di possesso in cambio della cancellzione di debiti. </t>
    </r>
  </si>
  <si>
    <t xml:space="preserve">3. Le banche con controllate non aventi sede nell'UE dovrebbero fornire tali informazioni separatamente per le esposizioni verso controparti non UE. Per le esposizioni non UE, se da un lato vi sono ulteriori sfide in termini di assenza di obblighi di informativa e metodologia comuni, dato che la tassonomia UE e la direttiva NFRD si applicano soltanto a livello UE, data l'importanza di tali esposizioni per gli enti creditizi con controllate non UE, tali enti creditizi dovrebbero comunicare un GAR separato per le esposizioni non UE, con la massima diligenza possibile, sotto forma di stime e intervalli di valori, utilizzando approsimazioni e spiegando ipotesi, le riserve e i limiti. </t>
  </si>
  <si>
    <t xml:space="preserve">4. Per i prestiti dei veicoli a motore, gli enti creditizi devono includere soltanto le esposizioni generate dopo la data di applicazione dell'informativa. </t>
  </si>
  <si>
    <t>GAR 31/12/2023 - Capex-based</t>
  </si>
  <si>
    <t>2. GAR - informazioni sul settore</t>
  </si>
  <si>
    <t>y</t>
  </si>
  <si>
    <t>Scomposizione per settore - livello NACE a 4 cifre (codice e marchio)</t>
  </si>
  <si>
    <t>Imprese non finanziarie (soggette a NFRD)</t>
  </si>
  <si>
    <t>PMI e altre imprese non soggette a NFRD</t>
  </si>
  <si>
    <t>Valore contabile (lordo)</t>
  </si>
  <si>
    <t>Di cui ecosostenibile (CCM)</t>
  </si>
  <si>
    <t>Di cui ecosostenibile (CCA)</t>
  </si>
  <si>
    <t>Di cui ecosostenibile (WTR)</t>
  </si>
  <si>
    <t>Di cui ecosostenibile (CE)</t>
  </si>
  <si>
    <t>Di cui ecosostenibile (PPC)</t>
  </si>
  <si>
    <t>Di cui ecosostenibile (BIO)</t>
  </si>
  <si>
    <t>Di cui ecosostenibile (CCM + CCA + WTR + CE + PPC + BIO)</t>
  </si>
  <si>
    <t>C10.5.1</t>
  </si>
  <si>
    <t>C10.7.3</t>
  </si>
  <si>
    <t>C10.8.6</t>
  </si>
  <si>
    <t>C14.1.3</t>
  </si>
  <si>
    <t>C14.3.1</t>
  </si>
  <si>
    <t>C14.3.9</t>
  </si>
  <si>
    <t>C15.2.0</t>
  </si>
  <si>
    <t>C17.1.2</t>
  </si>
  <si>
    <t>C17.2.3</t>
  </si>
  <si>
    <t>C19.2.0</t>
  </si>
  <si>
    <t>C20.1.1</t>
  </si>
  <si>
    <t>C20.4.2</t>
  </si>
  <si>
    <t>C20.6.0</t>
  </si>
  <si>
    <t>C21.1.0</t>
  </si>
  <si>
    <t>C22.2.1</t>
  </si>
  <si>
    <t>C22.2.9</t>
  </si>
  <si>
    <t>C23.1.2</t>
  </si>
  <si>
    <t>C23.1.3</t>
  </si>
  <si>
    <t>C23.5.1</t>
  </si>
  <si>
    <t>C23.7.0</t>
  </si>
  <si>
    <t>C24.1.0</t>
  </si>
  <si>
    <t>C25.1.2</t>
  </si>
  <si>
    <t>C25.5.0</t>
  </si>
  <si>
    <t>C26.1.1</t>
  </si>
  <si>
    <t>C26.2.0</t>
  </si>
  <si>
    <t>C26.5.1</t>
  </si>
  <si>
    <t>C27.3.2</t>
  </si>
  <si>
    <t>C27.4.0</t>
  </si>
  <si>
    <t>C27.5.1</t>
  </si>
  <si>
    <t>C27.9.0</t>
  </si>
  <si>
    <t>C28.1.1</t>
  </si>
  <si>
    <t>C28.1.4</t>
  </si>
  <si>
    <t>C28.1.5</t>
  </si>
  <si>
    <t>C28.2.2</t>
  </si>
  <si>
    <t>C28.2.5</t>
  </si>
  <si>
    <t>C28.2.9</t>
  </si>
  <si>
    <t>C28.3.0</t>
  </si>
  <si>
    <t>C28.9.1</t>
  </si>
  <si>
    <t>C28.9.2</t>
  </si>
  <si>
    <t>C28.9.6</t>
  </si>
  <si>
    <t>C29.3.2</t>
  </si>
  <si>
    <t>C30.1.0</t>
  </si>
  <si>
    <t>C30.1.1</t>
  </si>
  <si>
    <t>C30.1.2</t>
  </si>
  <si>
    <t>C30.2.0</t>
  </si>
  <si>
    <t>C30.3.0</t>
  </si>
  <si>
    <t>C30.9.1</t>
  </si>
  <si>
    <t>C32.9.9</t>
  </si>
  <si>
    <t>C33.1.2</t>
  </si>
  <si>
    <t>C33.2.0</t>
  </si>
  <si>
    <t>D35.1.1</t>
  </si>
  <si>
    <t>D35.1.2</t>
  </si>
  <si>
    <t>D35.1.3</t>
  </si>
  <si>
    <t>D35.2.2</t>
  </si>
  <si>
    <t>D35.2.3</t>
  </si>
  <si>
    <t>E36.0.0</t>
  </si>
  <si>
    <t>E38.1.1</t>
  </si>
  <si>
    <t>F41.1.0</t>
  </si>
  <si>
    <t>F42.0.0</t>
  </si>
  <si>
    <t>F42.1.1</t>
  </si>
  <si>
    <t>F42.1.2</t>
  </si>
  <si>
    <t>F43.2.1</t>
  </si>
  <si>
    <t>F43.2.2</t>
  </si>
  <si>
    <t>F43.2.9</t>
  </si>
  <si>
    <t>F43.3.2</t>
  </si>
  <si>
    <t>F43.9.9</t>
  </si>
  <si>
    <t>G46.3.1</t>
  </si>
  <si>
    <t>G46.4.2</t>
  </si>
  <si>
    <t>G46.4.9</t>
  </si>
  <si>
    <t>G46.5.1</t>
  </si>
  <si>
    <t>G46.7.2</t>
  </si>
  <si>
    <t>G47.1.1</t>
  </si>
  <si>
    <t>G47.1.9</t>
  </si>
  <si>
    <t>G47.7.1</t>
  </si>
  <si>
    <t>G47.7.2</t>
  </si>
  <si>
    <t>G47.7.4</t>
  </si>
  <si>
    <t>G47.9.1</t>
  </si>
  <si>
    <t>H49.1.0</t>
  </si>
  <si>
    <t>H52.2.1</t>
  </si>
  <si>
    <t>H52.2.3</t>
  </si>
  <si>
    <t>H52.2.9</t>
  </si>
  <si>
    <t>H53.1.0</t>
  </si>
  <si>
    <t>I55.1.0</t>
  </si>
  <si>
    <t>J58.1.0</t>
  </si>
  <si>
    <t>J58.1.3</t>
  </si>
  <si>
    <t>J58.1.4</t>
  </si>
  <si>
    <t>J61.1.0</t>
  </si>
  <si>
    <t>J61.9.0</t>
  </si>
  <si>
    <t>J62.0.1</t>
  </si>
  <si>
    <t>J62.0.2</t>
  </si>
  <si>
    <t>J63.1.2</t>
  </si>
  <si>
    <t>J63.9.9</t>
  </si>
  <si>
    <t>K64.2.0</t>
  </si>
  <si>
    <t>K64.9.9</t>
  </si>
  <si>
    <t>L68.1.0</t>
  </si>
  <si>
    <t>L68.2.0</t>
  </si>
  <si>
    <t>L68.3.2</t>
  </si>
  <si>
    <t>M70.1.0</t>
  </si>
  <si>
    <t>M70.2.2</t>
  </si>
  <si>
    <t>M71.1.2</t>
  </si>
  <si>
    <t>N77.1.1</t>
  </si>
  <si>
    <t>N77.3.9</t>
  </si>
  <si>
    <t>N78.2.0</t>
  </si>
  <si>
    <t>N79.1.1</t>
  </si>
  <si>
    <t>N82.1.1</t>
  </si>
  <si>
    <t>N82.3.0</t>
  </si>
  <si>
    <t>N82.9.9</t>
  </si>
  <si>
    <t>O84.1.3</t>
  </si>
  <si>
    <t>Q86.1.0</t>
  </si>
  <si>
    <t>Q86.2.1</t>
  </si>
  <si>
    <t>Q86.2.2</t>
  </si>
  <si>
    <t>Q87.1.0</t>
  </si>
  <si>
    <t>S96.0.1</t>
  </si>
  <si>
    <t>1. Gli enti creditizi devono comunicare in questo modello informazioni sulle esposizioni nel portafoglio bancario verso i settori coperti dalla tassonomia (settori NACE, 4 livelli di dettaglio), utilizzando i pertinenti codici NACE sulla base dell'attività principale della controparte.</t>
  </si>
  <si>
    <t>2. L'attribuzione del settore NACE della controparte deve basarsi esclusivamente sulla natura della controparte immediata. La classificazione delle esposizioni contratte congiuntamente da più di un debitore deve avvenire sulla base delle caratteristiche del debitore più pertinente, o determinante, per la concessione dell'esposizione da parte dell'ente. La distribuzione per codice NACE delle esposizioni contratte congiuntamente deve essere determinata dalle caratteristiche del debitore più pertinente o determinante. Gli enti devono comunicare le informazioni per codice NACE con il livello di disaggregazione richiesto dal modello.</t>
  </si>
  <si>
    <t>3. GAR KPI stock</t>
  </si>
  <si>
    <t>1. L'ente deve comuniare in questo modello i KPI GAR sull stock di prestiti calcolati a partire dai dati comunicati nel modello 1, sugli attivi coperti, e applicando le formule proposte nel presente modello.</t>
  </si>
  <si>
    <t>2. Le informazioni sul GAR (coefficiente di attivi verdi delle attività "ammissibili") devono essere accompagnate da informazioni sulla quota degli attivi totali coperti dal GAR.</t>
  </si>
  <si>
    <t>3. Oltre alle informazioni incluse nel presente modello, gli enti creditizi possono indicare la quota di attivi che finanziano settori pertinenti per la tassonomia che sono ecosostenibili (allineati alla tassonomia). Questi dati arricchirebbero l'informazione sul KPI relativo agli attivi ecosostenibili a fronte del totale degli attivi coperti.</t>
  </si>
  <si>
    <t xml:space="preserve">4. Gli enti creditizi devono duplicare questo modello per le informative basate sui ricavi e sulle spese in conto capitale. </t>
  </si>
  <si>
    <t>% (a fronte del totale degli attivi coperti al denominatore)</t>
  </si>
  <si>
    <t>Mitigazione dei cambiamenti climatici (CCM)</t>
  </si>
  <si>
    <t>Adattamento ai cambiamenti climatici (CCA)</t>
  </si>
  <si>
    <t>Quota totale degli attivi coperti che finanziano settori pertinenti per la tassonomia (ammissibili alla tassonomia)</t>
  </si>
  <si>
    <t>Quota del totale degli attivi coperti</t>
  </si>
  <si>
    <t>Quota totale degli attivi coperti</t>
  </si>
  <si>
    <t>Quota del totale degli attivi coperti che finanziano settori pertinenti per la tassonomia (allineati alla tassonomia)</t>
  </si>
  <si>
    <t>Prestiti e anticipi, titoli di debito e strumenti rappresentativi di capitale non posseduti per la negoziazione ammissibili per il calcolo del GAR</t>
  </si>
  <si>
    <t xml:space="preserve">Imprese finanziarie </t>
  </si>
  <si>
    <t>ci cui imprese di investimento</t>
  </si>
  <si>
    <t>3112_6C</t>
  </si>
  <si>
    <t>NACE4</t>
  </si>
  <si>
    <t>CCM_ELIGIBLE</t>
  </si>
  <si>
    <t>CCM_ELIGNED</t>
  </si>
  <si>
    <t>CCA_ELIGIBLE</t>
  </si>
  <si>
    <t xml:space="preserve"> CCA_ELIGNED</t>
  </si>
  <si>
    <t>Versione</t>
  </si>
  <si>
    <t>3112_6T</t>
  </si>
  <si>
    <t>GAR-Sector 31/12/2023 - Turnover-based</t>
  </si>
  <si>
    <t>GAR KPI's Stock 31/12/2023 - Turnover-based</t>
  </si>
  <si>
    <t>GAR KPI's Stock 31/12/2023 - Capex-based</t>
  </si>
  <si>
    <t>Esposizioni verso altri settori (NACE codes J, M - U)</t>
  </si>
  <si>
    <t>OFF_BAL</t>
  </si>
  <si>
    <t>202312_T002</t>
  </si>
  <si>
    <t>TURNOVER</t>
  </si>
  <si>
    <t>METRICA</t>
  </si>
  <si>
    <t>% (compared to total eligible off-balance sheet assets)</t>
  </si>
  <si>
    <t>Disclosure reference date T</t>
  </si>
  <si>
    <t>Climate Change Mitigation (CCM)</t>
  </si>
  <si>
    <t>Climate Change Adaptation (CCA)</t>
  </si>
  <si>
    <t>TOTAL (CCM + CCA)</t>
  </si>
  <si>
    <t>Proportion of total covered assets funding taxonomy relevant sectors (Taxonomy-eligible)</t>
  </si>
  <si>
    <t>Proportion of total covered assets funding taxonomy relevant sectors (Taxonomy-aligned)</t>
  </si>
  <si>
    <t>Of which specialised lending</t>
  </si>
  <si>
    <t>Of which transitional</t>
  </si>
  <si>
    <t>Of which enabling</t>
  </si>
  <si>
    <t>Financial guarantees (FinGuar KPI)</t>
  </si>
  <si>
    <t>Assets under management (AuM KPI)</t>
  </si>
  <si>
    <t>1. Institution shall dislcose in this template the KPIs for off-balance sheet exposures (financial guarantees and AuM) calculated based on the data disclosed in template 1, on covered assets, and by applying the formulas proposed in this template</t>
  </si>
  <si>
    <t>1. Institution shall dislcose in this template the GAR KPIs on flow of loans calculated (new loans on a net basis) based on the data disclosed in template 1, on covered assets, and by applying the formulas proposed in this template</t>
  </si>
  <si>
    <t>% (compared to flow of total eligible assets)</t>
  </si>
  <si>
    <t>Proportion of total new assets covered</t>
  </si>
  <si>
    <t>GAR - Covered assets in both numerator and denominator</t>
  </si>
  <si>
    <t>Loans and advances, debt securities and equity instruments not HfT eligible for GAR calculation</t>
  </si>
  <si>
    <t xml:space="preserve">Financial corporations </t>
  </si>
  <si>
    <t>Debt securities, including UoP</t>
  </si>
  <si>
    <t>of which investment firms</t>
  </si>
  <si>
    <t>of which  management companies</t>
  </si>
  <si>
    <t>of which insurance undertakings</t>
  </si>
  <si>
    <t>NFCs subject to NFRD disclosure obligations</t>
  </si>
  <si>
    <t>of which loans collateralised by residential immovable property</t>
  </si>
  <si>
    <t>of which building renovation loans</t>
  </si>
  <si>
    <t>of which motor vehicle loans</t>
  </si>
  <si>
    <t>Local governments financing</t>
  </si>
  <si>
    <t xml:space="preserve">Collateral obtained by taking possession: residential and commercial immovable properties </t>
  </si>
  <si>
    <t>Other local government financing</t>
  </si>
  <si>
    <t>Total GAR assets</t>
  </si>
  <si>
    <t>DES_METRICS</t>
  </si>
  <si>
    <t>202312_C002</t>
  </si>
  <si>
    <t>CAPEX</t>
  </si>
  <si>
    <t>Di cui adattamento</t>
  </si>
  <si>
    <t>DATA_RIFERIMENTO_PREV</t>
  </si>
  <si>
    <t>DES_VERSIONE_PREV</t>
  </si>
  <si>
    <t>DES_METRICS_PREV</t>
  </si>
  <si>
    <t>FLG_NEW</t>
  </si>
  <si>
    <t>FLG_ESP_INCREASE</t>
  </si>
  <si>
    <t>DELTA_GCA</t>
  </si>
  <si>
    <t>DELTA_CCM_ELIG</t>
  </si>
  <si>
    <t>DELTA_CCM_ALIGN</t>
  </si>
  <si>
    <t>DELTA_CCM_TRAN</t>
  </si>
  <si>
    <t>DELTA_CCM_ENAB</t>
  </si>
  <si>
    <t>DELTA_CCA_ELIG</t>
  </si>
  <si>
    <t>DELTA_CCA_ALIGN</t>
  </si>
  <si>
    <t>DELTA_CCA_ADA</t>
  </si>
  <si>
    <t>DELTA_CCA_ENAB</t>
  </si>
  <si>
    <t>202212_T001</t>
  </si>
  <si>
    <t>NY</t>
  </si>
  <si>
    <t>NN</t>
  </si>
  <si>
    <t>GAR FLOW 31/12/2023 - 31/12/2022 - Turnover-based</t>
  </si>
  <si>
    <t>GAR FLOW 31/12/2023 - 31/12/2022 - Capex-based</t>
  </si>
  <si>
    <t>Perimetro</t>
  </si>
  <si>
    <t>202212_C001</t>
  </si>
  <si>
    <t>YN</t>
  </si>
  <si>
    <t>5. KPI off-balance sheet exposures - TURNOVER</t>
  </si>
  <si>
    <t>5. KPI off-balance sheet exposures - CAPEX</t>
  </si>
  <si>
    <r>
      <t>KPI</t>
    </r>
    <r>
      <rPr>
        <b/>
        <sz val="11"/>
        <color rgb="FFFF0000"/>
        <rFont val="Calibri"/>
        <family val="2"/>
        <scheme val="minor"/>
      </rPr>
      <t xml:space="preserve"> (TURNOVER)</t>
    </r>
  </si>
  <si>
    <r>
      <t xml:space="preserve">KPI </t>
    </r>
    <r>
      <rPr>
        <b/>
        <sz val="11"/>
        <color rgb="FFFF0000"/>
        <rFont val="Calibri"/>
        <family val="2"/>
        <scheme val="minor"/>
      </rPr>
      <t>(CAPEX)</t>
    </r>
  </si>
  <si>
    <t>Not in scope</t>
  </si>
  <si>
    <t>Manual import</t>
  </si>
  <si>
    <t>Assets under management - Denomunatore GAR</t>
  </si>
  <si>
    <t>4. GAR KPI flow - On Balance - TURNOVER</t>
  </si>
  <si>
    <t>4. GAR KPI flow - On Balance -CAPEX</t>
  </si>
  <si>
    <t>Of which adaptation</t>
  </si>
  <si>
    <t>DATA_RIF</t>
  </si>
  <si>
    <t>descrizione</t>
  </si>
  <si>
    <t>cod_isin</t>
  </si>
  <si>
    <t>Controvalore</t>
  </si>
  <si>
    <t>Flag copertura MS</t>
  </si>
  <si>
    <t>Flag titolo fondo</t>
  </si>
  <si>
    <t>Tipo Ente</t>
  </si>
  <si>
    <t>flag_esclusioni</t>
  </si>
  <si>
    <t>Asset type Morn</t>
  </si>
  <si>
    <t>type_asset_temp</t>
  </si>
  <si>
    <t>Da escludere per Annex VI</t>
  </si>
  <si>
    <t>Flag_Specialized</t>
  </si>
  <si>
    <t>Eligibility perc_Turnover</t>
  </si>
  <si>
    <t>Eligibility perc CCM_Turnover</t>
  </si>
  <si>
    <t>Eligibility perc CCA_Turnover</t>
  </si>
  <si>
    <t xml:space="preserve">Revenue perc Aligned to CCM </t>
  </si>
  <si>
    <t>Revenue perc Aligned to CCA</t>
  </si>
  <si>
    <t>Peso CCM</t>
  </si>
  <si>
    <t>Peso CCA</t>
  </si>
  <si>
    <t>Revenue perc Aligned Impiego Proventi</t>
  </si>
  <si>
    <t>Revenue perc Aligned Transition Activities</t>
  </si>
  <si>
    <t>Revenue perc Aligned Enabling Activities</t>
  </si>
  <si>
    <t>Alignment_Transition_perc_CCM_Turnover</t>
  </si>
  <si>
    <t>Alignment_Enabling_perc_CCM_Turnover</t>
  </si>
  <si>
    <t>Alignment_Impiego_proventi_perc_CCA_Turnover</t>
  </si>
  <si>
    <t>Alignment_Enabling_perc_CCA_Turnover</t>
  </si>
  <si>
    <t>IMPORTO_Eligible_CCM_Turnover</t>
  </si>
  <si>
    <t>IMPORTO_Aligned_CCM_Turnover</t>
  </si>
  <si>
    <t>IMPORTO_Aligned_CCM_Spec lending_Turnover</t>
  </si>
  <si>
    <t>IMPORTO_Aligned_CCM_Transitional_Turnover</t>
  </si>
  <si>
    <t>IMPORTO_Aligned_CCM_Enabling_Turnover</t>
  </si>
  <si>
    <t>IMPORTO_Eligible_CCA_Turnover</t>
  </si>
  <si>
    <t>IMPORTO_Aligned_CCA_Turnover</t>
  </si>
  <si>
    <t>IMPORTO_Aligned_CCA_Spec lending_Turnover</t>
  </si>
  <si>
    <t>IMPORTO_Aligned_CCA_Enabling_Turnover</t>
  </si>
  <si>
    <t>CHECK_DOM</t>
  </si>
  <si>
    <t>cod_lei</t>
  </si>
  <si>
    <t>check_invio_CRIF</t>
  </si>
  <si>
    <t>note</t>
  </si>
  <si>
    <t xml:space="preserve">LYXOR ETF JAPAN TOPIX         </t>
  </si>
  <si>
    <t>FR0010245514</t>
  </si>
  <si>
    <t>Fondo</t>
  </si>
  <si>
    <t>CORPORATE</t>
  </si>
  <si>
    <t/>
  </si>
  <si>
    <t xml:space="preserve">INVESCO JAPANESE VAL          </t>
  </si>
  <si>
    <t>LU0607515367</t>
  </si>
  <si>
    <t xml:space="preserve">CANDRIAM SUS EQ.TY  USD- CAP  </t>
  </si>
  <si>
    <t>LU2227857401</t>
  </si>
  <si>
    <t xml:space="preserve">COCA-COLA CO.                 </t>
  </si>
  <si>
    <t>US1912161007</t>
  </si>
  <si>
    <t>Titolo</t>
  </si>
  <si>
    <t>Stock</t>
  </si>
  <si>
    <t>No</t>
  </si>
  <si>
    <t xml:space="preserve">ENEL SPA                      </t>
  </si>
  <si>
    <t>IT0003128367</t>
  </si>
  <si>
    <t>Yes</t>
  </si>
  <si>
    <t>WOCMU6HCI0OJWNPRZS33</t>
  </si>
  <si>
    <t>ENEL S.P.A.</t>
  </si>
  <si>
    <t>verificare presenza Elenco CRIF</t>
  </si>
  <si>
    <t xml:space="preserve">ISHARES MSCI EUR. QTY FACTOR  </t>
  </si>
  <si>
    <t>IE00BQN1K562</t>
  </si>
  <si>
    <t xml:space="preserve">GROUPE DANONE                 </t>
  </si>
  <si>
    <t>FR0000120644</t>
  </si>
  <si>
    <t>969500KMUQ2B6CBAF162</t>
  </si>
  <si>
    <t xml:space="preserve">X TRA MSCI WLD I.             </t>
  </si>
  <si>
    <t>IE00BM67HT60</t>
  </si>
  <si>
    <t xml:space="preserve">MARIELLA BURANI SPA           </t>
  </si>
  <si>
    <t>IT0001403739</t>
  </si>
  <si>
    <t>Non presente in Morningstar</t>
  </si>
  <si>
    <t>815600F012114F143F02</t>
  </si>
  <si>
    <t xml:space="preserve">BUBILL 21/8/24 TB 0%          </t>
  </si>
  <si>
    <t>DE000BU0E089</t>
  </si>
  <si>
    <t>STATO</t>
  </si>
  <si>
    <t>Government</t>
  </si>
  <si>
    <t>Bond</t>
  </si>
  <si>
    <t xml:space="preserve">FRANCIA 20.03.24 TB           </t>
  </si>
  <si>
    <t>FR0127613513</t>
  </si>
  <si>
    <t>TEMPLETON GLB BOND CL.I EUR H1</t>
  </si>
  <si>
    <t>LU0316492775</t>
  </si>
  <si>
    <t xml:space="preserve">OYSTER EUROPEAN OPP.          </t>
  </si>
  <si>
    <t>LU0507009925</t>
  </si>
  <si>
    <t xml:space="preserve">LYXOR ETF FTSE 100            </t>
  </si>
  <si>
    <t>LU1650492173</t>
  </si>
  <si>
    <t xml:space="preserve">AMGEN 4.95% 41 USD            </t>
  </si>
  <si>
    <t>US031162BE93</t>
  </si>
  <si>
    <t>Corporate</t>
  </si>
  <si>
    <t xml:space="preserve">NVIDIA CORP                   </t>
  </si>
  <si>
    <t>US67066G1040</t>
  </si>
  <si>
    <t>549300S4KLFTLO7GSQ80</t>
  </si>
  <si>
    <t xml:space="preserve">ISHARES USD TREASURY BD 1-3   </t>
  </si>
  <si>
    <t>IE00B14X4S71</t>
  </si>
  <si>
    <t xml:space="preserve">EURIZON BOND JPY Z            </t>
  </si>
  <si>
    <t>LU0335989983</t>
  </si>
  <si>
    <t xml:space="preserve">BNP JPM ESG EMBI ETF HDG C    </t>
  </si>
  <si>
    <t>LU1547515137</t>
  </si>
  <si>
    <t xml:space="preserve">ASML ORD EUR                  </t>
  </si>
  <si>
    <t>NL0010273215</t>
  </si>
  <si>
    <t>724500Y6DUVHQD6OXN27</t>
  </si>
  <si>
    <t xml:space="preserve">BOUYGUES SA                   </t>
  </si>
  <si>
    <t>FR0000120503</t>
  </si>
  <si>
    <t>969500MOCLNQFNZN0D63</t>
  </si>
  <si>
    <t xml:space="preserve">ANIMA OBB.CP.BL.A.CM          </t>
  </si>
  <si>
    <t>IT0003066641</t>
  </si>
  <si>
    <t xml:space="preserve">BTP 20/30 0.95% EUR           </t>
  </si>
  <si>
    <t>IT0005403396</t>
  </si>
  <si>
    <t xml:space="preserve">PICTET FUNDS LUX-JPY LIQ-I    </t>
  </si>
  <si>
    <t>LU0309035367</t>
  </si>
  <si>
    <t>LYXOR STOXX EUROPE 600 - BANKS</t>
  </si>
  <si>
    <t>LU1834983477</t>
  </si>
  <si>
    <t xml:space="preserve">CDP EUR TM DEC.23-DEC.29      </t>
  </si>
  <si>
    <t>IT0005568719</t>
  </si>
  <si>
    <t>81560029E2CE4D14F425</t>
  </si>
  <si>
    <t>verificare se strumento di capitale</t>
  </si>
  <si>
    <t xml:space="preserve">UBS L BD ST USD IA1C          </t>
  </si>
  <si>
    <t>LU0849031678</t>
  </si>
  <si>
    <t xml:space="preserve">VOLKSWAGEN 1.5% 24            </t>
  </si>
  <si>
    <t>XS1972548231</t>
  </si>
  <si>
    <t>529900NNUPAGGOMPXZ31</t>
  </si>
  <si>
    <t>VOLKSWAGEN A.G.</t>
  </si>
  <si>
    <t xml:space="preserve">(ETC) INVESCO PHY.GOLD ETC    </t>
  </si>
  <si>
    <t>XS2183935274</t>
  </si>
  <si>
    <t xml:space="preserve">AMUNDI FLOAT RATE US          </t>
  </si>
  <si>
    <t>LU1681040900</t>
  </si>
  <si>
    <t>VANGUARD IS-SRI EUR.STOCK I+EU</t>
  </si>
  <si>
    <t>IE00BFPM9R58</t>
  </si>
  <si>
    <t xml:space="preserve">JOHN DEERE 25 2.05%           </t>
  </si>
  <si>
    <t>US24422EVC01</t>
  </si>
  <si>
    <t xml:space="preserve">TELECOM ITALIA SPA            </t>
  </si>
  <si>
    <t>IT0003497168</t>
  </si>
  <si>
    <t>549300W384M3RI3VXU42</t>
  </si>
  <si>
    <t>TIM S.p.A.</t>
  </si>
  <si>
    <t xml:space="preserve">MILLICOM INTL CE USD          </t>
  </si>
  <si>
    <t>LU0038705702</t>
  </si>
  <si>
    <t xml:space="preserve">BPCE/25 EUR 1%                </t>
  </si>
  <si>
    <t>FR0013412343</t>
  </si>
  <si>
    <t>BANCHE ESTERE</t>
  </si>
  <si>
    <t>9695005MSX1OYEMGDF46</t>
  </si>
  <si>
    <t xml:space="preserve">BTP 20/26 0.50% EUR           </t>
  </si>
  <si>
    <t>IT0005419848</t>
  </si>
  <si>
    <t>815600DE60799F5A9309</t>
  </si>
  <si>
    <t xml:space="preserve">CATERPILLAR 2.15% 24          </t>
  </si>
  <si>
    <t>US14913Q3B33</t>
  </si>
  <si>
    <t xml:space="preserve">COCA COL 14-26 1.875          </t>
  </si>
  <si>
    <t>XS1112678989</t>
  </si>
  <si>
    <t>UWJKFUJFZ02DKWI3RY53</t>
  </si>
  <si>
    <t xml:space="preserve">VANG EUR I GR IX-EUR H A      </t>
  </si>
  <si>
    <t>IE00BFPM9X19</t>
  </si>
  <si>
    <t xml:space="preserve">AMERICAN ELECTRIC POWER       </t>
  </si>
  <si>
    <t>US0255371017</t>
  </si>
  <si>
    <t xml:space="preserve">UNILEVER PLC GBP              </t>
  </si>
  <si>
    <t>GB00B10RZP78</t>
  </si>
  <si>
    <t>549300MKFYEKVRWML317</t>
  </si>
  <si>
    <t>ISHARES II STOXX EUROPE 50 ETF</t>
  </si>
  <si>
    <t>IE0008470928</t>
  </si>
  <si>
    <t xml:space="preserve">GERMANIA 16/26EUR0,5          </t>
  </si>
  <si>
    <t>DE0001102390</t>
  </si>
  <si>
    <t xml:space="preserve">GS EMRG MKT DB HC-IC USD      </t>
  </si>
  <si>
    <t>LU0555020998</t>
  </si>
  <si>
    <t xml:space="preserve">INTESA TM 29 SUB              </t>
  </si>
  <si>
    <t>XS2589361240</t>
  </si>
  <si>
    <t>AZIENDE DI CREDITO</t>
  </si>
  <si>
    <t xml:space="preserve">FRANCIA 17/27 1% EUR          </t>
  </si>
  <si>
    <t>FR0013250560</t>
  </si>
  <si>
    <t xml:space="preserve">ITALY 5,375% 33-USD-          </t>
  </si>
  <si>
    <t>US465410BG26</t>
  </si>
  <si>
    <t xml:space="preserve">HSBC GLOB INV FUND G          </t>
  </si>
  <si>
    <t>LU0922810196</t>
  </si>
  <si>
    <t xml:space="preserve">BRITISH AMERICAN TOBACCO PLC  </t>
  </si>
  <si>
    <t>GB0002875804</t>
  </si>
  <si>
    <t xml:space="preserve">VINCI SA                      </t>
  </si>
  <si>
    <t>FR0000125486</t>
  </si>
  <si>
    <t>213800WFQ334R8UXUG83</t>
  </si>
  <si>
    <t>VINCI SA</t>
  </si>
  <si>
    <t xml:space="preserve">EUROFINS 3.75% 2026           </t>
  </si>
  <si>
    <t>XS2167595672</t>
  </si>
  <si>
    <t xml:space="preserve">VANGUARDD INV US 500  EUR     </t>
  </si>
  <si>
    <t>IE00B1G3DH73</t>
  </si>
  <si>
    <t xml:space="preserve">BTP 23/25 3,40% EUR           </t>
  </si>
  <si>
    <t>IT0005534281</t>
  </si>
  <si>
    <t xml:space="preserve">EURIZON CASH EUR-Z            </t>
  </si>
  <si>
    <t>LU0335987003</t>
  </si>
  <si>
    <t xml:space="preserve">GERMANIA 14-24 1%EUR          </t>
  </si>
  <si>
    <t>DE0001102366</t>
  </si>
  <si>
    <t>529900AQBND3S6YJLY83</t>
  </si>
  <si>
    <t xml:space="preserve">CCTEU 18/15.09.2025           </t>
  </si>
  <si>
    <t>IT0005331878</t>
  </si>
  <si>
    <t xml:space="preserve">LVMH-MOET HENNESSY VUITTON SE </t>
  </si>
  <si>
    <t>FR0000121014</t>
  </si>
  <si>
    <t>IOG4E947OATN0KJYSD45</t>
  </si>
  <si>
    <t xml:space="preserve">JPMIF US SEL.EQU.USD          </t>
  </si>
  <si>
    <t>LU0248005711</t>
  </si>
  <si>
    <t xml:space="preserve">VANGUARD FTSE DVLP A          </t>
  </si>
  <si>
    <t>IE00B9F5YL18</t>
  </si>
  <si>
    <t xml:space="preserve">BOT 12.01.2024 364GG          </t>
  </si>
  <si>
    <t>IT0005529752</t>
  </si>
  <si>
    <t>PARVEST-MONEY MARKET EUR PRIV.</t>
  </si>
  <si>
    <t>LU0111461124</t>
  </si>
  <si>
    <t xml:space="preserve">SISF EURO GOVERNMENT BOND(C)  </t>
  </si>
  <si>
    <t>LU0106236184</t>
  </si>
  <si>
    <t xml:space="preserve">JP MORGAN EUR GOV BD          </t>
  </si>
  <si>
    <t>LU0355584201</t>
  </si>
  <si>
    <t xml:space="preserve">VAN EME MKT USD ACC           </t>
  </si>
  <si>
    <t>IE00BKLWXN81</t>
  </si>
  <si>
    <t xml:space="preserve">SISF GLOBAL SUS.GWTH(C) USD   </t>
  </si>
  <si>
    <t>LU0557290854</t>
  </si>
  <si>
    <t xml:space="preserve">GERMANIA EUR29 0,25%          </t>
  </si>
  <si>
    <t>DE0001102465</t>
  </si>
  <si>
    <t xml:space="preserve">SCHRODER INTL EURO CORP-CAC   </t>
  </si>
  <si>
    <t>LU0113258742</t>
  </si>
  <si>
    <t xml:space="preserve">MSIF GLOB INFRASTRUC          </t>
  </si>
  <si>
    <t>LU0384383872</t>
  </si>
  <si>
    <t xml:space="preserve">BTP 15/01.12.25 2,0%          </t>
  </si>
  <si>
    <t>IT0005127086</t>
  </si>
  <si>
    <t xml:space="preserve">ISHARES MSCI EMER.MK          </t>
  </si>
  <si>
    <t>IE00BKM4GZ66</t>
  </si>
  <si>
    <t xml:space="preserve">VOLKSWAGEN 1% 24 EUR          </t>
  </si>
  <si>
    <t>XS1944390241</t>
  </si>
  <si>
    <t xml:space="preserve">MCDONALD'S CORP               </t>
  </si>
  <si>
    <t>US5801351017</t>
  </si>
  <si>
    <t>UE2136O97NLB5BYP9H04</t>
  </si>
  <si>
    <t xml:space="preserve">GSK GBP                       </t>
  </si>
  <si>
    <t>GB00BN7SWP63</t>
  </si>
  <si>
    <t>5493000HZTVUYLO1D793</t>
  </si>
  <si>
    <t xml:space="preserve">FRANCIA TV 36 EUR             </t>
  </si>
  <si>
    <t>FR0013327491</t>
  </si>
  <si>
    <t xml:space="preserve">AB INBEV 32 2,875%            </t>
  </si>
  <si>
    <t>BE6320935271</t>
  </si>
  <si>
    <t xml:space="preserve">PROCTER &amp; GAMBLE CO/THE       </t>
  </si>
  <si>
    <t>US7427181091</t>
  </si>
  <si>
    <t>2572IBTT8CCZW6AU4141</t>
  </si>
  <si>
    <t xml:space="preserve">T.ROW EMERG.MARKETS           </t>
  </si>
  <si>
    <t>LU0133084979</t>
  </si>
  <si>
    <t xml:space="preserve">JPMIF US SEL.EQU. I           </t>
  </si>
  <si>
    <t>LU0973648859</t>
  </si>
  <si>
    <t xml:space="preserve">JPM US VALUE C EUR            </t>
  </si>
  <si>
    <t>LU0289217050</t>
  </si>
  <si>
    <t xml:space="preserve">BTP 13/1.03.24 4,50%          </t>
  </si>
  <si>
    <t>IT0004953417</t>
  </si>
  <si>
    <t xml:space="preserve">FRANCIA EUR 0,5% 29           </t>
  </si>
  <si>
    <t>FR0013407236</t>
  </si>
  <si>
    <t>969500KCGF3SUYJHPV70</t>
  </si>
  <si>
    <t xml:space="preserve">USA USD 24 2.375%             </t>
  </si>
  <si>
    <t>US9128286G05</t>
  </si>
  <si>
    <t xml:space="preserve">GS EURO CREDIT CL. I CAP      </t>
  </si>
  <si>
    <t>LU0555026250</t>
  </si>
  <si>
    <t xml:space="preserve">LYXOR ETF MSCI INDIA          </t>
  </si>
  <si>
    <t>FR0010361683</t>
  </si>
  <si>
    <t xml:space="preserve">MONDELEZ 15-27 1.625          </t>
  </si>
  <si>
    <t>XS1197270819</t>
  </si>
  <si>
    <t xml:space="preserve">ISHARES CORE MSCI JAPAN       </t>
  </si>
  <si>
    <t>IE00B4L5YX21</t>
  </si>
  <si>
    <t xml:space="preserve">ALLIANZ SE-REG                </t>
  </si>
  <si>
    <t>DE0008404005</t>
  </si>
  <si>
    <t xml:space="preserve">MSIF ASIAN OPP USD            </t>
  </si>
  <si>
    <t>LU1378878604</t>
  </si>
  <si>
    <t xml:space="preserve">LINDT &amp; SPRUENGL CHF          </t>
  </si>
  <si>
    <t>CH0010570767</t>
  </si>
  <si>
    <t xml:space="preserve">ENAGAS                        </t>
  </si>
  <si>
    <t>ES0130960018</t>
  </si>
  <si>
    <t xml:space="preserve">COCA COLA 2,75% 25            </t>
  </si>
  <si>
    <t>XS2533012790</t>
  </si>
  <si>
    <t xml:space="preserve">BP CAPITAL 1.953% 25          </t>
  </si>
  <si>
    <t>XS1375957294</t>
  </si>
  <si>
    <t xml:space="preserve">ISHARES DJ STOXX 600          </t>
  </si>
  <si>
    <t>DE0002635307</t>
  </si>
  <si>
    <t xml:space="preserve">JPMORGAN CHASE &amp; CO           </t>
  </si>
  <si>
    <t>US46625H1005</t>
  </si>
  <si>
    <t>8I5DZWZKVSZI1NUHU748</t>
  </si>
  <si>
    <t xml:space="preserve">MICROSOFT CORP                </t>
  </si>
  <si>
    <t>US5949181045</t>
  </si>
  <si>
    <t>INR2EJN1ERAN0W5ZP974</t>
  </si>
  <si>
    <t xml:space="preserve">FF GLOBAL TECH Y EUR          </t>
  </si>
  <si>
    <t>LU0346389348</t>
  </si>
  <si>
    <t xml:space="preserve">USA USD 32 2.75%              </t>
  </si>
  <si>
    <t>US91282CFF32</t>
  </si>
  <si>
    <t xml:space="preserve">AMUNDI HIGH YE SHORT          </t>
  </si>
  <si>
    <t>LU0907331176</t>
  </si>
  <si>
    <t xml:space="preserve">PICTET F LUX-PAC (XJPN)-IS    </t>
  </si>
  <si>
    <t>LU0328685093</t>
  </si>
  <si>
    <t xml:space="preserve">VANG-EUROZ INF LK EUR A INST+ </t>
  </si>
  <si>
    <t>IE00BGCZ0719</t>
  </si>
  <si>
    <t xml:space="preserve">LYXOR STOXX EUROP600          </t>
  </si>
  <si>
    <t>LU0908500753</t>
  </si>
  <si>
    <t xml:space="preserve">FRTR 1,75% 25/11/24           </t>
  </si>
  <si>
    <t>FR0011962398</t>
  </si>
  <si>
    <t xml:space="preserve">UBS MSCI ACWI ETF             </t>
  </si>
  <si>
    <t>IE00BDR55927</t>
  </si>
  <si>
    <t xml:space="preserve">GERMANIA 28 0.5% EUR          </t>
  </si>
  <si>
    <t>DE0001102440</t>
  </si>
  <si>
    <t xml:space="preserve">FRANCIA OAT/26 0,25%          </t>
  </si>
  <si>
    <t>FR0013200813</t>
  </si>
  <si>
    <t xml:space="preserve">USA USD 25 2%                 </t>
  </si>
  <si>
    <t>US912828J272</t>
  </si>
  <si>
    <t xml:space="preserve">BLACKROCK US FLEX EQ          </t>
  </si>
  <si>
    <t>LU0368235189</t>
  </si>
  <si>
    <t xml:space="preserve">GESTIELLE INV.CEDOLA SICURA   </t>
  </si>
  <si>
    <t>LU0757813851</t>
  </si>
  <si>
    <t xml:space="preserve">X-TR.EUROZONE 3-5Y            </t>
  </si>
  <si>
    <t>LU0290356954</t>
  </si>
  <si>
    <t xml:space="preserve">TELEFONI14-29 2.932%          </t>
  </si>
  <si>
    <t>XS1120892507</t>
  </si>
  <si>
    <t xml:space="preserve">UNITEDHEALTH GROUP INC        </t>
  </si>
  <si>
    <t>US91324P1021</t>
  </si>
  <si>
    <t>549300GHBMY8T5GXDE41</t>
  </si>
  <si>
    <t xml:space="preserve">SISF ASIAN OPPS. CAP  CL.C    </t>
  </si>
  <si>
    <t>LU0106259988</t>
  </si>
  <si>
    <t xml:space="preserve">HSBC GLOBAL AGG 1-3Y BOND     </t>
  </si>
  <si>
    <t>IE000XGNMWE1</t>
  </si>
  <si>
    <t xml:space="preserve">BTP 17/27 2.05% EUR           </t>
  </si>
  <si>
    <t>IT0005274805</t>
  </si>
  <si>
    <t xml:space="preserve">JPMF EMG MKTS S.CAP           </t>
  </si>
  <si>
    <t>LU0318933560</t>
  </si>
  <si>
    <t xml:space="preserve">THERMO FISHER CORP            </t>
  </si>
  <si>
    <t>US8835561023</t>
  </si>
  <si>
    <t>HCHV7422L5HDJZCRFL38</t>
  </si>
  <si>
    <t xml:space="preserve">BGF WLD HEALTH I2C            </t>
  </si>
  <si>
    <t>LU1960219571</t>
  </si>
  <si>
    <t xml:space="preserve">ALPHABET-A                    </t>
  </si>
  <si>
    <t>US02079K3059</t>
  </si>
  <si>
    <t>5493006MHB84DD0ZWV18</t>
  </si>
  <si>
    <t xml:space="preserve">VOLKSWAGEN 20 1.125%          </t>
  </si>
  <si>
    <t>XS1692347526</t>
  </si>
  <si>
    <t>5299004GLEUX88BSNB74</t>
  </si>
  <si>
    <t xml:space="preserve">LYXOR US STEEP 2-10 ETF       </t>
  </si>
  <si>
    <t>LU2018762653</t>
  </si>
  <si>
    <t xml:space="preserve">USA USD 0.375% 24             </t>
  </si>
  <si>
    <t>US91282CCL37</t>
  </si>
  <si>
    <t xml:space="preserve">BANCA IFIS EUR 17-10-2017/27  </t>
  </si>
  <si>
    <t>XS1700435453</t>
  </si>
  <si>
    <t xml:space="preserve">LO FD MONEY MKT EUR CL.I ACC  </t>
  </si>
  <si>
    <t>LU0209998961</t>
  </si>
  <si>
    <t xml:space="preserve">INVESCO PAN EUR STRUC EQTY-C  </t>
  </si>
  <si>
    <t>LU0119753134</t>
  </si>
  <si>
    <t xml:space="preserve">AMUNDI BOND EUGOV ME          </t>
  </si>
  <si>
    <t>LU0557859534</t>
  </si>
  <si>
    <t xml:space="preserve">USA USD 1.625% 16-26          </t>
  </si>
  <si>
    <t>US912828P469</t>
  </si>
  <si>
    <t xml:space="preserve">AMUN PR EUR GV UEDC           </t>
  </si>
  <si>
    <t>LU2233156582</t>
  </si>
  <si>
    <t xml:space="preserve">VANGUARD US GOV BOND FUND     </t>
  </si>
  <si>
    <t>IE00BFPM9Z33</t>
  </si>
  <si>
    <t xml:space="preserve">TOTALENERGIES SE              </t>
  </si>
  <si>
    <t>FR0000120271</t>
  </si>
  <si>
    <t>529900S21EQ1BO4ESM68</t>
  </si>
  <si>
    <t xml:space="preserve">RWE AG                        </t>
  </si>
  <si>
    <t>DE0007037129</t>
  </si>
  <si>
    <t>529900GB7KCA94ACC940</t>
  </si>
  <si>
    <t>RWE AG</t>
  </si>
  <si>
    <t xml:space="preserve">WALT DISNEY CO/THE            </t>
  </si>
  <si>
    <t>US2546871060</t>
  </si>
  <si>
    <t>549300GZKULIZ0WOW665</t>
  </si>
  <si>
    <t xml:space="preserve">RELX PLC                      </t>
  </si>
  <si>
    <t>GB00B2B0DG97</t>
  </si>
  <si>
    <t>549300WSX3VBUFFJOO66</t>
  </si>
  <si>
    <t xml:space="preserve">NESTLE FIN. 0% 20-25          </t>
  </si>
  <si>
    <t>XS2263684180</t>
  </si>
  <si>
    <t xml:space="preserve">BEI 24 MXN 4.25%              </t>
  </si>
  <si>
    <t>XS2191236715</t>
  </si>
  <si>
    <t>ORGANISMI INTERNAZIONALI</t>
  </si>
  <si>
    <t xml:space="preserve">INTERPUMP GROUP SPA           </t>
  </si>
  <si>
    <t>IT0001078911</t>
  </si>
  <si>
    <t xml:space="preserve">INVESCO PAN EUR STR           </t>
  </si>
  <si>
    <t>LU1297948447</t>
  </si>
  <si>
    <t xml:space="preserve">AMUNDI IND.MSCI EUR.          </t>
  </si>
  <si>
    <t>LU0389811539</t>
  </si>
  <si>
    <t xml:space="preserve">ISHARES MSCI EUROPE MIN VOLAT </t>
  </si>
  <si>
    <t>IE00B86MWN23</t>
  </si>
  <si>
    <t xml:space="preserve">UNI LAND ORD                  </t>
  </si>
  <si>
    <t>IT0004375389</t>
  </si>
  <si>
    <t xml:space="preserve">CHEVRON CORP                  </t>
  </si>
  <si>
    <t>US1667641005</t>
  </si>
  <si>
    <t xml:space="preserve">ISHARES USD TREASURY BD 7-10  </t>
  </si>
  <si>
    <t>IE00B1FZS798</t>
  </si>
  <si>
    <t xml:space="preserve">AGIF CRED OPP ITC             </t>
  </si>
  <si>
    <t>LU1946895601</t>
  </si>
  <si>
    <t xml:space="preserve">SISF EMERG Y9C                </t>
  </si>
  <si>
    <t>LU2473381015</t>
  </si>
  <si>
    <t xml:space="preserve">VANG EM MARK INDEX FUND INST+ </t>
  </si>
  <si>
    <t>IE00BFPM9J74</t>
  </si>
  <si>
    <t xml:space="preserve">PICTET-JPEQS-I EUR            </t>
  </si>
  <si>
    <t>LU0255975673</t>
  </si>
  <si>
    <t xml:space="preserve">COMMERZBANK24EUR0,25          </t>
  </si>
  <si>
    <t>DE000CZ45VB7</t>
  </si>
  <si>
    <t xml:space="preserve">PICTET-QUAL.GLB.EQU.          </t>
  </si>
  <si>
    <t>LU0845340057</t>
  </si>
  <si>
    <t xml:space="preserve">BTP 15.09.2026 3.85%          </t>
  </si>
  <si>
    <t>IT0005556011</t>
  </si>
  <si>
    <t xml:space="preserve">AMUNDI EUR COR SRI 0-3 Y      </t>
  </si>
  <si>
    <t>LU2037748774</t>
  </si>
  <si>
    <t xml:space="preserve">TROWE PRICE LARG.EQ.          </t>
  </si>
  <si>
    <t>LU0429319774</t>
  </si>
  <si>
    <t xml:space="preserve">PICTET F-EUROPE INDEX-R       </t>
  </si>
  <si>
    <t>LU0130731713</t>
  </si>
  <si>
    <t xml:space="preserve">BTP 21/24 0% EUR              </t>
  </si>
  <si>
    <t>IT0005454050</t>
  </si>
  <si>
    <t>SPDR MSCI EUROPE FIN.UCITS ETF</t>
  </si>
  <si>
    <t>IE00BKWQ0G16</t>
  </si>
  <si>
    <t xml:space="preserve">BNP PARIBAS                   </t>
  </si>
  <si>
    <t>FR0000131104</t>
  </si>
  <si>
    <t>R0MUWSFPU8MPRO8K5P83</t>
  </si>
  <si>
    <t>BNP PARIBAS SA</t>
  </si>
  <si>
    <t xml:space="preserve">FRANCIA 2% 17-2048            </t>
  </si>
  <si>
    <t>FR0013257524</t>
  </si>
  <si>
    <t xml:space="preserve">VANG EUR EX JAPAN -INS PLU-AC </t>
  </si>
  <si>
    <t>IE00BGCC5G60</t>
  </si>
  <si>
    <t xml:space="preserve">ISHARES MSCI WLD SRI          </t>
  </si>
  <si>
    <t>IE00BYX2JD69</t>
  </si>
  <si>
    <t xml:space="preserve">RALPH LAUREN ORD USD          </t>
  </si>
  <si>
    <t>US7512121010</t>
  </si>
  <si>
    <t>HO1QNWM0IXBZ0QSMMO20</t>
  </si>
  <si>
    <t xml:space="preserve">BNP S&amp;P 500 UCITS ETF E       </t>
  </si>
  <si>
    <t>FR0011550185</t>
  </si>
  <si>
    <t xml:space="preserve">BTP 15/01.06.25 1,50          </t>
  </si>
  <si>
    <t>IT0005090318</t>
  </si>
  <si>
    <t xml:space="preserve">FRESENIUS IE 1.5% 24          </t>
  </si>
  <si>
    <t>XS1554373248</t>
  </si>
  <si>
    <t xml:space="preserve">HSBC GI M/A STYLE FACTORS-IC  </t>
  </si>
  <si>
    <t>LU1460782227</t>
  </si>
  <si>
    <t xml:space="preserve">X-TRACKERS JAPAN SOVEREIGN 1C </t>
  </si>
  <si>
    <t>LU0952581584</t>
  </si>
  <si>
    <t xml:space="preserve">APPLE INC                     </t>
  </si>
  <si>
    <t>US0378331005</t>
  </si>
  <si>
    <t>HWUPKR0MPOU8FGXBT394</t>
  </si>
  <si>
    <t xml:space="preserve">VANG EUROPE INDEX FUND INST+  </t>
  </si>
  <si>
    <t>IE00BFPM9L96</t>
  </si>
  <si>
    <t xml:space="preserve">NIKE INC -CL B                </t>
  </si>
  <si>
    <t>US6541061031</t>
  </si>
  <si>
    <t>787RXPR0UX0O0XUXPZ81</t>
  </si>
  <si>
    <t xml:space="preserve">JPMF EUROPE  STRAT.VALUE EUR  </t>
  </si>
  <si>
    <t>LU0129445192</t>
  </si>
  <si>
    <t xml:space="preserve">GERMANIA 25 0.5% EUR          </t>
  </si>
  <si>
    <t>DE0001102374</t>
  </si>
  <si>
    <t xml:space="preserve">BSF FIXED IN.STRAT.FUND I2    </t>
  </si>
  <si>
    <t>LU0438336777</t>
  </si>
  <si>
    <t xml:space="preserve">VANGUARD US INDEX FUND INST+  </t>
  </si>
  <si>
    <t>IE00BFPM9T72</t>
  </si>
  <si>
    <t xml:space="preserve">BGF EU SP S I                 </t>
  </si>
  <si>
    <t>LU0369584999</t>
  </si>
  <si>
    <t xml:space="preserve">USA TRSY 0.625% 27            </t>
  </si>
  <si>
    <t>US91282CBB63</t>
  </si>
  <si>
    <t xml:space="preserve">VAN EM GOVER USD-AC           </t>
  </si>
  <si>
    <t>IE00BGYWCB81</t>
  </si>
  <si>
    <t xml:space="preserve">X ESG MSCI JAPAN              </t>
  </si>
  <si>
    <t>IE00BG36TC12</t>
  </si>
  <si>
    <t xml:space="preserve">USA USD 14-24 2.25%           </t>
  </si>
  <si>
    <t>US912828G385</t>
  </si>
  <si>
    <t xml:space="preserve">PICTET EMG LOCAL CCY DEBT EUR </t>
  </si>
  <si>
    <t>LU0280437160</t>
  </si>
  <si>
    <t xml:space="preserve">JAN HND HRZN EUR HY BND-I2EUR </t>
  </si>
  <si>
    <t>LU0828818087</t>
  </si>
  <si>
    <t xml:space="preserve">PIMCO US HI YIELS BF          </t>
  </si>
  <si>
    <t>IE0002460974</t>
  </si>
  <si>
    <t xml:space="preserve">DEUTSCHE TELEKOM AG-REG       </t>
  </si>
  <si>
    <t>DE0005557508</t>
  </si>
  <si>
    <t>549300V9QSIG4WX4GJ96</t>
  </si>
  <si>
    <t>DEUTSCHE TELEKOM AG</t>
  </si>
  <si>
    <t xml:space="preserve">CATERPILLAR INC               </t>
  </si>
  <si>
    <t>US1491231015</t>
  </si>
  <si>
    <t xml:space="preserve">BEI USD 2.375% 17-27          </t>
  </si>
  <si>
    <t>US298785HM16</t>
  </si>
  <si>
    <t xml:space="preserve">BOT 14.06.2024 366GG          </t>
  </si>
  <si>
    <t>IT0005549388</t>
  </si>
  <si>
    <t xml:space="preserve">SPDR S&amp;P US ENERGY            </t>
  </si>
  <si>
    <t>IE00BWBXM492</t>
  </si>
  <si>
    <t xml:space="preserve">EXXON 3.043% 26 USD           </t>
  </si>
  <si>
    <t>US30231GAT94</t>
  </si>
  <si>
    <t xml:space="preserve">UBS USD EM IG ESG             </t>
  </si>
  <si>
    <t>LU1974696418</t>
  </si>
  <si>
    <t xml:space="preserve">CEZ EUR 4.875% 10-25          </t>
  </si>
  <si>
    <t>XS0502286908</t>
  </si>
  <si>
    <t>529900S5R9YHJHYKKG94</t>
  </si>
  <si>
    <t>CEZ AS * (dati in valuta CZK)</t>
  </si>
  <si>
    <t xml:space="preserve">ARENA SPA                     </t>
  </si>
  <si>
    <t>IT0001347175</t>
  </si>
  <si>
    <t xml:space="preserve">ISHARES BCE GOVT BOND 15-30   </t>
  </si>
  <si>
    <t>IE00B1FZS913</t>
  </si>
  <si>
    <t xml:space="preserve">LEONARDO FINMECCANICA         </t>
  </si>
  <si>
    <t>IT0003856405</t>
  </si>
  <si>
    <t>529900X4EEX1U9LN3U39</t>
  </si>
  <si>
    <t>LEONARDO SPA</t>
  </si>
  <si>
    <t xml:space="preserve">VANGUARD FTSE JAPAN USD-ACC   </t>
  </si>
  <si>
    <t>IE00BFMXYX26</t>
  </si>
  <si>
    <t xml:space="preserve">X-TRAC.S&amp;P 500                </t>
  </si>
  <si>
    <t>LU0490618542</t>
  </si>
  <si>
    <t xml:space="preserve">SPDR S&amp;P US COMM EUR          </t>
  </si>
  <si>
    <t>IE00BFWFPX50</t>
  </si>
  <si>
    <t xml:space="preserve">TESLA INC ORD USD             </t>
  </si>
  <si>
    <t>US88160R1014</t>
  </si>
  <si>
    <t xml:space="preserve">SISF EURO SHORT TERM BOND     </t>
  </si>
  <si>
    <t>LU0106234643</t>
  </si>
  <si>
    <t xml:space="preserve">BTPI 15/15.9.32 1,25          </t>
  </si>
  <si>
    <t>IT0005138828</t>
  </si>
  <si>
    <t>BTP 1.03.14-01.9.24  EUR 3,75%</t>
  </si>
  <si>
    <t>IT0005001547</t>
  </si>
  <si>
    <t>ARCA STRAT GLB CRESCITA-FCO AC</t>
  </si>
  <si>
    <t>IT0003956197</t>
  </si>
  <si>
    <t xml:space="preserve">FRANCIA EUR 0.5% 26           </t>
  </si>
  <si>
    <t>FR0013131877</t>
  </si>
  <si>
    <t xml:space="preserve">BASF ORD         EUR          </t>
  </si>
  <si>
    <t>DE000BASF111</t>
  </si>
  <si>
    <t>529900PM64WH8AF1E917</t>
  </si>
  <si>
    <t xml:space="preserve">CVS HEALTH 4.3% 28            </t>
  </si>
  <si>
    <t>US126650CX62</t>
  </si>
  <si>
    <t xml:space="preserve">LILLY (ELI) &amp; CO.             </t>
  </si>
  <si>
    <t>US5324571083</t>
  </si>
  <si>
    <t>FRDRIPF3EKNDJ2CQJL29</t>
  </si>
  <si>
    <t xml:space="preserve">BOT 12.04.2024 364GG          </t>
  </si>
  <si>
    <t>IT0005542516</t>
  </si>
  <si>
    <t xml:space="preserve">ISHARES CORE MSCI WORLD       </t>
  </si>
  <si>
    <t>IE00B4L5Y983</t>
  </si>
  <si>
    <t xml:space="preserve">BGF EM MKTS I2 EUR            </t>
  </si>
  <si>
    <t>LU1559747883</t>
  </si>
  <si>
    <t xml:space="preserve">ROCHE HOLDING AG-GENUSSCHEIN  </t>
  </si>
  <si>
    <t>CH0012032048</t>
  </si>
  <si>
    <t>549300U41AUUVOAAOB37</t>
  </si>
  <si>
    <t xml:space="preserve">FRTR 2,25% 25/5/24            </t>
  </si>
  <si>
    <t>FR0011619436</t>
  </si>
  <si>
    <t xml:space="preserve">AIR LIQUIDE SA                </t>
  </si>
  <si>
    <t>FR0000120073</t>
  </si>
  <si>
    <t>969500MMPQVHK671GT54</t>
  </si>
  <si>
    <t xml:space="preserve">AXA SA                        </t>
  </si>
  <si>
    <t>FR0000120628</t>
  </si>
  <si>
    <t>F5WCUMTUM4RKZ1MAIE39</t>
  </si>
  <si>
    <t xml:space="preserve">JPM INV-JPM EUR ST DI-CAC=    </t>
  </si>
  <si>
    <t>LU0169528188</t>
  </si>
  <si>
    <t xml:space="preserve">X TRA MSCI WLD M              </t>
  </si>
  <si>
    <t>IE00BM67HS53</t>
  </si>
  <si>
    <t xml:space="preserve">SISF EURO LIQUIDITY           </t>
  </si>
  <si>
    <t>LU0136043634</t>
  </si>
  <si>
    <t xml:space="preserve">BELGIO 0.5% 17-24             </t>
  </si>
  <si>
    <t>BE0000342510</t>
  </si>
  <si>
    <t xml:space="preserve">ISHARES PLC-ISHARES FTSE 100  </t>
  </si>
  <si>
    <t>IE0005042456</t>
  </si>
  <si>
    <t xml:space="preserve">ALLIANZ FIN 13-28 3           </t>
  </si>
  <si>
    <t>DE000A1HG1K6</t>
  </si>
  <si>
    <t xml:space="preserve">ISHARES DJ DIVID.30           </t>
  </si>
  <si>
    <t>DE0002635299</t>
  </si>
  <si>
    <t xml:space="preserve">HSBC EUR STOXX 50 AC          </t>
  </si>
  <si>
    <t>IE000MWUQBJ0</t>
  </si>
  <si>
    <t xml:space="preserve">BANK OF AMERICA CORP          </t>
  </si>
  <si>
    <t>US0605051046</t>
  </si>
  <si>
    <t>9DJT3UXIJIZJI4WXO774</t>
  </si>
  <si>
    <t xml:space="preserve">JPMORGAN F-EU GOVER BOND-C=A  </t>
  </si>
  <si>
    <t>LU0355583906</t>
  </si>
  <si>
    <t xml:space="preserve">GAM MULTISTOCK JAPAN EQUITY C </t>
  </si>
  <si>
    <t>LU0289132572</t>
  </si>
  <si>
    <t xml:space="preserve">ISHARES GOVERNMENT BOND 3-5   </t>
  </si>
  <si>
    <t>IE00B1FZS681</t>
  </si>
  <si>
    <t xml:space="preserve">USA TRSY USD 2% 2026          </t>
  </si>
  <si>
    <t>US912828U246</t>
  </si>
  <si>
    <t xml:space="preserve">USA USD 3.875% 2033           </t>
  </si>
  <si>
    <t>US91282CHT18</t>
  </si>
  <si>
    <t xml:space="preserve">MONDELEZ INTL USD             </t>
  </si>
  <si>
    <t>US6092071058</t>
  </si>
  <si>
    <t>549300DV9GIB88LZ5P30</t>
  </si>
  <si>
    <t xml:space="preserve">X-TRACKERS NIKKEI 225 ETF     </t>
  </si>
  <si>
    <t>LU0839027447</t>
  </si>
  <si>
    <t xml:space="preserve">UNITED UTILITIES GROUP PLC    </t>
  </si>
  <si>
    <t>GB00B39J2M42</t>
  </si>
  <si>
    <t>2138002IEYQAOC88ZJ59</t>
  </si>
  <si>
    <t xml:space="preserve">HEIDELBERGC 1.50% 25          </t>
  </si>
  <si>
    <t>XS1529515584</t>
  </si>
  <si>
    <t>T.ROWE PRICE-EUR.CORP.BD(I2) C</t>
  </si>
  <si>
    <t>LU2442769977</t>
  </si>
  <si>
    <t xml:space="preserve">SPIRIT 16/26 3.85% U          </t>
  </si>
  <si>
    <t>US85205TAG58</t>
  </si>
  <si>
    <t xml:space="preserve">CONAGRA 24 4.3% USD           </t>
  </si>
  <si>
    <t>US205887CA82</t>
  </si>
  <si>
    <t xml:space="preserve">SGFR 33 EMTN 5.625%           </t>
  </si>
  <si>
    <t>FR001400IDY6</t>
  </si>
  <si>
    <t xml:space="preserve">LEONARDO FIN 17-24            </t>
  </si>
  <si>
    <t>XS1627782771</t>
  </si>
  <si>
    <t xml:space="preserve">JPM INV-JPM EUROPE SEL EQ-A   </t>
  </si>
  <si>
    <t>LU0079556006</t>
  </si>
  <si>
    <t xml:space="preserve">SISF EURO EQUITY ACC          </t>
  </si>
  <si>
    <t>LU0106235293</t>
  </si>
  <si>
    <t xml:space="preserve">BGF EUR CORP.BOND I2          </t>
  </si>
  <si>
    <t>LU1373033965</t>
  </si>
  <si>
    <t xml:space="preserve">SPDR MSCI EUROPE CON          </t>
  </si>
  <si>
    <t>IE00BKWQ0C77</t>
  </si>
  <si>
    <t xml:space="preserve">JOHNSON &amp; JOHNSON             </t>
  </si>
  <si>
    <t>US4781601046</t>
  </si>
  <si>
    <t>549300G0CFPGEF6X2043</t>
  </si>
  <si>
    <t xml:space="preserve">X TRA MSCI WLD EN.            </t>
  </si>
  <si>
    <t>IE00BM67HM91</t>
  </si>
  <si>
    <t xml:space="preserve">FRANCIA EUR ZC 22-25          </t>
  </si>
  <si>
    <t>FR0014007TY9</t>
  </si>
  <si>
    <t xml:space="preserve">JPMIF GL DIV IHC              </t>
  </si>
  <si>
    <t>LU0973650160</t>
  </si>
  <si>
    <t xml:space="preserve">SPDR BBG SASB 0-3Y            </t>
  </si>
  <si>
    <t>IE00B6YX5H87</t>
  </si>
  <si>
    <t xml:space="preserve">GENERALI 2.124% 2030          </t>
  </si>
  <si>
    <t>XS2056491587</t>
  </si>
  <si>
    <t>549300X5UKJVE386ZB61</t>
  </si>
  <si>
    <t xml:space="preserve">NATIONAL GRID GBP             </t>
  </si>
  <si>
    <t>GB00BDR05C01</t>
  </si>
  <si>
    <t>8R95QZMKZLJX5Q2XR704</t>
  </si>
  <si>
    <t xml:space="preserve">DXC TECH/26 EUR 1,75          </t>
  </si>
  <si>
    <t>XS1883245331</t>
  </si>
  <si>
    <t xml:space="preserve">GERMANIA 18.10.23-16.10.24 0% </t>
  </si>
  <si>
    <t>DE000BU0E105</t>
  </si>
  <si>
    <t xml:space="preserve">BGF-EUROPEAN FUND-=D2         </t>
  </si>
  <si>
    <t>LU0252966055</t>
  </si>
  <si>
    <t xml:space="preserve">SPAGNA EUR 1,45% 29           </t>
  </si>
  <si>
    <t>ES0000012E51</t>
  </si>
  <si>
    <t>9598007A56S18711AH60</t>
  </si>
  <si>
    <t xml:space="preserve">HONEYWELL INTERNATIONAL INC   </t>
  </si>
  <si>
    <t>US4385161066</t>
  </si>
  <si>
    <t>ISHS MSCI WORLD QUALITY USD-AC</t>
  </si>
  <si>
    <t>IE00BP3QZ601</t>
  </si>
  <si>
    <t xml:space="preserve">USA TSY USD 2.75% 15-8/2042   </t>
  </si>
  <si>
    <t>US912810QX90</t>
  </si>
  <si>
    <t xml:space="preserve">SPAGNA 29 EUR 0,6%            </t>
  </si>
  <si>
    <t>ES0000012F43</t>
  </si>
  <si>
    <t xml:space="preserve">CAN BD FL RAT N IC            </t>
  </si>
  <si>
    <t>LU1838941539</t>
  </si>
  <si>
    <t xml:space="preserve">USA TRSY 30 INFL LK           </t>
  </si>
  <si>
    <t>US912828ZZ63</t>
  </si>
  <si>
    <t xml:space="preserve">JPMORGAN F-JPM US VALUE-C$    </t>
  </si>
  <si>
    <t>LU0129463179</t>
  </si>
  <si>
    <t xml:space="preserve">INVESCO US HEALTH CARE S&amp;P    </t>
  </si>
  <si>
    <t>IE00B3WMTH43</t>
  </si>
  <si>
    <t xml:space="preserve">FIDELITY FUNDS EUR            </t>
  </si>
  <si>
    <t>LU0318941662</t>
  </si>
  <si>
    <t xml:space="preserve">AMERICAN EXPRESS CO           </t>
  </si>
  <si>
    <t>US0258161092</t>
  </si>
  <si>
    <t>R4PP93JZOLY261QX3811</t>
  </si>
  <si>
    <t xml:space="preserve">EUROFINS SC.2.125%24          </t>
  </si>
  <si>
    <t>XS1651444140</t>
  </si>
  <si>
    <t xml:space="preserve">LYXOR STOXX EU600 HC          </t>
  </si>
  <si>
    <t>LU1834986900</t>
  </si>
  <si>
    <t xml:space="preserve">PEPSICO INC                   </t>
  </si>
  <si>
    <t>US7134481081</t>
  </si>
  <si>
    <t>FJSUNZKFNQ5YPJ5OT455</t>
  </si>
  <si>
    <t xml:space="preserve">SANTANDER 3.5%24 USD          </t>
  </si>
  <si>
    <t>US80282KAW62</t>
  </si>
  <si>
    <t xml:space="preserve">COMCAST 18-24 3.70%           </t>
  </si>
  <si>
    <t>US20030NCR08</t>
  </si>
  <si>
    <t xml:space="preserve">OSSIAM SH BARCLAYS1C          </t>
  </si>
  <si>
    <t>LU1079841273</t>
  </si>
  <si>
    <t xml:space="preserve">APACHE 25 USD 4.625%          </t>
  </si>
  <si>
    <t>US037411BH70</t>
  </si>
  <si>
    <t xml:space="preserve">VANG JAPAN STOCK INDEX INST+  </t>
  </si>
  <si>
    <t>IE00BFPM9P35</t>
  </si>
  <si>
    <t xml:space="preserve">USA 22/25 3.5%                </t>
  </si>
  <si>
    <t>US91282CFK27</t>
  </si>
  <si>
    <t xml:space="preserve">SPAGNA 16/26 1,3%EUR          </t>
  </si>
  <si>
    <t>ES00000128H5</t>
  </si>
  <si>
    <t xml:space="preserve">ESI - M&amp;G EUROPEAN CREDIT INV </t>
  </si>
  <si>
    <t>LU2188668326</t>
  </si>
  <si>
    <t xml:space="preserve">LEHMAN B T/13 TV EUR          </t>
  </si>
  <si>
    <t>XS0176153350</t>
  </si>
  <si>
    <t>724500T0F0L76GZEZQ58</t>
  </si>
  <si>
    <t xml:space="preserve">FINECOBANK AZ ORD.            </t>
  </si>
  <si>
    <t>IT0000072170</t>
  </si>
  <si>
    <t>549300GRXFI7D6PNEA68</t>
  </si>
  <si>
    <t xml:space="preserve">SHELL PLC NEW EUR             </t>
  </si>
  <si>
    <t>GB00BP6MXD84</t>
  </si>
  <si>
    <t xml:space="preserve">M&amp;G GL LIST INFRA CI          </t>
  </si>
  <si>
    <t>LU1665237456</t>
  </si>
  <si>
    <t xml:space="preserve">WISDOTREE GLB QDG             </t>
  </si>
  <si>
    <t>IE00BZ56SW52</t>
  </si>
  <si>
    <t xml:space="preserve">COMPAGNIE DE SAINT-GOBAIN     </t>
  </si>
  <si>
    <t>FR0000125007</t>
  </si>
  <si>
    <t xml:space="preserve">INVESCO INDIA BOND Z          </t>
  </si>
  <si>
    <t>LU1762222393</t>
  </si>
  <si>
    <t xml:space="preserve">VAN CORP BD EUR-ACC           </t>
  </si>
  <si>
    <t>IE00BGYWT403</t>
  </si>
  <si>
    <t xml:space="preserve">JPMF EUR SUS EQ IC            </t>
  </si>
  <si>
    <t>LU1529809227</t>
  </si>
  <si>
    <t xml:space="preserve">BOT 12.07.2024 364GG          </t>
  </si>
  <si>
    <t>IT0005555963</t>
  </si>
  <si>
    <t xml:space="preserve">BTP 19/30 1.35% EUR           </t>
  </si>
  <si>
    <t>IT0005383309</t>
  </si>
  <si>
    <t xml:space="preserve">UBS L BD EU HY IA1C           </t>
  </si>
  <si>
    <t>LU0415181899</t>
  </si>
  <si>
    <t xml:space="preserve">NESTLE SA-REG                 </t>
  </si>
  <si>
    <t>CH0038863350</t>
  </si>
  <si>
    <t>KY37LUS27QQX7BB93L28</t>
  </si>
  <si>
    <t xml:space="preserve">BTP 14/1.12.24 2,50%          </t>
  </si>
  <si>
    <t>IT0005045270</t>
  </si>
  <si>
    <t>8156006407E264D2C725</t>
  </si>
  <si>
    <t xml:space="preserve">BTP IT MG25 EUR ORD           </t>
  </si>
  <si>
    <t>IT0005410912</t>
  </si>
  <si>
    <t xml:space="preserve">BOT 14.11.2024 366GG          </t>
  </si>
  <si>
    <t>IT0005570855</t>
  </si>
  <si>
    <t xml:space="preserve">AUSTRALIA 13-25 3.25          </t>
  </si>
  <si>
    <t>AU3TB0000168</t>
  </si>
  <si>
    <t xml:space="preserve">X-T.II SOVR 1-3               </t>
  </si>
  <si>
    <t>LU0925589839</t>
  </si>
  <si>
    <t xml:space="preserve">LEHMAN BROTHERS 05.04.11      </t>
  </si>
  <si>
    <t>XS0189741001</t>
  </si>
  <si>
    <t xml:space="preserve">USA USD 29 2.375%             </t>
  </si>
  <si>
    <t>US9128286T26</t>
  </si>
  <si>
    <t xml:space="preserve">BTP 16/1.9.33 2,45%           </t>
  </si>
  <si>
    <t>IT0005240350</t>
  </si>
  <si>
    <t xml:space="preserve">BOT 14.05.2024 368GG          </t>
  </si>
  <si>
    <t>IT0005545469</t>
  </si>
  <si>
    <t xml:space="preserve">JPMF EMERG MARK DEBT          </t>
  </si>
  <si>
    <t>LU0973522674</t>
  </si>
  <si>
    <t xml:space="preserve">ISHARES USD CORP BOND         </t>
  </si>
  <si>
    <t>IE0032895942</t>
  </si>
  <si>
    <t xml:space="preserve">BLACKROCK -A USD              </t>
  </si>
  <si>
    <t>US09247X1019</t>
  </si>
  <si>
    <t xml:space="preserve">CANDRIAM EQ L AUSTR.          </t>
  </si>
  <si>
    <t>LU0256781096</t>
  </si>
  <si>
    <t xml:space="preserve">FEDEX 3.1% 2029               </t>
  </si>
  <si>
    <t>US31428XBV73</t>
  </si>
  <si>
    <t xml:space="preserve">INTESA SP.5.71% 2026          </t>
  </si>
  <si>
    <t>US46115HAW79</t>
  </si>
  <si>
    <t xml:space="preserve">APPLE/29 USD 2.2%             </t>
  </si>
  <si>
    <t>US037833DP29</t>
  </si>
  <si>
    <t xml:space="preserve">AMUNDI GOV 0-6 M IG           </t>
  </si>
  <si>
    <t>FR0010754200</t>
  </si>
  <si>
    <t xml:space="preserve">MSIF SUS GLO HI ZC            </t>
  </si>
  <si>
    <t>LU2534984393</t>
  </si>
  <si>
    <t xml:space="preserve">PI GL BD EUR-INS-AC           </t>
  </si>
  <si>
    <t>IE00B86Y3465</t>
  </si>
  <si>
    <t xml:space="preserve">ALLIANZ CREDIT OPPORT EUR WT3 </t>
  </si>
  <si>
    <t>LU1982187079</t>
  </si>
  <si>
    <t xml:space="preserve">BTP 16/26 1.25% EUR           </t>
  </si>
  <si>
    <t>IT0005210650</t>
  </si>
  <si>
    <t xml:space="preserve"> ANIMA OB.INT. A CUM          </t>
  </si>
  <si>
    <t>IT0000384989</t>
  </si>
  <si>
    <t>AMUNDI STOXX EUROPE 600 ENERGY</t>
  </si>
  <si>
    <t>LU1834988278</t>
  </si>
  <si>
    <t xml:space="preserve">ZURICH FINANCIAL SERVICES AG  </t>
  </si>
  <si>
    <t>CH0011075394</t>
  </si>
  <si>
    <t xml:space="preserve">PARVEST MONEY MARKET US PRIV. </t>
  </si>
  <si>
    <t>LU0111460589</t>
  </si>
  <si>
    <t>LU1974695790</t>
  </si>
  <si>
    <t xml:space="preserve">SPAGNA 0.25% 19-24            </t>
  </si>
  <si>
    <t>ES0000012E85</t>
  </si>
  <si>
    <t xml:space="preserve">EASTMAN CHEMICAL USD          </t>
  </si>
  <si>
    <t>US2774321002</t>
  </si>
  <si>
    <t>FDPVHDGJ1IQZFK9KH630</t>
  </si>
  <si>
    <t xml:space="preserve">VOLVO A.B. CL B FREE          </t>
  </si>
  <si>
    <t>SE0000115446</t>
  </si>
  <si>
    <t>549300HGV012CNC8JD22</t>
  </si>
  <si>
    <t xml:space="preserve">WOLTERS KLUWER                </t>
  </si>
  <si>
    <t>NL0000395903</t>
  </si>
  <si>
    <t xml:space="preserve">LO FUNDS EMG LOC.CCY          </t>
  </si>
  <si>
    <t>LU0476248603</t>
  </si>
  <si>
    <t xml:space="preserve">ISHS TR BOND 1-3YR EUR HDG    </t>
  </si>
  <si>
    <t>IE00BDFK1573</t>
  </si>
  <si>
    <t xml:space="preserve">LEONARDO EUR26 2,375          </t>
  </si>
  <si>
    <t>XS2199716304</t>
  </si>
  <si>
    <t xml:space="preserve">FIAT CHRISL.24-3.75%          </t>
  </si>
  <si>
    <t>XS1388625425</t>
  </si>
  <si>
    <t>549300LKT9PW7ZIBDF31</t>
  </si>
  <si>
    <t>STELLANTIS NV (GIA' FIAT CHRYSLER</t>
  </si>
  <si>
    <t xml:space="preserve">AMUNDI EQTY EM FOCUS          </t>
  </si>
  <si>
    <t>LU0329442304</t>
  </si>
  <si>
    <t xml:space="preserve">CANADA 14-25 2,25%            </t>
  </si>
  <si>
    <t>CA135087D507</t>
  </si>
  <si>
    <t xml:space="preserve">BOT 13.12.2024 365GG          </t>
  </si>
  <si>
    <t>IT0005575482</t>
  </si>
  <si>
    <t xml:space="preserve">MORGAN ST INV F-GLB BRNDS-Z   </t>
  </si>
  <si>
    <t>LU0360482987</t>
  </si>
  <si>
    <t xml:space="preserve">PICTET-GLOBAL BONDS-I EUR     </t>
  </si>
  <si>
    <t>LU0303494743</t>
  </si>
  <si>
    <t xml:space="preserve">SISF EURO HIGH YIELD          </t>
  </si>
  <si>
    <t>LU0849400030</t>
  </si>
  <si>
    <t xml:space="preserve">LYXOR ESG USD HIGH YIELD DR E </t>
  </si>
  <si>
    <t>LU1435356149</t>
  </si>
  <si>
    <t xml:space="preserve">BGF EURO MKTS F.I2            </t>
  </si>
  <si>
    <t>LU0368230206</t>
  </si>
  <si>
    <t xml:space="preserve">UNICREDIT 20-26 T.M.          </t>
  </si>
  <si>
    <t>XS2104967695</t>
  </si>
  <si>
    <t>549300TRUWO2CD2G5692</t>
  </si>
  <si>
    <t>UNICREDIT SPA</t>
  </si>
  <si>
    <t xml:space="preserve">GERMANIA ZC 2025 EUR          </t>
  </si>
  <si>
    <t>DE0001141828</t>
  </si>
  <si>
    <t xml:space="preserve">X-T.II IBOXX GLOB             </t>
  </si>
  <si>
    <t>LU0908508814</t>
  </si>
  <si>
    <t xml:space="preserve">VAN JPY-INS PLS-ACC           </t>
  </si>
  <si>
    <t>IE00BGCZ0H16</t>
  </si>
  <si>
    <t xml:space="preserve">SPDR MSCI EUROPE IND          </t>
  </si>
  <si>
    <t>IE00BKWQ0J47</t>
  </si>
  <si>
    <t xml:space="preserve">NORDEA 1 DAN.MORTAGE          </t>
  </si>
  <si>
    <t>LU0351545586</t>
  </si>
  <si>
    <t xml:space="preserve">T.ROWE PR.FUNDS GHYB          </t>
  </si>
  <si>
    <t>LU0133083492</t>
  </si>
  <si>
    <t xml:space="preserve">MEDIOBANCA 1.625% 25          </t>
  </si>
  <si>
    <t>XS1973750869</t>
  </si>
  <si>
    <t>PSNL19R2RXX5U3QWHI44</t>
  </si>
  <si>
    <t xml:space="preserve">LYXOR ETF MSCI WIT            </t>
  </si>
  <si>
    <t>LU0533033667</t>
  </si>
  <si>
    <t xml:space="preserve">SPDR S&amp;P US DIVIDEND          </t>
  </si>
  <si>
    <t>IE00B6YX5D40</t>
  </si>
  <si>
    <t xml:space="preserve">FRESENIUS 25 1,875%           </t>
  </si>
  <si>
    <t>XS2482872418</t>
  </si>
  <si>
    <t>BSF SUSTAINABLE EURO BOND I2 E</t>
  </si>
  <si>
    <t>LU1435395980</t>
  </si>
  <si>
    <t>ISHARES S&amp;P500 MONTH HEDGE EUR</t>
  </si>
  <si>
    <t>IE00B3ZW0K18</t>
  </si>
  <si>
    <t xml:space="preserve">LINDE USD                     </t>
  </si>
  <si>
    <t>IE000S9YS762</t>
  </si>
  <si>
    <t>5299003QR1WT0EF88V51</t>
  </si>
  <si>
    <t xml:space="preserve">INVESCO US ENERGY S&amp;P         </t>
  </si>
  <si>
    <t>IE00B435CG94</t>
  </si>
  <si>
    <t xml:space="preserve">COCA COLA 24 1.75% U          </t>
  </si>
  <si>
    <t>US191216CL26</t>
  </si>
  <si>
    <t xml:space="preserve">VANG PAC. EX JAPAN FUND INST+ </t>
  </si>
  <si>
    <t>IE00BFPM9Q42</t>
  </si>
  <si>
    <t xml:space="preserve">AIRBUS GROUP SE               </t>
  </si>
  <si>
    <t>NL0000235190</t>
  </si>
  <si>
    <t xml:space="preserve">BTP 0% 01.08.2021-01.08.2026  </t>
  </si>
  <si>
    <t>IT0005454241</t>
  </si>
  <si>
    <t xml:space="preserve">ISHARES EURO CORPORATE BOND   </t>
  </si>
  <si>
    <t>IE0032523478</t>
  </si>
  <si>
    <t xml:space="preserve">POSTE ITALIANE SPA            </t>
  </si>
  <si>
    <t>IT0003796171</t>
  </si>
  <si>
    <t>815600354DEDBD0BA991</t>
  </si>
  <si>
    <t>POSTE ITALIANE - S.P.A.</t>
  </si>
  <si>
    <t xml:space="preserve">DEUTSCHE B39EUR0.875          </t>
  </si>
  <si>
    <t>XS2193666125</t>
  </si>
  <si>
    <t xml:space="preserve">L'OREAL                       </t>
  </si>
  <si>
    <t>FR0000120321</t>
  </si>
  <si>
    <t>529900JI1GG6F7RKVI53</t>
  </si>
  <si>
    <t xml:space="preserve">ASSA ABLOY -B- SEK            </t>
  </si>
  <si>
    <t>SE0007100581</t>
  </si>
  <si>
    <t>549300YECS8HKCIMMB67</t>
  </si>
  <si>
    <t xml:space="preserve">PFIZER INC                    </t>
  </si>
  <si>
    <t>US7170811035</t>
  </si>
  <si>
    <t>213800EEC95PRUCEUP63</t>
  </si>
  <si>
    <t xml:space="preserve">BGF EURO SHORT DURAT BOND I2E </t>
  </si>
  <si>
    <t>LU0468289250</t>
  </si>
  <si>
    <t xml:space="preserve">L&amp;G ESG EM BOND ETF EUR H.    </t>
  </si>
  <si>
    <t>IE000MINO564</t>
  </si>
  <si>
    <t xml:space="preserve">USA TRSY USD LK 2042          </t>
  </si>
  <si>
    <t>US912810QV35</t>
  </si>
  <si>
    <t xml:space="preserve">BGF-EUR SHORT DUR BOND-=D2    </t>
  </si>
  <si>
    <t>LU0329592371</t>
  </si>
  <si>
    <t xml:space="preserve">AUSTRALIA 12-24 2.75          </t>
  </si>
  <si>
    <t>AU3TB0000143</t>
  </si>
  <si>
    <t xml:space="preserve">BTP IT OT27 EUR ORD           </t>
  </si>
  <si>
    <t>IT0005388175</t>
  </si>
  <si>
    <t xml:space="preserve">PICTET JAP EQ CL.I I ACC EUR  </t>
  </si>
  <si>
    <t>LU0255979238</t>
  </si>
  <si>
    <t xml:space="preserve">JPMF US GROWTH FUND           </t>
  </si>
  <si>
    <t>LU0129460407</t>
  </si>
  <si>
    <t xml:space="preserve">JPMF EM LOC CURR IC           </t>
  </si>
  <si>
    <t>LU0332401396</t>
  </si>
  <si>
    <t xml:space="preserve">SPAGNA 26 2.8% EUR            </t>
  </si>
  <si>
    <t>ES0000012L29</t>
  </si>
  <si>
    <t xml:space="preserve">BTP 16.12.21/15.12.24 EUR 0%  </t>
  </si>
  <si>
    <t>IT0005474330</t>
  </si>
  <si>
    <t xml:space="preserve">BTP 18/25 EUR 1,45%           </t>
  </si>
  <si>
    <t>IT0005327306</t>
  </si>
  <si>
    <t xml:space="preserve">JANUS HEND.HF EUROP.          </t>
  </si>
  <si>
    <t>LU0209157493</t>
  </si>
  <si>
    <t xml:space="preserve">OLD MUTUAL RG                 </t>
  </si>
  <si>
    <t>ZAE000255360</t>
  </si>
  <si>
    <t xml:space="preserve">META PLATFORMS USD            </t>
  </si>
  <si>
    <t>US30303M1027</t>
  </si>
  <si>
    <t>BQ4BKCS1HXDV9HN80Z93</t>
  </si>
  <si>
    <t xml:space="preserve">USA USD 0.625% LK 43          </t>
  </si>
  <si>
    <t>US912810RA88</t>
  </si>
  <si>
    <t xml:space="preserve">VENETO BCA 25TM EUR           </t>
  </si>
  <si>
    <t>XS1233656666</t>
  </si>
  <si>
    <t xml:space="preserve">BELGIO ZC 20-27               </t>
  </si>
  <si>
    <t>BE0000351602</t>
  </si>
  <si>
    <t xml:space="preserve">AIR PRODUCTS &amp; CHEM.          </t>
  </si>
  <si>
    <t>US0091581068</t>
  </si>
  <si>
    <t>7QEON6Y1RL5XR3R1W237</t>
  </si>
  <si>
    <t xml:space="preserve">RENTOKIL INITIAL GBP          </t>
  </si>
  <si>
    <t>GB00B082RF11</t>
  </si>
  <si>
    <t xml:space="preserve">WESTERN 25 USD 3.1%           </t>
  </si>
  <si>
    <t>US958667AB34</t>
  </si>
  <si>
    <t xml:space="preserve">JPMF EUR STRA GROWTH          </t>
  </si>
  <si>
    <t>LU0248049172</t>
  </si>
  <si>
    <t xml:space="preserve">SOC.GEN.25 2.625%             </t>
  </si>
  <si>
    <t>XS1195574881</t>
  </si>
  <si>
    <t xml:space="preserve">INVESCO S&amp;P 500 ETF           </t>
  </si>
  <si>
    <t>IE00BRKWGL70</t>
  </si>
  <si>
    <t xml:space="preserve">INVESCO JAP EQ ADV CL.Z       </t>
  </si>
  <si>
    <t>LU0955863252</t>
  </si>
  <si>
    <t xml:space="preserve">SPDR 0-3 EURO CORPORATE       </t>
  </si>
  <si>
    <t>IE00BC7GZW19</t>
  </si>
  <si>
    <t xml:space="preserve">GERMANIA 14-24 1.5%           </t>
  </si>
  <si>
    <t>DE0001102358</t>
  </si>
  <si>
    <t xml:space="preserve">INVESCO EU ST BOND-S ACC EUR  </t>
  </si>
  <si>
    <t>LU1297941517</t>
  </si>
  <si>
    <t xml:space="preserve">AMUNDI FLOAT USD CORP HDG ETF </t>
  </si>
  <si>
    <t>LU1681041031</t>
  </si>
  <si>
    <t xml:space="preserve">AMGEN INC                     </t>
  </si>
  <si>
    <t>US0311621009</t>
  </si>
  <si>
    <t>62QBXGPJ34PQ72Z12S66</t>
  </si>
  <si>
    <t xml:space="preserve">SCHNEIDER ELECTRIC SE         </t>
  </si>
  <si>
    <t>FR0000121972</t>
  </si>
  <si>
    <t>969500A1YF1XUYYXS284</t>
  </si>
  <si>
    <t xml:space="preserve">SAFRAN  VN EUR 1              </t>
  </si>
  <si>
    <t>FR0000073272</t>
  </si>
  <si>
    <t xml:space="preserve">JPMF CHINA A-SHARE            </t>
  </si>
  <si>
    <t>LU1255012228</t>
  </si>
  <si>
    <t xml:space="preserve">DHL GROUP                     </t>
  </si>
  <si>
    <t>DE0005552004</t>
  </si>
  <si>
    <t xml:space="preserve">JPMORGAN GLB SOC RES          </t>
  </si>
  <si>
    <t>LU0129437173</t>
  </si>
  <si>
    <t xml:space="preserve">BTP 18/28 EUR 2,80%           </t>
  </si>
  <si>
    <t>IT0005340929</t>
  </si>
  <si>
    <t xml:space="preserve">GLDMN SCHS TV 21-26           </t>
  </si>
  <si>
    <t>XS2322254165</t>
  </si>
  <si>
    <t>784F5XWPLTWKTBV3E584</t>
  </si>
  <si>
    <t xml:space="preserve">BAT INT.FIN.2.75% 25          </t>
  </si>
  <si>
    <t>XS0909359332</t>
  </si>
  <si>
    <t xml:space="preserve">PVH EUR 3.625% 2024           </t>
  </si>
  <si>
    <t>XS1435229460</t>
  </si>
  <si>
    <t xml:space="preserve">BOT 14.10.2024 367GG          </t>
  </si>
  <si>
    <t>IT0005567778</t>
  </si>
  <si>
    <t xml:space="preserve">FIDELITY US HIGH YLD          </t>
  </si>
  <si>
    <t>LU0370788753</t>
  </si>
  <si>
    <t xml:space="preserve">SPAGNA EUR 0% 22-25           </t>
  </si>
  <si>
    <t>ES0000012K38</t>
  </si>
  <si>
    <t xml:space="preserve">AMUNDI FLOAT RAT EUR ESG ETF  </t>
  </si>
  <si>
    <t>LU1681041114</t>
  </si>
  <si>
    <t xml:space="preserve">PNC FINANCIAL SERV.           </t>
  </si>
  <si>
    <t>US6934751057</t>
  </si>
  <si>
    <t xml:space="preserve">ESI - M&amp;G EHYCI AC            </t>
  </si>
  <si>
    <t>LU0895903457</t>
  </si>
  <si>
    <t xml:space="preserve">DWS- INV- EU HYL CORP-FC      </t>
  </si>
  <si>
    <t>LU0616840772</t>
  </si>
  <si>
    <t xml:space="preserve">CDP 17/24 EUR 1,5%            </t>
  </si>
  <si>
    <t>IT0005273567</t>
  </si>
  <si>
    <t xml:space="preserve">T ROWE PRICE-ASIAN OPP        </t>
  </si>
  <si>
    <t>LU1044871900</t>
  </si>
  <si>
    <t xml:space="preserve">VERIZON COMMUNICATIONS INC    </t>
  </si>
  <si>
    <t>US92343V1044</t>
  </si>
  <si>
    <t>2S72QS2UO2OESLG6Y829</t>
  </si>
  <si>
    <t xml:space="preserve">CANADA CAD 2.5% 2024          </t>
  </si>
  <si>
    <t>CA135087B451</t>
  </si>
  <si>
    <t xml:space="preserve">AMUNDI MSCI EMERGING MARKETS  </t>
  </si>
  <si>
    <t>LU1681045370</t>
  </si>
  <si>
    <t xml:space="preserve">HOME DEPOT INC                </t>
  </si>
  <si>
    <t>US4370761029</t>
  </si>
  <si>
    <t>QEKMOTMBBKA8I816DO57</t>
  </si>
  <si>
    <t xml:space="preserve">COMMERZBK 1.125% 26           </t>
  </si>
  <si>
    <t>DE000CZ40N46</t>
  </si>
  <si>
    <t xml:space="preserve">T.R PR EUR CORP I9C           </t>
  </si>
  <si>
    <t>LU1529919240</t>
  </si>
  <si>
    <t xml:space="preserve">BTP IT MG26 EUR ORD           </t>
  </si>
  <si>
    <t>IT0005332835</t>
  </si>
  <si>
    <t xml:space="preserve">BERKSHIRE HATHAW USD          </t>
  </si>
  <si>
    <t>US0846707026</t>
  </si>
  <si>
    <t xml:space="preserve">SPAGNA 0% 2021-31.05.2024 EUR </t>
  </si>
  <si>
    <t>ES0000012H33</t>
  </si>
  <si>
    <t xml:space="preserve">EUROPEAN UN 0,8% EUR          </t>
  </si>
  <si>
    <t>EU000A3K4DJ5</t>
  </si>
  <si>
    <t xml:space="preserve">JPMF EUDYNTECH IC SHS -JPM I  </t>
  </si>
  <si>
    <t>LU0248050006</t>
  </si>
  <si>
    <t xml:space="preserve">ROBECO GLOB CONS TRN          </t>
  </si>
  <si>
    <t>LU0936248318</t>
  </si>
  <si>
    <t xml:space="preserve">LYXOR EMTS 1-3Y I.G.          </t>
  </si>
  <si>
    <t>LU1650487413</t>
  </si>
  <si>
    <t xml:space="preserve">PIMCO EMERGING MKT INST BND $ </t>
  </si>
  <si>
    <t>IE0030759645</t>
  </si>
  <si>
    <t xml:space="preserve">BGF EURO BOND F.I2            </t>
  </si>
  <si>
    <t>LU0368229703</t>
  </si>
  <si>
    <t xml:space="preserve">ALIBABA GROUP HL USD          </t>
  </si>
  <si>
    <t>US01609W1027</t>
  </si>
  <si>
    <t>5493001NTNQJDH60PM02</t>
  </si>
  <si>
    <t xml:space="preserve">CCTEU 16/15.02.2024           </t>
  </si>
  <si>
    <t>IT0005218968</t>
  </si>
  <si>
    <t xml:space="preserve">LYXOR EUROMTS 3-5Y            </t>
  </si>
  <si>
    <t>LU1650488494</t>
  </si>
  <si>
    <t xml:space="preserve">BAYERISCHE MOTOREN WERKE AG   </t>
  </si>
  <si>
    <t>DE0005190003</t>
  </si>
  <si>
    <t>YEH5ZCD6E441RHVHD759</t>
  </si>
  <si>
    <t xml:space="preserve">VISA ORD         USD          </t>
  </si>
  <si>
    <t>US92826C8394</t>
  </si>
  <si>
    <t>549300JZ4OKEHW3DPJ59</t>
  </si>
  <si>
    <t xml:space="preserve">USA TRSY 0.5% 25 USD          </t>
  </si>
  <si>
    <t>US912828ZF00</t>
  </si>
  <si>
    <t xml:space="preserve">INVESCO US 7-10 EUR           </t>
  </si>
  <si>
    <t>IE00BF2FN869</t>
  </si>
  <si>
    <t xml:space="preserve">PICTET-SECUR-HI EUR           </t>
  </si>
  <si>
    <t>LU0474968293</t>
  </si>
  <si>
    <t xml:space="preserve">ROBECO HIGH YIELD BD-I        </t>
  </si>
  <si>
    <t>LU1736382489</t>
  </si>
  <si>
    <t xml:space="preserve">SWEDISH M. 1.2% 25            </t>
  </si>
  <si>
    <t>XS1715328768</t>
  </si>
  <si>
    <t xml:space="preserve">LEHMAN BT EUR TV/CMS 07/17    </t>
  </si>
  <si>
    <t>XS0283497005</t>
  </si>
  <si>
    <t xml:space="preserve">WEBUILD 5.875% 25EUR          </t>
  </si>
  <si>
    <t>XS2271356201</t>
  </si>
  <si>
    <t>549300UKR289DF4UXQ47</t>
  </si>
  <si>
    <t>WEBUILD S.P.A.</t>
  </si>
  <si>
    <t xml:space="preserve">ITALGAS SPA                   </t>
  </si>
  <si>
    <t>IT0005211237</t>
  </si>
  <si>
    <t>ALTRI NON BANCARI</t>
  </si>
  <si>
    <t>815600F25FF44EF1FA76</t>
  </si>
  <si>
    <t>ITALGAS SpA</t>
  </si>
  <si>
    <t xml:space="preserve">IREN SPA                      </t>
  </si>
  <si>
    <t>IT0003027817</t>
  </si>
  <si>
    <t xml:space="preserve">USA 30 0.625% USD             </t>
  </si>
  <si>
    <t>US91282CAE12</t>
  </si>
  <si>
    <t>254900HROIFWPRGM1V77</t>
  </si>
  <si>
    <t>FIDELITY EUROPEAN SMALLER COMP</t>
  </si>
  <si>
    <t>LU0346388456</t>
  </si>
  <si>
    <t xml:space="preserve">FRANCIA EUR 1.25% 36          </t>
  </si>
  <si>
    <t>FR0013154044</t>
  </si>
  <si>
    <t xml:space="preserve">TELECOM IT.3.625% 24          </t>
  </si>
  <si>
    <t>XS1347748607</t>
  </si>
  <si>
    <t xml:space="preserve">GERMANIA EUR 0.4% 24          </t>
  </si>
  <si>
    <t>DE0001104891</t>
  </si>
  <si>
    <t xml:space="preserve">HARLEY-DAV. 0.9% 24           </t>
  </si>
  <si>
    <t>XS2075185228</t>
  </si>
  <si>
    <t xml:space="preserve">JPMORGAN F-AMERICA EQTY-A-D$  </t>
  </si>
  <si>
    <t>LU0053666078</t>
  </si>
  <si>
    <t xml:space="preserve">INVESCO JAPANESE EQ           </t>
  </si>
  <si>
    <t>LU0607514717</t>
  </si>
  <si>
    <t xml:space="preserve">FRANCIA 24 EUR ZC             </t>
  </si>
  <si>
    <t>FR0014001N46</t>
  </si>
  <si>
    <t xml:space="preserve">ACCENTURE ORD    USD          </t>
  </si>
  <si>
    <t>IE00B4BNMY34</t>
  </si>
  <si>
    <t>5493000EWHDSR3MZWH98</t>
  </si>
  <si>
    <t xml:space="preserve">FRANKLIN LIBERTYQ SM          </t>
  </si>
  <si>
    <t>IE00BFWXDY69</t>
  </si>
  <si>
    <t xml:space="preserve">EURIZON EASY BD MT Z          </t>
  </si>
  <si>
    <t>LU0335987698</t>
  </si>
  <si>
    <t>BTP 15.7.21/15.8.24 EUR CPN 0%</t>
  </si>
  <si>
    <t>IT0005452989</t>
  </si>
  <si>
    <t xml:space="preserve">INFINEON TECHNOLOG.           </t>
  </si>
  <si>
    <t>DE0006231004</t>
  </si>
  <si>
    <t>TSI2PJM6EPETEQ4X1U25</t>
  </si>
  <si>
    <t xml:space="preserve">SAP SE - ORD NPV              </t>
  </si>
  <si>
    <t>DE0007164600</t>
  </si>
  <si>
    <t>529900D6BF99LW9R2E68</t>
  </si>
  <si>
    <t xml:space="preserve">GERMANIA 14-30 HCPI           </t>
  </si>
  <si>
    <t>DE0001030559</t>
  </si>
  <si>
    <t xml:space="preserve">ROBECO SDG CRDT INCOME-IHEUR  </t>
  </si>
  <si>
    <t>LU1806347891</t>
  </si>
  <si>
    <t xml:space="preserve">AMUNDI/SHS CL-ACC EUR         </t>
  </si>
  <si>
    <t>IE000NM0ALX6</t>
  </si>
  <si>
    <t xml:space="preserve">ISHARES BG EU GOV BOND 1-3    </t>
  </si>
  <si>
    <t>IE00B14X4Q57</t>
  </si>
  <si>
    <t xml:space="preserve">VITTORIA ASS.5.75%28          </t>
  </si>
  <si>
    <t>XS1855456288</t>
  </si>
  <si>
    <t>8156003E4A94A3C84066</t>
  </si>
  <si>
    <t xml:space="preserve">BOT 14.03.2024 366GG          </t>
  </si>
  <si>
    <t>IT0005537094</t>
  </si>
  <si>
    <t xml:space="preserve">FRANCIA 21-32 2% EUR          </t>
  </si>
  <si>
    <t>FR001400BKZ3</t>
  </si>
  <si>
    <t xml:space="preserve">1ST TRUST CYBERSEC. ETF EUR   </t>
  </si>
  <si>
    <t>IE00BF16M727</t>
  </si>
  <si>
    <t xml:space="preserve">GERMANIA EUR 0% 35            </t>
  </si>
  <si>
    <t>DE0001102515</t>
  </si>
  <si>
    <t xml:space="preserve">BANCO BPM SPA                 </t>
  </si>
  <si>
    <t>IT0005218380</t>
  </si>
  <si>
    <t xml:space="preserve">INFORMA ORD      GBP          </t>
  </si>
  <si>
    <t>GB00BMJ6DW54</t>
  </si>
  <si>
    <t>5493006VM2LKUPSEDU20</t>
  </si>
  <si>
    <t xml:space="preserve">ENI FIN IN 25 1.275%          </t>
  </si>
  <si>
    <t>BE6321718346</t>
  </si>
  <si>
    <t xml:space="preserve">FCA BANK 0.5% 2024            </t>
  </si>
  <si>
    <t>XS2051914963</t>
  </si>
  <si>
    <t>635400TMJSFWVKAJSI97</t>
  </si>
  <si>
    <t xml:space="preserve">EURIZON FD-SECURITIZED BND-Z  </t>
  </si>
  <si>
    <t>LU1393925158</t>
  </si>
  <si>
    <t xml:space="preserve">XTRACKERS II AUSTRAL          </t>
  </si>
  <si>
    <t>LU0494592974</t>
  </si>
  <si>
    <t xml:space="preserve">HUGHES 17/26 5.25% U          </t>
  </si>
  <si>
    <t>US444454AD48</t>
  </si>
  <si>
    <t xml:space="preserve">BEI 14-24 TV                  </t>
  </si>
  <si>
    <t>XS1133551405</t>
  </si>
  <si>
    <t xml:space="preserve">INTESA SANPAOLO               </t>
  </si>
  <si>
    <t>IT0000072618</t>
  </si>
  <si>
    <t>2W8N8UU78PMDQKZENC08</t>
  </si>
  <si>
    <t>INTESA SANPAOLO SPA</t>
  </si>
  <si>
    <t xml:space="preserve">SVIZZERA 12-24 1.25%          </t>
  </si>
  <si>
    <t>CH0127181177</t>
  </si>
  <si>
    <t xml:space="preserve">LYXOR STOXX EU600 BR          </t>
  </si>
  <si>
    <t>LU1834983550</t>
  </si>
  <si>
    <t xml:space="preserve">EUROPEAN UN 31 0%             </t>
  </si>
  <si>
    <t>EU000A3KSXE1</t>
  </si>
  <si>
    <t xml:space="preserve">GS CORP GREEN BOND EURO       </t>
  </si>
  <si>
    <t>LU2102358178</t>
  </si>
  <si>
    <t xml:space="preserve">X-TRAC.DJ EUR50               </t>
  </si>
  <si>
    <t>LU0380865021</t>
  </si>
  <si>
    <t xml:space="preserve">INVESCO EURO RESERVE          </t>
  </si>
  <si>
    <t>LU0102737904</t>
  </si>
  <si>
    <t xml:space="preserve">NOVARTIS AG-REG               </t>
  </si>
  <si>
    <t>CH0012005267</t>
  </si>
  <si>
    <t>5493007HIVTX6SY6XD66</t>
  </si>
  <si>
    <t xml:space="preserve">AMUNDI ETF  S&amp;P 500           </t>
  </si>
  <si>
    <t>LU1681048804</t>
  </si>
  <si>
    <t xml:space="preserve">ROBECO BP US PREMIUM EQUITIES </t>
  </si>
  <si>
    <t>LU0454739615</t>
  </si>
  <si>
    <t xml:space="preserve">BTP 01.07.2024 1.75%          </t>
  </si>
  <si>
    <t>IT0005367492</t>
  </si>
  <si>
    <t xml:space="preserve">CANADA 25 CAD 0.5%            </t>
  </si>
  <si>
    <t>CA135087K940</t>
  </si>
  <si>
    <t xml:space="preserve">BTP 19/29 3.00% EUR           </t>
  </si>
  <si>
    <t>IT0005365165</t>
  </si>
  <si>
    <t xml:space="preserve">HALEON RG                     </t>
  </si>
  <si>
    <t>GB00BMX86B70</t>
  </si>
  <si>
    <t>549300PSB3WWEODCUP19</t>
  </si>
  <si>
    <t xml:space="preserve">BGF-EMERGING MARKETS FD-=D2   </t>
  </si>
  <si>
    <t>LU0252967376</t>
  </si>
  <si>
    <t xml:space="preserve">BTP 17/24 1,45% EUR           </t>
  </si>
  <si>
    <t>IT0005282527</t>
  </si>
  <si>
    <t xml:space="preserve">SPAGNA 0.1% EUR 31            </t>
  </si>
  <si>
    <t>ES0000012H41</t>
  </si>
  <si>
    <t xml:space="preserve">BOT 13.09.2024 365GG          </t>
  </si>
  <si>
    <t>IT0005561458</t>
  </si>
  <si>
    <t xml:space="preserve">NORDEA 1 EM.ST.EQ.F.          </t>
  </si>
  <si>
    <t>LU0602539271</t>
  </si>
  <si>
    <t xml:space="preserve">LO EUROPE HIGH CONV           </t>
  </si>
  <si>
    <t>LU0210001326</t>
  </si>
  <si>
    <t xml:space="preserve">FRANCIA EUR 0.75% 28          </t>
  </si>
  <si>
    <t>FR001400AIN5</t>
  </si>
  <si>
    <t xml:space="preserve">AVERY DENNISON   USD          </t>
  </si>
  <si>
    <t>US0536111091</t>
  </si>
  <si>
    <t xml:space="preserve">BTP 14/01.03.30 3,5%          </t>
  </si>
  <si>
    <t>IT0005024234</t>
  </si>
  <si>
    <t xml:space="preserve">INWIT SPA                     </t>
  </si>
  <si>
    <t>IT0005090300</t>
  </si>
  <si>
    <t>81560066183FE361C071</t>
  </si>
  <si>
    <t>INFRASTRUTTURE WIRELESS ITALIANE SPA</t>
  </si>
  <si>
    <t xml:space="preserve">BUREAU VERITAS O EUR          </t>
  </si>
  <si>
    <t>FR0006174348</t>
  </si>
  <si>
    <t>969500TPU5T3HA5D1F11</t>
  </si>
  <si>
    <t xml:space="preserve">GLOBALDATA RG                 </t>
  </si>
  <si>
    <t>GB00BR3VDF43</t>
  </si>
  <si>
    <t xml:space="preserve">UNGHERIA 9.5% 23-26           </t>
  </si>
  <si>
    <t>HU0000406160</t>
  </si>
  <si>
    <t xml:space="preserve">MUZ ENH SH EUR-A-AC           </t>
  </si>
  <si>
    <t>IE0033758917</t>
  </si>
  <si>
    <t xml:space="preserve">BGF US DOLLAR HIGH Y          </t>
  </si>
  <si>
    <t>LU0822668108</t>
  </si>
  <si>
    <t xml:space="preserve">SALESFORCE.COM   USD          </t>
  </si>
  <si>
    <t>US79466L3024</t>
  </si>
  <si>
    <t>RCGZFPDMRW58VJ54VR07</t>
  </si>
  <si>
    <t xml:space="preserve">ASTRAZENECA PLC               </t>
  </si>
  <si>
    <t>GB0009895292</t>
  </si>
  <si>
    <t>PY6ZZQWO2IZFZC3IOL08</t>
  </si>
  <si>
    <t xml:space="preserve">SMURFIT 2.875% 26             </t>
  </si>
  <si>
    <t>XS1849518276</t>
  </si>
  <si>
    <t>UBS ETF JPM USD EM DIV 1-5 HDG</t>
  </si>
  <si>
    <t>LU1645386480</t>
  </si>
  <si>
    <t xml:space="preserve">SANOFI-AVENTIS                </t>
  </si>
  <si>
    <t>FR0000120578</t>
  </si>
  <si>
    <t>549300E9PC51EN656011</t>
  </si>
  <si>
    <t xml:space="preserve">ARCA RR DIVERSIFIED BOND      </t>
  </si>
  <si>
    <t>IT0000380029</t>
  </si>
  <si>
    <t xml:space="preserve">STMICROELECTRONICS            </t>
  </si>
  <si>
    <t>NL0000226223</t>
  </si>
  <si>
    <t>213800Z8NOHIKRI42W10</t>
  </si>
  <si>
    <t>STMICROELECTRONICS NV</t>
  </si>
  <si>
    <t xml:space="preserve">CAPGEMINI S.A.                </t>
  </si>
  <si>
    <t>FR0000125338</t>
  </si>
  <si>
    <t>96950077L0TN7BAROX36</t>
  </si>
  <si>
    <t xml:space="preserve">RECKITT BENCKISER GROUP PLC   </t>
  </si>
  <si>
    <t>GB00B24CGK77</t>
  </si>
  <si>
    <t>5493003JFSMOJG48V108</t>
  </si>
  <si>
    <t xml:space="preserve">GERMANIA ZC 23-24             </t>
  </si>
  <si>
    <t>DE000BU0E014</t>
  </si>
  <si>
    <t>EDR SICAV EUR SUSTAINABLE CRED</t>
  </si>
  <si>
    <t>FR0010789321</t>
  </si>
  <si>
    <t xml:space="preserve">LYXOR SMART CASH UECC         </t>
  </si>
  <si>
    <t>LU1190417599</t>
  </si>
  <si>
    <t xml:space="preserve">INDITEX ORD      EUR          </t>
  </si>
  <si>
    <t>ES0148396007</t>
  </si>
  <si>
    <t>549300TTCXZOGZM2EY83</t>
  </si>
  <si>
    <t xml:space="preserve">HENNES &amp; MAURITZ AB-B SHS     </t>
  </si>
  <si>
    <t>SE0000106270</t>
  </si>
  <si>
    <t xml:space="preserve">INVESCO NASDAQ-100 DIST ETF   </t>
  </si>
  <si>
    <t>IE0032077012</t>
  </si>
  <si>
    <t xml:space="preserve">UNICREDIT NM                  </t>
  </si>
  <si>
    <t>IT0005239360</t>
  </si>
  <si>
    <t xml:space="preserve">ENI SPA                       </t>
  </si>
  <si>
    <t>IT0003132476</t>
  </si>
  <si>
    <t>BUCRF72VH5RBN7X3VL35</t>
  </si>
  <si>
    <t>ENI S.p.A.</t>
  </si>
  <si>
    <t xml:space="preserve">X-TRACKERS SMI UCITS ETF      </t>
  </si>
  <si>
    <t>LU0274221281</t>
  </si>
  <si>
    <t xml:space="preserve">OS ESG LO EUR-A1-AC           </t>
  </si>
  <si>
    <t>IE00BF92LV92</t>
  </si>
  <si>
    <t xml:space="preserve">ISHARES DIGITAL SECURITY ETF  </t>
  </si>
  <si>
    <t>IE00BG0J4C88</t>
  </si>
  <si>
    <t xml:space="preserve">INVESCO EUR CRP BD-S ACC EUR  </t>
  </si>
  <si>
    <t>LU1451406505</t>
  </si>
  <si>
    <t xml:space="preserve">JANUS HEND.HOR.-EUR.GROWTH-I2 </t>
  </si>
  <si>
    <t>LU0503932674</t>
  </si>
  <si>
    <t xml:space="preserve">PICTET SHORT MID TERM BD (I)  </t>
  </si>
  <si>
    <t>LU0167154417</t>
  </si>
  <si>
    <t xml:space="preserve">THEAM ALP COM IHC             </t>
  </si>
  <si>
    <t>LU1893641727</t>
  </si>
  <si>
    <t xml:space="preserve">GS INDIA EQ IC                </t>
  </si>
  <si>
    <t>LU1242773882</t>
  </si>
  <si>
    <t xml:space="preserve">GBR TSY  25 0.625%            </t>
  </si>
  <si>
    <t>GB00BK5CVX03</t>
  </si>
  <si>
    <t xml:space="preserve">ALLIANZ EURO CREDIT SRI-IT    </t>
  </si>
  <si>
    <t>LU1145633233</t>
  </si>
  <si>
    <t xml:space="preserve">AZ FUND 1-AMER TD-A-AZ FUND   </t>
  </si>
  <si>
    <t>LU0107998642</t>
  </si>
  <si>
    <t xml:space="preserve">USA USD  24 1.75%             </t>
  </si>
  <si>
    <t>US9128286Z85</t>
  </si>
  <si>
    <t xml:space="preserve">REGNO UNITO 11-29 LK          </t>
  </si>
  <si>
    <t>GB00B3Y1JG82</t>
  </si>
  <si>
    <t xml:space="preserve">PEPSICO 15-25 3,5USD          </t>
  </si>
  <si>
    <t>US713448CY22</t>
  </si>
  <si>
    <t xml:space="preserve">BGF GLB HIGH YIELBD           </t>
  </si>
  <si>
    <t>LU0369584726</t>
  </si>
  <si>
    <t xml:space="preserve">PICTET - EUR ST CORP BONDS    </t>
  </si>
  <si>
    <t>LU0954602677</t>
  </si>
  <si>
    <t xml:space="preserve">LYXOR ETF FTSE ITALIA MID CAP </t>
  </si>
  <si>
    <t>FR0011758085</t>
  </si>
  <si>
    <t xml:space="preserve">SNAM RETE GAS                 </t>
  </si>
  <si>
    <t>IT0003153415</t>
  </si>
  <si>
    <t>8156002278562044AF79</t>
  </si>
  <si>
    <t>SNAM S.p.A.</t>
  </si>
  <si>
    <t xml:space="preserve">PICTET F-EUROPE INDEX-IS      </t>
  </si>
  <si>
    <t>LU0328683049</t>
  </si>
  <si>
    <t xml:space="preserve">NXP SEMICONDUCTO USD          </t>
  </si>
  <si>
    <t>NL0009538784</t>
  </si>
  <si>
    <t>724500M9BY5293JDF951</t>
  </si>
  <si>
    <t xml:space="preserve">HEIDELBERGC.2.25% 24          </t>
  </si>
  <si>
    <t>XS1425274484</t>
  </si>
  <si>
    <t xml:space="preserve">WASTE MANAGEMENT INC          </t>
  </si>
  <si>
    <t>US94106L1098</t>
  </si>
  <si>
    <t>549300YX8JIID70NFS41</t>
  </si>
  <si>
    <t xml:space="preserve">HERMES INTL      EUR          </t>
  </si>
  <si>
    <t>FR0000052292</t>
  </si>
  <si>
    <t xml:space="preserve">JOHN DEERE 39  1.65%          </t>
  </si>
  <si>
    <t>XS2010331101</t>
  </si>
  <si>
    <t xml:space="preserve">ESSILOR LUXOTTICA EURO        </t>
  </si>
  <si>
    <t>FR0000121667</t>
  </si>
  <si>
    <t>549300M3VH1A3ER1TB49</t>
  </si>
  <si>
    <t>ESSILORLUXOTTICA SA</t>
  </si>
  <si>
    <t xml:space="preserve">ISH EUROPE VALUE FCTR EUR-AC  </t>
  </si>
  <si>
    <t>IE00BQN1K901</t>
  </si>
  <si>
    <t xml:space="preserve">XTRACKERS MSCI WORLD ESG ETF  </t>
  </si>
  <si>
    <t>IE00BZ02LR44</t>
  </si>
  <si>
    <t xml:space="preserve">WAL-MART STORES INC           </t>
  </si>
  <si>
    <t>US9311421039</t>
  </si>
  <si>
    <t xml:space="preserve">ROBECO CAP GROWTH EU          </t>
  </si>
  <si>
    <t>LU0233138477</t>
  </si>
  <si>
    <t xml:space="preserve">CCTEU 17/15.10.2024           </t>
  </si>
  <si>
    <t>IT0005252520</t>
  </si>
  <si>
    <t xml:space="preserve">USA TREASURY 1.5% 26          </t>
  </si>
  <si>
    <t>US9128282A70</t>
  </si>
  <si>
    <t xml:space="preserve">FRANK.TEMPL. K2 ALTER.STRAT I </t>
  </si>
  <si>
    <t>LU1093756911</t>
  </si>
  <si>
    <t xml:space="preserve">SPAGNA 0.65% 16-2027          </t>
  </si>
  <si>
    <t>ES00000128S2</t>
  </si>
  <si>
    <t xml:space="preserve">ESSILORL 20-28 0.5%           </t>
  </si>
  <si>
    <t>FR0013516077</t>
  </si>
  <si>
    <t xml:space="preserve">GETLINK SE EUR                </t>
  </si>
  <si>
    <t>FR0010533075</t>
  </si>
  <si>
    <t>9695007ZEQ7M0OE74G82</t>
  </si>
  <si>
    <t xml:space="preserve">TRATON 4.125% 23-25           </t>
  </si>
  <si>
    <t>DE000A3LC4C3</t>
  </si>
  <si>
    <t xml:space="preserve"> ANIMA OB.EM MK A CUM         </t>
  </si>
  <si>
    <t>IT0001041620</t>
  </si>
  <si>
    <t xml:space="preserve">ANIMA ABS.RET.A CUM           </t>
  </si>
  <si>
    <t>IT0000380763</t>
  </si>
  <si>
    <t xml:space="preserve">JPMF CHINA-I ACC USD          </t>
  </si>
  <si>
    <t>LU0248042839</t>
  </si>
  <si>
    <t xml:space="preserve">LYXOR ETF NEW ENERGY          </t>
  </si>
  <si>
    <t>FR0010524777</t>
  </si>
  <si>
    <t xml:space="preserve">SPRINT 7.625% 2026            </t>
  </si>
  <si>
    <t>US85207UAK16</t>
  </si>
  <si>
    <t xml:space="preserve">ROBECO-QI E.MKT EUR           </t>
  </si>
  <si>
    <t>LU0329356306</t>
  </si>
  <si>
    <t xml:space="preserve">JPM EUROP RES EUR A           </t>
  </si>
  <si>
    <t>IE00BF4G7183</t>
  </si>
  <si>
    <t xml:space="preserve">ISHARES MSCI EUR SRI          </t>
  </si>
  <si>
    <t>IE00B52VJ196</t>
  </si>
  <si>
    <t xml:space="preserve">MONCLER SPA                   </t>
  </si>
  <si>
    <t>IT0004965148</t>
  </si>
  <si>
    <t>815600EBD7FB00525B20</t>
  </si>
  <si>
    <t>MONCLER S.p.A.</t>
  </si>
  <si>
    <t xml:space="preserve">BTP 21/31 0.95% EUR           </t>
  </si>
  <si>
    <t>IT0005449969</t>
  </si>
  <si>
    <t xml:space="preserve">ISH MSCI WORLD VALUE USD-AC   </t>
  </si>
  <si>
    <t>IE00BP3QZB59</t>
  </si>
  <si>
    <t xml:space="preserve">DIAGEO PLC                    </t>
  </si>
  <si>
    <t>GB0002374006</t>
  </si>
  <si>
    <t>213800ZVIELEA55JMJ32</t>
  </si>
  <si>
    <t xml:space="preserve">COGNIZANT TECH S USD          </t>
  </si>
  <si>
    <t>US1924461023</t>
  </si>
  <si>
    <t>5493006IEVQEFQO40L83</t>
  </si>
  <si>
    <t xml:space="preserve">FERRARI EURO                  </t>
  </si>
  <si>
    <t>NL0011585146</t>
  </si>
  <si>
    <t xml:space="preserve">JPMF AGGR BD IHC              </t>
  </si>
  <si>
    <t>LU0958694670</t>
  </si>
  <si>
    <t>ROBECO GL CREDITS SHORT MATUR.</t>
  </si>
  <si>
    <t>LU1648456215</t>
  </si>
  <si>
    <t>PICTET SOV SHORT T. MON EUR- I</t>
  </si>
  <si>
    <t>LU0366536638</t>
  </si>
  <si>
    <t xml:space="preserve">X TRA MSCI WLD F.             </t>
  </si>
  <si>
    <t>IE00BM67HL84</t>
  </si>
  <si>
    <t xml:space="preserve">USA 12-42 USD 3%              </t>
  </si>
  <si>
    <t>US912810QW18</t>
  </si>
  <si>
    <t xml:space="preserve">JPM GLOB RES USD A            </t>
  </si>
  <si>
    <t>IE00BF4G6Y48</t>
  </si>
  <si>
    <t xml:space="preserve">UBS L E LONG I-A1HC           </t>
  </si>
  <si>
    <t>LU2244843566</t>
  </si>
  <si>
    <t xml:space="preserve">ISHARES MSCI WRLD EUR HEDGED  </t>
  </si>
  <si>
    <t>IE00B441G979</t>
  </si>
  <si>
    <t xml:space="preserve">XTRACK II EUR HIGH YIELD      </t>
  </si>
  <si>
    <t>LU1109942653</t>
  </si>
  <si>
    <t xml:space="preserve">NORDEA 1 LOW DUR.EUR          </t>
  </si>
  <si>
    <t>LU1694214633</t>
  </si>
  <si>
    <t xml:space="preserve">SPAGNA 12.01.24 0%            </t>
  </si>
  <si>
    <t>ES0L02401120</t>
  </si>
  <si>
    <t xml:space="preserve">JPM USD ULTSHT INC ETF        </t>
  </si>
  <si>
    <t>IE00BG8BCY43</t>
  </si>
  <si>
    <t xml:space="preserve">BGF SUS EMB FD I2C            </t>
  </si>
  <si>
    <t>LU1864665432</t>
  </si>
  <si>
    <t xml:space="preserve">BTP 15.03.2021-15.04.2024 0%  </t>
  </si>
  <si>
    <t>IT0005439275</t>
  </si>
  <si>
    <t xml:space="preserve">USA TRSY 25 0.25%             </t>
  </si>
  <si>
    <t>US91282CAJ09</t>
  </si>
  <si>
    <t xml:space="preserve">BTP 18/25 EUR 2,50%           </t>
  </si>
  <si>
    <t>IT0005345183</t>
  </si>
  <si>
    <t xml:space="preserve">MARSH &amp; MCLENNAN CO.          </t>
  </si>
  <si>
    <t>US5717481023</t>
  </si>
  <si>
    <t>549300XMP3KDCKJXIU47</t>
  </si>
  <si>
    <t xml:space="preserve">ISHARES EUR CORPORAT          </t>
  </si>
  <si>
    <t>IE00B3F81R35</t>
  </si>
  <si>
    <t xml:space="preserve">CADENCE DESIGN   USD          </t>
  </si>
  <si>
    <t>US1273871087</t>
  </si>
  <si>
    <t>GCT7RXJOGLXPV0NXZY22</t>
  </si>
  <si>
    <t xml:space="preserve">DASSAULT SYST                 </t>
  </si>
  <si>
    <t>FR0014003TT8</t>
  </si>
  <si>
    <t>96950065LBWY0APQIM86</t>
  </si>
  <si>
    <t xml:space="preserve">X TRACKERS MSCI WL CO         </t>
  </si>
  <si>
    <t>IE00BM67HP23</t>
  </si>
  <si>
    <t xml:space="preserve">AMUNDI EM ASIA ETF            </t>
  </si>
  <si>
    <t>LU1681044480</t>
  </si>
  <si>
    <t xml:space="preserve">ANIMA OB.EU.MLT Y CM          </t>
  </si>
  <si>
    <t>IT0005404576</t>
  </si>
  <si>
    <t xml:space="preserve">ISHARES MSCI PACIFIC EX JAPAN </t>
  </si>
  <si>
    <t>IE00B52MJY50</t>
  </si>
  <si>
    <t xml:space="preserve">AROUNDTOWN 1.45% 28           </t>
  </si>
  <si>
    <t>XS2023873149</t>
  </si>
  <si>
    <t xml:space="preserve">BILFINGER 4.5% 2024           </t>
  </si>
  <si>
    <t>DE000A2YNQW7</t>
  </si>
  <si>
    <t>SSGA SPDR II/SHS CL-ACCUMG EUR</t>
  </si>
  <si>
    <t>IE00BK5H8015</t>
  </si>
  <si>
    <t xml:space="preserve">GERMANIA 0.1% 33 LK           </t>
  </si>
  <si>
    <t>DE0001030583</t>
  </si>
  <si>
    <t xml:space="preserve">ISHARES MSCI AUSTRAL          </t>
  </si>
  <si>
    <t>IE00B5377D42</t>
  </si>
  <si>
    <t xml:space="preserve">ACEA SPA                      </t>
  </si>
  <si>
    <t>IT0001207098</t>
  </si>
  <si>
    <t xml:space="preserve">WAL MART 4.875% 2029          </t>
  </si>
  <si>
    <t>XS0453133950</t>
  </si>
  <si>
    <t xml:space="preserve">NEW ZEALAND 2.75% 25          </t>
  </si>
  <si>
    <t>NZGOVDT425C5</t>
  </si>
  <si>
    <t xml:space="preserve">BTP 17/27 2.20% EUR           </t>
  </si>
  <si>
    <t>IT0005240830</t>
  </si>
  <si>
    <t>UBS - LONG TERM THEMES EUR HDG</t>
  </si>
  <si>
    <t>LU1323611340</t>
  </si>
  <si>
    <t xml:space="preserve">FRANKLIN US LOW CL.I          </t>
  </si>
  <si>
    <t>LU0195953400</t>
  </si>
  <si>
    <t xml:space="preserve">VANGUARD ESG DEV WLD INST+    </t>
  </si>
  <si>
    <t>IE00BFPM9S65</t>
  </si>
  <si>
    <t xml:space="preserve">ISHARES S&amp;P 500 UCITS ETF INC </t>
  </si>
  <si>
    <t>IE0031442068</t>
  </si>
  <si>
    <t xml:space="preserve">OLANDA 0% 22-26 EUR           </t>
  </si>
  <si>
    <t>NL0015000QL2</t>
  </si>
  <si>
    <t xml:space="preserve">MITSUB UFJ FINL JPY           </t>
  </si>
  <si>
    <t>JP3902900004</t>
  </si>
  <si>
    <t>353800V2V8PUY9TK3E06</t>
  </si>
  <si>
    <t xml:space="preserve">AMUNDI TOPIX JAPAN HEDGED     </t>
  </si>
  <si>
    <t>LU1681037864</t>
  </si>
  <si>
    <t xml:space="preserve">SISF RMB FIXED INC.C          </t>
  </si>
  <si>
    <t>LU0845699338</t>
  </si>
  <si>
    <t xml:space="preserve">CANDRIAM BD HI YE I           </t>
  </si>
  <si>
    <t>LU0144746509</t>
  </si>
  <si>
    <t xml:space="preserve">CENTRAL JAPAN RAILW.          </t>
  </si>
  <si>
    <t>JP3566800003</t>
  </si>
  <si>
    <t>353800YAR3OVUITHTG64</t>
  </si>
  <si>
    <t xml:space="preserve">FRANCIA 0% 19-29              </t>
  </si>
  <si>
    <t>FR0013451507</t>
  </si>
  <si>
    <t xml:space="preserve">AMAZON.COM INC                </t>
  </si>
  <si>
    <t>US0231351067</t>
  </si>
  <si>
    <t>ZXTILKJKG63JELOEG630</t>
  </si>
  <si>
    <t xml:space="preserve">CR.AGRICOLE TM 20-26          </t>
  </si>
  <si>
    <t>FR0013508512</t>
  </si>
  <si>
    <t xml:space="preserve">BLACKROCK GF WL MIN           </t>
  </si>
  <si>
    <t>LU0368236583</t>
  </si>
  <si>
    <t xml:space="preserve">LYXOR MSCI EUR ESGL           </t>
  </si>
  <si>
    <t>LU1940199711</t>
  </si>
  <si>
    <t xml:space="preserve">SPAGNA 0.85% 21-37            </t>
  </si>
  <si>
    <t>ES0000012I24</t>
  </si>
  <si>
    <t xml:space="preserve">SONY CORP. JPY                </t>
  </si>
  <si>
    <t>JP3435000009</t>
  </si>
  <si>
    <t>529900R5WX9N2OI2N910</t>
  </si>
  <si>
    <t xml:space="preserve">BANCO BILBAO VIZCAYA ARGENTA  </t>
  </si>
  <si>
    <t>ES0113211835</t>
  </si>
  <si>
    <t xml:space="preserve">ISHARES SPAIN GOV BD          </t>
  </si>
  <si>
    <t>IE00B428Z604</t>
  </si>
  <si>
    <t xml:space="preserve">JPMLF EUR STDMM CC            </t>
  </si>
  <si>
    <t>LU2095450479</t>
  </si>
  <si>
    <t xml:space="preserve">ANIMA RISPARMIO A CM          </t>
  </si>
  <si>
    <t>IT0005002636</t>
  </si>
  <si>
    <t xml:space="preserve">ROBECO SU GL ST EQTY          </t>
  </si>
  <si>
    <t>LU1408525894</t>
  </si>
  <si>
    <t xml:space="preserve">BTP 19/27 0.85% EUR           </t>
  </si>
  <si>
    <t>IT0005390874</t>
  </si>
  <si>
    <t xml:space="preserve">RIO TINTO PLC                 </t>
  </si>
  <si>
    <t>GB0007188757</t>
  </si>
  <si>
    <t xml:space="preserve">UBS ETF BUS 1-5 AD            </t>
  </si>
  <si>
    <t>LU1048314949</t>
  </si>
  <si>
    <t xml:space="preserve">JPMF EUROLAND EQTY            </t>
  </si>
  <si>
    <t>LU0248044454</t>
  </si>
  <si>
    <t xml:space="preserve">SISF ALL CH EQ CC             </t>
  </si>
  <si>
    <t>LU1831875205</t>
  </si>
  <si>
    <t xml:space="preserve">M&amp;G RG  PLC SHS GBP           </t>
  </si>
  <si>
    <t>GB00BKFB1C65</t>
  </si>
  <si>
    <t xml:space="preserve">PARVEST SUST BD EURO          </t>
  </si>
  <si>
    <t>LU0828231075</t>
  </si>
  <si>
    <t xml:space="preserve">BTP 21/28 0,25% EUR           </t>
  </si>
  <si>
    <t>IT0005433690</t>
  </si>
  <si>
    <t xml:space="preserve">BRISTOL-M. 2.9% 24            </t>
  </si>
  <si>
    <t>US110122CM85</t>
  </si>
  <si>
    <t xml:space="preserve">JPM EUR ULT SHORT IC          </t>
  </si>
  <si>
    <t>IE00BD9MMF62</t>
  </si>
  <si>
    <t xml:space="preserve">BELGIO 15-25 0.8%             </t>
  </si>
  <si>
    <t>BE0000334434</t>
  </si>
  <si>
    <t xml:space="preserve">AURIZON NETWORK 01/06/16-26   </t>
  </si>
  <si>
    <t>XS1418788599</t>
  </si>
  <si>
    <t xml:space="preserve">SPAIN 5.9% 15.03.11/30.07.26  </t>
  </si>
  <si>
    <t>ES00000123C7</t>
  </si>
  <si>
    <t xml:space="preserve">3M COMPANY 1.5% 2026          </t>
  </si>
  <si>
    <t>XS1136406342</t>
  </si>
  <si>
    <t xml:space="preserve">UBS-ETF MSCI N.AMER.          </t>
  </si>
  <si>
    <t>LU0629460089</t>
  </si>
  <si>
    <t xml:space="preserve">GS GREEN BOND I  EUR          </t>
  </si>
  <si>
    <t>LU1365052627</t>
  </si>
  <si>
    <t xml:space="preserve">INVESCO US FINANCIALS S&amp;P     </t>
  </si>
  <si>
    <t>IE00B42Q4896</t>
  </si>
  <si>
    <t xml:space="preserve">ISHARES MSCI EM.MKT           </t>
  </si>
  <si>
    <t>IE00B8KGV557</t>
  </si>
  <si>
    <t xml:space="preserve">VANG EUR GVB IX-IP EUR A      </t>
  </si>
  <si>
    <t>IE00BFPM9W02</t>
  </si>
  <si>
    <t xml:space="preserve">ISHARES MSCI CANADA B         </t>
  </si>
  <si>
    <t>IE00B52SF786</t>
  </si>
  <si>
    <t xml:space="preserve">SPDR BARCL.EMG MKT            </t>
  </si>
  <si>
    <t>IE00B4613386</t>
  </si>
  <si>
    <t xml:space="preserve">BTPI 19/15.5.30 0,40          </t>
  </si>
  <si>
    <t>IT0005387052</t>
  </si>
  <si>
    <t xml:space="preserve">NORDEA 1 - ALPHA 7            </t>
  </si>
  <si>
    <t>LU1807426629</t>
  </si>
  <si>
    <t xml:space="preserve">SISF GR CHINA C  USD          </t>
  </si>
  <si>
    <t>LU0140637140</t>
  </si>
  <si>
    <t xml:space="preserve">REDES ENERGETICAS N.          </t>
  </si>
  <si>
    <t>PTREL0AM0008</t>
  </si>
  <si>
    <t xml:space="preserve">INTESA SP.26EUR0,625          </t>
  </si>
  <si>
    <t>XS2304664167</t>
  </si>
  <si>
    <t xml:space="preserve">BTP 21/31 0.60% EUR           </t>
  </si>
  <si>
    <t>IT0005436693</t>
  </si>
  <si>
    <t xml:space="preserve">UBS-ETF MSCI JAPAN A          </t>
  </si>
  <si>
    <t>LU0136240974</t>
  </si>
  <si>
    <t xml:space="preserve">ING (L) INV-EUROPEAN EQTY-XC  </t>
  </si>
  <si>
    <t>LU0113304017</t>
  </si>
  <si>
    <t xml:space="preserve">FRANCIA 2.5% 26 EUR           </t>
  </si>
  <si>
    <t>FR001400FYQ4</t>
  </si>
  <si>
    <t xml:space="preserve">FRANCIA EUR ZC 18-24          </t>
  </si>
  <si>
    <t>FR0013344751</t>
  </si>
  <si>
    <t xml:space="preserve">BCA POP SONDRIO               </t>
  </si>
  <si>
    <t>IT0000784196</t>
  </si>
  <si>
    <t xml:space="preserve">IBERDROLA SA                  </t>
  </si>
  <si>
    <t>ES0144580Y14</t>
  </si>
  <si>
    <t>5QK37QC7NWOJ8D7WVQ45</t>
  </si>
  <si>
    <t xml:space="preserve">ANIMA OB.EU.MLT A CM          </t>
  </si>
  <si>
    <t>IT0003588982</t>
  </si>
  <si>
    <t xml:space="preserve">BNY MELLON GLB BD CL C USD    </t>
  </si>
  <si>
    <t>IE0003932492</t>
  </si>
  <si>
    <t xml:space="preserve">MERCK &amp; CO. INC.              </t>
  </si>
  <si>
    <t>US58933Y1055</t>
  </si>
  <si>
    <t>4YV9Y5M8S0BRK1RP0397</t>
  </si>
  <si>
    <t xml:space="preserve">MICROSOF 26 2.4% USD          </t>
  </si>
  <si>
    <t>US594918BR43</t>
  </si>
  <si>
    <t xml:space="preserve">OLANDA/38 EUR ZC              </t>
  </si>
  <si>
    <t>NL0015000B11</t>
  </si>
  <si>
    <t xml:space="preserve">T.R PR US HY BD IC            </t>
  </si>
  <si>
    <t>LU1697877279</t>
  </si>
  <si>
    <t xml:space="preserve">EMERSON ELECTRIC CO           </t>
  </si>
  <si>
    <t>US2910111044</t>
  </si>
  <si>
    <t>FGLT0EWZSUIRRITFOA30</t>
  </si>
  <si>
    <t xml:space="preserve">REGNO UNITO 1% 18-24          </t>
  </si>
  <si>
    <t>GB00BFWFPL34</t>
  </si>
  <si>
    <t xml:space="preserve">EURIZON EASYF.BD CPT          </t>
  </si>
  <si>
    <t>LU0335990569</t>
  </si>
  <si>
    <t xml:space="preserve">FIDELITY EUROP.DYNAMIC GROWTH </t>
  </si>
  <si>
    <t>LU0318940003</t>
  </si>
  <si>
    <t xml:space="preserve">FID GL FIN SERV YC            </t>
  </si>
  <si>
    <t>LU0346388704</t>
  </si>
  <si>
    <t xml:space="preserve">EURIZ EASYF BOND FLZ          </t>
  </si>
  <si>
    <t>LU0457148533</t>
  </si>
  <si>
    <t xml:space="preserve">AMUNDI MSCI USA SRI PAB UCITS </t>
  </si>
  <si>
    <t>IE000R85HL30</t>
  </si>
  <si>
    <t xml:space="preserve">HENDER.HOR TECHNO             </t>
  </si>
  <si>
    <t>LU0196035553</t>
  </si>
  <si>
    <t xml:space="preserve">BTP 01-09-2038 2.95%          </t>
  </si>
  <si>
    <t>IT0005321325</t>
  </si>
  <si>
    <t xml:space="preserve">COMMONW. USD 3.65%46          </t>
  </si>
  <si>
    <t>US202795JJ01</t>
  </si>
  <si>
    <t xml:space="preserve">DWS FLOATING RATE NOTES EUR   </t>
  </si>
  <si>
    <t>LU1673806201</t>
  </si>
  <si>
    <t xml:space="preserve">UBS SUS DEV BANK ETF          </t>
  </si>
  <si>
    <t>LU1852211991</t>
  </si>
  <si>
    <t xml:space="preserve">BTP 21/29 0.45% EUR           </t>
  </si>
  <si>
    <t>IT0005467482</t>
  </si>
  <si>
    <t xml:space="preserve">BNPPAR US MF EQ PC            </t>
  </si>
  <si>
    <t>LU1956163882</t>
  </si>
  <si>
    <t xml:space="preserve">NINTENDO CO.                  </t>
  </si>
  <si>
    <t>JP3756600007</t>
  </si>
  <si>
    <t>353800FEEXU6I9M0ZF27</t>
  </si>
  <si>
    <t xml:space="preserve">JPM TM 21-25                  </t>
  </si>
  <si>
    <t>US46647PCT12</t>
  </si>
  <si>
    <t xml:space="preserve">SANOFI 25 1.5%                </t>
  </si>
  <si>
    <t>FR0012969038</t>
  </si>
  <si>
    <t xml:space="preserve">PROCTER G. 4,875% 27          </t>
  </si>
  <si>
    <t>XS0300113254</t>
  </si>
  <si>
    <t xml:space="preserve">BROADCOM 3.625% 24            </t>
  </si>
  <si>
    <t>US11135FAY79</t>
  </si>
  <si>
    <t xml:space="preserve">BK AMERICA TM 19-25           </t>
  </si>
  <si>
    <t>US06051GHR39</t>
  </si>
  <si>
    <t xml:space="preserve">ICAHNENT26 USD 6.25%          </t>
  </si>
  <si>
    <t>US451102BT32</t>
  </si>
  <si>
    <t xml:space="preserve">MEDIOBANCA/25 TV SUB          </t>
  </si>
  <si>
    <t>IT0005127508</t>
  </si>
  <si>
    <t xml:space="preserve">GERMANIA 1.3% 22-27           </t>
  </si>
  <si>
    <t>DE0001141869</t>
  </si>
  <si>
    <t xml:space="preserve">SIEMENS AG-REG                </t>
  </si>
  <si>
    <t>DE0007236101</t>
  </si>
  <si>
    <t>W38RGI023J3WT1HWRP32</t>
  </si>
  <si>
    <t xml:space="preserve">JPMORGAN F-EURO STRAT VL-A=   </t>
  </si>
  <si>
    <t>LU0107398884</t>
  </si>
  <si>
    <t xml:space="preserve">AMUN ST EUR 50 /CIV           </t>
  </si>
  <si>
    <t>FR0010790980</t>
  </si>
  <si>
    <t xml:space="preserve">BTP 17/15.05.24 1.85          </t>
  </si>
  <si>
    <t>IT0005246340</t>
  </si>
  <si>
    <t xml:space="preserve">L&amp;G GL HY BD IHC              </t>
  </si>
  <si>
    <t>LU1003760755</t>
  </si>
  <si>
    <t xml:space="preserve">FILIPPINE30USD 2,457          </t>
  </si>
  <si>
    <t>US718286CJ41</t>
  </si>
  <si>
    <t xml:space="preserve">INTESA SP.1.375% 24           </t>
  </si>
  <si>
    <t>XS1551306951</t>
  </si>
  <si>
    <t xml:space="preserve">NORDEA EUR                    </t>
  </si>
  <si>
    <t>FI4000297767</t>
  </si>
  <si>
    <t xml:space="preserve">PROSUS ORD EUR                </t>
  </si>
  <si>
    <t>NL0013654783</t>
  </si>
  <si>
    <t xml:space="preserve">UBS BARC.USD EMG.MKT          </t>
  </si>
  <si>
    <t>LU1324516308</t>
  </si>
  <si>
    <t xml:space="preserve">X TRACKERS MSCI WL ST         </t>
  </si>
  <si>
    <t>IE00BM67HN09</t>
  </si>
  <si>
    <t xml:space="preserve">ROADSTER F.1.625% 24          </t>
  </si>
  <si>
    <t>XS1731882186</t>
  </si>
  <si>
    <t>VANGUARD HIGH DIVIDEND YIELD E</t>
  </si>
  <si>
    <t>IE00B8GKDB10</t>
  </si>
  <si>
    <t xml:space="preserve">BEI 14-24 2.5%                </t>
  </si>
  <si>
    <t>US298785GQ39</t>
  </si>
  <si>
    <t xml:space="preserve">PICTET-CLEAN ENERGY-I EUR     </t>
  </si>
  <si>
    <t>LU0312383663</t>
  </si>
  <si>
    <t xml:space="preserve">NORDEA 1 EMRG EQ.STARS  BIUSD </t>
  </si>
  <si>
    <t>LU0602539354</t>
  </si>
  <si>
    <t xml:space="preserve">MSIF EU OP FD ZC              </t>
  </si>
  <si>
    <t>LU1387591727</t>
  </si>
  <si>
    <t xml:space="preserve">SPAGNA 0% 21-27 EUR           </t>
  </si>
  <si>
    <t>ES0000012J15</t>
  </si>
  <si>
    <t xml:space="preserve">ARAMARK 3.125% 17-25          </t>
  </si>
  <si>
    <t>XS1586831999</t>
  </si>
  <si>
    <t xml:space="preserve">AT&amp;T USD 18-30 4.30%          </t>
  </si>
  <si>
    <t>US00206RGQ92</t>
  </si>
  <si>
    <t xml:space="preserve">NORDEA 1 EM MK BOND           </t>
  </si>
  <si>
    <t>LU0772925789</t>
  </si>
  <si>
    <t xml:space="preserve">MEDIOBANCA 0.875% 25          </t>
  </si>
  <si>
    <t>XS2090859252</t>
  </si>
  <si>
    <t xml:space="preserve">UBS (LUX) EQUITY USA          </t>
  </si>
  <si>
    <t>LU0508198768</t>
  </si>
  <si>
    <t xml:space="preserve">BAXTER 24 EUR 0.4%            </t>
  </si>
  <si>
    <t>XS1998215393</t>
  </si>
  <si>
    <t xml:space="preserve">BGF WORLD HEALTHSCIE          </t>
  </si>
  <si>
    <t>LU1960219225</t>
  </si>
  <si>
    <t>PICTET SHORT TERM MN MKT EUR I</t>
  </si>
  <si>
    <t>LU0128494944</t>
  </si>
  <si>
    <t xml:space="preserve">DB X-TR IBX EUR SOV EUROZON   </t>
  </si>
  <si>
    <t>LU0290355717</t>
  </si>
  <si>
    <t xml:space="preserve">ESSELUNGA 27 1,875%           </t>
  </si>
  <si>
    <t>XS1706922256</t>
  </si>
  <si>
    <t>8156001A08A847FFCE47</t>
  </si>
  <si>
    <t>ESSELUNGA SPA</t>
  </si>
  <si>
    <t xml:space="preserve">JPMF EM LOC CURR              </t>
  </si>
  <si>
    <t>LU0332401552</t>
  </si>
  <si>
    <t xml:space="preserve">PICTET TR CORTO EUR           </t>
  </si>
  <si>
    <t>LU0496442640</t>
  </si>
  <si>
    <t xml:space="preserve">BTP 0% 01.03.2021-01.04.2026  </t>
  </si>
  <si>
    <t>IT0005437147</t>
  </si>
  <si>
    <t xml:space="preserve">HENDERSON HOR.JAPAN           </t>
  </si>
  <si>
    <t>LU0196036015</t>
  </si>
  <si>
    <t xml:space="preserve">ABM INDUSTRIES   USD          </t>
  </si>
  <si>
    <t>US0009571003</t>
  </si>
  <si>
    <t xml:space="preserve">X-TRACKERS DJ ES 50 SHORT     </t>
  </si>
  <si>
    <t>LU0292106753</t>
  </si>
  <si>
    <t xml:space="preserve">BNP PAR 14-24 2.375%          </t>
  </si>
  <si>
    <t>XS1068871448</t>
  </si>
  <si>
    <t xml:space="preserve">T.ROWE PRICE-US SML           </t>
  </si>
  <si>
    <t>LU0133096981</t>
  </si>
  <si>
    <t xml:space="preserve">WALT DISNEY USD 7%32          </t>
  </si>
  <si>
    <t>US25468PBW59</t>
  </si>
  <si>
    <t xml:space="preserve">BTP 22/25 1,20% EUR           </t>
  </si>
  <si>
    <t>IT0005493298</t>
  </si>
  <si>
    <t xml:space="preserve">COSTCO WHOLESALE CORP         </t>
  </si>
  <si>
    <t>US22160K1051</t>
  </si>
  <si>
    <t>29DX7H14B9S6O3FD6V18</t>
  </si>
  <si>
    <t xml:space="preserve">(ETC) INVESCO PHY.GOLD        </t>
  </si>
  <si>
    <t>IE00B579F325</t>
  </si>
  <si>
    <t xml:space="preserve">UBS ETF MSCI SWITZERLAND      </t>
  </si>
  <si>
    <t>LU0977261329</t>
  </si>
  <si>
    <t xml:space="preserve">ANIMA FX EUR Y                </t>
  </si>
  <si>
    <t>IT0004300668</t>
  </si>
  <si>
    <t xml:space="preserve">1ST TRUST CLD COMP. ETF EUR   </t>
  </si>
  <si>
    <t>IE00BFD2H405</t>
  </si>
  <si>
    <t xml:space="preserve">PICTET EUR SH.TERM I          </t>
  </si>
  <si>
    <t>LU0726357444</t>
  </si>
  <si>
    <t xml:space="preserve">INTL DESIG 23-28 10           </t>
  </si>
  <si>
    <t>XS2719293826</t>
  </si>
  <si>
    <t xml:space="preserve">CITIGROUP/25USD TM            </t>
  </si>
  <si>
    <t>US172967MF56</t>
  </si>
  <si>
    <t xml:space="preserve">BGF WLD GOLD I2HC             </t>
  </si>
  <si>
    <t>LU0368236153</t>
  </si>
  <si>
    <t xml:space="preserve">SLM 25 USD 4.2%               </t>
  </si>
  <si>
    <t>US78442PGD24</t>
  </si>
  <si>
    <t xml:space="preserve">ESSILORL 20-26 0.375          </t>
  </si>
  <si>
    <t>FR0013516069</t>
  </si>
  <si>
    <t xml:space="preserve">AMUNDI ETF SHORT MSC          </t>
  </si>
  <si>
    <t>FR0010791194</t>
  </si>
  <si>
    <t xml:space="preserve">OYSTER EUROPEAN OPPORT-EUR    </t>
  </si>
  <si>
    <t>LU0096450555</t>
  </si>
  <si>
    <t xml:space="preserve">BTP 09/01.03.25 5%            </t>
  </si>
  <si>
    <t>IT0004513641</t>
  </si>
  <si>
    <t xml:space="preserve">ISH MSCI WORLD MINIMUM VOL    </t>
  </si>
  <si>
    <t>IE00B8FHGS14</t>
  </si>
  <si>
    <t xml:space="preserve">BTP 16/01.06.26 1,60          </t>
  </si>
  <si>
    <t>IT0005170839</t>
  </si>
  <si>
    <t xml:space="preserve">UBS ETF MSCI CA CAD           </t>
  </si>
  <si>
    <t>LU0950672807</t>
  </si>
  <si>
    <t xml:space="preserve">STANLEY BLACK DK USD          </t>
  </si>
  <si>
    <t>US8545021011</t>
  </si>
  <si>
    <t xml:space="preserve">BANCO SANTANDER SA            </t>
  </si>
  <si>
    <t>ES0113900J37</t>
  </si>
  <si>
    <t>5493006QMFDDMYWIAM13</t>
  </si>
  <si>
    <t>SANTANDER CENTRAL HISPANO INTERNATIONAL</t>
  </si>
  <si>
    <t xml:space="preserve">(ETC) WISDOM PHYSIC.GOLD E    </t>
  </si>
  <si>
    <t>JE00B8DFY052</t>
  </si>
  <si>
    <t xml:space="preserve">UK TREASURY 4,25% 07.12.2027  </t>
  </si>
  <si>
    <t>GB00B16NNR78</t>
  </si>
  <si>
    <t>ECTRVYYCEF89VWYS6K36</t>
  </si>
  <si>
    <t xml:space="preserve">BNP JPM ESG EMU GOV BOND      </t>
  </si>
  <si>
    <t>LU2244387457</t>
  </si>
  <si>
    <t xml:space="preserve">L&amp;G JAP EQTY USD-AC           </t>
  </si>
  <si>
    <t>IE00BFXR5T61</t>
  </si>
  <si>
    <t xml:space="preserve">BELGIO 17/27 0.8%             </t>
  </si>
  <si>
    <t>BE0000341504</t>
  </si>
  <si>
    <t xml:space="preserve">SYNGENTA F.27 1.25%           </t>
  </si>
  <si>
    <t>XS1199954691</t>
  </si>
  <si>
    <t xml:space="preserve">XTRACK II-EURO.GOV./SH EUR    </t>
  </si>
  <si>
    <t>LU0290357507</t>
  </si>
  <si>
    <t xml:space="preserve">SERVICE CORP INT USD          </t>
  </si>
  <si>
    <t>US8175651046</t>
  </si>
  <si>
    <t xml:space="preserve">ASSICURAZIONI GENERALI        </t>
  </si>
  <si>
    <t>IT0000062072</t>
  </si>
  <si>
    <t xml:space="preserve">FISERV 19-24 2.75%            </t>
  </si>
  <si>
    <t>US337738AS78</t>
  </si>
  <si>
    <t xml:space="preserve">AMUNDI IND JPM GBI G          </t>
  </si>
  <si>
    <t>LU1435162026</t>
  </si>
  <si>
    <t xml:space="preserve">AMUNDI IDX EQ.N.AME.          </t>
  </si>
  <si>
    <t>LU0389812008</t>
  </si>
  <si>
    <t xml:space="preserve">UK TSY GBP 1.5% 2026          </t>
  </si>
  <si>
    <t>GB00BYZW3G56</t>
  </si>
  <si>
    <t xml:space="preserve">SCHRODER INTL-ITALIAN EQ-CAC  </t>
  </si>
  <si>
    <t>LU0106239527</t>
  </si>
  <si>
    <t xml:space="preserve">HOLCIM CHF                    </t>
  </si>
  <si>
    <t>CH0012214059</t>
  </si>
  <si>
    <t>529900EHPFPYHV6IQO98</t>
  </si>
  <si>
    <t xml:space="preserve">X WORLD CARE H.C. 1C          </t>
  </si>
  <si>
    <t>IE00BM67HK77</t>
  </si>
  <si>
    <t>AMUNDI S&amp;P GLB LUXURY UCITS ET</t>
  </si>
  <si>
    <t>LU1681048630</t>
  </si>
  <si>
    <t xml:space="preserve">VOLKSWAGEN AG PREF.           </t>
  </si>
  <si>
    <t>DE0007664039</t>
  </si>
  <si>
    <t xml:space="preserve">AMUNDI MSCI EM LATIN AMERICA  </t>
  </si>
  <si>
    <t>LU1681045024</t>
  </si>
  <si>
    <t xml:space="preserve">EURIZON EASYFUND-BND          </t>
  </si>
  <si>
    <t>LU0335987854</t>
  </si>
  <si>
    <t xml:space="preserve">FRANKLIN LIB/SHS CL-          </t>
  </si>
  <si>
    <t>IE000YZIVX22</t>
  </si>
  <si>
    <t xml:space="preserve">SANTANDER 0.5% 22-25          </t>
  </si>
  <si>
    <t>XS2441296923</t>
  </si>
  <si>
    <t xml:space="preserve">ING GROUP                     </t>
  </si>
  <si>
    <t>NL0011821202</t>
  </si>
  <si>
    <t>549300NYKK9MWM7GGW15</t>
  </si>
  <si>
    <t xml:space="preserve">XTRACKERS MSCI WL UT          </t>
  </si>
  <si>
    <t>IE00BM67HQ30</t>
  </si>
  <si>
    <t xml:space="preserve">ISHARES S&amp;P500 ETF            </t>
  </si>
  <si>
    <t>IE00B6SPMN59</t>
  </si>
  <si>
    <t xml:space="preserve">NORDEA BANK25 1.125%          </t>
  </si>
  <si>
    <t>XS1189263400</t>
  </si>
  <si>
    <t xml:space="preserve">X TRACKERS HY 1-3 EUR AC      </t>
  </si>
  <si>
    <t>LU1109939865</t>
  </si>
  <si>
    <t xml:space="preserve">VEOLIA ENVIRONNEMENT          </t>
  </si>
  <si>
    <t>FR0000124141</t>
  </si>
  <si>
    <t>969500LENY69X51OOT31</t>
  </si>
  <si>
    <t>VEOLIA ENVIRONNEMENT</t>
  </si>
  <si>
    <t xml:space="preserve">ANIMA OB.EUROPA A CM          </t>
  </si>
  <si>
    <t>IT0001083226</t>
  </si>
  <si>
    <t xml:space="preserve">SOCIETE GEN 14-24 5%          </t>
  </si>
  <si>
    <t>USF8590LAA47</t>
  </si>
  <si>
    <t xml:space="preserve">UBS ETF MSCI USA EUR          </t>
  </si>
  <si>
    <t>IE00BD4TYG73</t>
  </si>
  <si>
    <t xml:space="preserve">CORECIVIC 21/26 8.25          </t>
  </si>
  <si>
    <t>US21871NAB73</t>
  </si>
  <si>
    <t xml:space="preserve">BTP 22/28 3,40% EUR           </t>
  </si>
  <si>
    <t>IT0005521981</t>
  </si>
  <si>
    <t xml:space="preserve">XTRACKERS MSCI WL IN          </t>
  </si>
  <si>
    <t>IE00BM67HV82</t>
  </si>
  <si>
    <t xml:space="preserve">XT USA INFO USD-1D-           </t>
  </si>
  <si>
    <t>IE00BGQYRS42</t>
  </si>
  <si>
    <t xml:space="preserve">BTP 19/25 0.35% EUR           </t>
  </si>
  <si>
    <t>IT0005386245</t>
  </si>
  <si>
    <t xml:space="preserve">REGNO UNITO 1.625%28          </t>
  </si>
  <si>
    <t>GB00BFX0ZL78</t>
  </si>
  <si>
    <t xml:space="preserve">PHILIP MOR.2.75% 25           </t>
  </si>
  <si>
    <t>XS0906815591</t>
  </si>
  <si>
    <t xml:space="preserve">XTRA USA USD-1C-EUR           </t>
  </si>
  <si>
    <t>IE00BFMNPS42</t>
  </si>
  <si>
    <t xml:space="preserve">VANG-GLB S/T B-EUR HDG INST+  </t>
  </si>
  <si>
    <t>IE00BH65QT84</t>
  </si>
  <si>
    <t xml:space="preserve">PIMCO EUROPN HY BD-IA         </t>
  </si>
  <si>
    <t>IE00BK9YL094</t>
  </si>
  <si>
    <t xml:space="preserve">CANDRIAM US HY CORP BONDS     </t>
  </si>
  <si>
    <t>LU1220231333</t>
  </si>
  <si>
    <t xml:space="preserve">USA 14-24 2.5% USD            </t>
  </si>
  <si>
    <t>US912828WJ58</t>
  </si>
  <si>
    <t xml:space="preserve">WISDOM TREE AI ETF            </t>
  </si>
  <si>
    <t>IE00BDVPNG13</t>
  </si>
  <si>
    <t xml:space="preserve">UBS CONVERT GLOBAL E-EQ       </t>
  </si>
  <si>
    <t>LU0358423738</t>
  </si>
  <si>
    <t xml:space="preserve">LEGAL&amp;GENERAL GROUP           </t>
  </si>
  <si>
    <t>GB0005603997</t>
  </si>
  <si>
    <t xml:space="preserve">REDEIA                        </t>
  </si>
  <si>
    <t>ES0173093024</t>
  </si>
  <si>
    <t>5493009HMD0C90GUV498</t>
  </si>
  <si>
    <t xml:space="preserve">ADOBE SYSTEMS INC             </t>
  </si>
  <si>
    <t>US00724F1012</t>
  </si>
  <si>
    <t>FU4LY2G4933NH2E1CP29</t>
  </si>
  <si>
    <t xml:space="preserve">NOVO NORD BR/RG-B             </t>
  </si>
  <si>
    <t>DK0062498333</t>
  </si>
  <si>
    <t>549300DAQ1CVT6CXN342</t>
  </si>
  <si>
    <t xml:space="preserve">AROUNDTOWN 1.875% 26          </t>
  </si>
  <si>
    <t>XS1649193403</t>
  </si>
  <si>
    <t xml:space="preserve">LYXOR 1-3Y ITALY BTP          </t>
  </si>
  <si>
    <t>LU1598691050</t>
  </si>
  <si>
    <t xml:space="preserve">INVESCO US VALUE EQU          </t>
  </si>
  <si>
    <t>LU0607513826</t>
  </si>
  <si>
    <t xml:space="preserve">ENGIE                         </t>
  </si>
  <si>
    <t>FR0010208488</t>
  </si>
  <si>
    <t>LAXUQCHT4FH58LRZDY46</t>
  </si>
  <si>
    <t>ENGIE S.A.</t>
  </si>
  <si>
    <t xml:space="preserve">X-TRACK.II MTS IT             </t>
  </si>
  <si>
    <t>LU0613540268</t>
  </si>
  <si>
    <t xml:space="preserve">ALCON CHF                     </t>
  </si>
  <si>
    <t>CH0432492467</t>
  </si>
  <si>
    <t>549300LDT5AP8S0NBM78</t>
  </si>
  <si>
    <t xml:space="preserve">FILIPPINE USD 3% 28           </t>
  </si>
  <si>
    <t>US718286CC97</t>
  </si>
  <si>
    <t xml:space="preserve">USA USD 49 2.875%             </t>
  </si>
  <si>
    <t>US912810SH23</t>
  </si>
  <si>
    <t xml:space="preserve">ISHARES EURO CORP1-5          </t>
  </si>
  <si>
    <t>IE00B4L60045</t>
  </si>
  <si>
    <t xml:space="preserve">FRANCE OATI 25 0.1%           </t>
  </si>
  <si>
    <t>FR0012558310</t>
  </si>
  <si>
    <t xml:space="preserve">FRANCIA EUR 2030 LK           </t>
  </si>
  <si>
    <t>FR0011982776</t>
  </si>
  <si>
    <t xml:space="preserve">INVESCO US CONS DISC S&amp;P SEC  </t>
  </si>
  <si>
    <t>IE00B449XP68</t>
  </si>
  <si>
    <t xml:space="preserve">BGF CONTIN.EUROP.FLX          </t>
  </si>
  <si>
    <t>LU0888974473</t>
  </si>
  <si>
    <t xml:space="preserve">SODEXO                        </t>
  </si>
  <si>
    <t>FR0000121220</t>
  </si>
  <si>
    <t xml:space="preserve">TAMBURI INVESTIMENT           </t>
  </si>
  <si>
    <t>IT0003153621</t>
  </si>
  <si>
    <t xml:space="preserve">ABB LTD-REG                   </t>
  </si>
  <si>
    <t>CH0012221716</t>
  </si>
  <si>
    <t>5493000LKVGOO9PELI61</t>
  </si>
  <si>
    <t xml:space="preserve">UBS BLOOM EU INF LNK          </t>
  </si>
  <si>
    <t>LU1645380368</t>
  </si>
  <si>
    <t xml:space="preserve">GERMANIA 2.1% 22-29           </t>
  </si>
  <si>
    <t>DE0001102622</t>
  </si>
  <si>
    <t xml:space="preserve">JPM EUROLAND EQUITY-C         </t>
  </si>
  <si>
    <t>LU0129440391</t>
  </si>
  <si>
    <t xml:space="preserve">INVES NASDAQ-100 ESG          </t>
  </si>
  <si>
    <t>IE000COQKPO9</t>
  </si>
  <si>
    <t xml:space="preserve">USA USD 1.375% 23-33          </t>
  </si>
  <si>
    <t>US91282CHP95</t>
  </si>
  <si>
    <t xml:space="preserve">USA 15-45 2,5% USD            </t>
  </si>
  <si>
    <t>US912810RK60</t>
  </si>
  <si>
    <t xml:space="preserve">SAPPI PAP 26 3.125%           </t>
  </si>
  <si>
    <t>XS1961852750</t>
  </si>
  <si>
    <t xml:space="preserve">FIDELITY FUND EUROPEAN LARGER </t>
  </si>
  <si>
    <t>LU0318939765</t>
  </si>
  <si>
    <t xml:space="preserve">ENI EUR 3.625% 23-27          </t>
  </si>
  <si>
    <t>XS2623957078</t>
  </si>
  <si>
    <t xml:space="preserve">SEVERN TRENT ORD GBP          </t>
  </si>
  <si>
    <t>GB00B1FH8J72</t>
  </si>
  <si>
    <t>213800RPBXRETY4A4C59</t>
  </si>
  <si>
    <t xml:space="preserve">TERNA SPA                     </t>
  </si>
  <si>
    <t>IT0003242622</t>
  </si>
  <si>
    <t xml:space="preserve">NORDEA I SIC-DANSH            </t>
  </si>
  <si>
    <t>LU0772917414</t>
  </si>
  <si>
    <t xml:space="preserve">ISHARES CORE 500              </t>
  </si>
  <si>
    <t>IE00B5BMR087</t>
  </si>
  <si>
    <t xml:space="preserve">GS EM MK DB HARD CURRENCY EUR </t>
  </si>
  <si>
    <t>LU0555020725</t>
  </si>
  <si>
    <t xml:space="preserve">SPAGNA 15/30 1% LK            </t>
  </si>
  <si>
    <t>ES00000127C8</t>
  </si>
  <si>
    <t xml:space="preserve">MORGAN ST.US ADVANTAGE USD Z$ </t>
  </si>
  <si>
    <t>LU0360484686</t>
  </si>
  <si>
    <t xml:space="preserve">BTP 20/27 0.95% EUR           </t>
  </si>
  <si>
    <t>IT0005416570</t>
  </si>
  <si>
    <t xml:space="preserve">PARVEST BOND EURO CL.C        </t>
  </si>
  <si>
    <t>LU0075938133</t>
  </si>
  <si>
    <t xml:space="preserve">ACEA/27 EUR 1.5%              </t>
  </si>
  <si>
    <t>XS1767087866</t>
  </si>
  <si>
    <t xml:space="preserve">FRANCIA 1.25% 21-38           </t>
  </si>
  <si>
    <t>FR0014009O62</t>
  </si>
  <si>
    <t xml:space="preserve">PIMCO EURO BOND EUR           </t>
  </si>
  <si>
    <t>IE0004931386</t>
  </si>
  <si>
    <t xml:space="preserve">DWS IN E EQ IN TFCC           </t>
  </si>
  <si>
    <t>LU1747711031</t>
  </si>
  <si>
    <t xml:space="preserve">T.ROWE JAPANESE EQU.          </t>
  </si>
  <si>
    <t>LU0230817925</t>
  </si>
  <si>
    <t xml:space="preserve">MARSH MCLN 3.875% 24          </t>
  </si>
  <si>
    <t>US571748BF82</t>
  </si>
  <si>
    <t xml:space="preserve">XEROX 14-24 3.8%              </t>
  </si>
  <si>
    <t>US984121CJ06</t>
  </si>
  <si>
    <t xml:space="preserve">AM.EXPRESS 3.4% 2024          </t>
  </si>
  <si>
    <t>US025816CC13</t>
  </si>
  <si>
    <t xml:space="preserve">UBS LUX EQ SICAV-USA VALUE-P  </t>
  </si>
  <si>
    <t>LU0070848113</t>
  </si>
  <si>
    <t>JPM GLOBAL AGGR.TE BD CL.A EUR</t>
  </si>
  <si>
    <t>LU0430492594</t>
  </si>
  <si>
    <t xml:space="preserve">ISH MSCI EUR.CONSUM. STAMPLES </t>
  </si>
  <si>
    <t>IE00BMW42074</t>
  </si>
  <si>
    <t xml:space="preserve">FRESENIUS/30EUR 1.5%          </t>
  </si>
  <si>
    <t>XS2178769159</t>
  </si>
  <si>
    <t xml:space="preserve">BTP 22/24 1,75% EUR           </t>
  </si>
  <si>
    <t>IT0005499311</t>
  </si>
  <si>
    <t xml:space="preserve">RCI BQ 24 EMTN 2%             </t>
  </si>
  <si>
    <t>FR0013393774</t>
  </si>
  <si>
    <t>96950001WI712W7PQG45</t>
  </si>
  <si>
    <t xml:space="preserve">HSBC MSCI PACIF USD           </t>
  </si>
  <si>
    <t>IE00B5SG8Z57</t>
  </si>
  <si>
    <t xml:space="preserve">UBS BBG JAPAN TRE 1-          </t>
  </si>
  <si>
    <t>LU2098179695</t>
  </si>
  <si>
    <t xml:space="preserve">BEI 15-25 1.875% USD          </t>
  </si>
  <si>
    <t>US298785GS94</t>
  </si>
  <si>
    <t xml:space="preserve">XTRACKERS II EUR CB           </t>
  </si>
  <si>
    <t>LU0478205379</t>
  </si>
  <si>
    <t xml:space="preserve">PIMCO GIS-GLB BD ESG - IEURHA </t>
  </si>
  <si>
    <t>IE00BYXVX196</t>
  </si>
  <si>
    <t xml:space="preserve">NORDEA 1 EUR.CR.CRED          </t>
  </si>
  <si>
    <t>LU0733672124</t>
  </si>
  <si>
    <t xml:space="preserve">AMAZON.COM 2.8% 2024          </t>
  </si>
  <si>
    <t>US023135AZ90</t>
  </si>
  <si>
    <t xml:space="preserve">DCP 25 USD 5.375%             </t>
  </si>
  <si>
    <t>US23311VAG23</t>
  </si>
  <si>
    <t xml:space="preserve">HSBC HOLDINGS PLC             </t>
  </si>
  <si>
    <t>GB0005405286</t>
  </si>
  <si>
    <t xml:space="preserve">JPM GLB SHT DUR-IH EUR A      </t>
  </si>
  <si>
    <t>LU0973526071</t>
  </si>
  <si>
    <t xml:space="preserve">JPM-EUROPE STRA GRW-C EUR     </t>
  </si>
  <si>
    <t>LU0129443577</t>
  </si>
  <si>
    <t xml:space="preserve">BGF NEW ENERG I2C             </t>
  </si>
  <si>
    <t>LU0368234703</t>
  </si>
  <si>
    <t xml:space="preserve">PAYPAL HOLDINGS-WI            </t>
  </si>
  <si>
    <t>US70450Y1038</t>
  </si>
  <si>
    <t>5493005X2GO78EFZ3E94</t>
  </si>
  <si>
    <t xml:space="preserve">UBS LB USD HY IA1C            </t>
  </si>
  <si>
    <t>LU0396369992</t>
  </si>
  <si>
    <t xml:space="preserve">BP PLC                        </t>
  </si>
  <si>
    <t>GB0007980591</t>
  </si>
  <si>
    <t xml:space="preserve">USA TRSY 2.625% 2029          </t>
  </si>
  <si>
    <t>US9128286B18</t>
  </si>
  <si>
    <t>X - II SOVS EUROZ. GOVT 1-3 1C</t>
  </si>
  <si>
    <t>LU0290356871</t>
  </si>
  <si>
    <t xml:space="preserve">LO FUNDS EURO RESP. CORP CL I </t>
  </si>
  <si>
    <t>LU0210004429</t>
  </si>
  <si>
    <t xml:space="preserve">BTP 20/36 1.45% EUR           </t>
  </si>
  <si>
    <t>IT0005402117</t>
  </si>
  <si>
    <t xml:space="preserve">GEN ELECT 0.875% 25           </t>
  </si>
  <si>
    <t>XS1612542826</t>
  </si>
  <si>
    <t xml:space="preserve">SHELL INTL 0.75% 24           </t>
  </si>
  <si>
    <t>XS1411405662</t>
  </si>
  <si>
    <t xml:space="preserve">SPDR BARCL.EUR CORP.          </t>
  </si>
  <si>
    <t>IE00B3T9LM79</t>
  </si>
  <si>
    <t xml:space="preserve">BEI 1.125% EUR 17-33          </t>
  </si>
  <si>
    <t>XS1612977717</t>
  </si>
  <si>
    <t xml:space="preserve">BTP 23/26 3,80% EUR           </t>
  </si>
  <si>
    <t>IT0005538597</t>
  </si>
  <si>
    <t xml:space="preserve">AZ FUND 1-INCOME-A AZ FUND    </t>
  </si>
  <si>
    <t>LU0283778867</t>
  </si>
  <si>
    <t>9IJ8IHZ6JWJ492COB778</t>
  </si>
  <si>
    <t xml:space="preserve">JPM EURO LIQUID RES.          </t>
  </si>
  <si>
    <t>LU0252499412</t>
  </si>
  <si>
    <t xml:space="preserve">PICTET JAPAN IDX-IS           </t>
  </si>
  <si>
    <t>LU0496414607</t>
  </si>
  <si>
    <t xml:space="preserve">FRANKLIN US OPPORT.I          </t>
  </si>
  <si>
    <t>LU0260870075</t>
  </si>
  <si>
    <t xml:space="preserve">AMUNDI FUNDS-CASH EUR (ME)    </t>
  </si>
  <si>
    <t>LU0568620305</t>
  </si>
  <si>
    <t xml:space="preserve">SCHRODER INTL EURO EQT-C ACC  </t>
  </si>
  <si>
    <t>LU0106235459</t>
  </si>
  <si>
    <t xml:space="preserve">SPAGNA 15-25 1.60%            </t>
  </si>
  <si>
    <t>ES00000126Z1</t>
  </si>
  <si>
    <t xml:space="preserve">SECURITAS AB 'B' SEK          </t>
  </si>
  <si>
    <t>SE0000163594</t>
  </si>
  <si>
    <t xml:space="preserve">KERING EUR 1.25% 26           </t>
  </si>
  <si>
    <t>FR0013165677</t>
  </si>
  <si>
    <t xml:space="preserve">HSBC GIF GEM DEBT TR          </t>
  </si>
  <si>
    <t>LU0570051812</t>
  </si>
  <si>
    <t xml:space="preserve">STATE STREET TM 2025          </t>
  </si>
  <si>
    <t>US857477BE26</t>
  </si>
  <si>
    <t>ISHARES ETF EURINFL EU GOVT BD</t>
  </si>
  <si>
    <t>IE00B0M62X26</t>
  </si>
  <si>
    <t xml:space="preserve">X-TRACKERS II IBO             </t>
  </si>
  <si>
    <t>LU0290357176</t>
  </si>
  <si>
    <t xml:space="preserve">ABBVIE 2.125% 16-28           </t>
  </si>
  <si>
    <t>XS1520907814</t>
  </si>
  <si>
    <t xml:space="preserve">ATLAS COPCO RG-A              </t>
  </si>
  <si>
    <t>SE0017486889</t>
  </si>
  <si>
    <t>213800T8PC8Q4FYJZR07</t>
  </si>
  <si>
    <t xml:space="preserve">LA POSTE 1% 2034              </t>
  </si>
  <si>
    <t>FR0013447638</t>
  </si>
  <si>
    <t xml:space="preserve">JPMF EMG MKTS EQ.ACT          </t>
  </si>
  <si>
    <t>LU0248044025</t>
  </si>
  <si>
    <t xml:space="preserve">PEMEX P EUR 5,5% 25           </t>
  </si>
  <si>
    <t>XS0213101073</t>
  </si>
  <si>
    <t>549300CAZKPF4HKMPX17</t>
  </si>
  <si>
    <t xml:space="preserve">CDP 19/26 EUR T.M.            </t>
  </si>
  <si>
    <t>IT0005374043</t>
  </si>
  <si>
    <t xml:space="preserve">ANIMA FIX EURO CL.A           </t>
  </si>
  <si>
    <t>IT0001036331</t>
  </si>
  <si>
    <t xml:space="preserve">BELGIO 0.35% 22-32            </t>
  </si>
  <si>
    <t>BE0000354630</t>
  </si>
  <si>
    <t xml:space="preserve">AMUNDI IDX S&amp;P 500            </t>
  </si>
  <si>
    <t>LU0996177720</t>
  </si>
  <si>
    <t xml:space="preserve">BGF EU HY BD D2C              </t>
  </si>
  <si>
    <t>LU1191877965</t>
  </si>
  <si>
    <t xml:space="preserve">BEI JPY 1,9% 26.01.2026       </t>
  </si>
  <si>
    <t>XS0241594778</t>
  </si>
  <si>
    <t xml:space="preserve">GERMANIA 0.2% 24 EUR          </t>
  </si>
  <si>
    <t>DE0001104883</t>
  </si>
  <si>
    <t xml:space="preserve">GOLDMAN USD 6,125%33          </t>
  </si>
  <si>
    <t>US38141GCU67</t>
  </si>
  <si>
    <t xml:space="preserve">ROADSTER F.2.375% 27          </t>
  </si>
  <si>
    <t>XS1732478265</t>
  </si>
  <si>
    <t xml:space="preserve">VONOVIA 1.125% 34             </t>
  </si>
  <si>
    <t>DE000A2R7JE1</t>
  </si>
  <si>
    <t xml:space="preserve">JPM AMERICA EQUITY-SICAV      </t>
  </si>
  <si>
    <t>LU0289216672</t>
  </si>
  <si>
    <t xml:space="preserve">UBS LB USD CO IA1C            </t>
  </si>
  <si>
    <t>LU0396367277</t>
  </si>
  <si>
    <t xml:space="preserve">HSBC GLOBAL BOND I            </t>
  </si>
  <si>
    <t>LU0165191460</t>
  </si>
  <si>
    <t xml:space="preserve">UBS GROUP ORD    CHF          </t>
  </si>
  <si>
    <t>CH0244767585</t>
  </si>
  <si>
    <t xml:space="preserve">LEHMAN BROS HLDG USD          </t>
  </si>
  <si>
    <t>US524ESC1001</t>
  </si>
  <si>
    <t xml:space="preserve">INTL BUSINESS MACHINES CORP.  </t>
  </si>
  <si>
    <t>US4592001014</t>
  </si>
  <si>
    <t>VGRQXHF3J8VDLUA7XE92</t>
  </si>
  <si>
    <t xml:space="preserve">SYNOVUS 19/29 FTFN U          </t>
  </si>
  <si>
    <t>US87161CAM73</t>
  </si>
  <si>
    <t xml:space="preserve">OCCIDENTAL PETROLEUM CORP     </t>
  </si>
  <si>
    <t>US6745991058</t>
  </si>
  <si>
    <t xml:space="preserve">BTP 10/01.03.26 4,5%          </t>
  </si>
  <si>
    <t>IT0004644735</t>
  </si>
  <si>
    <t xml:space="preserve">ANIMA PIAN CL A CUM           </t>
  </si>
  <si>
    <t>IT0001015921</t>
  </si>
  <si>
    <t xml:space="preserve">MEDIOBANCA SPA                </t>
  </si>
  <si>
    <t>IT0000062957</t>
  </si>
  <si>
    <t xml:space="preserve">LYXOR FTSE MIB UCITS ETF      </t>
  </si>
  <si>
    <t>FR0010010827</t>
  </si>
  <si>
    <t xml:space="preserve">ANIMA RISP F CUM              </t>
  </si>
  <si>
    <t>IT0004896376</t>
  </si>
  <si>
    <t xml:space="preserve">SGFR 30 EUR TM SUB            </t>
  </si>
  <si>
    <t>FR0014000OZ2</t>
  </si>
  <si>
    <t xml:space="preserve">METLIFE INC                   </t>
  </si>
  <si>
    <t>US59156R1086</t>
  </si>
  <si>
    <t>C4BXATY60WC6XEOZDX54</t>
  </si>
  <si>
    <t xml:space="preserve">ADIDAS ORD EUR                </t>
  </si>
  <si>
    <t>DE000A1EWWW0</t>
  </si>
  <si>
    <t>549300JSX0Z4CW0V5023</t>
  </si>
  <si>
    <t xml:space="preserve">REGNO UNITO GBP 0,125 21/31   </t>
  </si>
  <si>
    <t>GB00BNNGP551</t>
  </si>
  <si>
    <t xml:space="preserve">SPDR BL 1-10Y US COR          </t>
  </si>
  <si>
    <t>IE00BYV12Y75</t>
  </si>
  <si>
    <t xml:space="preserve">SIEMENS FIN 1.75% 39          </t>
  </si>
  <si>
    <t>XS1955187932</t>
  </si>
  <si>
    <t xml:space="preserve">L&amp;G ASIA PAC USD-AC           </t>
  </si>
  <si>
    <t>IE00BFXR5W90</t>
  </si>
  <si>
    <t xml:space="preserve">BEI GBP 1% 16-26              </t>
  </si>
  <si>
    <t>XS1490724975</t>
  </si>
  <si>
    <t xml:space="preserve">NEXI SPA                      </t>
  </si>
  <si>
    <t>IT0005366767</t>
  </si>
  <si>
    <t>5493000P70CQRQG8SN85</t>
  </si>
  <si>
    <t>NEXI S.p.A.</t>
  </si>
  <si>
    <t xml:space="preserve">AMUNDI SA                     </t>
  </si>
  <si>
    <t>FR0004125920</t>
  </si>
  <si>
    <t xml:space="preserve">JPMF EURO GOVT SH DURATION I  </t>
  </si>
  <si>
    <t>LU0408877925</t>
  </si>
  <si>
    <t xml:space="preserve">SANDVIK          SEK          </t>
  </si>
  <si>
    <t>SE0000667891</t>
  </si>
  <si>
    <t>5299008ZUAXN43LVZF54</t>
  </si>
  <si>
    <t xml:space="preserve">COLGATE-PALMOLIVE CO          </t>
  </si>
  <si>
    <t>US1941621039</t>
  </si>
  <si>
    <t>YMEGZFW4SBUSS5BQXF88</t>
  </si>
  <si>
    <t xml:space="preserve">DEUTSCHE BOERSE AG            </t>
  </si>
  <si>
    <t>DE0005810055</t>
  </si>
  <si>
    <t xml:space="preserve">REGNO UNITO 0.875%29          </t>
  </si>
  <si>
    <t>GB00BJMHB534</t>
  </si>
  <si>
    <t xml:space="preserve">ENI 4.3%SUST.LINK.28          </t>
  </si>
  <si>
    <t>IT0005521171</t>
  </si>
  <si>
    <t xml:space="preserve">UK TREASURY 25 5%             </t>
  </si>
  <si>
    <t>GB0030880693</t>
  </si>
  <si>
    <t xml:space="preserve">SMURFIT CAP.7.5% 25           </t>
  </si>
  <si>
    <t>US832724AB40</t>
  </si>
  <si>
    <t>UBS(LUX)EQ-FD EURO COUNT.OPPS.</t>
  </si>
  <si>
    <t>LU0401310437</t>
  </si>
  <si>
    <t xml:space="preserve">BALL 26 USD 4.875%            </t>
  </si>
  <si>
    <t>US058498AV83</t>
  </si>
  <si>
    <t xml:space="preserve">TEVA PHA. 6% 25               </t>
  </si>
  <si>
    <t>XS2198213956</t>
  </si>
  <si>
    <t xml:space="preserve">SPAIN 07.06.24 TB 0%          </t>
  </si>
  <si>
    <t>ES0L02406079</t>
  </si>
  <si>
    <t xml:space="preserve">CAND BDS GLOB GOVE I          </t>
  </si>
  <si>
    <t>LU0156673039</t>
  </si>
  <si>
    <t xml:space="preserve">BTP 22/26 3,50% EUR           </t>
  </si>
  <si>
    <t>IT0005514473</t>
  </si>
  <si>
    <t xml:space="preserve">MSDW GLB BOND FD USD          </t>
  </si>
  <si>
    <t>LU0360476583</t>
  </si>
  <si>
    <t xml:space="preserve">INVESCO EURO ULTRA            </t>
  </si>
  <si>
    <t>LU1934328672</t>
  </si>
  <si>
    <t xml:space="preserve">JPM INV-JPM EUROPE SEL EQ-C   </t>
  </si>
  <si>
    <t>LU0083307867</t>
  </si>
  <si>
    <t xml:space="preserve">AMUNDI US PIONEER M2          </t>
  </si>
  <si>
    <t>LU1883873819</t>
  </si>
  <si>
    <t xml:space="preserve">JPMF GLB CORP.BOND I          </t>
  </si>
  <si>
    <t>LU0973524456</t>
  </si>
  <si>
    <t xml:space="preserve">SPDR S&amp;P HEALTH CARE          </t>
  </si>
  <si>
    <t>IE00BWBXM617</t>
  </si>
  <si>
    <t xml:space="preserve">ICCREA BCA EUR TM 27          </t>
  </si>
  <si>
    <t>XS2443527234</t>
  </si>
  <si>
    <t>NNVPP80YIZGEY2314M97</t>
  </si>
  <si>
    <t>ICCREA BANCA SPA-ISTITUTO CENTRALE DEL</t>
  </si>
  <si>
    <t xml:space="preserve">NIO ADS-USD                   </t>
  </si>
  <si>
    <t>US62914V1061</t>
  </si>
  <si>
    <t>549300JBU4TV5OCKJV96</t>
  </si>
  <si>
    <t xml:space="preserve">AVIO SPA                      </t>
  </si>
  <si>
    <t>IT0005119810</t>
  </si>
  <si>
    <t xml:space="preserve">ESSENTIAL UTIL RG             </t>
  </si>
  <si>
    <t>US29670G1022</t>
  </si>
  <si>
    <t xml:space="preserve">GECC 06-26 TV USD             </t>
  </si>
  <si>
    <t>US36962GW752</t>
  </si>
  <si>
    <t>INVESCO EURO ST BOND-Z ACC EUR</t>
  </si>
  <si>
    <t>LU1590491913</t>
  </si>
  <si>
    <t xml:space="preserve">TEXAS CAP 21/31 FTFN          </t>
  </si>
  <si>
    <t>US88224QAA58</t>
  </si>
  <si>
    <t xml:space="preserve">LYXOR UCITS ETF S&amp;P 500 HDG   </t>
  </si>
  <si>
    <t>LU0959211243</t>
  </si>
  <si>
    <t xml:space="preserve">LYXOR ETF EAST EUROP          </t>
  </si>
  <si>
    <t>LU1900066462</t>
  </si>
  <si>
    <t xml:space="preserve">MORGAN ST INV F-ASIAN EQ-Z    </t>
  </si>
  <si>
    <t>LU0360480692</t>
  </si>
  <si>
    <t xml:space="preserve">BNP PARIBAS 1.125%26          </t>
  </si>
  <si>
    <t>XS1748456974</t>
  </si>
  <si>
    <t xml:space="preserve">ISHARES MARKIT IBOXX          </t>
  </si>
  <si>
    <t>IE00B66F4759</t>
  </si>
  <si>
    <t xml:space="preserve">JOHNSON 1.15% 16-28           </t>
  </si>
  <si>
    <t>XS1412266816</t>
  </si>
  <si>
    <t xml:space="preserve">ONEMAIN 18/26 7.125%          </t>
  </si>
  <si>
    <t>US85172FAN96</t>
  </si>
  <si>
    <t xml:space="preserve">PORTOGALLO ZC 23-24           </t>
  </si>
  <si>
    <t>PTPBTUGE0045</t>
  </si>
  <si>
    <t xml:space="preserve">RECORDATI SPA                 </t>
  </si>
  <si>
    <t>IT0003828271</t>
  </si>
  <si>
    <t>815600FBF92FD3531704</t>
  </si>
  <si>
    <t>RECORDATI INDUSTRIA CHIMICA E FARMACEUTICA S.P.A.</t>
  </si>
  <si>
    <t xml:space="preserve">PICTET-SECUR-I USD            </t>
  </si>
  <si>
    <t>LU0256845834</t>
  </si>
  <si>
    <t xml:space="preserve">FRANCIA EUR 0% 21-31          </t>
  </si>
  <si>
    <t>FR0014002WK3</t>
  </si>
  <si>
    <t xml:space="preserve">PIMCO GL HIGH YIBFUN          </t>
  </si>
  <si>
    <t>IE0002420739</t>
  </si>
  <si>
    <t xml:space="preserve">HERA SPA                      </t>
  </si>
  <si>
    <t>IT0001250932</t>
  </si>
  <si>
    <t>8156009414FD99443B48</t>
  </si>
  <si>
    <t>HERA - HOLDING ENERGIA RISORSE AMBIENTE</t>
  </si>
  <si>
    <t xml:space="preserve">UBS ETF MSCI WORLD SRI        </t>
  </si>
  <si>
    <t>LU0629459743</t>
  </si>
  <si>
    <t xml:space="preserve">SYMRISE 25 EUR 1.25%          </t>
  </si>
  <si>
    <t>DE000SYM7720</t>
  </si>
  <si>
    <t xml:space="preserve">ENLINK 4.15% 15-25            </t>
  </si>
  <si>
    <t>US29336UAE73</t>
  </si>
  <si>
    <t xml:space="preserve">ERAMET 5.875% 19-25           </t>
  </si>
  <si>
    <t>FR0013461274</t>
  </si>
  <si>
    <t xml:space="preserve">PICTET L-INDIAN EQUITIES-I$   </t>
  </si>
  <si>
    <t>LU0180457029</t>
  </si>
  <si>
    <t xml:space="preserve">LYXOR HIRAT GOV ETF           </t>
  </si>
  <si>
    <t>LU1287023342</t>
  </si>
  <si>
    <t xml:space="preserve">LEH 0 02/05/14                </t>
  </si>
  <si>
    <t>XS0282937985</t>
  </si>
  <si>
    <t xml:space="preserve">BTP 21/32 0.95% EUR           </t>
  </si>
  <si>
    <t>IT0005466013</t>
  </si>
  <si>
    <t xml:space="preserve">SALESFORCE 1.5% 28            </t>
  </si>
  <si>
    <t>US79466LAH78</t>
  </si>
  <si>
    <t xml:space="preserve">MORGAN ST-EMER MARK DEBT-Z$   </t>
  </si>
  <si>
    <t>LU0360479504</t>
  </si>
  <si>
    <t xml:space="preserve">STANDARD CHARTERED PLC        </t>
  </si>
  <si>
    <t>GB0004082847</t>
  </si>
  <si>
    <t xml:space="preserve">ACEA 0% 21-25 EUR             </t>
  </si>
  <si>
    <t>XS2292486771</t>
  </si>
  <si>
    <t xml:space="preserve">AMUNDI FDS MSCI JAPN          </t>
  </si>
  <si>
    <t>LU0996179858</t>
  </si>
  <si>
    <t xml:space="preserve">US BANCORP 3.375% 24          </t>
  </si>
  <si>
    <t>US91159HHV50</t>
  </si>
  <si>
    <t xml:space="preserve">ROCKWELL AUT.INC.             </t>
  </si>
  <si>
    <t>US7739031091</t>
  </si>
  <si>
    <t xml:space="preserve">EXXON MOBIL CORP              </t>
  </si>
  <si>
    <t>US30231G1022</t>
  </si>
  <si>
    <t xml:space="preserve">TOYOTA MOTOR CO. LTD          </t>
  </si>
  <si>
    <t>JP3633400001</t>
  </si>
  <si>
    <t>5493006W3QUS5LMH6R84</t>
  </si>
  <si>
    <t xml:space="preserve">BNP MSCI WORLD SRI PAB 5%     </t>
  </si>
  <si>
    <t>LU1615092217</t>
  </si>
  <si>
    <t xml:space="preserve">SCHNEIDER 25 0.875%           </t>
  </si>
  <si>
    <t>FR0012601367</t>
  </si>
  <si>
    <t xml:space="preserve">JPMORGAN F-CHINA FUND-C$      </t>
  </si>
  <si>
    <t>LU0129472758</t>
  </si>
  <si>
    <t xml:space="preserve">NORVEGIA NOK 1.5% 26          </t>
  </si>
  <si>
    <t>NO0010757925</t>
  </si>
  <si>
    <t xml:space="preserve">GS )US CREDIT CAP. I USD      </t>
  </si>
  <si>
    <t>LU0555027738</t>
  </si>
  <si>
    <t xml:space="preserve">UK GBP 0.125% 20-24           </t>
  </si>
  <si>
    <t>GB00BMGR2791</t>
  </si>
  <si>
    <t xml:space="preserve">AZ FUND 1-RE S/T E-A-AZ FUND  </t>
  </si>
  <si>
    <t>LU0108019232</t>
  </si>
  <si>
    <t xml:space="preserve">MCDONALD'S 3.5% 2027          </t>
  </si>
  <si>
    <t>US58013MFB54</t>
  </si>
  <si>
    <t xml:space="preserve">LIF MSCI WO CAT C             </t>
  </si>
  <si>
    <t>LU2216829809</t>
  </si>
  <si>
    <t xml:space="preserve">NEXT GROUP       GBP          </t>
  </si>
  <si>
    <t>GB0032089863</t>
  </si>
  <si>
    <t>213800WQD8ECPZP9PH98</t>
  </si>
  <si>
    <t xml:space="preserve">AMAZON 4.8% 14-34             </t>
  </si>
  <si>
    <t>US023135AP19</t>
  </si>
  <si>
    <t xml:space="preserve">BGF CHINA BOND I              </t>
  </si>
  <si>
    <t>LU1588882974</t>
  </si>
  <si>
    <t xml:space="preserve">VANGUARD/SHS CL-ACCUMG USD    </t>
  </si>
  <si>
    <t>IE00BLRPPV00</t>
  </si>
  <si>
    <t xml:space="preserve">A2A SPA                       </t>
  </si>
  <si>
    <t>IT0001233417</t>
  </si>
  <si>
    <t xml:space="preserve">ENEL - 5,25% 04-24            </t>
  </si>
  <si>
    <t>XS0192503695</t>
  </si>
  <si>
    <t xml:space="preserve">CREDIT 26 USD 6.625%          </t>
  </si>
  <si>
    <t>US225310AM36</t>
  </si>
  <si>
    <t xml:space="preserve">GEN MOTORS 24 5.10%           </t>
  </si>
  <si>
    <t>US37045XCR52</t>
  </si>
  <si>
    <t xml:space="preserve">PALO ALTO NETWOR USD          </t>
  </si>
  <si>
    <t>US6974351057</t>
  </si>
  <si>
    <t xml:space="preserve">CANADA CAD 0.25% 24           </t>
  </si>
  <si>
    <t>CA135087L690</t>
  </si>
  <si>
    <t xml:space="preserve">BP CAPITAL 3.723% 28          </t>
  </si>
  <si>
    <t>US05565QDH83</t>
  </si>
  <si>
    <t xml:space="preserve">PERNOD RICARD SA              </t>
  </si>
  <si>
    <t>FR0000120693</t>
  </si>
  <si>
    <t>52990097YFPX9J0H5D87</t>
  </si>
  <si>
    <t xml:space="preserve">BEI GBP 1.375% 17.4.18-7.3.25 </t>
  </si>
  <si>
    <t>XS1805260483</t>
  </si>
  <si>
    <t xml:space="preserve">VALSOIA SPA AOR               </t>
  </si>
  <si>
    <t>IT0001018362</t>
  </si>
  <si>
    <t xml:space="preserve">EURONEXT                      </t>
  </si>
  <si>
    <t>NL0006294274</t>
  </si>
  <si>
    <t>UBS ETF BAR EUR LIQ CORP SUSTA</t>
  </si>
  <si>
    <t>LU1484799769</t>
  </si>
  <si>
    <t xml:space="preserve">UBS-ETF MSCI EMU SRI          </t>
  </si>
  <si>
    <t>LU0629460675</t>
  </si>
  <si>
    <t xml:space="preserve">TRAVELERS COS USD             </t>
  </si>
  <si>
    <t>US89417E1091</t>
  </si>
  <si>
    <t xml:space="preserve">FRANCIA 1.5% 2031             </t>
  </si>
  <si>
    <t>FR0012993103</t>
  </si>
  <si>
    <t xml:space="preserve">AMUNDI FDS IDX N.USA          </t>
  </si>
  <si>
    <t>LU0389812263</t>
  </si>
  <si>
    <t xml:space="preserve">MORGAN ST.IF-EUR CRP B-Z EUR  </t>
  </si>
  <si>
    <t>LU0360483100</t>
  </si>
  <si>
    <t xml:space="preserve">FIDELITY FUNDS AUSTR          </t>
  </si>
  <si>
    <t>LU0346392649</t>
  </si>
  <si>
    <t xml:space="preserve">JP MORGAN 3.625% 27           </t>
  </si>
  <si>
    <t>US46625HRX07</t>
  </si>
  <si>
    <t xml:space="preserve">AMUNDI GOV BD LOW RT          </t>
  </si>
  <si>
    <t>LU1681046774</t>
  </si>
  <si>
    <t xml:space="preserve">EQT 25 USD ST UP/DW           </t>
  </si>
  <si>
    <t>US26884LAH24</t>
  </si>
  <si>
    <t xml:space="preserve">PARVEST BOND EURO GOVT PRIV.  </t>
  </si>
  <si>
    <t>LU0111549217</t>
  </si>
  <si>
    <t xml:space="preserve">X-MSCI EUROPE UCITS ETF       </t>
  </si>
  <si>
    <t>LU0274209237</t>
  </si>
  <si>
    <t xml:space="preserve">FINE FOODS &amp; PHARMACEUTICALS  </t>
  </si>
  <si>
    <t>IT0005215329</t>
  </si>
  <si>
    <t>8156009111DEE8553765</t>
  </si>
  <si>
    <t>FINE FOODS &amp; PHARMACEUTICALS N.T.M. SPA</t>
  </si>
  <si>
    <t xml:space="preserve">PRUDENTIAL PLC                </t>
  </si>
  <si>
    <t>GB0007099541</t>
  </si>
  <si>
    <t xml:space="preserve">USA TRSY INFL.LK 26           </t>
  </si>
  <si>
    <t>US912828N712</t>
  </si>
  <si>
    <t xml:space="preserve">LYXOR UCITS ETF JAPA          </t>
  </si>
  <si>
    <t>FR0011475078</t>
  </si>
  <si>
    <t xml:space="preserve">EXXON 2.019% 2024             </t>
  </si>
  <si>
    <t>US30231GBC50</t>
  </si>
  <si>
    <t xml:space="preserve">GOLDMAN 24 3.625%             </t>
  </si>
  <si>
    <t>US38141GXE96</t>
  </si>
  <si>
    <t xml:space="preserve">BNP PARIB.2.875% 26           </t>
  </si>
  <si>
    <t>XS1378880253</t>
  </si>
  <si>
    <t xml:space="preserve">SCHRODER INTL EU EQ ALP-A AC  </t>
  </si>
  <si>
    <t>LU0161305163</t>
  </si>
  <si>
    <t xml:space="preserve">ISHARES MSCI EUROPE UCITS ETF </t>
  </si>
  <si>
    <t>IE00B1YZSC51</t>
  </si>
  <si>
    <t xml:space="preserve">BTP 22/32 2,50% EUR           </t>
  </si>
  <si>
    <t>IT0005494239</t>
  </si>
  <si>
    <t xml:space="preserve">FID EM LOC C DB YQD           </t>
  </si>
  <si>
    <t>LU0900495184</t>
  </si>
  <si>
    <t xml:space="preserve">PICTET F-USA INDEX CL.IS USD  </t>
  </si>
  <si>
    <t>LU0328683478</t>
  </si>
  <si>
    <t xml:space="preserve">X USD HIGH YIELD BOND         </t>
  </si>
  <si>
    <t>IE00BDR5HM97</t>
  </si>
  <si>
    <t xml:space="preserve">SPDR S&amp;P US CONS.DSC          </t>
  </si>
  <si>
    <t>IE00BWBXM278</t>
  </si>
  <si>
    <t xml:space="preserve">UNICREDIT 20-27 TM            </t>
  </si>
  <si>
    <t>XS2207976783</t>
  </si>
  <si>
    <t xml:space="preserve">ORANGE SA EUR 1% 25           </t>
  </si>
  <si>
    <t>XS1408317433</t>
  </si>
  <si>
    <t xml:space="preserve">ENI SPA 1.625% 16-28          </t>
  </si>
  <si>
    <t>XS1412711217</t>
  </si>
  <si>
    <t xml:space="preserve">SISF GLB HIGHT  YIELD  C USD  </t>
  </si>
  <si>
    <t>LU0189893794</t>
  </si>
  <si>
    <t xml:space="preserve">SCHRODER INTL CHINA OPPORT-C  </t>
  </si>
  <si>
    <t>LU0244355391</t>
  </si>
  <si>
    <t xml:space="preserve">ECOLAB INC       USD          </t>
  </si>
  <si>
    <t>US2788651006</t>
  </si>
  <si>
    <t>82DYEISM090VG8LTLS26</t>
  </si>
  <si>
    <t xml:space="preserve">ADECCO N CHF                  </t>
  </si>
  <si>
    <t>CH0012138605</t>
  </si>
  <si>
    <t xml:space="preserve">STELLANTIS 26 3.875           </t>
  </si>
  <si>
    <t>XS2178833773</t>
  </si>
  <si>
    <t xml:space="preserve">USA USD 16-26 INF LK          </t>
  </si>
  <si>
    <t>US912828S505</t>
  </si>
  <si>
    <t xml:space="preserve">MUENCHENER RUECKVER AG-REG    </t>
  </si>
  <si>
    <t>DE0008430026</t>
  </si>
  <si>
    <t xml:space="preserve">SISF EMERGING EUROPE          </t>
  </si>
  <si>
    <t>LU0106820292</t>
  </si>
  <si>
    <t xml:space="preserve">AMEXPRES 24 USD 2.5%          </t>
  </si>
  <si>
    <t>US025816CG27</t>
  </si>
  <si>
    <t xml:space="preserve">ABBVIE ORD USD                </t>
  </si>
  <si>
    <t>US00287Y1091</t>
  </si>
  <si>
    <t>FR5LCKFTG8054YNNRU85</t>
  </si>
  <si>
    <t xml:space="preserve">ENEL 16/01/2018-16/09/2026    </t>
  </si>
  <si>
    <t>XS1750986744</t>
  </si>
  <si>
    <t xml:space="preserve">INTERNATIONAL DISTR.SERVICE   </t>
  </si>
  <si>
    <t>GB00BDVZYZ77</t>
  </si>
  <si>
    <t xml:space="preserve">HOUSE BUILDING ORD            </t>
  </si>
  <si>
    <t>IT0004555873</t>
  </si>
  <si>
    <t xml:space="preserve">INTESA SP 2.8%27 USD          </t>
  </si>
  <si>
    <t>XS2444704758</t>
  </si>
  <si>
    <t xml:space="preserve">MERCEDES-BENZ GROUP           </t>
  </si>
  <si>
    <t>DE0007100000</t>
  </si>
  <si>
    <t>529900R27DL06UVNT076</t>
  </si>
  <si>
    <t>MERCEDES-BENZ GROUP AG (GIA' DAIMLER AG)</t>
  </si>
  <si>
    <t xml:space="preserve">XTR II GL AGGR BOND           </t>
  </si>
  <si>
    <t>LU0942970798</t>
  </si>
  <si>
    <t xml:space="preserve">USA USD 17/27 2,25%           </t>
  </si>
  <si>
    <t>US9128282R06</t>
  </si>
  <si>
    <t xml:space="preserve">REGNO UNITO 3.5% 25           </t>
  </si>
  <si>
    <t>GB00BPCJD880</t>
  </si>
  <si>
    <t xml:space="preserve">ALLIANZ H.KONG EQTY           </t>
  </si>
  <si>
    <t>LU0348738526</t>
  </si>
  <si>
    <t xml:space="preserve">CITIGROUP 4.45% 27            </t>
  </si>
  <si>
    <t>US172967KA87</t>
  </si>
  <si>
    <t xml:space="preserve">XTRACKERS II US TREA          </t>
  </si>
  <si>
    <t>LU1399300455</t>
  </si>
  <si>
    <t>AMUNDI/SHS CL-UCITS ETF ACC EU</t>
  </si>
  <si>
    <t>IE000KXCEXR3</t>
  </si>
  <si>
    <t xml:space="preserve">ISHARES EM LOCAL GOV BND      </t>
  </si>
  <si>
    <t>IE00B5M4WH52</t>
  </si>
  <si>
    <t xml:space="preserve">SHELL INT 25 1.875%           </t>
  </si>
  <si>
    <t>XS1292468045</t>
  </si>
  <si>
    <t xml:space="preserve">BGF EMG MKTS EQ.D2RF          </t>
  </si>
  <si>
    <t>LU0653880228</t>
  </si>
  <si>
    <t xml:space="preserve">CROWN AM 19/26 4.75%          </t>
  </si>
  <si>
    <t>US228187AB66</t>
  </si>
  <si>
    <t xml:space="preserve">GOLDMAN 14-24 2.125%          </t>
  </si>
  <si>
    <t>XS1116263325</t>
  </si>
  <si>
    <t xml:space="preserve">HALLIB 35 USD 4.85%           </t>
  </si>
  <si>
    <t>US406216BJ98</t>
  </si>
  <si>
    <t xml:space="preserve">GERMANIA ZC 2024 EUR          </t>
  </si>
  <si>
    <t>DE0001104875</t>
  </si>
  <si>
    <t xml:space="preserve">NORDEA 1 FL.FIX.INC.          </t>
  </si>
  <si>
    <t>LU0915363070</t>
  </si>
  <si>
    <t xml:space="preserve">BEI GBP 19/24 0,75%           </t>
  </si>
  <si>
    <t>XS2036242803</t>
  </si>
  <si>
    <t xml:space="preserve">ORANGE                        </t>
  </si>
  <si>
    <t>FR0000133308</t>
  </si>
  <si>
    <t xml:space="preserve">BONDUELLE        EUR          </t>
  </si>
  <si>
    <t>FR0000063935</t>
  </si>
  <si>
    <t xml:space="preserve">BMW FIN.EUR 0.75% 24          </t>
  </si>
  <si>
    <t>XS1396261338</t>
  </si>
  <si>
    <t xml:space="preserve">SPAGNA EUR 18/28 1.4          </t>
  </si>
  <si>
    <t>ES0000012B88</t>
  </si>
  <si>
    <t xml:space="preserve">BEI EUR 0.5% 17-27            </t>
  </si>
  <si>
    <t>XS1555331617</t>
  </si>
  <si>
    <t xml:space="preserve">COMCAST 5.65% 05-35           </t>
  </si>
  <si>
    <t>US20030NAF87</t>
  </si>
  <si>
    <t xml:space="preserve">FRANK.TEMPLETON GLB BND CL.I  </t>
  </si>
  <si>
    <t>LU0195953079</t>
  </si>
  <si>
    <t xml:space="preserve">BEI 26.03.15-15.04.25 0,125%  </t>
  </si>
  <si>
    <t>XS1207449684</t>
  </si>
  <si>
    <t xml:space="preserve">GERMANIA 3.1% 23-25           </t>
  </si>
  <si>
    <t>DE000BU22023</t>
  </si>
  <si>
    <t xml:space="preserve">BFCM EUR 1.625% 2027          </t>
  </si>
  <si>
    <t>XS1717355561</t>
  </si>
  <si>
    <t xml:space="preserve">PENTAIR PLC      USD          </t>
  </si>
  <si>
    <t>IE00BLS09M33</t>
  </si>
  <si>
    <t xml:space="preserve">BNP  25 EMTN 2.375%           </t>
  </si>
  <si>
    <t>XS1190632999</t>
  </si>
  <si>
    <t xml:space="preserve">VAN FTSE JAP EUR-AC           </t>
  </si>
  <si>
    <t>IE00BFMXYY33</t>
  </si>
  <si>
    <t xml:space="preserve">WALT DISNEY 1.75% 24          </t>
  </si>
  <si>
    <t>US254687FK79</t>
  </si>
  <si>
    <t xml:space="preserve">AMUNDI NASDAQ 100 HEDGED      </t>
  </si>
  <si>
    <t>LU1681038599</t>
  </si>
  <si>
    <t xml:space="preserve">INTESA 3.875% 28              </t>
  </si>
  <si>
    <t>US46115HBD89</t>
  </si>
  <si>
    <t xml:space="preserve">MICROSOFT 3,5% 15-35          </t>
  </si>
  <si>
    <t>US594918BC73</t>
  </si>
  <si>
    <t xml:space="preserve">IROBOT RG                     </t>
  </si>
  <si>
    <t>US4627261005</t>
  </si>
  <si>
    <t xml:space="preserve">CNH INDUSTRIAL   EUR          </t>
  </si>
  <si>
    <t>NL0010545661</t>
  </si>
  <si>
    <t xml:space="preserve">HAPAG-LLOYD N                 </t>
  </si>
  <si>
    <t>DE000HLAG475</t>
  </si>
  <si>
    <t xml:space="preserve">JPM BETABUILD UT 0-1          </t>
  </si>
  <si>
    <t>IE00BJK3WF00</t>
  </si>
  <si>
    <t xml:space="preserve">UBS ETF USD EM SOVEREIGN      </t>
  </si>
  <si>
    <t>LU1324516050</t>
  </si>
  <si>
    <t xml:space="preserve">INVESCO BOND CSDD             </t>
  </si>
  <si>
    <t>LU1775948224</t>
  </si>
  <si>
    <t>INVESCO GLB SMALL COMP.EQ. USD</t>
  </si>
  <si>
    <t>LU0607512851</t>
  </si>
  <si>
    <t xml:space="preserve">ENEL F/27 EUR 0,375%          </t>
  </si>
  <si>
    <t>XS2066706909</t>
  </si>
  <si>
    <t xml:space="preserve">ENEL F/34 EUR 1,125%          </t>
  </si>
  <si>
    <t>XS2066706735</t>
  </si>
  <si>
    <t xml:space="preserve">ENEL FIN/25 EUR 1,5%          </t>
  </si>
  <si>
    <t>XS1937665955</t>
  </si>
  <si>
    <t xml:space="preserve">BREMBO SPA                    </t>
  </si>
  <si>
    <t>IT0005252728</t>
  </si>
  <si>
    <t xml:space="preserve">ISHARES SLCT DIV DJ EURO STX  </t>
  </si>
  <si>
    <t>IE00B0M62S72</t>
  </si>
  <si>
    <t xml:space="preserve">BTP 21/37 EUR 0,95%           </t>
  </si>
  <si>
    <t>IT0005433195</t>
  </si>
  <si>
    <t xml:space="preserve">BEI NOTES PGM 12-25 2,75% EUR </t>
  </si>
  <si>
    <t>XS0807336077</t>
  </si>
  <si>
    <t xml:space="preserve">XTRACKERS MSCI EM MK          </t>
  </si>
  <si>
    <t>IE00BTJRMP35</t>
  </si>
  <si>
    <t xml:space="preserve">ABBVIE 24 USD 2.6%            </t>
  </si>
  <si>
    <t>US00287YBZ16</t>
  </si>
  <si>
    <t xml:space="preserve">RADIAN 25 USD 6.625%          </t>
  </si>
  <si>
    <t>US750236AX98</t>
  </si>
  <si>
    <t xml:space="preserve">SPAIN 25 4.65%                </t>
  </si>
  <si>
    <t>ES00000122E5</t>
  </si>
  <si>
    <t xml:space="preserve">CAMPARI N.V.                  </t>
  </si>
  <si>
    <t>NL0015435975</t>
  </si>
  <si>
    <t>213800ED5AN2J56N6Z02</t>
  </si>
  <si>
    <t xml:space="preserve">PEPSICO USD 3.6% 42           </t>
  </si>
  <si>
    <t>US713448CC02</t>
  </si>
  <si>
    <t xml:space="preserve">CONSTELLATION BR USD          </t>
  </si>
  <si>
    <t>US21036P1084</t>
  </si>
  <si>
    <t>5493005GKEG8QCVY7037</t>
  </si>
  <si>
    <t xml:space="preserve">BTP FUT NV28 EUR ORD          </t>
  </si>
  <si>
    <t>IT0005425761</t>
  </si>
  <si>
    <t xml:space="preserve">BTP 16/01.09.36 2.25          </t>
  </si>
  <si>
    <t>IT0005177909</t>
  </si>
  <si>
    <t xml:space="preserve">SERVICENOW ORD   USD          </t>
  </si>
  <si>
    <t>US81762P1021</t>
  </si>
  <si>
    <t>549300HJTQM36M0E1G39</t>
  </si>
  <si>
    <t xml:space="preserve">SERVIZI ITALIA SPA            </t>
  </si>
  <si>
    <t>IT0003814537</t>
  </si>
  <si>
    <t xml:space="preserve">NEXTERA ENERGY   USD          </t>
  </si>
  <si>
    <t>US65339F1012</t>
  </si>
  <si>
    <t>UMI46YPGBLUE4VGNNT48</t>
  </si>
  <si>
    <t xml:space="preserve">LOF ASIA HIGH CONVICTI-NA USD </t>
  </si>
  <si>
    <t>LU1480989729</t>
  </si>
  <si>
    <t xml:space="preserve">SPAGNA EUR 2.15% 25           </t>
  </si>
  <si>
    <t>ES00000127G9</t>
  </si>
  <si>
    <t xml:space="preserve">ENI SPA 2% 2031 EUR           </t>
  </si>
  <si>
    <t>XS2176785447</t>
  </si>
  <si>
    <t xml:space="preserve">FIDELITY FDS-AMERICA CL Y USD </t>
  </si>
  <si>
    <t>LU0318939179</t>
  </si>
  <si>
    <t xml:space="preserve">AMUNDI I.SOL-MSCI W/SH EUR    </t>
  </si>
  <si>
    <t>LU1861134382</t>
  </si>
  <si>
    <t xml:space="preserve">CISCO SYSTEMS INC             </t>
  </si>
  <si>
    <t>US17275R1023</t>
  </si>
  <si>
    <t>549300LKFJ962MZ46593</t>
  </si>
  <si>
    <t xml:space="preserve">CVS HLT 2.625% 24             </t>
  </si>
  <si>
    <t>US126650DE72</t>
  </si>
  <si>
    <t xml:space="preserve">BCO BPM 20-30 SUB TM          </t>
  </si>
  <si>
    <t>XS2229021261</t>
  </si>
  <si>
    <t xml:space="preserve">COMPASS GROUP RG              </t>
  </si>
  <si>
    <t>GB00BD6K4575</t>
  </si>
  <si>
    <t xml:space="preserve">INT.FLAVORS&amp;FRAG USD          </t>
  </si>
  <si>
    <t>US4595061015</t>
  </si>
  <si>
    <t xml:space="preserve">IGD 19/24EUR 2,125%           </t>
  </si>
  <si>
    <t>XS2084425466</t>
  </si>
  <si>
    <t>815600CF8C0389D0E272</t>
  </si>
  <si>
    <t xml:space="preserve">POLONIA 0.75% 20-25           </t>
  </si>
  <si>
    <t>PL0000112728</t>
  </si>
  <si>
    <t xml:space="preserve">PICTET FUNDS LUX-EUR BONDS-R  </t>
  </si>
  <si>
    <t>LU0128492732</t>
  </si>
  <si>
    <t>Eligibility perc_CAPEX</t>
  </si>
  <si>
    <t>Eligibility perc CCM_Capex</t>
  </si>
  <si>
    <t>Eligibility perc CCA_Capex</t>
  </si>
  <si>
    <t>Alignment_Transition_perc_CCM_Capex</t>
  </si>
  <si>
    <t>Alignment_Enabling_perc_CCM_Capex</t>
  </si>
  <si>
    <t>Alignment_Impiego_proventi_perc_CCA_CAPEX</t>
  </si>
  <si>
    <t>Alignment_Enabling_perc_CCA_Capex</t>
  </si>
  <si>
    <t>IMPORTO_Eligible_CCM_Capex</t>
  </si>
  <si>
    <t>IMPORTO_Aligned_CCM_Capex</t>
  </si>
  <si>
    <t>IMPORTO_Aligned_CCM_Spec lending_Capex</t>
  </si>
  <si>
    <t>IMPORTO_Aligned_CCM_Transitional_Capex</t>
  </si>
  <si>
    <t>IMPORTO_Aligned_CCM_Enabling_Capex</t>
  </si>
  <si>
    <t>IMPORTO_Eligible_CCA_Capex</t>
  </si>
  <si>
    <t>IMPORTO_Aligned_CCA_Capex</t>
  </si>
  <si>
    <t>IMPORTO_Aligned_CCA_impiego_proventi_Capex</t>
  </si>
  <si>
    <t>IMPORTO_Aligned_CCA_Enabling_Capex</t>
  </si>
  <si>
    <r>
      <t xml:space="preserve">Copertura % (sul totale degli attivi) </t>
    </r>
    <r>
      <rPr>
        <b/>
        <sz val="11"/>
        <color rgb="FFFF0000"/>
        <rFont val="Calibri"/>
        <family val="2"/>
        <scheme val="minor"/>
      </rPr>
      <t>- TURNOVER</t>
    </r>
  </si>
  <si>
    <r>
      <t xml:space="preserve">Copertura % (sul totale degli attivi) </t>
    </r>
    <r>
      <rPr>
        <b/>
        <sz val="11"/>
        <color rgb="FFFF0000"/>
        <rFont val="Calibri"/>
        <family val="2"/>
        <scheme val="minor"/>
      </rPr>
      <t>- CAPEX</t>
    </r>
  </si>
  <si>
    <t>flag_flow</t>
  </si>
  <si>
    <t>Controvalore_t</t>
  </si>
  <si>
    <t>Controvalore_t_1</t>
  </si>
  <si>
    <t>FLAG_FLOW</t>
  </si>
  <si>
    <t>Controvalore_T</t>
  </si>
  <si>
    <t>Controvalore_T_1</t>
  </si>
  <si>
    <t>TOTALE (CCM + CCA)</t>
  </si>
  <si>
    <t>Annex XII Flow GAR</t>
  </si>
  <si>
    <t>SI</t>
  </si>
  <si>
    <t>L’impresa svolge, finanzia o ha esposizioni verso la costruzione, la riqualificazione e la gestione di impianti di generazione di calore che producono calore/freddo utilizzando combustibili gassosi fossili.</t>
  </si>
  <si>
    <t>L’impresa svolge, finanzia o ha esposizioni verso la costruzione, la riqualificazione e la gestione di impianti di generazione combinata di calore/freddo ed energia elettrica che utilizzano combustibili gassosi fossili.</t>
  </si>
  <si>
    <t>L’impresa svolge, finanzia o ha esposizioni verso la costruzione o la gestione di impianti per la produzione di energia elettrica che utilizzano combustibili gassosi fossili.</t>
  </si>
  <si>
    <t>Sì/No</t>
  </si>
  <si>
    <t>Attività legate ai gas fossili</t>
  </si>
  <si>
    <t>NO</t>
  </si>
  <si>
    <t>L’impresa svolge, finanzia o ha esposizioni verso l’esercizio sicuro di impianti nucleari esistenti che generano energia elettrica o calore di processo, anche per il teleriscaldamento o per processi industriali quali la produzione di idrogeno a partire da energia nucleare, e miglioramenti della loro sicurezza.</t>
  </si>
  <si>
    <t>L’impresa svolge, finanzia o ha esposizioni verso la costruzione e l’esercizio sicuro di nuovi impianti nucleari per la generazione di energia elettrica o calore di processo, anche a fini di teleriscaldamento o per processi industriali quali la produzione di idrogeno, e miglioramenti della loro sicurezza, con l’ausilio delle migliori tecnologie disponibili.</t>
  </si>
  <si>
    <t>L’impresa svolge, finanzia o ha esposizioni verso la ricerca, lo sviluppo, la dimostrazione e la realizzazione di impianti innovativi per la generazione di energia elettrica che producono energia a partire da processi nucleari con una quantità minima di rifiuti del ciclo del combustibile.</t>
  </si>
  <si>
    <t>Attività legate all'energia nucleare</t>
  </si>
  <si>
    <t>KPI applicabile totale</t>
  </si>
  <si>
    <t>Importo e quota di altre attività economiche allineate alla tassonomia non incluse nelle righe da 1 a 6 al denominatore del KPI applicabile</t>
  </si>
  <si>
    <t>Importo e quota dell’attività economica allineata alla tassonomia di cui alla sezione 4.31 degli allegati I e II del regolamento delegato (UE) 2021/2139 al denominatore del KPI applicabile</t>
  </si>
  <si>
    <t>Importo e quota dell’attività economica allineata alla tassonomia di cui alla sezione 4.30 degli allegati I e II del regolamento delegato (UE) 2021/2139 al denominatore del KPI applicabile</t>
  </si>
  <si>
    <t>Importo e quota dell’attività economica allineata alla tassonomia di cui alla sezione 4.29 degli allegati I e II del regolamento delegato (UE) 2021/2139 al denominatore del KPI applicabile</t>
  </si>
  <si>
    <t>Importo e quota dell’attività economica allineata alla tassonomia di cui alla sezione 4.28 degli allegati I e II del regolamento delegato (UE) 2021/2139 al denominatore del KPI applicabile</t>
  </si>
  <si>
    <t>Importo e quota dell’attività economica allineata alla tassonomia di cui alla sezione 4.27 degli allegati I e II del regolamento delegato (UE) 2021/2139 al denominatore del KPI applicabile</t>
  </si>
  <si>
    <t>Importo e quota dell’attività economica allineata alla tassonomia di cui alla sezione 4.26 degli allegati I e II del regolamento delegato (UE) 2021/2139 al denominatore del KPI applicabile</t>
  </si>
  <si>
    <t>Percentuale</t>
  </si>
  <si>
    <t>Importo</t>
  </si>
  <si>
    <t>Adattamento al cambiamento climatico (CCA)</t>
  </si>
  <si>
    <t>Mitigazione del cambiamento climatico (CCM)</t>
  </si>
  <si>
    <t>Importo e quota (presentare le informazioni in importi monetari e percentuali)</t>
  </si>
  <si>
    <t>Attività economiche</t>
  </si>
  <si>
    <r>
      <t xml:space="preserve">PERIMETRO: </t>
    </r>
    <r>
      <rPr>
        <i/>
        <u/>
        <sz val="14"/>
        <color theme="1"/>
        <rFont val="Calibri"/>
        <family val="2"/>
        <scheme val="minor"/>
      </rPr>
      <t>Off Balance - AUM</t>
    </r>
  </si>
  <si>
    <t>Importo e quota totali delle attività economiche allineate alla tassonomia al numeratore del KPI applicabile</t>
  </si>
  <si>
    <t>Importo e quota di altre attività economiche allineate alla tassonomia non incluse nelle righe da 1 a 6 al numeratore del KPI applicabile</t>
  </si>
  <si>
    <t>Importo e quota dell’attività economica allineata alla tassonomia di cui alla sezione 4.31 degli allegati I e II del regolamento delegato (UE) 2021/2139 al numeratore del KPI applicabile</t>
  </si>
  <si>
    <t>Importo e quota dell’attività economica allineata alla tassonomia di cui alla sezione 4.30 degli allegati I e II del regolamento delegato (UE) 2021/2139 al numeratore del KPI applicabile</t>
  </si>
  <si>
    <t>Importo e quota dell’attività economica allineata alla tassonomia di cui alla sezione 4.29 degli allegati I e II del regolamento delegato (UE) 2021/2139 al numeratore del KPI applicabile</t>
  </si>
  <si>
    <t>Importo e quota dell’attività economica allineata alla tassonomia di cui alla sezione 4.28 degli allegati I e II del regolamento delegato (UE) 2021/2139 al numeratore del KPI applicabile</t>
  </si>
  <si>
    <t>Importo e quota dell’attività economica allineata alla tassonomia di cui alla sezione 4.27 degli allegati I e II del regolamento delegato (UE) 2021/2139 al numeratore del KPI applicabile</t>
  </si>
  <si>
    <t>Importo e quota dell’attività economica allineata alla tassonomia di cui alla sezione 4.26 degli allegati I e II del regolamento delegato (UE) 2021/2139 al numeratore del KPI applicabile</t>
  </si>
  <si>
    <t>Importo e quota (presentare le informazioni in importi monetari e percentuali</t>
  </si>
  <si>
    <t>Importo e quota totali delle attività economiche ammissibili alla tassonomia ma non allineate alla tassonomia al denominatore del KPI applicabile</t>
  </si>
  <si>
    <t>Importo e quota di altre attività economiche ammissibili alla tassonomia ma non allineate alla tassonomia non incluse nelle righe da 1 a 6 al denominatore del KPI applicabile</t>
  </si>
  <si>
    <t>Importo e quota dell’attività economica ammissibile alla tassonomia ma non allineata alla tassonomia di cui alla sezione 4.31 degli allegati I e II del regolamento delegato (UE) 2021/2139 al denominatore del KPI applicabile</t>
  </si>
  <si>
    <t>Importo e quota dell’attività economica ammissibile alla tassonomia ma non allineata alla tassonomia di cui alla sezione 4.30 degli allegati I e II del regolamento delegato (UE) 2021/2139 al denominatore del KPI applicabile</t>
  </si>
  <si>
    <t>Importo e quota dell’attività economica ammissibile alla tassonomia ma non allineata alla tassonomia di cui alla sezione 4.29 degli allegati I e II del regolamento delegato (UE) 2021/2139 al denominatore del KPI applicabile</t>
  </si>
  <si>
    <t>Importo e quota dell’attività economica ammissibile alla tassonomia ma non allineata alla tassonomia di cui alla sezione 4.28 degli allegati I e II del regolamento delegato (UE) 2021/2139 al denominatore del KPI applicabile</t>
  </si>
  <si>
    <t>Importo e quota dell’attività economica ammissibile alla tassonomia ma non allineata alla tassonomia di cui alla sezione 4.27 degli allegati I e II del regolamento delegato (UE) 2021/2139 al denominatore del KPI applicabile</t>
  </si>
  <si>
    <t>Importo e quota dell’attività economica ammissibile alla tassonomia ma non allineata alla tassonomia di cui alla sezione 4.26 degli allegati I e II del regolamento delegato (UE) 2021/2139 al denominatore del KPI applicabile</t>
  </si>
  <si>
    <t>Importo e quota totali delle attività economiche non ammissibili alla tassonomia al denominatore del KPI applicabile</t>
  </si>
  <si>
    <t>Importo e quota di altre attività economiche non ammissibili alla tassonomia non incluse nelle righe da 1 a 6 al denominatore del KPI applicabile</t>
  </si>
  <si>
    <t>Importo e quota dell’attività economica di cui alla riga 6 del modello 1 che non è ammissibile alla tassonomia conformemente alla sezione 4.31 degli allegati I e II del regolamento delegato (UE) 2021/2139 al denominatore del KPI applicabile</t>
  </si>
  <si>
    <t>Importo e quota dell’attività economica di cui alla riga 5 del modello 1 che non è ammissibile alla tassonomia conformemente alla sezione 4.30 degli allegati I e II del regolamento delegato (UE) 2021/2139 al denominatore del KPI applicabile</t>
  </si>
  <si>
    <t>Importo e quota dell’attività economica di cui alla riga 4 del modello 1 che non è ammissibile alla tassonomia conformemente alla sezione 4.29 degli allegati I e II del regolamento delegato (UE) 2021/2139 al denominatore del KPI applicabile</t>
  </si>
  <si>
    <t>Importo e quota dell’attività economica di cui alla riga 3 del modello 1 che non è ammissibile alla tassonomia conformemente alla sezione 4.28 degli allegati I e II del regolamento delegato (UE) 2021/2139 al denominatore del KPI applicabile</t>
  </si>
  <si>
    <t>Importo e quota dell’attività economica di cui alla riga 2 del modello 1 che non è ammissibile alla tassonomia conformemente alla sezione 4.27 degli allegati I e II del regolamento delegato (UE) 2021/2139 al denominatore del KPI applicabile</t>
  </si>
  <si>
    <t>Importo e quota dell’attività economica di cui alla riga 1 del modello 1 che non è ammissibile alla tassonomia conformemente alla sezione 4.26 degli allegati I e II del regolamento delegato (UE) 2021/2139 al denominatore del KPI applicabile</t>
  </si>
  <si>
    <r>
      <t xml:space="preserve">PERIMETRO: </t>
    </r>
    <r>
      <rPr>
        <i/>
        <u/>
        <sz val="14"/>
        <color theme="1"/>
        <rFont val="Calibri"/>
        <family val="2"/>
        <scheme val="minor"/>
      </rPr>
      <t>Off Balance - Financial Guarantees</t>
    </r>
  </si>
  <si>
    <r>
      <t xml:space="preserve">PERIMETRO: </t>
    </r>
    <r>
      <rPr>
        <i/>
        <u/>
        <sz val="14"/>
        <color theme="1"/>
        <rFont val="Calibri"/>
        <family val="2"/>
        <scheme val="minor"/>
      </rPr>
      <t>On Balance</t>
    </r>
  </si>
  <si>
    <t>Annex XII Stock GAR</t>
  </si>
  <si>
    <t>Annex VI - Modello per gli indicatori fondamentali di prestazione (KPI) degli enti creditizi</t>
  </si>
  <si>
    <t>Annex XII</t>
  </si>
  <si>
    <t>On Balance</t>
  </si>
  <si>
    <t>Off Balance</t>
  </si>
  <si>
    <t>AuM Flow</t>
  </si>
  <si>
    <t>AuM Financial Guarantees</t>
  </si>
  <si>
    <t>Off Balance Financial Guarantees</t>
  </si>
  <si>
    <t>Off Balance AuM</t>
  </si>
  <si>
    <t>On Balance Flow</t>
  </si>
  <si>
    <t>Stock GAR</t>
  </si>
  <si>
    <t>Flow 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</si>
</sst>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_-* #,##0_-;\-* #,##0_-;_-* &quot;-&quot;??_-;_-@_-"/>
    <numFmt numFmtId="166" formatCode="#,##0;\(#,##0\);&quot;-&quot;"/>
    <numFmt numFmtId="167" formatCode="_-* #,##0.0000_-;\-* #,##0.0000_-;_-* &quot;-&quot;??_-;_-@_-"/>
    <numFmt numFmtId="168" formatCode="#,##0.00;\-#,##0.00;"/>
    <numFmt numFmtId="169" formatCode="&quot;€&quot;#,##0.00"/>
    <numFmt numFmtId="170" formatCode="#,##0.00,,"/>
    <numFmt numFmtId="171" formatCode="#,##0.00,,;\ \(#,##0.00,,\);\ &quot;-&quot;"/>
  </numFmts>
  <fonts count="42" x14ac:knownFonts="1">
    <font>
      <sz val="11"/>
      <color theme="1"/>
      <name val="Calibri"/>
      <family val="2"/>
      <scheme val="minor"/>
    </font>
    <font>
      <sz val="11"/>
      <color theme="1"/>
      <name val="Calibri"/>
      <family val="2"/>
      <scheme val="minor"/>
    </font>
    <font>
      <sz val="11"/>
      <color theme="0"/>
      <name val="Century Gothic"/>
      <family val="2"/>
    </font>
    <font>
      <sz val="11"/>
      <color indexed="8"/>
      <name val="Calibri"/>
      <family val="2"/>
      <scheme val="minor"/>
    </font>
    <font>
      <sz val="11"/>
      <color rgb="FF000000"/>
      <name val="Calibri"/>
      <family val="2"/>
    </font>
    <font>
      <b/>
      <u/>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i/>
      <sz val="11"/>
      <color theme="1"/>
      <name val="Calibri"/>
      <family val="2"/>
      <scheme val="minor"/>
    </font>
    <font>
      <b/>
      <u/>
      <sz val="11"/>
      <name val="Calibri"/>
      <family val="2"/>
      <scheme val="minor"/>
    </font>
    <font>
      <sz val="11"/>
      <name val="Calibri"/>
      <family val="2"/>
      <scheme val="minor"/>
    </font>
    <font>
      <b/>
      <sz val="11"/>
      <name val="Calibri"/>
      <family val="2"/>
      <scheme val="minor"/>
    </font>
    <font>
      <b/>
      <sz val="11"/>
      <color rgb="FFFF0000"/>
      <name val="Calibri"/>
      <family val="2"/>
      <scheme val="minor"/>
    </font>
    <font>
      <i/>
      <sz val="11"/>
      <name val="Calibri"/>
      <family val="2"/>
      <scheme val="minor"/>
    </font>
    <font>
      <sz val="9"/>
      <name val="Calibri"/>
      <family val="2"/>
      <scheme val="minor"/>
    </font>
    <font>
      <sz val="10"/>
      <name val="Calibri"/>
      <family val="2"/>
      <scheme val="minor"/>
    </font>
    <font>
      <b/>
      <sz val="9"/>
      <name val="Calibri"/>
      <family val="2"/>
      <scheme val="minor"/>
    </font>
    <font>
      <b/>
      <sz val="24"/>
      <color rgb="FFFF0000"/>
      <name val="Calibri"/>
      <family val="2"/>
      <scheme val="minor"/>
    </font>
    <font>
      <sz val="11"/>
      <name val="Calibri"/>
      <family val="2"/>
    </font>
    <font>
      <strike/>
      <sz val="11"/>
      <name val="Calibri"/>
      <family val="2"/>
      <scheme val="minor"/>
    </font>
    <font>
      <sz val="9"/>
      <color theme="1"/>
      <name val="Calibri"/>
      <family val="2"/>
      <scheme val="minor"/>
    </font>
    <font>
      <i/>
      <sz val="9"/>
      <color theme="1"/>
      <name val="Calibri"/>
      <family val="2"/>
      <scheme val="minor"/>
    </font>
    <font>
      <b/>
      <sz val="11"/>
      <color theme="0"/>
      <name val="Calibri"/>
      <family val="2"/>
      <scheme val="minor"/>
    </font>
    <font>
      <b/>
      <sz val="10"/>
      <color theme="1"/>
      <name val="Arial"/>
      <family val="2"/>
    </font>
    <font>
      <sz val="11"/>
      <color theme="1"/>
      <name val="Arial"/>
      <family val="2"/>
    </font>
    <font>
      <sz val="8"/>
      <color theme="1"/>
      <name val="Tahoma"/>
      <family val="2"/>
    </font>
    <font>
      <b/>
      <sz val="11"/>
      <color theme="0"/>
      <name val="Century Gothic"/>
      <family val="2"/>
    </font>
    <font>
      <b/>
      <u/>
      <sz val="18"/>
      <color rgb="FFFF0000"/>
      <name val="Calibri"/>
      <family val="2"/>
      <scheme val="minor"/>
    </font>
    <font>
      <b/>
      <sz val="9"/>
      <color indexed="81"/>
      <name val="Tahoma"/>
      <family val="2"/>
    </font>
    <font>
      <sz val="9"/>
      <color indexed="81"/>
      <name val="Tahoma"/>
      <family val="2"/>
    </font>
    <font>
      <sz val="10"/>
      <name val="Calibri"/>
      <family val="2"/>
    </font>
    <font>
      <sz val="11"/>
      <color theme="1"/>
      <name val="Century Gothic"/>
      <family val="2"/>
    </font>
    <font>
      <b/>
      <i/>
      <u/>
      <sz val="14"/>
      <color theme="1"/>
      <name val="Calibri"/>
      <family val="2"/>
      <scheme val="minor"/>
    </font>
    <font>
      <i/>
      <u/>
      <sz val="14"/>
      <color theme="1"/>
      <name val="Calibri"/>
      <family val="2"/>
      <scheme val="minor"/>
    </font>
    <font>
      <b/>
      <sz val="14"/>
      <color theme="1"/>
      <name val="Calibri"/>
      <family val="2"/>
      <scheme val="minor"/>
    </font>
    <font>
      <sz val="20"/>
      <color theme="1"/>
      <name val="Calibri"/>
      <family val="2"/>
      <scheme val="minor"/>
    </font>
    <font>
      <b/>
      <sz val="10"/>
      <color theme="1"/>
      <name val="Calibri"/>
      <family val="2"/>
      <scheme val="minor"/>
    </font>
    <font>
      <sz val="10"/>
      <color rgb="FF385623"/>
      <name val="Calibri"/>
      <family val="2"/>
      <scheme val="minor"/>
    </font>
    <font>
      <sz val="10"/>
      <color rgb="FF3A3838"/>
      <name val="Calibri"/>
      <family val="2"/>
      <scheme val="minor"/>
    </font>
    <font>
      <b/>
      <sz val="10"/>
      <name val="Calibri"/>
      <family val="2"/>
      <scheme val="minor"/>
    </font>
    <font>
      <u/>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rgb="FFFFC000"/>
        <bgColor indexed="64"/>
      </patternFill>
    </fill>
    <fill>
      <patternFill patternType="solid">
        <fgColor theme="3" tint="-0.24994659260841701"/>
        <bgColor theme="0"/>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0"/>
        <bgColor rgb="FF002060"/>
      </patternFill>
    </fill>
  </fills>
  <borders count="22">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right/>
      <top style="dashed">
        <color indexed="64"/>
      </top>
      <bottom style="dashed">
        <color indexed="64"/>
      </bottom>
      <diagonal/>
    </border>
    <border>
      <left style="thin">
        <color rgb="FF002060"/>
      </left>
      <right style="thin">
        <color rgb="FF002060"/>
      </right>
      <top style="thin">
        <color rgb="FF002060"/>
      </top>
      <bottom/>
      <diagonal/>
    </border>
  </borders>
  <cellStyleXfs count="15">
    <xf numFmtId="0" fontId="0" fillId="0" borderId="0"/>
    <xf numFmtId="9" fontId="1" fillId="0" borderId="0" applyFont="0" applyFill="0" applyBorder="0" applyAlignment="0" applyProtection="0"/>
    <xf numFmtId="0" fontId="3" fillId="0" borderId="0"/>
    <xf numFmtId="0" fontId="4" fillId="0" borderId="0" applyBorder="0"/>
    <xf numFmtId="43" fontId="1" fillId="0" borderId="0" applyFont="0" applyFill="0" applyBorder="0" applyAlignment="0" applyProtection="0"/>
    <xf numFmtId="0" fontId="8" fillId="0" borderId="0" applyNumberFormat="0" applyFill="0" applyBorder="0" applyAlignment="0" applyProtection="0"/>
    <xf numFmtId="0" fontId="23" fillId="13" borderId="19">
      <alignment horizontal="center" wrapText="1"/>
    </xf>
    <xf numFmtId="0" fontId="24" fillId="0" borderId="0" applyNumberFormat="0" applyFill="0" applyBorder="0">
      <alignment horizontal="left" wrapText="1"/>
    </xf>
    <xf numFmtId="166" fontId="25" fillId="0" borderId="0" applyFill="0" applyBorder="0" applyAlignment="0"/>
    <xf numFmtId="166" fontId="26" fillId="0" borderId="20" applyFill="0" applyAlignment="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applyBorder="0"/>
    <xf numFmtId="164" fontId="1" fillId="0" borderId="0" applyFont="0" applyFill="0" applyBorder="0" applyAlignment="0" applyProtection="0"/>
  </cellStyleXfs>
  <cellXfs count="432">
    <xf numFmtId="0" fontId="0" fillId="0" borderId="0" xfId="0"/>
    <xf numFmtId="49" fontId="0" fillId="0" borderId="0" xfId="0" applyNumberFormat="1"/>
    <xf numFmtId="0" fontId="2" fillId="5" borderId="11" xfId="0" applyNumberFormat="1" applyFont="1" applyFill="1" applyBorder="1" applyAlignment="1">
      <alignment vertical="center" wrapText="1"/>
    </xf>
    <xf numFmtId="0" fontId="0" fillId="0" borderId="0" xfId="0" applyNumberFormat="1"/>
    <xf numFmtId="15" fontId="0" fillId="0" borderId="0" xfId="0" applyNumberFormat="1"/>
    <xf numFmtId="43" fontId="0" fillId="0" borderId="0" xfId="4" applyFont="1"/>
    <xf numFmtId="0" fontId="0" fillId="2" borderId="0" xfId="0" applyFill="1"/>
    <xf numFmtId="0" fontId="6" fillId="7" borderId="11" xfId="0" applyFont="1" applyFill="1" applyBorder="1" applyAlignment="1">
      <alignment horizontal="center" vertical="center" wrapText="1"/>
    </xf>
    <xf numFmtId="0" fontId="9" fillId="0" borderId="11" xfId="0" applyFont="1" applyBorder="1" applyAlignment="1">
      <alignment horizontal="left" vertical="center" wrapText="1" indent="4"/>
    </xf>
    <xf numFmtId="0" fontId="11" fillId="0" borderId="0" xfId="0" applyFont="1"/>
    <xf numFmtId="0" fontId="12" fillId="2" borderId="0" xfId="0" applyFont="1" applyFill="1"/>
    <xf numFmtId="0" fontId="0" fillId="2" borderId="0" xfId="0" applyFill="1" applyAlignment="1">
      <alignment vertical="center" wrapText="1"/>
    </xf>
    <xf numFmtId="0" fontId="11" fillId="2" borderId="0" xfId="0" applyFont="1" applyFill="1" applyAlignment="1">
      <alignment horizontal="center" vertical="center" wrapText="1"/>
    </xf>
    <xf numFmtId="0" fontId="7" fillId="2" borderId="0" xfId="0" applyFont="1" applyFill="1" applyAlignment="1">
      <alignment vertical="center" wrapText="1"/>
    </xf>
    <xf numFmtId="0" fontId="10" fillId="0" borderId="0" xfId="0" applyFont="1" applyAlignment="1">
      <alignment horizontal="left"/>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2" borderId="0" xfId="0" applyFont="1" applyFill="1" applyBorder="1" applyAlignment="1">
      <alignment horizontal="center" vertical="center" wrapText="1"/>
    </xf>
    <xf numFmtId="0" fontId="0" fillId="2" borderId="0" xfId="0" applyFill="1" applyAlignment="1">
      <alignment horizontal="center" vertical="center" wrapText="1"/>
    </xf>
    <xf numFmtId="0" fontId="11" fillId="2" borderId="0" xfId="0" applyFont="1" applyFill="1" applyAlignment="1">
      <alignment vertical="center" wrapText="1"/>
    </xf>
    <xf numFmtId="0" fontId="11" fillId="2" borderId="5" xfId="0" applyFont="1" applyFill="1" applyBorder="1" applyAlignment="1">
      <alignment horizontal="center" vertical="center" wrapText="1"/>
    </xf>
    <xf numFmtId="0" fontId="11" fillId="2" borderId="12" xfId="0" applyFont="1" applyFill="1" applyBorder="1" applyAlignment="1">
      <alignment vertical="center" wrapText="1"/>
    </xf>
    <xf numFmtId="0" fontId="19" fillId="2" borderId="11" xfId="0" applyFont="1" applyFill="1" applyBorder="1" applyAlignment="1">
      <alignment vertical="center" wrapText="1"/>
    </xf>
    <xf numFmtId="0" fontId="11" fillId="2" borderId="11" xfId="0" applyFont="1" applyFill="1" applyBorder="1" applyAlignment="1">
      <alignment vertical="center" wrapText="1"/>
    </xf>
    <xf numFmtId="0" fontId="20" fillId="2" borderId="11"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1" fillId="9" borderId="11" xfId="0" applyFont="1" applyFill="1" applyBorder="1" applyAlignment="1">
      <alignment horizontal="left" vertical="center" wrapText="1"/>
    </xf>
    <xf numFmtId="0" fontId="11" fillId="9" borderId="12" xfId="0" applyFont="1" applyFill="1" applyBorder="1" applyAlignment="1">
      <alignment vertical="center" wrapText="1"/>
    </xf>
    <xf numFmtId="0" fontId="11" fillId="9" borderId="11" xfId="0" applyFont="1" applyFill="1" applyBorder="1" applyAlignment="1">
      <alignment vertical="center" wrapText="1"/>
    </xf>
    <xf numFmtId="0" fontId="11" fillId="2" borderId="11" xfId="0" applyFont="1" applyFill="1" applyBorder="1" applyAlignment="1">
      <alignment horizontal="center" vertical="center" wrapText="1"/>
    </xf>
    <xf numFmtId="0" fontId="11" fillId="2" borderId="11" xfId="0" applyFont="1" applyFill="1" applyBorder="1" applyAlignment="1">
      <alignment horizontal="left" vertical="center" wrapText="1" indent="1"/>
    </xf>
    <xf numFmtId="4" fontId="11" fillId="8" borderId="11" xfId="0" applyNumberFormat="1" applyFont="1" applyFill="1" applyBorder="1" applyAlignment="1">
      <alignment horizontal="left" vertical="center" wrapText="1"/>
    </xf>
    <xf numFmtId="0" fontId="11" fillId="8" borderId="11" xfId="0" applyFont="1" applyFill="1" applyBorder="1" applyAlignment="1">
      <alignment vertical="center" wrapText="1"/>
    </xf>
    <xf numFmtId="0" fontId="12" fillId="2" borderId="11" xfId="0" applyFont="1" applyFill="1" applyBorder="1" applyAlignment="1">
      <alignment horizontal="left" vertical="center" wrapText="1" indent="3"/>
    </xf>
    <xf numFmtId="0" fontId="11" fillId="2" borderId="11" xfId="0" applyFont="1" applyFill="1" applyBorder="1" applyAlignment="1">
      <alignment horizontal="left" vertical="center" wrapText="1" indent="4"/>
    </xf>
    <xf numFmtId="0" fontId="11" fillId="2" borderId="11" xfId="0" applyFont="1" applyFill="1" applyBorder="1" applyAlignment="1">
      <alignment horizontal="left" vertical="center" wrapText="1" indent="5"/>
    </xf>
    <xf numFmtId="0" fontId="11" fillId="0" borderId="11" xfId="0" applyFont="1" applyBorder="1" applyAlignment="1">
      <alignment vertical="center" wrapText="1"/>
    </xf>
    <xf numFmtId="0" fontId="11" fillId="2" borderId="11" xfId="0" applyFont="1" applyFill="1" applyBorder="1" applyAlignment="1">
      <alignment horizontal="left" vertical="center" wrapText="1" indent="6"/>
    </xf>
    <xf numFmtId="0" fontId="11" fillId="0" borderId="0" xfId="0" applyFont="1" applyAlignment="1">
      <alignment vertical="center" wrapText="1"/>
    </xf>
    <xf numFmtId="0" fontId="11" fillId="0" borderId="11" xfId="0" applyFont="1" applyBorder="1" applyAlignment="1">
      <alignment horizontal="center" vertical="center" wrapText="1"/>
    </xf>
    <xf numFmtId="0" fontId="0" fillId="0" borderId="0" xfId="0" applyAlignment="1">
      <alignment vertical="center" wrapText="1"/>
    </xf>
    <xf numFmtId="0" fontId="11" fillId="0" borderId="11" xfId="0" applyFont="1" applyFill="1" applyBorder="1" applyAlignment="1">
      <alignment vertical="center" wrapText="1"/>
    </xf>
    <xf numFmtId="0" fontId="11" fillId="0" borderId="11" xfId="0" applyFont="1" applyBorder="1" applyAlignment="1">
      <alignment horizontal="left" vertical="center" wrapText="1" indent="4"/>
    </xf>
    <xf numFmtId="0" fontId="11" fillId="0" borderId="11" xfId="0" applyFont="1" applyBorder="1" applyAlignment="1">
      <alignment horizontal="left" vertical="center" wrapText="1" indent="5"/>
    </xf>
    <xf numFmtId="0" fontId="11" fillId="0" borderId="11" xfId="0" applyFont="1" applyFill="1" applyBorder="1" applyAlignment="1">
      <alignment horizontal="center" vertical="center" wrapText="1"/>
    </xf>
    <xf numFmtId="0" fontId="11" fillId="10" borderId="11" xfId="0" applyFont="1" applyFill="1" applyBorder="1" applyAlignment="1">
      <alignment horizontal="center" vertical="center" wrapText="1"/>
    </xf>
    <xf numFmtId="0" fontId="12" fillId="10" borderId="11" xfId="0" applyFont="1" applyFill="1" applyBorder="1" applyAlignment="1">
      <alignment vertical="center" wrapText="1"/>
    </xf>
    <xf numFmtId="4" fontId="11" fillId="10" borderId="11" xfId="0" applyNumberFormat="1" applyFont="1" applyFill="1" applyBorder="1" applyAlignment="1">
      <alignment horizontal="left" vertical="center" wrapText="1"/>
    </xf>
    <xf numFmtId="0" fontId="0" fillId="0" borderId="0" xfId="0" applyFill="1" applyAlignment="1">
      <alignment vertical="center" wrapText="1"/>
    </xf>
    <xf numFmtId="0" fontId="11" fillId="0" borderId="11" xfId="0" applyFont="1" applyBorder="1" applyAlignment="1">
      <alignment horizontal="left" vertical="center" wrapText="1"/>
    </xf>
    <xf numFmtId="0" fontId="11" fillId="2" borderId="11" xfId="0" applyFont="1" applyFill="1" applyBorder="1" applyAlignment="1">
      <alignment horizontal="left" vertical="center" wrapText="1"/>
    </xf>
    <xf numFmtId="0" fontId="11" fillId="2" borderId="11" xfId="0" applyFont="1" applyFill="1" applyBorder="1" applyAlignment="1">
      <alignment horizontal="right" vertical="center" wrapText="1"/>
    </xf>
    <xf numFmtId="0" fontId="0" fillId="2" borderId="0" xfId="0" applyFill="1" applyAlignment="1">
      <alignment vertical="center"/>
    </xf>
    <xf numFmtId="0" fontId="7" fillId="2" borderId="0" xfId="0" applyFont="1" applyFill="1" applyAlignment="1">
      <alignment vertical="center"/>
    </xf>
    <xf numFmtId="0" fontId="10" fillId="2" borderId="0" xfId="0" applyFont="1" applyFill="1" applyAlignment="1">
      <alignment horizontal="left"/>
    </xf>
    <xf numFmtId="0" fontId="18" fillId="2" borderId="0" xfId="0" applyFont="1" applyFill="1" applyBorder="1" applyAlignment="1">
      <alignment vertical="center" wrapText="1"/>
    </xf>
    <xf numFmtId="0" fontId="7" fillId="2" borderId="0" xfId="0" applyFont="1" applyFill="1" applyBorder="1" applyAlignment="1">
      <alignment vertical="center"/>
    </xf>
    <xf numFmtId="0" fontId="11" fillId="2" borderId="0" xfId="0" applyFont="1" applyFill="1" applyAlignment="1">
      <alignment horizontal="center" vertical="center"/>
    </xf>
    <xf numFmtId="0" fontId="11" fillId="2" borderId="0" xfId="0" applyFont="1" applyFill="1" applyAlignment="1">
      <alignment vertical="center"/>
    </xf>
    <xf numFmtId="0" fontId="11" fillId="2" borderId="11" xfId="0" applyFont="1" applyFill="1" applyBorder="1" applyAlignment="1">
      <alignment horizontal="center" vertical="center"/>
    </xf>
    <xf numFmtId="0" fontId="12" fillId="3" borderId="2" xfId="0" applyFont="1" applyFill="1" applyBorder="1" applyAlignment="1">
      <alignment vertical="center" wrapText="1"/>
    </xf>
    <xf numFmtId="0" fontId="11" fillId="2" borderId="18" xfId="0" applyFont="1" applyFill="1" applyBorder="1" applyAlignment="1">
      <alignment vertical="center"/>
    </xf>
    <xf numFmtId="0" fontId="11" fillId="2" borderId="12" xfId="0" applyFont="1" applyFill="1" applyBorder="1" applyAlignment="1">
      <alignment horizontal="center" vertical="center" wrapText="1"/>
    </xf>
    <xf numFmtId="0" fontId="11" fillId="2" borderId="17" xfId="0" applyFont="1" applyFill="1" applyBorder="1" applyAlignment="1">
      <alignment horizontal="center" vertical="center"/>
    </xf>
    <xf numFmtId="0" fontId="11" fillId="2" borderId="2" xfId="0" applyFont="1" applyFill="1" applyBorder="1" applyAlignment="1">
      <alignment horizontal="center" vertical="center"/>
    </xf>
    <xf numFmtId="0" fontId="15" fillId="2" borderId="0" xfId="0" applyFont="1" applyFill="1" applyAlignment="1">
      <alignment vertical="center"/>
    </xf>
    <xf numFmtId="0" fontId="21" fillId="2" borderId="11" xfId="0" applyFont="1" applyFill="1" applyBorder="1" applyAlignment="1">
      <alignment horizontal="left" vertical="center" wrapText="1"/>
    </xf>
    <xf numFmtId="0" fontId="11" fillId="3" borderId="0" xfId="0" applyFont="1" applyFill="1" applyAlignment="1">
      <alignment vertical="center" wrapText="1"/>
    </xf>
    <xf numFmtId="0" fontId="11" fillId="8" borderId="11" xfId="0" applyFont="1" applyFill="1" applyBorder="1" applyAlignment="1">
      <alignment horizontal="left" vertical="center" wrapText="1" indent="1"/>
    </xf>
    <xf numFmtId="0" fontId="11" fillId="0" borderId="11" xfId="0" applyFont="1" applyFill="1" applyBorder="1" applyAlignment="1">
      <alignment horizontal="left" vertical="center" wrapText="1" indent="1"/>
    </xf>
    <xf numFmtId="0" fontId="11" fillId="10" borderId="11" xfId="0" applyFont="1" applyFill="1" applyBorder="1" applyAlignment="1">
      <alignment horizontal="left" vertical="center" wrapText="1" indent="1"/>
    </xf>
    <xf numFmtId="4" fontId="11" fillId="9" borderId="11" xfId="0" applyNumberFormat="1" applyFont="1" applyFill="1" applyBorder="1" applyAlignment="1">
      <alignment horizontal="left" vertical="center" wrapText="1"/>
    </xf>
    <xf numFmtId="0" fontId="0" fillId="0" borderId="0" xfId="0" applyFill="1"/>
    <xf numFmtId="15" fontId="0" fillId="0" borderId="0" xfId="0" applyNumberFormat="1" applyFill="1"/>
    <xf numFmtId="43" fontId="0" fillId="0" borderId="0" xfId="4" applyFont="1" applyFill="1"/>
    <xf numFmtId="0" fontId="6" fillId="0" borderId="0" xfId="0" applyFont="1" applyFill="1"/>
    <xf numFmtId="164" fontId="0" fillId="0" borderId="0" xfId="0" applyNumberFormat="1" applyFill="1"/>
    <xf numFmtId="0" fontId="23" fillId="11" borderId="11" xfId="0" applyFont="1" applyFill="1" applyBorder="1"/>
    <xf numFmtId="165" fontId="23" fillId="11" borderId="11" xfId="4" applyNumberFormat="1" applyFont="1" applyFill="1" applyBorder="1"/>
    <xf numFmtId="0" fontId="0" fillId="0" borderId="11" xfId="0" applyBorder="1"/>
    <xf numFmtId="165" fontId="0" fillId="0" borderId="11" xfId="4" applyNumberFormat="1" applyFont="1" applyBorder="1"/>
    <xf numFmtId="165" fontId="0" fillId="0" borderId="0" xfId="4" applyNumberFormat="1" applyFont="1"/>
    <xf numFmtId="43" fontId="23" fillId="11" borderId="11" xfId="4" applyNumberFormat="1" applyFont="1" applyFill="1" applyBorder="1"/>
    <xf numFmtId="43" fontId="0" fillId="0" borderId="11" xfId="4" applyNumberFormat="1" applyFont="1" applyBorder="1"/>
    <xf numFmtId="43" fontId="0" fillId="0" borderId="0" xfId="4" applyNumberFormat="1" applyFont="1"/>
    <xf numFmtId="43" fontId="0" fillId="2" borderId="0" xfId="0" applyNumberFormat="1" applyFill="1" applyAlignment="1">
      <alignment vertical="center"/>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 xfId="0" applyFont="1" applyBorder="1" applyAlignment="1">
      <alignment horizontal="center" vertical="center" wrapText="1"/>
    </xf>
    <xf numFmtId="0" fontId="6" fillId="0" borderId="0" xfId="0" applyFont="1"/>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 xfId="0" applyFont="1" applyBorder="1" applyAlignment="1">
      <alignment horizontal="center" vertical="center" wrapText="1"/>
    </xf>
    <xf numFmtId="0" fontId="27" fillId="5" borderId="11" xfId="0" applyNumberFormat="1" applyFont="1" applyFill="1" applyBorder="1" applyAlignment="1">
      <alignmen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vertical="center" wrapText="1"/>
    </xf>
    <xf numFmtId="0" fontId="0" fillId="2" borderId="11" xfId="0" applyFill="1" applyBorder="1" applyAlignment="1">
      <alignment vertical="center" wrapText="1"/>
    </xf>
    <xf numFmtId="0" fontId="0" fillId="2" borderId="11" xfId="0" applyFill="1" applyBorder="1" applyAlignment="1">
      <alignment horizontal="center" vertical="center" wrapText="1"/>
    </xf>
    <xf numFmtId="0" fontId="0" fillId="2" borderId="11" xfId="0" applyFill="1" applyBorder="1" applyAlignment="1">
      <alignment horizontal="left" vertical="center" wrapText="1"/>
    </xf>
    <xf numFmtId="0" fontId="21" fillId="2" borderId="0" xfId="0" applyFont="1" applyFill="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3" borderId="0" xfId="0" applyFill="1" applyAlignment="1">
      <alignment vertical="center" wrapText="1"/>
    </xf>
    <xf numFmtId="0" fontId="5" fillId="2" borderId="11" xfId="0" applyFont="1" applyFill="1" applyBorder="1" applyAlignment="1">
      <alignment horizontal="left" vertical="center" wrapText="1"/>
    </xf>
    <xf numFmtId="0" fontId="0" fillId="2" borderId="11" xfId="0" applyFill="1" applyBorder="1" applyAlignment="1">
      <alignment horizontal="left" vertical="center" wrapText="1" indent="1"/>
    </xf>
    <xf numFmtId="0" fontId="6" fillId="2" borderId="11" xfId="0" applyFont="1" applyFill="1" applyBorder="1" applyAlignment="1">
      <alignment horizontal="left" vertical="center" wrapText="1" indent="3"/>
    </xf>
    <xf numFmtId="0" fontId="0" fillId="2" borderId="11" xfId="0" applyFill="1" applyBorder="1" applyAlignment="1">
      <alignment horizontal="left" vertical="center" wrapText="1" indent="4"/>
    </xf>
    <xf numFmtId="0" fontId="0" fillId="2" borderId="11" xfId="0" applyFill="1" applyBorder="1" applyAlignment="1">
      <alignment horizontal="left" vertical="center" wrapText="1" indent="5"/>
    </xf>
    <xf numFmtId="0" fontId="0" fillId="0" borderId="11" xfId="0" applyFill="1" applyBorder="1" applyAlignment="1">
      <alignment horizontal="center" vertical="center" wrapText="1"/>
    </xf>
    <xf numFmtId="0" fontId="0" fillId="0" borderId="11" xfId="0" applyFill="1" applyBorder="1" applyAlignment="1">
      <alignment horizontal="left" vertical="center" wrapText="1" indent="5"/>
    </xf>
    <xf numFmtId="0" fontId="0" fillId="2" borderId="11" xfId="0" applyFill="1" applyBorder="1" applyAlignment="1">
      <alignment horizontal="left" vertical="center" wrapText="1" indent="6"/>
    </xf>
    <xf numFmtId="0" fontId="0" fillId="10" borderId="11" xfId="0" applyFill="1" applyBorder="1" applyAlignment="1">
      <alignment horizontal="center" vertical="center" wrapText="1"/>
    </xf>
    <xf numFmtId="0" fontId="6" fillId="10" borderId="11" xfId="0" applyFont="1" applyFill="1" applyBorder="1" applyAlignment="1">
      <alignment vertical="center" wrapText="1"/>
    </xf>
    <xf numFmtId="0" fontId="23" fillId="5" borderId="0" xfId="0" applyFont="1" applyFill="1" applyAlignment="1">
      <alignment vertical="center"/>
    </xf>
    <xf numFmtId="4" fontId="7" fillId="6" borderId="11" xfId="0" applyNumberFormat="1" applyFont="1" applyFill="1" applyBorder="1" applyAlignment="1">
      <alignment horizontal="left" vertical="center" wrapText="1"/>
    </xf>
    <xf numFmtId="49" fontId="6" fillId="0" borderId="0" xfId="0" applyNumberFormat="1" applyFont="1"/>
    <xf numFmtId="4" fontId="11" fillId="0" borderId="11" xfId="0" applyNumberFormat="1" applyFont="1" applyFill="1" applyBorder="1" applyAlignment="1">
      <alignment horizontal="left" vertical="center" wrapText="1"/>
    </xf>
    <xf numFmtId="0" fontId="28" fillId="0" borderId="0" xfId="0" applyFont="1" applyAlignment="1">
      <alignment horizontal="left"/>
    </xf>
    <xf numFmtId="10" fontId="11" fillId="9" borderId="11" xfId="1" applyNumberFormat="1" applyFont="1" applyFill="1" applyBorder="1" applyAlignment="1">
      <alignment vertical="center" wrapText="1"/>
    </xf>
    <xf numFmtId="10" fontId="0" fillId="2" borderId="0" xfId="1" applyNumberFormat="1" applyFont="1" applyFill="1" applyAlignment="1">
      <alignment vertical="center" wrapText="1"/>
    </xf>
    <xf numFmtId="9" fontId="0" fillId="2" borderId="0" xfId="1" applyFont="1" applyFill="1" applyAlignment="1">
      <alignment vertical="center" wrapText="1"/>
    </xf>
    <xf numFmtId="43" fontId="11" fillId="0" borderId="11" xfId="4" applyFont="1" applyFill="1" applyBorder="1" applyAlignment="1">
      <alignment vertical="center" wrapText="1"/>
    </xf>
    <xf numFmtId="0" fontId="0" fillId="6" borderId="11" xfId="0" applyFill="1" applyBorder="1" applyAlignment="1">
      <alignment wrapText="1"/>
    </xf>
    <xf numFmtId="43" fontId="0" fillId="0" borderId="11" xfId="4" applyFont="1" applyFill="1" applyBorder="1" applyAlignment="1">
      <alignment vertical="center"/>
    </xf>
    <xf numFmtId="0" fontId="0" fillId="6" borderId="11" xfId="0" applyFill="1" applyBorder="1" applyAlignment="1">
      <alignment horizontal="left" vertical="center" wrapText="1"/>
    </xf>
    <xf numFmtId="0" fontId="0" fillId="2" borderId="11" xfId="0" applyFill="1" applyBorder="1" applyAlignment="1">
      <alignment horizontal="left" vertical="center" wrapText="1" indent="3"/>
    </xf>
    <xf numFmtId="0" fontId="6" fillId="2" borderId="11" xfId="0" applyFont="1" applyFill="1" applyBorder="1" applyAlignment="1">
      <alignment horizontal="left" vertical="center" wrapText="1" inden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 xfId="0" applyFont="1" applyBorder="1" applyAlignment="1">
      <alignment horizontal="center" vertical="center" wrapText="1"/>
    </xf>
    <xf numFmtId="0" fontId="6" fillId="0" borderId="11" xfId="0" applyNumberFormat="1" applyFont="1" applyFill="1" applyBorder="1"/>
    <xf numFmtId="0" fontId="6" fillId="14" borderId="11" xfId="4" applyNumberFormat="1" applyFont="1" applyFill="1" applyBorder="1"/>
    <xf numFmtId="0" fontId="6" fillId="6" borderId="11" xfId="0" applyNumberFormat="1" applyFont="1" applyFill="1" applyBorder="1"/>
    <xf numFmtId="0" fontId="6" fillId="15" borderId="11" xfId="0" applyNumberFormat="1" applyFont="1" applyFill="1" applyBorder="1"/>
    <xf numFmtId="0" fontId="6" fillId="16" borderId="11" xfId="0" applyNumberFormat="1" applyFont="1" applyFill="1" applyBorder="1"/>
    <xf numFmtId="0" fontId="23" fillId="5" borderId="11" xfId="0" applyNumberFormat="1" applyFont="1" applyFill="1" applyBorder="1"/>
    <xf numFmtId="0" fontId="6" fillId="17" borderId="11" xfId="0" applyNumberFormat="1" applyFont="1" applyFill="1" applyBorder="1"/>
    <xf numFmtId="0" fontId="12" fillId="6" borderId="11" xfId="0" applyNumberFormat="1" applyFont="1" applyFill="1" applyBorder="1"/>
    <xf numFmtId="0" fontId="6" fillId="12" borderId="11" xfId="4" applyNumberFormat="1" applyFont="1" applyFill="1" applyBorder="1"/>
    <xf numFmtId="0" fontId="6" fillId="4" borderId="11" xfId="0" applyNumberFormat="1" applyFont="1" applyFill="1" applyBorder="1"/>
    <xf numFmtId="0" fontId="6" fillId="6" borderId="11" xfId="4" applyNumberFormat="1" applyFont="1" applyFill="1" applyBorder="1"/>
    <xf numFmtId="0" fontId="6" fillId="14" borderId="11" xfId="0" applyNumberFormat="1" applyFont="1" applyFill="1" applyBorder="1"/>
    <xf numFmtId="0" fontId="6" fillId="16" borderId="6" xfId="0" applyNumberFormat="1" applyFont="1" applyFill="1" applyBorder="1"/>
    <xf numFmtId="0" fontId="0" fillId="0" borderId="0" xfId="4" applyNumberFormat="1" applyFont="1"/>
    <xf numFmtId="0" fontId="0" fillId="4" borderId="0" xfId="0" applyNumberFormat="1" applyFill="1"/>
    <xf numFmtId="0" fontId="0" fillId="4" borderId="0" xfId="4" applyNumberFormat="1" applyFont="1" applyFill="1"/>
    <xf numFmtId="0" fontId="0" fillId="0" borderId="0" xfId="0" applyNumberFormat="1" applyFill="1"/>
    <xf numFmtId="0" fontId="7" fillId="0" borderId="0" xfId="4" applyNumberFormat="1" applyFont="1"/>
    <xf numFmtId="0" fontId="0" fillId="6" borderId="0" xfId="0" applyNumberFormat="1" applyFill="1"/>
    <xf numFmtId="0" fontId="7" fillId="6" borderId="0" xfId="0" applyNumberFormat="1" applyFont="1" applyFill="1"/>
    <xf numFmtId="0" fontId="11" fillId="0" borderId="0" xfId="0" applyNumberFormat="1" applyFont="1"/>
    <xf numFmtId="0" fontId="7" fillId="0" borderId="0" xfId="0" applyNumberFormat="1" applyFont="1"/>
    <xf numFmtId="0" fontId="0" fillId="16" borderId="0" xfId="0" applyNumberFormat="1" applyFill="1"/>
    <xf numFmtId="0" fontId="0" fillId="14" borderId="0" xfId="0" applyNumberFormat="1" applyFill="1"/>
    <xf numFmtId="0" fontId="7" fillId="4" borderId="0" xfId="0" applyNumberFormat="1" applyFont="1" applyFill="1"/>
    <xf numFmtId="0" fontId="0" fillId="0" borderId="0" xfId="4" applyNumberFormat="1" applyFont="1" applyFill="1"/>
    <xf numFmtId="0" fontId="11" fillId="0" borderId="0" xfId="0" applyNumberFormat="1" applyFont="1" applyFill="1"/>
    <xf numFmtId="0" fontId="7" fillId="0" borderId="0" xfId="0" applyNumberFormat="1" applyFont="1" applyFill="1"/>
    <xf numFmtId="0" fontId="31" fillId="2" borderId="11" xfId="0" applyFont="1" applyFill="1" applyBorder="1" applyAlignment="1">
      <alignment vertical="center" wrapText="1"/>
    </xf>
    <xf numFmtId="0" fontId="11" fillId="8" borderId="11" xfId="0" applyFont="1" applyFill="1" applyBorder="1" applyAlignment="1">
      <alignment horizontal="left" vertical="center" wrapText="1" indent="3"/>
    </xf>
    <xf numFmtId="0" fontId="11" fillId="8" borderId="11" xfId="0" applyFont="1" applyFill="1" applyBorder="1" applyAlignment="1">
      <alignment horizontal="left" vertical="center" wrapText="1" indent="4"/>
    </xf>
    <xf numFmtId="0" fontId="11" fillId="8" borderId="11" xfId="0" applyFont="1" applyFill="1" applyBorder="1" applyAlignment="1">
      <alignment horizontal="left" vertical="center" wrapText="1" indent="5"/>
    </xf>
    <xf numFmtId="0" fontId="11" fillId="8" borderId="11" xfId="0" applyFont="1" applyFill="1" applyBorder="1" applyAlignment="1">
      <alignment horizontal="left" vertical="center" wrapText="1" indent="6"/>
    </xf>
    <xf numFmtId="0" fontId="11" fillId="10" borderId="11" xfId="0" applyFont="1" applyFill="1" applyBorder="1" applyAlignment="1">
      <alignment vertical="center" wrapText="1"/>
    </xf>
    <xf numFmtId="0" fontId="11" fillId="8" borderId="11" xfId="0" applyFont="1" applyFill="1" applyBorder="1" applyAlignment="1">
      <alignment horizontal="left" vertical="center" wrapText="1"/>
    </xf>
    <xf numFmtId="0" fontId="11" fillId="0" borderId="11" xfId="0" applyFont="1" applyFill="1" applyBorder="1" applyAlignment="1">
      <alignment horizontal="left" vertical="center" wrapText="1"/>
    </xf>
    <xf numFmtId="43" fontId="11" fillId="0" borderId="11" xfId="4" quotePrefix="1" applyFont="1" applyFill="1" applyBorder="1" applyAlignment="1">
      <alignment horizontal="right" vertical="center" wrapText="1"/>
    </xf>
    <xf numFmtId="164" fontId="11" fillId="0" borderId="11" xfId="0" quotePrefix="1" applyNumberFormat="1" applyFont="1" applyFill="1" applyBorder="1" applyAlignment="1">
      <alignment horizontal="right" vertical="center" wrapText="1"/>
    </xf>
    <xf numFmtId="0" fontId="11" fillId="0" borderId="11" xfId="0" applyFont="1" applyFill="1" applyBorder="1" applyAlignment="1">
      <alignment horizontal="right" vertical="center" wrapText="1"/>
    </xf>
    <xf numFmtId="0" fontId="11" fillId="0" borderId="11" xfId="0" applyFont="1" applyBorder="1" applyAlignment="1">
      <alignment horizontal="right" vertical="center" wrapText="1"/>
    </xf>
    <xf numFmtId="43" fontId="11" fillId="0" borderId="11" xfId="4" applyFont="1" applyFill="1" applyBorder="1" applyAlignment="1">
      <alignment horizontal="right" vertical="center" wrapText="1"/>
    </xf>
    <xf numFmtId="0" fontId="11" fillId="9" borderId="11" xfId="0" quotePrefix="1" applyFont="1" applyFill="1" applyBorder="1" applyAlignment="1">
      <alignment horizontal="right"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 xfId="0" applyFont="1" applyBorder="1" applyAlignment="1">
      <alignment horizontal="center" vertical="center" wrapText="1"/>
    </xf>
    <xf numFmtId="0" fontId="6" fillId="0" borderId="11" xfId="0" applyFont="1" applyFill="1" applyBorder="1"/>
    <xf numFmtId="43" fontId="6" fillId="14" borderId="11" xfId="4" applyFont="1" applyFill="1" applyBorder="1"/>
    <xf numFmtId="1" fontId="6" fillId="14" borderId="11" xfId="4" applyNumberFormat="1" applyFont="1" applyFill="1" applyBorder="1"/>
    <xf numFmtId="49" fontId="6" fillId="6" borderId="11" xfId="0" applyNumberFormat="1" applyFont="1" applyFill="1" applyBorder="1"/>
    <xf numFmtId="0" fontId="6" fillId="6" borderId="11" xfId="0" applyFont="1" applyFill="1" applyBorder="1"/>
    <xf numFmtId="0" fontId="6" fillId="15" borderId="11" xfId="0" applyFont="1" applyFill="1" applyBorder="1"/>
    <xf numFmtId="0" fontId="6" fillId="16" borderId="11" xfId="0" applyFont="1" applyFill="1" applyBorder="1"/>
    <xf numFmtId="0" fontId="23" fillId="5" borderId="11" xfId="0" applyFont="1" applyFill="1" applyBorder="1"/>
    <xf numFmtId="0" fontId="6" fillId="17" borderId="11" xfId="0" applyFont="1" applyFill="1" applyBorder="1"/>
    <xf numFmtId="0" fontId="12" fillId="6" borderId="11" xfId="0" applyFont="1" applyFill="1" applyBorder="1"/>
    <xf numFmtId="167" fontId="6" fillId="12" borderId="11" xfId="4" applyNumberFormat="1" applyFont="1" applyFill="1" applyBorder="1"/>
    <xf numFmtId="0" fontId="6" fillId="4" borderId="11" xfId="0" applyFont="1" applyFill="1" applyBorder="1"/>
    <xf numFmtId="43" fontId="6" fillId="6" borderId="11" xfId="4" applyFont="1" applyFill="1" applyBorder="1"/>
    <xf numFmtId="167" fontId="6" fillId="6" borderId="11" xfId="4" applyNumberFormat="1" applyFont="1" applyFill="1" applyBorder="1"/>
    <xf numFmtId="0" fontId="6" fillId="14" borderId="11" xfId="0" applyFont="1" applyFill="1" applyBorder="1"/>
    <xf numFmtId="0" fontId="6" fillId="16" borderId="6" xfId="0" applyFont="1" applyFill="1" applyBorder="1"/>
    <xf numFmtId="14" fontId="0" fillId="0" borderId="0" xfId="0" applyNumberFormat="1"/>
    <xf numFmtId="1" fontId="0" fillId="0" borderId="0" xfId="4" applyNumberFormat="1" applyFont="1"/>
    <xf numFmtId="167" fontId="0" fillId="0" borderId="0" xfId="4" applyNumberFormat="1" applyFont="1"/>
    <xf numFmtId="0" fontId="0" fillId="4" borderId="0" xfId="0" applyFill="1"/>
    <xf numFmtId="43" fontId="0" fillId="4" borderId="0" xfId="4" applyFont="1" applyFill="1"/>
    <xf numFmtId="164" fontId="0" fillId="4" borderId="0" xfId="0" applyNumberFormat="1" applyFill="1"/>
    <xf numFmtId="167" fontId="7" fillId="0" borderId="0" xfId="4" applyNumberFormat="1" applyFont="1"/>
    <xf numFmtId="43" fontId="7" fillId="0" borderId="0" xfId="4" applyFont="1"/>
    <xf numFmtId="0" fontId="0" fillId="6" borderId="0" xfId="0" applyFill="1"/>
    <xf numFmtId="0" fontId="7" fillId="6" borderId="0" xfId="0" applyFont="1" applyFill="1"/>
    <xf numFmtId="0" fontId="7" fillId="0" borderId="0" xfId="0" applyFont="1"/>
    <xf numFmtId="14" fontId="0" fillId="16" borderId="0" xfId="0" applyNumberFormat="1" applyFill="1"/>
    <xf numFmtId="0" fontId="0" fillId="16" borderId="0" xfId="0" applyFill="1"/>
    <xf numFmtId="0" fontId="0" fillId="14" borderId="0" xfId="0" applyFill="1"/>
    <xf numFmtId="0" fontId="7" fillId="4" borderId="0" xfId="0" applyFont="1" applyFill="1"/>
    <xf numFmtId="1" fontId="0" fillId="0" borderId="0" xfId="4" applyNumberFormat="1" applyFont="1" applyFill="1"/>
    <xf numFmtId="49" fontId="0" fillId="0" borderId="0" xfId="0" applyNumberFormat="1" applyFill="1"/>
    <xf numFmtId="167" fontId="0" fillId="0" borderId="0" xfId="4" applyNumberFormat="1" applyFont="1" applyFill="1"/>
    <xf numFmtId="165" fontId="6" fillId="14" borderId="11" xfId="4" applyNumberFormat="1" applyFont="1" applyFill="1" applyBorder="1"/>
    <xf numFmtId="1" fontId="6" fillId="14" borderId="11" xfId="0" applyNumberFormat="1" applyFont="1" applyFill="1" applyBorder="1"/>
    <xf numFmtId="14" fontId="7" fillId="0" borderId="0" xfId="0" applyNumberFormat="1" applyFont="1"/>
    <xf numFmtId="165" fontId="7" fillId="0" borderId="0" xfId="4" applyNumberFormat="1" applyFont="1"/>
    <xf numFmtId="49" fontId="7" fillId="0" borderId="0" xfId="0" applyNumberFormat="1" applyFont="1"/>
    <xf numFmtId="164" fontId="11" fillId="0" borderId="0" xfId="0" applyNumberFormat="1" applyFont="1" applyFill="1"/>
    <xf numFmtId="164" fontId="7" fillId="0" borderId="0" xfId="0" applyNumberFormat="1" applyFont="1" applyFill="1"/>
    <xf numFmtId="164" fontId="7" fillId="4" borderId="0" xfId="0" applyNumberFormat="1" applyFont="1" applyFill="1"/>
    <xf numFmtId="1" fontId="0" fillId="0" borderId="0" xfId="0" applyNumberFormat="1"/>
    <xf numFmtId="43" fontId="11" fillId="9" borderId="12" xfId="4" applyNumberFormat="1" applyFont="1" applyFill="1" applyBorder="1" applyAlignment="1">
      <alignment vertical="center" wrapText="1"/>
    </xf>
    <xf numFmtId="43" fontId="11" fillId="9" borderId="11" xfId="4" applyNumberFormat="1" applyFont="1" applyFill="1" applyBorder="1" applyAlignment="1">
      <alignment vertical="center" wrapText="1"/>
    </xf>
    <xf numFmtId="0" fontId="33" fillId="0" borderId="0" xfId="0" applyFont="1"/>
    <xf numFmtId="0" fontId="35" fillId="0" borderId="0" xfId="0" applyFont="1"/>
    <xf numFmtId="0" fontId="33" fillId="0" borderId="0" xfId="0" applyFont="1" applyAlignment="1">
      <alignment vertical="center"/>
    </xf>
    <xf numFmtId="0" fontId="11" fillId="2" borderId="0" xfId="0" applyFont="1" applyFill="1"/>
    <xf numFmtId="0" fontId="10" fillId="2" borderId="0" xfId="0" applyFont="1" applyFill="1"/>
    <xf numFmtId="0" fontId="12" fillId="2" borderId="11" xfId="0" applyFont="1" applyFill="1" applyBorder="1" applyAlignment="1">
      <alignment wrapText="1"/>
    </xf>
    <xf numFmtId="10" fontId="11" fillId="2" borderId="0" xfId="1" applyNumberFormat="1" applyFont="1" applyFill="1"/>
    <xf numFmtId="0" fontId="14" fillId="2" borderId="11" xfId="0" applyFont="1" applyFill="1" applyBorder="1" applyAlignment="1">
      <alignment vertical="top"/>
    </xf>
    <xf numFmtId="0" fontId="14" fillId="2" borderId="11" xfId="0" applyFont="1" applyFill="1" applyBorder="1"/>
    <xf numFmtId="0" fontId="15" fillId="2" borderId="0" xfId="0" applyFont="1" applyFill="1"/>
    <xf numFmtId="0" fontId="16" fillId="2" borderId="0" xfId="0" applyFont="1" applyFill="1"/>
    <xf numFmtId="0" fontId="17" fillId="2" borderId="0" xfId="0" applyFont="1" applyFill="1"/>
    <xf numFmtId="0" fontId="17" fillId="2" borderId="0" xfId="0" applyFont="1" applyFill="1" applyAlignment="1"/>
    <xf numFmtId="0" fontId="32" fillId="2" borderId="0" xfId="0" applyFont="1" applyFill="1"/>
    <xf numFmtId="0" fontId="36" fillId="2" borderId="0" xfId="0" applyFont="1" applyFill="1"/>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 xfId="0" applyFont="1" applyBorder="1" applyAlignment="1">
      <alignment horizontal="center" vertical="center" wrapText="1"/>
    </xf>
    <xf numFmtId="0" fontId="0" fillId="0" borderId="11" xfId="0" applyBorder="1" applyAlignment="1">
      <alignment horizontal="center" vertical="center"/>
    </xf>
    <xf numFmtId="0" fontId="8" fillId="2" borderId="11" xfId="5" applyFill="1" applyBorder="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10" xfId="0" applyFont="1" applyBorder="1" applyAlignment="1">
      <alignment horizontal="center" vertical="center"/>
    </xf>
    <xf numFmtId="49" fontId="37" fillId="0" borderId="11" xfId="0" quotePrefix="1" applyNumberFormat="1" applyFont="1" applyBorder="1" applyAlignment="1">
      <alignment horizontal="center" vertical="center"/>
    </xf>
    <xf numFmtId="49" fontId="37" fillId="0" borderId="11" xfId="0" applyNumberFormat="1" applyFont="1" applyBorder="1" applyAlignment="1">
      <alignment horizontal="center" vertical="center" wrapText="1"/>
    </xf>
    <xf numFmtId="0" fontId="38" fillId="0" borderId="11" xfId="0" applyFont="1" applyBorder="1" applyAlignment="1">
      <alignment horizontal="center" vertical="center" wrapText="1"/>
    </xf>
    <xf numFmtId="49" fontId="39" fillId="0" borderId="11" xfId="0" applyNumberFormat="1" applyFont="1" applyBorder="1" applyAlignment="1">
      <alignment vertical="center" wrapText="1"/>
    </xf>
    <xf numFmtId="43" fontId="16" fillId="0" borderId="11" xfId="4" applyFont="1" applyBorder="1" applyAlignment="1">
      <alignment horizontal="center" vertical="center" wrapText="1"/>
    </xf>
    <xf numFmtId="0" fontId="0" fillId="0" borderId="0" xfId="0" applyFont="1" applyAlignment="1">
      <alignment wrapText="1"/>
    </xf>
    <xf numFmtId="10" fontId="0" fillId="0" borderId="0" xfId="0" applyNumberFormat="1" applyFont="1" applyAlignment="1">
      <alignment wrapText="1"/>
    </xf>
    <xf numFmtId="49" fontId="37" fillId="0" borderId="11" xfId="0" applyNumberFormat="1" applyFont="1" applyBorder="1" applyAlignment="1">
      <alignment horizontal="left" vertical="center" wrapText="1"/>
    </xf>
    <xf numFmtId="43" fontId="40" fillId="0" borderId="11" xfId="4" applyFont="1" applyBorder="1" applyAlignment="1">
      <alignment horizontal="center" vertical="center" wrapText="1"/>
    </xf>
    <xf numFmtId="0" fontId="0" fillId="0" borderId="21" xfId="0" applyFont="1" applyBorder="1" applyAlignment="1">
      <alignment horizontal="center"/>
    </xf>
    <xf numFmtId="0" fontId="0" fillId="0" borderId="10" xfId="0" applyFont="1" applyBorder="1" applyAlignment="1">
      <alignment horizontal="center"/>
    </xf>
    <xf numFmtId="49" fontId="6" fillId="0" borderId="11" xfId="0" quotePrefix="1" applyNumberFormat="1" applyFont="1" applyBorder="1" applyAlignment="1">
      <alignment horizontal="center" wrapText="1"/>
    </xf>
    <xf numFmtId="10" fontId="0" fillId="0" borderId="0" xfId="0" applyNumberFormat="1" applyFont="1"/>
    <xf numFmtId="0" fontId="0" fillId="0" borderId="11" xfId="0" applyFont="1" applyBorder="1" applyAlignment="1">
      <alignment horizontal="center"/>
    </xf>
    <xf numFmtId="49" fontId="37" fillId="0" borderId="11" xfId="0" applyNumberFormat="1" applyFont="1" applyBorder="1" applyAlignment="1">
      <alignment horizontal="center" wrapText="1"/>
    </xf>
    <xf numFmtId="164" fontId="16" fillId="0" borderId="11" xfId="4" applyNumberFormat="1" applyFont="1" applyBorder="1" applyAlignment="1">
      <alignment horizontal="center" vertical="center" wrapText="1"/>
    </xf>
    <xf numFmtId="164" fontId="16" fillId="0" borderId="11" xfId="4" applyNumberFormat="1" applyFont="1" applyFill="1" applyBorder="1" applyAlignment="1">
      <alignment horizontal="center" vertical="center" wrapText="1"/>
    </xf>
    <xf numFmtId="164" fontId="40" fillId="0" borderId="11" xfId="4" applyNumberFormat="1" applyFont="1" applyBorder="1" applyAlignment="1">
      <alignment horizontal="center" vertical="center" wrapText="1"/>
    </xf>
    <xf numFmtId="2" fontId="0" fillId="0" borderId="0" xfId="0" applyNumberFormat="1" applyFont="1"/>
    <xf numFmtId="168" fontId="16" fillId="0" borderId="11" xfId="0" applyNumberFormat="1" applyFont="1" applyBorder="1" applyAlignment="1">
      <alignment horizontal="center" vertical="center" wrapText="1"/>
    </xf>
    <xf numFmtId="0" fontId="11" fillId="0" borderId="0" xfId="0" applyFont="1" applyAlignment="1">
      <alignment vertical="center"/>
    </xf>
    <xf numFmtId="0" fontId="11" fillId="0" borderId="10" xfId="0" applyFont="1" applyBorder="1" applyAlignment="1">
      <alignment horizontal="center" vertical="center"/>
    </xf>
    <xf numFmtId="169" fontId="0" fillId="0" borderId="0" xfId="0" applyNumberFormat="1" applyFont="1"/>
    <xf numFmtId="164" fontId="16" fillId="0" borderId="11" xfId="14" applyFont="1" applyBorder="1" applyAlignment="1">
      <alignment horizontal="center" vertical="center" wrapText="1"/>
    </xf>
    <xf numFmtId="169" fontId="0" fillId="0" borderId="0" xfId="0" applyNumberFormat="1" applyFont="1" applyAlignment="1">
      <alignment wrapText="1"/>
    </xf>
    <xf numFmtId="164" fontId="16" fillId="0" borderId="11" xfId="0" applyNumberFormat="1" applyFont="1" applyBorder="1" applyAlignment="1">
      <alignment horizontal="center" vertical="center" wrapText="1"/>
    </xf>
    <xf numFmtId="0" fontId="8" fillId="2" borderId="0" xfId="5" applyFill="1" applyBorder="1" applyAlignment="1">
      <alignment vertical="center"/>
    </xf>
    <xf numFmtId="0" fontId="0" fillId="2" borderId="0" xfId="0" applyFill="1" applyBorder="1" applyAlignment="1">
      <alignment vertical="center"/>
    </xf>
    <xf numFmtId="0" fontId="0" fillId="2" borderId="0" xfId="0" applyFill="1" applyBorder="1" applyAlignment="1">
      <alignment horizontal="center" vertical="center"/>
    </xf>
    <xf numFmtId="0" fontId="0" fillId="2" borderId="0" xfId="0" applyFill="1" applyBorder="1" applyAlignment="1"/>
    <xf numFmtId="0" fontId="6" fillId="2" borderId="0" xfId="0" applyFont="1" applyFill="1" applyAlignment="1">
      <alignment horizontal="left" vertical="center"/>
    </xf>
    <xf numFmtId="0" fontId="0" fillId="0" borderId="7" xfId="0" applyBorder="1" applyAlignment="1">
      <alignment horizontal="center" vertical="center"/>
    </xf>
    <xf numFmtId="0" fontId="0" fillId="2" borderId="0" xfId="0" applyFont="1" applyFill="1" applyAlignment="1">
      <alignment vertical="center" wrapText="1"/>
    </xf>
    <xf numFmtId="0" fontId="0" fillId="2" borderId="0" xfId="0" applyFont="1" applyFill="1" applyAlignment="1">
      <alignment horizontal="center" vertical="center" wrapText="1"/>
    </xf>
    <xf numFmtId="0" fontId="0" fillId="0" borderId="0" xfId="0" applyFont="1" applyFill="1" applyAlignment="1">
      <alignment vertical="center" wrapText="1"/>
    </xf>
    <xf numFmtId="164" fontId="16" fillId="0" borderId="11" xfId="4" applyNumberFormat="1" applyFont="1" applyBorder="1" applyAlignment="1">
      <alignment horizontal="left" vertical="center" wrapText="1"/>
    </xf>
    <xf numFmtId="164" fontId="40" fillId="0" borderId="11" xfId="4" applyNumberFormat="1" applyFont="1" applyBorder="1" applyAlignment="1">
      <alignment horizontal="left" vertical="center" wrapText="1"/>
    </xf>
    <xf numFmtId="43" fontId="16" fillId="0" borderId="11" xfId="4" applyFont="1" applyBorder="1" applyAlignment="1">
      <alignment horizontal="left" vertical="center" wrapText="1"/>
    </xf>
    <xf numFmtId="43" fontId="40" fillId="0" borderId="11" xfId="4" applyFont="1" applyBorder="1" applyAlignment="1">
      <alignment horizontal="left" vertical="center" wrapText="1"/>
    </xf>
    <xf numFmtId="170" fontId="12" fillId="2" borderId="11" xfId="0" applyNumberFormat="1" applyFont="1" applyFill="1" applyBorder="1"/>
    <xf numFmtId="170" fontId="11" fillId="2" borderId="11" xfId="0" applyNumberFormat="1" applyFont="1" applyFill="1" applyBorder="1"/>
    <xf numFmtId="170" fontId="11" fillId="9" borderId="11" xfId="0" applyNumberFormat="1" applyFont="1" applyFill="1" applyBorder="1"/>
    <xf numFmtId="171" fontId="11" fillId="2" borderId="11" xfId="4" applyNumberFormat="1" applyFont="1" applyFill="1" applyBorder="1" applyAlignment="1">
      <alignment horizontal="right" vertical="center" wrapText="1"/>
    </xf>
    <xf numFmtId="171" fontId="11" fillId="2" borderId="11" xfId="4" applyNumberFormat="1" applyFont="1" applyFill="1" applyBorder="1" applyAlignment="1">
      <alignment horizontal="right" vertical="center"/>
    </xf>
    <xf numFmtId="171" fontId="11" fillId="9" borderId="11" xfId="0" applyNumberFormat="1" applyFont="1" applyFill="1" applyBorder="1" applyAlignment="1">
      <alignment horizontal="right" vertical="center" wrapText="1"/>
    </xf>
    <xf numFmtId="171" fontId="11" fillId="2" borderId="11" xfId="0" applyNumberFormat="1" applyFont="1" applyFill="1" applyBorder="1" applyAlignment="1">
      <alignment horizontal="right" vertical="center" wrapText="1"/>
    </xf>
    <xf numFmtId="171" fontId="11" fillId="9" borderId="11" xfId="0" applyNumberFormat="1" applyFont="1" applyFill="1" applyBorder="1" applyAlignment="1">
      <alignment horizontal="right" vertical="center"/>
    </xf>
    <xf numFmtId="171" fontId="11" fillId="2" borderId="11" xfId="0" applyNumberFormat="1" applyFont="1" applyFill="1" applyBorder="1" applyAlignment="1">
      <alignment horizontal="right" vertical="center"/>
    </xf>
    <xf numFmtId="171" fontId="7" fillId="9" borderId="11" xfId="0" applyNumberFormat="1" applyFont="1" applyFill="1" applyBorder="1" applyAlignment="1">
      <alignment horizontal="right" vertical="center"/>
    </xf>
    <xf numFmtId="171" fontId="7" fillId="2" borderId="11" xfId="0" applyNumberFormat="1" applyFont="1" applyFill="1" applyBorder="1" applyAlignment="1">
      <alignment horizontal="right" vertical="center"/>
    </xf>
    <xf numFmtId="170" fontId="40" fillId="0" borderId="11" xfId="4" applyNumberFormat="1" applyFont="1" applyBorder="1" applyAlignment="1">
      <alignment horizontal="center" vertical="center" wrapText="1"/>
    </xf>
    <xf numFmtId="171" fontId="16" fillId="0" borderId="11" xfId="4" applyNumberFormat="1" applyFont="1" applyBorder="1" applyAlignment="1">
      <alignment horizontal="right" vertical="center" wrapText="1"/>
    </xf>
    <xf numFmtId="171" fontId="40" fillId="0" borderId="11" xfId="4" applyNumberFormat="1" applyFont="1" applyBorder="1" applyAlignment="1">
      <alignment horizontal="right" vertical="center" wrapText="1"/>
    </xf>
    <xf numFmtId="171" fontId="11" fillId="2" borderId="11" xfId="0" applyNumberFormat="1" applyFont="1" applyFill="1" applyBorder="1" applyAlignment="1">
      <alignment horizontal="left" vertical="center" wrapText="1"/>
    </xf>
    <xf numFmtId="171" fontId="11" fillId="2" borderId="11" xfId="0" applyNumberFormat="1" applyFont="1" applyFill="1" applyBorder="1" applyAlignment="1">
      <alignment vertical="center" wrapText="1"/>
    </xf>
    <xf numFmtId="171" fontId="11" fillId="9" borderId="11" xfId="0" applyNumberFormat="1" applyFont="1" applyFill="1" applyBorder="1" applyAlignment="1">
      <alignment horizontal="left" vertical="center" wrapText="1"/>
    </xf>
    <xf numFmtId="171" fontId="11" fillId="9" borderId="11" xfId="0" applyNumberFormat="1" applyFont="1" applyFill="1" applyBorder="1" applyAlignment="1">
      <alignment vertical="center" wrapText="1"/>
    </xf>
    <xf numFmtId="171" fontId="11" fillId="10" borderId="11" xfId="0" applyNumberFormat="1" applyFont="1" applyFill="1" applyBorder="1" applyAlignment="1">
      <alignment horizontal="left" vertical="center" wrapText="1"/>
    </xf>
    <xf numFmtId="171" fontId="11" fillId="0" borderId="11" xfId="0" applyNumberFormat="1" applyFont="1" applyFill="1" applyBorder="1" applyAlignment="1">
      <alignment vertical="center" wrapText="1"/>
    </xf>
    <xf numFmtId="171" fontId="11" fillId="0" borderId="11" xfId="0" applyNumberFormat="1" applyFont="1" applyBorder="1" applyAlignment="1">
      <alignment horizontal="left" vertical="center" wrapText="1"/>
    </xf>
    <xf numFmtId="171" fontId="11" fillId="0" borderId="11" xfId="0" applyNumberFormat="1" applyFont="1" applyBorder="1" applyAlignment="1">
      <alignment vertical="center" wrapText="1"/>
    </xf>
    <xf numFmtId="2" fontId="11" fillId="2" borderId="11" xfId="0" applyNumberFormat="1" applyFont="1" applyFill="1" applyBorder="1" applyAlignment="1">
      <alignment horizontal="left" vertical="center" wrapText="1" indent="1"/>
    </xf>
    <xf numFmtId="2" fontId="11" fillId="2" borderId="11" xfId="0" applyNumberFormat="1" applyFont="1" applyFill="1" applyBorder="1" applyAlignment="1">
      <alignment horizontal="center" vertical="center" wrapText="1"/>
    </xf>
    <xf numFmtId="2" fontId="11" fillId="2" borderId="11" xfId="0" applyNumberFormat="1" applyFont="1" applyFill="1" applyBorder="1" applyAlignment="1">
      <alignment vertical="center" wrapText="1"/>
    </xf>
    <xf numFmtId="2" fontId="11" fillId="2" borderId="11" xfId="0" applyNumberFormat="1" applyFont="1" applyFill="1" applyBorder="1" applyAlignment="1">
      <alignment horizontal="left" vertical="center" wrapText="1" indent="3"/>
    </xf>
    <xf numFmtId="2" fontId="11" fillId="2" borderId="11" xfId="0" applyNumberFormat="1" applyFont="1" applyFill="1" applyBorder="1" applyAlignment="1">
      <alignment horizontal="left" vertical="center" wrapText="1" indent="4"/>
    </xf>
    <xf numFmtId="2" fontId="11" fillId="2" borderId="11" xfId="0" applyNumberFormat="1" applyFont="1" applyFill="1" applyBorder="1" applyAlignment="1">
      <alignment horizontal="left" vertical="center" wrapText="1" indent="5"/>
    </xf>
    <xf numFmtId="2" fontId="11" fillId="9" borderId="11" xfId="0" applyNumberFormat="1" applyFont="1" applyFill="1" applyBorder="1" applyAlignment="1">
      <alignment vertical="center" wrapText="1"/>
    </xf>
    <xf numFmtId="2" fontId="11" fillId="2" borderId="11" xfId="0" applyNumberFormat="1" applyFont="1" applyFill="1" applyBorder="1" applyAlignment="1">
      <alignment horizontal="left" vertical="center" wrapText="1" indent="6"/>
    </xf>
    <xf numFmtId="2" fontId="11" fillId="9" borderId="11" xfId="0" applyNumberFormat="1" applyFont="1" applyFill="1" applyBorder="1" applyAlignment="1">
      <alignment horizontal="left" vertical="center" wrapText="1" indent="5"/>
    </xf>
    <xf numFmtId="2" fontId="11" fillId="9" borderId="11" xfId="0" applyNumberFormat="1" applyFont="1" applyFill="1" applyBorder="1" applyAlignment="1">
      <alignment horizontal="center" vertical="center" wrapText="1"/>
    </xf>
    <xf numFmtId="2" fontId="11" fillId="10" borderId="11" xfId="0" applyNumberFormat="1" applyFont="1" applyFill="1" applyBorder="1" applyAlignment="1">
      <alignment horizontal="left" vertical="center" wrapText="1" indent="1"/>
    </xf>
    <xf numFmtId="2" fontId="11" fillId="0" borderId="11" xfId="0" applyNumberFormat="1" applyFont="1" applyFill="1" applyBorder="1" applyAlignment="1">
      <alignment horizontal="left" vertical="center" wrapText="1" indent="1"/>
    </xf>
    <xf numFmtId="2" fontId="11" fillId="10" borderId="11" xfId="0" applyNumberFormat="1" applyFont="1" applyFill="1" applyBorder="1" applyAlignment="1">
      <alignment horizontal="center" vertical="center" wrapText="1"/>
    </xf>
    <xf numFmtId="0" fontId="11" fillId="3" borderId="11" xfId="0" applyFont="1" applyFill="1" applyBorder="1" applyAlignment="1">
      <alignment vertical="center" wrapText="1"/>
    </xf>
    <xf numFmtId="2" fontId="11" fillId="2" borderId="11" xfId="0" applyNumberFormat="1" applyFont="1" applyFill="1" applyBorder="1"/>
    <xf numFmtId="2" fontId="11" fillId="2" borderId="11" xfId="1" applyNumberFormat="1" applyFont="1" applyFill="1" applyBorder="1"/>
    <xf numFmtId="2" fontId="11" fillId="9" borderId="11" xfId="0" applyNumberFormat="1" applyFont="1" applyFill="1" applyBorder="1"/>
    <xf numFmtId="2" fontId="12" fillId="2" borderId="11" xfId="1" applyNumberFormat="1" applyFont="1" applyFill="1" applyBorder="1"/>
    <xf numFmtId="171" fontId="11" fillId="2" borderId="11" xfId="4" applyNumberFormat="1" applyFont="1" applyFill="1" applyBorder="1" applyAlignment="1">
      <alignment horizontal="left" vertical="center" wrapText="1"/>
    </xf>
    <xf numFmtId="171" fontId="11" fillId="0" borderId="11" xfId="1" applyNumberFormat="1" applyFont="1" applyBorder="1" applyAlignment="1">
      <alignment horizontal="left" vertical="center" wrapText="1"/>
    </xf>
    <xf numFmtId="2" fontId="0" fillId="9" borderId="11" xfId="1" applyNumberFormat="1" applyFont="1" applyFill="1" applyBorder="1" applyAlignment="1">
      <alignment horizontal="center" vertical="center" wrapText="1"/>
    </xf>
    <xf numFmtId="2" fontId="11" fillId="9" borderId="11" xfId="1" applyNumberFormat="1" applyFont="1" applyFill="1" applyBorder="1" applyAlignment="1">
      <alignment horizontal="center" vertical="center" wrapText="1"/>
    </xf>
    <xf numFmtId="2" fontId="0" fillId="10" borderId="12" xfId="1" applyNumberFormat="1" applyFont="1" applyFill="1" applyBorder="1" applyAlignment="1">
      <alignment horizontal="center" vertical="center" wrapText="1"/>
    </xf>
    <xf numFmtId="2" fontId="0" fillId="10" borderId="12" xfId="1" quotePrefix="1" applyNumberFormat="1" applyFont="1" applyFill="1" applyBorder="1" applyAlignment="1">
      <alignment horizontal="center" vertical="center" wrapText="1"/>
    </xf>
    <xf numFmtId="2" fontId="0" fillId="2" borderId="12" xfId="1" applyNumberFormat="1" applyFont="1" applyFill="1" applyBorder="1" applyAlignment="1">
      <alignment horizontal="center" vertical="center" wrapText="1"/>
    </xf>
    <xf numFmtId="2" fontId="0" fillId="2" borderId="11" xfId="1" applyNumberFormat="1" applyFont="1" applyFill="1" applyBorder="1" applyAlignment="1">
      <alignment horizontal="center" vertical="center" wrapText="1"/>
    </xf>
    <xf numFmtId="2" fontId="11" fillId="0" borderId="11" xfId="1" applyNumberFormat="1" applyFont="1" applyFill="1" applyBorder="1" applyAlignment="1">
      <alignment vertical="center" wrapText="1"/>
    </xf>
    <xf numFmtId="2" fontId="16" fillId="0" borderId="11" xfId="4" applyNumberFormat="1" applyFont="1" applyBorder="1" applyAlignment="1">
      <alignment horizontal="right" vertical="center" wrapText="1"/>
    </xf>
    <xf numFmtId="2" fontId="40" fillId="0" borderId="11" xfId="4" applyNumberFormat="1" applyFont="1" applyBorder="1" applyAlignment="1">
      <alignment horizontal="right" vertical="center" wrapText="1"/>
    </xf>
    <xf numFmtId="171" fontId="40" fillId="0" borderId="11" xfId="4" applyNumberFormat="1" applyFont="1" applyBorder="1" applyAlignment="1">
      <alignment horizontal="center" vertical="center" wrapText="1"/>
    </xf>
    <xf numFmtId="2" fontId="16" fillId="0" borderId="11" xfId="14" applyNumberFormat="1" applyFont="1" applyBorder="1" applyAlignment="1">
      <alignment horizontal="right" vertical="center" wrapText="1"/>
    </xf>
    <xf numFmtId="2" fontId="16" fillId="0" borderId="11" xfId="1" applyNumberFormat="1" applyFont="1" applyBorder="1" applyAlignment="1">
      <alignment horizontal="right" vertical="center" wrapText="1"/>
    </xf>
    <xf numFmtId="2" fontId="40" fillId="0" borderId="11" xfId="1" applyNumberFormat="1" applyFont="1" applyBorder="1" applyAlignment="1">
      <alignment horizontal="right" vertical="center" wrapText="1"/>
    </xf>
    <xf numFmtId="0" fontId="12" fillId="4" borderId="11" xfId="0" applyFont="1" applyFill="1" applyBorder="1" applyAlignment="1">
      <alignment horizontal="center" vertical="center"/>
    </xf>
    <xf numFmtId="0" fontId="12" fillId="4" borderId="11" xfId="0" applyFont="1" applyFill="1" applyBorder="1" applyAlignment="1">
      <alignment horizontal="center" vertical="center" wrapText="1"/>
    </xf>
    <xf numFmtId="0" fontId="11" fillId="0" borderId="0" xfId="0" applyFont="1" applyAlignment="1">
      <alignment horizontal="center" vertical="center"/>
    </xf>
    <xf numFmtId="0" fontId="11" fillId="4" borderId="11" xfId="0" applyFont="1" applyFill="1" applyBorder="1" applyAlignment="1">
      <alignment horizontal="center" vertical="center"/>
    </xf>
    <xf numFmtId="0" fontId="34" fillId="0" borderId="0" xfId="0" applyFont="1"/>
    <xf numFmtId="0" fontId="0" fillId="0" borderId="0" xfId="0" applyFont="1" applyFill="1"/>
    <xf numFmtId="0" fontId="35" fillId="0" borderId="0" xfId="0" applyFont="1" applyFill="1" applyAlignment="1">
      <alignment vertical="center"/>
    </xf>
    <xf numFmtId="169" fontId="0" fillId="0" borderId="0" xfId="0" applyNumberFormat="1" applyFont="1" applyFill="1" applyAlignment="1">
      <alignment wrapText="1"/>
    </xf>
    <xf numFmtId="0" fontId="0" fillId="0" borderId="0" xfId="0" applyFont="1" applyFill="1" applyAlignment="1">
      <alignment wrapText="1"/>
    </xf>
    <xf numFmtId="169" fontId="0" fillId="0" borderId="0" xfId="0" applyNumberFormat="1" applyFont="1" applyFill="1"/>
    <xf numFmtId="10" fontId="0" fillId="0" borderId="0" xfId="0" applyNumberFormat="1" applyFont="1" applyFill="1"/>
    <xf numFmtId="0" fontId="35" fillId="0" borderId="0" xfId="0" applyFont="1" applyFill="1"/>
    <xf numFmtId="0" fontId="0" fillId="0" borderId="0" xfId="0" applyFont="1" applyFill="1" applyAlignment="1">
      <alignment vertical="center"/>
    </xf>
    <xf numFmtId="0" fontId="0" fillId="0" borderId="0" xfId="0" applyFont="1" applyFill="1" applyAlignment="1">
      <alignment horizontal="right"/>
    </xf>
    <xf numFmtId="0" fontId="5" fillId="0" borderId="0" xfId="0" applyFont="1"/>
    <xf numFmtId="0" fontId="41" fillId="0" borderId="0" xfId="0" applyFont="1"/>
    <xf numFmtId="0" fontId="36" fillId="0" borderId="0" xfId="0" applyFont="1"/>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1" fillId="2" borderId="0" xfId="0" applyFont="1" applyFill="1" applyAlignment="1">
      <alignment horizontal="left"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6" fillId="2" borderId="0" xfId="0" applyFont="1" applyFill="1" applyAlignment="1">
      <alignment horizontal="left"/>
    </xf>
    <xf numFmtId="0" fontId="6" fillId="2" borderId="0" xfId="0" applyFont="1" applyFill="1" applyAlignment="1">
      <alignment horizontal="left" vertical="center"/>
    </xf>
    <xf numFmtId="0" fontId="12" fillId="4" borderId="7" xfId="0" applyFont="1" applyFill="1" applyBorder="1" applyAlignment="1">
      <alignment horizontal="center" vertical="center"/>
    </xf>
    <xf numFmtId="0" fontId="12" fillId="4" borderId="2" xfId="0" applyFont="1" applyFill="1" applyBorder="1" applyAlignment="1">
      <alignment horizontal="center" vertical="center"/>
    </xf>
    <xf numFmtId="0" fontId="11" fillId="4" borderId="11" xfId="0" applyFont="1" applyFill="1" applyBorder="1" applyAlignment="1">
      <alignment horizontal="center" vertical="center"/>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1" fillId="3" borderId="1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2" xfId="0" applyFill="1" applyBorder="1" applyAlignment="1">
      <alignment horizontal="center" vertical="center" wrapText="1"/>
    </xf>
    <xf numFmtId="49" fontId="6" fillId="18" borderId="11" xfId="0" quotePrefix="1" applyNumberFormat="1" applyFont="1" applyFill="1" applyBorder="1" applyAlignment="1">
      <alignment vertical="center" wrapText="1"/>
    </xf>
    <xf numFmtId="0" fontId="0" fillId="2" borderId="11" xfId="0" applyFont="1" applyFill="1" applyBorder="1" applyAlignment="1">
      <alignment vertical="center"/>
    </xf>
    <xf numFmtId="49" fontId="37" fillId="18" borderId="11" xfId="0" quotePrefix="1" applyNumberFormat="1" applyFont="1" applyFill="1" applyBorder="1" applyAlignment="1">
      <alignment horizontal="center" vertical="center" wrapText="1"/>
    </xf>
    <xf numFmtId="49" fontId="37" fillId="0" borderId="11" xfId="0" applyNumberFormat="1" applyFont="1" applyBorder="1" applyAlignment="1">
      <alignment horizontal="center" vertical="center" wrapText="1"/>
    </xf>
    <xf numFmtId="0" fontId="0" fillId="0" borderId="11" xfId="0" applyFont="1" applyBorder="1"/>
    <xf numFmtId="49" fontId="37" fillId="0" borderId="11" xfId="0" applyNumberFormat="1" applyFont="1" applyBorder="1" applyAlignment="1">
      <alignment horizontal="center"/>
    </xf>
    <xf numFmtId="49" fontId="37" fillId="0" borderId="10" xfId="0" applyNumberFormat="1" applyFont="1" applyBorder="1" applyAlignment="1">
      <alignment horizontal="center" vertical="center" wrapText="1"/>
    </xf>
    <xf numFmtId="49" fontId="37" fillId="0" borderId="6" xfId="0" applyNumberFormat="1" applyFont="1" applyBorder="1" applyAlignment="1">
      <alignment horizontal="center" vertical="center" wrapText="1"/>
    </xf>
    <xf numFmtId="49" fontId="37" fillId="0" borderId="12" xfId="0" applyNumberFormat="1" applyFont="1" applyBorder="1" applyAlignment="1">
      <alignment horizontal="center" vertical="center" wrapText="1"/>
    </xf>
    <xf numFmtId="49" fontId="37" fillId="0" borderId="7" xfId="0" quotePrefix="1" applyNumberFormat="1" applyFont="1" applyBorder="1" applyAlignment="1">
      <alignment horizontal="center" vertical="center" wrapText="1"/>
    </xf>
    <xf numFmtId="49" fontId="37" fillId="0" borderId="8" xfId="0" quotePrefix="1" applyNumberFormat="1" applyFont="1" applyBorder="1" applyAlignment="1">
      <alignment horizontal="center" vertical="center" wrapText="1"/>
    </xf>
    <xf numFmtId="49" fontId="37" fillId="0" borderId="2" xfId="0" quotePrefix="1" applyNumberFormat="1" applyFont="1" applyBorder="1" applyAlignment="1">
      <alignment horizontal="center" vertical="center" wrapText="1"/>
    </xf>
    <xf numFmtId="49" fontId="37" fillId="0" borderId="7" xfId="0" quotePrefix="1" applyNumberFormat="1" applyFont="1" applyBorder="1" applyAlignment="1">
      <alignment horizontal="center" wrapText="1"/>
    </xf>
    <xf numFmtId="49" fontId="37" fillId="0" borderId="2" xfId="0" quotePrefix="1" applyNumberFormat="1" applyFont="1" applyBorder="1" applyAlignment="1">
      <alignment horizontal="center" wrapText="1"/>
    </xf>
    <xf numFmtId="49" fontId="37" fillId="0" borderId="7" xfId="0" applyNumberFormat="1" applyFont="1" applyBorder="1" applyAlignment="1">
      <alignment horizontal="center" wrapText="1"/>
    </xf>
    <xf numFmtId="49" fontId="37" fillId="0" borderId="2" xfId="0" applyNumberFormat="1" applyFont="1" applyBorder="1" applyAlignment="1">
      <alignment horizontal="center" wrapText="1"/>
    </xf>
    <xf numFmtId="49" fontId="37" fillId="0" borderId="11" xfId="0" quotePrefix="1" applyNumberFormat="1" applyFont="1" applyBorder="1" applyAlignment="1">
      <alignment horizontal="center" vertical="center" wrapText="1"/>
    </xf>
    <xf numFmtId="49" fontId="37" fillId="0" borderId="11" xfId="0" quotePrefix="1" applyNumberFormat="1" applyFont="1" applyBorder="1" applyAlignment="1">
      <alignment horizontal="center" wrapText="1"/>
    </xf>
    <xf numFmtId="49" fontId="37" fillId="0" borderId="11" xfId="0" applyNumberFormat="1" applyFont="1" applyBorder="1" applyAlignment="1">
      <alignment horizontal="center" wrapText="1"/>
    </xf>
    <xf numFmtId="49" fontId="40" fillId="18" borderId="11" xfId="0" quotePrefix="1" applyNumberFormat="1" applyFont="1" applyFill="1" applyBorder="1" applyAlignment="1">
      <alignment horizontal="center" vertical="center" wrapText="1"/>
    </xf>
    <xf numFmtId="0" fontId="8" fillId="2" borderId="2" xfId="5" applyFont="1" applyFill="1" applyBorder="1" applyAlignment="1">
      <alignment vertical="center"/>
    </xf>
    <xf numFmtId="0" fontId="8" fillId="2" borderId="2" xfId="5" applyFont="1" applyFill="1" applyBorder="1" applyAlignment="1">
      <alignment vertical="center" wrapText="1"/>
    </xf>
  </cellXfs>
  <cellStyles count="15">
    <cellStyle name="Collegamento ipertestuale" xfId="5" builtinId="8"/>
    <cellStyle name="column_header_aziende" xfId="6" xr:uid="{00000000-0005-0000-0000-000001000000}"/>
    <cellStyle name="Migliaia" xfId="4" builtinId="3"/>
    <cellStyle name="Migliaia 2" xfId="14" xr:uid="{1D0357A5-5029-414E-A280-CC59F9C39C9D}"/>
    <cellStyle name="Migliaia 3" xfId="11" xr:uid="{00000000-0005-0000-0000-000003000000}"/>
    <cellStyle name="Normale" xfId="0" builtinId="0"/>
    <cellStyle name="Normale 2" xfId="2" xr:uid="{00000000-0005-0000-0000-000005000000}"/>
    <cellStyle name="Normale 2 2" xfId="13" xr:uid="{00000000-0005-0000-0000-000006000000}"/>
    <cellStyle name="Normale 3" xfId="3" xr:uid="{00000000-0005-0000-0000-000007000000}"/>
    <cellStyle name="Normale 4" xfId="10" xr:uid="{00000000-0005-0000-0000-000008000000}"/>
    <cellStyle name="numb_normal" xfId="9" xr:uid="{00000000-0005-0000-0000-000009000000}"/>
    <cellStyle name="number" xfId="8" xr:uid="{00000000-0005-0000-0000-00000C000000}"/>
    <cellStyle name="Percentuale" xfId="1" builtinId="5"/>
    <cellStyle name="Percentuale 2" xfId="12" xr:uid="{00000000-0005-0000-0000-00000E000000}"/>
    <cellStyle name="row_desc" xfId="7" xr:uid="{00000000-0005-0000-0000-00000F000000}"/>
  </cellStyles>
  <dxfs count="96">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numFmt numFmtId="172" formatCode="\ "/>
      <fill>
        <patternFill patternType="none"/>
      </fill>
    </dxf>
    <dxf>
      <fill>
        <patternFill patternType="solid">
          <fgColor rgb="FF92D050"/>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20" formatCode="dd\-mmm\-yy"/>
    </dxf>
    <dxf>
      <numFmt numFmtId="30" formatCode="@"/>
    </dxf>
    <dxf>
      <numFmt numFmtId="20" formatCode="dd\-mmm\-yy"/>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95"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AA71" totalsRowShown="0" headerRowDxfId="91">
  <autoFilter ref="A1:AA71" xr:uid="{00000000-0009-0000-0100-000001000000}">
    <filterColumn colId="0">
      <filters>
        <filter val="OFF_BAL"/>
      </filters>
    </filterColumn>
  </autoFilter>
  <tableColumns count="27">
    <tableColumn id="1" xr3:uid="{00000000-0010-0000-0000-000001000000}" name="TIP_FIN_ASST" dataDxfId="90"/>
    <tableColumn id="2" xr3:uid="{00000000-0010-0000-0000-000002000000}" name="FLAG_UE" dataDxfId="89"/>
    <tableColumn id="3" xr3:uid="{00000000-0010-0000-0000-000003000000}" name="DES_SEGM_FINREP_LBR" dataDxfId="88"/>
    <tableColumn id="4" xr3:uid="{00000000-0010-0000-0000-000004000000}" name="NFRD_OBLIGATIONS" dataDxfId="87"/>
    <tableColumn id="5" xr3:uid="{00000000-0010-0000-0000-000005000000}" name="FLG_HH_MOTOR_VEHICLE_LOANS" dataDxfId="86"/>
    <tableColumn id="6" xr3:uid="{00000000-0010-0000-0000-000006000000}" name="FLG_SPEC_LENDING" dataDxfId="85"/>
    <tableColumn id="7" xr3:uid="{00000000-0010-0000-0000-000007000000}" name="FLG_HH_RRE_LOANS" dataDxfId="84"/>
    <tableColumn id="8" xr3:uid="{00000000-0010-0000-0000-000008000000}" name="FLG_OFC_INVESTMENT_FIRMS" dataDxfId="83"/>
    <tableColumn id="9" xr3:uid="{00000000-0010-0000-0000-000009000000}" name="FLG_OFC_MANAGEMENT_COMPANIES" dataDxfId="82"/>
    <tableColumn id="10" xr3:uid="{00000000-0010-0000-0000-00000A000000}" name="FLG_OFC_INSURANCE" dataDxfId="81"/>
    <tableColumn id="11" xr3:uid="{00000000-0010-0000-0000-00000B000000}" name="FLG_LOCAL_GOVERNMENTS" dataDxfId="80"/>
    <tableColumn id="12" xr3:uid="{00000000-0010-0000-0000-00000C000000}" name="FLG_LOCAL_GOV_HOUSING_FIN" dataDxfId="79"/>
    <tableColumn id="13" xr3:uid="{00000000-0010-0000-0000-00000D000000}" name="FLAG_BUILD_RENOVA_LOANS" dataDxfId="78"/>
    <tableColumn id="14" xr3:uid="{00000000-0010-0000-0000-00000E000000}" name="FLG_LOCGOV_SOVEREIGNS" dataDxfId="77"/>
    <tableColumn id="15" xr3:uid="{00000000-0010-0000-0000-00000F000000}" name="GCA"/>
    <tableColumn id="16" xr3:uid="{00000000-0010-0000-0000-000010000000}" name="CCM_ELIG"/>
    <tableColumn id="17" xr3:uid="{00000000-0010-0000-0000-000011000000}" name="CCM_ALIGN"/>
    <tableColumn id="18" xr3:uid="{00000000-0010-0000-0000-000012000000}" name="CCM_TRAN"/>
    <tableColumn id="19" xr3:uid="{00000000-0010-0000-0000-000013000000}" name="CCM_ENAB"/>
    <tableColumn id="20" xr3:uid="{00000000-0010-0000-0000-000014000000}" name="CCA_ELIG"/>
    <tableColumn id="21" xr3:uid="{00000000-0010-0000-0000-000015000000}" name="CCA_ALIGN"/>
    <tableColumn id="22" xr3:uid="{00000000-0010-0000-0000-000016000000}" name="CCA_ADA"/>
    <tableColumn id="23" xr3:uid="{00000000-0010-0000-0000-000017000000}" name="CCA_ENAB"/>
    <tableColumn id="24" xr3:uid="{00000000-0010-0000-0000-000018000000}" name="TMS_CREAZ_RECORD" dataDxfId="76"/>
    <tableColumn id="25" xr3:uid="{00000000-0010-0000-0000-000019000000}" name="DES_VERSIONE" dataDxfId="75"/>
    <tableColumn id="26" xr3:uid="{00000000-0010-0000-0000-00001A000000}" name="DATA_RIFERIMENTO" dataDxfId="74"/>
    <tableColumn id="27" xr3:uid="{00000000-0010-0000-0000-00001B000000}" name="METRICA" dataDxfId="73"/>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rgb="FFFFFF00"/>
  </sheetPr>
  <dimension ref="A1:AN1096"/>
  <sheetViews>
    <sheetView workbookViewId="0">
      <pane ySplit="1" topLeftCell="A2" activePane="bottomLeft" state="frozen"/>
      <selection pane="bottomLeft"/>
    </sheetView>
  </sheetViews>
  <sheetFormatPr defaultColWidth="9.28515625" defaultRowHeight="15" x14ac:dyDescent="0.25"/>
  <cols>
    <col min="1" max="1" width="14.7109375" style="152" customWidth="1"/>
    <col min="2" max="2" width="33.7109375" style="152" bestFit="1" customWidth="1"/>
    <col min="3" max="3" width="20.42578125" style="152" bestFit="1" customWidth="1"/>
    <col min="4" max="4" width="15.28515625" style="161" customWidth="1"/>
    <col min="5" max="5" width="22.28515625" style="152" customWidth="1"/>
    <col min="6" max="6" width="27" style="152" customWidth="1"/>
    <col min="7" max="7" width="25.5703125" style="152" customWidth="1"/>
    <col min="8" max="8" width="16.5703125" style="152" customWidth="1"/>
    <col min="9" max="9" width="36.5703125" style="152" customWidth="1"/>
    <col min="10" max="10" width="18.7109375" style="152" customWidth="1"/>
    <col min="11" max="11" width="25.28515625" style="152" customWidth="1"/>
    <col min="12" max="12" width="29" style="152" customWidth="1"/>
    <col min="13" max="13" width="21.5703125" style="152" bestFit="1" customWidth="1"/>
    <col min="14" max="14" width="27.42578125" style="161" bestFit="1" customWidth="1"/>
    <col min="15" max="15" width="32.5703125" style="161" bestFit="1" customWidth="1"/>
    <col min="16" max="16" width="30.7109375" style="152" bestFit="1" customWidth="1"/>
    <col min="17" max="17" width="35.42578125" style="152" bestFit="1" customWidth="1"/>
    <col min="18" max="18" width="29.5703125" style="152" bestFit="1" customWidth="1"/>
    <col min="19" max="19" width="12.28515625" style="152" bestFit="1" customWidth="1"/>
    <col min="20" max="20" width="11.5703125" style="152" bestFit="1" customWidth="1"/>
    <col min="21" max="21" width="43.28515625" style="161" bestFit="1" customWidth="1"/>
    <col min="22" max="22" width="45.7109375" style="161" bestFit="1" customWidth="1"/>
    <col min="23" max="23" width="45.7109375" style="161" customWidth="1"/>
    <col min="24" max="24" width="43.7109375" style="161" bestFit="1" customWidth="1"/>
    <col min="25" max="25" width="37" style="161" customWidth="1"/>
    <col min="26" max="26" width="41.7109375" style="152" bestFit="1" customWidth="1"/>
    <col min="27" max="27" width="40.5703125" style="152" bestFit="1" customWidth="1"/>
    <col min="28" max="28" width="34.28515625" style="152" bestFit="1" customWidth="1"/>
    <col min="29" max="29" width="34.5703125" style="152" bestFit="1" customWidth="1"/>
    <col min="30" max="30" width="47.28515625" style="152" bestFit="1" customWidth="1"/>
    <col min="31" max="32" width="44.28515625" style="152" bestFit="1" customWidth="1"/>
    <col min="33" max="33" width="32" style="152" bestFit="1" customWidth="1"/>
    <col min="34" max="34" width="32.42578125" style="152" bestFit="1" customWidth="1"/>
    <col min="35" max="35" width="42.7109375" style="152" bestFit="1" customWidth="1"/>
    <col min="36" max="36" width="39.28515625" style="152" bestFit="1" customWidth="1"/>
    <col min="37" max="38" width="26.7109375" style="152" customWidth="1"/>
    <col min="39" max="39" width="49.28515625" style="152" bestFit="1" customWidth="1"/>
    <col min="40" max="40" width="31.7109375" style="152" bestFit="1" customWidth="1"/>
    <col min="41" max="16384" width="9.28515625" style="152"/>
  </cols>
  <sheetData>
    <row r="1" spans="1:40" s="3" customFormat="1" x14ac:dyDescent="0.25">
      <c r="A1" s="136" t="s">
        <v>432</v>
      </c>
      <c r="B1" s="136" t="s">
        <v>433</v>
      </c>
      <c r="C1" s="136" t="s">
        <v>434</v>
      </c>
      <c r="D1" s="137" t="s">
        <v>435</v>
      </c>
      <c r="E1" s="138" t="s">
        <v>436</v>
      </c>
      <c r="F1" s="138" t="s">
        <v>437</v>
      </c>
      <c r="G1" s="139" t="s">
        <v>438</v>
      </c>
      <c r="H1" s="140" t="s">
        <v>439</v>
      </c>
      <c r="I1" s="141" t="s">
        <v>440</v>
      </c>
      <c r="J1" s="140" t="s">
        <v>441</v>
      </c>
      <c r="K1" s="142" t="s">
        <v>442</v>
      </c>
      <c r="L1" s="143" t="s">
        <v>443</v>
      </c>
      <c r="M1" s="138" t="s">
        <v>48</v>
      </c>
      <c r="N1" s="144" t="s">
        <v>444</v>
      </c>
      <c r="O1" s="144" t="s">
        <v>445</v>
      </c>
      <c r="P1" s="144" t="s">
        <v>446</v>
      </c>
      <c r="Q1" s="138" t="s">
        <v>447</v>
      </c>
      <c r="R1" s="145" t="s">
        <v>448</v>
      </c>
      <c r="S1" s="138" t="s">
        <v>449</v>
      </c>
      <c r="T1" s="145" t="s">
        <v>450</v>
      </c>
      <c r="U1" s="146" t="s">
        <v>451</v>
      </c>
      <c r="V1" s="146" t="s">
        <v>452</v>
      </c>
      <c r="W1" s="146" t="s">
        <v>453</v>
      </c>
      <c r="X1" s="144" t="s">
        <v>454</v>
      </c>
      <c r="Y1" s="144" t="s">
        <v>455</v>
      </c>
      <c r="Z1" s="145" t="s">
        <v>456</v>
      </c>
      <c r="AA1" s="145" t="s">
        <v>457</v>
      </c>
      <c r="AB1" s="147" t="s">
        <v>458</v>
      </c>
      <c r="AC1" s="147" t="s">
        <v>459</v>
      </c>
      <c r="AD1" s="147" t="s">
        <v>460</v>
      </c>
      <c r="AE1" s="147" t="s">
        <v>461</v>
      </c>
      <c r="AF1" s="147" t="s">
        <v>462</v>
      </c>
      <c r="AG1" s="145" t="s">
        <v>463</v>
      </c>
      <c r="AH1" s="145" t="s">
        <v>464</v>
      </c>
      <c r="AI1" s="145" t="s">
        <v>465</v>
      </c>
      <c r="AJ1" s="145" t="s">
        <v>466</v>
      </c>
      <c r="AK1" s="148" t="s">
        <v>467</v>
      </c>
      <c r="AL1" s="148" t="s">
        <v>468</v>
      </c>
      <c r="AM1" s="148" t="s">
        <v>469</v>
      </c>
      <c r="AN1" s="148" t="s">
        <v>470</v>
      </c>
    </row>
    <row r="2" spans="1:40" s="3" customFormat="1" x14ac:dyDescent="0.25">
      <c r="A2" s="3">
        <v>20231231</v>
      </c>
      <c r="B2" s="3" t="s">
        <v>471</v>
      </c>
      <c r="C2" s="3" t="s">
        <v>472</v>
      </c>
      <c r="D2" s="149">
        <v>305659.68</v>
      </c>
      <c r="E2" s="3" t="s">
        <v>24</v>
      </c>
      <c r="F2" s="3" t="s">
        <v>473</v>
      </c>
      <c r="G2" s="3" t="s">
        <v>474</v>
      </c>
      <c r="H2" s="3">
        <v>0</v>
      </c>
      <c r="I2" s="3" t="s">
        <v>473</v>
      </c>
      <c r="J2" s="3" t="s">
        <v>473</v>
      </c>
      <c r="K2" s="3" t="s">
        <v>23</v>
      </c>
      <c r="L2" s="149" t="s">
        <v>23</v>
      </c>
      <c r="M2" s="3" t="s">
        <v>475</v>
      </c>
      <c r="N2" s="149" t="s">
        <v>475</v>
      </c>
      <c r="O2" s="149" t="s">
        <v>475</v>
      </c>
      <c r="P2" s="150"/>
      <c r="Q2" s="3" t="s">
        <v>475</v>
      </c>
      <c r="R2" s="150"/>
      <c r="T2" s="150"/>
      <c r="U2" s="151">
        <v>0</v>
      </c>
      <c r="V2" s="149" t="s">
        <v>475</v>
      </c>
      <c r="W2" s="149" t="s">
        <v>475</v>
      </c>
      <c r="X2" s="149" t="s">
        <v>475</v>
      </c>
      <c r="Y2" s="149" t="s">
        <v>475</v>
      </c>
      <c r="Z2" s="150"/>
      <c r="AA2" s="150"/>
      <c r="AB2" s="152">
        <v>0</v>
      </c>
      <c r="AC2" s="152">
        <v>0</v>
      </c>
      <c r="AD2" s="152">
        <v>0</v>
      </c>
      <c r="AE2" s="152">
        <v>0</v>
      </c>
      <c r="AF2" s="152">
        <v>0</v>
      </c>
      <c r="AG2" s="150"/>
      <c r="AH2" s="150"/>
      <c r="AI2" s="150"/>
      <c r="AJ2" s="150"/>
      <c r="AK2" s="3" t="s">
        <v>475</v>
      </c>
      <c r="AL2" s="3" t="s">
        <v>475</v>
      </c>
      <c r="AM2" s="3" t="s">
        <v>475</v>
      </c>
    </row>
    <row r="3" spans="1:40" s="3" customFormat="1" x14ac:dyDescent="0.25">
      <c r="A3" s="3">
        <v>20231231</v>
      </c>
      <c r="B3" s="3" t="s">
        <v>476</v>
      </c>
      <c r="C3" s="3" t="s">
        <v>477</v>
      </c>
      <c r="D3" s="149">
        <v>3350.63</v>
      </c>
      <c r="E3" s="3" t="s">
        <v>24</v>
      </c>
      <c r="F3" s="3" t="s">
        <v>473</v>
      </c>
      <c r="G3" s="3" t="s">
        <v>474</v>
      </c>
      <c r="H3" s="3">
        <v>0</v>
      </c>
      <c r="I3" s="3" t="s">
        <v>473</v>
      </c>
      <c r="J3" s="3" t="s">
        <v>473</v>
      </c>
      <c r="K3" s="3" t="s">
        <v>23</v>
      </c>
      <c r="L3" s="149" t="s">
        <v>23</v>
      </c>
      <c r="M3" s="3" t="s">
        <v>475</v>
      </c>
      <c r="N3" s="149" t="s">
        <v>475</v>
      </c>
      <c r="O3" s="149" t="s">
        <v>475</v>
      </c>
      <c r="P3" s="150"/>
      <c r="Q3" s="3" t="s">
        <v>475</v>
      </c>
      <c r="R3" s="150"/>
      <c r="T3" s="150"/>
      <c r="U3" s="151">
        <v>0</v>
      </c>
      <c r="V3" s="149" t="s">
        <v>475</v>
      </c>
      <c r="W3" s="149" t="s">
        <v>475</v>
      </c>
      <c r="X3" s="149" t="s">
        <v>475</v>
      </c>
      <c r="Y3" s="149" t="s">
        <v>475</v>
      </c>
      <c r="Z3" s="150"/>
      <c r="AA3" s="150"/>
      <c r="AB3" s="152">
        <v>0</v>
      </c>
      <c r="AC3" s="152">
        <v>0</v>
      </c>
      <c r="AD3" s="152">
        <v>0</v>
      </c>
      <c r="AE3" s="152">
        <v>0</v>
      </c>
      <c r="AF3" s="152">
        <v>0</v>
      </c>
      <c r="AG3" s="150"/>
      <c r="AH3" s="150"/>
      <c r="AI3" s="150"/>
      <c r="AJ3" s="150"/>
      <c r="AK3" s="3" t="s">
        <v>475</v>
      </c>
      <c r="AL3" s="3" t="s">
        <v>475</v>
      </c>
      <c r="AM3" s="3" t="s">
        <v>475</v>
      </c>
    </row>
    <row r="4" spans="1:40" s="3" customFormat="1" x14ac:dyDescent="0.25">
      <c r="A4" s="3">
        <v>20231231</v>
      </c>
      <c r="B4" s="3" t="s">
        <v>478</v>
      </c>
      <c r="C4" s="3" t="s">
        <v>479</v>
      </c>
      <c r="D4" s="149">
        <v>5633417.4099999992</v>
      </c>
      <c r="E4" s="3" t="s">
        <v>24</v>
      </c>
      <c r="F4" s="3" t="s">
        <v>473</v>
      </c>
      <c r="G4" s="3" t="s">
        <v>474</v>
      </c>
      <c r="H4" s="3">
        <v>0</v>
      </c>
      <c r="I4" s="3" t="s">
        <v>473</v>
      </c>
      <c r="J4" s="3" t="s">
        <v>473</v>
      </c>
      <c r="K4" s="3" t="s">
        <v>23</v>
      </c>
      <c r="L4" s="149" t="s">
        <v>23</v>
      </c>
      <c r="M4" s="3" t="s">
        <v>475</v>
      </c>
      <c r="N4" s="149" t="s">
        <v>475</v>
      </c>
      <c r="O4" s="149" t="s">
        <v>475</v>
      </c>
      <c r="P4" s="150"/>
      <c r="Q4" s="3" t="s">
        <v>475</v>
      </c>
      <c r="R4" s="150"/>
      <c r="T4" s="150"/>
      <c r="U4" s="151">
        <v>0</v>
      </c>
      <c r="V4" s="149" t="s">
        <v>475</v>
      </c>
      <c r="W4" s="149" t="s">
        <v>475</v>
      </c>
      <c r="X4" s="149" t="s">
        <v>475</v>
      </c>
      <c r="Y4" s="149" t="s">
        <v>475</v>
      </c>
      <c r="Z4" s="150"/>
      <c r="AA4" s="150"/>
      <c r="AB4" s="152">
        <v>0</v>
      </c>
      <c r="AC4" s="152">
        <v>0</v>
      </c>
      <c r="AD4" s="152">
        <v>0</v>
      </c>
      <c r="AE4" s="152">
        <v>0</v>
      </c>
      <c r="AF4" s="152">
        <v>0</v>
      </c>
      <c r="AG4" s="150"/>
      <c r="AH4" s="150"/>
      <c r="AI4" s="150"/>
      <c r="AJ4" s="150"/>
      <c r="AK4" s="3" t="s">
        <v>475</v>
      </c>
      <c r="AL4" s="3" t="s">
        <v>475</v>
      </c>
      <c r="AM4" s="3" t="s">
        <v>475</v>
      </c>
    </row>
    <row r="5" spans="1:40" s="3" customFormat="1" x14ac:dyDescent="0.25">
      <c r="A5" s="3">
        <v>20231231</v>
      </c>
      <c r="B5" s="3" t="s">
        <v>480</v>
      </c>
      <c r="C5" s="3" t="s">
        <v>481</v>
      </c>
      <c r="D5" s="149">
        <v>3268506.4200000004</v>
      </c>
      <c r="E5" s="3" t="s">
        <v>24</v>
      </c>
      <c r="F5" s="3" t="s">
        <v>482</v>
      </c>
      <c r="G5" s="3" t="s">
        <v>474</v>
      </c>
      <c r="H5" s="3">
        <v>0</v>
      </c>
      <c r="I5" s="3" t="s">
        <v>483</v>
      </c>
      <c r="J5" s="3" t="s">
        <v>483</v>
      </c>
      <c r="K5" s="3" t="s">
        <v>23</v>
      </c>
      <c r="L5" s="149" t="s">
        <v>23</v>
      </c>
      <c r="M5" s="3" t="s">
        <v>484</v>
      </c>
      <c r="N5" s="149">
        <v>0</v>
      </c>
      <c r="O5" s="149">
        <v>0</v>
      </c>
      <c r="P5" s="150"/>
      <c r="Q5" s="3">
        <v>0</v>
      </c>
      <c r="R5" s="150"/>
      <c r="T5" s="150"/>
      <c r="U5" s="151">
        <v>0</v>
      </c>
      <c r="V5" s="149">
        <v>0</v>
      </c>
      <c r="W5" s="149">
        <v>0</v>
      </c>
      <c r="X5" s="149">
        <v>0</v>
      </c>
      <c r="Y5" s="149">
        <v>0</v>
      </c>
      <c r="Z5" s="150"/>
      <c r="AA5" s="150"/>
      <c r="AB5" s="152">
        <v>0</v>
      </c>
      <c r="AC5" s="152">
        <v>0</v>
      </c>
      <c r="AD5" s="152">
        <v>0</v>
      </c>
      <c r="AE5" s="152">
        <v>0</v>
      </c>
      <c r="AF5" s="152">
        <v>0</v>
      </c>
      <c r="AG5" s="150"/>
      <c r="AH5" s="150"/>
      <c r="AI5" s="150"/>
      <c r="AJ5" s="150"/>
      <c r="AK5" s="3" t="s">
        <v>475</v>
      </c>
      <c r="AL5" s="3" t="s">
        <v>475</v>
      </c>
      <c r="AM5" s="3" t="s">
        <v>475</v>
      </c>
    </row>
    <row r="6" spans="1:40" s="3" customFormat="1" x14ac:dyDescent="0.25">
      <c r="A6" s="3">
        <v>20231231</v>
      </c>
      <c r="B6" s="3" t="s">
        <v>485</v>
      </c>
      <c r="C6" s="3" t="s">
        <v>486</v>
      </c>
      <c r="D6" s="149">
        <v>1757404.9000000001</v>
      </c>
      <c r="E6" s="3" t="s">
        <v>24</v>
      </c>
      <c r="F6" s="3" t="s">
        <v>482</v>
      </c>
      <c r="G6" s="3" t="s">
        <v>474</v>
      </c>
      <c r="H6" s="3">
        <v>0</v>
      </c>
      <c r="I6" s="3" t="s">
        <v>483</v>
      </c>
      <c r="J6" s="3" t="s">
        <v>483</v>
      </c>
      <c r="K6" s="3" t="s">
        <v>23</v>
      </c>
      <c r="L6" s="149" t="s">
        <v>23</v>
      </c>
      <c r="M6" s="3" t="s">
        <v>487</v>
      </c>
      <c r="N6" s="149">
        <v>0.22699999999999998</v>
      </c>
      <c r="O6" s="153">
        <v>0.29299999999999998</v>
      </c>
      <c r="P6" s="150"/>
      <c r="Q6" s="3">
        <v>0.214</v>
      </c>
      <c r="R6" s="150"/>
      <c r="S6" s="3">
        <v>1</v>
      </c>
      <c r="T6" s="150"/>
      <c r="U6" s="151">
        <v>0</v>
      </c>
      <c r="V6" s="149">
        <v>0</v>
      </c>
      <c r="W6" s="153">
        <v>0.13900000000000001</v>
      </c>
      <c r="X6" s="149">
        <v>0</v>
      </c>
      <c r="Y6" s="149">
        <v>0.13900000000000001</v>
      </c>
      <c r="Z6" s="150"/>
      <c r="AA6" s="150"/>
      <c r="AB6" s="152">
        <v>514919.63569999998</v>
      </c>
      <c r="AC6" s="152">
        <v>376084.64860000001</v>
      </c>
      <c r="AD6" s="152">
        <v>0</v>
      </c>
      <c r="AE6" s="152">
        <v>0</v>
      </c>
      <c r="AF6" s="152">
        <v>244279.28110000005</v>
      </c>
      <c r="AG6" s="150"/>
      <c r="AH6" s="150"/>
      <c r="AI6" s="150"/>
      <c r="AJ6" s="150"/>
      <c r="AK6" s="3" t="s">
        <v>25</v>
      </c>
      <c r="AL6" s="154" t="s">
        <v>488</v>
      </c>
      <c r="AM6" s="154" t="s">
        <v>489</v>
      </c>
      <c r="AN6" s="155" t="s">
        <v>490</v>
      </c>
    </row>
    <row r="7" spans="1:40" s="3" customFormat="1" x14ac:dyDescent="0.25">
      <c r="A7" s="3">
        <v>20231231</v>
      </c>
      <c r="B7" s="3" t="s">
        <v>491</v>
      </c>
      <c r="C7" s="3" t="s">
        <v>492</v>
      </c>
      <c r="D7" s="149">
        <v>3283510.71</v>
      </c>
      <c r="E7" s="3" t="s">
        <v>24</v>
      </c>
      <c r="F7" s="3" t="s">
        <v>473</v>
      </c>
      <c r="G7" s="3" t="s">
        <v>474</v>
      </c>
      <c r="H7" s="3">
        <v>0</v>
      </c>
      <c r="I7" s="3" t="s">
        <v>473</v>
      </c>
      <c r="J7" s="3" t="s">
        <v>473</v>
      </c>
      <c r="K7" s="3" t="s">
        <v>23</v>
      </c>
      <c r="L7" s="149" t="s">
        <v>23</v>
      </c>
      <c r="M7" s="3" t="s">
        <v>475</v>
      </c>
      <c r="N7" s="149" t="s">
        <v>475</v>
      </c>
      <c r="O7" s="149" t="s">
        <v>475</v>
      </c>
      <c r="P7" s="150"/>
      <c r="Q7" s="3" t="s">
        <v>475</v>
      </c>
      <c r="R7" s="150"/>
      <c r="T7" s="150"/>
      <c r="U7" s="151">
        <v>0</v>
      </c>
      <c r="V7" s="149" t="s">
        <v>475</v>
      </c>
      <c r="W7" s="149" t="s">
        <v>475</v>
      </c>
      <c r="X7" s="149" t="s">
        <v>475</v>
      </c>
      <c r="Y7" s="149" t="s">
        <v>475</v>
      </c>
      <c r="Z7" s="150"/>
      <c r="AA7" s="150"/>
      <c r="AB7" s="152">
        <v>0</v>
      </c>
      <c r="AC7" s="152">
        <v>0</v>
      </c>
      <c r="AD7" s="152">
        <v>0</v>
      </c>
      <c r="AE7" s="152">
        <v>0</v>
      </c>
      <c r="AF7" s="152">
        <v>0</v>
      </c>
      <c r="AG7" s="150"/>
      <c r="AH7" s="150"/>
      <c r="AI7" s="150"/>
      <c r="AJ7" s="150"/>
      <c r="AK7" s="3" t="s">
        <v>475</v>
      </c>
      <c r="AL7" s="3" t="s">
        <v>475</v>
      </c>
      <c r="AM7" s="3" t="s">
        <v>475</v>
      </c>
    </row>
    <row r="8" spans="1:40" s="3" customFormat="1" x14ac:dyDescent="0.25">
      <c r="A8" s="3">
        <v>20231231</v>
      </c>
      <c r="B8" s="3" t="s">
        <v>493</v>
      </c>
      <c r="C8" s="3" t="s">
        <v>494</v>
      </c>
      <c r="D8" s="149">
        <v>542203.20000000007</v>
      </c>
      <c r="E8" s="3" t="s">
        <v>24</v>
      </c>
      <c r="F8" s="3" t="s">
        <v>482</v>
      </c>
      <c r="G8" s="3" t="s">
        <v>474</v>
      </c>
      <c r="H8" s="3">
        <v>0</v>
      </c>
      <c r="I8" s="3" t="s">
        <v>483</v>
      </c>
      <c r="J8" s="3" t="s">
        <v>483</v>
      </c>
      <c r="K8" s="3" t="s">
        <v>23</v>
      </c>
      <c r="L8" s="149" t="s">
        <v>23</v>
      </c>
      <c r="M8" s="3" t="s">
        <v>487</v>
      </c>
      <c r="N8" s="149">
        <v>0</v>
      </c>
      <c r="O8" s="149">
        <v>0</v>
      </c>
      <c r="P8" s="150"/>
      <c r="Q8" s="3">
        <v>0</v>
      </c>
      <c r="R8" s="150"/>
      <c r="T8" s="150"/>
      <c r="U8" s="151">
        <v>0</v>
      </c>
      <c r="V8" s="149">
        <v>0</v>
      </c>
      <c r="W8" s="149">
        <v>0</v>
      </c>
      <c r="X8" s="149">
        <v>0</v>
      </c>
      <c r="Y8" s="149">
        <v>0</v>
      </c>
      <c r="Z8" s="150"/>
      <c r="AA8" s="150"/>
      <c r="AB8" s="152">
        <v>0</v>
      </c>
      <c r="AC8" s="152">
        <v>0</v>
      </c>
      <c r="AD8" s="152">
        <v>0</v>
      </c>
      <c r="AE8" s="152">
        <v>0</v>
      </c>
      <c r="AF8" s="152">
        <v>0</v>
      </c>
      <c r="AG8" s="150"/>
      <c r="AH8" s="150"/>
      <c r="AI8" s="150"/>
      <c r="AJ8" s="150"/>
      <c r="AK8" s="3" t="s">
        <v>25</v>
      </c>
      <c r="AL8" s="3" t="s">
        <v>495</v>
      </c>
      <c r="AM8" s="3" t="s">
        <v>475</v>
      </c>
    </row>
    <row r="9" spans="1:40" s="3" customFormat="1" x14ac:dyDescent="0.25">
      <c r="A9" s="3">
        <v>20231231</v>
      </c>
      <c r="B9" s="3" t="s">
        <v>496</v>
      </c>
      <c r="C9" s="3" t="s">
        <v>497</v>
      </c>
      <c r="D9" s="149">
        <v>2689217.9200000004</v>
      </c>
      <c r="E9" s="3" t="s">
        <v>24</v>
      </c>
      <c r="F9" s="3" t="s">
        <v>473</v>
      </c>
      <c r="G9" s="3" t="s">
        <v>474</v>
      </c>
      <c r="H9" s="3">
        <v>0</v>
      </c>
      <c r="I9" s="3" t="s">
        <v>473</v>
      </c>
      <c r="J9" s="3" t="s">
        <v>473</v>
      </c>
      <c r="K9" s="3" t="s">
        <v>23</v>
      </c>
      <c r="L9" s="149" t="s">
        <v>23</v>
      </c>
      <c r="M9" s="3" t="s">
        <v>475</v>
      </c>
      <c r="N9" s="149" t="s">
        <v>475</v>
      </c>
      <c r="O9" s="149" t="s">
        <v>475</v>
      </c>
      <c r="P9" s="150"/>
      <c r="Q9" s="3" t="s">
        <v>475</v>
      </c>
      <c r="R9" s="150"/>
      <c r="T9" s="150"/>
      <c r="U9" s="151">
        <v>0</v>
      </c>
      <c r="V9" s="149" t="s">
        <v>475</v>
      </c>
      <c r="W9" s="149" t="s">
        <v>475</v>
      </c>
      <c r="X9" s="149" t="s">
        <v>475</v>
      </c>
      <c r="Y9" s="149" t="s">
        <v>475</v>
      </c>
      <c r="Z9" s="150"/>
      <c r="AA9" s="150"/>
      <c r="AB9" s="152">
        <v>0</v>
      </c>
      <c r="AC9" s="152">
        <v>0</v>
      </c>
      <c r="AD9" s="152">
        <v>0</v>
      </c>
      <c r="AE9" s="152">
        <v>0</v>
      </c>
      <c r="AF9" s="152">
        <v>0</v>
      </c>
      <c r="AG9" s="150"/>
      <c r="AH9" s="150"/>
      <c r="AI9" s="150"/>
      <c r="AJ9" s="150"/>
      <c r="AK9" s="3" t="s">
        <v>475</v>
      </c>
      <c r="AL9" s="3" t="s">
        <v>475</v>
      </c>
      <c r="AM9" s="3" t="s">
        <v>475</v>
      </c>
    </row>
    <row r="10" spans="1:40" s="3" customFormat="1" x14ac:dyDescent="0.25">
      <c r="A10" s="3">
        <v>20231231</v>
      </c>
      <c r="B10" s="3" t="s">
        <v>498</v>
      </c>
      <c r="C10" s="3" t="s">
        <v>499</v>
      </c>
      <c r="D10" s="149">
        <v>0.12</v>
      </c>
      <c r="E10" s="3" t="s">
        <v>23</v>
      </c>
      <c r="F10" s="3" t="s">
        <v>500</v>
      </c>
      <c r="G10" s="3" t="s">
        <v>474</v>
      </c>
      <c r="H10" s="3">
        <v>0</v>
      </c>
      <c r="I10" s="3" t="s">
        <v>500</v>
      </c>
      <c r="J10" s="3" t="s">
        <v>483</v>
      </c>
      <c r="K10" s="3" t="s">
        <v>23</v>
      </c>
      <c r="L10" s="149" t="s">
        <v>23</v>
      </c>
      <c r="M10" s="3" t="s">
        <v>475</v>
      </c>
      <c r="N10" s="149" t="s">
        <v>475</v>
      </c>
      <c r="O10" s="149" t="s">
        <v>475</v>
      </c>
      <c r="P10" s="150"/>
      <c r="Q10" s="3" t="s">
        <v>475</v>
      </c>
      <c r="R10" s="150"/>
      <c r="T10" s="150"/>
      <c r="U10" s="151">
        <v>0</v>
      </c>
      <c r="V10" s="149" t="s">
        <v>475</v>
      </c>
      <c r="W10" s="149" t="s">
        <v>475</v>
      </c>
      <c r="X10" s="149" t="s">
        <v>475</v>
      </c>
      <c r="Y10" s="149" t="s">
        <v>475</v>
      </c>
      <c r="Z10" s="150"/>
      <c r="AA10" s="150"/>
      <c r="AB10" s="152">
        <v>0</v>
      </c>
      <c r="AC10" s="152">
        <v>0</v>
      </c>
      <c r="AD10" s="152">
        <v>0</v>
      </c>
      <c r="AE10" s="152">
        <v>0</v>
      </c>
      <c r="AF10" s="152">
        <v>0</v>
      </c>
      <c r="AG10" s="150"/>
      <c r="AH10" s="150"/>
      <c r="AI10" s="150"/>
      <c r="AJ10" s="150"/>
      <c r="AK10" s="3" t="s">
        <v>25</v>
      </c>
      <c r="AL10" s="3" t="s">
        <v>501</v>
      </c>
      <c r="AM10" s="3" t="s">
        <v>475</v>
      </c>
    </row>
    <row r="11" spans="1:40" s="3" customFormat="1" x14ac:dyDescent="0.25">
      <c r="A11" s="3">
        <v>20231231</v>
      </c>
      <c r="B11" s="3" t="s">
        <v>502</v>
      </c>
      <c r="C11" s="3" t="s">
        <v>503</v>
      </c>
      <c r="D11" s="149">
        <v>2871555.0300000003</v>
      </c>
      <c r="E11" s="3" t="s">
        <v>24</v>
      </c>
      <c r="F11" s="3" t="s">
        <v>482</v>
      </c>
      <c r="G11" s="3" t="s">
        <v>504</v>
      </c>
      <c r="H11" s="3">
        <v>1</v>
      </c>
      <c r="I11" s="3" t="s">
        <v>505</v>
      </c>
      <c r="J11" s="3" t="s">
        <v>506</v>
      </c>
      <c r="K11" s="3" t="s">
        <v>24</v>
      </c>
      <c r="L11" s="149" t="s">
        <v>23</v>
      </c>
      <c r="M11" s="3">
        <v>0</v>
      </c>
      <c r="N11" s="149">
        <v>0</v>
      </c>
      <c r="O11" s="149">
        <v>0</v>
      </c>
      <c r="P11" s="150"/>
      <c r="Q11" s="3">
        <v>0</v>
      </c>
      <c r="R11" s="150"/>
      <c r="T11" s="150"/>
      <c r="U11" s="151">
        <v>0</v>
      </c>
      <c r="V11" s="149">
        <v>0</v>
      </c>
      <c r="W11" s="149">
        <v>0</v>
      </c>
      <c r="X11" s="149">
        <v>0</v>
      </c>
      <c r="Y11" s="149">
        <v>0</v>
      </c>
      <c r="Z11" s="150"/>
      <c r="AA11" s="150"/>
      <c r="AB11" s="152">
        <v>0</v>
      </c>
      <c r="AC11" s="152">
        <v>0</v>
      </c>
      <c r="AD11" s="152">
        <v>0</v>
      </c>
      <c r="AE11" s="152">
        <v>0</v>
      </c>
      <c r="AF11" s="152">
        <v>0</v>
      </c>
      <c r="AG11" s="150"/>
      <c r="AH11" s="150"/>
      <c r="AI11" s="150"/>
      <c r="AJ11" s="150"/>
      <c r="AK11" s="3" t="s">
        <v>475</v>
      </c>
      <c r="AL11" s="3" t="s">
        <v>475</v>
      </c>
      <c r="AM11" s="3" t="s">
        <v>475</v>
      </c>
    </row>
    <row r="12" spans="1:40" s="3" customFormat="1" x14ac:dyDescent="0.25">
      <c r="A12" s="3">
        <v>20231231</v>
      </c>
      <c r="B12" s="3" t="s">
        <v>507</v>
      </c>
      <c r="C12" s="3" t="s">
        <v>508</v>
      </c>
      <c r="D12" s="149">
        <v>5466084.5499999998</v>
      </c>
      <c r="E12" s="3" t="s">
        <v>23</v>
      </c>
      <c r="F12" s="3" t="s">
        <v>500</v>
      </c>
      <c r="G12" s="3" t="s">
        <v>504</v>
      </c>
      <c r="H12" s="3">
        <v>1</v>
      </c>
      <c r="I12" s="3" t="s">
        <v>500</v>
      </c>
      <c r="K12" s="3" t="s">
        <v>24</v>
      </c>
      <c r="L12" s="149" t="s">
        <v>23</v>
      </c>
      <c r="M12" s="3" t="s">
        <v>475</v>
      </c>
      <c r="N12" s="149" t="s">
        <v>475</v>
      </c>
      <c r="O12" s="149" t="s">
        <v>475</v>
      </c>
      <c r="P12" s="150"/>
      <c r="Q12" s="3" t="s">
        <v>475</v>
      </c>
      <c r="R12" s="150"/>
      <c r="T12" s="150"/>
      <c r="U12" s="151">
        <v>0</v>
      </c>
      <c r="V12" s="149" t="s">
        <v>475</v>
      </c>
      <c r="W12" s="149" t="s">
        <v>475</v>
      </c>
      <c r="X12" s="149" t="s">
        <v>475</v>
      </c>
      <c r="Y12" s="149" t="s">
        <v>475</v>
      </c>
      <c r="Z12" s="150"/>
      <c r="AA12" s="150"/>
      <c r="AB12" s="152">
        <v>0</v>
      </c>
      <c r="AC12" s="152">
        <v>0</v>
      </c>
      <c r="AD12" s="152">
        <v>0</v>
      </c>
      <c r="AE12" s="152">
        <v>0</v>
      </c>
      <c r="AF12" s="152">
        <v>0</v>
      </c>
      <c r="AG12" s="150"/>
      <c r="AH12" s="150"/>
      <c r="AI12" s="150"/>
      <c r="AJ12" s="150"/>
      <c r="AK12" s="3" t="s">
        <v>475</v>
      </c>
      <c r="AL12" s="3" t="s">
        <v>475</v>
      </c>
      <c r="AM12" s="3" t="s">
        <v>475</v>
      </c>
    </row>
    <row r="13" spans="1:40" s="3" customFormat="1" x14ac:dyDescent="0.25">
      <c r="A13" s="3">
        <v>20231231</v>
      </c>
      <c r="B13" s="3" t="s">
        <v>509</v>
      </c>
      <c r="C13" s="3" t="s">
        <v>510</v>
      </c>
      <c r="D13" s="149">
        <v>225.93</v>
      </c>
      <c r="E13" s="3" t="s">
        <v>24</v>
      </c>
      <c r="F13" s="3" t="s">
        <v>473</v>
      </c>
      <c r="G13" s="3" t="s">
        <v>474</v>
      </c>
      <c r="H13" s="3">
        <v>0</v>
      </c>
      <c r="I13" s="3" t="s">
        <v>473</v>
      </c>
      <c r="J13" s="3" t="s">
        <v>473</v>
      </c>
      <c r="K13" s="3" t="s">
        <v>23</v>
      </c>
      <c r="L13" s="149" t="s">
        <v>23</v>
      </c>
      <c r="M13" s="3" t="s">
        <v>475</v>
      </c>
      <c r="N13" s="149" t="s">
        <v>475</v>
      </c>
      <c r="O13" s="149" t="s">
        <v>475</v>
      </c>
      <c r="P13" s="150"/>
      <c r="Q13" s="3" t="s">
        <v>475</v>
      </c>
      <c r="R13" s="150"/>
      <c r="T13" s="150"/>
      <c r="U13" s="151">
        <v>0</v>
      </c>
      <c r="V13" s="149" t="s">
        <v>475</v>
      </c>
      <c r="W13" s="149" t="s">
        <v>475</v>
      </c>
      <c r="X13" s="149" t="s">
        <v>475</v>
      </c>
      <c r="Y13" s="149" t="s">
        <v>475</v>
      </c>
      <c r="Z13" s="150"/>
      <c r="AA13" s="150"/>
      <c r="AB13" s="152">
        <v>0</v>
      </c>
      <c r="AC13" s="152">
        <v>0</v>
      </c>
      <c r="AD13" s="152">
        <v>0</v>
      </c>
      <c r="AE13" s="152">
        <v>0</v>
      </c>
      <c r="AF13" s="152">
        <v>0</v>
      </c>
      <c r="AG13" s="150"/>
      <c r="AH13" s="150"/>
      <c r="AI13" s="150"/>
      <c r="AJ13" s="150"/>
      <c r="AK13" s="3" t="s">
        <v>475</v>
      </c>
      <c r="AL13" s="3" t="s">
        <v>475</v>
      </c>
      <c r="AM13" s="3" t="s">
        <v>475</v>
      </c>
    </row>
    <row r="14" spans="1:40" s="3" customFormat="1" x14ac:dyDescent="0.25">
      <c r="A14" s="3">
        <v>20231231</v>
      </c>
      <c r="B14" s="156" t="s">
        <v>511</v>
      </c>
      <c r="C14" s="3" t="s">
        <v>512</v>
      </c>
      <c r="D14" s="149">
        <v>3150.1800000000003</v>
      </c>
      <c r="E14" s="3" t="s">
        <v>24</v>
      </c>
      <c r="F14" s="3" t="s">
        <v>473</v>
      </c>
      <c r="G14" s="3" t="s">
        <v>474</v>
      </c>
      <c r="H14" s="3">
        <v>0</v>
      </c>
      <c r="I14" s="3" t="s">
        <v>473</v>
      </c>
      <c r="J14" s="3" t="s">
        <v>473</v>
      </c>
      <c r="K14" s="3" t="s">
        <v>23</v>
      </c>
      <c r="L14" s="149" t="s">
        <v>23</v>
      </c>
      <c r="M14" s="157" t="s">
        <v>487</v>
      </c>
      <c r="N14" s="149" t="s">
        <v>475</v>
      </c>
      <c r="O14" s="153"/>
      <c r="P14" s="150"/>
      <c r="Q14" s="3" t="s">
        <v>475</v>
      </c>
      <c r="R14" s="150"/>
      <c r="T14" s="150"/>
      <c r="U14" s="151">
        <v>0</v>
      </c>
      <c r="V14" s="149" t="s">
        <v>475</v>
      </c>
      <c r="W14" s="149" t="s">
        <v>475</v>
      </c>
      <c r="X14" s="149" t="s">
        <v>475</v>
      </c>
      <c r="Y14" s="149" t="s">
        <v>475</v>
      </c>
      <c r="Z14" s="150"/>
      <c r="AA14" s="150"/>
      <c r="AB14" s="152">
        <v>0</v>
      </c>
      <c r="AC14" s="152">
        <v>0</v>
      </c>
      <c r="AD14" s="152">
        <v>0</v>
      </c>
      <c r="AE14" s="152">
        <v>0</v>
      </c>
      <c r="AF14" s="152">
        <v>0</v>
      </c>
      <c r="AG14" s="150"/>
      <c r="AH14" s="150"/>
      <c r="AI14" s="150"/>
      <c r="AJ14" s="150"/>
      <c r="AK14" s="3" t="s">
        <v>475</v>
      </c>
      <c r="AL14" s="3" t="s">
        <v>475</v>
      </c>
      <c r="AM14" s="3" t="s">
        <v>475</v>
      </c>
    </row>
    <row r="15" spans="1:40" s="3" customFormat="1" x14ac:dyDescent="0.25">
      <c r="A15" s="3">
        <v>20231231</v>
      </c>
      <c r="B15" s="3" t="s">
        <v>513</v>
      </c>
      <c r="C15" s="3" t="s">
        <v>514</v>
      </c>
      <c r="D15" s="149">
        <v>146698.06</v>
      </c>
      <c r="E15" s="3" t="s">
        <v>24</v>
      </c>
      <c r="F15" s="3" t="s">
        <v>473</v>
      </c>
      <c r="G15" s="3" t="s">
        <v>474</v>
      </c>
      <c r="H15" s="3">
        <v>0</v>
      </c>
      <c r="I15" s="3" t="s">
        <v>473</v>
      </c>
      <c r="J15" s="3" t="s">
        <v>473</v>
      </c>
      <c r="K15" s="3" t="s">
        <v>23</v>
      </c>
      <c r="L15" s="149" t="s">
        <v>23</v>
      </c>
      <c r="M15" s="3" t="s">
        <v>475</v>
      </c>
      <c r="N15" s="149" t="s">
        <v>475</v>
      </c>
      <c r="O15" s="149" t="s">
        <v>475</v>
      </c>
      <c r="P15" s="150"/>
      <c r="Q15" s="3" t="s">
        <v>475</v>
      </c>
      <c r="R15" s="150"/>
      <c r="T15" s="150"/>
      <c r="U15" s="151">
        <v>0</v>
      </c>
      <c r="V15" s="149" t="s">
        <v>475</v>
      </c>
      <c r="W15" s="149" t="s">
        <v>475</v>
      </c>
      <c r="X15" s="149" t="s">
        <v>475</v>
      </c>
      <c r="Y15" s="149" t="s">
        <v>475</v>
      </c>
      <c r="Z15" s="150"/>
      <c r="AA15" s="150"/>
      <c r="AB15" s="152">
        <v>0</v>
      </c>
      <c r="AC15" s="152">
        <v>0</v>
      </c>
      <c r="AD15" s="152">
        <v>0</v>
      </c>
      <c r="AE15" s="152">
        <v>0</v>
      </c>
      <c r="AF15" s="152">
        <v>0</v>
      </c>
      <c r="AG15" s="150"/>
      <c r="AH15" s="150"/>
      <c r="AI15" s="150"/>
      <c r="AJ15" s="150"/>
      <c r="AK15" s="3" t="s">
        <v>475</v>
      </c>
      <c r="AL15" s="3" t="s">
        <v>475</v>
      </c>
      <c r="AM15" s="3" t="s">
        <v>475</v>
      </c>
    </row>
    <row r="16" spans="1:40" s="3" customFormat="1" x14ac:dyDescent="0.25">
      <c r="A16" s="3">
        <v>20231231</v>
      </c>
      <c r="B16" s="3" t="s">
        <v>515</v>
      </c>
      <c r="C16" s="3" t="s">
        <v>516</v>
      </c>
      <c r="D16" s="149">
        <v>597288.81999999995</v>
      </c>
      <c r="E16" s="3" t="s">
        <v>24</v>
      </c>
      <c r="F16" s="3" t="s">
        <v>482</v>
      </c>
      <c r="G16" s="3" t="s">
        <v>474</v>
      </c>
      <c r="H16" s="3">
        <v>0</v>
      </c>
      <c r="I16" s="3" t="s">
        <v>517</v>
      </c>
      <c r="J16" s="3" t="s">
        <v>506</v>
      </c>
      <c r="K16" s="3" t="s">
        <v>23</v>
      </c>
      <c r="L16" s="149" t="s">
        <v>23</v>
      </c>
      <c r="M16" s="3" t="s">
        <v>484</v>
      </c>
      <c r="N16" s="149">
        <v>0</v>
      </c>
      <c r="O16" s="149">
        <v>0</v>
      </c>
      <c r="P16" s="150"/>
      <c r="Q16" s="3">
        <v>0</v>
      </c>
      <c r="R16" s="150"/>
      <c r="T16" s="150"/>
      <c r="U16" s="151">
        <v>0</v>
      </c>
      <c r="V16" s="149">
        <v>0</v>
      </c>
      <c r="W16" s="149">
        <v>0</v>
      </c>
      <c r="X16" s="149">
        <v>0</v>
      </c>
      <c r="Y16" s="149">
        <v>0</v>
      </c>
      <c r="Z16" s="150"/>
      <c r="AA16" s="150"/>
      <c r="AB16" s="152">
        <v>0</v>
      </c>
      <c r="AC16" s="152">
        <v>0</v>
      </c>
      <c r="AD16" s="152">
        <v>0</v>
      </c>
      <c r="AE16" s="152">
        <v>0</v>
      </c>
      <c r="AF16" s="152">
        <v>0</v>
      </c>
      <c r="AG16" s="150"/>
      <c r="AH16" s="150"/>
      <c r="AI16" s="150"/>
      <c r="AJ16" s="150"/>
      <c r="AK16" s="3" t="s">
        <v>475</v>
      </c>
      <c r="AL16" s="3" t="s">
        <v>475</v>
      </c>
      <c r="AM16" s="3" t="s">
        <v>475</v>
      </c>
    </row>
    <row r="17" spans="1:40" s="3" customFormat="1" x14ac:dyDescent="0.25">
      <c r="A17" s="3">
        <v>20231231</v>
      </c>
      <c r="B17" s="3" t="s">
        <v>518</v>
      </c>
      <c r="C17" s="3" t="s">
        <v>519</v>
      </c>
      <c r="D17" s="149">
        <v>2667913.69</v>
      </c>
      <c r="E17" s="3" t="s">
        <v>24</v>
      </c>
      <c r="F17" s="3" t="s">
        <v>482</v>
      </c>
      <c r="G17" s="3" t="s">
        <v>474</v>
      </c>
      <c r="H17" s="3">
        <v>0</v>
      </c>
      <c r="I17" s="3" t="s">
        <v>483</v>
      </c>
      <c r="J17" s="3" t="s">
        <v>483</v>
      </c>
      <c r="K17" s="3" t="s">
        <v>23</v>
      </c>
      <c r="L17" s="149" t="s">
        <v>23</v>
      </c>
      <c r="M17" s="3" t="s">
        <v>484</v>
      </c>
      <c r="N17" s="149">
        <v>0</v>
      </c>
      <c r="O17" s="149">
        <v>0</v>
      </c>
      <c r="P17" s="150"/>
      <c r="Q17" s="3">
        <v>0</v>
      </c>
      <c r="R17" s="150"/>
      <c r="T17" s="150"/>
      <c r="U17" s="151">
        <v>0</v>
      </c>
      <c r="V17" s="149">
        <v>0</v>
      </c>
      <c r="W17" s="149">
        <v>0</v>
      </c>
      <c r="X17" s="149">
        <v>0</v>
      </c>
      <c r="Y17" s="149">
        <v>0</v>
      </c>
      <c r="Z17" s="150"/>
      <c r="AA17" s="150"/>
      <c r="AB17" s="152">
        <v>0</v>
      </c>
      <c r="AC17" s="152">
        <v>0</v>
      </c>
      <c r="AD17" s="152">
        <v>0</v>
      </c>
      <c r="AE17" s="152">
        <v>0</v>
      </c>
      <c r="AF17" s="152">
        <v>0</v>
      </c>
      <c r="AG17" s="150"/>
      <c r="AH17" s="150"/>
      <c r="AI17" s="150"/>
      <c r="AJ17" s="150"/>
      <c r="AK17" s="3" t="s">
        <v>25</v>
      </c>
      <c r="AL17" s="3" t="s">
        <v>520</v>
      </c>
      <c r="AM17" s="3" t="s">
        <v>475</v>
      </c>
    </row>
    <row r="18" spans="1:40" s="3" customFormat="1" x14ac:dyDescent="0.25">
      <c r="A18" s="3">
        <v>20231231</v>
      </c>
      <c r="B18" s="3" t="s">
        <v>521</v>
      </c>
      <c r="C18" s="3" t="s">
        <v>522</v>
      </c>
      <c r="D18" s="149">
        <v>149020.44999999998</v>
      </c>
      <c r="E18" s="3" t="s">
        <v>24</v>
      </c>
      <c r="F18" s="3" t="s">
        <v>473</v>
      </c>
      <c r="G18" s="3" t="s">
        <v>474</v>
      </c>
      <c r="H18" s="3">
        <v>0</v>
      </c>
      <c r="I18" s="3" t="s">
        <v>473</v>
      </c>
      <c r="J18" s="3" t="s">
        <v>473</v>
      </c>
      <c r="K18" s="3" t="s">
        <v>23</v>
      </c>
      <c r="L18" s="149" t="s">
        <v>23</v>
      </c>
      <c r="M18" s="3" t="s">
        <v>475</v>
      </c>
      <c r="N18" s="149" t="s">
        <v>475</v>
      </c>
      <c r="O18" s="149" t="s">
        <v>475</v>
      </c>
      <c r="P18" s="150"/>
      <c r="Q18" s="3" t="s">
        <v>475</v>
      </c>
      <c r="R18" s="150"/>
      <c r="T18" s="150"/>
      <c r="U18" s="151">
        <v>0</v>
      </c>
      <c r="V18" s="149" t="s">
        <v>475</v>
      </c>
      <c r="W18" s="149" t="s">
        <v>475</v>
      </c>
      <c r="X18" s="149" t="s">
        <v>475</v>
      </c>
      <c r="Y18" s="149" t="s">
        <v>475</v>
      </c>
      <c r="Z18" s="150"/>
      <c r="AA18" s="150"/>
      <c r="AB18" s="152">
        <v>0</v>
      </c>
      <c r="AC18" s="152">
        <v>0</v>
      </c>
      <c r="AD18" s="152">
        <v>0</v>
      </c>
      <c r="AE18" s="152">
        <v>0</v>
      </c>
      <c r="AF18" s="152">
        <v>0</v>
      </c>
      <c r="AG18" s="150"/>
      <c r="AH18" s="150"/>
      <c r="AI18" s="150"/>
      <c r="AJ18" s="150"/>
      <c r="AK18" s="3" t="s">
        <v>475</v>
      </c>
      <c r="AL18" s="3" t="s">
        <v>475</v>
      </c>
      <c r="AM18" s="3" t="s">
        <v>475</v>
      </c>
    </row>
    <row r="19" spans="1:40" s="3" customFormat="1" x14ac:dyDescent="0.25">
      <c r="A19" s="3">
        <v>20231231</v>
      </c>
      <c r="B19" s="3" t="s">
        <v>523</v>
      </c>
      <c r="C19" s="3" t="s">
        <v>524</v>
      </c>
      <c r="D19" s="149">
        <v>32936974.550000004</v>
      </c>
      <c r="E19" s="3" t="s">
        <v>24</v>
      </c>
      <c r="F19" s="3" t="s">
        <v>473</v>
      </c>
      <c r="G19" s="3" t="s">
        <v>474</v>
      </c>
      <c r="H19" s="3">
        <v>0</v>
      </c>
      <c r="I19" s="3" t="s">
        <v>473</v>
      </c>
      <c r="J19" s="3" t="s">
        <v>473</v>
      </c>
      <c r="K19" s="3" t="s">
        <v>23</v>
      </c>
      <c r="L19" s="149" t="s">
        <v>23</v>
      </c>
      <c r="M19" s="3" t="s">
        <v>475</v>
      </c>
      <c r="N19" s="149" t="s">
        <v>475</v>
      </c>
      <c r="O19" s="149" t="s">
        <v>475</v>
      </c>
      <c r="P19" s="150"/>
      <c r="Q19" s="3" t="s">
        <v>475</v>
      </c>
      <c r="R19" s="150"/>
      <c r="T19" s="150"/>
      <c r="U19" s="151">
        <v>0</v>
      </c>
      <c r="V19" s="149" t="s">
        <v>475</v>
      </c>
      <c r="W19" s="149" t="s">
        <v>475</v>
      </c>
      <c r="X19" s="149" t="s">
        <v>475</v>
      </c>
      <c r="Y19" s="149" t="s">
        <v>475</v>
      </c>
      <c r="Z19" s="150"/>
      <c r="AA19" s="150"/>
      <c r="AB19" s="152">
        <v>0</v>
      </c>
      <c r="AC19" s="152">
        <v>0</v>
      </c>
      <c r="AD19" s="152">
        <v>0</v>
      </c>
      <c r="AE19" s="152">
        <v>0</v>
      </c>
      <c r="AF19" s="152">
        <v>0</v>
      </c>
      <c r="AG19" s="150"/>
      <c r="AH19" s="150"/>
      <c r="AI19" s="150"/>
      <c r="AJ19" s="150"/>
      <c r="AK19" s="3" t="s">
        <v>475</v>
      </c>
      <c r="AL19" s="3" t="s">
        <v>475</v>
      </c>
      <c r="AM19" s="3" t="s">
        <v>475</v>
      </c>
    </row>
    <row r="20" spans="1:40" s="3" customFormat="1" x14ac:dyDescent="0.25">
      <c r="A20" s="3">
        <v>20231231</v>
      </c>
      <c r="B20" s="3" t="s">
        <v>525</v>
      </c>
      <c r="C20" s="3" t="s">
        <v>526</v>
      </c>
      <c r="D20" s="149">
        <v>6127735.3999999994</v>
      </c>
      <c r="E20" s="3" t="s">
        <v>24</v>
      </c>
      <c r="F20" s="3" t="s">
        <v>473</v>
      </c>
      <c r="G20" s="3" t="s">
        <v>474</v>
      </c>
      <c r="H20" s="3">
        <v>0</v>
      </c>
      <c r="I20" s="3" t="s">
        <v>473</v>
      </c>
      <c r="J20" s="3" t="s">
        <v>473</v>
      </c>
      <c r="K20" s="3" t="s">
        <v>23</v>
      </c>
      <c r="L20" s="149" t="s">
        <v>23</v>
      </c>
      <c r="M20" s="3" t="s">
        <v>475</v>
      </c>
      <c r="N20" s="149" t="s">
        <v>475</v>
      </c>
      <c r="O20" s="149" t="s">
        <v>475</v>
      </c>
      <c r="P20" s="150"/>
      <c r="Q20" s="3" t="s">
        <v>475</v>
      </c>
      <c r="R20" s="150"/>
      <c r="T20" s="150"/>
      <c r="U20" s="151">
        <v>0</v>
      </c>
      <c r="V20" s="149" t="s">
        <v>475</v>
      </c>
      <c r="W20" s="149" t="s">
        <v>475</v>
      </c>
      <c r="X20" s="149" t="s">
        <v>475</v>
      </c>
      <c r="Y20" s="149" t="s">
        <v>475</v>
      </c>
      <c r="Z20" s="150"/>
      <c r="AA20" s="150"/>
      <c r="AB20" s="152">
        <v>0</v>
      </c>
      <c r="AC20" s="152">
        <v>0</v>
      </c>
      <c r="AD20" s="152">
        <v>0</v>
      </c>
      <c r="AE20" s="152">
        <v>0</v>
      </c>
      <c r="AF20" s="152">
        <v>0</v>
      </c>
      <c r="AG20" s="150"/>
      <c r="AH20" s="150"/>
      <c r="AI20" s="150"/>
      <c r="AJ20" s="150"/>
      <c r="AK20" s="3" t="s">
        <v>475</v>
      </c>
      <c r="AL20" s="3" t="s">
        <v>475</v>
      </c>
      <c r="AM20" s="3" t="s">
        <v>475</v>
      </c>
    </row>
    <row r="21" spans="1:40" s="3" customFormat="1" x14ac:dyDescent="0.25">
      <c r="A21" s="3">
        <v>20231231</v>
      </c>
      <c r="B21" s="3" t="s">
        <v>527</v>
      </c>
      <c r="C21" s="3" t="s">
        <v>528</v>
      </c>
      <c r="D21" s="149">
        <v>3300109.7</v>
      </c>
      <c r="E21" s="3" t="s">
        <v>24</v>
      </c>
      <c r="F21" s="3" t="s">
        <v>482</v>
      </c>
      <c r="G21" s="3" t="s">
        <v>474</v>
      </c>
      <c r="H21" s="3">
        <v>0</v>
      </c>
      <c r="I21" s="3" t="s">
        <v>483</v>
      </c>
      <c r="J21" s="3" t="s">
        <v>483</v>
      </c>
      <c r="K21" s="3" t="s">
        <v>23</v>
      </c>
      <c r="L21" s="149" t="s">
        <v>23</v>
      </c>
      <c r="M21" s="3" t="s">
        <v>487</v>
      </c>
      <c r="N21" s="149">
        <v>0</v>
      </c>
      <c r="O21" s="149">
        <v>0</v>
      </c>
      <c r="P21" s="150"/>
      <c r="Q21" s="3">
        <v>0</v>
      </c>
      <c r="R21" s="150"/>
      <c r="T21" s="150"/>
      <c r="U21" s="151">
        <v>0</v>
      </c>
      <c r="V21" s="149">
        <v>0</v>
      </c>
      <c r="W21" s="149">
        <v>0</v>
      </c>
      <c r="X21" s="149">
        <v>0</v>
      </c>
      <c r="Y21" s="149">
        <v>0</v>
      </c>
      <c r="Z21" s="150"/>
      <c r="AA21" s="150"/>
      <c r="AB21" s="152">
        <v>0</v>
      </c>
      <c r="AC21" s="152">
        <v>0</v>
      </c>
      <c r="AD21" s="152">
        <v>0</v>
      </c>
      <c r="AE21" s="152">
        <v>0</v>
      </c>
      <c r="AF21" s="152">
        <v>0</v>
      </c>
      <c r="AG21" s="150"/>
      <c r="AH21" s="150"/>
      <c r="AI21" s="150"/>
      <c r="AJ21" s="150"/>
      <c r="AK21" s="3" t="s">
        <v>25</v>
      </c>
      <c r="AL21" s="3" t="s">
        <v>529</v>
      </c>
      <c r="AM21" s="3" t="s">
        <v>475</v>
      </c>
    </row>
    <row r="22" spans="1:40" s="3" customFormat="1" x14ac:dyDescent="0.25">
      <c r="A22" s="3">
        <v>20231231</v>
      </c>
      <c r="B22" s="3" t="s">
        <v>530</v>
      </c>
      <c r="C22" s="3" t="s">
        <v>531</v>
      </c>
      <c r="D22" s="149">
        <v>1352107.3599999999</v>
      </c>
      <c r="E22" s="3" t="s">
        <v>24</v>
      </c>
      <c r="F22" s="3" t="s">
        <v>482</v>
      </c>
      <c r="G22" s="3" t="s">
        <v>474</v>
      </c>
      <c r="H22" s="3">
        <v>0</v>
      </c>
      <c r="I22" s="3" t="s">
        <v>483</v>
      </c>
      <c r="J22" s="3" t="s">
        <v>483</v>
      </c>
      <c r="K22" s="3" t="s">
        <v>23</v>
      </c>
      <c r="L22" s="149" t="s">
        <v>23</v>
      </c>
      <c r="M22" s="3" t="s">
        <v>487</v>
      </c>
      <c r="N22" s="149">
        <v>0.35719999999999996</v>
      </c>
      <c r="O22" s="149">
        <v>0.35719999999999996</v>
      </c>
      <c r="P22" s="150"/>
      <c r="Q22" s="3">
        <v>5.2000000000000005E-2</v>
      </c>
      <c r="R22" s="150"/>
      <c r="S22" s="3">
        <v>1</v>
      </c>
      <c r="T22" s="150"/>
      <c r="U22" s="151">
        <v>0</v>
      </c>
      <c r="V22" s="149">
        <v>4.6999999999999993E-3</v>
      </c>
      <c r="W22" s="149">
        <v>3.4700000000000002E-2</v>
      </c>
      <c r="X22" s="149">
        <v>4.6999999999999993E-3</v>
      </c>
      <c r="Y22" s="149">
        <v>3.4700000000000002E-2</v>
      </c>
      <c r="Z22" s="150"/>
      <c r="AA22" s="150"/>
      <c r="AB22" s="152">
        <v>482972.74899199989</v>
      </c>
      <c r="AC22" s="152">
        <v>70309.582720000006</v>
      </c>
      <c r="AD22" s="152">
        <v>0</v>
      </c>
      <c r="AE22" s="152">
        <v>6354.904591999998</v>
      </c>
      <c r="AF22" s="152">
        <v>46918.125391999994</v>
      </c>
      <c r="AG22" s="150"/>
      <c r="AH22" s="150"/>
      <c r="AI22" s="150"/>
      <c r="AJ22" s="150"/>
      <c r="AK22" s="3" t="s">
        <v>25</v>
      </c>
      <c r="AL22" s="3" t="s">
        <v>532</v>
      </c>
      <c r="AM22" s="3" t="s">
        <v>475</v>
      </c>
    </row>
    <row r="23" spans="1:40" s="3" customFormat="1" x14ac:dyDescent="0.25">
      <c r="A23" s="3">
        <v>20231231</v>
      </c>
      <c r="B23" s="3" t="s">
        <v>533</v>
      </c>
      <c r="C23" s="3" t="s">
        <v>534</v>
      </c>
      <c r="D23" s="149">
        <v>1453.16</v>
      </c>
      <c r="E23" s="3" t="s">
        <v>24</v>
      </c>
      <c r="F23" s="3" t="s">
        <v>473</v>
      </c>
      <c r="G23" s="3" t="s">
        <v>474</v>
      </c>
      <c r="H23" s="3">
        <v>0</v>
      </c>
      <c r="I23" s="3" t="s">
        <v>473</v>
      </c>
      <c r="J23" s="3" t="s">
        <v>473</v>
      </c>
      <c r="K23" s="3" t="s">
        <v>23</v>
      </c>
      <c r="L23" s="149" t="s">
        <v>23</v>
      </c>
      <c r="M23" s="3" t="s">
        <v>475</v>
      </c>
      <c r="N23" s="149" t="s">
        <v>475</v>
      </c>
      <c r="O23" s="149" t="s">
        <v>475</v>
      </c>
      <c r="P23" s="150"/>
      <c r="Q23" s="3" t="s">
        <v>475</v>
      </c>
      <c r="R23" s="150"/>
      <c r="T23" s="150"/>
      <c r="U23" s="151">
        <v>0</v>
      </c>
      <c r="V23" s="149" t="s">
        <v>475</v>
      </c>
      <c r="W23" s="149" t="s">
        <v>475</v>
      </c>
      <c r="X23" s="149" t="s">
        <v>475</v>
      </c>
      <c r="Y23" s="149" t="s">
        <v>475</v>
      </c>
      <c r="Z23" s="150"/>
      <c r="AA23" s="150"/>
      <c r="AB23" s="152">
        <v>0</v>
      </c>
      <c r="AC23" s="152">
        <v>0</v>
      </c>
      <c r="AD23" s="152">
        <v>0</v>
      </c>
      <c r="AE23" s="152">
        <v>0</v>
      </c>
      <c r="AF23" s="152">
        <v>0</v>
      </c>
      <c r="AG23" s="150"/>
      <c r="AH23" s="150"/>
      <c r="AI23" s="150"/>
      <c r="AJ23" s="150"/>
      <c r="AK23" s="3" t="s">
        <v>25</v>
      </c>
      <c r="AL23" s="3">
        <v>0</v>
      </c>
      <c r="AM23" s="3" t="s">
        <v>475</v>
      </c>
    </row>
    <row r="24" spans="1:40" s="3" customFormat="1" x14ac:dyDescent="0.25">
      <c r="A24" s="3">
        <v>20231231</v>
      </c>
      <c r="B24" s="3" t="s">
        <v>535</v>
      </c>
      <c r="C24" s="3" t="s">
        <v>536</v>
      </c>
      <c r="D24" s="149">
        <v>776460.37</v>
      </c>
      <c r="E24" s="3" t="s">
        <v>24</v>
      </c>
      <c r="F24" s="3" t="s">
        <v>482</v>
      </c>
      <c r="G24" s="3" t="s">
        <v>504</v>
      </c>
      <c r="H24" s="3">
        <v>1</v>
      </c>
      <c r="I24" s="3" t="s">
        <v>505</v>
      </c>
      <c r="J24" s="3" t="s">
        <v>506</v>
      </c>
      <c r="K24" s="3" t="s">
        <v>24</v>
      </c>
      <c r="L24" s="149" t="s">
        <v>23</v>
      </c>
      <c r="M24" s="3">
        <v>0</v>
      </c>
      <c r="N24" s="149">
        <v>0</v>
      </c>
      <c r="O24" s="149">
        <v>0</v>
      </c>
      <c r="P24" s="150"/>
      <c r="Q24" s="3">
        <v>0</v>
      </c>
      <c r="R24" s="150"/>
      <c r="T24" s="150"/>
      <c r="U24" s="151">
        <v>0</v>
      </c>
      <c r="V24" s="149">
        <v>0</v>
      </c>
      <c r="W24" s="149">
        <v>0</v>
      </c>
      <c r="X24" s="149">
        <v>0</v>
      </c>
      <c r="Y24" s="149">
        <v>0</v>
      </c>
      <c r="Z24" s="150"/>
      <c r="AA24" s="150"/>
      <c r="AB24" s="152">
        <v>0</v>
      </c>
      <c r="AC24" s="152">
        <v>0</v>
      </c>
      <c r="AD24" s="152">
        <v>0</v>
      </c>
      <c r="AE24" s="152">
        <v>0</v>
      </c>
      <c r="AF24" s="152">
        <v>0</v>
      </c>
      <c r="AG24" s="150"/>
      <c r="AH24" s="150"/>
      <c r="AI24" s="150"/>
      <c r="AJ24" s="150"/>
      <c r="AK24" s="3" t="s">
        <v>475</v>
      </c>
      <c r="AL24" s="3" t="s">
        <v>475</v>
      </c>
      <c r="AM24" s="3" t="s">
        <v>475</v>
      </c>
    </row>
    <row r="25" spans="1:40" s="3" customFormat="1" x14ac:dyDescent="0.25">
      <c r="A25" s="3">
        <v>20231231</v>
      </c>
      <c r="B25" s="3" t="s">
        <v>537</v>
      </c>
      <c r="C25" s="3" t="s">
        <v>538</v>
      </c>
      <c r="D25" s="149">
        <v>13078137.18</v>
      </c>
      <c r="E25" s="3" t="s">
        <v>24</v>
      </c>
      <c r="F25" s="3" t="s">
        <v>473</v>
      </c>
      <c r="G25" s="3" t="s">
        <v>474</v>
      </c>
      <c r="H25" s="3">
        <v>0</v>
      </c>
      <c r="I25" s="3" t="s">
        <v>473</v>
      </c>
      <c r="J25" s="3" t="s">
        <v>473</v>
      </c>
      <c r="K25" s="3" t="s">
        <v>23</v>
      </c>
      <c r="L25" s="149" t="s">
        <v>23</v>
      </c>
      <c r="M25" s="3" t="s">
        <v>475</v>
      </c>
      <c r="N25" s="149" t="s">
        <v>475</v>
      </c>
      <c r="O25" s="149" t="s">
        <v>475</v>
      </c>
      <c r="P25" s="150"/>
      <c r="Q25" s="3" t="s">
        <v>475</v>
      </c>
      <c r="R25" s="150"/>
      <c r="T25" s="150"/>
      <c r="U25" s="151">
        <v>0</v>
      </c>
      <c r="V25" s="149" t="s">
        <v>475</v>
      </c>
      <c r="W25" s="149" t="s">
        <v>475</v>
      </c>
      <c r="X25" s="149" t="s">
        <v>475</v>
      </c>
      <c r="Y25" s="149" t="s">
        <v>475</v>
      </c>
      <c r="Z25" s="150"/>
      <c r="AA25" s="150"/>
      <c r="AB25" s="152">
        <v>0</v>
      </c>
      <c r="AC25" s="152">
        <v>0</v>
      </c>
      <c r="AD25" s="152">
        <v>0</v>
      </c>
      <c r="AE25" s="152">
        <v>0</v>
      </c>
      <c r="AF25" s="152">
        <v>0</v>
      </c>
      <c r="AG25" s="150"/>
      <c r="AH25" s="150"/>
      <c r="AI25" s="150"/>
      <c r="AJ25" s="150"/>
      <c r="AK25" s="3" t="s">
        <v>475</v>
      </c>
      <c r="AL25" s="3" t="s">
        <v>475</v>
      </c>
      <c r="AM25" s="3" t="s">
        <v>475</v>
      </c>
    </row>
    <row r="26" spans="1:40" s="3" customFormat="1" x14ac:dyDescent="0.25">
      <c r="A26" s="3">
        <v>20231231</v>
      </c>
      <c r="B26" s="3" t="s">
        <v>539</v>
      </c>
      <c r="C26" s="3" t="s">
        <v>540</v>
      </c>
      <c r="D26" s="149">
        <v>6898052.8200000003</v>
      </c>
      <c r="E26" s="3" t="s">
        <v>24</v>
      </c>
      <c r="F26" s="3" t="s">
        <v>473</v>
      </c>
      <c r="G26" s="3" t="s">
        <v>474</v>
      </c>
      <c r="H26" s="3">
        <v>0</v>
      </c>
      <c r="I26" s="3" t="s">
        <v>473</v>
      </c>
      <c r="J26" s="3" t="s">
        <v>473</v>
      </c>
      <c r="K26" s="3" t="s">
        <v>23</v>
      </c>
      <c r="L26" s="149" t="s">
        <v>23</v>
      </c>
      <c r="M26" s="3" t="s">
        <v>475</v>
      </c>
      <c r="N26" s="149" t="s">
        <v>475</v>
      </c>
      <c r="O26" s="149" t="s">
        <v>475</v>
      </c>
      <c r="P26" s="150"/>
      <c r="Q26" s="3" t="s">
        <v>475</v>
      </c>
      <c r="R26" s="150"/>
      <c r="T26" s="150"/>
      <c r="U26" s="151">
        <v>0</v>
      </c>
      <c r="V26" s="149" t="s">
        <v>475</v>
      </c>
      <c r="W26" s="149" t="s">
        <v>475</v>
      </c>
      <c r="X26" s="149" t="s">
        <v>475</v>
      </c>
      <c r="Y26" s="149" t="s">
        <v>475</v>
      </c>
      <c r="Z26" s="150"/>
      <c r="AA26" s="150"/>
      <c r="AB26" s="152">
        <v>0</v>
      </c>
      <c r="AC26" s="152">
        <v>0</v>
      </c>
      <c r="AD26" s="152">
        <v>0</v>
      </c>
      <c r="AE26" s="152">
        <v>0</v>
      </c>
      <c r="AF26" s="152">
        <v>0</v>
      </c>
      <c r="AG26" s="150"/>
      <c r="AH26" s="150"/>
      <c r="AI26" s="150"/>
      <c r="AJ26" s="150"/>
      <c r="AK26" s="3" t="s">
        <v>475</v>
      </c>
      <c r="AL26" s="3" t="s">
        <v>475</v>
      </c>
      <c r="AM26" s="3" t="s">
        <v>475</v>
      </c>
    </row>
    <row r="27" spans="1:40" s="3" customFormat="1" x14ac:dyDescent="0.25">
      <c r="A27" s="3">
        <v>20231231</v>
      </c>
      <c r="B27" s="158" t="s">
        <v>541</v>
      </c>
      <c r="C27" s="158" t="s">
        <v>542</v>
      </c>
      <c r="D27" s="149">
        <v>5698365.6400000006</v>
      </c>
      <c r="E27" s="3" t="s">
        <v>24</v>
      </c>
      <c r="F27" s="3" t="s">
        <v>482</v>
      </c>
      <c r="G27" s="3" t="s">
        <v>474</v>
      </c>
      <c r="H27" s="3">
        <v>0</v>
      </c>
      <c r="I27" s="159" t="s">
        <v>517</v>
      </c>
      <c r="J27" s="3" t="s">
        <v>506</v>
      </c>
      <c r="K27" s="3" t="s">
        <v>23</v>
      </c>
      <c r="L27" s="149" t="s">
        <v>23</v>
      </c>
      <c r="M27" s="3">
        <v>0</v>
      </c>
      <c r="N27" s="149">
        <v>0</v>
      </c>
      <c r="O27" s="149">
        <v>0</v>
      </c>
      <c r="P27" s="150"/>
      <c r="Q27" s="3">
        <v>0</v>
      </c>
      <c r="R27" s="150"/>
      <c r="T27" s="150"/>
      <c r="U27" s="151">
        <v>0</v>
      </c>
      <c r="V27" s="149">
        <v>0</v>
      </c>
      <c r="W27" s="149">
        <v>0</v>
      </c>
      <c r="X27" s="149">
        <v>0</v>
      </c>
      <c r="Y27" s="149">
        <v>0</v>
      </c>
      <c r="Z27" s="150"/>
      <c r="AA27" s="150"/>
      <c r="AB27" s="152">
        <v>0</v>
      </c>
      <c r="AC27" s="152">
        <v>0</v>
      </c>
      <c r="AD27" s="152">
        <v>0</v>
      </c>
      <c r="AE27" s="152">
        <v>0</v>
      </c>
      <c r="AF27" s="152">
        <v>0</v>
      </c>
      <c r="AG27" s="150"/>
      <c r="AH27" s="150"/>
      <c r="AI27" s="150"/>
      <c r="AJ27" s="150"/>
      <c r="AK27" s="3" t="s">
        <v>22</v>
      </c>
      <c r="AL27" s="3" t="s">
        <v>543</v>
      </c>
      <c r="AN27" s="3" t="s">
        <v>544</v>
      </c>
    </row>
    <row r="28" spans="1:40" s="3" customFormat="1" x14ac:dyDescent="0.25">
      <c r="A28" s="3">
        <v>20231231</v>
      </c>
      <c r="B28" s="3" t="s">
        <v>545</v>
      </c>
      <c r="C28" s="3" t="s">
        <v>546</v>
      </c>
      <c r="D28" s="149">
        <v>252404.29</v>
      </c>
      <c r="E28" s="3" t="s">
        <v>24</v>
      </c>
      <c r="F28" s="3" t="s">
        <v>473</v>
      </c>
      <c r="G28" s="3" t="s">
        <v>474</v>
      </c>
      <c r="H28" s="3">
        <v>0</v>
      </c>
      <c r="I28" s="3" t="s">
        <v>473</v>
      </c>
      <c r="J28" s="3" t="s">
        <v>473</v>
      </c>
      <c r="K28" s="3" t="s">
        <v>23</v>
      </c>
      <c r="L28" s="149" t="s">
        <v>23</v>
      </c>
      <c r="M28" s="3" t="s">
        <v>475</v>
      </c>
      <c r="N28" s="149" t="s">
        <v>475</v>
      </c>
      <c r="O28" s="149" t="s">
        <v>475</v>
      </c>
      <c r="P28" s="150"/>
      <c r="Q28" s="3" t="s">
        <v>475</v>
      </c>
      <c r="R28" s="150"/>
      <c r="T28" s="150"/>
      <c r="U28" s="151">
        <v>0</v>
      </c>
      <c r="V28" s="149" t="s">
        <v>475</v>
      </c>
      <c r="W28" s="149" t="s">
        <v>475</v>
      </c>
      <c r="X28" s="149" t="s">
        <v>475</v>
      </c>
      <c r="Y28" s="149" t="s">
        <v>475</v>
      </c>
      <c r="Z28" s="150"/>
      <c r="AA28" s="150"/>
      <c r="AB28" s="152">
        <v>0</v>
      </c>
      <c r="AC28" s="152">
        <v>0</v>
      </c>
      <c r="AD28" s="152">
        <v>0</v>
      </c>
      <c r="AE28" s="152">
        <v>0</v>
      </c>
      <c r="AF28" s="152">
        <v>0</v>
      </c>
      <c r="AG28" s="150"/>
      <c r="AH28" s="150"/>
      <c r="AI28" s="150"/>
      <c r="AJ28" s="150"/>
      <c r="AK28" s="3" t="s">
        <v>475</v>
      </c>
      <c r="AL28" s="3" t="s">
        <v>475</v>
      </c>
      <c r="AM28" s="3" t="s">
        <v>475</v>
      </c>
    </row>
    <row r="29" spans="1:40" s="3" customFormat="1" x14ac:dyDescent="0.25">
      <c r="A29" s="3">
        <v>20231231</v>
      </c>
      <c r="B29" s="3" t="s">
        <v>547</v>
      </c>
      <c r="C29" s="3" t="s">
        <v>548</v>
      </c>
      <c r="D29" s="149">
        <v>2910451.77</v>
      </c>
      <c r="E29" s="3" t="s">
        <v>23</v>
      </c>
      <c r="F29" s="3" t="s">
        <v>500</v>
      </c>
      <c r="G29" s="3" t="s">
        <v>474</v>
      </c>
      <c r="H29" s="3">
        <v>0</v>
      </c>
      <c r="I29" s="3" t="s">
        <v>500</v>
      </c>
      <c r="J29" s="157" t="s">
        <v>506</v>
      </c>
      <c r="K29" s="3" t="s">
        <v>23</v>
      </c>
      <c r="L29" s="149" t="s">
        <v>23</v>
      </c>
      <c r="M29" s="157" t="s">
        <v>487</v>
      </c>
      <c r="N29" s="149" t="s">
        <v>475</v>
      </c>
      <c r="O29" s="153">
        <v>0.92100000000000004</v>
      </c>
      <c r="P29" s="150"/>
      <c r="Q29" s="157">
        <v>9.4E-2</v>
      </c>
      <c r="R29" s="150"/>
      <c r="S29" s="157">
        <v>1</v>
      </c>
      <c r="T29" s="150"/>
      <c r="U29" s="151">
        <v>0</v>
      </c>
      <c r="V29" s="149" t="s">
        <v>475</v>
      </c>
      <c r="W29" s="153">
        <v>9.4E-2</v>
      </c>
      <c r="X29" s="149" t="s">
        <v>475</v>
      </c>
      <c r="Y29" s="149">
        <v>9.4E-2</v>
      </c>
      <c r="Z29" s="150"/>
      <c r="AA29" s="150"/>
      <c r="AB29" s="152">
        <v>2680526.08017</v>
      </c>
      <c r="AC29" s="152">
        <v>273582.46638</v>
      </c>
      <c r="AD29" s="152">
        <v>0</v>
      </c>
      <c r="AE29" s="152">
        <v>0</v>
      </c>
      <c r="AF29" s="152">
        <v>273582.46638</v>
      </c>
      <c r="AG29" s="150"/>
      <c r="AH29" s="150"/>
      <c r="AI29" s="150"/>
      <c r="AJ29" s="150"/>
      <c r="AK29" s="154" t="s">
        <v>22</v>
      </c>
      <c r="AL29" s="154" t="s">
        <v>549</v>
      </c>
      <c r="AM29" s="154" t="s">
        <v>550</v>
      </c>
      <c r="AN29" s="155" t="s">
        <v>490</v>
      </c>
    </row>
    <row r="30" spans="1:40" s="3" customFormat="1" x14ac:dyDescent="0.25">
      <c r="A30" s="3">
        <v>20231231</v>
      </c>
      <c r="B30" s="3" t="s">
        <v>551</v>
      </c>
      <c r="C30" s="152" t="s">
        <v>552</v>
      </c>
      <c r="D30" s="149">
        <v>7041951.79</v>
      </c>
      <c r="E30" s="3" t="s">
        <v>24</v>
      </c>
      <c r="F30" s="3" t="s">
        <v>473</v>
      </c>
      <c r="G30" s="3" t="s">
        <v>474</v>
      </c>
      <c r="H30" s="3">
        <v>0</v>
      </c>
      <c r="I30" s="3" t="s">
        <v>473</v>
      </c>
      <c r="J30" s="3" t="s">
        <v>473</v>
      </c>
      <c r="K30" s="3" t="s">
        <v>23</v>
      </c>
      <c r="L30" s="149" t="s">
        <v>23</v>
      </c>
      <c r="M30" s="3" t="s">
        <v>475</v>
      </c>
      <c r="N30" s="149" t="s">
        <v>475</v>
      </c>
      <c r="O30" s="149" t="s">
        <v>475</v>
      </c>
      <c r="P30" s="150"/>
      <c r="Q30" s="3" t="s">
        <v>475</v>
      </c>
      <c r="R30" s="150"/>
      <c r="T30" s="150"/>
      <c r="U30" s="151">
        <v>0</v>
      </c>
      <c r="V30" s="149" t="s">
        <v>475</v>
      </c>
      <c r="W30" s="149" t="s">
        <v>475</v>
      </c>
      <c r="X30" s="149" t="s">
        <v>475</v>
      </c>
      <c r="Y30" s="149" t="s">
        <v>475</v>
      </c>
      <c r="Z30" s="150"/>
      <c r="AA30" s="150"/>
      <c r="AB30" s="152">
        <v>0</v>
      </c>
      <c r="AC30" s="152">
        <v>0</v>
      </c>
      <c r="AD30" s="152">
        <v>0</v>
      </c>
      <c r="AE30" s="152">
        <v>0</v>
      </c>
      <c r="AF30" s="152">
        <v>0</v>
      </c>
      <c r="AG30" s="150"/>
      <c r="AH30" s="150"/>
      <c r="AI30" s="150"/>
      <c r="AJ30" s="150"/>
      <c r="AK30" s="3" t="s">
        <v>475</v>
      </c>
      <c r="AL30" s="3" t="s">
        <v>475</v>
      </c>
      <c r="AM30" s="3" t="s">
        <v>475</v>
      </c>
    </row>
    <row r="31" spans="1:40" s="3" customFormat="1" x14ac:dyDescent="0.25">
      <c r="A31" s="3">
        <v>20231231</v>
      </c>
      <c r="B31" s="3" t="s">
        <v>553</v>
      </c>
      <c r="C31" s="3" t="s">
        <v>554</v>
      </c>
      <c r="D31" s="149">
        <v>253612.32</v>
      </c>
      <c r="E31" s="3" t="s">
        <v>24</v>
      </c>
      <c r="F31" s="3" t="s">
        <v>473</v>
      </c>
      <c r="G31" s="3" t="s">
        <v>474</v>
      </c>
      <c r="H31" s="3">
        <v>0</v>
      </c>
      <c r="I31" s="3" t="s">
        <v>473</v>
      </c>
      <c r="J31" s="3" t="s">
        <v>473</v>
      </c>
      <c r="K31" s="3" t="s">
        <v>23</v>
      </c>
      <c r="L31" s="149" t="s">
        <v>23</v>
      </c>
      <c r="M31" s="3" t="s">
        <v>475</v>
      </c>
      <c r="N31" s="149" t="s">
        <v>475</v>
      </c>
      <c r="O31" s="149" t="s">
        <v>475</v>
      </c>
      <c r="P31" s="150"/>
      <c r="Q31" s="3" t="s">
        <v>475</v>
      </c>
      <c r="R31" s="150"/>
      <c r="T31" s="150"/>
      <c r="U31" s="151">
        <v>0</v>
      </c>
      <c r="V31" s="149" t="s">
        <v>475</v>
      </c>
      <c r="W31" s="149" t="s">
        <v>475</v>
      </c>
      <c r="X31" s="149" t="s">
        <v>475</v>
      </c>
      <c r="Y31" s="149" t="s">
        <v>475</v>
      </c>
      <c r="Z31" s="150"/>
      <c r="AA31" s="150"/>
      <c r="AB31" s="152">
        <v>0</v>
      </c>
      <c r="AC31" s="152">
        <v>0</v>
      </c>
      <c r="AD31" s="152">
        <v>0</v>
      </c>
      <c r="AE31" s="152">
        <v>0</v>
      </c>
      <c r="AF31" s="152">
        <v>0</v>
      </c>
      <c r="AG31" s="150"/>
      <c r="AH31" s="150"/>
      <c r="AI31" s="150"/>
      <c r="AJ31" s="150"/>
      <c r="AK31" s="3" t="s">
        <v>475</v>
      </c>
      <c r="AL31" s="3" t="s">
        <v>475</v>
      </c>
      <c r="AM31" s="3" t="s">
        <v>475</v>
      </c>
    </row>
    <row r="32" spans="1:40" s="3" customFormat="1" x14ac:dyDescent="0.25">
      <c r="A32" s="3">
        <v>20231231</v>
      </c>
      <c r="B32" s="3" t="s">
        <v>555</v>
      </c>
      <c r="C32" s="3" t="s">
        <v>556</v>
      </c>
      <c r="D32" s="149">
        <v>997251.25</v>
      </c>
      <c r="E32" s="3" t="s">
        <v>24</v>
      </c>
      <c r="F32" s="3" t="s">
        <v>473</v>
      </c>
      <c r="G32" s="3" t="s">
        <v>474</v>
      </c>
      <c r="H32" s="3">
        <v>0</v>
      </c>
      <c r="I32" s="3" t="s">
        <v>473</v>
      </c>
      <c r="J32" s="3" t="s">
        <v>473</v>
      </c>
      <c r="K32" s="3" t="s">
        <v>23</v>
      </c>
      <c r="L32" s="149" t="s">
        <v>23</v>
      </c>
      <c r="M32" s="3" t="s">
        <v>475</v>
      </c>
      <c r="N32" s="149" t="s">
        <v>475</v>
      </c>
      <c r="O32" s="149" t="s">
        <v>475</v>
      </c>
      <c r="P32" s="150"/>
      <c r="Q32" s="3" t="s">
        <v>475</v>
      </c>
      <c r="R32" s="150"/>
      <c r="T32" s="150"/>
      <c r="U32" s="151">
        <v>0</v>
      </c>
      <c r="V32" s="149" t="s">
        <v>475</v>
      </c>
      <c r="W32" s="149" t="s">
        <v>475</v>
      </c>
      <c r="X32" s="149" t="s">
        <v>475</v>
      </c>
      <c r="Y32" s="149" t="s">
        <v>475</v>
      </c>
      <c r="Z32" s="150"/>
      <c r="AA32" s="150"/>
      <c r="AB32" s="152">
        <v>0</v>
      </c>
      <c r="AC32" s="152">
        <v>0</v>
      </c>
      <c r="AD32" s="152">
        <v>0</v>
      </c>
      <c r="AE32" s="152">
        <v>0</v>
      </c>
      <c r="AF32" s="152">
        <v>0</v>
      </c>
      <c r="AG32" s="150"/>
      <c r="AH32" s="150"/>
      <c r="AI32" s="150"/>
      <c r="AJ32" s="150"/>
      <c r="AK32" s="3" t="s">
        <v>475</v>
      </c>
      <c r="AL32" s="3" t="s">
        <v>475</v>
      </c>
      <c r="AM32" s="3" t="s">
        <v>475</v>
      </c>
    </row>
    <row r="33" spans="1:40" s="3" customFormat="1" x14ac:dyDescent="0.25">
      <c r="A33" s="3">
        <v>20231231</v>
      </c>
      <c r="B33" s="3" t="s">
        <v>557</v>
      </c>
      <c r="C33" s="3" t="s">
        <v>558</v>
      </c>
      <c r="D33" s="149">
        <v>81744.08</v>
      </c>
      <c r="E33" s="3" t="s">
        <v>23</v>
      </c>
      <c r="F33" s="3" t="s">
        <v>500</v>
      </c>
      <c r="G33" s="3" t="s">
        <v>474</v>
      </c>
      <c r="H33" s="3">
        <v>0</v>
      </c>
      <c r="I33" s="3" t="s">
        <v>500</v>
      </c>
      <c r="K33" s="3" t="s">
        <v>23</v>
      </c>
      <c r="L33" s="149" t="s">
        <v>23</v>
      </c>
      <c r="M33" s="3" t="s">
        <v>475</v>
      </c>
      <c r="N33" s="149" t="s">
        <v>475</v>
      </c>
      <c r="O33" s="149" t="s">
        <v>475</v>
      </c>
      <c r="P33" s="150"/>
      <c r="Q33" s="3" t="s">
        <v>475</v>
      </c>
      <c r="R33" s="150"/>
      <c r="T33" s="150"/>
      <c r="U33" s="151">
        <v>0</v>
      </c>
      <c r="V33" s="149" t="s">
        <v>475</v>
      </c>
      <c r="W33" s="149" t="s">
        <v>475</v>
      </c>
      <c r="X33" s="149" t="s">
        <v>475</v>
      </c>
      <c r="Y33" s="149" t="s">
        <v>475</v>
      </c>
      <c r="Z33" s="150"/>
      <c r="AA33" s="150"/>
      <c r="AB33" s="152">
        <v>0</v>
      </c>
      <c r="AC33" s="152">
        <v>0</v>
      </c>
      <c r="AD33" s="152">
        <v>0</v>
      </c>
      <c r="AE33" s="152">
        <v>0</v>
      </c>
      <c r="AF33" s="152">
        <v>0</v>
      </c>
      <c r="AG33" s="150"/>
      <c r="AH33" s="150"/>
      <c r="AI33" s="150"/>
      <c r="AJ33" s="150"/>
      <c r="AK33" s="3" t="s">
        <v>475</v>
      </c>
      <c r="AL33" s="3" t="s">
        <v>475</v>
      </c>
      <c r="AM33" s="3" t="s">
        <v>475</v>
      </c>
    </row>
    <row r="34" spans="1:40" s="3" customFormat="1" x14ac:dyDescent="0.25">
      <c r="A34" s="3">
        <v>20231231</v>
      </c>
      <c r="B34" s="3" t="s">
        <v>559</v>
      </c>
      <c r="C34" s="3" t="s">
        <v>560</v>
      </c>
      <c r="D34" s="149">
        <v>109680.7</v>
      </c>
      <c r="E34" s="3" t="s">
        <v>24</v>
      </c>
      <c r="F34" s="3" t="s">
        <v>482</v>
      </c>
      <c r="G34" s="3" t="s">
        <v>474</v>
      </c>
      <c r="H34" s="3">
        <v>0</v>
      </c>
      <c r="I34" s="3" t="s">
        <v>483</v>
      </c>
      <c r="J34" s="3" t="s">
        <v>483</v>
      </c>
      <c r="K34" s="3" t="s">
        <v>23</v>
      </c>
      <c r="L34" s="149" t="s">
        <v>23</v>
      </c>
      <c r="M34" s="3" t="s">
        <v>487</v>
      </c>
      <c r="N34" s="149">
        <v>4.4000000000000004E-2</v>
      </c>
      <c r="O34" s="149">
        <v>4.4000000000000004E-2</v>
      </c>
      <c r="P34" s="150">
        <v>2.0000000000000001E-4</v>
      </c>
      <c r="Q34" s="3">
        <v>0</v>
      </c>
      <c r="R34" s="160"/>
      <c r="S34" s="3">
        <v>1</v>
      </c>
      <c r="T34" s="150"/>
      <c r="U34" s="151">
        <v>0</v>
      </c>
      <c r="V34" s="149">
        <v>0</v>
      </c>
      <c r="W34" s="149">
        <v>0</v>
      </c>
      <c r="X34" s="149">
        <v>0</v>
      </c>
      <c r="Y34" s="149">
        <v>0</v>
      </c>
      <c r="Z34" s="150"/>
      <c r="AA34" s="150"/>
      <c r="AB34" s="152">
        <v>4825.9508000000005</v>
      </c>
      <c r="AC34" s="152">
        <v>0</v>
      </c>
      <c r="AD34" s="152">
        <v>0</v>
      </c>
      <c r="AE34" s="152">
        <v>0</v>
      </c>
      <c r="AF34" s="152">
        <v>0</v>
      </c>
      <c r="AG34" s="150">
        <v>21.936140000000002</v>
      </c>
      <c r="AH34" s="150"/>
      <c r="AI34" s="150"/>
      <c r="AJ34" s="150"/>
      <c r="AK34" s="3" t="s">
        <v>25</v>
      </c>
      <c r="AL34" s="3" t="s">
        <v>561</v>
      </c>
      <c r="AM34" s="3" t="s">
        <v>562</v>
      </c>
      <c r="AN34" s="157" t="s">
        <v>490</v>
      </c>
    </row>
    <row r="35" spans="1:40" s="3" customFormat="1" x14ac:dyDescent="0.25">
      <c r="A35" s="3">
        <v>20231231</v>
      </c>
      <c r="B35" s="3" t="s">
        <v>563</v>
      </c>
      <c r="C35" s="3" t="s">
        <v>564</v>
      </c>
      <c r="D35" s="149">
        <v>8079.64</v>
      </c>
      <c r="E35" s="3" t="s">
        <v>24</v>
      </c>
      <c r="F35" s="3" t="s">
        <v>482</v>
      </c>
      <c r="G35" s="3" t="s">
        <v>474</v>
      </c>
      <c r="H35" s="3">
        <v>0</v>
      </c>
      <c r="I35" s="3" t="s">
        <v>483</v>
      </c>
      <c r="J35" s="3" t="s">
        <v>483</v>
      </c>
      <c r="K35" s="3" t="s">
        <v>23</v>
      </c>
      <c r="L35" s="149" t="s">
        <v>23</v>
      </c>
      <c r="M35" s="3" t="s">
        <v>487</v>
      </c>
      <c r="N35" s="149">
        <v>9.0000000000000011E-3</v>
      </c>
      <c r="O35" s="149">
        <v>9.0000000000000011E-3</v>
      </c>
      <c r="P35" s="150"/>
      <c r="Q35" s="3">
        <v>0</v>
      </c>
      <c r="R35" s="150"/>
      <c r="S35" s="3">
        <v>1</v>
      </c>
      <c r="T35" s="150"/>
      <c r="U35" s="151">
        <v>0</v>
      </c>
      <c r="V35" s="149">
        <v>0</v>
      </c>
      <c r="W35" s="149">
        <v>0</v>
      </c>
      <c r="X35" s="149">
        <v>0</v>
      </c>
      <c r="Y35" s="149">
        <v>0</v>
      </c>
      <c r="Z35" s="150"/>
      <c r="AA35" s="150"/>
      <c r="AB35" s="152">
        <v>72.716760000000008</v>
      </c>
      <c r="AC35" s="152">
        <v>0</v>
      </c>
      <c r="AD35" s="152">
        <v>0</v>
      </c>
      <c r="AE35" s="152">
        <v>0</v>
      </c>
      <c r="AF35" s="152">
        <v>0</v>
      </c>
      <c r="AG35" s="150"/>
      <c r="AH35" s="150"/>
      <c r="AI35" s="150"/>
      <c r="AJ35" s="150"/>
      <c r="AK35" s="3" t="s">
        <v>475</v>
      </c>
      <c r="AL35" s="3" t="s">
        <v>475</v>
      </c>
      <c r="AM35" s="3" t="s">
        <v>475</v>
      </c>
    </row>
    <row r="36" spans="1:40" s="3" customFormat="1" x14ac:dyDescent="0.25">
      <c r="A36" s="3">
        <v>20231231</v>
      </c>
      <c r="B36" s="3" t="s">
        <v>565</v>
      </c>
      <c r="C36" s="3" t="s">
        <v>566</v>
      </c>
      <c r="D36" s="149">
        <v>292912.89</v>
      </c>
      <c r="E36" s="3" t="s">
        <v>23</v>
      </c>
      <c r="F36" s="3" t="s">
        <v>500</v>
      </c>
      <c r="G36" s="3" t="s">
        <v>567</v>
      </c>
      <c r="H36" s="3">
        <v>0</v>
      </c>
      <c r="I36" s="3" t="s">
        <v>500</v>
      </c>
      <c r="J36" s="157" t="s">
        <v>506</v>
      </c>
      <c r="K36" s="3" t="s">
        <v>23</v>
      </c>
      <c r="L36" s="149" t="s">
        <v>23</v>
      </c>
      <c r="M36" s="3" t="s">
        <v>475</v>
      </c>
      <c r="N36" s="149" t="s">
        <v>475</v>
      </c>
      <c r="O36" s="149" t="s">
        <v>475</v>
      </c>
      <c r="P36" s="150"/>
      <c r="Q36" s="3" t="s">
        <v>475</v>
      </c>
      <c r="R36" s="150"/>
      <c r="T36" s="150"/>
      <c r="U36" s="151">
        <v>0</v>
      </c>
      <c r="V36" s="149" t="s">
        <v>475</v>
      </c>
      <c r="W36" s="149" t="s">
        <v>475</v>
      </c>
      <c r="X36" s="149" t="s">
        <v>475</v>
      </c>
      <c r="Y36" s="149" t="s">
        <v>475</v>
      </c>
      <c r="Z36" s="150"/>
      <c r="AA36" s="150"/>
      <c r="AB36" s="152">
        <v>0</v>
      </c>
      <c r="AC36" s="152">
        <v>0</v>
      </c>
      <c r="AD36" s="152">
        <v>0</v>
      </c>
      <c r="AE36" s="152">
        <v>0</v>
      </c>
      <c r="AF36" s="152">
        <v>0</v>
      </c>
      <c r="AG36" s="150"/>
      <c r="AH36" s="150"/>
      <c r="AI36" s="150"/>
      <c r="AJ36" s="150"/>
      <c r="AK36" s="3" t="s">
        <v>22</v>
      </c>
      <c r="AL36" s="3" t="s">
        <v>568</v>
      </c>
      <c r="AM36" s="3" t="s">
        <v>475</v>
      </c>
    </row>
    <row r="37" spans="1:40" s="3" customFormat="1" x14ac:dyDescent="0.25">
      <c r="A37" s="3">
        <v>20231231</v>
      </c>
      <c r="B37" s="3" t="s">
        <v>569</v>
      </c>
      <c r="C37" s="3" t="s">
        <v>570</v>
      </c>
      <c r="D37" s="149">
        <v>9777322.4500000011</v>
      </c>
      <c r="E37" s="3" t="s">
        <v>23</v>
      </c>
      <c r="F37" s="3" t="s">
        <v>500</v>
      </c>
      <c r="G37" s="3" t="s">
        <v>504</v>
      </c>
      <c r="H37" s="3">
        <v>1</v>
      </c>
      <c r="I37" s="3" t="s">
        <v>500</v>
      </c>
      <c r="J37" s="157" t="s">
        <v>506</v>
      </c>
      <c r="K37" s="3" t="s">
        <v>24</v>
      </c>
      <c r="L37" s="149" t="s">
        <v>23</v>
      </c>
      <c r="M37" s="3" t="s">
        <v>475</v>
      </c>
      <c r="N37" s="149" t="s">
        <v>475</v>
      </c>
      <c r="O37" s="149" t="s">
        <v>475</v>
      </c>
      <c r="P37" s="150"/>
      <c r="Q37" s="3" t="s">
        <v>475</v>
      </c>
      <c r="R37" s="150"/>
      <c r="T37" s="150"/>
      <c r="U37" s="151">
        <v>0</v>
      </c>
      <c r="V37" s="149" t="s">
        <v>475</v>
      </c>
      <c r="W37" s="149" t="s">
        <v>475</v>
      </c>
      <c r="X37" s="149" t="s">
        <v>475</v>
      </c>
      <c r="Y37" s="149" t="s">
        <v>475</v>
      </c>
      <c r="Z37" s="150"/>
      <c r="AA37" s="150"/>
      <c r="AB37" s="152">
        <v>0</v>
      </c>
      <c r="AC37" s="152">
        <v>0</v>
      </c>
      <c r="AD37" s="152">
        <v>0</v>
      </c>
      <c r="AE37" s="152">
        <v>0</v>
      </c>
      <c r="AF37" s="152">
        <v>0</v>
      </c>
      <c r="AG37" s="150"/>
      <c r="AH37" s="150"/>
      <c r="AI37" s="150"/>
      <c r="AJ37" s="150"/>
      <c r="AK37" s="3" t="s">
        <v>22</v>
      </c>
      <c r="AL37" s="3" t="s">
        <v>571</v>
      </c>
      <c r="AM37" s="3" t="s">
        <v>475</v>
      </c>
    </row>
    <row r="38" spans="1:40" s="3" customFormat="1" x14ac:dyDescent="0.25">
      <c r="A38" s="3">
        <v>20231231</v>
      </c>
      <c r="B38" s="3" t="s">
        <v>572</v>
      </c>
      <c r="C38" s="3" t="s">
        <v>573</v>
      </c>
      <c r="D38" s="149">
        <v>2413522.9499999997</v>
      </c>
      <c r="E38" s="3" t="s">
        <v>23</v>
      </c>
      <c r="F38" s="3" t="s">
        <v>500</v>
      </c>
      <c r="G38" s="3" t="s">
        <v>474</v>
      </c>
      <c r="H38" s="3">
        <v>0</v>
      </c>
      <c r="I38" s="3" t="s">
        <v>500</v>
      </c>
      <c r="K38" s="3" t="s">
        <v>23</v>
      </c>
      <c r="L38" s="149" t="s">
        <v>23</v>
      </c>
      <c r="M38" s="3" t="s">
        <v>475</v>
      </c>
      <c r="N38" s="149" t="s">
        <v>475</v>
      </c>
      <c r="O38" s="149" t="s">
        <v>475</v>
      </c>
      <c r="P38" s="150"/>
      <c r="Q38" s="3" t="s">
        <v>475</v>
      </c>
      <c r="R38" s="150"/>
      <c r="T38" s="150"/>
      <c r="U38" s="151">
        <v>0</v>
      </c>
      <c r="V38" s="149" t="s">
        <v>475</v>
      </c>
      <c r="W38" s="149" t="s">
        <v>475</v>
      </c>
      <c r="X38" s="149" t="s">
        <v>475</v>
      </c>
      <c r="Y38" s="149" t="s">
        <v>475</v>
      </c>
      <c r="Z38" s="150"/>
      <c r="AA38" s="150"/>
      <c r="AB38" s="152">
        <v>0</v>
      </c>
      <c r="AC38" s="152">
        <v>0</v>
      </c>
      <c r="AD38" s="152">
        <v>0</v>
      </c>
      <c r="AE38" s="152">
        <v>0</v>
      </c>
      <c r="AF38" s="152">
        <v>0</v>
      </c>
      <c r="AG38" s="150"/>
      <c r="AH38" s="150"/>
      <c r="AI38" s="150"/>
      <c r="AJ38" s="150"/>
      <c r="AK38" s="3" t="s">
        <v>475</v>
      </c>
      <c r="AL38" s="3" t="s">
        <v>475</v>
      </c>
      <c r="AM38" s="3" t="s">
        <v>475</v>
      </c>
    </row>
    <row r="39" spans="1:40" s="3" customFormat="1" x14ac:dyDescent="0.25">
      <c r="A39" s="3">
        <v>20231231</v>
      </c>
      <c r="B39" s="3" t="s">
        <v>574</v>
      </c>
      <c r="C39" s="3" t="s">
        <v>575</v>
      </c>
      <c r="D39" s="149">
        <v>195056.6</v>
      </c>
      <c r="E39" s="3" t="s">
        <v>23</v>
      </c>
      <c r="F39" s="3" t="s">
        <v>500</v>
      </c>
      <c r="G39" s="3" t="s">
        <v>474</v>
      </c>
      <c r="H39" s="3">
        <v>0</v>
      </c>
      <c r="I39" s="3" t="s">
        <v>500</v>
      </c>
      <c r="J39" s="157" t="s">
        <v>506</v>
      </c>
      <c r="K39" s="3" t="s">
        <v>23</v>
      </c>
      <c r="L39" s="149" t="s">
        <v>23</v>
      </c>
      <c r="M39" s="3" t="s">
        <v>475</v>
      </c>
      <c r="N39" s="149" t="s">
        <v>475</v>
      </c>
      <c r="O39" s="149" t="s">
        <v>475</v>
      </c>
      <c r="P39" s="150"/>
      <c r="Q39" s="3" t="s">
        <v>475</v>
      </c>
      <c r="R39" s="150"/>
      <c r="T39" s="150"/>
      <c r="U39" s="151">
        <v>0</v>
      </c>
      <c r="V39" s="149" t="s">
        <v>475</v>
      </c>
      <c r="W39" s="149" t="s">
        <v>475</v>
      </c>
      <c r="X39" s="149" t="s">
        <v>475</v>
      </c>
      <c r="Y39" s="149" t="s">
        <v>475</v>
      </c>
      <c r="Z39" s="150"/>
      <c r="AA39" s="150"/>
      <c r="AB39" s="152">
        <v>0</v>
      </c>
      <c r="AC39" s="152">
        <v>0</v>
      </c>
      <c r="AD39" s="152">
        <v>0</v>
      </c>
      <c r="AE39" s="152">
        <v>0</v>
      </c>
      <c r="AF39" s="152">
        <v>0</v>
      </c>
      <c r="AG39" s="150"/>
      <c r="AH39" s="150"/>
      <c r="AI39" s="150"/>
      <c r="AJ39" s="150"/>
      <c r="AK39" s="3" t="s">
        <v>22</v>
      </c>
      <c r="AL39" s="3" t="s">
        <v>576</v>
      </c>
      <c r="AM39" s="3" t="s">
        <v>475</v>
      </c>
    </row>
    <row r="40" spans="1:40" s="3" customFormat="1" x14ac:dyDescent="0.25">
      <c r="A40" s="3">
        <v>20231231</v>
      </c>
      <c r="B40" s="3" t="s">
        <v>577</v>
      </c>
      <c r="C40" s="3" t="s">
        <v>578</v>
      </c>
      <c r="D40" s="149">
        <v>44497033.93</v>
      </c>
      <c r="E40" s="3" t="s">
        <v>24</v>
      </c>
      <c r="F40" s="3" t="s">
        <v>473</v>
      </c>
      <c r="G40" s="3" t="s">
        <v>474</v>
      </c>
      <c r="H40" s="3">
        <v>0</v>
      </c>
      <c r="I40" s="3" t="s">
        <v>473</v>
      </c>
      <c r="J40" s="3" t="s">
        <v>473</v>
      </c>
      <c r="K40" s="3" t="s">
        <v>23</v>
      </c>
      <c r="L40" s="149" t="s">
        <v>23</v>
      </c>
      <c r="M40" s="3" t="s">
        <v>475</v>
      </c>
      <c r="N40" s="149" t="s">
        <v>475</v>
      </c>
      <c r="O40" s="149" t="s">
        <v>475</v>
      </c>
      <c r="P40" s="150"/>
      <c r="Q40" s="3" t="s">
        <v>475</v>
      </c>
      <c r="R40" s="150"/>
      <c r="T40" s="150"/>
      <c r="U40" s="151">
        <v>0</v>
      </c>
      <c r="V40" s="149" t="s">
        <v>475</v>
      </c>
      <c r="W40" s="149" t="s">
        <v>475</v>
      </c>
      <c r="X40" s="149" t="s">
        <v>475</v>
      </c>
      <c r="Y40" s="149" t="s">
        <v>475</v>
      </c>
      <c r="Z40" s="150"/>
      <c r="AA40" s="150"/>
      <c r="AB40" s="152">
        <v>0</v>
      </c>
      <c r="AC40" s="152">
        <v>0</v>
      </c>
      <c r="AD40" s="152">
        <v>0</v>
      </c>
      <c r="AE40" s="152">
        <v>0</v>
      </c>
      <c r="AF40" s="152">
        <v>0</v>
      </c>
      <c r="AG40" s="150"/>
      <c r="AH40" s="150"/>
      <c r="AI40" s="150"/>
      <c r="AJ40" s="150"/>
      <c r="AK40" s="3" t="s">
        <v>475</v>
      </c>
      <c r="AL40" s="3" t="s">
        <v>475</v>
      </c>
      <c r="AM40" s="3" t="s">
        <v>475</v>
      </c>
    </row>
    <row r="41" spans="1:40" s="3" customFormat="1" x14ac:dyDescent="0.25">
      <c r="A41" s="3">
        <v>20231231</v>
      </c>
      <c r="B41" s="3" t="s">
        <v>579</v>
      </c>
      <c r="C41" s="3" t="s">
        <v>580</v>
      </c>
      <c r="D41" s="149">
        <v>7350.23</v>
      </c>
      <c r="E41" s="3" t="s">
        <v>24</v>
      </c>
      <c r="F41" s="3" t="s">
        <v>482</v>
      </c>
      <c r="G41" s="3" t="s">
        <v>474</v>
      </c>
      <c r="H41" s="3">
        <v>0</v>
      </c>
      <c r="I41" s="3" t="s">
        <v>483</v>
      </c>
      <c r="J41" s="3" t="s">
        <v>483</v>
      </c>
      <c r="K41" s="3" t="s">
        <v>23</v>
      </c>
      <c r="L41" s="149" t="s">
        <v>23</v>
      </c>
      <c r="M41" s="3" t="s">
        <v>484</v>
      </c>
      <c r="N41" s="149">
        <v>0</v>
      </c>
      <c r="O41" s="149">
        <v>0</v>
      </c>
      <c r="P41" s="150"/>
      <c r="Q41" s="3">
        <v>0</v>
      </c>
      <c r="R41" s="150"/>
      <c r="T41" s="150"/>
      <c r="U41" s="151">
        <v>0</v>
      </c>
      <c r="V41" s="149">
        <v>0</v>
      </c>
      <c r="W41" s="149">
        <v>0</v>
      </c>
      <c r="X41" s="149">
        <v>0</v>
      </c>
      <c r="Y41" s="149">
        <v>0</v>
      </c>
      <c r="Z41" s="150"/>
      <c r="AA41" s="150"/>
      <c r="AB41" s="152">
        <v>0</v>
      </c>
      <c r="AC41" s="152">
        <v>0</v>
      </c>
      <c r="AD41" s="152">
        <v>0</v>
      </c>
      <c r="AE41" s="152">
        <v>0</v>
      </c>
      <c r="AF41" s="152">
        <v>0</v>
      </c>
      <c r="AG41" s="150"/>
      <c r="AH41" s="150"/>
      <c r="AI41" s="150"/>
      <c r="AJ41" s="150"/>
      <c r="AK41" s="3" t="s">
        <v>475</v>
      </c>
      <c r="AL41" s="3" t="s">
        <v>475</v>
      </c>
      <c r="AM41" s="3" t="s">
        <v>475</v>
      </c>
    </row>
    <row r="42" spans="1:40" s="3" customFormat="1" x14ac:dyDescent="0.25">
      <c r="A42" s="3">
        <v>20231231</v>
      </c>
      <c r="B42" s="3" t="s">
        <v>581</v>
      </c>
      <c r="C42" s="3" t="s">
        <v>582</v>
      </c>
      <c r="D42" s="149">
        <v>2264005.66</v>
      </c>
      <c r="E42" s="3" t="s">
        <v>24</v>
      </c>
      <c r="F42" s="3" t="s">
        <v>482</v>
      </c>
      <c r="G42" s="3" t="s">
        <v>474</v>
      </c>
      <c r="H42" s="3">
        <v>0</v>
      </c>
      <c r="I42" s="3" t="s">
        <v>483</v>
      </c>
      <c r="J42" s="3" t="s">
        <v>483</v>
      </c>
      <c r="K42" s="3" t="s">
        <v>23</v>
      </c>
      <c r="L42" s="149" t="s">
        <v>23</v>
      </c>
      <c r="M42" s="3" t="s">
        <v>484</v>
      </c>
      <c r="N42" s="149">
        <v>0</v>
      </c>
      <c r="O42" s="149">
        <v>0</v>
      </c>
      <c r="P42" s="150"/>
      <c r="Q42" s="3">
        <v>0</v>
      </c>
      <c r="R42" s="150"/>
      <c r="T42" s="150"/>
      <c r="U42" s="151">
        <v>0</v>
      </c>
      <c r="V42" s="149">
        <v>0</v>
      </c>
      <c r="W42" s="149">
        <v>0</v>
      </c>
      <c r="X42" s="149">
        <v>0</v>
      </c>
      <c r="Y42" s="149">
        <v>0</v>
      </c>
      <c r="Z42" s="150"/>
      <c r="AA42" s="150"/>
      <c r="AB42" s="152">
        <v>0</v>
      </c>
      <c r="AC42" s="152">
        <v>0</v>
      </c>
      <c r="AD42" s="152">
        <v>0</v>
      </c>
      <c r="AE42" s="152">
        <v>0</v>
      </c>
      <c r="AF42" s="152">
        <v>0</v>
      </c>
      <c r="AG42" s="150"/>
      <c r="AH42" s="150"/>
      <c r="AI42" s="150"/>
      <c r="AJ42" s="150"/>
      <c r="AK42" s="3" t="s">
        <v>25</v>
      </c>
      <c r="AL42" s="3" t="s">
        <v>583</v>
      </c>
      <c r="AM42" s="3" t="s">
        <v>475</v>
      </c>
    </row>
    <row r="43" spans="1:40" s="3" customFormat="1" x14ac:dyDescent="0.25">
      <c r="A43" s="3">
        <v>20231231</v>
      </c>
      <c r="B43" s="3" t="s">
        <v>584</v>
      </c>
      <c r="C43" s="3" t="s">
        <v>585</v>
      </c>
      <c r="D43" s="149">
        <v>44702298.189999998</v>
      </c>
      <c r="E43" s="3" t="s">
        <v>24</v>
      </c>
      <c r="F43" s="3" t="s">
        <v>473</v>
      </c>
      <c r="G43" s="3" t="s">
        <v>474</v>
      </c>
      <c r="H43" s="3">
        <v>0</v>
      </c>
      <c r="I43" s="3" t="s">
        <v>473</v>
      </c>
      <c r="J43" s="3" t="s">
        <v>473</v>
      </c>
      <c r="K43" s="3" t="s">
        <v>23</v>
      </c>
      <c r="L43" s="149" t="s">
        <v>23</v>
      </c>
      <c r="M43" s="3" t="s">
        <v>475</v>
      </c>
      <c r="N43" s="149" t="s">
        <v>475</v>
      </c>
      <c r="O43" s="149" t="s">
        <v>475</v>
      </c>
      <c r="P43" s="150"/>
      <c r="Q43" s="3" t="s">
        <v>475</v>
      </c>
      <c r="R43" s="150"/>
      <c r="T43" s="150"/>
      <c r="U43" s="151">
        <v>0</v>
      </c>
      <c r="V43" s="149" t="s">
        <v>475</v>
      </c>
      <c r="W43" s="149" t="s">
        <v>475</v>
      </c>
      <c r="X43" s="149" t="s">
        <v>475</v>
      </c>
      <c r="Y43" s="149" t="s">
        <v>475</v>
      </c>
      <c r="Z43" s="150"/>
      <c r="AA43" s="150"/>
      <c r="AB43" s="152">
        <v>0</v>
      </c>
      <c r="AC43" s="152">
        <v>0</v>
      </c>
      <c r="AD43" s="152">
        <v>0</v>
      </c>
      <c r="AE43" s="152">
        <v>0</v>
      </c>
      <c r="AF43" s="152">
        <v>0</v>
      </c>
      <c r="AG43" s="150"/>
      <c r="AH43" s="150"/>
      <c r="AI43" s="150"/>
      <c r="AJ43" s="150"/>
      <c r="AK43" s="3" t="s">
        <v>475</v>
      </c>
      <c r="AL43" s="3" t="s">
        <v>475</v>
      </c>
      <c r="AM43" s="3" t="s">
        <v>475</v>
      </c>
    </row>
    <row r="44" spans="1:40" s="3" customFormat="1" x14ac:dyDescent="0.25">
      <c r="A44" s="3">
        <v>20231231</v>
      </c>
      <c r="B44" s="3" t="s">
        <v>586</v>
      </c>
      <c r="C44" s="3" t="s">
        <v>587</v>
      </c>
      <c r="D44" s="149">
        <v>15470684.739999998</v>
      </c>
      <c r="E44" s="3" t="s">
        <v>23</v>
      </c>
      <c r="F44" s="3" t="s">
        <v>500</v>
      </c>
      <c r="G44" s="3" t="s">
        <v>504</v>
      </c>
      <c r="H44" s="3">
        <v>1</v>
      </c>
      <c r="I44" s="3" t="s">
        <v>500</v>
      </c>
      <c r="K44" s="3" t="s">
        <v>24</v>
      </c>
      <c r="L44" s="149" t="s">
        <v>23</v>
      </c>
      <c r="M44" s="3" t="s">
        <v>475</v>
      </c>
      <c r="N44" s="149" t="s">
        <v>475</v>
      </c>
      <c r="O44" s="149" t="s">
        <v>475</v>
      </c>
      <c r="P44" s="150"/>
      <c r="Q44" s="3" t="s">
        <v>475</v>
      </c>
      <c r="R44" s="150"/>
      <c r="T44" s="150"/>
      <c r="U44" s="151">
        <v>0</v>
      </c>
      <c r="V44" s="149" t="s">
        <v>475</v>
      </c>
      <c r="W44" s="149" t="s">
        <v>475</v>
      </c>
      <c r="X44" s="149" t="s">
        <v>475</v>
      </c>
      <c r="Y44" s="149" t="s">
        <v>475</v>
      </c>
      <c r="Z44" s="150"/>
      <c r="AA44" s="150"/>
      <c r="AB44" s="152">
        <v>0</v>
      </c>
      <c r="AC44" s="152">
        <v>0</v>
      </c>
      <c r="AD44" s="152">
        <v>0</v>
      </c>
      <c r="AE44" s="152">
        <v>0</v>
      </c>
      <c r="AF44" s="152">
        <v>0</v>
      </c>
      <c r="AG44" s="150"/>
      <c r="AH44" s="150"/>
      <c r="AI44" s="150"/>
      <c r="AJ44" s="150"/>
      <c r="AK44" s="3" t="s">
        <v>475</v>
      </c>
      <c r="AL44" s="3" t="s">
        <v>475</v>
      </c>
      <c r="AM44" s="3" t="s">
        <v>475</v>
      </c>
    </row>
    <row r="45" spans="1:40" s="3" customFormat="1" x14ac:dyDescent="0.25">
      <c r="A45" s="3">
        <v>20231231</v>
      </c>
      <c r="B45" s="3" t="s">
        <v>588</v>
      </c>
      <c r="C45" s="3" t="s">
        <v>589</v>
      </c>
      <c r="D45" s="149">
        <v>1169857.5</v>
      </c>
      <c r="E45" s="3" t="s">
        <v>24</v>
      </c>
      <c r="F45" s="3" t="s">
        <v>473</v>
      </c>
      <c r="G45" s="3" t="s">
        <v>474</v>
      </c>
      <c r="H45" s="3">
        <v>0</v>
      </c>
      <c r="I45" s="3" t="s">
        <v>473</v>
      </c>
      <c r="J45" s="3" t="s">
        <v>473</v>
      </c>
      <c r="K45" s="3" t="s">
        <v>23</v>
      </c>
      <c r="L45" s="149" t="s">
        <v>23</v>
      </c>
      <c r="M45" s="3" t="s">
        <v>475</v>
      </c>
      <c r="N45" s="149" t="s">
        <v>475</v>
      </c>
      <c r="O45" s="149" t="s">
        <v>475</v>
      </c>
      <c r="P45" s="150"/>
      <c r="Q45" s="3" t="s">
        <v>475</v>
      </c>
      <c r="R45" s="150"/>
      <c r="T45" s="150"/>
      <c r="U45" s="151">
        <v>0</v>
      </c>
      <c r="V45" s="149" t="s">
        <v>475</v>
      </c>
      <c r="W45" s="149" t="s">
        <v>475</v>
      </c>
      <c r="X45" s="149" t="s">
        <v>475</v>
      </c>
      <c r="Y45" s="149" t="s">
        <v>475</v>
      </c>
      <c r="Z45" s="150"/>
      <c r="AA45" s="150"/>
      <c r="AB45" s="152">
        <v>0</v>
      </c>
      <c r="AC45" s="152">
        <v>0</v>
      </c>
      <c r="AD45" s="152">
        <v>0</v>
      </c>
      <c r="AE45" s="152">
        <v>0</v>
      </c>
      <c r="AF45" s="152">
        <v>0</v>
      </c>
      <c r="AG45" s="150"/>
      <c r="AH45" s="150"/>
      <c r="AI45" s="150"/>
      <c r="AJ45" s="150"/>
      <c r="AK45" s="3" t="s">
        <v>475</v>
      </c>
      <c r="AL45" s="3" t="s">
        <v>475</v>
      </c>
      <c r="AM45" s="3" t="s">
        <v>475</v>
      </c>
    </row>
    <row r="46" spans="1:40" s="3" customFormat="1" x14ac:dyDescent="0.25">
      <c r="A46" s="3">
        <v>20231231</v>
      </c>
      <c r="B46" s="3" t="s">
        <v>590</v>
      </c>
      <c r="C46" s="3" t="s">
        <v>591</v>
      </c>
      <c r="D46" s="149">
        <v>2218038.6</v>
      </c>
      <c r="E46" s="3" t="s">
        <v>23</v>
      </c>
      <c r="F46" s="3" t="s">
        <v>500</v>
      </c>
      <c r="G46" s="3" t="s">
        <v>592</v>
      </c>
      <c r="H46" s="3">
        <v>0</v>
      </c>
      <c r="I46" s="3" t="s">
        <v>500</v>
      </c>
      <c r="K46" s="3" t="s">
        <v>23</v>
      </c>
      <c r="L46" s="149" t="s">
        <v>23</v>
      </c>
      <c r="M46" s="3" t="s">
        <v>475</v>
      </c>
      <c r="N46" s="149" t="s">
        <v>475</v>
      </c>
      <c r="O46" s="149" t="s">
        <v>475</v>
      </c>
      <c r="P46" s="150"/>
      <c r="Q46" s="3" t="s">
        <v>475</v>
      </c>
      <c r="R46" s="150"/>
      <c r="T46" s="150"/>
      <c r="U46" s="151">
        <v>0</v>
      </c>
      <c r="V46" s="149" t="s">
        <v>475</v>
      </c>
      <c r="W46" s="149" t="s">
        <v>475</v>
      </c>
      <c r="X46" s="149" t="s">
        <v>475</v>
      </c>
      <c r="Y46" s="149" t="s">
        <v>475</v>
      </c>
      <c r="Z46" s="150"/>
      <c r="AA46" s="150"/>
      <c r="AB46" s="152">
        <v>0</v>
      </c>
      <c r="AC46" s="152">
        <v>0</v>
      </c>
      <c r="AD46" s="152">
        <v>0</v>
      </c>
      <c r="AE46" s="152">
        <v>0</v>
      </c>
      <c r="AF46" s="152">
        <v>0</v>
      </c>
      <c r="AG46" s="150"/>
      <c r="AH46" s="150"/>
      <c r="AI46" s="150"/>
      <c r="AJ46" s="150"/>
      <c r="AK46" s="3" t="s">
        <v>475</v>
      </c>
      <c r="AL46" s="3" t="s">
        <v>475</v>
      </c>
      <c r="AM46" s="3" t="s">
        <v>475</v>
      </c>
    </row>
    <row r="47" spans="1:40" s="3" customFormat="1" x14ac:dyDescent="0.25">
      <c r="A47" s="3">
        <v>20231231</v>
      </c>
      <c r="B47" s="3" t="s">
        <v>593</v>
      </c>
      <c r="C47" s="3" t="s">
        <v>594</v>
      </c>
      <c r="D47" s="149">
        <v>1005049.61</v>
      </c>
      <c r="E47" s="3" t="s">
        <v>23</v>
      </c>
      <c r="F47" s="3" t="s">
        <v>500</v>
      </c>
      <c r="G47" s="3" t="s">
        <v>504</v>
      </c>
      <c r="H47" s="3">
        <v>1</v>
      </c>
      <c r="I47" s="3" t="s">
        <v>500</v>
      </c>
      <c r="K47" s="3" t="s">
        <v>24</v>
      </c>
      <c r="L47" s="149" t="s">
        <v>23</v>
      </c>
      <c r="M47" s="3" t="s">
        <v>475</v>
      </c>
      <c r="N47" s="149" t="s">
        <v>475</v>
      </c>
      <c r="O47" s="149" t="s">
        <v>475</v>
      </c>
      <c r="P47" s="150"/>
      <c r="Q47" s="3" t="s">
        <v>475</v>
      </c>
      <c r="R47" s="150"/>
      <c r="T47" s="150"/>
      <c r="U47" s="151">
        <v>0</v>
      </c>
      <c r="V47" s="149" t="s">
        <v>475</v>
      </c>
      <c r="W47" s="149" t="s">
        <v>475</v>
      </c>
      <c r="X47" s="149" t="s">
        <v>475</v>
      </c>
      <c r="Y47" s="149" t="s">
        <v>475</v>
      </c>
      <c r="Z47" s="150"/>
      <c r="AA47" s="150"/>
      <c r="AB47" s="152">
        <v>0</v>
      </c>
      <c r="AC47" s="152">
        <v>0</v>
      </c>
      <c r="AD47" s="152">
        <v>0</v>
      </c>
      <c r="AE47" s="152">
        <v>0</v>
      </c>
      <c r="AF47" s="152">
        <v>0</v>
      </c>
      <c r="AG47" s="150"/>
      <c r="AH47" s="150"/>
      <c r="AI47" s="150"/>
      <c r="AJ47" s="150"/>
      <c r="AK47" s="3" t="s">
        <v>475</v>
      </c>
      <c r="AL47" s="3" t="s">
        <v>475</v>
      </c>
      <c r="AM47" s="3" t="s">
        <v>475</v>
      </c>
    </row>
    <row r="48" spans="1:40" s="3" customFormat="1" x14ac:dyDescent="0.25">
      <c r="A48" s="3">
        <v>20231231</v>
      </c>
      <c r="B48" s="3" t="s">
        <v>595</v>
      </c>
      <c r="C48" s="3" t="s">
        <v>596</v>
      </c>
      <c r="D48" s="149">
        <v>857940.06</v>
      </c>
      <c r="E48" s="3" t="s">
        <v>23</v>
      </c>
      <c r="F48" s="3" t="s">
        <v>500</v>
      </c>
      <c r="G48" s="3" t="s">
        <v>504</v>
      </c>
      <c r="H48" s="3">
        <v>1</v>
      </c>
      <c r="I48" s="3" t="s">
        <v>500</v>
      </c>
      <c r="J48" s="157" t="s">
        <v>506</v>
      </c>
      <c r="K48" s="3" t="s">
        <v>24</v>
      </c>
      <c r="L48" s="149" t="s">
        <v>23</v>
      </c>
      <c r="M48" s="3" t="s">
        <v>475</v>
      </c>
      <c r="N48" s="149" t="s">
        <v>475</v>
      </c>
      <c r="O48" s="149" t="s">
        <v>475</v>
      </c>
      <c r="P48" s="150"/>
      <c r="Q48" s="3" t="s">
        <v>475</v>
      </c>
      <c r="R48" s="150"/>
      <c r="T48" s="150"/>
      <c r="U48" s="151">
        <v>0</v>
      </c>
      <c r="V48" s="149" t="s">
        <v>475</v>
      </c>
      <c r="W48" s="149" t="s">
        <v>475</v>
      </c>
      <c r="X48" s="149" t="s">
        <v>475</v>
      </c>
      <c r="Y48" s="149" t="s">
        <v>475</v>
      </c>
      <c r="Z48" s="150"/>
      <c r="AA48" s="150"/>
      <c r="AB48" s="152">
        <v>0</v>
      </c>
      <c r="AC48" s="152">
        <v>0</v>
      </c>
      <c r="AD48" s="152">
        <v>0</v>
      </c>
      <c r="AE48" s="152">
        <v>0</v>
      </c>
      <c r="AF48" s="152">
        <v>0</v>
      </c>
      <c r="AG48" s="150"/>
      <c r="AH48" s="150"/>
      <c r="AI48" s="150"/>
      <c r="AJ48" s="150"/>
      <c r="AK48" s="3" t="s">
        <v>22</v>
      </c>
      <c r="AL48" s="3" t="s">
        <v>571</v>
      </c>
      <c r="AM48" s="3" t="s">
        <v>475</v>
      </c>
    </row>
    <row r="49" spans="1:40" s="3" customFormat="1" x14ac:dyDescent="0.25">
      <c r="A49" s="3">
        <v>20231231</v>
      </c>
      <c r="B49" s="3" t="s">
        <v>597</v>
      </c>
      <c r="C49" s="3" t="s">
        <v>598</v>
      </c>
      <c r="D49" s="149">
        <v>1869827.44</v>
      </c>
      <c r="E49" s="3" t="s">
        <v>24</v>
      </c>
      <c r="F49" s="3" t="s">
        <v>473</v>
      </c>
      <c r="G49" s="3" t="s">
        <v>474</v>
      </c>
      <c r="H49" s="3">
        <v>0</v>
      </c>
      <c r="I49" s="3" t="s">
        <v>473</v>
      </c>
      <c r="J49" s="3" t="s">
        <v>473</v>
      </c>
      <c r="K49" s="3" t="s">
        <v>23</v>
      </c>
      <c r="L49" s="149" t="s">
        <v>23</v>
      </c>
      <c r="M49" s="3" t="s">
        <v>475</v>
      </c>
      <c r="N49" s="149" t="s">
        <v>475</v>
      </c>
      <c r="O49" s="149" t="s">
        <v>475</v>
      </c>
      <c r="P49" s="150"/>
      <c r="Q49" s="3" t="s">
        <v>475</v>
      </c>
      <c r="R49" s="150"/>
      <c r="T49" s="150"/>
      <c r="U49" s="151">
        <v>0</v>
      </c>
      <c r="V49" s="149" t="s">
        <v>475</v>
      </c>
      <c r="W49" s="149" t="s">
        <v>475</v>
      </c>
      <c r="X49" s="149" t="s">
        <v>475</v>
      </c>
      <c r="Y49" s="149" t="s">
        <v>475</v>
      </c>
      <c r="Z49" s="150"/>
      <c r="AA49" s="150"/>
      <c r="AB49" s="152">
        <v>0</v>
      </c>
      <c r="AC49" s="152">
        <v>0</v>
      </c>
      <c r="AD49" s="152">
        <v>0</v>
      </c>
      <c r="AE49" s="152">
        <v>0</v>
      </c>
      <c r="AF49" s="152">
        <v>0</v>
      </c>
      <c r="AG49" s="150"/>
      <c r="AH49" s="150"/>
      <c r="AI49" s="150"/>
      <c r="AJ49" s="150"/>
      <c r="AK49" s="3" t="s">
        <v>475</v>
      </c>
      <c r="AL49" s="3" t="s">
        <v>475</v>
      </c>
      <c r="AM49" s="3" t="s">
        <v>475</v>
      </c>
    </row>
    <row r="50" spans="1:40" s="3" customFormat="1" x14ac:dyDescent="0.25">
      <c r="A50" s="3">
        <v>20231231</v>
      </c>
      <c r="B50" s="3" t="s">
        <v>599</v>
      </c>
      <c r="C50" s="3" t="s">
        <v>600</v>
      </c>
      <c r="D50" s="149">
        <v>564940.54999999993</v>
      </c>
      <c r="E50" s="3" t="s">
        <v>24</v>
      </c>
      <c r="F50" s="3" t="s">
        <v>482</v>
      </c>
      <c r="G50" s="3" t="s">
        <v>474</v>
      </c>
      <c r="H50" s="3">
        <v>0</v>
      </c>
      <c r="I50" s="3" t="s">
        <v>483</v>
      </c>
      <c r="J50" s="3" t="s">
        <v>483</v>
      </c>
      <c r="K50" s="3" t="s">
        <v>23</v>
      </c>
      <c r="L50" s="149" t="s">
        <v>23</v>
      </c>
      <c r="M50" s="3" t="s">
        <v>484</v>
      </c>
      <c r="N50" s="149">
        <v>0</v>
      </c>
      <c r="O50" s="149">
        <v>0</v>
      </c>
      <c r="P50" s="150"/>
      <c r="Q50" s="3">
        <v>0</v>
      </c>
      <c r="R50" s="150"/>
      <c r="T50" s="150"/>
      <c r="U50" s="151">
        <v>0</v>
      </c>
      <c r="V50" s="149">
        <v>0</v>
      </c>
      <c r="W50" s="149">
        <v>0</v>
      </c>
      <c r="X50" s="149">
        <v>0</v>
      </c>
      <c r="Y50" s="149">
        <v>0</v>
      </c>
      <c r="Z50" s="150"/>
      <c r="AA50" s="150"/>
      <c r="AB50" s="152">
        <v>0</v>
      </c>
      <c r="AC50" s="152">
        <v>0</v>
      </c>
      <c r="AD50" s="152">
        <v>0</v>
      </c>
      <c r="AE50" s="152">
        <v>0</v>
      </c>
      <c r="AF50" s="152">
        <v>0</v>
      </c>
      <c r="AG50" s="150"/>
      <c r="AH50" s="150"/>
      <c r="AI50" s="150"/>
      <c r="AJ50" s="150"/>
      <c r="AK50" s="3" t="s">
        <v>475</v>
      </c>
      <c r="AL50" s="3" t="s">
        <v>475</v>
      </c>
      <c r="AM50" s="3" t="s">
        <v>475</v>
      </c>
    </row>
    <row r="51" spans="1:40" s="3" customFormat="1" x14ac:dyDescent="0.25">
      <c r="A51" s="3">
        <v>20231231</v>
      </c>
      <c r="B51" s="3" t="s">
        <v>601</v>
      </c>
      <c r="C51" s="3" t="s">
        <v>602</v>
      </c>
      <c r="D51" s="149">
        <v>631376.1</v>
      </c>
      <c r="E51" s="3" t="s">
        <v>24</v>
      </c>
      <c r="F51" s="3" t="s">
        <v>482</v>
      </c>
      <c r="G51" s="3" t="s">
        <v>474</v>
      </c>
      <c r="H51" s="3">
        <v>0</v>
      </c>
      <c r="I51" s="3" t="s">
        <v>483</v>
      </c>
      <c r="J51" s="3" t="s">
        <v>483</v>
      </c>
      <c r="K51" s="3" t="s">
        <v>23</v>
      </c>
      <c r="L51" s="149" t="s">
        <v>23</v>
      </c>
      <c r="M51" s="3" t="s">
        <v>487</v>
      </c>
      <c r="N51" s="149">
        <v>0.41</v>
      </c>
      <c r="O51" s="149">
        <v>0.41</v>
      </c>
      <c r="P51" s="150"/>
      <c r="Q51" s="149">
        <v>0.19</v>
      </c>
      <c r="R51" s="150"/>
      <c r="S51" s="3">
        <v>1</v>
      </c>
      <c r="T51" s="150"/>
      <c r="U51" s="151">
        <v>0</v>
      </c>
      <c r="V51" s="149">
        <v>0</v>
      </c>
      <c r="W51" s="149">
        <v>0.15</v>
      </c>
      <c r="X51" s="149">
        <v>0</v>
      </c>
      <c r="Y51" s="149">
        <v>0.15</v>
      </c>
      <c r="Z51" s="150"/>
      <c r="AA51" s="150"/>
      <c r="AB51" s="152">
        <v>258864.20099999997</v>
      </c>
      <c r="AC51" s="152">
        <v>119961.459</v>
      </c>
      <c r="AD51" s="152">
        <v>0</v>
      </c>
      <c r="AE51" s="152">
        <v>0</v>
      </c>
      <c r="AF51" s="152">
        <v>94706.414999999994</v>
      </c>
      <c r="AG51" s="150"/>
      <c r="AH51" s="150"/>
      <c r="AI51" s="150"/>
      <c r="AJ51" s="150"/>
      <c r="AK51" s="3" t="s">
        <v>25</v>
      </c>
      <c r="AL51" s="3" t="s">
        <v>603</v>
      </c>
      <c r="AM51" s="3" t="s">
        <v>604</v>
      </c>
      <c r="AN51" s="157" t="s">
        <v>490</v>
      </c>
    </row>
    <row r="52" spans="1:40" s="3" customFormat="1" x14ac:dyDescent="0.25">
      <c r="A52" s="3">
        <v>20231231</v>
      </c>
      <c r="B52" s="3" t="s">
        <v>605</v>
      </c>
      <c r="C52" s="3" t="s">
        <v>606</v>
      </c>
      <c r="D52" s="149">
        <v>205718.14</v>
      </c>
      <c r="E52" s="3" t="s">
        <v>23</v>
      </c>
      <c r="F52" s="3" t="s">
        <v>500</v>
      </c>
      <c r="G52" s="3" t="s">
        <v>474</v>
      </c>
      <c r="H52" s="3">
        <v>0</v>
      </c>
      <c r="I52" s="3" t="s">
        <v>500</v>
      </c>
      <c r="K52" s="3" t="s">
        <v>23</v>
      </c>
      <c r="L52" s="149" t="s">
        <v>23</v>
      </c>
      <c r="M52" s="3" t="s">
        <v>475</v>
      </c>
      <c r="N52" s="149" t="s">
        <v>475</v>
      </c>
      <c r="O52" s="149" t="s">
        <v>475</v>
      </c>
      <c r="P52" s="150"/>
      <c r="Q52" s="3" t="s">
        <v>475</v>
      </c>
      <c r="R52" s="150"/>
      <c r="T52" s="150"/>
      <c r="U52" s="151">
        <v>0</v>
      </c>
      <c r="V52" s="149" t="s">
        <v>475</v>
      </c>
      <c r="W52" s="149" t="s">
        <v>475</v>
      </c>
      <c r="X52" s="149" t="s">
        <v>475</v>
      </c>
      <c r="Y52" s="149" t="s">
        <v>475</v>
      </c>
      <c r="Z52" s="150"/>
      <c r="AA52" s="150"/>
      <c r="AB52" s="152">
        <v>0</v>
      </c>
      <c r="AC52" s="152">
        <v>0</v>
      </c>
      <c r="AD52" s="152">
        <v>0</v>
      </c>
      <c r="AE52" s="152">
        <v>0</v>
      </c>
      <c r="AF52" s="152">
        <v>0</v>
      </c>
      <c r="AG52" s="150"/>
      <c r="AH52" s="150"/>
      <c r="AI52" s="150"/>
      <c r="AJ52" s="150"/>
      <c r="AK52" s="3" t="s">
        <v>475</v>
      </c>
      <c r="AL52" s="3" t="s">
        <v>475</v>
      </c>
      <c r="AM52" s="3" t="s">
        <v>475</v>
      </c>
    </row>
    <row r="53" spans="1:40" s="3" customFormat="1" x14ac:dyDescent="0.25">
      <c r="A53" s="3">
        <v>20231231</v>
      </c>
      <c r="B53" s="3" t="s">
        <v>607</v>
      </c>
      <c r="C53" s="3" t="s">
        <v>608</v>
      </c>
      <c r="D53" s="149">
        <v>1911132.23</v>
      </c>
      <c r="E53" s="3" t="s">
        <v>24</v>
      </c>
      <c r="F53" s="3" t="s">
        <v>473</v>
      </c>
      <c r="G53" s="3" t="s">
        <v>474</v>
      </c>
      <c r="H53" s="3">
        <v>0</v>
      </c>
      <c r="I53" s="3" t="s">
        <v>473</v>
      </c>
      <c r="J53" s="3" t="s">
        <v>473</v>
      </c>
      <c r="K53" s="3" t="s">
        <v>23</v>
      </c>
      <c r="L53" s="149" t="s">
        <v>23</v>
      </c>
      <c r="M53" s="3" t="s">
        <v>475</v>
      </c>
      <c r="N53" s="149" t="s">
        <v>475</v>
      </c>
      <c r="O53" s="149" t="s">
        <v>475</v>
      </c>
      <c r="P53" s="150"/>
      <c r="Q53" s="3" t="s">
        <v>475</v>
      </c>
      <c r="R53" s="150"/>
      <c r="T53" s="150"/>
      <c r="U53" s="151">
        <v>0</v>
      </c>
      <c r="V53" s="149" t="s">
        <v>475</v>
      </c>
      <c r="W53" s="149" t="s">
        <v>475</v>
      </c>
      <c r="X53" s="149" t="s">
        <v>475</v>
      </c>
      <c r="Y53" s="149" t="s">
        <v>475</v>
      </c>
      <c r="Z53" s="150"/>
      <c r="AA53" s="150"/>
      <c r="AB53" s="152">
        <v>0</v>
      </c>
      <c r="AC53" s="152">
        <v>0</v>
      </c>
      <c r="AD53" s="152">
        <v>0</v>
      </c>
      <c r="AE53" s="152">
        <v>0</v>
      </c>
      <c r="AF53" s="152">
        <v>0</v>
      </c>
      <c r="AG53" s="150"/>
      <c r="AH53" s="150"/>
      <c r="AI53" s="150"/>
      <c r="AJ53" s="150"/>
      <c r="AK53" s="3" t="s">
        <v>475</v>
      </c>
      <c r="AL53" s="3" t="s">
        <v>475</v>
      </c>
      <c r="AM53" s="3" t="s">
        <v>475</v>
      </c>
    </row>
    <row r="54" spans="1:40" s="3" customFormat="1" x14ac:dyDescent="0.25">
      <c r="A54" s="3">
        <v>20231231</v>
      </c>
      <c r="B54" s="3" t="s">
        <v>609</v>
      </c>
      <c r="C54" s="3" t="s">
        <v>610</v>
      </c>
      <c r="D54" s="149">
        <v>240875.09</v>
      </c>
      <c r="E54" s="3" t="s">
        <v>23</v>
      </c>
      <c r="F54" s="3" t="s">
        <v>500</v>
      </c>
      <c r="G54" s="3" t="s">
        <v>504</v>
      </c>
      <c r="H54" s="3">
        <v>1</v>
      </c>
      <c r="I54" s="3" t="s">
        <v>500</v>
      </c>
      <c r="K54" s="3" t="s">
        <v>24</v>
      </c>
      <c r="L54" s="149" t="s">
        <v>23</v>
      </c>
      <c r="M54" s="3" t="s">
        <v>475</v>
      </c>
      <c r="N54" s="149" t="s">
        <v>475</v>
      </c>
      <c r="O54" s="149" t="s">
        <v>475</v>
      </c>
      <c r="P54" s="150"/>
      <c r="Q54" s="3" t="s">
        <v>475</v>
      </c>
      <c r="R54" s="150"/>
      <c r="T54" s="150"/>
      <c r="U54" s="151">
        <v>0</v>
      </c>
      <c r="V54" s="149" t="s">
        <v>475</v>
      </c>
      <c r="W54" s="149" t="s">
        <v>475</v>
      </c>
      <c r="X54" s="149" t="s">
        <v>475</v>
      </c>
      <c r="Y54" s="149" t="s">
        <v>475</v>
      </c>
      <c r="Z54" s="150"/>
      <c r="AA54" s="150"/>
      <c r="AB54" s="152">
        <v>0</v>
      </c>
      <c r="AC54" s="152">
        <v>0</v>
      </c>
      <c r="AD54" s="152">
        <v>0</v>
      </c>
      <c r="AE54" s="152">
        <v>0</v>
      </c>
      <c r="AF54" s="152">
        <v>0</v>
      </c>
      <c r="AG54" s="150"/>
      <c r="AH54" s="150"/>
      <c r="AI54" s="150"/>
      <c r="AJ54" s="150"/>
      <c r="AK54" s="3" t="s">
        <v>475</v>
      </c>
      <c r="AL54" s="3" t="s">
        <v>475</v>
      </c>
      <c r="AM54" s="3" t="s">
        <v>475</v>
      </c>
    </row>
    <row r="55" spans="1:40" s="3" customFormat="1" x14ac:dyDescent="0.25">
      <c r="A55" s="3">
        <v>20231231</v>
      </c>
      <c r="B55" s="3" t="s">
        <v>611</v>
      </c>
      <c r="C55" s="3" t="s">
        <v>612</v>
      </c>
      <c r="D55" s="149">
        <v>3789808.92</v>
      </c>
      <c r="E55" s="3" t="s">
        <v>24</v>
      </c>
      <c r="F55" s="3" t="s">
        <v>473</v>
      </c>
      <c r="G55" s="3" t="s">
        <v>474</v>
      </c>
      <c r="H55" s="3">
        <v>0</v>
      </c>
      <c r="I55" s="3" t="s">
        <v>473</v>
      </c>
      <c r="J55" s="3" t="s">
        <v>473</v>
      </c>
      <c r="K55" s="3" t="s">
        <v>23</v>
      </c>
      <c r="L55" s="149" t="s">
        <v>23</v>
      </c>
      <c r="M55" s="3" t="s">
        <v>475</v>
      </c>
      <c r="N55" s="149" t="s">
        <v>475</v>
      </c>
      <c r="O55" s="149" t="s">
        <v>475</v>
      </c>
      <c r="P55" s="150"/>
      <c r="Q55" s="3" t="s">
        <v>475</v>
      </c>
      <c r="R55" s="150"/>
      <c r="T55" s="150"/>
      <c r="U55" s="151">
        <v>0</v>
      </c>
      <c r="V55" s="149" t="s">
        <v>475</v>
      </c>
      <c r="W55" s="149" t="s">
        <v>475</v>
      </c>
      <c r="X55" s="149" t="s">
        <v>475</v>
      </c>
      <c r="Y55" s="149" t="s">
        <v>475</v>
      </c>
      <c r="Z55" s="150"/>
      <c r="AA55" s="150"/>
      <c r="AB55" s="152">
        <v>0</v>
      </c>
      <c r="AC55" s="152">
        <v>0</v>
      </c>
      <c r="AD55" s="152">
        <v>0</v>
      </c>
      <c r="AE55" s="152">
        <v>0</v>
      </c>
      <c r="AF55" s="152">
        <v>0</v>
      </c>
      <c r="AG55" s="150"/>
      <c r="AH55" s="150"/>
      <c r="AI55" s="150"/>
      <c r="AJ55" s="150"/>
      <c r="AK55" s="3" t="s">
        <v>475</v>
      </c>
      <c r="AL55" s="3" t="s">
        <v>475</v>
      </c>
      <c r="AM55" s="3" t="s">
        <v>475</v>
      </c>
    </row>
    <row r="56" spans="1:40" s="3" customFormat="1" x14ac:dyDescent="0.25">
      <c r="A56" s="3">
        <v>20231231</v>
      </c>
      <c r="B56" s="3" t="s">
        <v>613</v>
      </c>
      <c r="C56" s="3" t="s">
        <v>614</v>
      </c>
      <c r="D56" s="149">
        <v>4365673.72</v>
      </c>
      <c r="E56" s="3" t="s">
        <v>23</v>
      </c>
      <c r="F56" s="3" t="s">
        <v>500</v>
      </c>
      <c r="G56" s="3" t="s">
        <v>504</v>
      </c>
      <c r="H56" s="3">
        <v>1</v>
      </c>
      <c r="I56" s="3" t="s">
        <v>500</v>
      </c>
      <c r="J56" s="157" t="s">
        <v>506</v>
      </c>
      <c r="K56" s="3" t="s">
        <v>24</v>
      </c>
      <c r="L56" s="149" t="s">
        <v>23</v>
      </c>
      <c r="M56" s="3" t="s">
        <v>475</v>
      </c>
      <c r="N56" s="149" t="s">
        <v>475</v>
      </c>
      <c r="O56" s="149" t="s">
        <v>475</v>
      </c>
      <c r="P56" s="150"/>
      <c r="Q56" s="3" t="s">
        <v>475</v>
      </c>
      <c r="R56" s="150"/>
      <c r="T56" s="150"/>
      <c r="U56" s="151">
        <v>0</v>
      </c>
      <c r="V56" s="149" t="s">
        <v>475</v>
      </c>
      <c r="W56" s="149" t="s">
        <v>475</v>
      </c>
      <c r="X56" s="149" t="s">
        <v>475</v>
      </c>
      <c r="Y56" s="149" t="s">
        <v>475</v>
      </c>
      <c r="Z56" s="150"/>
      <c r="AA56" s="150"/>
      <c r="AB56" s="152">
        <v>0</v>
      </c>
      <c r="AC56" s="152">
        <v>0</v>
      </c>
      <c r="AD56" s="152">
        <v>0</v>
      </c>
      <c r="AE56" s="152">
        <v>0</v>
      </c>
      <c r="AF56" s="152">
        <v>0</v>
      </c>
      <c r="AG56" s="150"/>
      <c r="AH56" s="150"/>
      <c r="AI56" s="150"/>
      <c r="AJ56" s="150"/>
      <c r="AK56" s="3" t="s">
        <v>22</v>
      </c>
      <c r="AL56" s="3" t="s">
        <v>615</v>
      </c>
      <c r="AM56" s="3" t="s">
        <v>475</v>
      </c>
    </row>
    <row r="57" spans="1:40" s="3" customFormat="1" x14ac:dyDescent="0.25">
      <c r="A57" s="3">
        <v>20231231</v>
      </c>
      <c r="B57" s="3" t="s">
        <v>616</v>
      </c>
      <c r="C57" s="3" t="s">
        <v>617</v>
      </c>
      <c r="D57" s="149">
        <v>77389404.360000014</v>
      </c>
      <c r="E57" s="3" t="s">
        <v>23</v>
      </c>
      <c r="F57" s="3" t="s">
        <v>500</v>
      </c>
      <c r="G57" s="3" t="s">
        <v>504</v>
      </c>
      <c r="H57" s="3">
        <v>1</v>
      </c>
      <c r="I57" s="3" t="s">
        <v>500</v>
      </c>
      <c r="J57" s="157" t="s">
        <v>506</v>
      </c>
      <c r="K57" s="3" t="s">
        <v>24</v>
      </c>
      <c r="L57" s="149" t="s">
        <v>23</v>
      </c>
      <c r="M57" s="3" t="s">
        <v>475</v>
      </c>
      <c r="N57" s="149" t="s">
        <v>475</v>
      </c>
      <c r="O57" s="149" t="s">
        <v>475</v>
      </c>
      <c r="P57" s="150"/>
      <c r="Q57" s="3" t="s">
        <v>475</v>
      </c>
      <c r="R57" s="150"/>
      <c r="T57" s="150"/>
      <c r="U57" s="151">
        <v>0</v>
      </c>
      <c r="V57" s="149" t="s">
        <v>475</v>
      </c>
      <c r="W57" s="149" t="s">
        <v>475</v>
      </c>
      <c r="X57" s="149" t="s">
        <v>475</v>
      </c>
      <c r="Y57" s="149" t="s">
        <v>475</v>
      </c>
      <c r="Z57" s="150"/>
      <c r="AA57" s="150"/>
      <c r="AB57" s="152">
        <v>0</v>
      </c>
      <c r="AC57" s="152">
        <v>0</v>
      </c>
      <c r="AD57" s="152">
        <v>0</v>
      </c>
      <c r="AE57" s="152">
        <v>0</v>
      </c>
      <c r="AF57" s="152">
        <v>0</v>
      </c>
      <c r="AG57" s="150"/>
      <c r="AH57" s="150"/>
      <c r="AI57" s="150"/>
      <c r="AJ57" s="150"/>
      <c r="AK57" s="3" t="s">
        <v>22</v>
      </c>
      <c r="AL57" s="3" t="s">
        <v>571</v>
      </c>
      <c r="AM57" s="3" t="s">
        <v>475</v>
      </c>
    </row>
    <row r="58" spans="1:40" s="3" customFormat="1" x14ac:dyDescent="0.25">
      <c r="A58" s="3">
        <v>20231231</v>
      </c>
      <c r="B58" s="3" t="s">
        <v>618</v>
      </c>
      <c r="C58" s="3" t="s">
        <v>619</v>
      </c>
      <c r="D58" s="149">
        <v>3097259.2000000007</v>
      </c>
      <c r="E58" s="3" t="s">
        <v>24</v>
      </c>
      <c r="F58" s="3" t="s">
        <v>482</v>
      </c>
      <c r="G58" s="3" t="s">
        <v>474</v>
      </c>
      <c r="H58" s="3">
        <v>0</v>
      </c>
      <c r="I58" s="3" t="s">
        <v>483</v>
      </c>
      <c r="J58" s="3" t="s">
        <v>483</v>
      </c>
      <c r="K58" s="3" t="s">
        <v>23</v>
      </c>
      <c r="L58" s="149" t="s">
        <v>23</v>
      </c>
      <c r="M58" s="3" t="s">
        <v>487</v>
      </c>
      <c r="N58" s="149">
        <v>0</v>
      </c>
      <c r="O58" s="149">
        <v>0</v>
      </c>
      <c r="P58" s="150"/>
      <c r="Q58" s="3">
        <v>0</v>
      </c>
      <c r="R58" s="150"/>
      <c r="T58" s="150"/>
      <c r="U58" s="151">
        <v>0</v>
      </c>
      <c r="V58" s="149">
        <v>0</v>
      </c>
      <c r="W58" s="149">
        <v>0</v>
      </c>
      <c r="X58" s="149">
        <v>0</v>
      </c>
      <c r="Y58" s="149">
        <v>0</v>
      </c>
      <c r="Z58" s="150"/>
      <c r="AA58" s="150"/>
      <c r="AB58" s="152">
        <v>0</v>
      </c>
      <c r="AC58" s="152">
        <v>0</v>
      </c>
      <c r="AD58" s="152">
        <v>0</v>
      </c>
      <c r="AE58" s="152">
        <v>0</v>
      </c>
      <c r="AF58" s="152">
        <v>0</v>
      </c>
      <c r="AG58" s="150"/>
      <c r="AH58" s="150"/>
      <c r="AI58" s="150"/>
      <c r="AJ58" s="150"/>
      <c r="AK58" s="3" t="s">
        <v>25</v>
      </c>
      <c r="AL58" s="3" t="s">
        <v>620</v>
      </c>
      <c r="AM58" s="3" t="s">
        <v>475</v>
      </c>
    </row>
    <row r="59" spans="1:40" s="3" customFormat="1" x14ac:dyDescent="0.25">
      <c r="A59" s="3">
        <v>20231231</v>
      </c>
      <c r="B59" s="3" t="s">
        <v>621</v>
      </c>
      <c r="C59" s="3" t="s">
        <v>622</v>
      </c>
      <c r="D59" s="149">
        <v>13591392.43</v>
      </c>
      <c r="E59" s="3" t="s">
        <v>24</v>
      </c>
      <c r="F59" s="3" t="s">
        <v>473</v>
      </c>
      <c r="G59" s="3" t="s">
        <v>474</v>
      </c>
      <c r="H59" s="3">
        <v>0</v>
      </c>
      <c r="I59" s="3" t="s">
        <v>473</v>
      </c>
      <c r="J59" s="3" t="s">
        <v>473</v>
      </c>
      <c r="K59" s="3" t="s">
        <v>23</v>
      </c>
      <c r="L59" s="149" t="s">
        <v>23</v>
      </c>
      <c r="M59" s="3" t="s">
        <v>475</v>
      </c>
      <c r="N59" s="149" t="s">
        <v>475</v>
      </c>
      <c r="O59" s="149" t="s">
        <v>475</v>
      </c>
      <c r="P59" s="150"/>
      <c r="Q59" s="3" t="s">
        <v>475</v>
      </c>
      <c r="R59" s="150"/>
      <c r="T59" s="150"/>
      <c r="U59" s="151">
        <v>0</v>
      </c>
      <c r="V59" s="149" t="s">
        <v>475</v>
      </c>
      <c r="W59" s="149" t="s">
        <v>475</v>
      </c>
      <c r="X59" s="149" t="s">
        <v>475</v>
      </c>
      <c r="Y59" s="149" t="s">
        <v>475</v>
      </c>
      <c r="Z59" s="150"/>
      <c r="AA59" s="150"/>
      <c r="AB59" s="152">
        <v>0</v>
      </c>
      <c r="AC59" s="152">
        <v>0</v>
      </c>
      <c r="AD59" s="152">
        <v>0</v>
      </c>
      <c r="AE59" s="152">
        <v>0</v>
      </c>
      <c r="AF59" s="152">
        <v>0</v>
      </c>
      <c r="AG59" s="150"/>
      <c r="AH59" s="150"/>
      <c r="AI59" s="150"/>
      <c r="AJ59" s="150"/>
      <c r="AK59" s="3" t="s">
        <v>475</v>
      </c>
      <c r="AL59" s="3" t="s">
        <v>475</v>
      </c>
      <c r="AM59" s="3" t="s">
        <v>475</v>
      </c>
    </row>
    <row r="60" spans="1:40" s="3" customFormat="1" x14ac:dyDescent="0.25">
      <c r="A60" s="3">
        <v>20231231</v>
      </c>
      <c r="B60" s="3" t="s">
        <v>623</v>
      </c>
      <c r="C60" s="3" t="s">
        <v>624</v>
      </c>
      <c r="D60" s="149">
        <v>3397898.49</v>
      </c>
      <c r="E60" s="3" t="s">
        <v>24</v>
      </c>
      <c r="F60" s="3" t="s">
        <v>473</v>
      </c>
      <c r="G60" s="3" t="s">
        <v>474</v>
      </c>
      <c r="H60" s="3">
        <v>0</v>
      </c>
      <c r="I60" s="3" t="s">
        <v>473</v>
      </c>
      <c r="J60" s="3" t="s">
        <v>473</v>
      </c>
      <c r="K60" s="3" t="s">
        <v>23</v>
      </c>
      <c r="L60" s="149" t="s">
        <v>23</v>
      </c>
      <c r="M60" s="3" t="s">
        <v>475</v>
      </c>
      <c r="N60" s="149" t="s">
        <v>475</v>
      </c>
      <c r="O60" s="149" t="s">
        <v>475</v>
      </c>
      <c r="P60" s="150"/>
      <c r="Q60" s="3" t="s">
        <v>475</v>
      </c>
      <c r="R60" s="150"/>
      <c r="T60" s="150"/>
      <c r="U60" s="151">
        <v>0</v>
      </c>
      <c r="V60" s="149" t="s">
        <v>475</v>
      </c>
      <c r="W60" s="149" t="s">
        <v>475</v>
      </c>
      <c r="X60" s="149" t="s">
        <v>475</v>
      </c>
      <c r="Y60" s="149" t="s">
        <v>475</v>
      </c>
      <c r="Z60" s="150"/>
      <c r="AA60" s="150"/>
      <c r="AB60" s="152">
        <v>0</v>
      </c>
      <c r="AC60" s="152">
        <v>0</v>
      </c>
      <c r="AD60" s="152">
        <v>0</v>
      </c>
      <c r="AE60" s="152">
        <v>0</v>
      </c>
      <c r="AF60" s="152">
        <v>0</v>
      </c>
      <c r="AG60" s="150"/>
      <c r="AH60" s="150"/>
      <c r="AI60" s="150"/>
      <c r="AJ60" s="150"/>
      <c r="AK60" s="3" t="s">
        <v>475</v>
      </c>
      <c r="AL60" s="3" t="s">
        <v>475</v>
      </c>
      <c r="AM60" s="3" t="s">
        <v>475</v>
      </c>
    </row>
    <row r="61" spans="1:40" s="3" customFormat="1" x14ac:dyDescent="0.25">
      <c r="A61" s="3">
        <v>20231231</v>
      </c>
      <c r="B61" s="3" t="s">
        <v>625</v>
      </c>
      <c r="C61" s="3" t="s">
        <v>626</v>
      </c>
      <c r="D61" s="149">
        <v>31764068.369999997</v>
      </c>
      <c r="E61" s="3" t="s">
        <v>23</v>
      </c>
      <c r="F61" s="3" t="s">
        <v>500</v>
      </c>
      <c r="G61" s="3" t="s">
        <v>504</v>
      </c>
      <c r="H61" s="3">
        <v>1</v>
      </c>
      <c r="I61" s="3" t="s">
        <v>500</v>
      </c>
      <c r="K61" s="3" t="s">
        <v>24</v>
      </c>
      <c r="L61" s="149" t="s">
        <v>23</v>
      </c>
      <c r="M61" s="3" t="s">
        <v>475</v>
      </c>
      <c r="N61" s="149" t="s">
        <v>475</v>
      </c>
      <c r="O61" s="149" t="s">
        <v>475</v>
      </c>
      <c r="P61" s="150"/>
      <c r="Q61" s="3" t="s">
        <v>475</v>
      </c>
      <c r="R61" s="150"/>
      <c r="T61" s="150"/>
      <c r="U61" s="151">
        <v>0</v>
      </c>
      <c r="V61" s="149" t="s">
        <v>475</v>
      </c>
      <c r="W61" s="149" t="s">
        <v>475</v>
      </c>
      <c r="X61" s="149" t="s">
        <v>475</v>
      </c>
      <c r="Y61" s="149" t="s">
        <v>475</v>
      </c>
      <c r="Z61" s="150"/>
      <c r="AA61" s="150"/>
      <c r="AB61" s="152">
        <v>0</v>
      </c>
      <c r="AC61" s="152">
        <v>0</v>
      </c>
      <c r="AD61" s="152">
        <v>0</v>
      </c>
      <c r="AE61" s="152">
        <v>0</v>
      </c>
      <c r="AF61" s="152">
        <v>0</v>
      </c>
      <c r="AG61" s="150"/>
      <c r="AH61" s="150"/>
      <c r="AI61" s="150"/>
      <c r="AJ61" s="150"/>
      <c r="AK61" s="3" t="s">
        <v>475</v>
      </c>
      <c r="AL61" s="3" t="s">
        <v>475</v>
      </c>
      <c r="AM61" s="3" t="s">
        <v>475</v>
      </c>
    </row>
    <row r="62" spans="1:40" s="3" customFormat="1" x14ac:dyDescent="0.25">
      <c r="A62" s="3">
        <v>20231231</v>
      </c>
      <c r="B62" s="3" t="s">
        <v>627</v>
      </c>
      <c r="C62" s="3" t="s">
        <v>628</v>
      </c>
      <c r="D62" s="149">
        <v>6356752.9100000001</v>
      </c>
      <c r="E62" s="3" t="s">
        <v>24</v>
      </c>
      <c r="F62" s="3" t="s">
        <v>473</v>
      </c>
      <c r="G62" s="3" t="s">
        <v>474</v>
      </c>
      <c r="H62" s="3">
        <v>0</v>
      </c>
      <c r="I62" s="3" t="s">
        <v>473</v>
      </c>
      <c r="J62" s="3" t="s">
        <v>473</v>
      </c>
      <c r="K62" s="3" t="s">
        <v>23</v>
      </c>
      <c r="L62" s="149" t="s">
        <v>23</v>
      </c>
      <c r="M62" s="3" t="s">
        <v>475</v>
      </c>
      <c r="N62" s="149" t="s">
        <v>475</v>
      </c>
      <c r="O62" s="149" t="s">
        <v>475</v>
      </c>
      <c r="P62" s="150"/>
      <c r="Q62" s="3" t="s">
        <v>475</v>
      </c>
      <c r="R62" s="150"/>
      <c r="T62" s="150"/>
      <c r="U62" s="151">
        <v>0</v>
      </c>
      <c r="V62" s="149" t="s">
        <v>475</v>
      </c>
      <c r="W62" s="149" t="s">
        <v>475</v>
      </c>
      <c r="X62" s="149" t="s">
        <v>475</v>
      </c>
      <c r="Y62" s="149" t="s">
        <v>475</v>
      </c>
      <c r="Z62" s="150"/>
      <c r="AA62" s="150"/>
      <c r="AB62" s="152">
        <v>0</v>
      </c>
      <c r="AC62" s="152">
        <v>0</v>
      </c>
      <c r="AD62" s="152">
        <v>0</v>
      </c>
      <c r="AE62" s="152">
        <v>0</v>
      </c>
      <c r="AF62" s="152">
        <v>0</v>
      </c>
      <c r="AG62" s="150"/>
      <c r="AH62" s="150"/>
      <c r="AI62" s="150"/>
      <c r="AJ62" s="150"/>
      <c r="AK62" s="3" t="s">
        <v>475</v>
      </c>
      <c r="AL62" s="3" t="s">
        <v>475</v>
      </c>
      <c r="AM62" s="3" t="s">
        <v>475</v>
      </c>
    </row>
    <row r="63" spans="1:40" s="3" customFormat="1" x14ac:dyDescent="0.25">
      <c r="A63" s="3">
        <v>20231231</v>
      </c>
      <c r="B63" s="3" t="s">
        <v>629</v>
      </c>
      <c r="C63" s="3" t="s">
        <v>630</v>
      </c>
      <c r="D63" s="149">
        <v>445967.94</v>
      </c>
      <c r="E63" s="3" t="s">
        <v>24</v>
      </c>
      <c r="F63" s="3" t="s">
        <v>473</v>
      </c>
      <c r="G63" s="3" t="s">
        <v>474</v>
      </c>
      <c r="H63" s="3">
        <v>0</v>
      </c>
      <c r="I63" s="3" t="s">
        <v>473</v>
      </c>
      <c r="J63" s="3" t="s">
        <v>473</v>
      </c>
      <c r="K63" s="3" t="s">
        <v>23</v>
      </c>
      <c r="L63" s="149" t="s">
        <v>23</v>
      </c>
      <c r="M63" s="3" t="s">
        <v>475</v>
      </c>
      <c r="N63" s="149" t="s">
        <v>475</v>
      </c>
      <c r="O63" s="149" t="s">
        <v>475</v>
      </c>
      <c r="P63" s="150"/>
      <c r="Q63" s="3" t="s">
        <v>475</v>
      </c>
      <c r="R63" s="150"/>
      <c r="T63" s="150"/>
      <c r="U63" s="151">
        <v>0</v>
      </c>
      <c r="V63" s="149" t="s">
        <v>475</v>
      </c>
      <c r="W63" s="149" t="s">
        <v>475</v>
      </c>
      <c r="X63" s="149" t="s">
        <v>475</v>
      </c>
      <c r="Y63" s="149" t="s">
        <v>475</v>
      </c>
      <c r="Z63" s="150"/>
      <c r="AA63" s="150"/>
      <c r="AB63" s="152">
        <v>0</v>
      </c>
      <c r="AC63" s="152">
        <v>0</v>
      </c>
      <c r="AD63" s="152">
        <v>0</v>
      </c>
      <c r="AE63" s="152">
        <v>0</v>
      </c>
      <c r="AF63" s="152">
        <v>0</v>
      </c>
      <c r="AG63" s="150"/>
      <c r="AH63" s="150"/>
      <c r="AI63" s="150"/>
      <c r="AJ63" s="150"/>
      <c r="AK63" s="3" t="s">
        <v>475</v>
      </c>
      <c r="AL63" s="3" t="s">
        <v>475</v>
      </c>
      <c r="AM63" s="3" t="s">
        <v>475</v>
      </c>
    </row>
    <row r="64" spans="1:40" s="3" customFormat="1" x14ac:dyDescent="0.25">
      <c r="A64" s="3">
        <v>20231231</v>
      </c>
      <c r="B64" s="3" t="s">
        <v>631</v>
      </c>
      <c r="C64" s="3" t="s">
        <v>632</v>
      </c>
      <c r="D64" s="149">
        <v>2317053.5300000003</v>
      </c>
      <c r="E64" s="3" t="s">
        <v>24</v>
      </c>
      <c r="F64" s="3" t="s">
        <v>473</v>
      </c>
      <c r="G64" s="3" t="s">
        <v>474</v>
      </c>
      <c r="H64" s="3">
        <v>0</v>
      </c>
      <c r="I64" s="3" t="s">
        <v>473</v>
      </c>
      <c r="J64" s="3" t="s">
        <v>473</v>
      </c>
      <c r="K64" s="3" t="s">
        <v>23</v>
      </c>
      <c r="L64" s="149" t="s">
        <v>23</v>
      </c>
      <c r="M64" s="3" t="s">
        <v>475</v>
      </c>
      <c r="N64" s="149" t="s">
        <v>475</v>
      </c>
      <c r="O64" s="149" t="s">
        <v>475</v>
      </c>
      <c r="P64" s="150"/>
      <c r="Q64" s="3" t="s">
        <v>475</v>
      </c>
      <c r="R64" s="150"/>
      <c r="T64" s="150"/>
      <c r="U64" s="151">
        <v>0</v>
      </c>
      <c r="V64" s="149" t="s">
        <v>475</v>
      </c>
      <c r="W64" s="149" t="s">
        <v>475</v>
      </c>
      <c r="X64" s="149" t="s">
        <v>475</v>
      </c>
      <c r="Y64" s="149" t="s">
        <v>475</v>
      </c>
      <c r="Z64" s="150"/>
      <c r="AA64" s="150"/>
      <c r="AB64" s="152">
        <v>0</v>
      </c>
      <c r="AC64" s="152">
        <v>0</v>
      </c>
      <c r="AD64" s="152">
        <v>0</v>
      </c>
      <c r="AE64" s="152">
        <v>0</v>
      </c>
      <c r="AF64" s="152">
        <v>0</v>
      </c>
      <c r="AG64" s="150"/>
      <c r="AH64" s="150"/>
      <c r="AI64" s="150"/>
      <c r="AJ64" s="150"/>
      <c r="AK64" s="3" t="s">
        <v>475</v>
      </c>
      <c r="AL64" s="3" t="s">
        <v>475</v>
      </c>
      <c r="AM64" s="3" t="s">
        <v>475</v>
      </c>
    </row>
    <row r="65" spans="1:40" s="3" customFormat="1" x14ac:dyDescent="0.25">
      <c r="A65" s="3">
        <v>20231231</v>
      </c>
      <c r="B65" s="3" t="s">
        <v>633</v>
      </c>
      <c r="C65" s="3" t="s">
        <v>634</v>
      </c>
      <c r="D65" s="149">
        <v>2020252.2</v>
      </c>
      <c r="E65" s="3" t="s">
        <v>24</v>
      </c>
      <c r="F65" s="3" t="s">
        <v>473</v>
      </c>
      <c r="G65" s="3" t="s">
        <v>474</v>
      </c>
      <c r="H65" s="3">
        <v>0</v>
      </c>
      <c r="I65" s="3" t="s">
        <v>473</v>
      </c>
      <c r="J65" s="3" t="s">
        <v>473</v>
      </c>
      <c r="K65" s="3" t="s">
        <v>23</v>
      </c>
      <c r="L65" s="149" t="s">
        <v>23</v>
      </c>
      <c r="M65" s="3" t="s">
        <v>475</v>
      </c>
      <c r="N65" s="149" t="s">
        <v>475</v>
      </c>
      <c r="O65" s="149" t="s">
        <v>475</v>
      </c>
      <c r="P65" s="150"/>
      <c r="Q65" s="3" t="s">
        <v>475</v>
      </c>
      <c r="R65" s="150"/>
      <c r="T65" s="150"/>
      <c r="U65" s="151">
        <v>0</v>
      </c>
      <c r="V65" s="149" t="s">
        <v>475</v>
      </c>
      <c r="W65" s="149" t="s">
        <v>475</v>
      </c>
      <c r="X65" s="149" t="s">
        <v>475</v>
      </c>
      <c r="Y65" s="149" t="s">
        <v>475</v>
      </c>
      <c r="Z65" s="150"/>
      <c r="AA65" s="150"/>
      <c r="AB65" s="152">
        <v>0</v>
      </c>
      <c r="AC65" s="152">
        <v>0</v>
      </c>
      <c r="AD65" s="152">
        <v>0</v>
      </c>
      <c r="AE65" s="152">
        <v>0</v>
      </c>
      <c r="AF65" s="152">
        <v>0</v>
      </c>
      <c r="AG65" s="150"/>
      <c r="AH65" s="150"/>
      <c r="AI65" s="150"/>
      <c r="AJ65" s="150"/>
      <c r="AK65" s="3" t="s">
        <v>475</v>
      </c>
      <c r="AL65" s="3" t="s">
        <v>475</v>
      </c>
      <c r="AM65" s="3" t="s">
        <v>475</v>
      </c>
    </row>
    <row r="66" spans="1:40" s="3" customFormat="1" x14ac:dyDescent="0.25">
      <c r="A66" s="3">
        <v>20231231</v>
      </c>
      <c r="B66" s="3" t="s">
        <v>635</v>
      </c>
      <c r="C66" s="3" t="s">
        <v>636</v>
      </c>
      <c r="D66" s="149">
        <v>1409513.99</v>
      </c>
      <c r="E66" s="3" t="s">
        <v>24</v>
      </c>
      <c r="F66" s="3" t="s">
        <v>473</v>
      </c>
      <c r="G66" s="3" t="s">
        <v>474</v>
      </c>
      <c r="H66" s="3">
        <v>0</v>
      </c>
      <c r="I66" s="3" t="s">
        <v>473</v>
      </c>
      <c r="J66" s="3" t="s">
        <v>473</v>
      </c>
      <c r="K66" s="3" t="s">
        <v>23</v>
      </c>
      <c r="L66" s="149" t="s">
        <v>23</v>
      </c>
      <c r="M66" s="3" t="s">
        <v>475</v>
      </c>
      <c r="N66" s="149" t="s">
        <v>475</v>
      </c>
      <c r="O66" s="149" t="s">
        <v>475</v>
      </c>
      <c r="P66" s="150"/>
      <c r="Q66" s="3" t="s">
        <v>475</v>
      </c>
      <c r="R66" s="150"/>
      <c r="T66" s="150"/>
      <c r="U66" s="151">
        <v>0</v>
      </c>
      <c r="V66" s="149" t="s">
        <v>475</v>
      </c>
      <c r="W66" s="149" t="s">
        <v>475</v>
      </c>
      <c r="X66" s="149" t="s">
        <v>475</v>
      </c>
      <c r="Y66" s="149" t="s">
        <v>475</v>
      </c>
      <c r="Z66" s="150"/>
      <c r="AA66" s="150"/>
      <c r="AB66" s="152">
        <v>0</v>
      </c>
      <c r="AC66" s="152">
        <v>0</v>
      </c>
      <c r="AD66" s="152">
        <v>0</v>
      </c>
      <c r="AE66" s="152">
        <v>0</v>
      </c>
      <c r="AF66" s="152">
        <v>0</v>
      </c>
      <c r="AG66" s="150"/>
      <c r="AH66" s="150"/>
      <c r="AI66" s="150"/>
      <c r="AJ66" s="150"/>
      <c r="AK66" s="3" t="s">
        <v>475</v>
      </c>
      <c r="AL66" s="3" t="s">
        <v>475</v>
      </c>
      <c r="AM66" s="3" t="s">
        <v>475</v>
      </c>
    </row>
    <row r="67" spans="1:40" s="3" customFormat="1" x14ac:dyDescent="0.25">
      <c r="A67" s="3">
        <v>20231231</v>
      </c>
      <c r="B67" s="3" t="s">
        <v>637</v>
      </c>
      <c r="C67" s="3" t="s">
        <v>638</v>
      </c>
      <c r="D67" s="149">
        <v>1716613.7999999998</v>
      </c>
      <c r="E67" s="3" t="s">
        <v>23</v>
      </c>
      <c r="F67" s="3" t="s">
        <v>500</v>
      </c>
      <c r="G67" s="3" t="s">
        <v>504</v>
      </c>
      <c r="H67" s="3">
        <v>1</v>
      </c>
      <c r="I67" s="3" t="s">
        <v>500</v>
      </c>
      <c r="J67" s="157" t="s">
        <v>506</v>
      </c>
      <c r="K67" s="3" t="s">
        <v>24</v>
      </c>
      <c r="L67" s="149" t="s">
        <v>23</v>
      </c>
      <c r="M67" s="3" t="s">
        <v>475</v>
      </c>
      <c r="N67" s="149" t="s">
        <v>475</v>
      </c>
      <c r="O67" s="149" t="s">
        <v>475</v>
      </c>
      <c r="P67" s="150"/>
      <c r="Q67" s="3" t="s">
        <v>475</v>
      </c>
      <c r="R67" s="150"/>
      <c r="T67" s="150"/>
      <c r="U67" s="151">
        <v>0</v>
      </c>
      <c r="V67" s="149" t="s">
        <v>475</v>
      </c>
      <c r="W67" s="149" t="s">
        <v>475</v>
      </c>
      <c r="X67" s="149" t="s">
        <v>475</v>
      </c>
      <c r="Y67" s="149" t="s">
        <v>475</v>
      </c>
      <c r="Z67" s="150"/>
      <c r="AA67" s="150"/>
      <c r="AB67" s="152">
        <v>0</v>
      </c>
      <c r="AC67" s="152">
        <v>0</v>
      </c>
      <c r="AD67" s="152">
        <v>0</v>
      </c>
      <c r="AE67" s="152">
        <v>0</v>
      </c>
      <c r="AF67" s="152">
        <v>0</v>
      </c>
      <c r="AG67" s="150"/>
      <c r="AH67" s="150"/>
      <c r="AI67" s="150"/>
      <c r="AJ67" s="150"/>
      <c r="AK67" s="3" t="s">
        <v>22</v>
      </c>
      <c r="AL67" s="3" t="s">
        <v>615</v>
      </c>
      <c r="AM67" s="3" t="s">
        <v>475</v>
      </c>
    </row>
    <row r="68" spans="1:40" s="3" customFormat="1" x14ac:dyDescent="0.25">
      <c r="A68" s="3">
        <v>20231231</v>
      </c>
      <c r="B68" s="3" t="s">
        <v>639</v>
      </c>
      <c r="C68" s="3" t="s">
        <v>640</v>
      </c>
      <c r="D68" s="149">
        <v>8274753.8399999999</v>
      </c>
      <c r="E68" s="3" t="s">
        <v>24</v>
      </c>
      <c r="F68" s="3" t="s">
        <v>473</v>
      </c>
      <c r="G68" s="3" t="s">
        <v>474</v>
      </c>
      <c r="H68" s="3">
        <v>0</v>
      </c>
      <c r="I68" s="3" t="s">
        <v>473</v>
      </c>
      <c r="J68" s="3" t="s">
        <v>473</v>
      </c>
      <c r="K68" s="3" t="s">
        <v>23</v>
      </c>
      <c r="L68" s="149" t="s">
        <v>23</v>
      </c>
      <c r="M68" s="3" t="s">
        <v>475</v>
      </c>
      <c r="N68" s="149" t="s">
        <v>475</v>
      </c>
      <c r="O68" s="149" t="s">
        <v>475</v>
      </c>
      <c r="P68" s="150"/>
      <c r="Q68" s="3" t="s">
        <v>475</v>
      </c>
      <c r="R68" s="150"/>
      <c r="T68" s="150"/>
      <c r="U68" s="151">
        <v>0</v>
      </c>
      <c r="V68" s="149" t="s">
        <v>475</v>
      </c>
      <c r="W68" s="149" t="s">
        <v>475</v>
      </c>
      <c r="X68" s="149" t="s">
        <v>475</v>
      </c>
      <c r="Y68" s="149" t="s">
        <v>475</v>
      </c>
      <c r="Z68" s="150"/>
      <c r="AA68" s="150"/>
      <c r="AB68" s="152">
        <v>0</v>
      </c>
      <c r="AC68" s="152">
        <v>0</v>
      </c>
      <c r="AD68" s="152">
        <v>0</v>
      </c>
      <c r="AE68" s="152">
        <v>0</v>
      </c>
      <c r="AF68" s="152">
        <v>0</v>
      </c>
      <c r="AG68" s="150"/>
      <c r="AH68" s="150"/>
      <c r="AI68" s="150"/>
      <c r="AJ68" s="150"/>
      <c r="AK68" s="3" t="s">
        <v>475</v>
      </c>
      <c r="AL68" s="3" t="s">
        <v>475</v>
      </c>
      <c r="AM68" s="3" t="s">
        <v>475</v>
      </c>
    </row>
    <row r="69" spans="1:40" s="3" customFormat="1" x14ac:dyDescent="0.25">
      <c r="A69" s="3">
        <v>20231231</v>
      </c>
      <c r="B69" s="3" t="s">
        <v>641</v>
      </c>
      <c r="C69" s="3" t="s">
        <v>642</v>
      </c>
      <c r="D69" s="149">
        <v>3328093.28</v>
      </c>
      <c r="E69" s="3" t="s">
        <v>24</v>
      </c>
      <c r="F69" s="3" t="s">
        <v>473</v>
      </c>
      <c r="G69" s="3" t="s">
        <v>474</v>
      </c>
      <c r="H69" s="3">
        <v>0</v>
      </c>
      <c r="I69" s="3" t="s">
        <v>473</v>
      </c>
      <c r="J69" s="3" t="s">
        <v>473</v>
      </c>
      <c r="K69" s="3" t="s">
        <v>23</v>
      </c>
      <c r="L69" s="149" t="s">
        <v>23</v>
      </c>
      <c r="M69" s="3" t="s">
        <v>475</v>
      </c>
      <c r="N69" s="149" t="s">
        <v>475</v>
      </c>
      <c r="O69" s="149" t="s">
        <v>475</v>
      </c>
      <c r="P69" s="150"/>
      <c r="Q69" s="3" t="s">
        <v>475</v>
      </c>
      <c r="R69" s="150"/>
      <c r="T69" s="150"/>
      <c r="U69" s="151">
        <v>0</v>
      </c>
      <c r="V69" s="149" t="s">
        <v>475</v>
      </c>
      <c r="W69" s="149" t="s">
        <v>475</v>
      </c>
      <c r="X69" s="149" t="s">
        <v>475</v>
      </c>
      <c r="Y69" s="149" t="s">
        <v>475</v>
      </c>
      <c r="Z69" s="150"/>
      <c r="AA69" s="150"/>
      <c r="AB69" s="152">
        <v>0</v>
      </c>
      <c r="AC69" s="152">
        <v>0</v>
      </c>
      <c r="AD69" s="152">
        <v>0</v>
      </c>
      <c r="AE69" s="152">
        <v>0</v>
      </c>
      <c r="AF69" s="152">
        <v>0</v>
      </c>
      <c r="AG69" s="150"/>
      <c r="AH69" s="150"/>
      <c r="AI69" s="150"/>
      <c r="AJ69" s="150"/>
      <c r="AK69" s="3" t="s">
        <v>475</v>
      </c>
      <c r="AL69" s="3" t="s">
        <v>475</v>
      </c>
      <c r="AM69" s="3" t="s">
        <v>475</v>
      </c>
    </row>
    <row r="70" spans="1:40" s="3" customFormat="1" x14ac:dyDescent="0.25">
      <c r="A70" s="3">
        <v>20231231</v>
      </c>
      <c r="B70" s="3" t="s">
        <v>643</v>
      </c>
      <c r="C70" s="3" t="s">
        <v>644</v>
      </c>
      <c r="D70" s="149">
        <v>506094.68</v>
      </c>
      <c r="E70" s="3" t="s">
        <v>23</v>
      </c>
      <c r="F70" s="3" t="s">
        <v>500</v>
      </c>
      <c r="G70" s="3" t="s">
        <v>504</v>
      </c>
      <c r="H70" s="3">
        <v>1</v>
      </c>
      <c r="I70" s="3" t="s">
        <v>500</v>
      </c>
      <c r="J70" s="157" t="s">
        <v>506</v>
      </c>
      <c r="K70" s="3" t="s">
        <v>24</v>
      </c>
      <c r="L70" s="149" t="s">
        <v>23</v>
      </c>
      <c r="M70" s="3" t="s">
        <v>475</v>
      </c>
      <c r="N70" s="149" t="s">
        <v>475</v>
      </c>
      <c r="O70" s="149" t="s">
        <v>475</v>
      </c>
      <c r="P70" s="150"/>
      <c r="Q70" s="3" t="s">
        <v>475</v>
      </c>
      <c r="R70" s="150"/>
      <c r="T70" s="150"/>
      <c r="U70" s="151">
        <v>0</v>
      </c>
      <c r="V70" s="149" t="s">
        <v>475</v>
      </c>
      <c r="W70" s="149" t="s">
        <v>475</v>
      </c>
      <c r="X70" s="149" t="s">
        <v>475</v>
      </c>
      <c r="Y70" s="149" t="s">
        <v>475</v>
      </c>
      <c r="Z70" s="150"/>
      <c r="AA70" s="150"/>
      <c r="AB70" s="152">
        <v>0</v>
      </c>
      <c r="AC70" s="152">
        <v>0</v>
      </c>
      <c r="AD70" s="152">
        <v>0</v>
      </c>
      <c r="AE70" s="152">
        <v>0</v>
      </c>
      <c r="AF70" s="152">
        <v>0</v>
      </c>
      <c r="AG70" s="150"/>
      <c r="AH70" s="150"/>
      <c r="AI70" s="150"/>
      <c r="AJ70" s="150"/>
      <c r="AK70" s="3" t="s">
        <v>22</v>
      </c>
      <c r="AL70" s="3" t="s">
        <v>571</v>
      </c>
      <c r="AM70" s="3" t="s">
        <v>475</v>
      </c>
    </row>
    <row r="71" spans="1:40" s="3" customFormat="1" x14ac:dyDescent="0.25">
      <c r="A71" s="3">
        <v>20231231</v>
      </c>
      <c r="B71" s="3" t="s">
        <v>645</v>
      </c>
      <c r="C71" s="3" t="s">
        <v>646</v>
      </c>
      <c r="D71" s="149">
        <v>16610154.560000002</v>
      </c>
      <c r="E71" s="3" t="s">
        <v>24</v>
      </c>
      <c r="F71" s="3" t="s">
        <v>473</v>
      </c>
      <c r="G71" s="3" t="s">
        <v>474</v>
      </c>
      <c r="H71" s="3">
        <v>0</v>
      </c>
      <c r="I71" s="3" t="s">
        <v>473</v>
      </c>
      <c r="J71" s="3" t="s">
        <v>473</v>
      </c>
      <c r="K71" s="3" t="s">
        <v>23</v>
      </c>
      <c r="L71" s="149" t="s">
        <v>23</v>
      </c>
      <c r="M71" s="3" t="s">
        <v>475</v>
      </c>
      <c r="N71" s="149" t="s">
        <v>475</v>
      </c>
      <c r="O71" s="149" t="s">
        <v>475</v>
      </c>
      <c r="P71" s="150"/>
      <c r="Q71" s="3" t="s">
        <v>475</v>
      </c>
      <c r="R71" s="150"/>
      <c r="T71" s="150"/>
      <c r="U71" s="151">
        <v>0</v>
      </c>
      <c r="V71" s="149" t="s">
        <v>475</v>
      </c>
      <c r="W71" s="149" t="s">
        <v>475</v>
      </c>
      <c r="X71" s="149" t="s">
        <v>475</v>
      </c>
      <c r="Y71" s="149" t="s">
        <v>475</v>
      </c>
      <c r="Z71" s="150"/>
      <c r="AA71" s="150"/>
      <c r="AB71" s="152">
        <v>0</v>
      </c>
      <c r="AC71" s="152">
        <v>0</v>
      </c>
      <c r="AD71" s="152">
        <v>0</v>
      </c>
      <c r="AE71" s="152">
        <v>0</v>
      </c>
      <c r="AF71" s="152">
        <v>0</v>
      </c>
      <c r="AG71" s="150"/>
      <c r="AH71" s="150"/>
      <c r="AI71" s="150"/>
      <c r="AJ71" s="150"/>
      <c r="AK71" s="3" t="s">
        <v>475</v>
      </c>
      <c r="AL71" s="3" t="s">
        <v>475</v>
      </c>
      <c r="AM71" s="3" t="s">
        <v>475</v>
      </c>
    </row>
    <row r="72" spans="1:40" s="3" customFormat="1" x14ac:dyDescent="0.25">
      <c r="A72" s="3">
        <v>20231231</v>
      </c>
      <c r="B72" s="3" t="s">
        <v>647</v>
      </c>
      <c r="C72" s="3" t="s">
        <v>648</v>
      </c>
      <c r="D72" s="149">
        <v>609064.5</v>
      </c>
      <c r="E72" s="3" t="s">
        <v>23</v>
      </c>
      <c r="F72" s="3" t="s">
        <v>500</v>
      </c>
      <c r="G72" s="3" t="s">
        <v>567</v>
      </c>
      <c r="H72" s="3">
        <v>0</v>
      </c>
      <c r="I72" s="3" t="s">
        <v>500</v>
      </c>
      <c r="J72" s="157" t="s">
        <v>506</v>
      </c>
      <c r="K72" s="3" t="s">
        <v>23</v>
      </c>
      <c r="L72" s="149" t="s">
        <v>23</v>
      </c>
      <c r="M72" s="157" t="s">
        <v>487</v>
      </c>
      <c r="N72" s="149" t="s">
        <v>475</v>
      </c>
      <c r="O72" s="153">
        <v>0.92100000000000004</v>
      </c>
      <c r="P72" s="150"/>
      <c r="Q72" s="157">
        <v>9.4E-2</v>
      </c>
      <c r="R72" s="150"/>
      <c r="S72" s="157">
        <v>1</v>
      </c>
      <c r="T72" s="150"/>
      <c r="U72" s="151">
        <v>0</v>
      </c>
      <c r="V72" s="149" t="s">
        <v>475</v>
      </c>
      <c r="W72" s="153">
        <v>9.4E-2</v>
      </c>
      <c r="X72" s="149" t="s">
        <v>475</v>
      </c>
      <c r="Y72" s="149">
        <v>9.4E-2</v>
      </c>
      <c r="Z72" s="150"/>
      <c r="AA72" s="150"/>
      <c r="AB72" s="152">
        <v>560948.40450000006</v>
      </c>
      <c r="AC72" s="152">
        <v>57252.063000000002</v>
      </c>
      <c r="AD72" s="152">
        <v>0</v>
      </c>
      <c r="AE72" s="152">
        <v>0</v>
      </c>
      <c r="AF72" s="152">
        <v>57252.063000000002</v>
      </c>
      <c r="AG72" s="150"/>
      <c r="AH72" s="150"/>
      <c r="AI72" s="150"/>
      <c r="AJ72" s="150"/>
      <c r="AK72" s="154" t="s">
        <v>22</v>
      </c>
      <c r="AL72" s="154" t="s">
        <v>549</v>
      </c>
      <c r="AM72" s="154" t="s">
        <v>550</v>
      </c>
      <c r="AN72" s="155" t="s">
        <v>490</v>
      </c>
    </row>
    <row r="73" spans="1:40" s="3" customFormat="1" x14ac:dyDescent="0.25">
      <c r="A73" s="3">
        <v>20231231</v>
      </c>
      <c r="B73" s="3" t="s">
        <v>649</v>
      </c>
      <c r="C73" s="3" t="s">
        <v>650</v>
      </c>
      <c r="D73" s="149">
        <v>4447649.62</v>
      </c>
      <c r="E73" s="3" t="s">
        <v>24</v>
      </c>
      <c r="F73" s="3" t="s">
        <v>482</v>
      </c>
      <c r="G73" s="3" t="s">
        <v>474</v>
      </c>
      <c r="H73" s="3">
        <v>0</v>
      </c>
      <c r="I73" s="3" t="s">
        <v>483</v>
      </c>
      <c r="J73" s="3" t="s">
        <v>483</v>
      </c>
      <c r="K73" s="3" t="s">
        <v>23</v>
      </c>
      <c r="L73" s="149" t="s">
        <v>23</v>
      </c>
      <c r="M73" s="3" t="s">
        <v>484</v>
      </c>
      <c r="N73" s="149">
        <v>0</v>
      </c>
      <c r="O73" s="149">
        <v>0</v>
      </c>
      <c r="P73" s="150"/>
      <c r="Q73" s="3">
        <v>0</v>
      </c>
      <c r="R73" s="150"/>
      <c r="T73" s="150"/>
      <c r="U73" s="151">
        <v>0</v>
      </c>
      <c r="V73" s="149">
        <v>0</v>
      </c>
      <c r="W73" s="149">
        <v>0</v>
      </c>
      <c r="X73" s="149">
        <v>0</v>
      </c>
      <c r="Y73" s="149">
        <v>0</v>
      </c>
      <c r="Z73" s="150"/>
      <c r="AA73" s="150"/>
      <c r="AB73" s="152">
        <v>0</v>
      </c>
      <c r="AC73" s="152">
        <v>0</v>
      </c>
      <c r="AD73" s="152">
        <v>0</v>
      </c>
      <c r="AE73" s="152">
        <v>0</v>
      </c>
      <c r="AF73" s="152">
        <v>0</v>
      </c>
      <c r="AG73" s="150"/>
      <c r="AH73" s="150"/>
      <c r="AI73" s="150"/>
      <c r="AJ73" s="150"/>
      <c r="AK73" s="3" t="s">
        <v>25</v>
      </c>
      <c r="AL73" s="3" t="s">
        <v>651</v>
      </c>
      <c r="AM73" s="3" t="s">
        <v>475</v>
      </c>
    </row>
    <row r="74" spans="1:40" s="3" customFormat="1" x14ac:dyDescent="0.25">
      <c r="A74" s="3">
        <v>20231231</v>
      </c>
      <c r="B74" s="3" t="s">
        <v>652</v>
      </c>
      <c r="C74" s="3" t="s">
        <v>653</v>
      </c>
      <c r="D74" s="149">
        <v>549876.19000000006</v>
      </c>
      <c r="E74" s="3" t="s">
        <v>24</v>
      </c>
      <c r="F74" s="3" t="s">
        <v>482</v>
      </c>
      <c r="G74" s="3" t="s">
        <v>474</v>
      </c>
      <c r="H74" s="3">
        <v>0</v>
      </c>
      <c r="I74" s="3" t="s">
        <v>483</v>
      </c>
      <c r="J74" s="3" t="s">
        <v>483</v>
      </c>
      <c r="K74" s="3" t="s">
        <v>23</v>
      </c>
      <c r="L74" s="149" t="s">
        <v>23</v>
      </c>
      <c r="M74" s="3" t="s">
        <v>484</v>
      </c>
      <c r="N74" s="149">
        <v>0</v>
      </c>
      <c r="O74" s="149">
        <v>0</v>
      </c>
      <c r="P74" s="150"/>
      <c r="Q74" s="3">
        <v>0</v>
      </c>
      <c r="R74" s="150"/>
      <c r="T74" s="150"/>
      <c r="U74" s="151">
        <v>0</v>
      </c>
      <c r="V74" s="149">
        <v>0</v>
      </c>
      <c r="W74" s="149">
        <v>0</v>
      </c>
      <c r="X74" s="149">
        <v>0</v>
      </c>
      <c r="Y74" s="149">
        <v>0</v>
      </c>
      <c r="Z74" s="150"/>
      <c r="AA74" s="150"/>
      <c r="AB74" s="152">
        <v>0</v>
      </c>
      <c r="AC74" s="152">
        <v>0</v>
      </c>
      <c r="AD74" s="152">
        <v>0</v>
      </c>
      <c r="AE74" s="152">
        <v>0</v>
      </c>
      <c r="AF74" s="152">
        <v>0</v>
      </c>
      <c r="AG74" s="150"/>
      <c r="AH74" s="150"/>
      <c r="AI74" s="150"/>
      <c r="AJ74" s="150"/>
      <c r="AK74" s="3" t="s">
        <v>25</v>
      </c>
      <c r="AL74" s="3" t="s">
        <v>654</v>
      </c>
      <c r="AM74" s="3" t="s">
        <v>475</v>
      </c>
    </row>
    <row r="75" spans="1:40" s="3" customFormat="1" x14ac:dyDescent="0.25">
      <c r="A75" s="3">
        <v>20231231</v>
      </c>
      <c r="B75" s="3" t="s">
        <v>655</v>
      </c>
      <c r="C75" s="3" t="s">
        <v>656</v>
      </c>
      <c r="D75" s="149">
        <v>895084.25</v>
      </c>
      <c r="E75" s="3" t="s">
        <v>23</v>
      </c>
      <c r="F75" s="3" t="s">
        <v>500</v>
      </c>
      <c r="G75" s="3" t="s">
        <v>504</v>
      </c>
      <c r="H75" s="3">
        <v>1</v>
      </c>
      <c r="I75" s="3" t="s">
        <v>500</v>
      </c>
      <c r="K75" s="3" t="s">
        <v>24</v>
      </c>
      <c r="L75" s="149" t="s">
        <v>23</v>
      </c>
      <c r="M75" s="3" t="s">
        <v>475</v>
      </c>
      <c r="N75" s="149" t="s">
        <v>475</v>
      </c>
      <c r="O75" s="149" t="s">
        <v>475</v>
      </c>
      <c r="P75" s="150"/>
      <c r="Q75" s="3" t="s">
        <v>475</v>
      </c>
      <c r="R75" s="150"/>
      <c r="T75" s="150"/>
      <c r="U75" s="151">
        <v>0</v>
      </c>
      <c r="V75" s="149" t="s">
        <v>475</v>
      </c>
      <c r="W75" s="149" t="s">
        <v>475</v>
      </c>
      <c r="X75" s="149" t="s">
        <v>475</v>
      </c>
      <c r="Y75" s="149" t="s">
        <v>475</v>
      </c>
      <c r="Z75" s="150"/>
      <c r="AA75" s="150"/>
      <c r="AB75" s="152">
        <v>0</v>
      </c>
      <c r="AC75" s="152">
        <v>0</v>
      </c>
      <c r="AD75" s="152">
        <v>0</v>
      </c>
      <c r="AE75" s="152">
        <v>0</v>
      </c>
      <c r="AF75" s="152">
        <v>0</v>
      </c>
      <c r="AG75" s="150"/>
      <c r="AH75" s="150"/>
      <c r="AI75" s="150"/>
      <c r="AJ75" s="150"/>
      <c r="AK75" s="3" t="s">
        <v>475</v>
      </c>
      <c r="AL75" s="3" t="s">
        <v>475</v>
      </c>
      <c r="AM75" s="3" t="s">
        <v>475</v>
      </c>
    </row>
    <row r="76" spans="1:40" s="3" customFormat="1" x14ac:dyDescent="0.25">
      <c r="A76" s="3">
        <v>20231231</v>
      </c>
      <c r="B76" s="3" t="s">
        <v>657</v>
      </c>
      <c r="C76" s="3" t="s">
        <v>658</v>
      </c>
      <c r="D76" s="149">
        <v>606470.81999999995</v>
      </c>
      <c r="E76" s="3" t="s">
        <v>23</v>
      </c>
      <c r="F76" s="3" t="s">
        <v>500</v>
      </c>
      <c r="G76" s="3" t="s">
        <v>474</v>
      </c>
      <c r="H76" s="3">
        <v>0</v>
      </c>
      <c r="I76" s="3" t="s">
        <v>500</v>
      </c>
      <c r="K76" s="3" t="s">
        <v>23</v>
      </c>
      <c r="L76" s="149" t="s">
        <v>23</v>
      </c>
      <c r="M76" s="3" t="s">
        <v>475</v>
      </c>
      <c r="N76" s="149" t="s">
        <v>475</v>
      </c>
      <c r="O76" s="149" t="s">
        <v>475</v>
      </c>
      <c r="P76" s="150"/>
      <c r="Q76" s="3" t="s">
        <v>475</v>
      </c>
      <c r="R76" s="150"/>
      <c r="T76" s="150"/>
      <c r="U76" s="151">
        <v>0</v>
      </c>
      <c r="V76" s="149" t="s">
        <v>475</v>
      </c>
      <c r="W76" s="149" t="s">
        <v>475</v>
      </c>
      <c r="X76" s="149" t="s">
        <v>475</v>
      </c>
      <c r="Y76" s="149" t="s">
        <v>475</v>
      </c>
      <c r="Z76" s="150"/>
      <c r="AA76" s="150"/>
      <c r="AB76" s="152">
        <v>0</v>
      </c>
      <c r="AC76" s="152">
        <v>0</v>
      </c>
      <c r="AD76" s="152">
        <v>0</v>
      </c>
      <c r="AE76" s="152">
        <v>0</v>
      </c>
      <c r="AF76" s="152">
        <v>0</v>
      </c>
      <c r="AG76" s="150"/>
      <c r="AH76" s="150"/>
      <c r="AI76" s="150"/>
      <c r="AJ76" s="150"/>
      <c r="AK76" s="3" t="s">
        <v>475</v>
      </c>
      <c r="AL76" s="3" t="s">
        <v>475</v>
      </c>
      <c r="AM76" s="3" t="s">
        <v>475</v>
      </c>
    </row>
    <row r="77" spans="1:40" s="3" customFormat="1" x14ac:dyDescent="0.25">
      <c r="A77" s="3">
        <v>20231231</v>
      </c>
      <c r="B77" s="3" t="s">
        <v>659</v>
      </c>
      <c r="C77" s="3" t="s">
        <v>660</v>
      </c>
      <c r="D77" s="149">
        <v>2639709.2400000002</v>
      </c>
      <c r="E77" s="3" t="s">
        <v>24</v>
      </c>
      <c r="F77" s="3" t="s">
        <v>482</v>
      </c>
      <c r="G77" s="3" t="s">
        <v>474</v>
      </c>
      <c r="H77" s="3">
        <v>0</v>
      </c>
      <c r="I77" s="3" t="s">
        <v>483</v>
      </c>
      <c r="J77" s="3" t="s">
        <v>483</v>
      </c>
      <c r="K77" s="3" t="s">
        <v>23</v>
      </c>
      <c r="L77" s="149" t="s">
        <v>23</v>
      </c>
      <c r="M77" s="3" t="s">
        <v>484</v>
      </c>
      <c r="N77" s="149">
        <v>0</v>
      </c>
      <c r="O77" s="149">
        <v>0</v>
      </c>
      <c r="P77" s="150"/>
      <c r="Q77" s="3">
        <v>0</v>
      </c>
      <c r="R77" s="150"/>
      <c r="T77" s="150"/>
      <c r="U77" s="151">
        <v>0</v>
      </c>
      <c r="V77" s="149">
        <v>0</v>
      </c>
      <c r="W77" s="149">
        <v>0</v>
      </c>
      <c r="X77" s="149">
        <v>0</v>
      </c>
      <c r="Y77" s="149">
        <v>0</v>
      </c>
      <c r="Z77" s="150"/>
      <c r="AA77" s="150"/>
      <c r="AB77" s="152">
        <v>0</v>
      </c>
      <c r="AC77" s="152">
        <v>0</v>
      </c>
      <c r="AD77" s="152">
        <v>0</v>
      </c>
      <c r="AE77" s="152">
        <v>0</v>
      </c>
      <c r="AF77" s="152">
        <v>0</v>
      </c>
      <c r="AG77" s="150"/>
      <c r="AH77" s="150"/>
      <c r="AI77" s="150"/>
      <c r="AJ77" s="150"/>
      <c r="AK77" s="3" t="s">
        <v>25</v>
      </c>
      <c r="AL77" s="3" t="s">
        <v>661</v>
      </c>
      <c r="AM77" s="3" t="s">
        <v>475</v>
      </c>
    </row>
    <row r="78" spans="1:40" s="3" customFormat="1" x14ac:dyDescent="0.25">
      <c r="A78" s="3">
        <v>20231231</v>
      </c>
      <c r="B78" s="3" t="s">
        <v>662</v>
      </c>
      <c r="C78" s="3" t="s">
        <v>663</v>
      </c>
      <c r="D78" s="149">
        <v>169109.95</v>
      </c>
      <c r="E78" s="3" t="s">
        <v>24</v>
      </c>
      <c r="F78" s="3" t="s">
        <v>473</v>
      </c>
      <c r="G78" s="3" t="s">
        <v>474</v>
      </c>
      <c r="H78" s="3">
        <v>0</v>
      </c>
      <c r="I78" s="3" t="s">
        <v>473</v>
      </c>
      <c r="J78" s="3" t="s">
        <v>473</v>
      </c>
      <c r="K78" s="3" t="s">
        <v>23</v>
      </c>
      <c r="L78" s="149" t="s">
        <v>23</v>
      </c>
      <c r="M78" s="3" t="s">
        <v>475</v>
      </c>
      <c r="N78" s="149" t="s">
        <v>475</v>
      </c>
      <c r="O78" s="149" t="s">
        <v>475</v>
      </c>
      <c r="P78" s="150"/>
      <c r="Q78" s="3" t="s">
        <v>475</v>
      </c>
      <c r="R78" s="150"/>
      <c r="T78" s="150"/>
      <c r="U78" s="151">
        <v>0</v>
      </c>
      <c r="V78" s="149" t="s">
        <v>475</v>
      </c>
      <c r="W78" s="149" t="s">
        <v>475</v>
      </c>
      <c r="X78" s="149" t="s">
        <v>475</v>
      </c>
      <c r="Y78" s="149" t="s">
        <v>475</v>
      </c>
      <c r="Z78" s="150"/>
      <c r="AA78" s="150"/>
      <c r="AB78" s="152">
        <v>0</v>
      </c>
      <c r="AC78" s="152">
        <v>0</v>
      </c>
      <c r="AD78" s="152">
        <v>0</v>
      </c>
      <c r="AE78" s="152">
        <v>0</v>
      </c>
      <c r="AF78" s="152">
        <v>0</v>
      </c>
      <c r="AG78" s="150"/>
      <c r="AH78" s="150"/>
      <c r="AI78" s="150"/>
      <c r="AJ78" s="150"/>
      <c r="AK78" s="3" t="s">
        <v>475</v>
      </c>
      <c r="AL78" s="3" t="s">
        <v>475</v>
      </c>
      <c r="AM78" s="3" t="s">
        <v>475</v>
      </c>
    </row>
    <row r="79" spans="1:40" s="3" customFormat="1" x14ac:dyDescent="0.25">
      <c r="A79" s="3">
        <v>20231231</v>
      </c>
      <c r="B79" s="3" t="s">
        <v>664</v>
      </c>
      <c r="C79" s="3" t="s">
        <v>665</v>
      </c>
      <c r="D79" s="149">
        <v>1103307.1200000001</v>
      </c>
      <c r="E79" s="3" t="s">
        <v>24</v>
      </c>
      <c r="F79" s="3" t="s">
        <v>473</v>
      </c>
      <c r="G79" s="3" t="s">
        <v>474</v>
      </c>
      <c r="H79" s="3">
        <v>0</v>
      </c>
      <c r="I79" s="3" t="s">
        <v>473</v>
      </c>
      <c r="J79" s="3" t="s">
        <v>473</v>
      </c>
      <c r="K79" s="3" t="s">
        <v>23</v>
      </c>
      <c r="L79" s="149" t="s">
        <v>23</v>
      </c>
      <c r="M79" s="3" t="s">
        <v>475</v>
      </c>
      <c r="N79" s="149" t="s">
        <v>475</v>
      </c>
      <c r="O79" s="149" t="s">
        <v>475</v>
      </c>
      <c r="P79" s="150"/>
      <c r="Q79" s="3" t="s">
        <v>475</v>
      </c>
      <c r="R79" s="150"/>
      <c r="T79" s="150"/>
      <c r="U79" s="151">
        <v>0</v>
      </c>
      <c r="V79" s="149" t="s">
        <v>475</v>
      </c>
      <c r="W79" s="149" t="s">
        <v>475</v>
      </c>
      <c r="X79" s="149" t="s">
        <v>475</v>
      </c>
      <c r="Y79" s="149" t="s">
        <v>475</v>
      </c>
      <c r="Z79" s="150"/>
      <c r="AA79" s="150"/>
      <c r="AB79" s="152">
        <v>0</v>
      </c>
      <c r="AC79" s="152">
        <v>0</v>
      </c>
      <c r="AD79" s="152">
        <v>0</v>
      </c>
      <c r="AE79" s="152">
        <v>0</v>
      </c>
      <c r="AF79" s="152">
        <v>0</v>
      </c>
      <c r="AG79" s="150"/>
      <c r="AH79" s="150"/>
      <c r="AI79" s="150"/>
      <c r="AJ79" s="150"/>
      <c r="AK79" s="3" t="s">
        <v>475</v>
      </c>
      <c r="AL79" s="3" t="s">
        <v>475</v>
      </c>
      <c r="AM79" s="3" t="s">
        <v>475</v>
      </c>
    </row>
    <row r="80" spans="1:40" s="3" customFormat="1" x14ac:dyDescent="0.25">
      <c r="A80" s="3">
        <v>20231231</v>
      </c>
      <c r="B80" s="3" t="s">
        <v>666</v>
      </c>
      <c r="C80" s="3" t="s">
        <v>667</v>
      </c>
      <c r="D80" s="149">
        <v>1488.33</v>
      </c>
      <c r="E80" s="3" t="s">
        <v>24</v>
      </c>
      <c r="F80" s="3" t="s">
        <v>473</v>
      </c>
      <c r="G80" s="3" t="s">
        <v>474</v>
      </c>
      <c r="H80" s="3">
        <v>0</v>
      </c>
      <c r="I80" s="3" t="s">
        <v>473</v>
      </c>
      <c r="J80" s="3" t="s">
        <v>473</v>
      </c>
      <c r="K80" s="3" t="s">
        <v>23</v>
      </c>
      <c r="L80" s="149" t="s">
        <v>23</v>
      </c>
      <c r="M80" s="3" t="s">
        <v>475</v>
      </c>
      <c r="N80" s="149" t="s">
        <v>475</v>
      </c>
      <c r="O80" s="149" t="s">
        <v>475</v>
      </c>
      <c r="P80" s="150"/>
      <c r="Q80" s="3" t="s">
        <v>475</v>
      </c>
      <c r="R80" s="150"/>
      <c r="T80" s="150"/>
      <c r="U80" s="151">
        <v>0</v>
      </c>
      <c r="V80" s="149" t="s">
        <v>475</v>
      </c>
      <c r="W80" s="149" t="s">
        <v>475</v>
      </c>
      <c r="X80" s="149" t="s">
        <v>475</v>
      </c>
      <c r="Y80" s="149" t="s">
        <v>475</v>
      </c>
      <c r="Z80" s="150"/>
      <c r="AA80" s="150"/>
      <c r="AB80" s="152">
        <v>0</v>
      </c>
      <c r="AC80" s="152">
        <v>0</v>
      </c>
      <c r="AD80" s="152">
        <v>0</v>
      </c>
      <c r="AE80" s="152">
        <v>0</v>
      </c>
      <c r="AF80" s="152">
        <v>0</v>
      </c>
      <c r="AG80" s="150"/>
      <c r="AH80" s="150"/>
      <c r="AI80" s="150"/>
      <c r="AJ80" s="150"/>
      <c r="AK80" s="3" t="s">
        <v>475</v>
      </c>
      <c r="AL80" s="3" t="s">
        <v>475</v>
      </c>
      <c r="AM80" s="3" t="s">
        <v>475</v>
      </c>
    </row>
    <row r="81" spans="1:39" s="3" customFormat="1" x14ac:dyDescent="0.25">
      <c r="A81" s="3">
        <v>20231231</v>
      </c>
      <c r="B81" s="3" t="s">
        <v>668</v>
      </c>
      <c r="C81" s="3" t="s">
        <v>669</v>
      </c>
      <c r="D81" s="149">
        <v>1576357.01</v>
      </c>
      <c r="E81" s="3" t="s">
        <v>23</v>
      </c>
      <c r="F81" s="3" t="s">
        <v>500</v>
      </c>
      <c r="G81" s="3" t="s">
        <v>504</v>
      </c>
      <c r="H81" s="3">
        <v>1</v>
      </c>
      <c r="I81" s="3" t="s">
        <v>500</v>
      </c>
      <c r="K81" s="3" t="s">
        <v>24</v>
      </c>
      <c r="L81" s="149" t="s">
        <v>23</v>
      </c>
      <c r="M81" s="3" t="s">
        <v>475</v>
      </c>
      <c r="N81" s="149" t="s">
        <v>475</v>
      </c>
      <c r="O81" s="149" t="s">
        <v>475</v>
      </c>
      <c r="P81" s="150"/>
      <c r="Q81" s="3" t="s">
        <v>475</v>
      </c>
      <c r="R81" s="150"/>
      <c r="T81" s="150"/>
      <c r="U81" s="151">
        <v>0</v>
      </c>
      <c r="V81" s="149" t="s">
        <v>475</v>
      </c>
      <c r="W81" s="149" t="s">
        <v>475</v>
      </c>
      <c r="X81" s="149" t="s">
        <v>475</v>
      </c>
      <c r="Y81" s="149" t="s">
        <v>475</v>
      </c>
      <c r="Z81" s="150"/>
      <c r="AA81" s="150"/>
      <c r="AB81" s="152">
        <v>0</v>
      </c>
      <c r="AC81" s="152">
        <v>0</v>
      </c>
      <c r="AD81" s="152">
        <v>0</v>
      </c>
      <c r="AE81" s="152">
        <v>0</v>
      </c>
      <c r="AF81" s="152">
        <v>0</v>
      </c>
      <c r="AG81" s="150"/>
      <c r="AH81" s="150"/>
      <c r="AI81" s="150"/>
      <c r="AJ81" s="150"/>
      <c r="AK81" s="3" t="s">
        <v>475</v>
      </c>
      <c r="AL81" s="3" t="s">
        <v>475</v>
      </c>
      <c r="AM81" s="3" t="s">
        <v>475</v>
      </c>
    </row>
    <row r="82" spans="1:39" s="3" customFormat="1" x14ac:dyDescent="0.25">
      <c r="A82" s="3">
        <v>20231231</v>
      </c>
      <c r="B82" s="3" t="s">
        <v>670</v>
      </c>
      <c r="C82" s="3" t="s">
        <v>671</v>
      </c>
      <c r="D82" s="149">
        <v>2100812.44</v>
      </c>
      <c r="E82" s="3" t="s">
        <v>23</v>
      </c>
      <c r="F82" s="3" t="s">
        <v>500</v>
      </c>
      <c r="G82" s="3" t="s">
        <v>504</v>
      </c>
      <c r="H82" s="3">
        <v>1</v>
      </c>
      <c r="I82" s="3" t="s">
        <v>500</v>
      </c>
      <c r="J82" s="157" t="s">
        <v>506</v>
      </c>
      <c r="K82" s="3" t="s">
        <v>24</v>
      </c>
      <c r="L82" s="149" t="s">
        <v>23</v>
      </c>
      <c r="M82" s="3" t="s">
        <v>475</v>
      </c>
      <c r="N82" s="149" t="s">
        <v>475</v>
      </c>
      <c r="O82" s="149" t="s">
        <v>475</v>
      </c>
      <c r="P82" s="150"/>
      <c r="Q82" s="3" t="s">
        <v>475</v>
      </c>
      <c r="R82" s="150"/>
      <c r="T82" s="150"/>
      <c r="U82" s="151">
        <v>0</v>
      </c>
      <c r="V82" s="149" t="s">
        <v>475</v>
      </c>
      <c r="W82" s="149" t="s">
        <v>475</v>
      </c>
      <c r="X82" s="149" t="s">
        <v>475</v>
      </c>
      <c r="Y82" s="149" t="s">
        <v>475</v>
      </c>
      <c r="Z82" s="150"/>
      <c r="AA82" s="150"/>
      <c r="AB82" s="152">
        <v>0</v>
      </c>
      <c r="AC82" s="152">
        <v>0</v>
      </c>
      <c r="AD82" s="152">
        <v>0</v>
      </c>
      <c r="AE82" s="152">
        <v>0</v>
      </c>
      <c r="AF82" s="152">
        <v>0</v>
      </c>
      <c r="AG82" s="150"/>
      <c r="AH82" s="150"/>
      <c r="AI82" s="150"/>
      <c r="AJ82" s="150"/>
      <c r="AK82" s="3" t="s">
        <v>22</v>
      </c>
      <c r="AL82" s="3" t="s">
        <v>672</v>
      </c>
      <c r="AM82" s="3" t="s">
        <v>475</v>
      </c>
    </row>
    <row r="83" spans="1:39" s="3" customFormat="1" x14ac:dyDescent="0.25">
      <c r="A83" s="3">
        <v>20231231</v>
      </c>
      <c r="B83" s="3" t="s">
        <v>673</v>
      </c>
      <c r="C83" s="3" t="s">
        <v>674</v>
      </c>
      <c r="D83" s="149">
        <v>751053.93</v>
      </c>
      <c r="E83" s="3" t="s">
        <v>23</v>
      </c>
      <c r="F83" s="3" t="s">
        <v>500</v>
      </c>
      <c r="G83" s="3" t="s">
        <v>504</v>
      </c>
      <c r="H83" s="3">
        <v>1</v>
      </c>
      <c r="I83" s="3" t="s">
        <v>500</v>
      </c>
      <c r="K83" s="3" t="s">
        <v>24</v>
      </c>
      <c r="L83" s="149" t="s">
        <v>23</v>
      </c>
      <c r="M83" s="3" t="s">
        <v>475</v>
      </c>
      <c r="N83" s="149" t="s">
        <v>475</v>
      </c>
      <c r="O83" s="149" t="s">
        <v>475</v>
      </c>
      <c r="P83" s="150"/>
      <c r="Q83" s="3" t="s">
        <v>475</v>
      </c>
      <c r="R83" s="150"/>
      <c r="T83" s="150"/>
      <c r="U83" s="151">
        <v>0</v>
      </c>
      <c r="V83" s="149" t="s">
        <v>475</v>
      </c>
      <c r="W83" s="149" t="s">
        <v>475</v>
      </c>
      <c r="X83" s="149" t="s">
        <v>475</v>
      </c>
      <c r="Y83" s="149" t="s">
        <v>475</v>
      </c>
      <c r="Z83" s="150"/>
      <c r="AA83" s="150"/>
      <c r="AB83" s="152">
        <v>0</v>
      </c>
      <c r="AC83" s="152">
        <v>0</v>
      </c>
      <c r="AD83" s="152">
        <v>0</v>
      </c>
      <c r="AE83" s="152">
        <v>0</v>
      </c>
      <c r="AF83" s="152">
        <v>0</v>
      </c>
      <c r="AG83" s="150"/>
      <c r="AH83" s="150"/>
      <c r="AI83" s="150"/>
      <c r="AJ83" s="150"/>
      <c r="AK83" s="3" t="s">
        <v>475</v>
      </c>
      <c r="AL83" s="3" t="s">
        <v>475</v>
      </c>
      <c r="AM83" s="3" t="s">
        <v>475</v>
      </c>
    </row>
    <row r="84" spans="1:39" s="3" customFormat="1" x14ac:dyDescent="0.25">
      <c r="A84" s="3">
        <v>20231231</v>
      </c>
      <c r="B84" s="3" t="s">
        <v>675</v>
      </c>
      <c r="C84" s="3" t="s">
        <v>676</v>
      </c>
      <c r="D84" s="149">
        <v>9039364.5299999993</v>
      </c>
      <c r="E84" s="3" t="s">
        <v>24</v>
      </c>
      <c r="F84" s="3" t="s">
        <v>473</v>
      </c>
      <c r="G84" s="3" t="s">
        <v>474</v>
      </c>
      <c r="H84" s="3">
        <v>0</v>
      </c>
      <c r="I84" s="3" t="s">
        <v>473</v>
      </c>
      <c r="J84" s="3" t="s">
        <v>473</v>
      </c>
      <c r="K84" s="3" t="s">
        <v>23</v>
      </c>
      <c r="L84" s="149" t="s">
        <v>23</v>
      </c>
      <c r="M84" s="3" t="s">
        <v>475</v>
      </c>
      <c r="N84" s="149" t="s">
        <v>475</v>
      </c>
      <c r="O84" s="149" t="s">
        <v>475</v>
      </c>
      <c r="P84" s="150"/>
      <c r="Q84" s="3" t="s">
        <v>475</v>
      </c>
      <c r="R84" s="150"/>
      <c r="T84" s="150"/>
      <c r="U84" s="151">
        <v>0</v>
      </c>
      <c r="V84" s="149" t="s">
        <v>475</v>
      </c>
      <c r="W84" s="149" t="s">
        <v>475</v>
      </c>
      <c r="X84" s="149" t="s">
        <v>475</v>
      </c>
      <c r="Y84" s="149" t="s">
        <v>475</v>
      </c>
      <c r="Z84" s="150"/>
      <c r="AA84" s="150"/>
      <c r="AB84" s="152">
        <v>0</v>
      </c>
      <c r="AC84" s="152">
        <v>0</v>
      </c>
      <c r="AD84" s="152">
        <v>0</v>
      </c>
      <c r="AE84" s="152">
        <v>0</v>
      </c>
      <c r="AF84" s="152">
        <v>0</v>
      </c>
      <c r="AG84" s="150"/>
      <c r="AH84" s="150"/>
      <c r="AI84" s="150"/>
      <c r="AJ84" s="150"/>
      <c r="AK84" s="3" t="s">
        <v>475</v>
      </c>
      <c r="AL84" s="3" t="s">
        <v>475</v>
      </c>
      <c r="AM84" s="3" t="s">
        <v>475</v>
      </c>
    </row>
    <row r="85" spans="1:39" s="3" customFormat="1" x14ac:dyDescent="0.25">
      <c r="A85" s="3">
        <v>20231231</v>
      </c>
      <c r="B85" s="3" t="s">
        <v>677</v>
      </c>
      <c r="C85" s="3" t="s">
        <v>678</v>
      </c>
      <c r="D85" s="149">
        <v>601975.54999999993</v>
      </c>
      <c r="E85" s="3" t="s">
        <v>24</v>
      </c>
      <c r="F85" s="3" t="s">
        <v>473</v>
      </c>
      <c r="G85" s="3" t="s">
        <v>474</v>
      </c>
      <c r="H85" s="3">
        <v>0</v>
      </c>
      <c r="I85" s="3" t="s">
        <v>473</v>
      </c>
      <c r="J85" s="3" t="s">
        <v>473</v>
      </c>
      <c r="K85" s="3" t="s">
        <v>23</v>
      </c>
      <c r="L85" s="149" t="s">
        <v>23</v>
      </c>
      <c r="M85" s="3" t="s">
        <v>475</v>
      </c>
      <c r="N85" s="149" t="s">
        <v>475</v>
      </c>
      <c r="O85" s="149" t="s">
        <v>475</v>
      </c>
      <c r="P85" s="150"/>
      <c r="Q85" s="3" t="s">
        <v>475</v>
      </c>
      <c r="R85" s="150"/>
      <c r="T85" s="150"/>
      <c r="U85" s="151">
        <v>0</v>
      </c>
      <c r="V85" s="149" t="s">
        <v>475</v>
      </c>
      <c r="W85" s="149" t="s">
        <v>475</v>
      </c>
      <c r="X85" s="149" t="s">
        <v>475</v>
      </c>
      <c r="Y85" s="149" t="s">
        <v>475</v>
      </c>
      <c r="Z85" s="150"/>
      <c r="AA85" s="150"/>
      <c r="AB85" s="152">
        <v>0</v>
      </c>
      <c r="AC85" s="152">
        <v>0</v>
      </c>
      <c r="AD85" s="152">
        <v>0</v>
      </c>
      <c r="AE85" s="152">
        <v>0</v>
      </c>
      <c r="AF85" s="152">
        <v>0</v>
      </c>
      <c r="AG85" s="150"/>
      <c r="AH85" s="150"/>
      <c r="AI85" s="150"/>
      <c r="AJ85" s="150"/>
      <c r="AK85" s="3" t="s">
        <v>475</v>
      </c>
      <c r="AL85" s="3" t="s">
        <v>475</v>
      </c>
      <c r="AM85" s="3" t="s">
        <v>475</v>
      </c>
    </row>
    <row r="86" spans="1:39" s="3" customFormat="1" x14ac:dyDescent="0.25">
      <c r="A86" s="3">
        <v>20231231</v>
      </c>
      <c r="B86" s="3" t="s">
        <v>679</v>
      </c>
      <c r="C86" s="3" t="s">
        <v>680</v>
      </c>
      <c r="D86" s="149">
        <v>126877.55</v>
      </c>
      <c r="E86" s="3" t="s">
        <v>23</v>
      </c>
      <c r="F86" s="3" t="s">
        <v>500</v>
      </c>
      <c r="G86" s="3" t="s">
        <v>474</v>
      </c>
      <c r="H86" s="3">
        <v>0</v>
      </c>
      <c r="I86" s="3" t="s">
        <v>500</v>
      </c>
      <c r="K86" s="3" t="s">
        <v>23</v>
      </c>
      <c r="L86" s="149" t="s">
        <v>23</v>
      </c>
      <c r="M86" s="3" t="s">
        <v>475</v>
      </c>
      <c r="N86" s="149" t="s">
        <v>475</v>
      </c>
      <c r="O86" s="149" t="s">
        <v>475</v>
      </c>
      <c r="P86" s="150"/>
      <c r="Q86" s="3" t="s">
        <v>475</v>
      </c>
      <c r="R86" s="150"/>
      <c r="T86" s="150"/>
      <c r="U86" s="151">
        <v>0</v>
      </c>
      <c r="V86" s="149" t="s">
        <v>475</v>
      </c>
      <c r="W86" s="149" t="s">
        <v>475</v>
      </c>
      <c r="X86" s="149" t="s">
        <v>475</v>
      </c>
      <c r="Y86" s="149" t="s">
        <v>475</v>
      </c>
      <c r="Z86" s="150"/>
      <c r="AA86" s="150"/>
      <c r="AB86" s="152">
        <v>0</v>
      </c>
      <c r="AC86" s="152">
        <v>0</v>
      </c>
      <c r="AD86" s="152">
        <v>0</v>
      </c>
      <c r="AE86" s="152">
        <v>0</v>
      </c>
      <c r="AF86" s="152">
        <v>0</v>
      </c>
      <c r="AG86" s="150"/>
      <c r="AH86" s="150"/>
      <c r="AI86" s="150"/>
      <c r="AJ86" s="150"/>
      <c r="AK86" s="3" t="s">
        <v>475</v>
      </c>
      <c r="AL86" s="3" t="s">
        <v>475</v>
      </c>
      <c r="AM86" s="3" t="s">
        <v>475</v>
      </c>
    </row>
    <row r="87" spans="1:39" s="3" customFormat="1" x14ac:dyDescent="0.25">
      <c r="A87" s="3">
        <v>20231231</v>
      </c>
      <c r="B87" s="3" t="s">
        <v>681</v>
      </c>
      <c r="C87" s="3" t="s">
        <v>682</v>
      </c>
      <c r="D87" s="149">
        <v>15183280.429999998</v>
      </c>
      <c r="E87" s="3" t="s">
        <v>24</v>
      </c>
      <c r="F87" s="3" t="s">
        <v>473</v>
      </c>
      <c r="G87" s="3" t="s">
        <v>474</v>
      </c>
      <c r="H87" s="3">
        <v>0</v>
      </c>
      <c r="I87" s="3" t="s">
        <v>473</v>
      </c>
      <c r="J87" s="3" t="s">
        <v>473</v>
      </c>
      <c r="K87" s="3" t="s">
        <v>23</v>
      </c>
      <c r="L87" s="149" t="s">
        <v>23</v>
      </c>
      <c r="M87" s="3" t="s">
        <v>475</v>
      </c>
      <c r="N87" s="149" t="s">
        <v>475</v>
      </c>
      <c r="O87" s="149" t="s">
        <v>475</v>
      </c>
      <c r="P87" s="150"/>
      <c r="Q87" s="3" t="s">
        <v>475</v>
      </c>
      <c r="R87" s="150"/>
      <c r="T87" s="150"/>
      <c r="U87" s="151">
        <v>0</v>
      </c>
      <c r="V87" s="149" t="s">
        <v>475</v>
      </c>
      <c r="W87" s="149" t="s">
        <v>475</v>
      </c>
      <c r="X87" s="149" t="s">
        <v>475</v>
      </c>
      <c r="Y87" s="149" t="s">
        <v>475</v>
      </c>
      <c r="Z87" s="150"/>
      <c r="AA87" s="150"/>
      <c r="AB87" s="152">
        <v>0</v>
      </c>
      <c r="AC87" s="152">
        <v>0</v>
      </c>
      <c r="AD87" s="152">
        <v>0</v>
      </c>
      <c r="AE87" s="152">
        <v>0</v>
      </c>
      <c r="AF87" s="152">
        <v>0</v>
      </c>
      <c r="AG87" s="150"/>
      <c r="AH87" s="150"/>
      <c r="AI87" s="150"/>
      <c r="AJ87" s="150"/>
      <c r="AK87" s="3" t="s">
        <v>475</v>
      </c>
      <c r="AL87" s="3" t="s">
        <v>475</v>
      </c>
      <c r="AM87" s="3" t="s">
        <v>475</v>
      </c>
    </row>
    <row r="88" spans="1:39" s="3" customFormat="1" x14ac:dyDescent="0.25">
      <c r="A88" s="3">
        <v>20231231</v>
      </c>
      <c r="B88" s="3" t="s">
        <v>683</v>
      </c>
      <c r="C88" s="3" t="s">
        <v>684</v>
      </c>
      <c r="D88" s="149">
        <v>4326549.9000000004</v>
      </c>
      <c r="E88" s="3" t="s">
        <v>24</v>
      </c>
      <c r="F88" s="3" t="s">
        <v>482</v>
      </c>
      <c r="G88" s="3" t="s">
        <v>474</v>
      </c>
      <c r="H88" s="3">
        <v>0</v>
      </c>
      <c r="I88" s="3" t="s">
        <v>483</v>
      </c>
      <c r="J88" s="3" t="s">
        <v>483</v>
      </c>
      <c r="K88" s="3" t="s">
        <v>23</v>
      </c>
      <c r="L88" s="149" t="s">
        <v>23</v>
      </c>
      <c r="M88" s="3">
        <v>0</v>
      </c>
      <c r="N88" s="149">
        <v>0</v>
      </c>
      <c r="O88" s="149">
        <v>0</v>
      </c>
      <c r="P88" s="150"/>
      <c r="Q88" s="3">
        <v>0</v>
      </c>
      <c r="R88" s="150"/>
      <c r="T88" s="150"/>
      <c r="U88" s="151">
        <v>0</v>
      </c>
      <c r="V88" s="149">
        <v>0</v>
      </c>
      <c r="W88" s="149">
        <v>0</v>
      </c>
      <c r="X88" s="149">
        <v>0</v>
      </c>
      <c r="Y88" s="149">
        <v>0</v>
      </c>
      <c r="Z88" s="150"/>
      <c r="AA88" s="150"/>
      <c r="AB88" s="152">
        <v>0</v>
      </c>
      <c r="AC88" s="152">
        <v>0</v>
      </c>
      <c r="AD88" s="152">
        <v>0</v>
      </c>
      <c r="AE88" s="152">
        <v>0</v>
      </c>
      <c r="AF88" s="152">
        <v>0</v>
      </c>
      <c r="AG88" s="150"/>
      <c r="AH88" s="150"/>
      <c r="AI88" s="150"/>
      <c r="AJ88" s="150"/>
      <c r="AK88" s="3" t="s">
        <v>475</v>
      </c>
      <c r="AL88" s="3" t="s">
        <v>475</v>
      </c>
      <c r="AM88" s="3" t="s">
        <v>475</v>
      </c>
    </row>
    <row r="89" spans="1:39" s="3" customFormat="1" x14ac:dyDescent="0.25">
      <c r="A89" s="3">
        <v>20231231</v>
      </c>
      <c r="B89" s="3" t="s">
        <v>685</v>
      </c>
      <c r="C89" s="3" t="s">
        <v>686</v>
      </c>
      <c r="D89" s="149">
        <v>228738.66</v>
      </c>
      <c r="E89" s="3" t="s">
        <v>24</v>
      </c>
      <c r="F89" s="3" t="s">
        <v>473</v>
      </c>
      <c r="G89" s="3" t="s">
        <v>474</v>
      </c>
      <c r="H89" s="3">
        <v>0</v>
      </c>
      <c r="I89" s="3" t="s">
        <v>473</v>
      </c>
      <c r="J89" s="3" t="s">
        <v>473</v>
      </c>
      <c r="K89" s="3" t="s">
        <v>23</v>
      </c>
      <c r="L89" s="149" t="s">
        <v>23</v>
      </c>
      <c r="M89" s="3" t="s">
        <v>475</v>
      </c>
      <c r="N89" s="149" t="s">
        <v>475</v>
      </c>
      <c r="O89" s="149" t="s">
        <v>475</v>
      </c>
      <c r="P89" s="150"/>
      <c r="Q89" s="3" t="s">
        <v>475</v>
      </c>
      <c r="R89" s="150"/>
      <c r="T89" s="150"/>
      <c r="U89" s="151">
        <v>0</v>
      </c>
      <c r="V89" s="149" t="s">
        <v>475</v>
      </c>
      <c r="W89" s="149" t="s">
        <v>475</v>
      </c>
      <c r="X89" s="149" t="s">
        <v>475</v>
      </c>
      <c r="Y89" s="149" t="s">
        <v>475</v>
      </c>
      <c r="Z89" s="150"/>
      <c r="AA89" s="150"/>
      <c r="AB89" s="152">
        <v>0</v>
      </c>
      <c r="AC89" s="152">
        <v>0</v>
      </c>
      <c r="AD89" s="152">
        <v>0</v>
      </c>
      <c r="AE89" s="152">
        <v>0</v>
      </c>
      <c r="AF89" s="152">
        <v>0</v>
      </c>
      <c r="AG89" s="150"/>
      <c r="AH89" s="150"/>
      <c r="AI89" s="150"/>
      <c r="AJ89" s="150"/>
      <c r="AK89" s="3" t="s">
        <v>475</v>
      </c>
      <c r="AL89" s="3" t="s">
        <v>475</v>
      </c>
      <c r="AM89" s="3" t="s">
        <v>475</v>
      </c>
    </row>
    <row r="90" spans="1:39" s="3" customFormat="1" x14ac:dyDescent="0.25">
      <c r="A90" s="3">
        <v>20231231</v>
      </c>
      <c r="B90" s="3" t="s">
        <v>687</v>
      </c>
      <c r="C90" s="3" t="s">
        <v>688</v>
      </c>
      <c r="D90" s="149">
        <v>21792.66</v>
      </c>
      <c r="E90" s="3" t="s">
        <v>24</v>
      </c>
      <c r="F90" s="3" t="s">
        <v>482</v>
      </c>
      <c r="G90" s="3" t="s">
        <v>474</v>
      </c>
      <c r="H90" s="3">
        <v>0</v>
      </c>
      <c r="I90" s="3" t="s">
        <v>483</v>
      </c>
      <c r="J90" s="3" t="s">
        <v>483</v>
      </c>
      <c r="K90" s="3" t="s">
        <v>23</v>
      </c>
      <c r="L90" s="149" t="s">
        <v>23</v>
      </c>
      <c r="M90" s="3" t="s">
        <v>484</v>
      </c>
      <c r="N90" s="149">
        <v>0</v>
      </c>
      <c r="O90" s="149">
        <v>0</v>
      </c>
      <c r="P90" s="150"/>
      <c r="Q90" s="3">
        <v>0</v>
      </c>
      <c r="R90" s="150"/>
      <c r="T90" s="150"/>
      <c r="U90" s="151">
        <v>0</v>
      </c>
      <c r="V90" s="149">
        <v>0</v>
      </c>
      <c r="W90" s="149">
        <v>0</v>
      </c>
      <c r="X90" s="149">
        <v>0</v>
      </c>
      <c r="Y90" s="149">
        <v>0</v>
      </c>
      <c r="Z90" s="150"/>
      <c r="AA90" s="150"/>
      <c r="AB90" s="152">
        <v>0</v>
      </c>
      <c r="AC90" s="152">
        <v>0</v>
      </c>
      <c r="AD90" s="152">
        <v>0</v>
      </c>
      <c r="AE90" s="152">
        <v>0</v>
      </c>
      <c r="AF90" s="152">
        <v>0</v>
      </c>
      <c r="AG90" s="150"/>
      <c r="AH90" s="150"/>
      <c r="AI90" s="150"/>
      <c r="AJ90" s="150"/>
      <c r="AK90" s="3" t="s">
        <v>475</v>
      </c>
      <c r="AL90" s="3" t="s">
        <v>475</v>
      </c>
      <c r="AM90" s="3" t="s">
        <v>475</v>
      </c>
    </row>
    <row r="91" spans="1:39" s="3" customFormat="1" x14ac:dyDescent="0.25">
      <c r="A91" s="3">
        <v>20231231</v>
      </c>
      <c r="B91" s="3" t="s">
        <v>689</v>
      </c>
      <c r="C91" s="3" t="s">
        <v>690</v>
      </c>
      <c r="D91" s="149">
        <v>9159</v>
      </c>
      <c r="E91" s="3" t="s">
        <v>24</v>
      </c>
      <c r="F91" s="3" t="s">
        <v>482</v>
      </c>
      <c r="G91" s="3" t="s">
        <v>474</v>
      </c>
      <c r="H91" s="3">
        <v>0</v>
      </c>
      <c r="I91" s="3" t="s">
        <v>483</v>
      </c>
      <c r="J91" s="3" t="s">
        <v>483</v>
      </c>
      <c r="K91" s="3" t="s">
        <v>23</v>
      </c>
      <c r="L91" s="149" t="s">
        <v>23</v>
      </c>
      <c r="M91" s="3" t="s">
        <v>487</v>
      </c>
      <c r="N91" s="149">
        <v>0.68810000000000004</v>
      </c>
      <c r="O91" s="149">
        <v>0.68810000000000004</v>
      </c>
      <c r="P91" s="150"/>
      <c r="Q91" s="3">
        <v>1E-4</v>
      </c>
      <c r="R91" s="150"/>
      <c r="S91" s="3">
        <v>1</v>
      </c>
      <c r="T91" s="150"/>
      <c r="U91" s="151">
        <v>0</v>
      </c>
      <c r="V91" s="149">
        <v>0</v>
      </c>
      <c r="W91" s="149">
        <v>1E-4</v>
      </c>
      <c r="X91" s="149">
        <v>0</v>
      </c>
      <c r="Y91" s="149">
        <v>1E-4</v>
      </c>
      <c r="Z91" s="150"/>
      <c r="AA91" s="150"/>
      <c r="AB91" s="152">
        <v>6302.3079000000007</v>
      </c>
      <c r="AC91" s="152">
        <v>0.91590000000000005</v>
      </c>
      <c r="AD91" s="152">
        <v>0</v>
      </c>
      <c r="AE91" s="152">
        <v>0</v>
      </c>
      <c r="AF91" s="152">
        <v>0.91590000000000005</v>
      </c>
      <c r="AG91" s="150"/>
      <c r="AH91" s="150"/>
      <c r="AI91" s="150"/>
      <c r="AJ91" s="150"/>
      <c r="AK91" s="3" t="s">
        <v>475</v>
      </c>
      <c r="AL91" s="3" t="s">
        <v>475</v>
      </c>
      <c r="AM91" s="3" t="s">
        <v>475</v>
      </c>
    </row>
    <row r="92" spans="1:39" s="3" customFormat="1" x14ac:dyDescent="0.25">
      <c r="A92" s="3">
        <v>20231231</v>
      </c>
      <c r="B92" s="3" t="s">
        <v>691</v>
      </c>
      <c r="C92" s="3" t="s">
        <v>692</v>
      </c>
      <c r="D92" s="149">
        <v>299453.55000000005</v>
      </c>
      <c r="E92" s="3" t="s">
        <v>23</v>
      </c>
      <c r="F92" s="3" t="s">
        <v>500</v>
      </c>
      <c r="G92" s="3" t="s">
        <v>474</v>
      </c>
      <c r="H92" s="3">
        <v>0</v>
      </c>
      <c r="I92" s="3" t="s">
        <v>500</v>
      </c>
      <c r="K92" s="3" t="s">
        <v>23</v>
      </c>
      <c r="L92" s="149" t="s">
        <v>23</v>
      </c>
      <c r="M92" s="3" t="s">
        <v>475</v>
      </c>
      <c r="N92" s="149" t="s">
        <v>475</v>
      </c>
      <c r="O92" s="149" t="s">
        <v>475</v>
      </c>
      <c r="P92" s="150"/>
      <c r="Q92" s="3" t="s">
        <v>475</v>
      </c>
      <c r="R92" s="150"/>
      <c r="T92" s="150"/>
      <c r="U92" s="151">
        <v>0</v>
      </c>
      <c r="V92" s="149" t="s">
        <v>475</v>
      </c>
      <c r="W92" s="149" t="s">
        <v>475</v>
      </c>
      <c r="X92" s="149" t="s">
        <v>475</v>
      </c>
      <c r="Y92" s="149" t="s">
        <v>475</v>
      </c>
      <c r="Z92" s="150"/>
      <c r="AA92" s="150"/>
      <c r="AB92" s="152">
        <v>0</v>
      </c>
      <c r="AC92" s="152">
        <v>0</v>
      </c>
      <c r="AD92" s="152">
        <v>0</v>
      </c>
      <c r="AE92" s="152">
        <v>0</v>
      </c>
      <c r="AF92" s="152">
        <v>0</v>
      </c>
      <c r="AG92" s="150"/>
      <c r="AH92" s="150"/>
      <c r="AI92" s="150"/>
      <c r="AJ92" s="150"/>
      <c r="AK92" s="3" t="s">
        <v>475</v>
      </c>
      <c r="AL92" s="3" t="s">
        <v>475</v>
      </c>
      <c r="AM92" s="3" t="s">
        <v>475</v>
      </c>
    </row>
    <row r="93" spans="1:39" s="3" customFormat="1" x14ac:dyDescent="0.25">
      <c r="A93" s="3">
        <v>20231231</v>
      </c>
      <c r="B93" s="3" t="s">
        <v>693</v>
      </c>
      <c r="C93" s="3" t="s">
        <v>694</v>
      </c>
      <c r="D93" s="149">
        <v>299474.49</v>
      </c>
      <c r="E93" s="3" t="s">
        <v>23</v>
      </c>
      <c r="F93" s="3" t="s">
        <v>500</v>
      </c>
      <c r="G93" s="3" t="s">
        <v>474</v>
      </c>
      <c r="H93" s="3">
        <v>0</v>
      </c>
      <c r="I93" s="3" t="s">
        <v>500</v>
      </c>
      <c r="K93" s="3" t="s">
        <v>23</v>
      </c>
      <c r="L93" s="149" t="s">
        <v>23</v>
      </c>
      <c r="M93" s="3" t="s">
        <v>475</v>
      </c>
      <c r="N93" s="149" t="s">
        <v>475</v>
      </c>
      <c r="O93" s="149" t="s">
        <v>475</v>
      </c>
      <c r="P93" s="150"/>
      <c r="Q93" s="3" t="s">
        <v>475</v>
      </c>
      <c r="R93" s="150"/>
      <c r="T93" s="150"/>
      <c r="U93" s="151">
        <v>0</v>
      </c>
      <c r="V93" s="149" t="s">
        <v>475</v>
      </c>
      <c r="W93" s="149" t="s">
        <v>475</v>
      </c>
      <c r="X93" s="149" t="s">
        <v>475</v>
      </c>
      <c r="Y93" s="149" t="s">
        <v>475</v>
      </c>
      <c r="Z93" s="150"/>
      <c r="AA93" s="150"/>
      <c r="AB93" s="152">
        <v>0</v>
      </c>
      <c r="AC93" s="152">
        <v>0</v>
      </c>
      <c r="AD93" s="152">
        <v>0</v>
      </c>
      <c r="AE93" s="152">
        <v>0</v>
      </c>
      <c r="AF93" s="152">
        <v>0</v>
      </c>
      <c r="AG93" s="150"/>
      <c r="AH93" s="150"/>
      <c r="AI93" s="150"/>
      <c r="AJ93" s="150"/>
      <c r="AK93" s="3" t="s">
        <v>475</v>
      </c>
      <c r="AL93" s="3" t="s">
        <v>475</v>
      </c>
      <c r="AM93" s="3" t="s">
        <v>475</v>
      </c>
    </row>
    <row r="94" spans="1:39" s="3" customFormat="1" x14ac:dyDescent="0.25">
      <c r="A94" s="3">
        <v>20231231</v>
      </c>
      <c r="B94" s="3" t="s">
        <v>695</v>
      </c>
      <c r="C94" s="3" t="s">
        <v>696</v>
      </c>
      <c r="D94" s="149">
        <v>3350355.2800000003</v>
      </c>
      <c r="E94" s="3" t="s">
        <v>24</v>
      </c>
      <c r="F94" s="3" t="s">
        <v>473</v>
      </c>
      <c r="G94" s="3" t="s">
        <v>474</v>
      </c>
      <c r="H94" s="3">
        <v>0</v>
      </c>
      <c r="I94" s="3" t="s">
        <v>473</v>
      </c>
      <c r="J94" s="3" t="s">
        <v>473</v>
      </c>
      <c r="K94" s="3" t="s">
        <v>23</v>
      </c>
      <c r="L94" s="149" t="s">
        <v>23</v>
      </c>
      <c r="M94" s="3" t="s">
        <v>475</v>
      </c>
      <c r="N94" s="149" t="s">
        <v>475</v>
      </c>
      <c r="O94" s="149" t="s">
        <v>475</v>
      </c>
      <c r="P94" s="150"/>
      <c r="Q94" s="3" t="s">
        <v>475</v>
      </c>
      <c r="R94" s="150"/>
      <c r="T94" s="150"/>
      <c r="U94" s="151">
        <v>0</v>
      </c>
      <c r="V94" s="149" t="s">
        <v>475</v>
      </c>
      <c r="W94" s="149" t="s">
        <v>475</v>
      </c>
      <c r="X94" s="149" t="s">
        <v>475</v>
      </c>
      <c r="Y94" s="149" t="s">
        <v>475</v>
      </c>
      <c r="Z94" s="150"/>
      <c r="AA94" s="150"/>
      <c r="AB94" s="152">
        <v>0</v>
      </c>
      <c r="AC94" s="152">
        <v>0</v>
      </c>
      <c r="AD94" s="152">
        <v>0</v>
      </c>
      <c r="AE94" s="152">
        <v>0</v>
      </c>
      <c r="AF94" s="152">
        <v>0</v>
      </c>
      <c r="AG94" s="150"/>
      <c r="AH94" s="150"/>
      <c r="AI94" s="150"/>
      <c r="AJ94" s="150"/>
      <c r="AK94" s="3" t="s">
        <v>475</v>
      </c>
      <c r="AL94" s="3" t="s">
        <v>475</v>
      </c>
      <c r="AM94" s="3" t="s">
        <v>475</v>
      </c>
    </row>
    <row r="95" spans="1:39" s="3" customFormat="1" x14ac:dyDescent="0.25">
      <c r="A95" s="3">
        <v>20231231</v>
      </c>
      <c r="B95" s="3" t="s">
        <v>697</v>
      </c>
      <c r="C95" s="3" t="s">
        <v>698</v>
      </c>
      <c r="D95" s="149">
        <v>5704585.0800000001</v>
      </c>
      <c r="E95" s="3" t="s">
        <v>24</v>
      </c>
      <c r="F95" s="3" t="s">
        <v>482</v>
      </c>
      <c r="G95" s="3" t="s">
        <v>474</v>
      </c>
      <c r="H95" s="3">
        <v>0</v>
      </c>
      <c r="I95" s="3" t="s">
        <v>483</v>
      </c>
      <c r="J95" s="3" t="s">
        <v>483</v>
      </c>
      <c r="K95" s="3" t="s">
        <v>23</v>
      </c>
      <c r="L95" s="149" t="s">
        <v>23</v>
      </c>
      <c r="M95" s="3">
        <v>0</v>
      </c>
      <c r="N95" s="149">
        <v>0</v>
      </c>
      <c r="O95" s="149">
        <v>0</v>
      </c>
      <c r="P95" s="150"/>
      <c r="Q95" s="3">
        <v>0</v>
      </c>
      <c r="R95" s="150"/>
      <c r="T95" s="150"/>
      <c r="U95" s="151">
        <v>0</v>
      </c>
      <c r="V95" s="149">
        <v>0</v>
      </c>
      <c r="W95" s="149">
        <v>0</v>
      </c>
      <c r="X95" s="149">
        <v>0</v>
      </c>
      <c r="Y95" s="149">
        <v>0</v>
      </c>
      <c r="Z95" s="150"/>
      <c r="AA95" s="150"/>
      <c r="AB95" s="152">
        <v>0</v>
      </c>
      <c r="AC95" s="152">
        <v>0</v>
      </c>
      <c r="AD95" s="152">
        <v>0</v>
      </c>
      <c r="AE95" s="152">
        <v>0</v>
      </c>
      <c r="AF95" s="152">
        <v>0</v>
      </c>
      <c r="AG95" s="150"/>
      <c r="AH95" s="150"/>
      <c r="AI95" s="150"/>
      <c r="AJ95" s="150"/>
      <c r="AK95" s="3" t="s">
        <v>25</v>
      </c>
      <c r="AL95" s="3" t="s">
        <v>699</v>
      </c>
      <c r="AM95" s="3" t="s">
        <v>475</v>
      </c>
    </row>
    <row r="96" spans="1:39" s="3" customFormat="1" x14ac:dyDescent="0.25">
      <c r="A96" s="3">
        <v>20231231</v>
      </c>
      <c r="B96" s="3" t="s">
        <v>700</v>
      </c>
      <c r="C96" s="3" t="s">
        <v>701</v>
      </c>
      <c r="D96" s="149">
        <v>7076017.9900000012</v>
      </c>
      <c r="E96" s="3" t="s">
        <v>24</v>
      </c>
      <c r="F96" s="3" t="s">
        <v>482</v>
      </c>
      <c r="G96" s="3" t="s">
        <v>474</v>
      </c>
      <c r="H96" s="3">
        <v>0</v>
      </c>
      <c r="I96" s="3" t="s">
        <v>483</v>
      </c>
      <c r="J96" s="3" t="s">
        <v>483</v>
      </c>
      <c r="K96" s="3" t="s">
        <v>23</v>
      </c>
      <c r="L96" s="149" t="s">
        <v>23</v>
      </c>
      <c r="M96" s="3" t="s">
        <v>484</v>
      </c>
      <c r="N96" s="149">
        <v>0</v>
      </c>
      <c r="O96" s="149">
        <v>0</v>
      </c>
      <c r="P96" s="150"/>
      <c r="Q96" s="3">
        <v>0</v>
      </c>
      <c r="R96" s="150"/>
      <c r="T96" s="150"/>
      <c r="U96" s="151">
        <v>0</v>
      </c>
      <c r="V96" s="149">
        <v>0</v>
      </c>
      <c r="W96" s="149">
        <v>0</v>
      </c>
      <c r="X96" s="149">
        <v>0</v>
      </c>
      <c r="Y96" s="149">
        <v>0</v>
      </c>
      <c r="Z96" s="150"/>
      <c r="AA96" s="150"/>
      <c r="AB96" s="152">
        <v>0</v>
      </c>
      <c r="AC96" s="152">
        <v>0</v>
      </c>
      <c r="AD96" s="152">
        <v>0</v>
      </c>
      <c r="AE96" s="152">
        <v>0</v>
      </c>
      <c r="AF96" s="152">
        <v>0</v>
      </c>
      <c r="AG96" s="150"/>
      <c r="AH96" s="150"/>
      <c r="AI96" s="150"/>
      <c r="AJ96" s="150"/>
      <c r="AK96" s="3" t="s">
        <v>25</v>
      </c>
      <c r="AL96" s="3" t="s">
        <v>702</v>
      </c>
      <c r="AM96" s="3" t="s">
        <v>475</v>
      </c>
    </row>
    <row r="97" spans="1:39" s="3" customFormat="1" x14ac:dyDescent="0.25">
      <c r="A97" s="3">
        <v>20231231</v>
      </c>
      <c r="B97" s="3" t="s">
        <v>703</v>
      </c>
      <c r="C97" s="3" t="s">
        <v>704</v>
      </c>
      <c r="D97" s="149">
        <v>31277407.350000001</v>
      </c>
      <c r="E97" s="3" t="s">
        <v>24</v>
      </c>
      <c r="F97" s="3" t="s">
        <v>473</v>
      </c>
      <c r="G97" s="3" t="s">
        <v>474</v>
      </c>
      <c r="H97" s="3">
        <v>0</v>
      </c>
      <c r="I97" s="3" t="s">
        <v>473</v>
      </c>
      <c r="J97" s="3" t="s">
        <v>473</v>
      </c>
      <c r="K97" s="3" t="s">
        <v>23</v>
      </c>
      <c r="L97" s="149" t="s">
        <v>23</v>
      </c>
      <c r="M97" s="3" t="s">
        <v>475</v>
      </c>
      <c r="N97" s="149" t="s">
        <v>475</v>
      </c>
      <c r="O97" s="149" t="s">
        <v>475</v>
      </c>
      <c r="P97" s="150"/>
      <c r="Q97" s="3" t="s">
        <v>475</v>
      </c>
      <c r="R97" s="150"/>
      <c r="T97" s="150"/>
      <c r="U97" s="151">
        <v>0</v>
      </c>
      <c r="V97" s="149" t="s">
        <v>475</v>
      </c>
      <c r="W97" s="149" t="s">
        <v>475</v>
      </c>
      <c r="X97" s="149" t="s">
        <v>475</v>
      </c>
      <c r="Y97" s="149" t="s">
        <v>475</v>
      </c>
      <c r="Z97" s="150"/>
      <c r="AA97" s="150"/>
      <c r="AB97" s="152">
        <v>0</v>
      </c>
      <c r="AC97" s="152">
        <v>0</v>
      </c>
      <c r="AD97" s="152">
        <v>0</v>
      </c>
      <c r="AE97" s="152">
        <v>0</v>
      </c>
      <c r="AF97" s="152">
        <v>0</v>
      </c>
      <c r="AG97" s="150"/>
      <c r="AH97" s="150"/>
      <c r="AI97" s="150"/>
      <c r="AJ97" s="150"/>
      <c r="AK97" s="3" t="s">
        <v>475</v>
      </c>
      <c r="AL97" s="3" t="s">
        <v>475</v>
      </c>
      <c r="AM97" s="3" t="s">
        <v>475</v>
      </c>
    </row>
    <row r="98" spans="1:39" s="3" customFormat="1" x14ac:dyDescent="0.25">
      <c r="A98" s="3">
        <v>20231231</v>
      </c>
      <c r="B98" s="3" t="s">
        <v>705</v>
      </c>
      <c r="C98" s="3" t="s">
        <v>706</v>
      </c>
      <c r="D98" s="149">
        <v>45616998.549999997</v>
      </c>
      <c r="E98" s="3" t="s">
        <v>23</v>
      </c>
      <c r="F98" s="3" t="s">
        <v>500</v>
      </c>
      <c r="G98" s="3" t="s">
        <v>504</v>
      </c>
      <c r="H98" s="3">
        <v>1</v>
      </c>
      <c r="I98" s="3" t="s">
        <v>500</v>
      </c>
      <c r="K98" s="3" t="s">
        <v>24</v>
      </c>
      <c r="L98" s="149" t="s">
        <v>23</v>
      </c>
      <c r="M98" s="3" t="s">
        <v>475</v>
      </c>
      <c r="N98" s="149" t="s">
        <v>475</v>
      </c>
      <c r="O98" s="149" t="s">
        <v>475</v>
      </c>
      <c r="P98" s="150"/>
      <c r="Q98" s="3" t="s">
        <v>475</v>
      </c>
      <c r="R98" s="150"/>
      <c r="T98" s="150"/>
      <c r="U98" s="151">
        <v>0</v>
      </c>
      <c r="V98" s="149" t="s">
        <v>475</v>
      </c>
      <c r="W98" s="149" t="s">
        <v>475</v>
      </c>
      <c r="X98" s="149" t="s">
        <v>475</v>
      </c>
      <c r="Y98" s="149" t="s">
        <v>475</v>
      </c>
      <c r="Z98" s="150"/>
      <c r="AA98" s="150"/>
      <c r="AB98" s="152">
        <v>0</v>
      </c>
      <c r="AC98" s="152">
        <v>0</v>
      </c>
      <c r="AD98" s="152">
        <v>0</v>
      </c>
      <c r="AE98" s="152">
        <v>0</v>
      </c>
      <c r="AF98" s="152">
        <v>0</v>
      </c>
      <c r="AG98" s="150"/>
      <c r="AH98" s="150"/>
      <c r="AI98" s="150"/>
      <c r="AJ98" s="150"/>
      <c r="AK98" s="3" t="s">
        <v>475</v>
      </c>
      <c r="AL98" s="3" t="s">
        <v>475</v>
      </c>
      <c r="AM98" s="3" t="s">
        <v>475</v>
      </c>
    </row>
    <row r="99" spans="1:39" s="3" customFormat="1" x14ac:dyDescent="0.25">
      <c r="A99" s="3">
        <v>20231231</v>
      </c>
      <c r="B99" s="3" t="s">
        <v>707</v>
      </c>
      <c r="C99" s="3" t="s">
        <v>708</v>
      </c>
      <c r="D99" s="149">
        <v>872940.46</v>
      </c>
      <c r="E99" s="3" t="s">
        <v>24</v>
      </c>
      <c r="F99" s="3" t="s">
        <v>473</v>
      </c>
      <c r="G99" s="3" t="s">
        <v>474</v>
      </c>
      <c r="H99" s="3">
        <v>0</v>
      </c>
      <c r="I99" s="3" t="s">
        <v>473</v>
      </c>
      <c r="J99" s="3" t="s">
        <v>473</v>
      </c>
      <c r="K99" s="3" t="s">
        <v>23</v>
      </c>
      <c r="L99" s="149" t="s">
        <v>23</v>
      </c>
      <c r="M99" s="3" t="s">
        <v>475</v>
      </c>
      <c r="N99" s="149" t="s">
        <v>475</v>
      </c>
      <c r="O99" s="149" t="s">
        <v>475</v>
      </c>
      <c r="P99" s="150"/>
      <c r="Q99" s="3" t="s">
        <v>475</v>
      </c>
      <c r="R99" s="150"/>
      <c r="T99" s="150"/>
      <c r="U99" s="151">
        <v>0</v>
      </c>
      <c r="V99" s="149" t="s">
        <v>475</v>
      </c>
      <c r="W99" s="149" t="s">
        <v>475</v>
      </c>
      <c r="X99" s="149" t="s">
        <v>475</v>
      </c>
      <c r="Y99" s="149" t="s">
        <v>475</v>
      </c>
      <c r="Z99" s="150"/>
      <c r="AA99" s="150"/>
      <c r="AB99" s="152">
        <v>0</v>
      </c>
      <c r="AC99" s="152">
        <v>0</v>
      </c>
      <c r="AD99" s="152">
        <v>0</v>
      </c>
      <c r="AE99" s="152">
        <v>0</v>
      </c>
      <c r="AF99" s="152">
        <v>0</v>
      </c>
      <c r="AG99" s="150"/>
      <c r="AH99" s="150"/>
      <c r="AI99" s="150"/>
      <c r="AJ99" s="150"/>
      <c r="AK99" s="3" t="s">
        <v>475</v>
      </c>
      <c r="AL99" s="3" t="s">
        <v>475</v>
      </c>
      <c r="AM99" s="3" t="s">
        <v>475</v>
      </c>
    </row>
    <row r="100" spans="1:39" s="3" customFormat="1" x14ac:dyDescent="0.25">
      <c r="A100" s="3">
        <v>20231231</v>
      </c>
      <c r="B100" s="3" t="s">
        <v>709</v>
      </c>
      <c r="C100" s="3" t="s">
        <v>710</v>
      </c>
      <c r="D100" s="149">
        <v>1132383.77</v>
      </c>
      <c r="E100" s="3" t="s">
        <v>24</v>
      </c>
      <c r="F100" s="3" t="s">
        <v>473</v>
      </c>
      <c r="G100" s="3" t="s">
        <v>474</v>
      </c>
      <c r="H100" s="3">
        <v>0</v>
      </c>
      <c r="I100" s="3" t="s">
        <v>473</v>
      </c>
      <c r="J100" s="3" t="s">
        <v>473</v>
      </c>
      <c r="K100" s="3" t="s">
        <v>23</v>
      </c>
      <c r="L100" s="149" t="s">
        <v>23</v>
      </c>
      <c r="M100" s="3" t="s">
        <v>475</v>
      </c>
      <c r="N100" s="149" t="s">
        <v>475</v>
      </c>
      <c r="O100" s="149" t="s">
        <v>475</v>
      </c>
      <c r="P100" s="150"/>
      <c r="Q100" s="3" t="s">
        <v>475</v>
      </c>
      <c r="R100" s="150"/>
      <c r="T100" s="150"/>
      <c r="U100" s="151">
        <v>0</v>
      </c>
      <c r="V100" s="149" t="s">
        <v>475</v>
      </c>
      <c r="W100" s="149" t="s">
        <v>475</v>
      </c>
      <c r="X100" s="149" t="s">
        <v>475</v>
      </c>
      <c r="Y100" s="149" t="s">
        <v>475</v>
      </c>
      <c r="Z100" s="150"/>
      <c r="AA100" s="150"/>
      <c r="AB100" s="152">
        <v>0</v>
      </c>
      <c r="AC100" s="152">
        <v>0</v>
      </c>
      <c r="AD100" s="152">
        <v>0</v>
      </c>
      <c r="AE100" s="152">
        <v>0</v>
      </c>
      <c r="AF100" s="152">
        <v>0</v>
      </c>
      <c r="AG100" s="150"/>
      <c r="AH100" s="150"/>
      <c r="AI100" s="150"/>
      <c r="AJ100" s="150"/>
      <c r="AK100" s="3" t="s">
        <v>475</v>
      </c>
      <c r="AL100" s="3" t="s">
        <v>475</v>
      </c>
      <c r="AM100" s="3" t="s">
        <v>475</v>
      </c>
    </row>
    <row r="101" spans="1:39" s="3" customFormat="1" x14ac:dyDescent="0.25">
      <c r="A101" s="3">
        <v>20231231</v>
      </c>
      <c r="B101" s="3" t="s">
        <v>711</v>
      </c>
      <c r="C101" s="3" t="s">
        <v>712</v>
      </c>
      <c r="D101" s="149">
        <v>11619904.940000001</v>
      </c>
      <c r="E101" s="3" t="s">
        <v>24</v>
      </c>
      <c r="F101" s="3" t="s">
        <v>473</v>
      </c>
      <c r="G101" s="3" t="s">
        <v>474</v>
      </c>
      <c r="H101" s="3">
        <v>0</v>
      </c>
      <c r="I101" s="3" t="s">
        <v>473</v>
      </c>
      <c r="J101" s="3" t="s">
        <v>473</v>
      </c>
      <c r="K101" s="3" t="s">
        <v>23</v>
      </c>
      <c r="L101" s="149" t="s">
        <v>23</v>
      </c>
      <c r="M101" s="3" t="s">
        <v>475</v>
      </c>
      <c r="N101" s="149" t="s">
        <v>475</v>
      </c>
      <c r="O101" s="149" t="s">
        <v>475</v>
      </c>
      <c r="P101" s="150"/>
      <c r="Q101" s="3" t="s">
        <v>475</v>
      </c>
      <c r="R101" s="150"/>
      <c r="T101" s="150"/>
      <c r="U101" s="151">
        <v>0</v>
      </c>
      <c r="V101" s="149" t="s">
        <v>475</v>
      </c>
      <c r="W101" s="149" t="s">
        <v>475</v>
      </c>
      <c r="X101" s="149" t="s">
        <v>475</v>
      </c>
      <c r="Y101" s="149" t="s">
        <v>475</v>
      </c>
      <c r="Z101" s="150"/>
      <c r="AA101" s="150"/>
      <c r="AB101" s="152">
        <v>0</v>
      </c>
      <c r="AC101" s="152">
        <v>0</v>
      </c>
      <c r="AD101" s="152">
        <v>0</v>
      </c>
      <c r="AE101" s="152">
        <v>0</v>
      </c>
      <c r="AF101" s="152">
        <v>0</v>
      </c>
      <c r="AG101" s="150"/>
      <c r="AH101" s="150"/>
      <c r="AI101" s="150"/>
      <c r="AJ101" s="150"/>
      <c r="AK101" s="3" t="s">
        <v>475</v>
      </c>
      <c r="AL101" s="3" t="s">
        <v>475</v>
      </c>
      <c r="AM101" s="3" t="s">
        <v>475</v>
      </c>
    </row>
    <row r="102" spans="1:39" s="3" customFormat="1" x14ac:dyDescent="0.25">
      <c r="A102" s="3">
        <v>20231231</v>
      </c>
      <c r="B102" s="3" t="s">
        <v>713</v>
      </c>
      <c r="C102" s="3" t="s">
        <v>714</v>
      </c>
      <c r="D102" s="149">
        <v>1469720.7</v>
      </c>
      <c r="E102" s="3" t="s">
        <v>24</v>
      </c>
      <c r="F102" s="3" t="s">
        <v>473</v>
      </c>
      <c r="G102" s="3" t="s">
        <v>474</v>
      </c>
      <c r="H102" s="3">
        <v>0</v>
      </c>
      <c r="I102" s="3" t="s">
        <v>473</v>
      </c>
      <c r="J102" s="3" t="s">
        <v>473</v>
      </c>
      <c r="K102" s="3" t="s">
        <v>23</v>
      </c>
      <c r="L102" s="149" t="s">
        <v>23</v>
      </c>
      <c r="M102" s="3" t="s">
        <v>475</v>
      </c>
      <c r="N102" s="149" t="s">
        <v>475</v>
      </c>
      <c r="O102" s="149" t="s">
        <v>475</v>
      </c>
      <c r="P102" s="150"/>
      <c r="Q102" s="3" t="s">
        <v>475</v>
      </c>
      <c r="R102" s="150"/>
      <c r="T102" s="150"/>
      <c r="U102" s="151">
        <v>0</v>
      </c>
      <c r="V102" s="149" t="s">
        <v>475</v>
      </c>
      <c r="W102" s="149" t="s">
        <v>475</v>
      </c>
      <c r="X102" s="149" t="s">
        <v>475</v>
      </c>
      <c r="Y102" s="149" t="s">
        <v>475</v>
      </c>
      <c r="Z102" s="150"/>
      <c r="AA102" s="150"/>
      <c r="AB102" s="152">
        <v>0</v>
      </c>
      <c r="AC102" s="152">
        <v>0</v>
      </c>
      <c r="AD102" s="152">
        <v>0</v>
      </c>
      <c r="AE102" s="152">
        <v>0</v>
      </c>
      <c r="AF102" s="152">
        <v>0</v>
      </c>
      <c r="AG102" s="150"/>
      <c r="AH102" s="150"/>
      <c r="AI102" s="150"/>
      <c r="AJ102" s="150"/>
      <c r="AK102" s="3" t="s">
        <v>475</v>
      </c>
      <c r="AL102" s="3" t="s">
        <v>475</v>
      </c>
      <c r="AM102" s="3" t="s">
        <v>475</v>
      </c>
    </row>
    <row r="103" spans="1:39" s="3" customFormat="1" x14ac:dyDescent="0.25">
      <c r="A103" s="3">
        <v>20231231</v>
      </c>
      <c r="B103" s="3" t="s">
        <v>715</v>
      </c>
      <c r="C103" s="3" t="s">
        <v>716</v>
      </c>
      <c r="D103" s="149">
        <v>9193399.870000001</v>
      </c>
      <c r="E103" s="3" t="s">
        <v>23</v>
      </c>
      <c r="F103" s="3" t="s">
        <v>500</v>
      </c>
      <c r="G103" s="3" t="s">
        <v>504</v>
      </c>
      <c r="H103" s="3">
        <v>1</v>
      </c>
      <c r="I103" s="3" t="s">
        <v>500</v>
      </c>
      <c r="K103" s="3" t="s">
        <v>24</v>
      </c>
      <c r="L103" s="149" t="s">
        <v>23</v>
      </c>
      <c r="M103" s="3" t="s">
        <v>475</v>
      </c>
      <c r="N103" s="149" t="s">
        <v>475</v>
      </c>
      <c r="O103" s="149" t="s">
        <v>475</v>
      </c>
      <c r="P103" s="150"/>
      <c r="Q103" s="3" t="s">
        <v>475</v>
      </c>
      <c r="R103" s="150"/>
      <c r="T103" s="150"/>
      <c r="U103" s="151">
        <v>0</v>
      </c>
      <c r="V103" s="149" t="s">
        <v>475</v>
      </c>
      <c r="W103" s="149" t="s">
        <v>475</v>
      </c>
      <c r="X103" s="149" t="s">
        <v>475</v>
      </c>
      <c r="Y103" s="149" t="s">
        <v>475</v>
      </c>
      <c r="Z103" s="150"/>
      <c r="AA103" s="150"/>
      <c r="AB103" s="152">
        <v>0</v>
      </c>
      <c r="AC103" s="152">
        <v>0</v>
      </c>
      <c r="AD103" s="152">
        <v>0</v>
      </c>
      <c r="AE103" s="152">
        <v>0</v>
      </c>
      <c r="AF103" s="152">
        <v>0</v>
      </c>
      <c r="AG103" s="150"/>
      <c r="AH103" s="150"/>
      <c r="AI103" s="150"/>
      <c r="AJ103" s="150"/>
      <c r="AK103" s="3" t="s">
        <v>475</v>
      </c>
      <c r="AL103" s="3" t="s">
        <v>475</v>
      </c>
      <c r="AM103" s="3" t="s">
        <v>475</v>
      </c>
    </row>
    <row r="104" spans="1:39" s="3" customFormat="1" x14ac:dyDescent="0.25">
      <c r="A104" s="3">
        <v>20231231</v>
      </c>
      <c r="B104" s="3" t="s">
        <v>717</v>
      </c>
      <c r="C104" s="3" t="s">
        <v>718</v>
      </c>
      <c r="D104" s="149">
        <v>237247.91999999998</v>
      </c>
      <c r="E104" s="3" t="s">
        <v>24</v>
      </c>
      <c r="F104" s="3" t="s">
        <v>473</v>
      </c>
      <c r="G104" s="3" t="s">
        <v>474</v>
      </c>
      <c r="H104" s="3">
        <v>0</v>
      </c>
      <c r="I104" s="3" t="s">
        <v>473</v>
      </c>
      <c r="J104" s="3" t="s">
        <v>473</v>
      </c>
      <c r="K104" s="3" t="s">
        <v>23</v>
      </c>
      <c r="L104" s="149" t="s">
        <v>23</v>
      </c>
      <c r="M104" s="3" t="s">
        <v>475</v>
      </c>
      <c r="N104" s="149" t="s">
        <v>475</v>
      </c>
      <c r="O104" s="149" t="s">
        <v>475</v>
      </c>
      <c r="P104" s="150"/>
      <c r="Q104" s="3" t="s">
        <v>475</v>
      </c>
      <c r="R104" s="150"/>
      <c r="T104" s="150"/>
      <c r="U104" s="151">
        <v>0</v>
      </c>
      <c r="V104" s="149" t="s">
        <v>475</v>
      </c>
      <c r="W104" s="149" t="s">
        <v>475</v>
      </c>
      <c r="X104" s="149" t="s">
        <v>475</v>
      </c>
      <c r="Y104" s="149" t="s">
        <v>475</v>
      </c>
      <c r="Z104" s="150"/>
      <c r="AA104" s="150"/>
      <c r="AB104" s="152">
        <v>0</v>
      </c>
      <c r="AC104" s="152">
        <v>0</v>
      </c>
      <c r="AD104" s="152">
        <v>0</v>
      </c>
      <c r="AE104" s="152">
        <v>0</v>
      </c>
      <c r="AF104" s="152">
        <v>0</v>
      </c>
      <c r="AG104" s="150"/>
      <c r="AH104" s="150"/>
      <c r="AI104" s="150"/>
      <c r="AJ104" s="150"/>
      <c r="AK104" s="3" t="s">
        <v>475</v>
      </c>
      <c r="AL104" s="3" t="s">
        <v>475</v>
      </c>
      <c r="AM104" s="3" t="s">
        <v>475</v>
      </c>
    </row>
    <row r="105" spans="1:39" s="3" customFormat="1" x14ac:dyDescent="0.25">
      <c r="A105" s="3">
        <v>20231231</v>
      </c>
      <c r="B105" s="3" t="s">
        <v>719</v>
      </c>
      <c r="C105" s="3" t="s">
        <v>720</v>
      </c>
      <c r="D105" s="149">
        <v>25111652.060000002</v>
      </c>
      <c r="E105" s="3" t="s">
        <v>23</v>
      </c>
      <c r="F105" s="3" t="s">
        <v>500</v>
      </c>
      <c r="G105" s="3" t="s">
        <v>504</v>
      </c>
      <c r="H105" s="3">
        <v>1</v>
      </c>
      <c r="I105" s="3" t="s">
        <v>500</v>
      </c>
      <c r="J105" s="157" t="s">
        <v>506</v>
      </c>
      <c r="K105" s="3" t="s">
        <v>24</v>
      </c>
      <c r="L105" s="149" t="s">
        <v>23</v>
      </c>
      <c r="M105" s="3" t="s">
        <v>475</v>
      </c>
      <c r="N105" s="149" t="s">
        <v>475</v>
      </c>
      <c r="O105" s="149" t="s">
        <v>475</v>
      </c>
      <c r="P105" s="150"/>
      <c r="Q105" s="3" t="s">
        <v>475</v>
      </c>
      <c r="R105" s="150"/>
      <c r="T105" s="150"/>
      <c r="U105" s="151">
        <v>0</v>
      </c>
      <c r="V105" s="149" t="s">
        <v>475</v>
      </c>
      <c r="W105" s="149" t="s">
        <v>475</v>
      </c>
      <c r="X105" s="149" t="s">
        <v>475</v>
      </c>
      <c r="Y105" s="149" t="s">
        <v>475</v>
      </c>
      <c r="Z105" s="150"/>
      <c r="AA105" s="150"/>
      <c r="AB105" s="152">
        <v>0</v>
      </c>
      <c r="AC105" s="152">
        <v>0</v>
      </c>
      <c r="AD105" s="152">
        <v>0</v>
      </c>
      <c r="AE105" s="152">
        <v>0</v>
      </c>
      <c r="AF105" s="152">
        <v>0</v>
      </c>
      <c r="AG105" s="150"/>
      <c r="AH105" s="150"/>
      <c r="AI105" s="150"/>
      <c r="AJ105" s="150"/>
      <c r="AK105" s="3" t="s">
        <v>22</v>
      </c>
      <c r="AL105" s="3" t="s">
        <v>615</v>
      </c>
      <c r="AM105" s="3" t="s">
        <v>475</v>
      </c>
    </row>
    <row r="106" spans="1:39" s="3" customFormat="1" x14ac:dyDescent="0.25">
      <c r="A106" s="3">
        <v>20231231</v>
      </c>
      <c r="B106" s="3" t="s">
        <v>721</v>
      </c>
      <c r="C106" s="3" t="s">
        <v>722</v>
      </c>
      <c r="D106" s="149">
        <v>8698197.75</v>
      </c>
      <c r="E106" s="3" t="s">
        <v>23</v>
      </c>
      <c r="F106" s="3" t="s">
        <v>500</v>
      </c>
      <c r="G106" s="3" t="s">
        <v>504</v>
      </c>
      <c r="H106" s="3">
        <v>1</v>
      </c>
      <c r="I106" s="3" t="s">
        <v>500</v>
      </c>
      <c r="J106" s="157" t="s">
        <v>506</v>
      </c>
      <c r="K106" s="3" t="s">
        <v>24</v>
      </c>
      <c r="L106" s="149" t="s">
        <v>23</v>
      </c>
      <c r="M106" s="3" t="s">
        <v>475</v>
      </c>
      <c r="N106" s="149" t="s">
        <v>475</v>
      </c>
      <c r="O106" s="149" t="s">
        <v>475</v>
      </c>
      <c r="P106" s="150"/>
      <c r="Q106" s="3" t="s">
        <v>475</v>
      </c>
      <c r="R106" s="150"/>
      <c r="T106" s="150"/>
      <c r="U106" s="151">
        <v>0</v>
      </c>
      <c r="V106" s="149" t="s">
        <v>475</v>
      </c>
      <c r="W106" s="149" t="s">
        <v>475</v>
      </c>
      <c r="X106" s="149" t="s">
        <v>475</v>
      </c>
      <c r="Y106" s="149" t="s">
        <v>475</v>
      </c>
      <c r="Z106" s="150"/>
      <c r="AA106" s="150"/>
      <c r="AB106" s="152">
        <v>0</v>
      </c>
      <c r="AC106" s="152">
        <v>0</v>
      </c>
      <c r="AD106" s="152">
        <v>0</v>
      </c>
      <c r="AE106" s="152">
        <v>0</v>
      </c>
      <c r="AF106" s="152">
        <v>0</v>
      </c>
      <c r="AG106" s="150"/>
      <c r="AH106" s="150"/>
      <c r="AI106" s="150"/>
      <c r="AJ106" s="150"/>
      <c r="AK106" s="3" t="s">
        <v>22</v>
      </c>
      <c r="AL106" s="3" t="s">
        <v>672</v>
      </c>
      <c r="AM106" s="3" t="s">
        <v>475</v>
      </c>
    </row>
    <row r="107" spans="1:39" s="3" customFormat="1" x14ac:dyDescent="0.25">
      <c r="A107" s="3">
        <v>20231231</v>
      </c>
      <c r="B107" s="3" t="s">
        <v>723</v>
      </c>
      <c r="C107" s="3" t="s">
        <v>724</v>
      </c>
      <c r="D107" s="149">
        <v>51705276.820000008</v>
      </c>
      <c r="E107" s="3" t="s">
        <v>23</v>
      </c>
      <c r="F107" s="3" t="s">
        <v>500</v>
      </c>
      <c r="G107" s="3" t="s">
        <v>504</v>
      </c>
      <c r="H107" s="3">
        <v>1</v>
      </c>
      <c r="I107" s="3" t="s">
        <v>500</v>
      </c>
      <c r="K107" s="3" t="s">
        <v>24</v>
      </c>
      <c r="L107" s="149" t="s">
        <v>23</v>
      </c>
      <c r="M107" s="3" t="s">
        <v>475</v>
      </c>
      <c r="N107" s="149" t="s">
        <v>475</v>
      </c>
      <c r="O107" s="149" t="s">
        <v>475</v>
      </c>
      <c r="P107" s="150"/>
      <c r="Q107" s="3" t="s">
        <v>475</v>
      </c>
      <c r="R107" s="150"/>
      <c r="T107" s="150"/>
      <c r="U107" s="151">
        <v>0</v>
      </c>
      <c r="V107" s="149" t="s">
        <v>475</v>
      </c>
      <c r="W107" s="149" t="s">
        <v>475</v>
      </c>
      <c r="X107" s="149" t="s">
        <v>475</v>
      </c>
      <c r="Y107" s="149" t="s">
        <v>475</v>
      </c>
      <c r="Z107" s="150"/>
      <c r="AA107" s="150"/>
      <c r="AB107" s="152">
        <v>0</v>
      </c>
      <c r="AC107" s="152">
        <v>0</v>
      </c>
      <c r="AD107" s="152">
        <v>0</v>
      </c>
      <c r="AE107" s="152">
        <v>0</v>
      </c>
      <c r="AF107" s="152">
        <v>0</v>
      </c>
      <c r="AG107" s="150"/>
      <c r="AH107" s="150"/>
      <c r="AI107" s="150"/>
      <c r="AJ107" s="150"/>
      <c r="AK107" s="3" t="s">
        <v>475</v>
      </c>
      <c r="AL107" s="3" t="s">
        <v>475</v>
      </c>
      <c r="AM107" s="3" t="s">
        <v>475</v>
      </c>
    </row>
    <row r="108" spans="1:39" s="3" customFormat="1" x14ac:dyDescent="0.25">
      <c r="A108" s="3">
        <v>20231231</v>
      </c>
      <c r="B108" s="3" t="s">
        <v>725</v>
      </c>
      <c r="C108" s="3" t="s">
        <v>726</v>
      </c>
      <c r="D108" s="149">
        <v>2009905.31</v>
      </c>
      <c r="E108" s="3" t="s">
        <v>24</v>
      </c>
      <c r="F108" s="3" t="s">
        <v>473</v>
      </c>
      <c r="G108" s="3" t="s">
        <v>474</v>
      </c>
      <c r="H108" s="3">
        <v>0</v>
      </c>
      <c r="I108" s="3" t="s">
        <v>473</v>
      </c>
      <c r="J108" s="3" t="s">
        <v>473</v>
      </c>
      <c r="K108" s="3" t="s">
        <v>23</v>
      </c>
      <c r="L108" s="149" t="s">
        <v>23</v>
      </c>
      <c r="M108" s="3" t="s">
        <v>475</v>
      </c>
      <c r="N108" s="149" t="s">
        <v>475</v>
      </c>
      <c r="O108" s="149" t="s">
        <v>475</v>
      </c>
      <c r="P108" s="150"/>
      <c r="Q108" s="3" t="s">
        <v>475</v>
      </c>
      <c r="R108" s="150"/>
      <c r="T108" s="150"/>
      <c r="U108" s="151">
        <v>0</v>
      </c>
      <c r="V108" s="149" t="s">
        <v>475</v>
      </c>
      <c r="W108" s="149" t="s">
        <v>475</v>
      </c>
      <c r="X108" s="149" t="s">
        <v>475</v>
      </c>
      <c r="Y108" s="149" t="s">
        <v>475</v>
      </c>
      <c r="Z108" s="150"/>
      <c r="AA108" s="150"/>
      <c r="AB108" s="152">
        <v>0</v>
      </c>
      <c r="AC108" s="152">
        <v>0</v>
      </c>
      <c r="AD108" s="152">
        <v>0</v>
      </c>
      <c r="AE108" s="152">
        <v>0</v>
      </c>
      <c r="AF108" s="152">
        <v>0</v>
      </c>
      <c r="AG108" s="150"/>
      <c r="AH108" s="150"/>
      <c r="AI108" s="150"/>
      <c r="AJ108" s="150"/>
      <c r="AK108" s="3" t="s">
        <v>475</v>
      </c>
      <c r="AL108" s="3" t="s">
        <v>475</v>
      </c>
      <c r="AM108" s="3" t="s">
        <v>475</v>
      </c>
    </row>
    <row r="109" spans="1:39" s="3" customFormat="1" x14ac:dyDescent="0.25">
      <c r="A109" s="3">
        <v>20231231</v>
      </c>
      <c r="B109" s="3" t="s">
        <v>727</v>
      </c>
      <c r="C109" s="3" t="s">
        <v>728</v>
      </c>
      <c r="D109" s="149">
        <v>149110.09</v>
      </c>
      <c r="E109" s="3" t="s">
        <v>24</v>
      </c>
      <c r="F109" s="3" t="s">
        <v>473</v>
      </c>
      <c r="G109" s="3" t="s">
        <v>474</v>
      </c>
      <c r="H109" s="3">
        <v>0</v>
      </c>
      <c r="I109" s="3" t="s">
        <v>473</v>
      </c>
      <c r="J109" s="3" t="s">
        <v>473</v>
      </c>
      <c r="K109" s="3" t="s">
        <v>23</v>
      </c>
      <c r="L109" s="149" t="s">
        <v>23</v>
      </c>
      <c r="M109" s="3" t="s">
        <v>475</v>
      </c>
      <c r="N109" s="149" t="s">
        <v>475</v>
      </c>
      <c r="O109" s="149" t="s">
        <v>475</v>
      </c>
      <c r="P109" s="150"/>
      <c r="Q109" s="3" t="s">
        <v>475</v>
      </c>
      <c r="R109" s="150"/>
      <c r="T109" s="150"/>
      <c r="U109" s="151">
        <v>0</v>
      </c>
      <c r="V109" s="149" t="s">
        <v>475</v>
      </c>
      <c r="W109" s="149" t="s">
        <v>475</v>
      </c>
      <c r="X109" s="149" t="s">
        <v>475</v>
      </c>
      <c r="Y109" s="149" t="s">
        <v>475</v>
      </c>
      <c r="Z109" s="150"/>
      <c r="AA109" s="150"/>
      <c r="AB109" s="152">
        <v>0</v>
      </c>
      <c r="AC109" s="152">
        <v>0</v>
      </c>
      <c r="AD109" s="152">
        <v>0</v>
      </c>
      <c r="AE109" s="152">
        <v>0</v>
      </c>
      <c r="AF109" s="152">
        <v>0</v>
      </c>
      <c r="AG109" s="150"/>
      <c r="AH109" s="150"/>
      <c r="AI109" s="150"/>
      <c r="AJ109" s="150"/>
      <c r="AK109" s="3" t="s">
        <v>475</v>
      </c>
      <c r="AL109" s="3" t="s">
        <v>475</v>
      </c>
      <c r="AM109" s="3" t="s">
        <v>475</v>
      </c>
    </row>
    <row r="110" spans="1:39" s="3" customFormat="1" x14ac:dyDescent="0.25">
      <c r="A110" s="3">
        <v>20231231</v>
      </c>
      <c r="B110" s="3" t="s">
        <v>729</v>
      </c>
      <c r="C110" s="3" t="s">
        <v>730</v>
      </c>
      <c r="D110" s="149">
        <v>2012391</v>
      </c>
      <c r="E110" s="3" t="s">
        <v>24</v>
      </c>
      <c r="F110" s="3" t="s">
        <v>473</v>
      </c>
      <c r="G110" s="3" t="s">
        <v>474</v>
      </c>
      <c r="H110" s="3">
        <v>0</v>
      </c>
      <c r="I110" s="3" t="s">
        <v>473</v>
      </c>
      <c r="J110" s="3" t="s">
        <v>473</v>
      </c>
      <c r="K110" s="3" t="s">
        <v>23</v>
      </c>
      <c r="L110" s="149" t="s">
        <v>23</v>
      </c>
      <c r="M110" s="3" t="s">
        <v>475</v>
      </c>
      <c r="N110" s="149" t="s">
        <v>475</v>
      </c>
      <c r="O110" s="149" t="s">
        <v>475</v>
      </c>
      <c r="P110" s="150"/>
      <c r="Q110" s="3" t="s">
        <v>475</v>
      </c>
      <c r="R110" s="150"/>
      <c r="T110" s="150"/>
      <c r="U110" s="151">
        <v>0</v>
      </c>
      <c r="V110" s="149" t="s">
        <v>475</v>
      </c>
      <c r="W110" s="149" t="s">
        <v>475</v>
      </c>
      <c r="X110" s="149" t="s">
        <v>475</v>
      </c>
      <c r="Y110" s="149" t="s">
        <v>475</v>
      </c>
      <c r="Z110" s="150"/>
      <c r="AA110" s="150"/>
      <c r="AB110" s="152">
        <v>0</v>
      </c>
      <c r="AC110" s="152">
        <v>0</v>
      </c>
      <c r="AD110" s="152">
        <v>0</v>
      </c>
      <c r="AE110" s="152">
        <v>0</v>
      </c>
      <c r="AF110" s="152">
        <v>0</v>
      </c>
      <c r="AG110" s="150"/>
      <c r="AH110" s="150"/>
      <c r="AI110" s="150"/>
      <c r="AJ110" s="150"/>
      <c r="AK110" s="3" t="s">
        <v>475</v>
      </c>
      <c r="AL110" s="3" t="s">
        <v>475</v>
      </c>
      <c r="AM110" s="3" t="s">
        <v>475</v>
      </c>
    </row>
    <row r="111" spans="1:39" s="3" customFormat="1" x14ac:dyDescent="0.25">
      <c r="A111" s="3">
        <v>20231231</v>
      </c>
      <c r="B111" s="3" t="s">
        <v>731</v>
      </c>
      <c r="C111" s="3" t="s">
        <v>732</v>
      </c>
      <c r="D111" s="149">
        <v>696659.74</v>
      </c>
      <c r="E111" s="3" t="s">
        <v>23</v>
      </c>
      <c r="F111" s="3" t="s">
        <v>500</v>
      </c>
      <c r="G111" s="3" t="s">
        <v>474</v>
      </c>
      <c r="H111" s="3">
        <v>0</v>
      </c>
      <c r="I111" s="3" t="s">
        <v>500</v>
      </c>
      <c r="K111" s="3" t="s">
        <v>23</v>
      </c>
      <c r="L111" s="149" t="s">
        <v>23</v>
      </c>
      <c r="M111" s="3" t="s">
        <v>475</v>
      </c>
      <c r="N111" s="149" t="s">
        <v>475</v>
      </c>
      <c r="O111" s="149" t="s">
        <v>475</v>
      </c>
      <c r="P111" s="150"/>
      <c r="Q111" s="3" t="s">
        <v>475</v>
      </c>
      <c r="R111" s="150"/>
      <c r="T111" s="150"/>
      <c r="U111" s="151">
        <v>0</v>
      </c>
      <c r="V111" s="149" t="s">
        <v>475</v>
      </c>
      <c r="W111" s="149" t="s">
        <v>475</v>
      </c>
      <c r="X111" s="149" t="s">
        <v>475</v>
      </c>
      <c r="Y111" s="149" t="s">
        <v>475</v>
      </c>
      <c r="Z111" s="150"/>
      <c r="AA111" s="150"/>
      <c r="AB111" s="152">
        <v>0</v>
      </c>
      <c r="AC111" s="152">
        <v>0</v>
      </c>
      <c r="AD111" s="152">
        <v>0</v>
      </c>
      <c r="AE111" s="152">
        <v>0</v>
      </c>
      <c r="AF111" s="152">
        <v>0</v>
      </c>
      <c r="AG111" s="150"/>
      <c r="AH111" s="150"/>
      <c r="AI111" s="150"/>
      <c r="AJ111" s="150"/>
      <c r="AK111" s="3" t="s">
        <v>475</v>
      </c>
      <c r="AL111" s="3" t="s">
        <v>475</v>
      </c>
      <c r="AM111" s="3" t="s">
        <v>475</v>
      </c>
    </row>
    <row r="112" spans="1:39" s="3" customFormat="1" x14ac:dyDescent="0.25">
      <c r="A112" s="3">
        <v>20231231</v>
      </c>
      <c r="B112" s="3" t="s">
        <v>733</v>
      </c>
      <c r="C112" s="3" t="s">
        <v>734</v>
      </c>
      <c r="D112" s="149">
        <v>1232559.1499999999</v>
      </c>
      <c r="E112" s="3" t="s">
        <v>24</v>
      </c>
      <c r="F112" s="3" t="s">
        <v>482</v>
      </c>
      <c r="G112" s="3" t="s">
        <v>474</v>
      </c>
      <c r="H112" s="3">
        <v>0</v>
      </c>
      <c r="I112" s="3" t="s">
        <v>483</v>
      </c>
      <c r="J112" s="3" t="s">
        <v>483</v>
      </c>
      <c r="K112" s="3" t="s">
        <v>23</v>
      </c>
      <c r="L112" s="149" t="s">
        <v>23</v>
      </c>
      <c r="M112" s="3" t="s">
        <v>484</v>
      </c>
      <c r="N112" s="149">
        <v>0</v>
      </c>
      <c r="O112" s="149">
        <v>0</v>
      </c>
      <c r="P112" s="150"/>
      <c r="Q112" s="3">
        <v>0</v>
      </c>
      <c r="R112" s="150"/>
      <c r="T112" s="150"/>
      <c r="U112" s="151">
        <v>0</v>
      </c>
      <c r="V112" s="149">
        <v>0</v>
      </c>
      <c r="W112" s="149">
        <v>0</v>
      </c>
      <c r="X112" s="149">
        <v>0</v>
      </c>
      <c r="Y112" s="149">
        <v>0</v>
      </c>
      <c r="Z112" s="150"/>
      <c r="AA112" s="150"/>
      <c r="AB112" s="152">
        <v>0</v>
      </c>
      <c r="AC112" s="152">
        <v>0</v>
      </c>
      <c r="AD112" s="152">
        <v>0</v>
      </c>
      <c r="AE112" s="152">
        <v>0</v>
      </c>
      <c r="AF112" s="152">
        <v>0</v>
      </c>
      <c r="AG112" s="150"/>
      <c r="AH112" s="150"/>
      <c r="AI112" s="150"/>
      <c r="AJ112" s="150"/>
      <c r="AK112" s="3" t="s">
        <v>25</v>
      </c>
      <c r="AL112" s="3" t="s">
        <v>735</v>
      </c>
      <c r="AM112" s="3" t="s">
        <v>475</v>
      </c>
    </row>
    <row r="113" spans="1:39" s="3" customFormat="1" x14ac:dyDescent="0.25">
      <c r="A113" s="3">
        <v>20231231</v>
      </c>
      <c r="B113" s="3" t="s">
        <v>736</v>
      </c>
      <c r="C113" s="3" t="s">
        <v>737</v>
      </c>
      <c r="D113" s="149">
        <v>4555330.3199999994</v>
      </c>
      <c r="E113" s="3" t="s">
        <v>24</v>
      </c>
      <c r="F113" s="3" t="s">
        <v>473</v>
      </c>
      <c r="G113" s="3" t="s">
        <v>474</v>
      </c>
      <c r="H113" s="3">
        <v>0</v>
      </c>
      <c r="I113" s="3" t="s">
        <v>473</v>
      </c>
      <c r="J113" s="3" t="s">
        <v>473</v>
      </c>
      <c r="K113" s="3" t="s">
        <v>23</v>
      </c>
      <c r="L113" s="149" t="s">
        <v>23</v>
      </c>
      <c r="M113" s="3" t="s">
        <v>475</v>
      </c>
      <c r="N113" s="149" t="s">
        <v>475</v>
      </c>
      <c r="O113" s="149" t="s">
        <v>475</v>
      </c>
      <c r="P113" s="150"/>
      <c r="Q113" s="3" t="s">
        <v>475</v>
      </c>
      <c r="R113" s="150"/>
      <c r="T113" s="150"/>
      <c r="U113" s="151">
        <v>0</v>
      </c>
      <c r="V113" s="149" t="s">
        <v>475</v>
      </c>
      <c r="W113" s="149" t="s">
        <v>475</v>
      </c>
      <c r="X113" s="149" t="s">
        <v>475</v>
      </c>
      <c r="Y113" s="149" t="s">
        <v>475</v>
      </c>
      <c r="Z113" s="150"/>
      <c r="AA113" s="150"/>
      <c r="AB113" s="152">
        <v>0</v>
      </c>
      <c r="AC113" s="152">
        <v>0</v>
      </c>
      <c r="AD113" s="152">
        <v>0</v>
      </c>
      <c r="AE113" s="152">
        <v>0</v>
      </c>
      <c r="AF113" s="152">
        <v>0</v>
      </c>
      <c r="AG113" s="150"/>
      <c r="AH113" s="150"/>
      <c r="AI113" s="150"/>
      <c r="AJ113" s="150"/>
      <c r="AK113" s="3" t="s">
        <v>475</v>
      </c>
      <c r="AL113" s="3" t="s">
        <v>475</v>
      </c>
      <c r="AM113" s="3" t="s">
        <v>475</v>
      </c>
    </row>
    <row r="114" spans="1:39" s="3" customFormat="1" x14ac:dyDescent="0.25">
      <c r="A114" s="3">
        <v>20231231</v>
      </c>
      <c r="B114" s="3" t="s">
        <v>738</v>
      </c>
      <c r="C114" s="3" t="s">
        <v>739</v>
      </c>
      <c r="D114" s="149">
        <v>8274208.75</v>
      </c>
      <c r="E114" s="3" t="s">
        <v>24</v>
      </c>
      <c r="F114" s="3" t="s">
        <v>473</v>
      </c>
      <c r="G114" s="3" t="s">
        <v>474</v>
      </c>
      <c r="H114" s="3">
        <v>0</v>
      </c>
      <c r="I114" s="3" t="s">
        <v>473</v>
      </c>
      <c r="J114" s="3" t="s">
        <v>473</v>
      </c>
      <c r="K114" s="3" t="s">
        <v>23</v>
      </c>
      <c r="L114" s="149" t="s">
        <v>23</v>
      </c>
      <c r="M114" s="3" t="s">
        <v>475</v>
      </c>
      <c r="N114" s="149" t="s">
        <v>475</v>
      </c>
      <c r="O114" s="149" t="s">
        <v>475</v>
      </c>
      <c r="P114" s="150"/>
      <c r="Q114" s="3" t="s">
        <v>475</v>
      </c>
      <c r="R114" s="150"/>
      <c r="T114" s="150"/>
      <c r="U114" s="151">
        <v>0</v>
      </c>
      <c r="V114" s="149" t="s">
        <v>475</v>
      </c>
      <c r="W114" s="149" t="s">
        <v>475</v>
      </c>
      <c r="X114" s="149" t="s">
        <v>475</v>
      </c>
      <c r="Y114" s="149" t="s">
        <v>475</v>
      </c>
      <c r="Z114" s="150"/>
      <c r="AA114" s="150"/>
      <c r="AB114" s="152">
        <v>0</v>
      </c>
      <c r="AC114" s="152">
        <v>0</v>
      </c>
      <c r="AD114" s="152">
        <v>0</v>
      </c>
      <c r="AE114" s="152">
        <v>0</v>
      </c>
      <c r="AF114" s="152">
        <v>0</v>
      </c>
      <c r="AG114" s="150"/>
      <c r="AH114" s="150"/>
      <c r="AI114" s="150"/>
      <c r="AJ114" s="150"/>
      <c r="AK114" s="3" t="s">
        <v>475</v>
      </c>
      <c r="AL114" s="3" t="s">
        <v>475</v>
      </c>
      <c r="AM114" s="3" t="s">
        <v>475</v>
      </c>
    </row>
    <row r="115" spans="1:39" s="3" customFormat="1" x14ac:dyDescent="0.25">
      <c r="A115" s="3">
        <v>20231231</v>
      </c>
      <c r="B115" s="3" t="s">
        <v>740</v>
      </c>
      <c r="C115" s="3" t="s">
        <v>741</v>
      </c>
      <c r="D115" s="149">
        <v>17984330.700000003</v>
      </c>
      <c r="E115" s="3" t="s">
        <v>23</v>
      </c>
      <c r="F115" s="3" t="s">
        <v>500</v>
      </c>
      <c r="G115" s="3" t="s">
        <v>504</v>
      </c>
      <c r="H115" s="3">
        <v>1</v>
      </c>
      <c r="I115" s="3" t="s">
        <v>500</v>
      </c>
      <c r="J115" s="157" t="s">
        <v>506</v>
      </c>
      <c r="K115" s="3" t="s">
        <v>24</v>
      </c>
      <c r="L115" s="149" t="s">
        <v>23</v>
      </c>
      <c r="M115" s="3" t="s">
        <v>475</v>
      </c>
      <c r="N115" s="149" t="s">
        <v>475</v>
      </c>
      <c r="O115" s="149" t="s">
        <v>475</v>
      </c>
      <c r="P115" s="150"/>
      <c r="Q115" s="3" t="s">
        <v>475</v>
      </c>
      <c r="R115" s="150"/>
      <c r="T115" s="150"/>
      <c r="U115" s="151">
        <v>0</v>
      </c>
      <c r="V115" s="149" t="s">
        <v>475</v>
      </c>
      <c r="W115" s="149" t="s">
        <v>475</v>
      </c>
      <c r="X115" s="149" t="s">
        <v>475</v>
      </c>
      <c r="Y115" s="149" t="s">
        <v>475</v>
      </c>
      <c r="Z115" s="150"/>
      <c r="AA115" s="150"/>
      <c r="AB115" s="152">
        <v>0</v>
      </c>
      <c r="AC115" s="152">
        <v>0</v>
      </c>
      <c r="AD115" s="152">
        <v>0</v>
      </c>
      <c r="AE115" s="152">
        <v>0</v>
      </c>
      <c r="AF115" s="152">
        <v>0</v>
      </c>
      <c r="AG115" s="150"/>
      <c r="AH115" s="150"/>
      <c r="AI115" s="150"/>
      <c r="AJ115" s="150"/>
      <c r="AK115" s="3" t="s">
        <v>22</v>
      </c>
      <c r="AL115" s="3" t="s">
        <v>571</v>
      </c>
      <c r="AM115" s="3" t="s">
        <v>475</v>
      </c>
    </row>
    <row r="116" spans="1:39" s="3" customFormat="1" x14ac:dyDescent="0.25">
      <c r="A116" s="3">
        <v>20231231</v>
      </c>
      <c r="B116" s="3" t="s">
        <v>742</v>
      </c>
      <c r="C116" s="3" t="s">
        <v>743</v>
      </c>
      <c r="D116" s="149">
        <v>4322382.79</v>
      </c>
      <c r="E116" s="3" t="s">
        <v>24</v>
      </c>
      <c r="F116" s="3" t="s">
        <v>473</v>
      </c>
      <c r="G116" s="3" t="s">
        <v>474</v>
      </c>
      <c r="H116" s="3">
        <v>0</v>
      </c>
      <c r="I116" s="3" t="s">
        <v>473</v>
      </c>
      <c r="J116" s="3" t="s">
        <v>473</v>
      </c>
      <c r="K116" s="3" t="s">
        <v>23</v>
      </c>
      <c r="L116" s="149" t="s">
        <v>23</v>
      </c>
      <c r="M116" s="3" t="s">
        <v>475</v>
      </c>
      <c r="N116" s="149" t="s">
        <v>475</v>
      </c>
      <c r="O116" s="149" t="s">
        <v>475</v>
      </c>
      <c r="P116" s="150"/>
      <c r="Q116" s="3" t="s">
        <v>475</v>
      </c>
      <c r="R116" s="150"/>
      <c r="T116" s="150"/>
      <c r="U116" s="151">
        <v>0</v>
      </c>
      <c r="V116" s="149" t="s">
        <v>475</v>
      </c>
      <c r="W116" s="149" t="s">
        <v>475</v>
      </c>
      <c r="X116" s="149" t="s">
        <v>475</v>
      </c>
      <c r="Y116" s="149" t="s">
        <v>475</v>
      </c>
      <c r="Z116" s="150"/>
      <c r="AA116" s="150"/>
      <c r="AB116" s="152">
        <v>0</v>
      </c>
      <c r="AC116" s="152">
        <v>0</v>
      </c>
      <c r="AD116" s="152">
        <v>0</v>
      </c>
      <c r="AE116" s="152">
        <v>0</v>
      </c>
      <c r="AF116" s="152">
        <v>0</v>
      </c>
      <c r="AG116" s="150"/>
      <c r="AH116" s="150"/>
      <c r="AI116" s="150"/>
      <c r="AJ116" s="150"/>
      <c r="AK116" s="3" t="s">
        <v>475</v>
      </c>
      <c r="AL116" s="3" t="s">
        <v>475</v>
      </c>
      <c r="AM116" s="3" t="s">
        <v>475</v>
      </c>
    </row>
    <row r="117" spans="1:39" s="3" customFormat="1" x14ac:dyDescent="0.25">
      <c r="A117" s="3">
        <v>20231231</v>
      </c>
      <c r="B117" s="3" t="s">
        <v>744</v>
      </c>
      <c r="C117" s="3" t="s">
        <v>745</v>
      </c>
      <c r="D117" s="149">
        <v>1640405.2699999998</v>
      </c>
      <c r="E117" s="3" t="s">
        <v>24</v>
      </c>
      <c r="F117" s="3" t="s">
        <v>482</v>
      </c>
      <c r="G117" s="3" t="s">
        <v>474</v>
      </c>
      <c r="H117" s="3">
        <v>0</v>
      </c>
      <c r="I117" s="3" t="s">
        <v>483</v>
      </c>
      <c r="J117" s="3" t="s">
        <v>483</v>
      </c>
      <c r="K117" s="3" t="s">
        <v>23</v>
      </c>
      <c r="L117" s="149" t="s">
        <v>23</v>
      </c>
      <c r="M117" s="3" t="s">
        <v>484</v>
      </c>
      <c r="N117" s="149">
        <v>0</v>
      </c>
      <c r="O117" s="149">
        <v>0</v>
      </c>
      <c r="P117" s="150"/>
      <c r="Q117" s="3">
        <v>0</v>
      </c>
      <c r="R117" s="150"/>
      <c r="T117" s="150"/>
      <c r="U117" s="151">
        <v>0</v>
      </c>
      <c r="V117" s="149">
        <v>0</v>
      </c>
      <c r="W117" s="149">
        <v>0</v>
      </c>
      <c r="X117" s="149">
        <v>0</v>
      </c>
      <c r="Y117" s="149">
        <v>0</v>
      </c>
      <c r="Z117" s="150"/>
      <c r="AA117" s="150"/>
      <c r="AB117" s="152">
        <v>0</v>
      </c>
      <c r="AC117" s="152">
        <v>0</v>
      </c>
      <c r="AD117" s="152">
        <v>0</v>
      </c>
      <c r="AE117" s="152">
        <v>0</v>
      </c>
      <c r="AF117" s="152">
        <v>0</v>
      </c>
      <c r="AG117" s="150"/>
      <c r="AH117" s="150"/>
      <c r="AI117" s="150"/>
      <c r="AJ117" s="150"/>
      <c r="AK117" s="3" t="s">
        <v>25</v>
      </c>
      <c r="AL117" s="3" t="s">
        <v>746</v>
      </c>
      <c r="AM117" s="3" t="s">
        <v>475</v>
      </c>
    </row>
    <row r="118" spans="1:39" s="3" customFormat="1" x14ac:dyDescent="0.25">
      <c r="A118" s="3">
        <v>20231231</v>
      </c>
      <c r="B118" s="3" t="s">
        <v>747</v>
      </c>
      <c r="C118" s="3" t="s">
        <v>748</v>
      </c>
      <c r="D118" s="149">
        <v>17401328.960000001</v>
      </c>
      <c r="E118" s="3" t="s">
        <v>24</v>
      </c>
      <c r="F118" s="3" t="s">
        <v>473</v>
      </c>
      <c r="G118" s="3" t="s">
        <v>474</v>
      </c>
      <c r="H118" s="3">
        <v>0</v>
      </c>
      <c r="I118" s="3" t="s">
        <v>473</v>
      </c>
      <c r="J118" s="3" t="s">
        <v>473</v>
      </c>
      <c r="K118" s="3" t="s">
        <v>23</v>
      </c>
      <c r="L118" s="149" t="s">
        <v>23</v>
      </c>
      <c r="M118" s="3" t="s">
        <v>475</v>
      </c>
      <c r="N118" s="149" t="s">
        <v>475</v>
      </c>
      <c r="O118" s="149" t="s">
        <v>475</v>
      </c>
      <c r="P118" s="150"/>
      <c r="Q118" s="3" t="s">
        <v>475</v>
      </c>
      <c r="R118" s="150"/>
      <c r="T118" s="150"/>
      <c r="U118" s="151">
        <v>0</v>
      </c>
      <c r="V118" s="149" t="s">
        <v>475</v>
      </c>
      <c r="W118" s="149" t="s">
        <v>475</v>
      </c>
      <c r="X118" s="149" t="s">
        <v>475</v>
      </c>
      <c r="Y118" s="149" t="s">
        <v>475</v>
      </c>
      <c r="Z118" s="150"/>
      <c r="AA118" s="150"/>
      <c r="AB118" s="152">
        <v>0</v>
      </c>
      <c r="AC118" s="152">
        <v>0</v>
      </c>
      <c r="AD118" s="152">
        <v>0</v>
      </c>
      <c r="AE118" s="152">
        <v>0</v>
      </c>
      <c r="AF118" s="152">
        <v>0</v>
      </c>
      <c r="AG118" s="150"/>
      <c r="AH118" s="150"/>
      <c r="AI118" s="150"/>
      <c r="AJ118" s="150"/>
      <c r="AK118" s="3" t="s">
        <v>475</v>
      </c>
      <c r="AL118" s="3" t="s">
        <v>475</v>
      </c>
      <c r="AM118" s="3" t="s">
        <v>475</v>
      </c>
    </row>
    <row r="119" spans="1:39" s="3" customFormat="1" x14ac:dyDescent="0.25">
      <c r="A119" s="3">
        <v>20231231</v>
      </c>
      <c r="B119" s="3" t="s">
        <v>749</v>
      </c>
      <c r="C119" s="3" t="s">
        <v>750</v>
      </c>
      <c r="D119" s="149">
        <v>3102887.8499999996</v>
      </c>
      <c r="E119" s="3" t="s">
        <v>24</v>
      </c>
      <c r="F119" s="3" t="s">
        <v>482</v>
      </c>
      <c r="G119" s="3" t="s">
        <v>474</v>
      </c>
      <c r="H119" s="3">
        <v>0</v>
      </c>
      <c r="I119" s="3" t="s">
        <v>483</v>
      </c>
      <c r="J119" s="3" t="s">
        <v>483</v>
      </c>
      <c r="K119" s="3" t="s">
        <v>23</v>
      </c>
      <c r="L119" s="149" t="s">
        <v>23</v>
      </c>
      <c r="M119" s="3" t="s">
        <v>484</v>
      </c>
      <c r="N119" s="149">
        <v>0</v>
      </c>
      <c r="O119" s="149">
        <v>0</v>
      </c>
      <c r="P119" s="150"/>
      <c r="Q119" s="3">
        <v>0</v>
      </c>
      <c r="R119" s="150"/>
      <c r="T119" s="150"/>
      <c r="U119" s="151">
        <v>0</v>
      </c>
      <c r="V119" s="149">
        <v>0</v>
      </c>
      <c r="W119" s="149">
        <v>0</v>
      </c>
      <c r="X119" s="149">
        <v>0</v>
      </c>
      <c r="Y119" s="149">
        <v>0</v>
      </c>
      <c r="Z119" s="150"/>
      <c r="AA119" s="150"/>
      <c r="AB119" s="152">
        <v>0</v>
      </c>
      <c r="AC119" s="152">
        <v>0</v>
      </c>
      <c r="AD119" s="152">
        <v>0</v>
      </c>
      <c r="AE119" s="152">
        <v>0</v>
      </c>
      <c r="AF119" s="152">
        <v>0</v>
      </c>
      <c r="AG119" s="150"/>
      <c r="AH119" s="150"/>
      <c r="AI119" s="150"/>
      <c r="AJ119" s="150"/>
      <c r="AK119" s="3" t="s">
        <v>25</v>
      </c>
      <c r="AL119" s="3" t="s">
        <v>751</v>
      </c>
      <c r="AM119" s="3" t="s">
        <v>475</v>
      </c>
    </row>
    <row r="120" spans="1:39" s="3" customFormat="1" x14ac:dyDescent="0.25">
      <c r="A120" s="3">
        <v>20231231</v>
      </c>
      <c r="B120" s="3" t="s">
        <v>752</v>
      </c>
      <c r="C120" s="3" t="s">
        <v>753</v>
      </c>
      <c r="D120" s="149">
        <v>5921505.9399999995</v>
      </c>
      <c r="E120" s="3" t="s">
        <v>23</v>
      </c>
      <c r="F120" s="3" t="s">
        <v>500</v>
      </c>
      <c r="G120" s="3" t="s">
        <v>474</v>
      </c>
      <c r="H120" s="3">
        <v>0</v>
      </c>
      <c r="I120" s="3" t="s">
        <v>500</v>
      </c>
      <c r="J120" s="157" t="s">
        <v>506</v>
      </c>
      <c r="K120" s="3" t="s">
        <v>23</v>
      </c>
      <c r="L120" s="149" t="s">
        <v>23</v>
      </c>
      <c r="M120" s="3" t="s">
        <v>475</v>
      </c>
      <c r="N120" s="149" t="s">
        <v>475</v>
      </c>
      <c r="O120" s="149" t="s">
        <v>475</v>
      </c>
      <c r="P120" s="150"/>
      <c r="Q120" s="3" t="s">
        <v>475</v>
      </c>
      <c r="R120" s="150"/>
      <c r="T120" s="150"/>
      <c r="U120" s="151">
        <v>0</v>
      </c>
      <c r="V120" s="149" t="s">
        <v>475</v>
      </c>
      <c r="W120" s="149" t="s">
        <v>475</v>
      </c>
      <c r="X120" s="149" t="s">
        <v>475</v>
      </c>
      <c r="Y120" s="149" t="s">
        <v>475</v>
      </c>
      <c r="Z120" s="150"/>
      <c r="AA120" s="150"/>
      <c r="AB120" s="152">
        <v>0</v>
      </c>
      <c r="AC120" s="152">
        <v>0</v>
      </c>
      <c r="AD120" s="152">
        <v>0</v>
      </c>
      <c r="AE120" s="152">
        <v>0</v>
      </c>
      <c r="AF120" s="152">
        <v>0</v>
      </c>
      <c r="AG120" s="150"/>
      <c r="AH120" s="150"/>
      <c r="AI120" s="150"/>
      <c r="AJ120" s="150"/>
      <c r="AK120" s="3" t="s">
        <v>22</v>
      </c>
      <c r="AL120" s="3" t="s">
        <v>754</v>
      </c>
      <c r="AM120" s="3" t="s">
        <v>475</v>
      </c>
    </row>
    <row r="121" spans="1:39" s="3" customFormat="1" x14ac:dyDescent="0.25">
      <c r="A121" s="3">
        <v>20231231</v>
      </c>
      <c r="B121" s="3" t="s">
        <v>755</v>
      </c>
      <c r="C121" s="3" t="s">
        <v>756</v>
      </c>
      <c r="D121" s="149">
        <v>5769988.7699999996</v>
      </c>
      <c r="E121" s="3" t="s">
        <v>24</v>
      </c>
      <c r="F121" s="3" t="s">
        <v>473</v>
      </c>
      <c r="G121" s="3" t="s">
        <v>474</v>
      </c>
      <c r="H121" s="3">
        <v>0</v>
      </c>
      <c r="I121" s="3" t="s">
        <v>473</v>
      </c>
      <c r="J121" s="3" t="s">
        <v>473</v>
      </c>
      <c r="K121" s="3" t="s">
        <v>23</v>
      </c>
      <c r="L121" s="149" t="s">
        <v>23</v>
      </c>
      <c r="M121" s="3" t="s">
        <v>475</v>
      </c>
      <c r="N121" s="149" t="s">
        <v>475</v>
      </c>
      <c r="O121" s="149" t="s">
        <v>475</v>
      </c>
      <c r="P121" s="150"/>
      <c r="Q121" s="3" t="s">
        <v>475</v>
      </c>
      <c r="R121" s="150"/>
      <c r="T121" s="150"/>
      <c r="U121" s="151">
        <v>0</v>
      </c>
      <c r="V121" s="149" t="s">
        <v>475</v>
      </c>
      <c r="W121" s="149" t="s">
        <v>475</v>
      </c>
      <c r="X121" s="149" t="s">
        <v>475</v>
      </c>
      <c r="Y121" s="149" t="s">
        <v>475</v>
      </c>
      <c r="Z121" s="150"/>
      <c r="AA121" s="150"/>
      <c r="AB121" s="152">
        <v>0</v>
      </c>
      <c r="AC121" s="152">
        <v>0</v>
      </c>
      <c r="AD121" s="152">
        <v>0</v>
      </c>
      <c r="AE121" s="152">
        <v>0</v>
      </c>
      <c r="AF121" s="152">
        <v>0</v>
      </c>
      <c r="AG121" s="150"/>
      <c r="AH121" s="150"/>
      <c r="AI121" s="150"/>
      <c r="AJ121" s="150"/>
      <c r="AK121" s="3" t="s">
        <v>475</v>
      </c>
      <c r="AL121" s="3" t="s">
        <v>475</v>
      </c>
      <c r="AM121" s="3" t="s">
        <v>475</v>
      </c>
    </row>
    <row r="122" spans="1:39" s="3" customFormat="1" x14ac:dyDescent="0.25">
      <c r="A122" s="3">
        <v>20231231</v>
      </c>
      <c r="B122" s="3" t="s">
        <v>757</v>
      </c>
      <c r="C122" s="3" t="s">
        <v>758</v>
      </c>
      <c r="D122" s="149">
        <v>11777625.049999999</v>
      </c>
      <c r="E122" s="3" t="s">
        <v>23</v>
      </c>
      <c r="F122" s="3" t="s">
        <v>500</v>
      </c>
      <c r="G122" s="3" t="s">
        <v>504</v>
      </c>
      <c r="H122" s="3">
        <v>1</v>
      </c>
      <c r="I122" s="3" t="s">
        <v>500</v>
      </c>
      <c r="K122" s="3" t="s">
        <v>24</v>
      </c>
      <c r="L122" s="149" t="s">
        <v>23</v>
      </c>
      <c r="M122" s="3" t="s">
        <v>475</v>
      </c>
      <c r="N122" s="149" t="s">
        <v>475</v>
      </c>
      <c r="O122" s="149" t="s">
        <v>475</v>
      </c>
      <c r="P122" s="150"/>
      <c r="Q122" s="3" t="s">
        <v>475</v>
      </c>
      <c r="R122" s="150"/>
      <c r="T122" s="150"/>
      <c r="U122" s="151">
        <v>0</v>
      </c>
      <c r="V122" s="149" t="s">
        <v>475</v>
      </c>
      <c r="W122" s="149" t="s">
        <v>475</v>
      </c>
      <c r="X122" s="149" t="s">
        <v>475</v>
      </c>
      <c r="Y122" s="149" t="s">
        <v>475</v>
      </c>
      <c r="Z122" s="150"/>
      <c r="AA122" s="150"/>
      <c r="AB122" s="152">
        <v>0</v>
      </c>
      <c r="AC122" s="152">
        <v>0</v>
      </c>
      <c r="AD122" s="152">
        <v>0</v>
      </c>
      <c r="AE122" s="152">
        <v>0</v>
      </c>
      <c r="AF122" s="152">
        <v>0</v>
      </c>
      <c r="AG122" s="150"/>
      <c r="AH122" s="150"/>
      <c r="AI122" s="150"/>
      <c r="AJ122" s="150"/>
      <c r="AK122" s="3" t="s">
        <v>475</v>
      </c>
      <c r="AL122" s="3" t="s">
        <v>475</v>
      </c>
      <c r="AM122" s="3" t="s">
        <v>475</v>
      </c>
    </row>
    <row r="123" spans="1:39" s="3" customFormat="1" x14ac:dyDescent="0.25">
      <c r="A123" s="3">
        <v>20231231</v>
      </c>
      <c r="B123" s="3" t="s">
        <v>759</v>
      </c>
      <c r="C123" s="3" t="s">
        <v>760</v>
      </c>
      <c r="D123" s="149">
        <v>306954.90000000002</v>
      </c>
      <c r="E123" s="3" t="s">
        <v>23</v>
      </c>
      <c r="F123" s="3" t="s">
        <v>500</v>
      </c>
      <c r="G123" s="3" t="s">
        <v>592</v>
      </c>
      <c r="H123" s="3">
        <v>0</v>
      </c>
      <c r="I123" s="3" t="s">
        <v>500</v>
      </c>
      <c r="K123" s="3" t="s">
        <v>23</v>
      </c>
      <c r="L123" s="149" t="s">
        <v>23</v>
      </c>
      <c r="M123" s="3" t="s">
        <v>475</v>
      </c>
      <c r="N123" s="149" t="s">
        <v>475</v>
      </c>
      <c r="O123" s="149" t="s">
        <v>475</v>
      </c>
      <c r="P123" s="150"/>
      <c r="Q123" s="3" t="s">
        <v>475</v>
      </c>
      <c r="R123" s="150"/>
      <c r="T123" s="150"/>
      <c r="U123" s="151">
        <v>0</v>
      </c>
      <c r="V123" s="149" t="s">
        <v>475</v>
      </c>
      <c r="W123" s="149" t="s">
        <v>475</v>
      </c>
      <c r="X123" s="149" t="s">
        <v>475</v>
      </c>
      <c r="Y123" s="149" t="s">
        <v>475</v>
      </c>
      <c r="Z123" s="150"/>
      <c r="AA123" s="150"/>
      <c r="AB123" s="152">
        <v>0</v>
      </c>
      <c r="AC123" s="152">
        <v>0</v>
      </c>
      <c r="AD123" s="152">
        <v>0</v>
      </c>
      <c r="AE123" s="152">
        <v>0</v>
      </c>
      <c r="AF123" s="152">
        <v>0</v>
      </c>
      <c r="AG123" s="150"/>
      <c r="AH123" s="150"/>
      <c r="AI123" s="150"/>
      <c r="AJ123" s="150"/>
      <c r="AK123" s="3" t="s">
        <v>475</v>
      </c>
      <c r="AL123" s="3" t="s">
        <v>475</v>
      </c>
      <c r="AM123" s="3" t="s">
        <v>475</v>
      </c>
    </row>
    <row r="124" spans="1:39" s="3" customFormat="1" x14ac:dyDescent="0.25">
      <c r="A124" s="3">
        <v>20231231</v>
      </c>
      <c r="B124" s="3" t="s">
        <v>761</v>
      </c>
      <c r="C124" s="3" t="s">
        <v>762</v>
      </c>
      <c r="D124" s="149">
        <v>958.2</v>
      </c>
      <c r="E124" s="3" t="s">
        <v>24</v>
      </c>
      <c r="F124" s="3" t="s">
        <v>473</v>
      </c>
      <c r="G124" s="3" t="s">
        <v>474</v>
      </c>
      <c r="H124" s="3">
        <v>0</v>
      </c>
      <c r="I124" s="3" t="s">
        <v>473</v>
      </c>
      <c r="J124" s="3" t="s">
        <v>473</v>
      </c>
      <c r="K124" s="3" t="s">
        <v>23</v>
      </c>
      <c r="L124" s="149" t="s">
        <v>23</v>
      </c>
      <c r="M124" s="3" t="s">
        <v>475</v>
      </c>
      <c r="N124" s="149" t="s">
        <v>475</v>
      </c>
      <c r="O124" s="149" t="s">
        <v>475</v>
      </c>
      <c r="P124" s="150"/>
      <c r="Q124" s="3" t="s">
        <v>475</v>
      </c>
      <c r="R124" s="150"/>
      <c r="T124" s="150"/>
      <c r="U124" s="151">
        <v>0</v>
      </c>
      <c r="V124" s="149" t="s">
        <v>475</v>
      </c>
      <c r="W124" s="149" t="s">
        <v>475</v>
      </c>
      <c r="X124" s="149" t="s">
        <v>475</v>
      </c>
      <c r="Y124" s="149" t="s">
        <v>475</v>
      </c>
      <c r="Z124" s="150"/>
      <c r="AA124" s="150"/>
      <c r="AB124" s="152">
        <v>0</v>
      </c>
      <c r="AC124" s="152">
        <v>0</v>
      </c>
      <c r="AD124" s="152">
        <v>0</v>
      </c>
      <c r="AE124" s="152">
        <v>0</v>
      </c>
      <c r="AF124" s="152">
        <v>0</v>
      </c>
      <c r="AG124" s="150"/>
      <c r="AH124" s="150"/>
      <c r="AI124" s="150"/>
      <c r="AJ124" s="150"/>
      <c r="AK124" s="3" t="s">
        <v>475</v>
      </c>
      <c r="AL124" s="3" t="s">
        <v>475</v>
      </c>
      <c r="AM124" s="3" t="s">
        <v>475</v>
      </c>
    </row>
    <row r="125" spans="1:39" s="3" customFormat="1" x14ac:dyDescent="0.25">
      <c r="A125" s="3">
        <v>20231231</v>
      </c>
      <c r="B125" s="3" t="s">
        <v>763</v>
      </c>
      <c r="C125" s="3" t="s">
        <v>764</v>
      </c>
      <c r="D125" s="149">
        <v>2477.92</v>
      </c>
      <c r="E125" s="3" t="s">
        <v>24</v>
      </c>
      <c r="F125" s="3" t="s">
        <v>473</v>
      </c>
      <c r="G125" s="3" t="s">
        <v>474</v>
      </c>
      <c r="H125" s="3">
        <v>0</v>
      </c>
      <c r="I125" s="3" t="s">
        <v>473</v>
      </c>
      <c r="J125" s="3" t="s">
        <v>473</v>
      </c>
      <c r="K125" s="3" t="s">
        <v>23</v>
      </c>
      <c r="L125" s="149" t="s">
        <v>23</v>
      </c>
      <c r="M125" s="3" t="s">
        <v>475</v>
      </c>
      <c r="N125" s="149" t="s">
        <v>475</v>
      </c>
      <c r="O125" s="149" t="s">
        <v>475</v>
      </c>
      <c r="P125" s="150"/>
      <c r="Q125" s="3" t="s">
        <v>475</v>
      </c>
      <c r="R125" s="150"/>
      <c r="T125" s="150"/>
      <c r="U125" s="151">
        <v>0</v>
      </c>
      <c r="V125" s="149" t="s">
        <v>475</v>
      </c>
      <c r="W125" s="149" t="s">
        <v>475</v>
      </c>
      <c r="X125" s="149" t="s">
        <v>475</v>
      </c>
      <c r="Y125" s="149" t="s">
        <v>475</v>
      </c>
      <c r="Z125" s="150"/>
      <c r="AA125" s="150"/>
      <c r="AB125" s="152">
        <v>0</v>
      </c>
      <c r="AC125" s="152">
        <v>0</v>
      </c>
      <c r="AD125" s="152">
        <v>0</v>
      </c>
      <c r="AE125" s="152">
        <v>0</v>
      </c>
      <c r="AF125" s="152">
        <v>0</v>
      </c>
      <c r="AG125" s="150"/>
      <c r="AH125" s="150"/>
      <c r="AI125" s="150"/>
      <c r="AJ125" s="150"/>
      <c r="AK125" s="3" t="s">
        <v>475</v>
      </c>
      <c r="AL125" s="3" t="s">
        <v>475</v>
      </c>
      <c r="AM125" s="3" t="s">
        <v>475</v>
      </c>
    </row>
    <row r="126" spans="1:39" s="3" customFormat="1" x14ac:dyDescent="0.25">
      <c r="A126" s="3">
        <v>20231231</v>
      </c>
      <c r="B126" s="3" t="s">
        <v>765</v>
      </c>
      <c r="C126" s="3" t="s">
        <v>766</v>
      </c>
      <c r="D126" s="149">
        <v>2080.15</v>
      </c>
      <c r="E126" s="3" t="s">
        <v>24</v>
      </c>
      <c r="F126" s="3" t="s">
        <v>473</v>
      </c>
      <c r="G126" s="3" t="s">
        <v>474</v>
      </c>
      <c r="H126" s="3">
        <v>0</v>
      </c>
      <c r="I126" s="3" t="s">
        <v>473</v>
      </c>
      <c r="J126" s="3" t="s">
        <v>473</v>
      </c>
      <c r="K126" s="3" t="s">
        <v>23</v>
      </c>
      <c r="L126" s="149" t="s">
        <v>23</v>
      </c>
      <c r="M126" s="3" t="s">
        <v>475</v>
      </c>
      <c r="N126" s="149" t="s">
        <v>475</v>
      </c>
      <c r="O126" s="149" t="s">
        <v>475</v>
      </c>
      <c r="P126" s="150"/>
      <c r="Q126" s="3" t="s">
        <v>475</v>
      </c>
      <c r="R126" s="150"/>
      <c r="T126" s="150"/>
      <c r="U126" s="151">
        <v>0</v>
      </c>
      <c r="V126" s="149" t="s">
        <v>475</v>
      </c>
      <c r="W126" s="149" t="s">
        <v>475</v>
      </c>
      <c r="X126" s="149" t="s">
        <v>475</v>
      </c>
      <c r="Y126" s="149" t="s">
        <v>475</v>
      </c>
      <c r="Z126" s="150"/>
      <c r="AA126" s="150"/>
      <c r="AB126" s="152">
        <v>0</v>
      </c>
      <c r="AC126" s="152">
        <v>0</v>
      </c>
      <c r="AD126" s="152">
        <v>0</v>
      </c>
      <c r="AE126" s="152">
        <v>0</v>
      </c>
      <c r="AF126" s="152">
        <v>0</v>
      </c>
      <c r="AG126" s="150"/>
      <c r="AH126" s="150"/>
      <c r="AI126" s="150"/>
      <c r="AJ126" s="150"/>
      <c r="AK126" s="3" t="s">
        <v>475</v>
      </c>
      <c r="AL126" s="3" t="s">
        <v>475</v>
      </c>
      <c r="AM126" s="3" t="s">
        <v>475</v>
      </c>
    </row>
    <row r="127" spans="1:39" s="3" customFormat="1" x14ac:dyDescent="0.25">
      <c r="A127" s="3">
        <v>20231231</v>
      </c>
      <c r="B127" s="3" t="s">
        <v>767</v>
      </c>
      <c r="C127" s="3" t="s">
        <v>768</v>
      </c>
      <c r="D127" s="149">
        <v>8201337.7199999997</v>
      </c>
      <c r="E127" s="3" t="s">
        <v>23</v>
      </c>
      <c r="F127" s="3" t="s">
        <v>500</v>
      </c>
      <c r="G127" s="3" t="s">
        <v>504</v>
      </c>
      <c r="H127" s="3">
        <v>1</v>
      </c>
      <c r="I127" s="3" t="s">
        <v>500</v>
      </c>
      <c r="K127" s="3" t="s">
        <v>24</v>
      </c>
      <c r="L127" s="149" t="s">
        <v>23</v>
      </c>
      <c r="M127" s="3" t="s">
        <v>475</v>
      </c>
      <c r="N127" s="149" t="s">
        <v>475</v>
      </c>
      <c r="O127" s="149" t="s">
        <v>475</v>
      </c>
      <c r="P127" s="150"/>
      <c r="Q127" s="3" t="s">
        <v>475</v>
      </c>
      <c r="R127" s="150"/>
      <c r="T127" s="150"/>
      <c r="U127" s="151">
        <v>0</v>
      </c>
      <c r="V127" s="149" t="s">
        <v>475</v>
      </c>
      <c r="W127" s="149" t="s">
        <v>475</v>
      </c>
      <c r="X127" s="149" t="s">
        <v>475</v>
      </c>
      <c r="Y127" s="149" t="s">
        <v>475</v>
      </c>
      <c r="Z127" s="150"/>
      <c r="AA127" s="150"/>
      <c r="AB127" s="152">
        <v>0</v>
      </c>
      <c r="AC127" s="152">
        <v>0</v>
      </c>
      <c r="AD127" s="152">
        <v>0</v>
      </c>
      <c r="AE127" s="152">
        <v>0</v>
      </c>
      <c r="AF127" s="152">
        <v>0</v>
      </c>
      <c r="AG127" s="150"/>
      <c r="AH127" s="150"/>
      <c r="AI127" s="150"/>
      <c r="AJ127" s="150"/>
      <c r="AK127" s="3" t="s">
        <v>475</v>
      </c>
      <c r="AL127" s="3" t="s">
        <v>475</v>
      </c>
      <c r="AM127" s="3" t="s">
        <v>475</v>
      </c>
    </row>
    <row r="128" spans="1:39" s="3" customFormat="1" x14ac:dyDescent="0.25">
      <c r="A128" s="3">
        <v>20231231</v>
      </c>
      <c r="B128" s="3" t="s">
        <v>769</v>
      </c>
      <c r="C128" s="3" t="s">
        <v>770</v>
      </c>
      <c r="D128" s="149">
        <v>13353703.879999999</v>
      </c>
      <c r="E128" s="3" t="s">
        <v>24</v>
      </c>
      <c r="F128" s="3" t="s">
        <v>473</v>
      </c>
      <c r="G128" s="3" t="s">
        <v>474</v>
      </c>
      <c r="H128" s="3">
        <v>0</v>
      </c>
      <c r="I128" s="3" t="s">
        <v>473</v>
      </c>
      <c r="J128" s="3" t="s">
        <v>473</v>
      </c>
      <c r="K128" s="3" t="s">
        <v>23</v>
      </c>
      <c r="L128" s="149" t="s">
        <v>23</v>
      </c>
      <c r="M128" s="3" t="s">
        <v>475</v>
      </c>
      <c r="N128" s="149" t="s">
        <v>475</v>
      </c>
      <c r="O128" s="149" t="s">
        <v>475</v>
      </c>
      <c r="P128" s="150"/>
      <c r="Q128" s="3" t="s">
        <v>475</v>
      </c>
      <c r="R128" s="150"/>
      <c r="T128" s="150"/>
      <c r="U128" s="151">
        <v>0</v>
      </c>
      <c r="V128" s="149" t="s">
        <v>475</v>
      </c>
      <c r="W128" s="149" t="s">
        <v>475</v>
      </c>
      <c r="X128" s="149" t="s">
        <v>475</v>
      </c>
      <c r="Y128" s="149" t="s">
        <v>475</v>
      </c>
      <c r="Z128" s="150"/>
      <c r="AA128" s="150"/>
      <c r="AB128" s="152">
        <v>0</v>
      </c>
      <c r="AC128" s="152">
        <v>0</v>
      </c>
      <c r="AD128" s="152">
        <v>0</v>
      </c>
      <c r="AE128" s="152">
        <v>0</v>
      </c>
      <c r="AF128" s="152">
        <v>0</v>
      </c>
      <c r="AG128" s="150"/>
      <c r="AH128" s="150"/>
      <c r="AI128" s="150"/>
      <c r="AJ128" s="150"/>
      <c r="AK128" s="3" t="s">
        <v>475</v>
      </c>
      <c r="AL128" s="3" t="s">
        <v>475</v>
      </c>
      <c r="AM128" s="3" t="s">
        <v>475</v>
      </c>
    </row>
    <row r="129" spans="1:40" s="3" customFormat="1" x14ac:dyDescent="0.25">
      <c r="A129" s="3">
        <v>20231231</v>
      </c>
      <c r="B129" s="3" t="s">
        <v>771</v>
      </c>
      <c r="C129" s="3" t="s">
        <v>772</v>
      </c>
      <c r="D129" s="149">
        <v>1596489.3</v>
      </c>
      <c r="E129" s="3" t="s">
        <v>24</v>
      </c>
      <c r="F129" s="3" t="s">
        <v>473</v>
      </c>
      <c r="G129" s="3" t="s">
        <v>474</v>
      </c>
      <c r="H129" s="3">
        <v>0</v>
      </c>
      <c r="I129" s="3" t="s">
        <v>473</v>
      </c>
      <c r="J129" s="3" t="s">
        <v>473</v>
      </c>
      <c r="K129" s="3" t="s">
        <v>23</v>
      </c>
      <c r="L129" s="149" t="s">
        <v>23</v>
      </c>
      <c r="M129" s="3" t="s">
        <v>475</v>
      </c>
      <c r="N129" s="149" t="s">
        <v>475</v>
      </c>
      <c r="O129" s="149" t="s">
        <v>475</v>
      </c>
      <c r="P129" s="150"/>
      <c r="Q129" s="3" t="s">
        <v>475</v>
      </c>
      <c r="R129" s="150"/>
      <c r="T129" s="150"/>
      <c r="U129" s="151">
        <v>0</v>
      </c>
      <c r="V129" s="149" t="s">
        <v>475</v>
      </c>
      <c r="W129" s="149" t="s">
        <v>475</v>
      </c>
      <c r="X129" s="149" t="s">
        <v>475</v>
      </c>
      <c r="Y129" s="149" t="s">
        <v>475</v>
      </c>
      <c r="Z129" s="150"/>
      <c r="AA129" s="150"/>
      <c r="AB129" s="152">
        <v>0</v>
      </c>
      <c r="AC129" s="152">
        <v>0</v>
      </c>
      <c r="AD129" s="152">
        <v>0</v>
      </c>
      <c r="AE129" s="152">
        <v>0</v>
      </c>
      <c r="AF129" s="152">
        <v>0</v>
      </c>
      <c r="AG129" s="150"/>
      <c r="AH129" s="150"/>
      <c r="AI129" s="150"/>
      <c r="AJ129" s="150"/>
      <c r="AK129" s="3" t="s">
        <v>475</v>
      </c>
      <c r="AL129" s="3" t="s">
        <v>475</v>
      </c>
      <c r="AM129" s="3" t="s">
        <v>475</v>
      </c>
    </row>
    <row r="130" spans="1:40" s="3" customFormat="1" x14ac:dyDescent="0.25">
      <c r="A130" s="3">
        <v>20231231</v>
      </c>
      <c r="B130" s="3" t="s">
        <v>773</v>
      </c>
      <c r="C130" s="3" t="s">
        <v>774</v>
      </c>
      <c r="D130" s="149">
        <v>4777387.9999999991</v>
      </c>
      <c r="E130" s="3" t="s">
        <v>24</v>
      </c>
      <c r="F130" s="3" t="s">
        <v>482</v>
      </c>
      <c r="G130" s="3" t="s">
        <v>474</v>
      </c>
      <c r="H130" s="3">
        <v>0</v>
      </c>
      <c r="I130" s="3" t="s">
        <v>483</v>
      </c>
      <c r="J130" s="3" t="s">
        <v>483</v>
      </c>
      <c r="K130" s="3" t="s">
        <v>23</v>
      </c>
      <c r="L130" s="149" t="s">
        <v>23</v>
      </c>
      <c r="M130" s="3" t="s">
        <v>487</v>
      </c>
      <c r="N130" s="149">
        <v>5.7000000000000002E-2</v>
      </c>
      <c r="O130" s="149">
        <v>5.7000000000000002E-2</v>
      </c>
      <c r="P130" s="150"/>
      <c r="Q130" s="3">
        <v>1.3000000000000001E-2</v>
      </c>
      <c r="R130" s="150"/>
      <c r="S130" s="3">
        <v>1</v>
      </c>
      <c r="T130" s="150"/>
      <c r="U130" s="151">
        <v>0</v>
      </c>
      <c r="V130" s="149">
        <v>0</v>
      </c>
      <c r="W130" s="149">
        <v>0.01</v>
      </c>
      <c r="X130" s="149">
        <v>0</v>
      </c>
      <c r="Y130" s="149">
        <v>0.01</v>
      </c>
      <c r="Z130" s="150"/>
      <c r="AA130" s="150"/>
      <c r="AB130" s="152">
        <v>272311.11599999998</v>
      </c>
      <c r="AC130" s="152">
        <v>62106.043999999994</v>
      </c>
      <c r="AD130" s="152">
        <v>0</v>
      </c>
      <c r="AE130" s="152">
        <v>0</v>
      </c>
      <c r="AF130" s="152">
        <v>47773.87999999999</v>
      </c>
      <c r="AG130" s="150"/>
      <c r="AH130" s="150"/>
      <c r="AI130" s="150"/>
      <c r="AJ130" s="150"/>
      <c r="AK130" s="3" t="s">
        <v>25</v>
      </c>
      <c r="AL130" s="3" t="s">
        <v>775</v>
      </c>
      <c r="AM130" s="3" t="s">
        <v>475</v>
      </c>
    </row>
    <row r="131" spans="1:40" s="3" customFormat="1" x14ac:dyDescent="0.25">
      <c r="A131" s="3">
        <v>20231231</v>
      </c>
      <c r="B131" s="3" t="s">
        <v>776</v>
      </c>
      <c r="C131" s="3" t="s">
        <v>777</v>
      </c>
      <c r="D131" s="149">
        <v>1523701.18</v>
      </c>
      <c r="E131" s="3" t="s">
        <v>24</v>
      </c>
      <c r="F131" s="3" t="s">
        <v>482</v>
      </c>
      <c r="G131" s="3" t="s">
        <v>474</v>
      </c>
      <c r="H131" s="3">
        <v>0</v>
      </c>
      <c r="I131" s="3" t="s">
        <v>483</v>
      </c>
      <c r="J131" s="3" t="s">
        <v>483</v>
      </c>
      <c r="K131" s="3" t="s">
        <v>23</v>
      </c>
      <c r="L131" s="149" t="s">
        <v>23</v>
      </c>
      <c r="M131" s="3" t="s">
        <v>487</v>
      </c>
      <c r="N131" s="149">
        <v>0.1336</v>
      </c>
      <c r="O131" s="149">
        <v>0.1336</v>
      </c>
      <c r="P131" s="150"/>
      <c r="Q131" s="3">
        <v>0.12050000000000001</v>
      </c>
      <c r="R131" s="150"/>
      <c r="S131" s="3">
        <v>1</v>
      </c>
      <c r="T131" s="150"/>
      <c r="U131" s="151">
        <v>0</v>
      </c>
      <c r="V131" s="149">
        <v>0</v>
      </c>
      <c r="W131" s="149">
        <v>0</v>
      </c>
      <c r="X131" s="149">
        <v>0</v>
      </c>
      <c r="Y131" s="149">
        <v>0</v>
      </c>
      <c r="Z131" s="150"/>
      <c r="AA131" s="150"/>
      <c r="AB131" s="152">
        <v>203566.477648</v>
      </c>
      <c r="AC131" s="152">
        <v>183605.99219000002</v>
      </c>
      <c r="AD131" s="152">
        <v>0</v>
      </c>
      <c r="AE131" s="152">
        <v>0</v>
      </c>
      <c r="AF131" s="152">
        <v>0</v>
      </c>
      <c r="AG131" s="150"/>
      <c r="AH131" s="150"/>
      <c r="AI131" s="150"/>
      <c r="AJ131" s="150"/>
      <c r="AK131" s="3" t="s">
        <v>25</v>
      </c>
      <c r="AL131" s="3" t="s">
        <v>778</v>
      </c>
      <c r="AM131" s="3" t="s">
        <v>779</v>
      </c>
      <c r="AN131" s="157" t="s">
        <v>490</v>
      </c>
    </row>
    <row r="132" spans="1:40" s="3" customFormat="1" x14ac:dyDescent="0.25">
      <c r="A132" s="3">
        <v>20231231</v>
      </c>
      <c r="B132" s="3" t="s">
        <v>780</v>
      </c>
      <c r="C132" s="3" t="s">
        <v>781</v>
      </c>
      <c r="D132" s="149">
        <v>834181.39</v>
      </c>
      <c r="E132" s="3" t="s">
        <v>24</v>
      </c>
      <c r="F132" s="3" t="s">
        <v>482</v>
      </c>
      <c r="G132" s="3" t="s">
        <v>474</v>
      </c>
      <c r="H132" s="3">
        <v>0</v>
      </c>
      <c r="I132" s="3" t="s">
        <v>483</v>
      </c>
      <c r="J132" s="3" t="s">
        <v>483</v>
      </c>
      <c r="K132" s="3" t="s">
        <v>23</v>
      </c>
      <c r="L132" s="149" t="s">
        <v>23</v>
      </c>
      <c r="M132" s="3" t="s">
        <v>484</v>
      </c>
      <c r="N132" s="149">
        <v>0</v>
      </c>
      <c r="O132" s="149">
        <v>0</v>
      </c>
      <c r="P132" s="150"/>
      <c r="Q132" s="3">
        <v>0</v>
      </c>
      <c r="R132" s="150"/>
      <c r="T132" s="150"/>
      <c r="U132" s="151">
        <v>0</v>
      </c>
      <c r="V132" s="149">
        <v>0</v>
      </c>
      <c r="W132" s="149">
        <v>0</v>
      </c>
      <c r="X132" s="149">
        <v>0</v>
      </c>
      <c r="Y132" s="149">
        <v>0</v>
      </c>
      <c r="Z132" s="150"/>
      <c r="AA132" s="150"/>
      <c r="AB132" s="152">
        <v>0</v>
      </c>
      <c r="AC132" s="152">
        <v>0</v>
      </c>
      <c r="AD132" s="152">
        <v>0</v>
      </c>
      <c r="AE132" s="152">
        <v>0</v>
      </c>
      <c r="AF132" s="152">
        <v>0</v>
      </c>
      <c r="AG132" s="150"/>
      <c r="AH132" s="150"/>
      <c r="AI132" s="150"/>
      <c r="AJ132" s="150"/>
      <c r="AK132" s="3" t="s">
        <v>25</v>
      </c>
      <c r="AL132" s="3" t="s">
        <v>782</v>
      </c>
      <c r="AM132" s="3" t="s">
        <v>475</v>
      </c>
    </row>
    <row r="133" spans="1:40" s="3" customFormat="1" x14ac:dyDescent="0.25">
      <c r="A133" s="3">
        <v>20231231</v>
      </c>
      <c r="B133" s="3" t="s">
        <v>783</v>
      </c>
      <c r="C133" s="3" t="s">
        <v>784</v>
      </c>
      <c r="D133" s="149">
        <v>124357.06</v>
      </c>
      <c r="E133" s="3" t="s">
        <v>24</v>
      </c>
      <c r="F133" s="3" t="s">
        <v>482</v>
      </c>
      <c r="G133" s="3" t="s">
        <v>474</v>
      </c>
      <c r="H133" s="3">
        <v>0</v>
      </c>
      <c r="I133" s="3" t="s">
        <v>483</v>
      </c>
      <c r="J133" s="3" t="s">
        <v>483</v>
      </c>
      <c r="K133" s="3" t="s">
        <v>23</v>
      </c>
      <c r="L133" s="149" t="s">
        <v>23</v>
      </c>
      <c r="M133" s="3" t="s">
        <v>484</v>
      </c>
      <c r="N133" s="149">
        <v>0</v>
      </c>
      <c r="O133" s="149">
        <v>0</v>
      </c>
      <c r="P133" s="150"/>
      <c r="Q133" s="3">
        <v>0</v>
      </c>
      <c r="R133" s="150"/>
      <c r="T133" s="150"/>
      <c r="U133" s="151">
        <v>0</v>
      </c>
      <c r="V133" s="149">
        <v>0</v>
      </c>
      <c r="W133" s="149">
        <v>0</v>
      </c>
      <c r="X133" s="149">
        <v>0</v>
      </c>
      <c r="Y133" s="149">
        <v>0</v>
      </c>
      <c r="Z133" s="150"/>
      <c r="AA133" s="150"/>
      <c r="AB133" s="152">
        <v>0</v>
      </c>
      <c r="AC133" s="152">
        <v>0</v>
      </c>
      <c r="AD133" s="152">
        <v>0</v>
      </c>
      <c r="AE133" s="152">
        <v>0</v>
      </c>
      <c r="AF133" s="152">
        <v>0</v>
      </c>
      <c r="AG133" s="150"/>
      <c r="AH133" s="150"/>
      <c r="AI133" s="150"/>
      <c r="AJ133" s="150"/>
      <c r="AK133" s="3" t="s">
        <v>25</v>
      </c>
      <c r="AL133" s="3" t="s">
        <v>785</v>
      </c>
      <c r="AM133" s="3" t="s">
        <v>475</v>
      </c>
    </row>
    <row r="134" spans="1:40" s="3" customFormat="1" x14ac:dyDescent="0.25">
      <c r="A134" s="3">
        <v>20231231</v>
      </c>
      <c r="B134" s="3" t="s">
        <v>786</v>
      </c>
      <c r="C134" s="3" t="s">
        <v>787</v>
      </c>
      <c r="D134" s="149">
        <v>364488.96000000002</v>
      </c>
      <c r="E134" s="3" t="s">
        <v>23</v>
      </c>
      <c r="F134" s="3" t="s">
        <v>500</v>
      </c>
      <c r="G134" s="3" t="s">
        <v>474</v>
      </c>
      <c r="H134" s="3">
        <v>0</v>
      </c>
      <c r="I134" s="3" t="s">
        <v>500</v>
      </c>
      <c r="K134" s="3" t="s">
        <v>23</v>
      </c>
      <c r="L134" s="149" t="s">
        <v>23</v>
      </c>
      <c r="M134" s="3" t="s">
        <v>475</v>
      </c>
      <c r="N134" s="149" t="s">
        <v>475</v>
      </c>
      <c r="O134" s="149" t="s">
        <v>475</v>
      </c>
      <c r="P134" s="150"/>
      <c r="Q134" s="3" t="s">
        <v>475</v>
      </c>
      <c r="R134" s="150"/>
      <c r="T134" s="150"/>
      <c r="U134" s="151">
        <v>0</v>
      </c>
      <c r="V134" s="149" t="s">
        <v>475</v>
      </c>
      <c r="W134" s="149" t="s">
        <v>475</v>
      </c>
      <c r="X134" s="149" t="s">
        <v>475</v>
      </c>
      <c r="Y134" s="149" t="s">
        <v>475</v>
      </c>
      <c r="Z134" s="150"/>
      <c r="AA134" s="150"/>
      <c r="AB134" s="152">
        <v>0</v>
      </c>
      <c r="AC134" s="152">
        <v>0</v>
      </c>
      <c r="AD134" s="152">
        <v>0</v>
      </c>
      <c r="AE134" s="152">
        <v>0</v>
      </c>
      <c r="AF134" s="152">
        <v>0</v>
      </c>
      <c r="AG134" s="150"/>
      <c r="AH134" s="150"/>
      <c r="AI134" s="150"/>
      <c r="AJ134" s="150"/>
      <c r="AK134" s="3" t="s">
        <v>475</v>
      </c>
      <c r="AL134" s="3" t="s">
        <v>475</v>
      </c>
      <c r="AM134" s="3" t="s">
        <v>475</v>
      </c>
    </row>
    <row r="135" spans="1:40" s="3" customFormat="1" x14ac:dyDescent="0.25">
      <c r="A135" s="3">
        <v>20231231</v>
      </c>
      <c r="B135" s="3" t="s">
        <v>788</v>
      </c>
      <c r="C135" s="3" t="s">
        <v>789</v>
      </c>
      <c r="D135" s="149">
        <v>19110.75</v>
      </c>
      <c r="E135" s="3" t="s">
        <v>23</v>
      </c>
      <c r="F135" s="3" t="s">
        <v>500</v>
      </c>
      <c r="G135" s="3" t="s">
        <v>790</v>
      </c>
      <c r="H135" s="3">
        <v>1</v>
      </c>
      <c r="I135" s="3" t="s">
        <v>500</v>
      </c>
      <c r="K135" s="3" t="s">
        <v>24</v>
      </c>
      <c r="L135" s="149" t="s">
        <v>23</v>
      </c>
      <c r="M135" s="3" t="s">
        <v>475</v>
      </c>
      <c r="N135" s="149" t="s">
        <v>475</v>
      </c>
      <c r="O135" s="149" t="s">
        <v>475</v>
      </c>
      <c r="P135" s="150"/>
      <c r="Q135" s="3" t="s">
        <v>475</v>
      </c>
      <c r="R135" s="150"/>
      <c r="T135" s="150"/>
      <c r="U135" s="151">
        <v>0</v>
      </c>
      <c r="V135" s="149" t="s">
        <v>475</v>
      </c>
      <c r="W135" s="149" t="s">
        <v>475</v>
      </c>
      <c r="X135" s="149" t="s">
        <v>475</v>
      </c>
      <c r="Y135" s="149" t="s">
        <v>475</v>
      </c>
      <c r="Z135" s="150"/>
      <c r="AA135" s="150"/>
      <c r="AB135" s="152">
        <v>0</v>
      </c>
      <c r="AC135" s="152">
        <v>0</v>
      </c>
      <c r="AD135" s="152">
        <v>0</v>
      </c>
      <c r="AE135" s="152">
        <v>0</v>
      </c>
      <c r="AF135" s="152">
        <v>0</v>
      </c>
      <c r="AG135" s="150"/>
      <c r="AH135" s="150"/>
      <c r="AI135" s="150"/>
      <c r="AJ135" s="150"/>
      <c r="AK135" s="3" t="s">
        <v>475</v>
      </c>
      <c r="AL135" s="3" t="s">
        <v>475</v>
      </c>
      <c r="AM135" s="3" t="s">
        <v>475</v>
      </c>
    </row>
    <row r="136" spans="1:40" s="3" customFormat="1" x14ac:dyDescent="0.25">
      <c r="A136" s="3">
        <v>20231231</v>
      </c>
      <c r="B136" s="3" t="s">
        <v>791</v>
      </c>
      <c r="C136" s="3" t="s">
        <v>792</v>
      </c>
      <c r="D136" s="149">
        <v>159123.65</v>
      </c>
      <c r="E136" s="3" t="s">
        <v>24</v>
      </c>
      <c r="F136" s="3" t="s">
        <v>482</v>
      </c>
      <c r="G136" s="3" t="s">
        <v>474</v>
      </c>
      <c r="H136" s="3">
        <v>0</v>
      </c>
      <c r="I136" s="3" t="s">
        <v>483</v>
      </c>
      <c r="J136" s="3" t="s">
        <v>483</v>
      </c>
      <c r="K136" s="3" t="s">
        <v>23</v>
      </c>
      <c r="L136" s="149" t="s">
        <v>23</v>
      </c>
      <c r="M136" s="3" t="s">
        <v>487</v>
      </c>
      <c r="N136" s="149">
        <v>0</v>
      </c>
      <c r="O136" s="149">
        <v>0</v>
      </c>
      <c r="P136" s="150"/>
      <c r="Q136" s="3">
        <v>0</v>
      </c>
      <c r="R136" s="150"/>
      <c r="T136" s="150"/>
      <c r="U136" s="151">
        <v>0</v>
      </c>
      <c r="V136" s="149">
        <v>0</v>
      </c>
      <c r="W136" s="149">
        <v>0</v>
      </c>
      <c r="X136" s="149">
        <v>0</v>
      </c>
      <c r="Y136" s="149">
        <v>0</v>
      </c>
      <c r="Z136" s="150"/>
      <c r="AA136" s="150"/>
      <c r="AB136" s="152">
        <v>0</v>
      </c>
      <c r="AC136" s="152">
        <v>0</v>
      </c>
      <c r="AD136" s="152">
        <v>0</v>
      </c>
      <c r="AE136" s="152">
        <v>0</v>
      </c>
      <c r="AF136" s="152">
        <v>0</v>
      </c>
      <c r="AG136" s="150"/>
      <c r="AH136" s="150"/>
      <c r="AI136" s="150"/>
      <c r="AJ136" s="150"/>
      <c r="AK136" s="3" t="s">
        <v>475</v>
      </c>
      <c r="AL136" s="3" t="s">
        <v>475</v>
      </c>
      <c r="AM136" s="3" t="s">
        <v>475</v>
      </c>
    </row>
    <row r="137" spans="1:40" s="3" customFormat="1" x14ac:dyDescent="0.25">
      <c r="A137" s="3">
        <v>20231231</v>
      </c>
      <c r="B137" s="3" t="s">
        <v>793</v>
      </c>
      <c r="C137" s="3" t="s">
        <v>794</v>
      </c>
      <c r="D137" s="149">
        <v>3282729.07</v>
      </c>
      <c r="E137" s="3" t="s">
        <v>24</v>
      </c>
      <c r="F137" s="3" t="s">
        <v>473</v>
      </c>
      <c r="G137" s="3" t="s">
        <v>474</v>
      </c>
      <c r="H137" s="3">
        <v>0</v>
      </c>
      <c r="I137" s="3" t="s">
        <v>473</v>
      </c>
      <c r="J137" s="3" t="s">
        <v>473</v>
      </c>
      <c r="K137" s="3" t="s">
        <v>23</v>
      </c>
      <c r="L137" s="149" t="s">
        <v>23</v>
      </c>
      <c r="M137" s="3" t="s">
        <v>475</v>
      </c>
      <c r="N137" s="149" t="s">
        <v>475</v>
      </c>
      <c r="O137" s="149" t="s">
        <v>475</v>
      </c>
      <c r="P137" s="150"/>
      <c r="Q137" s="3" t="s">
        <v>475</v>
      </c>
      <c r="R137" s="150"/>
      <c r="T137" s="150"/>
      <c r="U137" s="151">
        <v>0</v>
      </c>
      <c r="V137" s="149" t="s">
        <v>475</v>
      </c>
      <c r="W137" s="149" t="s">
        <v>475</v>
      </c>
      <c r="X137" s="149" t="s">
        <v>475</v>
      </c>
      <c r="Y137" s="149" t="s">
        <v>475</v>
      </c>
      <c r="Z137" s="150"/>
      <c r="AA137" s="150"/>
      <c r="AB137" s="152">
        <v>0</v>
      </c>
      <c r="AC137" s="152">
        <v>0</v>
      </c>
      <c r="AD137" s="152">
        <v>0</v>
      </c>
      <c r="AE137" s="152">
        <v>0</v>
      </c>
      <c r="AF137" s="152">
        <v>0</v>
      </c>
      <c r="AG137" s="150"/>
      <c r="AH137" s="150"/>
      <c r="AI137" s="150"/>
      <c r="AJ137" s="150"/>
      <c r="AK137" s="3" t="s">
        <v>475</v>
      </c>
      <c r="AL137" s="3" t="s">
        <v>475</v>
      </c>
      <c r="AM137" s="3" t="s">
        <v>475</v>
      </c>
    </row>
    <row r="138" spans="1:40" s="3" customFormat="1" x14ac:dyDescent="0.25">
      <c r="A138" s="3">
        <v>20231231</v>
      </c>
      <c r="B138" s="3" t="s">
        <v>795</v>
      </c>
      <c r="C138" s="3" t="s">
        <v>796</v>
      </c>
      <c r="D138" s="149">
        <v>916450.43</v>
      </c>
      <c r="E138" s="3" t="s">
        <v>24</v>
      </c>
      <c r="F138" s="3" t="s">
        <v>473</v>
      </c>
      <c r="G138" s="3" t="s">
        <v>474</v>
      </c>
      <c r="H138" s="3">
        <v>0</v>
      </c>
      <c r="I138" s="3" t="s">
        <v>473</v>
      </c>
      <c r="J138" s="3" t="s">
        <v>473</v>
      </c>
      <c r="K138" s="3" t="s">
        <v>23</v>
      </c>
      <c r="L138" s="149" t="s">
        <v>23</v>
      </c>
      <c r="M138" s="3" t="s">
        <v>475</v>
      </c>
      <c r="N138" s="149" t="s">
        <v>475</v>
      </c>
      <c r="O138" s="149" t="s">
        <v>475</v>
      </c>
      <c r="P138" s="150"/>
      <c r="Q138" s="3" t="s">
        <v>475</v>
      </c>
      <c r="R138" s="150"/>
      <c r="T138" s="150"/>
      <c r="U138" s="151">
        <v>0</v>
      </c>
      <c r="V138" s="149" t="s">
        <v>475</v>
      </c>
      <c r="W138" s="149" t="s">
        <v>475</v>
      </c>
      <c r="X138" s="149" t="s">
        <v>475</v>
      </c>
      <c r="Y138" s="149" t="s">
        <v>475</v>
      </c>
      <c r="Z138" s="150"/>
      <c r="AA138" s="150"/>
      <c r="AB138" s="152">
        <v>0</v>
      </c>
      <c r="AC138" s="152">
        <v>0</v>
      </c>
      <c r="AD138" s="152">
        <v>0</v>
      </c>
      <c r="AE138" s="152">
        <v>0</v>
      </c>
      <c r="AF138" s="152">
        <v>0</v>
      </c>
      <c r="AG138" s="150"/>
      <c r="AH138" s="150"/>
      <c r="AI138" s="150"/>
      <c r="AJ138" s="150"/>
      <c r="AK138" s="3" t="s">
        <v>475</v>
      </c>
      <c r="AL138" s="3" t="s">
        <v>475</v>
      </c>
      <c r="AM138" s="3" t="s">
        <v>475</v>
      </c>
    </row>
    <row r="139" spans="1:40" s="3" customFormat="1" x14ac:dyDescent="0.25">
      <c r="A139" s="3">
        <v>20231231</v>
      </c>
      <c r="B139" s="3" t="s">
        <v>797</v>
      </c>
      <c r="C139" s="3" t="s">
        <v>798</v>
      </c>
      <c r="D139" s="149">
        <v>3106939.6799999997</v>
      </c>
      <c r="E139" s="3" t="s">
        <v>24</v>
      </c>
      <c r="F139" s="3" t="s">
        <v>473</v>
      </c>
      <c r="G139" s="3" t="s">
        <v>474</v>
      </c>
      <c r="H139" s="3">
        <v>0</v>
      </c>
      <c r="I139" s="3" t="s">
        <v>473</v>
      </c>
      <c r="J139" s="3" t="s">
        <v>473</v>
      </c>
      <c r="K139" s="3" t="s">
        <v>23</v>
      </c>
      <c r="L139" s="149" t="s">
        <v>23</v>
      </c>
      <c r="M139" s="3" t="s">
        <v>475</v>
      </c>
      <c r="N139" s="149" t="s">
        <v>475</v>
      </c>
      <c r="O139" s="149" t="s">
        <v>475</v>
      </c>
      <c r="P139" s="150"/>
      <c r="Q139" s="3" t="s">
        <v>475</v>
      </c>
      <c r="R139" s="150"/>
      <c r="T139" s="150"/>
      <c r="U139" s="151">
        <v>0</v>
      </c>
      <c r="V139" s="149" t="s">
        <v>475</v>
      </c>
      <c r="W139" s="149" t="s">
        <v>475</v>
      </c>
      <c r="X139" s="149" t="s">
        <v>475</v>
      </c>
      <c r="Y139" s="149" t="s">
        <v>475</v>
      </c>
      <c r="Z139" s="150"/>
      <c r="AA139" s="150"/>
      <c r="AB139" s="152">
        <v>0</v>
      </c>
      <c r="AC139" s="152">
        <v>0</v>
      </c>
      <c r="AD139" s="152">
        <v>0</v>
      </c>
      <c r="AE139" s="152">
        <v>0</v>
      </c>
      <c r="AF139" s="152">
        <v>0</v>
      </c>
      <c r="AG139" s="150"/>
      <c r="AH139" s="150"/>
      <c r="AI139" s="150"/>
      <c r="AJ139" s="150"/>
      <c r="AK139" s="3" t="s">
        <v>475</v>
      </c>
      <c r="AL139" s="3" t="s">
        <v>475</v>
      </c>
      <c r="AM139" s="3" t="s">
        <v>475</v>
      </c>
    </row>
    <row r="140" spans="1:40" s="3" customFormat="1" x14ac:dyDescent="0.25">
      <c r="A140" s="3">
        <v>20231231</v>
      </c>
      <c r="B140" s="3" t="s">
        <v>799</v>
      </c>
      <c r="C140" s="3" t="s">
        <v>800</v>
      </c>
      <c r="D140" s="149">
        <v>381</v>
      </c>
      <c r="E140" s="3" t="s">
        <v>23</v>
      </c>
      <c r="F140" s="3" t="s">
        <v>500</v>
      </c>
      <c r="G140" s="3" t="s">
        <v>474</v>
      </c>
      <c r="H140" s="3">
        <v>0</v>
      </c>
      <c r="I140" s="3" t="s">
        <v>500</v>
      </c>
      <c r="J140" s="157" t="s">
        <v>483</v>
      </c>
      <c r="K140" s="3" t="s">
        <v>23</v>
      </c>
      <c r="L140" s="149" t="s">
        <v>23</v>
      </c>
      <c r="M140" s="3" t="s">
        <v>475</v>
      </c>
      <c r="N140" s="149" t="s">
        <v>475</v>
      </c>
      <c r="O140" s="149" t="s">
        <v>475</v>
      </c>
      <c r="P140" s="150"/>
      <c r="Q140" s="3" t="s">
        <v>475</v>
      </c>
      <c r="R140" s="150"/>
      <c r="T140" s="150"/>
      <c r="U140" s="151">
        <v>0</v>
      </c>
      <c r="V140" s="149" t="s">
        <v>475</v>
      </c>
      <c r="W140" s="149" t="s">
        <v>475</v>
      </c>
      <c r="X140" s="149" t="s">
        <v>475</v>
      </c>
      <c r="Y140" s="149" t="s">
        <v>475</v>
      </c>
      <c r="Z140" s="150"/>
      <c r="AA140" s="150"/>
      <c r="AB140" s="152">
        <v>0</v>
      </c>
      <c r="AC140" s="152">
        <v>0</v>
      </c>
      <c r="AD140" s="152">
        <v>0</v>
      </c>
      <c r="AE140" s="152">
        <v>0</v>
      </c>
      <c r="AF140" s="152">
        <v>0</v>
      </c>
      <c r="AG140" s="150"/>
      <c r="AH140" s="150"/>
      <c r="AI140" s="150"/>
      <c r="AJ140" s="150"/>
      <c r="AK140" s="3" t="s">
        <v>25</v>
      </c>
      <c r="AL140" s="3">
        <v>0</v>
      </c>
      <c r="AM140" s="3" t="s">
        <v>475</v>
      </c>
    </row>
    <row r="141" spans="1:40" s="3" customFormat="1" x14ac:dyDescent="0.25">
      <c r="A141" s="3">
        <v>20231231</v>
      </c>
      <c r="B141" s="3" t="s">
        <v>801</v>
      </c>
      <c r="C141" s="3" t="s">
        <v>802</v>
      </c>
      <c r="D141" s="149">
        <v>1876041.19</v>
      </c>
      <c r="E141" s="3" t="s">
        <v>24</v>
      </c>
      <c r="F141" s="3" t="s">
        <v>482</v>
      </c>
      <c r="G141" s="3" t="s">
        <v>474</v>
      </c>
      <c r="H141" s="3">
        <v>0</v>
      </c>
      <c r="I141" s="3" t="s">
        <v>483</v>
      </c>
      <c r="J141" s="3" t="s">
        <v>483</v>
      </c>
      <c r="K141" s="3" t="s">
        <v>23</v>
      </c>
      <c r="L141" s="149" t="s">
        <v>23</v>
      </c>
      <c r="M141" s="3" t="s">
        <v>484</v>
      </c>
      <c r="N141" s="149">
        <v>0</v>
      </c>
      <c r="O141" s="149">
        <v>0</v>
      </c>
      <c r="P141" s="150"/>
      <c r="Q141" s="3">
        <v>0</v>
      </c>
      <c r="R141" s="150"/>
      <c r="T141" s="150"/>
      <c r="U141" s="151">
        <v>0</v>
      </c>
      <c r="V141" s="149">
        <v>0</v>
      </c>
      <c r="W141" s="149">
        <v>0</v>
      </c>
      <c r="X141" s="149">
        <v>0</v>
      </c>
      <c r="Y141" s="149">
        <v>0</v>
      </c>
      <c r="Z141" s="150"/>
      <c r="AA141" s="150"/>
      <c r="AB141" s="152">
        <v>0</v>
      </c>
      <c r="AC141" s="152">
        <v>0</v>
      </c>
      <c r="AD141" s="152">
        <v>0</v>
      </c>
      <c r="AE141" s="152">
        <v>0</v>
      </c>
      <c r="AF141" s="152">
        <v>0</v>
      </c>
      <c r="AG141" s="150"/>
      <c r="AH141" s="150"/>
      <c r="AI141" s="150"/>
      <c r="AJ141" s="150"/>
      <c r="AK141" s="3" t="s">
        <v>475</v>
      </c>
      <c r="AL141" s="3" t="s">
        <v>475</v>
      </c>
      <c r="AM141" s="3" t="s">
        <v>475</v>
      </c>
    </row>
    <row r="142" spans="1:40" s="3" customFormat="1" x14ac:dyDescent="0.25">
      <c r="A142" s="3">
        <v>20231231</v>
      </c>
      <c r="B142" s="3" t="s">
        <v>803</v>
      </c>
      <c r="C142" s="3" t="s">
        <v>804</v>
      </c>
      <c r="D142" s="149">
        <v>2058172.8</v>
      </c>
      <c r="E142" s="3" t="s">
        <v>24</v>
      </c>
      <c r="F142" s="3" t="s">
        <v>473</v>
      </c>
      <c r="G142" s="3" t="s">
        <v>474</v>
      </c>
      <c r="H142" s="3">
        <v>0</v>
      </c>
      <c r="I142" s="3" t="s">
        <v>473</v>
      </c>
      <c r="J142" s="3" t="s">
        <v>473</v>
      </c>
      <c r="K142" s="3" t="s">
        <v>23</v>
      </c>
      <c r="L142" s="149" t="s">
        <v>23</v>
      </c>
      <c r="M142" s="3" t="s">
        <v>475</v>
      </c>
      <c r="N142" s="149" t="s">
        <v>475</v>
      </c>
      <c r="O142" s="149" t="s">
        <v>475</v>
      </c>
      <c r="P142" s="150"/>
      <c r="Q142" s="3" t="s">
        <v>475</v>
      </c>
      <c r="R142" s="150"/>
      <c r="T142" s="150"/>
      <c r="U142" s="151">
        <v>0</v>
      </c>
      <c r="V142" s="149" t="s">
        <v>475</v>
      </c>
      <c r="W142" s="149" t="s">
        <v>475</v>
      </c>
      <c r="X142" s="149" t="s">
        <v>475</v>
      </c>
      <c r="Y142" s="149" t="s">
        <v>475</v>
      </c>
      <c r="Z142" s="150"/>
      <c r="AA142" s="150"/>
      <c r="AB142" s="152">
        <v>0</v>
      </c>
      <c r="AC142" s="152">
        <v>0</v>
      </c>
      <c r="AD142" s="152">
        <v>0</v>
      </c>
      <c r="AE142" s="152">
        <v>0</v>
      </c>
      <c r="AF142" s="152">
        <v>0</v>
      </c>
      <c r="AG142" s="150"/>
      <c r="AH142" s="150"/>
      <c r="AI142" s="150"/>
      <c r="AJ142" s="150"/>
      <c r="AK142" s="3" t="s">
        <v>475</v>
      </c>
      <c r="AL142" s="3" t="s">
        <v>475</v>
      </c>
      <c r="AM142" s="3" t="s">
        <v>475</v>
      </c>
    </row>
    <row r="143" spans="1:40" s="3" customFormat="1" x14ac:dyDescent="0.25">
      <c r="A143" s="3">
        <v>20231231</v>
      </c>
      <c r="B143" s="3" t="s">
        <v>805</v>
      </c>
      <c r="C143" s="3" t="s">
        <v>806</v>
      </c>
      <c r="D143" s="149">
        <v>3792.31</v>
      </c>
      <c r="E143" s="3" t="s">
        <v>24</v>
      </c>
      <c r="F143" s="3" t="s">
        <v>473</v>
      </c>
      <c r="G143" s="3" t="s">
        <v>474</v>
      </c>
      <c r="H143" s="3">
        <v>0</v>
      </c>
      <c r="I143" s="3" t="s">
        <v>473</v>
      </c>
      <c r="J143" s="3" t="s">
        <v>473</v>
      </c>
      <c r="K143" s="3" t="s">
        <v>23</v>
      </c>
      <c r="L143" s="149" t="s">
        <v>23</v>
      </c>
      <c r="M143" s="3" t="s">
        <v>475</v>
      </c>
      <c r="N143" s="149" t="s">
        <v>475</v>
      </c>
      <c r="O143" s="149" t="s">
        <v>475</v>
      </c>
      <c r="P143" s="150"/>
      <c r="Q143" s="3" t="s">
        <v>475</v>
      </c>
      <c r="R143" s="150"/>
      <c r="T143" s="150"/>
      <c r="U143" s="151">
        <v>0</v>
      </c>
      <c r="V143" s="149" t="s">
        <v>475</v>
      </c>
      <c r="W143" s="149" t="s">
        <v>475</v>
      </c>
      <c r="X143" s="149" t="s">
        <v>475</v>
      </c>
      <c r="Y143" s="149" t="s">
        <v>475</v>
      </c>
      <c r="Z143" s="150"/>
      <c r="AA143" s="150"/>
      <c r="AB143" s="152">
        <v>0</v>
      </c>
      <c r="AC143" s="152">
        <v>0</v>
      </c>
      <c r="AD143" s="152">
        <v>0</v>
      </c>
      <c r="AE143" s="152">
        <v>0</v>
      </c>
      <c r="AF143" s="152">
        <v>0</v>
      </c>
      <c r="AG143" s="150"/>
      <c r="AH143" s="150"/>
      <c r="AI143" s="150"/>
      <c r="AJ143" s="150"/>
      <c r="AK143" s="3" t="s">
        <v>475</v>
      </c>
      <c r="AL143" s="3" t="s">
        <v>475</v>
      </c>
      <c r="AM143" s="3" t="s">
        <v>475</v>
      </c>
    </row>
    <row r="144" spans="1:40" s="3" customFormat="1" x14ac:dyDescent="0.25">
      <c r="A144" s="3">
        <v>20231231</v>
      </c>
      <c r="B144" s="3" t="s">
        <v>807</v>
      </c>
      <c r="C144" s="3" t="s">
        <v>808</v>
      </c>
      <c r="D144" s="149">
        <v>24608.260000000002</v>
      </c>
      <c r="E144" s="3" t="s">
        <v>24</v>
      </c>
      <c r="F144" s="3" t="s">
        <v>473</v>
      </c>
      <c r="G144" s="3" t="s">
        <v>474</v>
      </c>
      <c r="H144" s="3">
        <v>0</v>
      </c>
      <c r="I144" s="3" t="s">
        <v>473</v>
      </c>
      <c r="J144" s="3" t="s">
        <v>473</v>
      </c>
      <c r="K144" s="3" t="s">
        <v>23</v>
      </c>
      <c r="L144" s="149" t="s">
        <v>23</v>
      </c>
      <c r="M144" s="3" t="s">
        <v>475</v>
      </c>
      <c r="N144" s="149" t="s">
        <v>475</v>
      </c>
      <c r="O144" s="149" t="s">
        <v>475</v>
      </c>
      <c r="P144" s="150"/>
      <c r="Q144" s="3" t="s">
        <v>475</v>
      </c>
      <c r="R144" s="150"/>
      <c r="T144" s="150"/>
      <c r="U144" s="151">
        <v>0</v>
      </c>
      <c r="V144" s="149" t="s">
        <v>475</v>
      </c>
      <c r="W144" s="149" t="s">
        <v>475</v>
      </c>
      <c r="X144" s="149" t="s">
        <v>475</v>
      </c>
      <c r="Y144" s="149" t="s">
        <v>475</v>
      </c>
      <c r="Z144" s="150"/>
      <c r="AA144" s="150"/>
      <c r="AB144" s="152">
        <v>0</v>
      </c>
      <c r="AC144" s="152">
        <v>0</v>
      </c>
      <c r="AD144" s="152">
        <v>0</v>
      </c>
      <c r="AE144" s="152">
        <v>0</v>
      </c>
      <c r="AF144" s="152">
        <v>0</v>
      </c>
      <c r="AG144" s="150"/>
      <c r="AH144" s="150"/>
      <c r="AI144" s="150"/>
      <c r="AJ144" s="150"/>
      <c r="AK144" s="3" t="s">
        <v>475</v>
      </c>
      <c r="AL144" s="3" t="s">
        <v>475</v>
      </c>
      <c r="AM144" s="3" t="s">
        <v>475</v>
      </c>
    </row>
    <row r="145" spans="1:40" s="3" customFormat="1" x14ac:dyDescent="0.25">
      <c r="A145" s="3">
        <v>20231231</v>
      </c>
      <c r="B145" s="3" t="s">
        <v>809</v>
      </c>
      <c r="C145" s="3" t="s">
        <v>810</v>
      </c>
      <c r="D145" s="149">
        <v>4740585.3</v>
      </c>
      <c r="E145" s="3" t="s">
        <v>24</v>
      </c>
      <c r="F145" s="3" t="s">
        <v>473</v>
      </c>
      <c r="G145" s="3" t="s">
        <v>474</v>
      </c>
      <c r="H145" s="3">
        <v>0</v>
      </c>
      <c r="I145" s="3" t="s">
        <v>473</v>
      </c>
      <c r="J145" s="3" t="s">
        <v>473</v>
      </c>
      <c r="K145" s="3" t="s">
        <v>23</v>
      </c>
      <c r="L145" s="149" t="s">
        <v>23</v>
      </c>
      <c r="M145" s="3" t="s">
        <v>475</v>
      </c>
      <c r="N145" s="149" t="s">
        <v>475</v>
      </c>
      <c r="O145" s="149" t="s">
        <v>475</v>
      </c>
      <c r="P145" s="150"/>
      <c r="Q145" s="3" t="s">
        <v>475</v>
      </c>
      <c r="R145" s="150"/>
      <c r="T145" s="150"/>
      <c r="U145" s="151">
        <v>0</v>
      </c>
      <c r="V145" s="149" t="s">
        <v>475</v>
      </c>
      <c r="W145" s="149" t="s">
        <v>475</v>
      </c>
      <c r="X145" s="149" t="s">
        <v>475</v>
      </c>
      <c r="Y145" s="149" t="s">
        <v>475</v>
      </c>
      <c r="Z145" s="150"/>
      <c r="AA145" s="150"/>
      <c r="AB145" s="152">
        <v>0</v>
      </c>
      <c r="AC145" s="152">
        <v>0</v>
      </c>
      <c r="AD145" s="152">
        <v>0</v>
      </c>
      <c r="AE145" s="152">
        <v>0</v>
      </c>
      <c r="AF145" s="152">
        <v>0</v>
      </c>
      <c r="AG145" s="150"/>
      <c r="AH145" s="150"/>
      <c r="AI145" s="150"/>
      <c r="AJ145" s="150"/>
      <c r="AK145" s="3" t="s">
        <v>475</v>
      </c>
      <c r="AL145" s="3" t="s">
        <v>475</v>
      </c>
      <c r="AM145" s="3" t="s">
        <v>475</v>
      </c>
    </row>
    <row r="146" spans="1:40" s="3" customFormat="1" x14ac:dyDescent="0.25">
      <c r="A146" s="3">
        <v>20231231</v>
      </c>
      <c r="B146" s="3" t="s">
        <v>811</v>
      </c>
      <c r="C146" s="3" t="s">
        <v>812</v>
      </c>
      <c r="D146" s="149">
        <v>4532252.78</v>
      </c>
      <c r="E146" s="3" t="s">
        <v>24</v>
      </c>
      <c r="F146" s="3" t="s">
        <v>473</v>
      </c>
      <c r="G146" s="3" t="s">
        <v>474</v>
      </c>
      <c r="H146" s="3">
        <v>0</v>
      </c>
      <c r="I146" s="3" t="s">
        <v>473</v>
      </c>
      <c r="J146" s="3" t="s">
        <v>473</v>
      </c>
      <c r="K146" s="3" t="s">
        <v>23</v>
      </c>
      <c r="L146" s="149" t="s">
        <v>23</v>
      </c>
      <c r="M146" s="3" t="s">
        <v>475</v>
      </c>
      <c r="N146" s="149" t="s">
        <v>475</v>
      </c>
      <c r="O146" s="149" t="s">
        <v>475</v>
      </c>
      <c r="P146" s="150"/>
      <c r="Q146" s="3" t="s">
        <v>475</v>
      </c>
      <c r="R146" s="150"/>
      <c r="T146" s="150"/>
      <c r="U146" s="151">
        <v>0</v>
      </c>
      <c r="V146" s="149" t="s">
        <v>475</v>
      </c>
      <c r="W146" s="149" t="s">
        <v>475</v>
      </c>
      <c r="X146" s="149" t="s">
        <v>475</v>
      </c>
      <c r="Y146" s="149" t="s">
        <v>475</v>
      </c>
      <c r="Z146" s="150"/>
      <c r="AA146" s="150"/>
      <c r="AB146" s="152">
        <v>0</v>
      </c>
      <c r="AC146" s="152">
        <v>0</v>
      </c>
      <c r="AD146" s="152">
        <v>0</v>
      </c>
      <c r="AE146" s="152">
        <v>0</v>
      </c>
      <c r="AF146" s="152">
        <v>0</v>
      </c>
      <c r="AG146" s="150"/>
      <c r="AH146" s="150"/>
      <c r="AI146" s="150"/>
      <c r="AJ146" s="150"/>
      <c r="AK146" s="3" t="s">
        <v>475</v>
      </c>
      <c r="AL146" s="3" t="s">
        <v>475</v>
      </c>
      <c r="AM146" s="3" t="s">
        <v>475</v>
      </c>
    </row>
    <row r="147" spans="1:40" s="3" customFormat="1" x14ac:dyDescent="0.25">
      <c r="A147" s="3">
        <v>20231231</v>
      </c>
      <c r="B147" s="3" t="s">
        <v>813</v>
      </c>
      <c r="C147" s="3" t="s">
        <v>814</v>
      </c>
      <c r="D147" s="149">
        <v>97558.399999999994</v>
      </c>
      <c r="E147" s="3" t="s">
        <v>23</v>
      </c>
      <c r="F147" s="3" t="s">
        <v>500</v>
      </c>
      <c r="G147" s="3" t="s">
        <v>567</v>
      </c>
      <c r="H147" s="3">
        <v>0</v>
      </c>
      <c r="I147" s="3" t="s">
        <v>500</v>
      </c>
      <c r="K147" s="3" t="s">
        <v>23</v>
      </c>
      <c r="L147" s="149" t="s">
        <v>23</v>
      </c>
      <c r="M147" s="3" t="s">
        <v>475</v>
      </c>
      <c r="N147" s="149" t="s">
        <v>475</v>
      </c>
      <c r="O147" s="149" t="s">
        <v>475</v>
      </c>
      <c r="P147" s="150"/>
      <c r="Q147" s="3" t="s">
        <v>475</v>
      </c>
      <c r="R147" s="150"/>
      <c r="T147" s="150"/>
      <c r="U147" s="151">
        <v>0</v>
      </c>
      <c r="V147" s="149" t="s">
        <v>475</v>
      </c>
      <c r="W147" s="149" t="s">
        <v>475</v>
      </c>
      <c r="X147" s="149" t="s">
        <v>475</v>
      </c>
      <c r="Y147" s="149" t="s">
        <v>475</v>
      </c>
      <c r="Z147" s="150"/>
      <c r="AA147" s="150"/>
      <c r="AB147" s="152">
        <v>0</v>
      </c>
      <c r="AC147" s="152">
        <v>0</v>
      </c>
      <c r="AD147" s="152">
        <v>0</v>
      </c>
      <c r="AE147" s="152">
        <v>0</v>
      </c>
      <c r="AF147" s="152">
        <v>0</v>
      </c>
      <c r="AG147" s="150"/>
      <c r="AH147" s="150"/>
      <c r="AI147" s="150"/>
      <c r="AJ147" s="150"/>
      <c r="AK147" s="3" t="s">
        <v>475</v>
      </c>
      <c r="AL147" s="3" t="s">
        <v>475</v>
      </c>
      <c r="AM147" s="3" t="s">
        <v>475</v>
      </c>
    </row>
    <row r="148" spans="1:40" s="3" customFormat="1" x14ac:dyDescent="0.25">
      <c r="A148" s="3">
        <v>20231231</v>
      </c>
      <c r="B148" s="3" t="s">
        <v>815</v>
      </c>
      <c r="C148" s="3" t="s">
        <v>816</v>
      </c>
      <c r="D148" s="149">
        <v>1069900.0299999998</v>
      </c>
      <c r="E148" s="3" t="s">
        <v>24</v>
      </c>
      <c r="F148" s="3" t="s">
        <v>473</v>
      </c>
      <c r="G148" s="3" t="s">
        <v>474</v>
      </c>
      <c r="H148" s="3">
        <v>0</v>
      </c>
      <c r="I148" s="3" t="s">
        <v>473</v>
      </c>
      <c r="J148" s="3" t="s">
        <v>473</v>
      </c>
      <c r="K148" s="3" t="s">
        <v>23</v>
      </c>
      <c r="L148" s="149" t="s">
        <v>23</v>
      </c>
      <c r="M148" s="3" t="s">
        <v>475</v>
      </c>
      <c r="N148" s="149" t="s">
        <v>475</v>
      </c>
      <c r="O148" s="149" t="s">
        <v>475</v>
      </c>
      <c r="P148" s="150"/>
      <c r="Q148" s="3" t="s">
        <v>475</v>
      </c>
      <c r="R148" s="150"/>
      <c r="T148" s="150"/>
      <c r="U148" s="151">
        <v>0</v>
      </c>
      <c r="V148" s="149" t="s">
        <v>475</v>
      </c>
      <c r="W148" s="149" t="s">
        <v>475</v>
      </c>
      <c r="X148" s="149" t="s">
        <v>475</v>
      </c>
      <c r="Y148" s="149" t="s">
        <v>475</v>
      </c>
      <c r="Z148" s="150"/>
      <c r="AA148" s="150"/>
      <c r="AB148" s="152">
        <v>0</v>
      </c>
      <c r="AC148" s="152">
        <v>0</v>
      </c>
      <c r="AD148" s="152">
        <v>0</v>
      </c>
      <c r="AE148" s="152">
        <v>0</v>
      </c>
      <c r="AF148" s="152">
        <v>0</v>
      </c>
      <c r="AG148" s="150"/>
      <c r="AH148" s="150"/>
      <c r="AI148" s="150"/>
      <c r="AJ148" s="150"/>
      <c r="AK148" s="3" t="s">
        <v>475</v>
      </c>
      <c r="AL148" s="3" t="s">
        <v>475</v>
      </c>
      <c r="AM148" s="3" t="s">
        <v>475</v>
      </c>
    </row>
    <row r="149" spans="1:40" s="3" customFormat="1" x14ac:dyDescent="0.25">
      <c r="A149" s="3">
        <v>20231231</v>
      </c>
      <c r="B149" s="3" t="s">
        <v>817</v>
      </c>
      <c r="C149" s="3" t="s">
        <v>818</v>
      </c>
      <c r="D149" s="149">
        <v>2019527.1500000001</v>
      </c>
      <c r="E149" s="3" t="s">
        <v>23</v>
      </c>
      <c r="F149" s="3" t="s">
        <v>500</v>
      </c>
      <c r="G149" s="3" t="s">
        <v>504</v>
      </c>
      <c r="H149" s="3">
        <v>1</v>
      </c>
      <c r="I149" s="3" t="s">
        <v>500</v>
      </c>
      <c r="K149" s="3" t="s">
        <v>24</v>
      </c>
      <c r="L149" s="149" t="s">
        <v>23</v>
      </c>
      <c r="M149" s="3" t="s">
        <v>475</v>
      </c>
      <c r="N149" s="149" t="s">
        <v>475</v>
      </c>
      <c r="O149" s="149" t="s">
        <v>475</v>
      </c>
      <c r="P149" s="150"/>
      <c r="Q149" s="3" t="s">
        <v>475</v>
      </c>
      <c r="R149" s="150"/>
      <c r="T149" s="150"/>
      <c r="U149" s="151">
        <v>0</v>
      </c>
      <c r="V149" s="149" t="s">
        <v>475</v>
      </c>
      <c r="W149" s="149" t="s">
        <v>475</v>
      </c>
      <c r="X149" s="149" t="s">
        <v>475</v>
      </c>
      <c r="Y149" s="149" t="s">
        <v>475</v>
      </c>
      <c r="Z149" s="150"/>
      <c r="AA149" s="150"/>
      <c r="AB149" s="152">
        <v>0</v>
      </c>
      <c r="AC149" s="152">
        <v>0</v>
      </c>
      <c r="AD149" s="152">
        <v>0</v>
      </c>
      <c r="AE149" s="152">
        <v>0</v>
      </c>
      <c r="AF149" s="152">
        <v>0</v>
      </c>
      <c r="AG149" s="150"/>
      <c r="AH149" s="150"/>
      <c r="AI149" s="150"/>
      <c r="AJ149" s="150"/>
      <c r="AK149" s="3" t="s">
        <v>475</v>
      </c>
      <c r="AL149" s="3" t="s">
        <v>475</v>
      </c>
      <c r="AM149" s="3" t="s">
        <v>475</v>
      </c>
    </row>
    <row r="150" spans="1:40" s="3" customFormat="1" x14ac:dyDescent="0.25">
      <c r="A150" s="3">
        <v>20231231</v>
      </c>
      <c r="B150" s="3" t="s">
        <v>819</v>
      </c>
      <c r="C150" s="3" t="s">
        <v>820</v>
      </c>
      <c r="D150" s="149">
        <v>1433029.5</v>
      </c>
      <c r="E150" s="3" t="s">
        <v>24</v>
      </c>
      <c r="F150" s="3" t="s">
        <v>473</v>
      </c>
      <c r="G150" s="3" t="s">
        <v>474</v>
      </c>
      <c r="H150" s="3">
        <v>0</v>
      </c>
      <c r="I150" s="3" t="s">
        <v>473</v>
      </c>
      <c r="J150" s="3" t="s">
        <v>473</v>
      </c>
      <c r="K150" s="3" t="s">
        <v>23</v>
      </c>
      <c r="L150" s="149" t="s">
        <v>23</v>
      </c>
      <c r="M150" s="3" t="s">
        <v>475</v>
      </c>
      <c r="N150" s="149" t="s">
        <v>475</v>
      </c>
      <c r="O150" s="149" t="s">
        <v>475</v>
      </c>
      <c r="P150" s="150"/>
      <c r="Q150" s="3" t="s">
        <v>475</v>
      </c>
      <c r="R150" s="150"/>
      <c r="T150" s="150"/>
      <c r="U150" s="151">
        <v>0</v>
      </c>
      <c r="V150" s="149" t="s">
        <v>475</v>
      </c>
      <c r="W150" s="149" t="s">
        <v>475</v>
      </c>
      <c r="X150" s="149" t="s">
        <v>475</v>
      </c>
      <c r="Y150" s="149" t="s">
        <v>475</v>
      </c>
      <c r="Z150" s="150"/>
      <c r="AA150" s="150"/>
      <c r="AB150" s="152">
        <v>0</v>
      </c>
      <c r="AC150" s="152">
        <v>0</v>
      </c>
      <c r="AD150" s="152">
        <v>0</v>
      </c>
      <c r="AE150" s="152">
        <v>0</v>
      </c>
      <c r="AF150" s="152">
        <v>0</v>
      </c>
      <c r="AG150" s="150"/>
      <c r="AH150" s="150"/>
      <c r="AI150" s="150"/>
      <c r="AJ150" s="150"/>
      <c r="AK150" s="3" t="s">
        <v>475</v>
      </c>
      <c r="AL150" s="3" t="s">
        <v>475</v>
      </c>
      <c r="AM150" s="3" t="s">
        <v>475</v>
      </c>
    </row>
    <row r="151" spans="1:40" s="3" customFormat="1" x14ac:dyDescent="0.25">
      <c r="A151" s="3">
        <v>20231231</v>
      </c>
      <c r="B151" s="3" t="s">
        <v>821</v>
      </c>
      <c r="C151" s="3" t="s">
        <v>822</v>
      </c>
      <c r="D151" s="149">
        <v>647087.52</v>
      </c>
      <c r="E151" s="3" t="s">
        <v>24</v>
      </c>
      <c r="F151" s="3" t="s">
        <v>473</v>
      </c>
      <c r="G151" s="3" t="s">
        <v>474</v>
      </c>
      <c r="H151" s="3">
        <v>0</v>
      </c>
      <c r="I151" s="3" t="s">
        <v>473</v>
      </c>
      <c r="J151" s="3" t="s">
        <v>473</v>
      </c>
      <c r="K151" s="3" t="s">
        <v>23</v>
      </c>
      <c r="L151" s="149" t="s">
        <v>23</v>
      </c>
      <c r="M151" s="3" t="s">
        <v>475</v>
      </c>
      <c r="N151" s="149" t="s">
        <v>475</v>
      </c>
      <c r="O151" s="149" t="s">
        <v>475</v>
      </c>
      <c r="P151" s="150"/>
      <c r="Q151" s="3" t="s">
        <v>475</v>
      </c>
      <c r="R151" s="150"/>
      <c r="T151" s="150"/>
      <c r="U151" s="151">
        <v>0</v>
      </c>
      <c r="V151" s="149" t="s">
        <v>475</v>
      </c>
      <c r="W151" s="149" t="s">
        <v>475</v>
      </c>
      <c r="X151" s="149" t="s">
        <v>475</v>
      </c>
      <c r="Y151" s="149" t="s">
        <v>475</v>
      </c>
      <c r="Z151" s="150"/>
      <c r="AA151" s="150"/>
      <c r="AB151" s="152">
        <v>0</v>
      </c>
      <c r="AC151" s="152">
        <v>0</v>
      </c>
      <c r="AD151" s="152">
        <v>0</v>
      </c>
      <c r="AE151" s="152">
        <v>0</v>
      </c>
      <c r="AF151" s="152">
        <v>0</v>
      </c>
      <c r="AG151" s="150"/>
      <c r="AH151" s="150"/>
      <c r="AI151" s="150"/>
      <c r="AJ151" s="150"/>
      <c r="AK151" s="3" t="s">
        <v>475</v>
      </c>
      <c r="AL151" s="3" t="s">
        <v>475</v>
      </c>
      <c r="AM151" s="3" t="s">
        <v>475</v>
      </c>
    </row>
    <row r="152" spans="1:40" s="3" customFormat="1" x14ac:dyDescent="0.25">
      <c r="A152" s="3">
        <v>20231231</v>
      </c>
      <c r="B152" s="3" t="s">
        <v>823</v>
      </c>
      <c r="C152" s="3" t="s">
        <v>824</v>
      </c>
      <c r="D152" s="149">
        <v>5590.67</v>
      </c>
      <c r="E152" s="3" t="s">
        <v>24</v>
      </c>
      <c r="F152" s="3" t="s">
        <v>473</v>
      </c>
      <c r="G152" s="3" t="s">
        <v>474</v>
      </c>
      <c r="H152" s="3">
        <v>0</v>
      </c>
      <c r="I152" s="3" t="s">
        <v>473</v>
      </c>
      <c r="J152" s="3" t="s">
        <v>473</v>
      </c>
      <c r="K152" s="3" t="s">
        <v>23</v>
      </c>
      <c r="L152" s="149" t="s">
        <v>23</v>
      </c>
      <c r="M152" s="3" t="s">
        <v>475</v>
      </c>
      <c r="N152" s="149" t="s">
        <v>475</v>
      </c>
      <c r="O152" s="149" t="s">
        <v>475</v>
      </c>
      <c r="P152" s="150"/>
      <c r="Q152" s="3" t="s">
        <v>475</v>
      </c>
      <c r="R152" s="150"/>
      <c r="T152" s="150"/>
      <c r="U152" s="151">
        <v>0</v>
      </c>
      <c r="V152" s="149" t="s">
        <v>475</v>
      </c>
      <c r="W152" s="149" t="s">
        <v>475</v>
      </c>
      <c r="X152" s="149" t="s">
        <v>475</v>
      </c>
      <c r="Y152" s="149" t="s">
        <v>475</v>
      </c>
      <c r="Z152" s="150"/>
      <c r="AA152" s="150"/>
      <c r="AB152" s="152">
        <v>0</v>
      </c>
      <c r="AC152" s="152">
        <v>0</v>
      </c>
      <c r="AD152" s="152">
        <v>0</v>
      </c>
      <c r="AE152" s="152">
        <v>0</v>
      </c>
      <c r="AF152" s="152">
        <v>0</v>
      </c>
      <c r="AG152" s="150"/>
      <c r="AH152" s="150"/>
      <c r="AI152" s="150"/>
      <c r="AJ152" s="150"/>
      <c r="AK152" s="3" t="s">
        <v>475</v>
      </c>
      <c r="AL152" s="3" t="s">
        <v>475</v>
      </c>
      <c r="AM152" s="3" t="s">
        <v>475</v>
      </c>
    </row>
    <row r="153" spans="1:40" s="3" customFormat="1" x14ac:dyDescent="0.25">
      <c r="A153" s="3">
        <v>20231231</v>
      </c>
      <c r="B153" s="3" t="s">
        <v>825</v>
      </c>
      <c r="C153" s="3" t="s">
        <v>826</v>
      </c>
      <c r="D153" s="149">
        <v>11376712.530000001</v>
      </c>
      <c r="E153" s="3" t="s">
        <v>23</v>
      </c>
      <c r="F153" s="3" t="s">
        <v>500</v>
      </c>
      <c r="G153" s="3" t="s">
        <v>504</v>
      </c>
      <c r="H153" s="3">
        <v>1</v>
      </c>
      <c r="I153" s="3" t="s">
        <v>500</v>
      </c>
      <c r="K153" s="3" t="s">
        <v>24</v>
      </c>
      <c r="L153" s="149" t="s">
        <v>23</v>
      </c>
      <c r="M153" s="3" t="s">
        <v>475</v>
      </c>
      <c r="N153" s="149" t="s">
        <v>475</v>
      </c>
      <c r="O153" s="149" t="s">
        <v>475</v>
      </c>
      <c r="P153" s="150"/>
      <c r="Q153" s="3" t="s">
        <v>475</v>
      </c>
      <c r="R153" s="150"/>
      <c r="T153" s="150"/>
      <c r="U153" s="151">
        <v>0</v>
      </c>
      <c r="V153" s="149" t="s">
        <v>475</v>
      </c>
      <c r="W153" s="149" t="s">
        <v>475</v>
      </c>
      <c r="X153" s="149" t="s">
        <v>475</v>
      </c>
      <c r="Y153" s="149" t="s">
        <v>475</v>
      </c>
      <c r="Z153" s="150"/>
      <c r="AA153" s="150"/>
      <c r="AB153" s="152">
        <v>0</v>
      </c>
      <c r="AC153" s="152">
        <v>0</v>
      </c>
      <c r="AD153" s="152">
        <v>0</v>
      </c>
      <c r="AE153" s="152">
        <v>0</v>
      </c>
      <c r="AF153" s="152">
        <v>0</v>
      </c>
      <c r="AG153" s="150"/>
      <c r="AH153" s="150"/>
      <c r="AI153" s="150"/>
      <c r="AJ153" s="150"/>
      <c r="AK153" s="3" t="s">
        <v>475</v>
      </c>
      <c r="AL153" s="3" t="s">
        <v>475</v>
      </c>
      <c r="AM153" s="3" t="s">
        <v>475</v>
      </c>
    </row>
    <row r="154" spans="1:40" s="3" customFormat="1" x14ac:dyDescent="0.25">
      <c r="A154" s="3">
        <v>20231231</v>
      </c>
      <c r="B154" s="3" t="s">
        <v>827</v>
      </c>
      <c r="C154" s="3" t="s">
        <v>828</v>
      </c>
      <c r="D154" s="149">
        <v>648784.54999999993</v>
      </c>
      <c r="E154" s="3" t="s">
        <v>24</v>
      </c>
      <c r="F154" s="3" t="s">
        <v>473</v>
      </c>
      <c r="G154" s="3" t="s">
        <v>474</v>
      </c>
      <c r="H154" s="3">
        <v>0</v>
      </c>
      <c r="I154" s="3" t="s">
        <v>473</v>
      </c>
      <c r="J154" s="3" t="s">
        <v>473</v>
      </c>
      <c r="K154" s="3" t="s">
        <v>23</v>
      </c>
      <c r="L154" s="149" t="s">
        <v>23</v>
      </c>
      <c r="M154" s="3" t="s">
        <v>475</v>
      </c>
      <c r="N154" s="149" t="s">
        <v>475</v>
      </c>
      <c r="O154" s="149" t="s">
        <v>475</v>
      </c>
      <c r="P154" s="150"/>
      <c r="Q154" s="3" t="s">
        <v>475</v>
      </c>
      <c r="R154" s="150"/>
      <c r="T154" s="150"/>
      <c r="U154" s="151">
        <v>0</v>
      </c>
      <c r="V154" s="149" t="s">
        <v>475</v>
      </c>
      <c r="W154" s="149" t="s">
        <v>475</v>
      </c>
      <c r="X154" s="149" t="s">
        <v>475</v>
      </c>
      <c r="Y154" s="149" t="s">
        <v>475</v>
      </c>
      <c r="Z154" s="150"/>
      <c r="AA154" s="150"/>
      <c r="AB154" s="152">
        <v>0</v>
      </c>
      <c r="AC154" s="152">
        <v>0</v>
      </c>
      <c r="AD154" s="152">
        <v>0</v>
      </c>
      <c r="AE154" s="152">
        <v>0</v>
      </c>
      <c r="AF154" s="152">
        <v>0</v>
      </c>
      <c r="AG154" s="150"/>
      <c r="AH154" s="150"/>
      <c r="AI154" s="150"/>
      <c r="AJ154" s="150"/>
      <c r="AK154" s="3" t="s">
        <v>475</v>
      </c>
      <c r="AL154" s="3" t="s">
        <v>475</v>
      </c>
      <c r="AM154" s="3" t="s">
        <v>475</v>
      </c>
    </row>
    <row r="155" spans="1:40" s="3" customFormat="1" x14ac:dyDescent="0.25">
      <c r="A155" s="3">
        <v>20231231</v>
      </c>
      <c r="B155" s="3" t="s">
        <v>829</v>
      </c>
      <c r="C155" s="3" t="s">
        <v>830</v>
      </c>
      <c r="D155" s="149">
        <v>3993930.49</v>
      </c>
      <c r="E155" s="3" t="s">
        <v>24</v>
      </c>
      <c r="F155" s="3" t="s">
        <v>482</v>
      </c>
      <c r="G155" s="3" t="s">
        <v>567</v>
      </c>
      <c r="H155" s="3">
        <v>0</v>
      </c>
      <c r="I155" s="3" t="s">
        <v>483</v>
      </c>
      <c r="J155" s="3" t="s">
        <v>483</v>
      </c>
      <c r="K155" s="3" t="s">
        <v>23</v>
      </c>
      <c r="L155" s="149" t="s">
        <v>23</v>
      </c>
      <c r="M155" s="3">
        <v>0</v>
      </c>
      <c r="N155" s="149">
        <v>0</v>
      </c>
      <c r="O155" s="149">
        <v>0</v>
      </c>
      <c r="P155" s="150"/>
      <c r="Q155" s="3">
        <v>0</v>
      </c>
      <c r="R155" s="150"/>
      <c r="T155" s="150"/>
      <c r="U155" s="151">
        <v>0</v>
      </c>
      <c r="V155" s="149">
        <v>0</v>
      </c>
      <c r="W155" s="149">
        <v>0</v>
      </c>
      <c r="X155" s="149">
        <v>0</v>
      </c>
      <c r="Y155" s="149">
        <v>0</v>
      </c>
      <c r="Z155" s="150"/>
      <c r="AA155" s="150"/>
      <c r="AB155" s="152">
        <v>0</v>
      </c>
      <c r="AC155" s="152">
        <v>0</v>
      </c>
      <c r="AD155" s="152">
        <v>0</v>
      </c>
      <c r="AE155" s="152">
        <v>0</v>
      </c>
      <c r="AF155" s="152">
        <v>0</v>
      </c>
      <c r="AG155" s="150"/>
      <c r="AH155" s="150"/>
      <c r="AI155" s="150"/>
      <c r="AJ155" s="150"/>
      <c r="AK155" s="3" t="s">
        <v>25</v>
      </c>
      <c r="AL155" s="3" t="s">
        <v>831</v>
      </c>
      <c r="AM155" s="3" t="s">
        <v>832</v>
      </c>
      <c r="AN155" s="157" t="s">
        <v>490</v>
      </c>
    </row>
    <row r="156" spans="1:40" s="3" customFormat="1" x14ac:dyDescent="0.25">
      <c r="A156" s="3">
        <v>20231231</v>
      </c>
      <c r="B156" s="3" t="s">
        <v>833</v>
      </c>
      <c r="C156" s="3" t="s">
        <v>834</v>
      </c>
      <c r="D156" s="149">
        <v>9738543.1899999995</v>
      </c>
      <c r="E156" s="3" t="s">
        <v>23</v>
      </c>
      <c r="F156" s="3" t="s">
        <v>500</v>
      </c>
      <c r="G156" s="3" t="s">
        <v>504</v>
      </c>
      <c r="H156" s="3">
        <v>1</v>
      </c>
      <c r="I156" s="3" t="s">
        <v>500</v>
      </c>
      <c r="K156" s="3" t="s">
        <v>24</v>
      </c>
      <c r="L156" s="149" t="s">
        <v>23</v>
      </c>
      <c r="M156" s="3" t="s">
        <v>475</v>
      </c>
      <c r="N156" s="149" t="s">
        <v>475</v>
      </c>
      <c r="O156" s="149" t="s">
        <v>475</v>
      </c>
      <c r="P156" s="150"/>
      <c r="Q156" s="3" t="s">
        <v>475</v>
      </c>
      <c r="R156" s="150"/>
      <c r="T156" s="150"/>
      <c r="U156" s="151">
        <v>0</v>
      </c>
      <c r="V156" s="149" t="s">
        <v>475</v>
      </c>
      <c r="W156" s="149" t="s">
        <v>475</v>
      </c>
      <c r="X156" s="149" t="s">
        <v>475</v>
      </c>
      <c r="Y156" s="149" t="s">
        <v>475</v>
      </c>
      <c r="Z156" s="150"/>
      <c r="AA156" s="150"/>
      <c r="AB156" s="152">
        <v>0</v>
      </c>
      <c r="AC156" s="152">
        <v>0</v>
      </c>
      <c r="AD156" s="152">
        <v>0</v>
      </c>
      <c r="AE156" s="152">
        <v>0</v>
      </c>
      <c r="AF156" s="152">
        <v>0</v>
      </c>
      <c r="AG156" s="150"/>
      <c r="AH156" s="150"/>
      <c r="AI156" s="150"/>
      <c r="AJ156" s="150"/>
      <c r="AK156" s="3" t="s">
        <v>475</v>
      </c>
      <c r="AL156" s="3" t="s">
        <v>475</v>
      </c>
      <c r="AM156" s="3" t="s">
        <v>475</v>
      </c>
    </row>
    <row r="157" spans="1:40" s="3" customFormat="1" x14ac:dyDescent="0.25">
      <c r="A157" s="3">
        <v>20231231</v>
      </c>
      <c r="B157" s="3" t="s">
        <v>835</v>
      </c>
      <c r="C157" s="3" t="s">
        <v>836</v>
      </c>
      <c r="D157" s="149">
        <v>342150.11000000004</v>
      </c>
      <c r="E157" s="3" t="s">
        <v>24</v>
      </c>
      <c r="F157" s="3" t="s">
        <v>473</v>
      </c>
      <c r="G157" s="3" t="s">
        <v>474</v>
      </c>
      <c r="H157" s="3">
        <v>0</v>
      </c>
      <c r="I157" s="3" t="s">
        <v>473</v>
      </c>
      <c r="J157" s="3" t="s">
        <v>473</v>
      </c>
      <c r="K157" s="3" t="s">
        <v>23</v>
      </c>
      <c r="L157" s="149" t="s">
        <v>23</v>
      </c>
      <c r="M157" s="3" t="s">
        <v>475</v>
      </c>
      <c r="N157" s="149" t="s">
        <v>475</v>
      </c>
      <c r="O157" s="149" t="s">
        <v>475</v>
      </c>
      <c r="P157" s="150"/>
      <c r="Q157" s="3" t="s">
        <v>475</v>
      </c>
      <c r="R157" s="150"/>
      <c r="T157" s="150"/>
      <c r="U157" s="151">
        <v>0</v>
      </c>
      <c r="V157" s="149" t="s">
        <v>475</v>
      </c>
      <c r="W157" s="149" t="s">
        <v>475</v>
      </c>
      <c r="X157" s="149" t="s">
        <v>475</v>
      </c>
      <c r="Y157" s="149" t="s">
        <v>475</v>
      </c>
      <c r="Z157" s="150"/>
      <c r="AA157" s="150"/>
      <c r="AB157" s="152">
        <v>0</v>
      </c>
      <c r="AC157" s="152">
        <v>0</v>
      </c>
      <c r="AD157" s="152">
        <v>0</v>
      </c>
      <c r="AE157" s="152">
        <v>0</v>
      </c>
      <c r="AF157" s="152">
        <v>0</v>
      </c>
      <c r="AG157" s="150"/>
      <c r="AH157" s="150"/>
      <c r="AI157" s="150"/>
      <c r="AJ157" s="150"/>
      <c r="AK157" s="3" t="s">
        <v>475</v>
      </c>
      <c r="AL157" s="3" t="s">
        <v>475</v>
      </c>
      <c r="AM157" s="3" t="s">
        <v>475</v>
      </c>
    </row>
    <row r="158" spans="1:40" s="3" customFormat="1" x14ac:dyDescent="0.25">
      <c r="A158" s="3">
        <v>20231231</v>
      </c>
      <c r="B158" s="3" t="s">
        <v>837</v>
      </c>
      <c r="C158" s="3" t="s">
        <v>838</v>
      </c>
      <c r="D158" s="149">
        <v>645953.70000000007</v>
      </c>
      <c r="E158" s="3" t="s">
        <v>24</v>
      </c>
      <c r="F158" s="3" t="s">
        <v>473</v>
      </c>
      <c r="G158" s="3" t="s">
        <v>474</v>
      </c>
      <c r="H158" s="3">
        <v>0</v>
      </c>
      <c r="I158" s="3" t="s">
        <v>473</v>
      </c>
      <c r="J158" s="3" t="s">
        <v>473</v>
      </c>
      <c r="K158" s="3" t="s">
        <v>23</v>
      </c>
      <c r="L158" s="149" t="s">
        <v>23</v>
      </c>
      <c r="M158" s="3" t="s">
        <v>475</v>
      </c>
      <c r="N158" s="149" t="s">
        <v>475</v>
      </c>
      <c r="O158" s="149" t="s">
        <v>475</v>
      </c>
      <c r="P158" s="150"/>
      <c r="Q158" s="3" t="s">
        <v>475</v>
      </c>
      <c r="R158" s="150"/>
      <c r="T158" s="150"/>
      <c r="U158" s="151">
        <v>0</v>
      </c>
      <c r="V158" s="149" t="s">
        <v>475</v>
      </c>
      <c r="W158" s="149" t="s">
        <v>475</v>
      </c>
      <c r="X158" s="149" t="s">
        <v>475</v>
      </c>
      <c r="Y158" s="149" t="s">
        <v>475</v>
      </c>
      <c r="Z158" s="150"/>
      <c r="AA158" s="150"/>
      <c r="AB158" s="152">
        <v>0</v>
      </c>
      <c r="AC158" s="152">
        <v>0</v>
      </c>
      <c r="AD158" s="152">
        <v>0</v>
      </c>
      <c r="AE158" s="152">
        <v>0</v>
      </c>
      <c r="AF158" s="152">
        <v>0</v>
      </c>
      <c r="AG158" s="150"/>
      <c r="AH158" s="150"/>
      <c r="AI158" s="150"/>
      <c r="AJ158" s="150"/>
      <c r="AK158" s="3" t="s">
        <v>475</v>
      </c>
      <c r="AL158" s="3" t="s">
        <v>475</v>
      </c>
      <c r="AM158" s="3" t="s">
        <v>475</v>
      </c>
    </row>
    <row r="159" spans="1:40" s="3" customFormat="1" x14ac:dyDescent="0.25">
      <c r="A159" s="3">
        <v>20231231</v>
      </c>
      <c r="B159" s="3" t="s">
        <v>839</v>
      </c>
      <c r="C159" s="3" t="s">
        <v>840</v>
      </c>
      <c r="D159" s="149">
        <v>254470.58</v>
      </c>
      <c r="E159" s="3" t="s">
        <v>24</v>
      </c>
      <c r="F159" s="3" t="s">
        <v>482</v>
      </c>
      <c r="G159" s="3" t="s">
        <v>474</v>
      </c>
      <c r="H159" s="3">
        <v>0</v>
      </c>
      <c r="I159" s="3" t="s">
        <v>483</v>
      </c>
      <c r="J159" s="3" t="s">
        <v>483</v>
      </c>
      <c r="K159" s="3" t="s">
        <v>23</v>
      </c>
      <c r="L159" s="149" t="s">
        <v>23</v>
      </c>
      <c r="M159" s="3" t="s">
        <v>484</v>
      </c>
      <c r="N159" s="149">
        <v>0</v>
      </c>
      <c r="O159" s="149">
        <v>0</v>
      </c>
      <c r="P159" s="150"/>
      <c r="Q159" s="3">
        <v>0</v>
      </c>
      <c r="R159" s="150"/>
      <c r="T159" s="150"/>
      <c r="U159" s="151">
        <v>0</v>
      </c>
      <c r="V159" s="149">
        <v>0</v>
      </c>
      <c r="W159" s="149">
        <v>0</v>
      </c>
      <c r="X159" s="149">
        <v>0</v>
      </c>
      <c r="Y159" s="149">
        <v>0</v>
      </c>
      <c r="Z159" s="150"/>
      <c r="AA159" s="150"/>
      <c r="AB159" s="152">
        <v>0</v>
      </c>
      <c r="AC159" s="152">
        <v>0</v>
      </c>
      <c r="AD159" s="152">
        <v>0</v>
      </c>
      <c r="AE159" s="152">
        <v>0</v>
      </c>
      <c r="AF159" s="152">
        <v>0</v>
      </c>
      <c r="AG159" s="150"/>
      <c r="AH159" s="150"/>
      <c r="AI159" s="150"/>
      <c r="AJ159" s="150"/>
      <c r="AK159" s="3" t="s">
        <v>25</v>
      </c>
      <c r="AL159" s="3" t="s">
        <v>841</v>
      </c>
      <c r="AM159" s="3" t="s">
        <v>475</v>
      </c>
    </row>
    <row r="160" spans="1:40" s="3" customFormat="1" x14ac:dyDescent="0.25">
      <c r="A160" s="3">
        <v>20231231</v>
      </c>
      <c r="B160" s="3" t="s">
        <v>842</v>
      </c>
      <c r="C160" s="3" t="s">
        <v>843</v>
      </c>
      <c r="D160" s="149">
        <v>39265591.829999998</v>
      </c>
      <c r="E160" s="3" t="s">
        <v>24</v>
      </c>
      <c r="F160" s="3" t="s">
        <v>473</v>
      </c>
      <c r="G160" s="3" t="s">
        <v>474</v>
      </c>
      <c r="H160" s="3">
        <v>0</v>
      </c>
      <c r="I160" s="3" t="s">
        <v>473</v>
      </c>
      <c r="J160" s="3" t="s">
        <v>473</v>
      </c>
      <c r="K160" s="3" t="s">
        <v>23</v>
      </c>
      <c r="L160" s="149" t="s">
        <v>23</v>
      </c>
      <c r="M160" s="3" t="s">
        <v>475</v>
      </c>
      <c r="N160" s="149" t="s">
        <v>475</v>
      </c>
      <c r="O160" s="149" t="s">
        <v>475</v>
      </c>
      <c r="P160" s="150"/>
      <c r="Q160" s="3" t="s">
        <v>475</v>
      </c>
      <c r="R160" s="150"/>
      <c r="T160" s="150"/>
      <c r="U160" s="151">
        <v>0</v>
      </c>
      <c r="V160" s="149" t="s">
        <v>475</v>
      </c>
      <c r="W160" s="149" t="s">
        <v>475</v>
      </c>
      <c r="X160" s="149" t="s">
        <v>475</v>
      </c>
      <c r="Y160" s="149" t="s">
        <v>475</v>
      </c>
      <c r="Z160" s="150"/>
      <c r="AA160" s="150"/>
      <c r="AB160" s="152">
        <v>0</v>
      </c>
      <c r="AC160" s="152">
        <v>0</v>
      </c>
      <c r="AD160" s="152">
        <v>0</v>
      </c>
      <c r="AE160" s="152">
        <v>0</v>
      </c>
      <c r="AF160" s="152">
        <v>0</v>
      </c>
      <c r="AG160" s="150"/>
      <c r="AH160" s="150"/>
      <c r="AI160" s="150"/>
      <c r="AJ160" s="150"/>
      <c r="AK160" s="3" t="s">
        <v>475</v>
      </c>
      <c r="AL160" s="3" t="s">
        <v>475</v>
      </c>
      <c r="AM160" s="3" t="s">
        <v>475</v>
      </c>
    </row>
    <row r="161" spans="1:39" s="3" customFormat="1" x14ac:dyDescent="0.25">
      <c r="A161" s="3">
        <v>20231231</v>
      </c>
      <c r="B161" s="3" t="s">
        <v>844</v>
      </c>
      <c r="C161" s="3" t="s">
        <v>845</v>
      </c>
      <c r="D161" s="149">
        <v>4613430.67</v>
      </c>
      <c r="E161" s="3" t="s">
        <v>23</v>
      </c>
      <c r="F161" s="3" t="s">
        <v>500</v>
      </c>
      <c r="G161" s="3" t="s">
        <v>504</v>
      </c>
      <c r="H161" s="3">
        <v>1</v>
      </c>
      <c r="I161" s="3" t="s">
        <v>500</v>
      </c>
      <c r="K161" s="3" t="s">
        <v>24</v>
      </c>
      <c r="L161" s="149" t="s">
        <v>23</v>
      </c>
      <c r="M161" s="3" t="s">
        <v>475</v>
      </c>
      <c r="N161" s="149" t="s">
        <v>475</v>
      </c>
      <c r="O161" s="149" t="s">
        <v>475</v>
      </c>
      <c r="P161" s="150"/>
      <c r="Q161" s="3" t="s">
        <v>475</v>
      </c>
      <c r="R161" s="150"/>
      <c r="T161" s="150"/>
      <c r="U161" s="151">
        <v>0</v>
      </c>
      <c r="V161" s="149" t="s">
        <v>475</v>
      </c>
      <c r="W161" s="149" t="s">
        <v>475</v>
      </c>
      <c r="X161" s="149" t="s">
        <v>475</v>
      </c>
      <c r="Y161" s="149" t="s">
        <v>475</v>
      </c>
      <c r="Z161" s="150"/>
      <c r="AA161" s="150"/>
      <c r="AB161" s="152">
        <v>0</v>
      </c>
      <c r="AC161" s="152">
        <v>0</v>
      </c>
      <c r="AD161" s="152">
        <v>0</v>
      </c>
      <c r="AE161" s="152">
        <v>0</v>
      </c>
      <c r="AF161" s="152">
        <v>0</v>
      </c>
      <c r="AG161" s="150"/>
      <c r="AH161" s="150"/>
      <c r="AI161" s="150"/>
      <c r="AJ161" s="150"/>
      <c r="AK161" s="3" t="s">
        <v>475</v>
      </c>
      <c r="AL161" s="3" t="s">
        <v>475</v>
      </c>
      <c r="AM161" s="3" t="s">
        <v>475</v>
      </c>
    </row>
    <row r="162" spans="1:39" s="3" customFormat="1" x14ac:dyDescent="0.25">
      <c r="A162" s="3">
        <v>20231231</v>
      </c>
      <c r="B162" s="3" t="s">
        <v>846</v>
      </c>
      <c r="C162" s="3" t="s">
        <v>847</v>
      </c>
      <c r="D162" s="149">
        <v>5106491.66</v>
      </c>
      <c r="E162" s="3" t="s">
        <v>23</v>
      </c>
      <c r="F162" s="3" t="s">
        <v>500</v>
      </c>
      <c r="G162" s="3" t="s">
        <v>474</v>
      </c>
      <c r="H162" s="3">
        <v>0</v>
      </c>
      <c r="I162" s="3" t="s">
        <v>500</v>
      </c>
      <c r="K162" s="3" t="s">
        <v>23</v>
      </c>
      <c r="L162" s="149" t="s">
        <v>23</v>
      </c>
      <c r="M162" s="3" t="s">
        <v>475</v>
      </c>
      <c r="N162" s="149" t="s">
        <v>475</v>
      </c>
      <c r="O162" s="149" t="s">
        <v>475</v>
      </c>
      <c r="P162" s="150"/>
      <c r="Q162" s="3" t="s">
        <v>475</v>
      </c>
      <c r="R162" s="150"/>
      <c r="T162" s="150"/>
      <c r="U162" s="151">
        <v>0</v>
      </c>
      <c r="V162" s="149" t="s">
        <v>475</v>
      </c>
      <c r="W162" s="149" t="s">
        <v>475</v>
      </c>
      <c r="X162" s="149" t="s">
        <v>475</v>
      </c>
      <c r="Y162" s="149" t="s">
        <v>475</v>
      </c>
      <c r="Z162" s="150"/>
      <c r="AA162" s="150"/>
      <c r="AB162" s="152">
        <v>0</v>
      </c>
      <c r="AC162" s="152">
        <v>0</v>
      </c>
      <c r="AD162" s="152">
        <v>0</v>
      </c>
      <c r="AE162" s="152">
        <v>0</v>
      </c>
      <c r="AF162" s="152">
        <v>0</v>
      </c>
      <c r="AG162" s="150"/>
      <c r="AH162" s="150"/>
      <c r="AI162" s="150"/>
      <c r="AJ162" s="150"/>
      <c r="AK162" s="3" t="s">
        <v>475</v>
      </c>
      <c r="AL162" s="3" t="s">
        <v>475</v>
      </c>
      <c r="AM162" s="3" t="s">
        <v>475</v>
      </c>
    </row>
    <row r="163" spans="1:39" s="3" customFormat="1" x14ac:dyDescent="0.25">
      <c r="A163" s="3">
        <v>20231231</v>
      </c>
      <c r="B163" s="3" t="s">
        <v>848</v>
      </c>
      <c r="C163" s="3" t="s">
        <v>849</v>
      </c>
      <c r="D163" s="149">
        <v>2910398.3200000003</v>
      </c>
      <c r="E163" s="3" t="s">
        <v>24</v>
      </c>
      <c r="F163" s="3" t="s">
        <v>473</v>
      </c>
      <c r="G163" s="3" t="s">
        <v>474</v>
      </c>
      <c r="H163" s="3">
        <v>0</v>
      </c>
      <c r="I163" s="3" t="s">
        <v>473</v>
      </c>
      <c r="J163" s="3" t="s">
        <v>473</v>
      </c>
      <c r="K163" s="3" t="s">
        <v>23</v>
      </c>
      <c r="L163" s="149" t="s">
        <v>23</v>
      </c>
      <c r="M163" s="3" t="s">
        <v>475</v>
      </c>
      <c r="N163" s="149" t="s">
        <v>475</v>
      </c>
      <c r="O163" s="149" t="s">
        <v>475</v>
      </c>
      <c r="P163" s="150"/>
      <c r="Q163" s="3" t="s">
        <v>475</v>
      </c>
      <c r="R163" s="150"/>
      <c r="T163" s="150"/>
      <c r="U163" s="151">
        <v>0</v>
      </c>
      <c r="V163" s="149" t="s">
        <v>475</v>
      </c>
      <c r="W163" s="149" t="s">
        <v>475</v>
      </c>
      <c r="X163" s="149" t="s">
        <v>475</v>
      </c>
      <c r="Y163" s="149" t="s">
        <v>475</v>
      </c>
      <c r="Z163" s="150"/>
      <c r="AA163" s="150"/>
      <c r="AB163" s="152">
        <v>0</v>
      </c>
      <c r="AC163" s="152">
        <v>0</v>
      </c>
      <c r="AD163" s="152">
        <v>0</v>
      </c>
      <c r="AE163" s="152">
        <v>0</v>
      </c>
      <c r="AF163" s="152">
        <v>0</v>
      </c>
      <c r="AG163" s="150"/>
      <c r="AH163" s="150"/>
      <c r="AI163" s="150"/>
      <c r="AJ163" s="150"/>
      <c r="AK163" s="3" t="s">
        <v>475</v>
      </c>
      <c r="AL163" s="3" t="s">
        <v>475</v>
      </c>
      <c r="AM163" s="3" t="s">
        <v>475</v>
      </c>
    </row>
    <row r="164" spans="1:39" s="3" customFormat="1" x14ac:dyDescent="0.25">
      <c r="A164" s="3">
        <v>20231231</v>
      </c>
      <c r="B164" s="3" t="s">
        <v>850</v>
      </c>
      <c r="C164" s="3" t="s">
        <v>851</v>
      </c>
      <c r="D164" s="149">
        <v>7236048.8399999989</v>
      </c>
      <c r="E164" s="3" t="s">
        <v>24</v>
      </c>
      <c r="F164" s="3" t="s">
        <v>473</v>
      </c>
      <c r="G164" s="3" t="s">
        <v>474</v>
      </c>
      <c r="H164" s="3">
        <v>0</v>
      </c>
      <c r="I164" s="3" t="s">
        <v>473</v>
      </c>
      <c r="J164" s="3" t="s">
        <v>473</v>
      </c>
      <c r="K164" s="3" t="s">
        <v>23</v>
      </c>
      <c r="L164" s="149" t="s">
        <v>23</v>
      </c>
      <c r="M164" s="3" t="s">
        <v>475</v>
      </c>
      <c r="N164" s="149" t="s">
        <v>475</v>
      </c>
      <c r="O164" s="149" t="s">
        <v>475</v>
      </c>
      <c r="P164" s="150"/>
      <c r="Q164" s="3" t="s">
        <v>475</v>
      </c>
      <c r="R164" s="150"/>
      <c r="T164" s="150"/>
      <c r="U164" s="151">
        <v>0</v>
      </c>
      <c r="V164" s="149" t="s">
        <v>475</v>
      </c>
      <c r="W164" s="149" t="s">
        <v>475</v>
      </c>
      <c r="X164" s="149" t="s">
        <v>475</v>
      </c>
      <c r="Y164" s="149" t="s">
        <v>475</v>
      </c>
      <c r="Z164" s="150"/>
      <c r="AA164" s="150"/>
      <c r="AB164" s="152">
        <v>0</v>
      </c>
      <c r="AC164" s="152">
        <v>0</v>
      </c>
      <c r="AD164" s="152">
        <v>0</v>
      </c>
      <c r="AE164" s="152">
        <v>0</v>
      </c>
      <c r="AF164" s="152">
        <v>0</v>
      </c>
      <c r="AG164" s="150"/>
      <c r="AH164" s="150"/>
      <c r="AI164" s="150"/>
      <c r="AJ164" s="150"/>
      <c r="AK164" s="3" t="s">
        <v>475</v>
      </c>
      <c r="AL164" s="3" t="s">
        <v>475</v>
      </c>
      <c r="AM164" s="3" t="s">
        <v>475</v>
      </c>
    </row>
    <row r="165" spans="1:39" s="3" customFormat="1" x14ac:dyDescent="0.25">
      <c r="A165" s="3">
        <v>20231231</v>
      </c>
      <c r="B165" s="3" t="s">
        <v>852</v>
      </c>
      <c r="C165" s="3" t="s">
        <v>853</v>
      </c>
      <c r="D165" s="149">
        <v>4620545.8499999996</v>
      </c>
      <c r="E165" s="3" t="s">
        <v>24</v>
      </c>
      <c r="F165" s="3" t="s">
        <v>482</v>
      </c>
      <c r="G165" s="3" t="s">
        <v>474</v>
      </c>
      <c r="H165" s="3">
        <v>0</v>
      </c>
      <c r="I165" s="3" t="s">
        <v>483</v>
      </c>
      <c r="J165" s="3" t="s">
        <v>483</v>
      </c>
      <c r="K165" s="3" t="s">
        <v>23</v>
      </c>
      <c r="L165" s="149" t="s">
        <v>23</v>
      </c>
      <c r="M165" s="3" t="s">
        <v>484</v>
      </c>
      <c r="N165" s="149">
        <v>0</v>
      </c>
      <c r="O165" s="149">
        <v>0</v>
      </c>
      <c r="P165" s="150"/>
      <c r="Q165" s="3">
        <v>0</v>
      </c>
      <c r="R165" s="150"/>
      <c r="T165" s="150"/>
      <c r="U165" s="151">
        <v>0</v>
      </c>
      <c r="V165" s="149">
        <v>0</v>
      </c>
      <c r="W165" s="149">
        <v>0</v>
      </c>
      <c r="X165" s="149">
        <v>0</v>
      </c>
      <c r="Y165" s="149">
        <v>0</v>
      </c>
      <c r="Z165" s="150"/>
      <c r="AA165" s="150"/>
      <c r="AB165" s="152">
        <v>0</v>
      </c>
      <c r="AC165" s="152">
        <v>0</v>
      </c>
      <c r="AD165" s="152">
        <v>0</v>
      </c>
      <c r="AE165" s="152">
        <v>0</v>
      </c>
      <c r="AF165" s="152">
        <v>0</v>
      </c>
      <c r="AG165" s="150"/>
      <c r="AH165" s="150"/>
      <c r="AI165" s="150"/>
      <c r="AJ165" s="150"/>
      <c r="AK165" s="3" t="s">
        <v>25</v>
      </c>
      <c r="AL165" s="3" t="s">
        <v>854</v>
      </c>
      <c r="AM165" s="3" t="s">
        <v>475</v>
      </c>
    </row>
    <row r="166" spans="1:39" s="3" customFormat="1" x14ac:dyDescent="0.25">
      <c r="A166" s="3">
        <v>20231231</v>
      </c>
      <c r="B166" s="3" t="s">
        <v>855</v>
      </c>
      <c r="C166" s="3" t="s">
        <v>856</v>
      </c>
      <c r="D166" s="149">
        <v>20610389.699999999</v>
      </c>
      <c r="E166" s="3" t="s">
        <v>24</v>
      </c>
      <c r="F166" s="3" t="s">
        <v>473</v>
      </c>
      <c r="G166" s="3" t="s">
        <v>474</v>
      </c>
      <c r="H166" s="3">
        <v>0</v>
      </c>
      <c r="I166" s="3" t="s">
        <v>473</v>
      </c>
      <c r="J166" s="3" t="s">
        <v>473</v>
      </c>
      <c r="K166" s="3" t="s">
        <v>23</v>
      </c>
      <c r="L166" s="149" t="s">
        <v>23</v>
      </c>
      <c r="M166" s="3" t="s">
        <v>475</v>
      </c>
      <c r="N166" s="149" t="s">
        <v>475</v>
      </c>
      <c r="O166" s="149" t="s">
        <v>475</v>
      </c>
      <c r="P166" s="150"/>
      <c r="Q166" s="3" t="s">
        <v>475</v>
      </c>
      <c r="R166" s="150"/>
      <c r="T166" s="150"/>
      <c r="U166" s="151">
        <v>0</v>
      </c>
      <c r="V166" s="149" t="s">
        <v>475</v>
      </c>
      <c r="W166" s="149" t="s">
        <v>475</v>
      </c>
      <c r="X166" s="149" t="s">
        <v>475</v>
      </c>
      <c r="Y166" s="149" t="s">
        <v>475</v>
      </c>
      <c r="Z166" s="150"/>
      <c r="AA166" s="150"/>
      <c r="AB166" s="152">
        <v>0</v>
      </c>
      <c r="AC166" s="152">
        <v>0</v>
      </c>
      <c r="AD166" s="152">
        <v>0</v>
      </c>
      <c r="AE166" s="152">
        <v>0</v>
      </c>
      <c r="AF166" s="152">
        <v>0</v>
      </c>
      <c r="AG166" s="150"/>
      <c r="AH166" s="150"/>
      <c r="AI166" s="150"/>
      <c r="AJ166" s="150"/>
      <c r="AK166" s="3" t="s">
        <v>475</v>
      </c>
      <c r="AL166" s="3" t="s">
        <v>475</v>
      </c>
      <c r="AM166" s="3" t="s">
        <v>475</v>
      </c>
    </row>
    <row r="167" spans="1:39" s="3" customFormat="1" x14ac:dyDescent="0.25">
      <c r="A167" s="3">
        <v>20231231</v>
      </c>
      <c r="B167" s="3" t="s">
        <v>857</v>
      </c>
      <c r="C167" s="3" t="s">
        <v>858</v>
      </c>
      <c r="D167" s="149">
        <v>719411.26</v>
      </c>
      <c r="E167" s="3" t="s">
        <v>24</v>
      </c>
      <c r="F167" s="3" t="s">
        <v>482</v>
      </c>
      <c r="G167" s="3" t="s">
        <v>474</v>
      </c>
      <c r="H167" s="3">
        <v>0</v>
      </c>
      <c r="I167" s="3" t="s">
        <v>483</v>
      </c>
      <c r="J167" s="3" t="s">
        <v>483</v>
      </c>
      <c r="K167" s="3" t="s">
        <v>23</v>
      </c>
      <c r="L167" s="149" t="s">
        <v>23</v>
      </c>
      <c r="M167" s="3" t="s">
        <v>484</v>
      </c>
      <c r="N167" s="149">
        <v>0</v>
      </c>
      <c r="O167" s="149">
        <v>0</v>
      </c>
      <c r="P167" s="150"/>
      <c r="Q167" s="3">
        <v>0</v>
      </c>
      <c r="R167" s="150"/>
      <c r="T167" s="150"/>
      <c r="U167" s="151">
        <v>0</v>
      </c>
      <c r="V167" s="149">
        <v>0</v>
      </c>
      <c r="W167" s="149">
        <v>0</v>
      </c>
      <c r="X167" s="149">
        <v>0</v>
      </c>
      <c r="Y167" s="149">
        <v>0</v>
      </c>
      <c r="Z167" s="150"/>
      <c r="AA167" s="150"/>
      <c r="AB167" s="152">
        <v>0</v>
      </c>
      <c r="AC167" s="152">
        <v>0</v>
      </c>
      <c r="AD167" s="152">
        <v>0</v>
      </c>
      <c r="AE167" s="152">
        <v>0</v>
      </c>
      <c r="AF167" s="152">
        <v>0</v>
      </c>
      <c r="AG167" s="150"/>
      <c r="AH167" s="150"/>
      <c r="AI167" s="150"/>
      <c r="AJ167" s="150"/>
      <c r="AK167" s="3" t="s">
        <v>25</v>
      </c>
      <c r="AL167" s="3" t="s">
        <v>859</v>
      </c>
      <c r="AM167" s="3" t="s">
        <v>475</v>
      </c>
    </row>
    <row r="168" spans="1:39" s="3" customFormat="1" x14ac:dyDescent="0.25">
      <c r="A168" s="3">
        <v>20231231</v>
      </c>
      <c r="B168" s="3" t="s">
        <v>860</v>
      </c>
      <c r="C168" s="3" t="s">
        <v>861</v>
      </c>
      <c r="D168" s="149">
        <v>773.2</v>
      </c>
      <c r="E168" s="3" t="s">
        <v>24</v>
      </c>
      <c r="F168" s="3" t="s">
        <v>473</v>
      </c>
      <c r="G168" s="3" t="s">
        <v>474</v>
      </c>
      <c r="H168" s="3">
        <v>0</v>
      </c>
      <c r="I168" s="3" t="s">
        <v>473</v>
      </c>
      <c r="J168" s="3" t="s">
        <v>473</v>
      </c>
      <c r="K168" s="3" t="s">
        <v>23</v>
      </c>
      <c r="L168" s="149" t="s">
        <v>23</v>
      </c>
      <c r="M168" s="3" t="s">
        <v>475</v>
      </c>
      <c r="N168" s="149" t="s">
        <v>475</v>
      </c>
      <c r="O168" s="149" t="s">
        <v>475</v>
      </c>
      <c r="P168" s="150"/>
      <c r="Q168" s="3" t="s">
        <v>475</v>
      </c>
      <c r="R168" s="150"/>
      <c r="T168" s="150"/>
      <c r="U168" s="151">
        <v>0</v>
      </c>
      <c r="V168" s="149" t="s">
        <v>475</v>
      </c>
      <c r="W168" s="149" t="s">
        <v>475</v>
      </c>
      <c r="X168" s="149" t="s">
        <v>475</v>
      </c>
      <c r="Y168" s="149" t="s">
        <v>475</v>
      </c>
      <c r="Z168" s="150"/>
      <c r="AA168" s="150"/>
      <c r="AB168" s="152">
        <v>0</v>
      </c>
      <c r="AC168" s="152">
        <v>0</v>
      </c>
      <c r="AD168" s="152">
        <v>0</v>
      </c>
      <c r="AE168" s="152">
        <v>0</v>
      </c>
      <c r="AF168" s="152">
        <v>0</v>
      </c>
      <c r="AG168" s="150"/>
      <c r="AH168" s="150"/>
      <c r="AI168" s="150"/>
      <c r="AJ168" s="150"/>
      <c r="AK168" s="3" t="s">
        <v>475</v>
      </c>
      <c r="AL168" s="3" t="s">
        <v>475</v>
      </c>
      <c r="AM168" s="3" t="s">
        <v>475</v>
      </c>
    </row>
    <row r="169" spans="1:39" s="3" customFormat="1" x14ac:dyDescent="0.25">
      <c r="A169" s="3">
        <v>20231231</v>
      </c>
      <c r="B169" s="3" t="s">
        <v>862</v>
      </c>
      <c r="C169" s="3" t="s">
        <v>863</v>
      </c>
      <c r="D169" s="149">
        <v>943027.3899999999</v>
      </c>
      <c r="E169" s="3" t="s">
        <v>23</v>
      </c>
      <c r="F169" s="3" t="s">
        <v>500</v>
      </c>
      <c r="G169" s="3" t="s">
        <v>504</v>
      </c>
      <c r="H169" s="3">
        <v>1</v>
      </c>
      <c r="I169" s="3" t="s">
        <v>500</v>
      </c>
      <c r="K169" s="3" t="s">
        <v>24</v>
      </c>
      <c r="L169" s="149" t="s">
        <v>23</v>
      </c>
      <c r="M169" s="3" t="s">
        <v>475</v>
      </c>
      <c r="N169" s="149" t="s">
        <v>475</v>
      </c>
      <c r="O169" s="149" t="s">
        <v>475</v>
      </c>
      <c r="P169" s="150"/>
      <c r="Q169" s="3" t="s">
        <v>475</v>
      </c>
      <c r="R169" s="150"/>
      <c r="T169" s="150"/>
      <c r="U169" s="151">
        <v>0</v>
      </c>
      <c r="V169" s="149" t="s">
        <v>475</v>
      </c>
      <c r="W169" s="149" t="s">
        <v>475</v>
      </c>
      <c r="X169" s="149" t="s">
        <v>475</v>
      </c>
      <c r="Y169" s="149" t="s">
        <v>475</v>
      </c>
      <c r="Z169" s="150"/>
      <c r="AA169" s="150"/>
      <c r="AB169" s="152">
        <v>0</v>
      </c>
      <c r="AC169" s="152">
        <v>0</v>
      </c>
      <c r="AD169" s="152">
        <v>0</v>
      </c>
      <c r="AE169" s="152">
        <v>0</v>
      </c>
      <c r="AF169" s="152">
        <v>0</v>
      </c>
      <c r="AG169" s="150"/>
      <c r="AH169" s="150"/>
      <c r="AI169" s="150"/>
      <c r="AJ169" s="150"/>
      <c r="AK169" s="3" t="s">
        <v>475</v>
      </c>
      <c r="AL169" s="3" t="s">
        <v>475</v>
      </c>
      <c r="AM169" s="3" t="s">
        <v>475</v>
      </c>
    </row>
    <row r="170" spans="1:39" s="3" customFormat="1" x14ac:dyDescent="0.25">
      <c r="A170" s="3">
        <v>20231231</v>
      </c>
      <c r="B170" s="3" t="s">
        <v>864</v>
      </c>
      <c r="C170" s="3" t="s">
        <v>865</v>
      </c>
      <c r="D170" s="149">
        <v>6335646.2699999996</v>
      </c>
      <c r="E170" s="3" t="s">
        <v>24</v>
      </c>
      <c r="F170" s="3" t="s">
        <v>473</v>
      </c>
      <c r="G170" s="3" t="s">
        <v>474</v>
      </c>
      <c r="H170" s="3">
        <v>0</v>
      </c>
      <c r="I170" s="3" t="s">
        <v>473</v>
      </c>
      <c r="J170" s="3" t="s">
        <v>473</v>
      </c>
      <c r="K170" s="3" t="s">
        <v>23</v>
      </c>
      <c r="L170" s="149" t="s">
        <v>23</v>
      </c>
      <c r="M170" s="3" t="s">
        <v>475</v>
      </c>
      <c r="N170" s="149" t="s">
        <v>475</v>
      </c>
      <c r="O170" s="149" t="s">
        <v>475</v>
      </c>
      <c r="P170" s="150"/>
      <c r="Q170" s="3" t="s">
        <v>475</v>
      </c>
      <c r="R170" s="150"/>
      <c r="T170" s="150"/>
      <c r="U170" s="151">
        <v>0</v>
      </c>
      <c r="V170" s="149" t="s">
        <v>475</v>
      </c>
      <c r="W170" s="149" t="s">
        <v>475</v>
      </c>
      <c r="X170" s="149" t="s">
        <v>475</v>
      </c>
      <c r="Y170" s="149" t="s">
        <v>475</v>
      </c>
      <c r="Z170" s="150"/>
      <c r="AA170" s="150"/>
      <c r="AB170" s="152">
        <v>0</v>
      </c>
      <c r="AC170" s="152">
        <v>0</v>
      </c>
      <c r="AD170" s="152">
        <v>0</v>
      </c>
      <c r="AE170" s="152">
        <v>0</v>
      </c>
      <c r="AF170" s="152">
        <v>0</v>
      </c>
      <c r="AG170" s="150"/>
      <c r="AH170" s="150"/>
      <c r="AI170" s="150"/>
      <c r="AJ170" s="150"/>
      <c r="AK170" s="3" t="s">
        <v>475</v>
      </c>
      <c r="AL170" s="3" t="s">
        <v>475</v>
      </c>
      <c r="AM170" s="3" t="s">
        <v>475</v>
      </c>
    </row>
    <row r="171" spans="1:39" s="3" customFormat="1" x14ac:dyDescent="0.25">
      <c r="A171" s="3">
        <v>20231231</v>
      </c>
      <c r="B171" s="3" t="s">
        <v>866</v>
      </c>
      <c r="C171" s="3" t="s">
        <v>867</v>
      </c>
      <c r="D171" s="149">
        <v>6825947.9800000004</v>
      </c>
      <c r="E171" s="3" t="s">
        <v>24</v>
      </c>
      <c r="F171" s="3" t="s">
        <v>473</v>
      </c>
      <c r="G171" s="3" t="s">
        <v>474</v>
      </c>
      <c r="H171" s="3">
        <v>0</v>
      </c>
      <c r="I171" s="3" t="s">
        <v>473</v>
      </c>
      <c r="J171" s="3" t="s">
        <v>473</v>
      </c>
      <c r="K171" s="3" t="s">
        <v>23</v>
      </c>
      <c r="L171" s="149" t="s">
        <v>23</v>
      </c>
      <c r="M171" s="3" t="s">
        <v>475</v>
      </c>
      <c r="N171" s="149" t="s">
        <v>475</v>
      </c>
      <c r="O171" s="149" t="s">
        <v>475</v>
      </c>
      <c r="P171" s="150"/>
      <c r="Q171" s="3" t="s">
        <v>475</v>
      </c>
      <c r="R171" s="150"/>
      <c r="T171" s="150"/>
      <c r="U171" s="151">
        <v>0</v>
      </c>
      <c r="V171" s="149" t="s">
        <v>475</v>
      </c>
      <c r="W171" s="149" t="s">
        <v>475</v>
      </c>
      <c r="X171" s="149" t="s">
        <v>475</v>
      </c>
      <c r="Y171" s="149" t="s">
        <v>475</v>
      </c>
      <c r="Z171" s="150"/>
      <c r="AA171" s="150"/>
      <c r="AB171" s="152">
        <v>0</v>
      </c>
      <c r="AC171" s="152">
        <v>0</v>
      </c>
      <c r="AD171" s="152">
        <v>0</v>
      </c>
      <c r="AE171" s="152">
        <v>0</v>
      </c>
      <c r="AF171" s="152">
        <v>0</v>
      </c>
      <c r="AG171" s="150"/>
      <c r="AH171" s="150"/>
      <c r="AI171" s="150"/>
      <c r="AJ171" s="150"/>
      <c r="AK171" s="3" t="s">
        <v>475</v>
      </c>
      <c r="AL171" s="3" t="s">
        <v>475</v>
      </c>
      <c r="AM171" s="3" t="s">
        <v>475</v>
      </c>
    </row>
    <row r="172" spans="1:39" s="3" customFormat="1" x14ac:dyDescent="0.25">
      <c r="A172" s="3">
        <v>20231231</v>
      </c>
      <c r="B172" s="3" t="s">
        <v>868</v>
      </c>
      <c r="C172" s="3" t="s">
        <v>869</v>
      </c>
      <c r="D172" s="149">
        <v>975298.3</v>
      </c>
      <c r="E172" s="3" t="s">
        <v>24</v>
      </c>
      <c r="F172" s="3" t="s">
        <v>473</v>
      </c>
      <c r="G172" s="3" t="s">
        <v>474</v>
      </c>
      <c r="H172" s="3">
        <v>0</v>
      </c>
      <c r="I172" s="3" t="s">
        <v>473</v>
      </c>
      <c r="J172" s="3" t="s">
        <v>473</v>
      </c>
      <c r="K172" s="3" t="s">
        <v>23</v>
      </c>
      <c r="L172" s="149" t="s">
        <v>23</v>
      </c>
      <c r="M172" s="3" t="s">
        <v>475</v>
      </c>
      <c r="N172" s="149" t="s">
        <v>475</v>
      </c>
      <c r="O172" s="149" t="s">
        <v>475</v>
      </c>
      <c r="P172" s="150"/>
      <c r="Q172" s="3" t="s">
        <v>475</v>
      </c>
      <c r="R172" s="150"/>
      <c r="T172" s="150"/>
      <c r="U172" s="151">
        <v>0</v>
      </c>
      <c r="V172" s="149" t="s">
        <v>475</v>
      </c>
      <c r="W172" s="149" t="s">
        <v>475</v>
      </c>
      <c r="X172" s="149" t="s">
        <v>475</v>
      </c>
      <c r="Y172" s="149" t="s">
        <v>475</v>
      </c>
      <c r="Z172" s="150"/>
      <c r="AA172" s="150"/>
      <c r="AB172" s="152">
        <v>0</v>
      </c>
      <c r="AC172" s="152">
        <v>0</v>
      </c>
      <c r="AD172" s="152">
        <v>0</v>
      </c>
      <c r="AE172" s="152">
        <v>0</v>
      </c>
      <c r="AF172" s="152">
        <v>0</v>
      </c>
      <c r="AG172" s="150"/>
      <c r="AH172" s="150"/>
      <c r="AI172" s="150"/>
      <c r="AJ172" s="150"/>
      <c r="AK172" s="3" t="s">
        <v>475</v>
      </c>
      <c r="AL172" s="3" t="s">
        <v>475</v>
      </c>
      <c r="AM172" s="3" t="s">
        <v>475</v>
      </c>
    </row>
    <row r="173" spans="1:39" s="3" customFormat="1" x14ac:dyDescent="0.25">
      <c r="A173" s="3">
        <v>20231231</v>
      </c>
      <c r="B173" s="3" t="s">
        <v>870</v>
      </c>
      <c r="C173" s="3" t="s">
        <v>871</v>
      </c>
      <c r="D173" s="149">
        <v>3642824.49</v>
      </c>
      <c r="E173" s="3" t="s">
        <v>23</v>
      </c>
      <c r="F173" s="3" t="s">
        <v>500</v>
      </c>
      <c r="G173" s="3" t="s">
        <v>504</v>
      </c>
      <c r="H173" s="3">
        <v>1</v>
      </c>
      <c r="I173" s="3" t="s">
        <v>500</v>
      </c>
      <c r="K173" s="3" t="s">
        <v>24</v>
      </c>
      <c r="L173" s="149" t="s">
        <v>23</v>
      </c>
      <c r="M173" s="3" t="s">
        <v>475</v>
      </c>
      <c r="N173" s="149" t="s">
        <v>475</v>
      </c>
      <c r="O173" s="149" t="s">
        <v>475</v>
      </c>
      <c r="P173" s="150"/>
      <c r="Q173" s="3" t="s">
        <v>475</v>
      </c>
      <c r="R173" s="150"/>
      <c r="T173" s="150"/>
      <c r="U173" s="151">
        <v>0</v>
      </c>
      <c r="V173" s="149" t="s">
        <v>475</v>
      </c>
      <c r="W173" s="149" t="s">
        <v>475</v>
      </c>
      <c r="X173" s="149" t="s">
        <v>475</v>
      </c>
      <c r="Y173" s="149" t="s">
        <v>475</v>
      </c>
      <c r="Z173" s="150"/>
      <c r="AA173" s="150"/>
      <c r="AB173" s="152">
        <v>0</v>
      </c>
      <c r="AC173" s="152">
        <v>0</v>
      </c>
      <c r="AD173" s="152">
        <v>0</v>
      </c>
      <c r="AE173" s="152">
        <v>0</v>
      </c>
      <c r="AF173" s="152">
        <v>0</v>
      </c>
      <c r="AG173" s="150"/>
      <c r="AH173" s="150"/>
      <c r="AI173" s="150"/>
      <c r="AJ173" s="150"/>
      <c r="AK173" s="3" t="s">
        <v>475</v>
      </c>
      <c r="AL173" s="3" t="s">
        <v>475</v>
      </c>
      <c r="AM173" s="3" t="s">
        <v>475</v>
      </c>
    </row>
    <row r="174" spans="1:39" s="3" customFormat="1" x14ac:dyDescent="0.25">
      <c r="A174" s="3">
        <v>20231231</v>
      </c>
      <c r="B174" s="3" t="s">
        <v>872</v>
      </c>
      <c r="C174" s="3" t="s">
        <v>873</v>
      </c>
      <c r="D174" s="149">
        <v>1231574.67</v>
      </c>
      <c r="E174" s="3" t="s">
        <v>24</v>
      </c>
      <c r="F174" s="3" t="s">
        <v>473</v>
      </c>
      <c r="G174" s="3" t="s">
        <v>474</v>
      </c>
      <c r="H174" s="3">
        <v>0</v>
      </c>
      <c r="I174" s="3" t="s">
        <v>473</v>
      </c>
      <c r="J174" s="3" t="s">
        <v>473</v>
      </c>
      <c r="K174" s="3" t="s">
        <v>23</v>
      </c>
      <c r="L174" s="149" t="s">
        <v>23</v>
      </c>
      <c r="M174" s="3" t="s">
        <v>475</v>
      </c>
      <c r="N174" s="149" t="s">
        <v>475</v>
      </c>
      <c r="O174" s="149" t="s">
        <v>475</v>
      </c>
      <c r="P174" s="150"/>
      <c r="Q174" s="3" t="s">
        <v>475</v>
      </c>
      <c r="R174" s="150"/>
      <c r="T174" s="150"/>
      <c r="U174" s="151">
        <v>0</v>
      </c>
      <c r="V174" s="149" t="s">
        <v>475</v>
      </c>
      <c r="W174" s="149" t="s">
        <v>475</v>
      </c>
      <c r="X174" s="149" t="s">
        <v>475</v>
      </c>
      <c r="Y174" s="149" t="s">
        <v>475</v>
      </c>
      <c r="Z174" s="150"/>
      <c r="AA174" s="150"/>
      <c r="AB174" s="152">
        <v>0</v>
      </c>
      <c r="AC174" s="152">
        <v>0</v>
      </c>
      <c r="AD174" s="152">
        <v>0</v>
      </c>
      <c r="AE174" s="152">
        <v>0</v>
      </c>
      <c r="AF174" s="152">
        <v>0</v>
      </c>
      <c r="AG174" s="150"/>
      <c r="AH174" s="150"/>
      <c r="AI174" s="150"/>
      <c r="AJ174" s="150"/>
      <c r="AK174" s="3" t="s">
        <v>475</v>
      </c>
      <c r="AL174" s="3" t="s">
        <v>475</v>
      </c>
      <c r="AM174" s="3" t="s">
        <v>475</v>
      </c>
    </row>
    <row r="175" spans="1:39" s="3" customFormat="1" x14ac:dyDescent="0.25">
      <c r="A175" s="3">
        <v>20231231</v>
      </c>
      <c r="B175" s="3" t="s">
        <v>874</v>
      </c>
      <c r="C175" s="3" t="s">
        <v>875</v>
      </c>
      <c r="D175" s="149">
        <v>3789336.29</v>
      </c>
      <c r="E175" s="3" t="s">
        <v>24</v>
      </c>
      <c r="F175" s="3" t="s">
        <v>473</v>
      </c>
      <c r="G175" s="3" t="s">
        <v>474</v>
      </c>
      <c r="H175" s="3">
        <v>0</v>
      </c>
      <c r="I175" s="3" t="s">
        <v>473</v>
      </c>
      <c r="J175" s="3" t="s">
        <v>473</v>
      </c>
      <c r="K175" s="3" t="s">
        <v>23</v>
      </c>
      <c r="L175" s="149" t="s">
        <v>23</v>
      </c>
      <c r="M175" s="3" t="s">
        <v>475</v>
      </c>
      <c r="N175" s="149" t="s">
        <v>475</v>
      </c>
      <c r="O175" s="149" t="s">
        <v>475</v>
      </c>
      <c r="P175" s="150"/>
      <c r="Q175" s="3" t="s">
        <v>475</v>
      </c>
      <c r="R175" s="150"/>
      <c r="T175" s="150"/>
      <c r="U175" s="151">
        <v>0</v>
      </c>
      <c r="V175" s="149" t="s">
        <v>475</v>
      </c>
      <c r="W175" s="149" t="s">
        <v>475</v>
      </c>
      <c r="X175" s="149" t="s">
        <v>475</v>
      </c>
      <c r="Y175" s="149" t="s">
        <v>475</v>
      </c>
      <c r="Z175" s="150"/>
      <c r="AA175" s="150"/>
      <c r="AB175" s="152">
        <v>0</v>
      </c>
      <c r="AC175" s="152">
        <v>0</v>
      </c>
      <c r="AD175" s="152">
        <v>0</v>
      </c>
      <c r="AE175" s="152">
        <v>0</v>
      </c>
      <c r="AF175" s="152">
        <v>0</v>
      </c>
      <c r="AG175" s="150"/>
      <c r="AH175" s="150"/>
      <c r="AI175" s="150"/>
      <c r="AJ175" s="150"/>
      <c r="AK175" s="3" t="s">
        <v>475</v>
      </c>
      <c r="AL175" s="3" t="s">
        <v>475</v>
      </c>
      <c r="AM175" s="3" t="s">
        <v>475</v>
      </c>
    </row>
    <row r="176" spans="1:39" s="3" customFormat="1" x14ac:dyDescent="0.25">
      <c r="A176" s="3">
        <v>20231231</v>
      </c>
      <c r="B176" s="3" t="s">
        <v>876</v>
      </c>
      <c r="C176" s="3" t="s">
        <v>877</v>
      </c>
      <c r="D176" s="149">
        <v>706799.23999999987</v>
      </c>
      <c r="E176" s="3" t="s">
        <v>23</v>
      </c>
      <c r="F176" s="3" t="s">
        <v>500</v>
      </c>
      <c r="G176" s="3" t="s">
        <v>504</v>
      </c>
      <c r="H176" s="3">
        <v>1</v>
      </c>
      <c r="I176" s="3" t="s">
        <v>500</v>
      </c>
      <c r="K176" s="3" t="s">
        <v>24</v>
      </c>
      <c r="L176" s="149" t="s">
        <v>23</v>
      </c>
      <c r="M176" s="3" t="s">
        <v>475</v>
      </c>
      <c r="N176" s="149" t="s">
        <v>475</v>
      </c>
      <c r="O176" s="149" t="s">
        <v>475</v>
      </c>
      <c r="P176" s="150"/>
      <c r="Q176" s="3" t="s">
        <v>475</v>
      </c>
      <c r="R176" s="150"/>
      <c r="T176" s="150"/>
      <c r="U176" s="151">
        <v>0</v>
      </c>
      <c r="V176" s="149" t="s">
        <v>475</v>
      </c>
      <c r="W176" s="149" t="s">
        <v>475</v>
      </c>
      <c r="X176" s="149" t="s">
        <v>475</v>
      </c>
      <c r="Y176" s="149" t="s">
        <v>475</v>
      </c>
      <c r="Z176" s="150"/>
      <c r="AA176" s="150"/>
      <c r="AB176" s="152">
        <v>0</v>
      </c>
      <c r="AC176" s="152">
        <v>0</v>
      </c>
      <c r="AD176" s="152">
        <v>0</v>
      </c>
      <c r="AE176" s="152">
        <v>0</v>
      </c>
      <c r="AF176" s="152">
        <v>0</v>
      </c>
      <c r="AG176" s="150"/>
      <c r="AH176" s="150"/>
      <c r="AI176" s="150"/>
      <c r="AJ176" s="150"/>
      <c r="AK176" s="3" t="s">
        <v>475</v>
      </c>
      <c r="AL176" s="3" t="s">
        <v>475</v>
      </c>
      <c r="AM176" s="3" t="s">
        <v>475</v>
      </c>
    </row>
    <row r="177" spans="1:40" s="3" customFormat="1" x14ac:dyDescent="0.25">
      <c r="A177" s="3">
        <v>20231231</v>
      </c>
      <c r="B177" s="3" t="s">
        <v>878</v>
      </c>
      <c r="C177" s="3" t="s">
        <v>879</v>
      </c>
      <c r="D177" s="149">
        <v>1392442.37</v>
      </c>
      <c r="E177" s="3" t="s">
        <v>24</v>
      </c>
      <c r="F177" s="3" t="s">
        <v>473</v>
      </c>
      <c r="G177" s="3" t="s">
        <v>474</v>
      </c>
      <c r="H177" s="3">
        <v>0</v>
      </c>
      <c r="I177" s="3" t="s">
        <v>473</v>
      </c>
      <c r="J177" s="3" t="s">
        <v>473</v>
      </c>
      <c r="K177" s="3" t="s">
        <v>23</v>
      </c>
      <c r="L177" s="149" t="s">
        <v>23</v>
      </c>
      <c r="M177" s="3" t="s">
        <v>475</v>
      </c>
      <c r="N177" s="149" t="s">
        <v>475</v>
      </c>
      <c r="O177" s="149" t="s">
        <v>475</v>
      </c>
      <c r="P177" s="150"/>
      <c r="Q177" s="3" t="s">
        <v>475</v>
      </c>
      <c r="R177" s="150"/>
      <c r="T177" s="150"/>
      <c r="U177" s="151">
        <v>0</v>
      </c>
      <c r="V177" s="149" t="s">
        <v>475</v>
      </c>
      <c r="W177" s="149" t="s">
        <v>475</v>
      </c>
      <c r="X177" s="149" t="s">
        <v>475</v>
      </c>
      <c r="Y177" s="149" t="s">
        <v>475</v>
      </c>
      <c r="Z177" s="150"/>
      <c r="AA177" s="150"/>
      <c r="AB177" s="152">
        <v>0</v>
      </c>
      <c r="AC177" s="152">
        <v>0</v>
      </c>
      <c r="AD177" s="152">
        <v>0</v>
      </c>
      <c r="AE177" s="152">
        <v>0</v>
      </c>
      <c r="AF177" s="152">
        <v>0</v>
      </c>
      <c r="AG177" s="150"/>
      <c r="AH177" s="150"/>
      <c r="AI177" s="150"/>
      <c r="AJ177" s="150"/>
      <c r="AK177" s="3" t="s">
        <v>475</v>
      </c>
      <c r="AL177" s="3" t="s">
        <v>475</v>
      </c>
      <c r="AM177" s="3" t="s">
        <v>475</v>
      </c>
    </row>
    <row r="178" spans="1:40" s="3" customFormat="1" x14ac:dyDescent="0.25">
      <c r="A178" s="3">
        <v>20231231</v>
      </c>
      <c r="B178" s="3" t="s">
        <v>880</v>
      </c>
      <c r="C178" s="3" t="s">
        <v>881</v>
      </c>
      <c r="D178" s="149">
        <v>240904.55</v>
      </c>
      <c r="E178" s="3" t="s">
        <v>24</v>
      </c>
      <c r="F178" s="3" t="s">
        <v>473</v>
      </c>
      <c r="G178" s="3" t="s">
        <v>474</v>
      </c>
      <c r="H178" s="3">
        <v>0</v>
      </c>
      <c r="I178" s="3" t="s">
        <v>473</v>
      </c>
      <c r="J178" s="3" t="s">
        <v>473</v>
      </c>
      <c r="K178" s="3" t="s">
        <v>23</v>
      </c>
      <c r="L178" s="149" t="s">
        <v>23</v>
      </c>
      <c r="M178" s="3" t="s">
        <v>475</v>
      </c>
      <c r="N178" s="149" t="s">
        <v>475</v>
      </c>
      <c r="O178" s="149" t="s">
        <v>475</v>
      </c>
      <c r="P178" s="150"/>
      <c r="Q178" s="3" t="s">
        <v>475</v>
      </c>
      <c r="R178" s="150"/>
      <c r="T178" s="150"/>
      <c r="U178" s="151">
        <v>0</v>
      </c>
      <c r="V178" s="149" t="s">
        <v>475</v>
      </c>
      <c r="W178" s="149" t="s">
        <v>475</v>
      </c>
      <c r="X178" s="149" t="s">
        <v>475</v>
      </c>
      <c r="Y178" s="149" t="s">
        <v>475</v>
      </c>
      <c r="Z178" s="150"/>
      <c r="AA178" s="150"/>
      <c r="AB178" s="152">
        <v>0</v>
      </c>
      <c r="AC178" s="152">
        <v>0</v>
      </c>
      <c r="AD178" s="152">
        <v>0</v>
      </c>
      <c r="AE178" s="152">
        <v>0</v>
      </c>
      <c r="AF178" s="152">
        <v>0</v>
      </c>
      <c r="AG178" s="150"/>
      <c r="AH178" s="150"/>
      <c r="AI178" s="150"/>
      <c r="AJ178" s="150"/>
      <c r="AK178" s="3" t="s">
        <v>475</v>
      </c>
      <c r="AL178" s="3" t="s">
        <v>475</v>
      </c>
      <c r="AM178" s="3" t="s">
        <v>475</v>
      </c>
    </row>
    <row r="179" spans="1:40" s="3" customFormat="1" x14ac:dyDescent="0.25">
      <c r="A179" s="3">
        <v>20231231</v>
      </c>
      <c r="B179" s="3" t="s">
        <v>882</v>
      </c>
      <c r="C179" s="3" t="s">
        <v>883</v>
      </c>
      <c r="D179" s="149">
        <v>152159.19999999998</v>
      </c>
      <c r="E179" s="3" t="s">
        <v>24</v>
      </c>
      <c r="F179" s="3" t="s">
        <v>473</v>
      </c>
      <c r="G179" s="3" t="s">
        <v>474</v>
      </c>
      <c r="H179" s="3">
        <v>0</v>
      </c>
      <c r="I179" s="3" t="s">
        <v>473</v>
      </c>
      <c r="J179" s="3" t="s">
        <v>473</v>
      </c>
      <c r="K179" s="3" t="s">
        <v>23</v>
      </c>
      <c r="L179" s="149" t="s">
        <v>23</v>
      </c>
      <c r="M179" s="3" t="s">
        <v>475</v>
      </c>
      <c r="N179" s="149" t="s">
        <v>475</v>
      </c>
      <c r="O179" s="149" t="s">
        <v>475</v>
      </c>
      <c r="P179" s="150"/>
      <c r="Q179" s="3" t="s">
        <v>475</v>
      </c>
      <c r="R179" s="150"/>
      <c r="T179" s="150"/>
      <c r="U179" s="151">
        <v>0</v>
      </c>
      <c r="V179" s="149" t="s">
        <v>475</v>
      </c>
      <c r="W179" s="149" t="s">
        <v>475</v>
      </c>
      <c r="X179" s="149" t="s">
        <v>475</v>
      </c>
      <c r="Y179" s="149" t="s">
        <v>475</v>
      </c>
      <c r="Z179" s="150"/>
      <c r="AA179" s="150"/>
      <c r="AB179" s="152">
        <v>0</v>
      </c>
      <c r="AC179" s="152">
        <v>0</v>
      </c>
      <c r="AD179" s="152">
        <v>0</v>
      </c>
      <c r="AE179" s="152">
        <v>0</v>
      </c>
      <c r="AF179" s="152">
        <v>0</v>
      </c>
      <c r="AG179" s="150"/>
      <c r="AH179" s="150"/>
      <c r="AI179" s="150"/>
      <c r="AJ179" s="150"/>
      <c r="AK179" s="3" t="s">
        <v>475</v>
      </c>
      <c r="AL179" s="3" t="s">
        <v>475</v>
      </c>
      <c r="AM179" s="3" t="s">
        <v>475</v>
      </c>
    </row>
    <row r="180" spans="1:40" s="3" customFormat="1" x14ac:dyDescent="0.25">
      <c r="A180" s="3">
        <v>20231231</v>
      </c>
      <c r="B180" s="3" t="s">
        <v>884</v>
      </c>
      <c r="C180" s="3" t="s">
        <v>885</v>
      </c>
      <c r="D180" s="149">
        <v>1576157.25</v>
      </c>
      <c r="E180" s="3" t="s">
        <v>24</v>
      </c>
      <c r="F180" s="3" t="s">
        <v>482</v>
      </c>
      <c r="G180" s="3" t="s">
        <v>474</v>
      </c>
      <c r="H180" s="3">
        <v>0</v>
      </c>
      <c r="I180" s="3" t="s">
        <v>483</v>
      </c>
      <c r="J180" s="3" t="s">
        <v>483</v>
      </c>
      <c r="K180" s="3" t="s">
        <v>23</v>
      </c>
      <c r="L180" s="149" t="s">
        <v>23</v>
      </c>
      <c r="M180" s="3" t="s">
        <v>487</v>
      </c>
      <c r="N180" s="149">
        <v>1.8000000000000002E-2</v>
      </c>
      <c r="O180" s="149">
        <v>1.8000000000000002E-2</v>
      </c>
      <c r="P180" s="150"/>
      <c r="Q180" s="3">
        <v>5.0000000000000001E-3</v>
      </c>
      <c r="R180" s="150"/>
      <c r="S180" s="3">
        <v>1</v>
      </c>
      <c r="T180" s="150"/>
      <c r="U180" s="151">
        <v>0</v>
      </c>
      <c r="V180" s="149">
        <v>0</v>
      </c>
      <c r="W180" s="149">
        <v>5.0000000000000001E-3</v>
      </c>
      <c r="X180" s="149">
        <v>0</v>
      </c>
      <c r="Y180" s="149">
        <v>5.0000000000000001E-3</v>
      </c>
      <c r="Z180" s="150"/>
      <c r="AA180" s="150"/>
      <c r="AB180" s="152">
        <v>28370.830500000004</v>
      </c>
      <c r="AC180" s="152">
        <v>7880.7862500000001</v>
      </c>
      <c r="AD180" s="152">
        <v>0</v>
      </c>
      <c r="AE180" s="152">
        <v>0</v>
      </c>
      <c r="AF180" s="152">
        <v>7880.7862500000001</v>
      </c>
      <c r="AG180" s="150"/>
      <c r="AH180" s="150"/>
      <c r="AI180" s="150"/>
      <c r="AJ180" s="150"/>
      <c r="AK180" s="3" t="s">
        <v>25</v>
      </c>
      <c r="AL180" s="3" t="s">
        <v>886</v>
      </c>
      <c r="AM180" s="3" t="s">
        <v>887</v>
      </c>
      <c r="AN180" s="157" t="s">
        <v>490</v>
      </c>
    </row>
    <row r="181" spans="1:40" s="3" customFormat="1" x14ac:dyDescent="0.25">
      <c r="A181" s="3">
        <v>20231231</v>
      </c>
      <c r="B181" s="3" t="s">
        <v>888</v>
      </c>
      <c r="C181" s="3" t="s">
        <v>889</v>
      </c>
      <c r="D181" s="149">
        <v>837508.7</v>
      </c>
      <c r="E181" s="3" t="s">
        <v>24</v>
      </c>
      <c r="F181" s="3" t="s">
        <v>482</v>
      </c>
      <c r="G181" s="3" t="s">
        <v>474</v>
      </c>
      <c r="H181" s="3">
        <v>0</v>
      </c>
      <c r="I181" s="3" t="s">
        <v>483</v>
      </c>
      <c r="J181" s="3" t="s">
        <v>483</v>
      </c>
      <c r="K181" s="3" t="s">
        <v>23</v>
      </c>
      <c r="L181" s="149" t="s">
        <v>23</v>
      </c>
      <c r="M181" s="3" t="s">
        <v>484</v>
      </c>
      <c r="N181" s="149">
        <v>0</v>
      </c>
      <c r="O181" s="149">
        <v>0</v>
      </c>
      <c r="P181" s="150"/>
      <c r="Q181" s="3">
        <v>0</v>
      </c>
      <c r="R181" s="150"/>
      <c r="T181" s="150"/>
      <c r="U181" s="151">
        <v>0</v>
      </c>
      <c r="V181" s="149">
        <v>0</v>
      </c>
      <c r="W181" s="149">
        <v>0</v>
      </c>
      <c r="X181" s="149">
        <v>0</v>
      </c>
      <c r="Y181" s="149">
        <v>0</v>
      </c>
      <c r="Z181" s="150"/>
      <c r="AA181" s="150"/>
      <c r="AB181" s="152">
        <v>0</v>
      </c>
      <c r="AC181" s="152">
        <v>0</v>
      </c>
      <c r="AD181" s="152">
        <v>0</v>
      </c>
      <c r="AE181" s="152">
        <v>0</v>
      </c>
      <c r="AF181" s="152">
        <v>0</v>
      </c>
      <c r="AG181" s="150"/>
      <c r="AH181" s="150"/>
      <c r="AI181" s="150"/>
      <c r="AJ181" s="150"/>
      <c r="AK181" s="3" t="s">
        <v>475</v>
      </c>
      <c r="AL181" s="3" t="s">
        <v>475</v>
      </c>
      <c r="AM181" s="3" t="s">
        <v>475</v>
      </c>
    </row>
    <row r="182" spans="1:40" s="3" customFormat="1" x14ac:dyDescent="0.25">
      <c r="A182" s="3">
        <v>20231231</v>
      </c>
      <c r="B182" s="3" t="s">
        <v>890</v>
      </c>
      <c r="C182" s="3" t="s">
        <v>891</v>
      </c>
      <c r="D182" s="149">
        <v>384965.8</v>
      </c>
      <c r="E182" s="3" t="s">
        <v>23</v>
      </c>
      <c r="F182" s="3" t="s">
        <v>500</v>
      </c>
      <c r="G182" s="3" t="s">
        <v>790</v>
      </c>
      <c r="H182" s="3">
        <v>1</v>
      </c>
      <c r="I182" s="3" t="s">
        <v>500</v>
      </c>
      <c r="K182" s="3" t="s">
        <v>24</v>
      </c>
      <c r="L182" s="149" t="s">
        <v>23</v>
      </c>
      <c r="M182" s="3" t="s">
        <v>475</v>
      </c>
      <c r="N182" s="149" t="s">
        <v>475</v>
      </c>
      <c r="O182" s="149" t="s">
        <v>475</v>
      </c>
      <c r="P182" s="150"/>
      <c r="Q182" s="3" t="s">
        <v>475</v>
      </c>
      <c r="R182" s="150"/>
      <c r="T182" s="150"/>
      <c r="U182" s="151">
        <v>0</v>
      </c>
      <c r="V182" s="149" t="s">
        <v>475</v>
      </c>
      <c r="W182" s="149" t="s">
        <v>475</v>
      </c>
      <c r="X182" s="149" t="s">
        <v>475</v>
      </c>
      <c r="Y182" s="149" t="s">
        <v>475</v>
      </c>
      <c r="Z182" s="150"/>
      <c r="AA182" s="150"/>
      <c r="AB182" s="152">
        <v>0</v>
      </c>
      <c r="AC182" s="152">
        <v>0</v>
      </c>
      <c r="AD182" s="152">
        <v>0</v>
      </c>
      <c r="AE182" s="152">
        <v>0</v>
      </c>
      <c r="AF182" s="152">
        <v>0</v>
      </c>
      <c r="AG182" s="150"/>
      <c r="AH182" s="150"/>
      <c r="AI182" s="150"/>
      <c r="AJ182" s="150"/>
      <c r="AK182" s="3" t="s">
        <v>475</v>
      </c>
      <c r="AL182" s="3" t="s">
        <v>475</v>
      </c>
      <c r="AM182" s="3" t="s">
        <v>475</v>
      </c>
    </row>
    <row r="183" spans="1:40" s="3" customFormat="1" x14ac:dyDescent="0.25">
      <c r="A183" s="3">
        <v>20231231</v>
      </c>
      <c r="B183" s="3" t="s">
        <v>892</v>
      </c>
      <c r="C183" s="3" t="s">
        <v>893</v>
      </c>
      <c r="D183" s="149">
        <v>13123856.16</v>
      </c>
      <c r="E183" s="3" t="s">
        <v>23</v>
      </c>
      <c r="F183" s="3" t="s">
        <v>500</v>
      </c>
      <c r="G183" s="3" t="s">
        <v>504</v>
      </c>
      <c r="H183" s="3">
        <v>1</v>
      </c>
      <c r="I183" s="3" t="s">
        <v>500</v>
      </c>
      <c r="K183" s="3" t="s">
        <v>24</v>
      </c>
      <c r="L183" s="149" t="s">
        <v>23</v>
      </c>
      <c r="M183" s="3" t="s">
        <v>475</v>
      </c>
      <c r="N183" s="149" t="s">
        <v>475</v>
      </c>
      <c r="O183" s="149" t="s">
        <v>475</v>
      </c>
      <c r="P183" s="150"/>
      <c r="Q183" s="3" t="s">
        <v>475</v>
      </c>
      <c r="R183" s="150"/>
      <c r="T183" s="150"/>
      <c r="U183" s="151">
        <v>0</v>
      </c>
      <c r="V183" s="149" t="s">
        <v>475</v>
      </c>
      <c r="W183" s="149" t="s">
        <v>475</v>
      </c>
      <c r="X183" s="149" t="s">
        <v>475</v>
      </c>
      <c r="Y183" s="149" t="s">
        <v>475</v>
      </c>
      <c r="Z183" s="150"/>
      <c r="AA183" s="150"/>
      <c r="AB183" s="152">
        <v>0</v>
      </c>
      <c r="AC183" s="152">
        <v>0</v>
      </c>
      <c r="AD183" s="152">
        <v>0</v>
      </c>
      <c r="AE183" s="152">
        <v>0</v>
      </c>
      <c r="AF183" s="152">
        <v>0</v>
      </c>
      <c r="AG183" s="150"/>
      <c r="AH183" s="150"/>
      <c r="AI183" s="150"/>
      <c r="AJ183" s="150"/>
      <c r="AK183" s="3" t="s">
        <v>475</v>
      </c>
      <c r="AL183" s="3" t="s">
        <v>475</v>
      </c>
      <c r="AM183" s="3" t="s">
        <v>475</v>
      </c>
    </row>
    <row r="184" spans="1:40" s="3" customFormat="1" x14ac:dyDescent="0.25">
      <c r="A184" s="3">
        <v>20231231</v>
      </c>
      <c r="B184" s="3" t="s">
        <v>894</v>
      </c>
      <c r="C184" s="3" t="s">
        <v>895</v>
      </c>
      <c r="D184" s="149">
        <v>475713.6</v>
      </c>
      <c r="E184" s="3" t="s">
        <v>24</v>
      </c>
      <c r="F184" s="3" t="s">
        <v>473</v>
      </c>
      <c r="G184" s="3" t="s">
        <v>474</v>
      </c>
      <c r="H184" s="3">
        <v>0</v>
      </c>
      <c r="I184" s="3" t="s">
        <v>473</v>
      </c>
      <c r="J184" s="3" t="s">
        <v>473</v>
      </c>
      <c r="K184" s="3" t="s">
        <v>23</v>
      </c>
      <c r="L184" s="149" t="s">
        <v>23</v>
      </c>
      <c r="M184" s="3" t="s">
        <v>475</v>
      </c>
      <c r="N184" s="149" t="s">
        <v>475</v>
      </c>
      <c r="O184" s="149" t="s">
        <v>475</v>
      </c>
      <c r="P184" s="150"/>
      <c r="Q184" s="3" t="s">
        <v>475</v>
      </c>
      <c r="R184" s="150"/>
      <c r="T184" s="150"/>
      <c r="U184" s="151">
        <v>0</v>
      </c>
      <c r="V184" s="149" t="s">
        <v>475</v>
      </c>
      <c r="W184" s="149" t="s">
        <v>475</v>
      </c>
      <c r="X184" s="149" t="s">
        <v>475</v>
      </c>
      <c r="Y184" s="149" t="s">
        <v>475</v>
      </c>
      <c r="Z184" s="150"/>
      <c r="AA184" s="150"/>
      <c r="AB184" s="152">
        <v>0</v>
      </c>
      <c r="AC184" s="152">
        <v>0</v>
      </c>
      <c r="AD184" s="152">
        <v>0</v>
      </c>
      <c r="AE184" s="152">
        <v>0</v>
      </c>
      <c r="AF184" s="152">
        <v>0</v>
      </c>
      <c r="AG184" s="150"/>
      <c r="AH184" s="150"/>
      <c r="AI184" s="150"/>
      <c r="AJ184" s="150"/>
      <c r="AK184" s="3" t="s">
        <v>475</v>
      </c>
      <c r="AL184" s="3" t="s">
        <v>475</v>
      </c>
      <c r="AM184" s="3" t="s">
        <v>475</v>
      </c>
    </row>
    <row r="185" spans="1:40" s="3" customFormat="1" x14ac:dyDescent="0.25">
      <c r="A185" s="3">
        <v>20231231</v>
      </c>
      <c r="B185" s="3" t="s">
        <v>896</v>
      </c>
      <c r="C185" s="3" t="s">
        <v>897</v>
      </c>
      <c r="D185" s="149">
        <v>1149817.95</v>
      </c>
      <c r="E185" s="3" t="s">
        <v>23</v>
      </c>
      <c r="F185" s="3" t="s">
        <v>500</v>
      </c>
      <c r="G185" s="3" t="s">
        <v>474</v>
      </c>
      <c r="H185" s="3">
        <v>0</v>
      </c>
      <c r="I185" s="3" t="s">
        <v>500</v>
      </c>
      <c r="K185" s="3" t="s">
        <v>23</v>
      </c>
      <c r="L185" s="149" t="s">
        <v>23</v>
      </c>
      <c r="M185" s="3" t="s">
        <v>475</v>
      </c>
      <c r="N185" s="149" t="s">
        <v>475</v>
      </c>
      <c r="O185" s="149" t="s">
        <v>475</v>
      </c>
      <c r="P185" s="150"/>
      <c r="Q185" s="3" t="s">
        <v>475</v>
      </c>
      <c r="R185" s="150"/>
      <c r="T185" s="150"/>
      <c r="U185" s="151">
        <v>0</v>
      </c>
      <c r="V185" s="149" t="s">
        <v>475</v>
      </c>
      <c r="W185" s="149" t="s">
        <v>475</v>
      </c>
      <c r="X185" s="149" t="s">
        <v>475</v>
      </c>
      <c r="Y185" s="149" t="s">
        <v>475</v>
      </c>
      <c r="Z185" s="150"/>
      <c r="AA185" s="150"/>
      <c r="AB185" s="152">
        <v>0</v>
      </c>
      <c r="AC185" s="152">
        <v>0</v>
      </c>
      <c r="AD185" s="152">
        <v>0</v>
      </c>
      <c r="AE185" s="152">
        <v>0</v>
      </c>
      <c r="AF185" s="152">
        <v>0</v>
      </c>
      <c r="AG185" s="150"/>
      <c r="AH185" s="150"/>
      <c r="AI185" s="150"/>
      <c r="AJ185" s="150"/>
      <c r="AK185" s="3" t="s">
        <v>475</v>
      </c>
      <c r="AL185" s="3" t="s">
        <v>475</v>
      </c>
      <c r="AM185" s="3" t="s">
        <v>475</v>
      </c>
    </row>
    <row r="186" spans="1:40" s="3" customFormat="1" x14ac:dyDescent="0.25">
      <c r="A186" s="3">
        <v>20231231</v>
      </c>
      <c r="B186" s="3" t="s">
        <v>898</v>
      </c>
      <c r="C186" s="3" t="s">
        <v>899</v>
      </c>
      <c r="D186" s="149">
        <v>1738038.0599999998</v>
      </c>
      <c r="E186" s="3" t="s">
        <v>24</v>
      </c>
      <c r="F186" s="3" t="s">
        <v>473</v>
      </c>
      <c r="G186" s="3" t="s">
        <v>474</v>
      </c>
      <c r="H186" s="3">
        <v>0</v>
      </c>
      <c r="I186" s="3" t="s">
        <v>473</v>
      </c>
      <c r="J186" s="3" t="s">
        <v>473</v>
      </c>
      <c r="K186" s="3" t="s">
        <v>23</v>
      </c>
      <c r="L186" s="149" t="s">
        <v>23</v>
      </c>
      <c r="M186" s="3" t="s">
        <v>475</v>
      </c>
      <c r="N186" s="149" t="s">
        <v>475</v>
      </c>
      <c r="O186" s="149" t="s">
        <v>475</v>
      </c>
      <c r="P186" s="150"/>
      <c r="Q186" s="3" t="s">
        <v>475</v>
      </c>
      <c r="R186" s="150"/>
      <c r="T186" s="150"/>
      <c r="U186" s="151">
        <v>0</v>
      </c>
      <c r="V186" s="149" t="s">
        <v>475</v>
      </c>
      <c r="W186" s="149" t="s">
        <v>475</v>
      </c>
      <c r="X186" s="149" t="s">
        <v>475</v>
      </c>
      <c r="Y186" s="149" t="s">
        <v>475</v>
      </c>
      <c r="Z186" s="150"/>
      <c r="AA186" s="150"/>
      <c r="AB186" s="152">
        <v>0</v>
      </c>
      <c r="AC186" s="152">
        <v>0</v>
      </c>
      <c r="AD186" s="152">
        <v>0</v>
      </c>
      <c r="AE186" s="152">
        <v>0</v>
      </c>
      <c r="AF186" s="152">
        <v>0</v>
      </c>
      <c r="AG186" s="150"/>
      <c r="AH186" s="150"/>
      <c r="AI186" s="150"/>
      <c r="AJ186" s="150"/>
      <c r="AK186" s="3" t="s">
        <v>475</v>
      </c>
      <c r="AL186" s="3" t="s">
        <v>475</v>
      </c>
      <c r="AM186" s="3" t="s">
        <v>475</v>
      </c>
    </row>
    <row r="187" spans="1:40" s="3" customFormat="1" x14ac:dyDescent="0.25">
      <c r="A187" s="3">
        <v>20231231</v>
      </c>
      <c r="B187" s="3" t="s">
        <v>900</v>
      </c>
      <c r="C187" s="3" t="s">
        <v>901</v>
      </c>
      <c r="D187" s="149">
        <v>5288046.9000000004</v>
      </c>
      <c r="E187" s="3" t="s">
        <v>23</v>
      </c>
      <c r="F187" s="3" t="s">
        <v>500</v>
      </c>
      <c r="G187" s="3" t="s">
        <v>474</v>
      </c>
      <c r="H187" s="3">
        <v>0</v>
      </c>
      <c r="I187" s="3" t="s">
        <v>500</v>
      </c>
      <c r="J187" s="157" t="s">
        <v>506</v>
      </c>
      <c r="K187" s="3" t="s">
        <v>23</v>
      </c>
      <c r="L187" s="149" t="s">
        <v>23</v>
      </c>
      <c r="M187" s="157" t="s">
        <v>487</v>
      </c>
      <c r="N187" s="149" t="s">
        <v>475</v>
      </c>
      <c r="O187" s="149" t="s">
        <v>475</v>
      </c>
      <c r="P187" s="150"/>
      <c r="Q187" s="3" t="s">
        <v>475</v>
      </c>
      <c r="R187" s="150"/>
      <c r="T187" s="150"/>
      <c r="U187" s="151">
        <v>0</v>
      </c>
      <c r="V187" s="149" t="s">
        <v>475</v>
      </c>
      <c r="W187" s="149" t="s">
        <v>475</v>
      </c>
      <c r="X187" s="149" t="s">
        <v>475</v>
      </c>
      <c r="Y187" s="149" t="s">
        <v>475</v>
      </c>
      <c r="Z187" s="150"/>
      <c r="AA187" s="150"/>
      <c r="AB187" s="152">
        <v>0</v>
      </c>
      <c r="AC187" s="152">
        <v>0</v>
      </c>
      <c r="AD187" s="152">
        <v>0</v>
      </c>
      <c r="AE187" s="152">
        <v>0</v>
      </c>
      <c r="AF187" s="152">
        <v>0</v>
      </c>
      <c r="AG187" s="150"/>
      <c r="AH187" s="150"/>
      <c r="AI187" s="150"/>
      <c r="AJ187" s="150"/>
      <c r="AK187" s="3" t="s">
        <v>22</v>
      </c>
      <c r="AL187" s="3" t="s">
        <v>902</v>
      </c>
      <c r="AM187" s="3" t="s">
        <v>903</v>
      </c>
      <c r="AN187" s="157" t="s">
        <v>490</v>
      </c>
    </row>
    <row r="188" spans="1:40" s="3" customFormat="1" x14ac:dyDescent="0.25">
      <c r="A188" s="3">
        <v>20231231</v>
      </c>
      <c r="B188" s="3" t="s">
        <v>904</v>
      </c>
      <c r="C188" s="3" t="s">
        <v>905</v>
      </c>
      <c r="D188" s="149">
        <v>1</v>
      </c>
      <c r="E188" s="3" t="s">
        <v>23</v>
      </c>
      <c r="F188" s="3" t="s">
        <v>500</v>
      </c>
      <c r="G188" s="3" t="s">
        <v>474</v>
      </c>
      <c r="H188" s="3">
        <v>0</v>
      </c>
      <c r="I188" s="3" t="s">
        <v>500</v>
      </c>
      <c r="J188" s="157" t="s">
        <v>483</v>
      </c>
      <c r="K188" s="3" t="s">
        <v>23</v>
      </c>
      <c r="L188" s="149" t="s">
        <v>23</v>
      </c>
      <c r="M188" s="3" t="s">
        <v>475</v>
      </c>
      <c r="N188" s="149" t="s">
        <v>475</v>
      </c>
      <c r="O188" s="149" t="s">
        <v>475</v>
      </c>
      <c r="P188" s="150"/>
      <c r="Q188" s="3" t="s">
        <v>475</v>
      </c>
      <c r="R188" s="150"/>
      <c r="T188" s="150"/>
      <c r="U188" s="151">
        <v>0</v>
      </c>
      <c r="V188" s="149" t="s">
        <v>475</v>
      </c>
      <c r="W188" s="149" t="s">
        <v>475</v>
      </c>
      <c r="X188" s="149" t="s">
        <v>475</v>
      </c>
      <c r="Y188" s="149" t="s">
        <v>475</v>
      </c>
      <c r="Z188" s="150"/>
      <c r="AA188" s="150"/>
      <c r="AB188" s="152">
        <v>0</v>
      </c>
      <c r="AC188" s="152">
        <v>0</v>
      </c>
      <c r="AD188" s="152">
        <v>0</v>
      </c>
      <c r="AE188" s="152">
        <v>0</v>
      </c>
      <c r="AF188" s="152">
        <v>0</v>
      </c>
      <c r="AG188" s="150"/>
      <c r="AH188" s="150"/>
      <c r="AI188" s="150"/>
      <c r="AJ188" s="150"/>
      <c r="AK188" s="3" t="s">
        <v>25</v>
      </c>
      <c r="AL188" s="3">
        <v>0</v>
      </c>
      <c r="AM188" s="3" t="s">
        <v>475</v>
      </c>
    </row>
    <row r="189" spans="1:40" s="3" customFormat="1" x14ac:dyDescent="0.25">
      <c r="A189" s="3">
        <v>20231231</v>
      </c>
      <c r="B189" s="3" t="s">
        <v>906</v>
      </c>
      <c r="C189" s="3" t="s">
        <v>907</v>
      </c>
      <c r="D189" s="149">
        <v>2522431.1999999997</v>
      </c>
      <c r="E189" s="3" t="s">
        <v>24</v>
      </c>
      <c r="F189" s="3" t="s">
        <v>473</v>
      </c>
      <c r="G189" s="3" t="s">
        <v>474</v>
      </c>
      <c r="H189" s="3">
        <v>0</v>
      </c>
      <c r="I189" s="3" t="s">
        <v>473</v>
      </c>
      <c r="J189" s="3" t="s">
        <v>473</v>
      </c>
      <c r="K189" s="3" t="s">
        <v>23</v>
      </c>
      <c r="L189" s="149" t="s">
        <v>23</v>
      </c>
      <c r="M189" s="3" t="s">
        <v>475</v>
      </c>
      <c r="N189" s="149" t="s">
        <v>475</v>
      </c>
      <c r="O189" s="149" t="s">
        <v>475</v>
      </c>
      <c r="P189" s="150"/>
      <c r="Q189" s="3" t="s">
        <v>475</v>
      </c>
      <c r="R189" s="150"/>
      <c r="T189" s="150"/>
      <c r="U189" s="151">
        <v>0</v>
      </c>
      <c r="V189" s="149" t="s">
        <v>475</v>
      </c>
      <c r="W189" s="149" t="s">
        <v>475</v>
      </c>
      <c r="X189" s="149" t="s">
        <v>475</v>
      </c>
      <c r="Y189" s="149" t="s">
        <v>475</v>
      </c>
      <c r="Z189" s="150"/>
      <c r="AA189" s="150"/>
      <c r="AB189" s="152">
        <v>0</v>
      </c>
      <c r="AC189" s="152">
        <v>0</v>
      </c>
      <c r="AD189" s="152">
        <v>0</v>
      </c>
      <c r="AE189" s="152">
        <v>0</v>
      </c>
      <c r="AF189" s="152">
        <v>0</v>
      </c>
      <c r="AG189" s="150"/>
      <c r="AH189" s="150"/>
      <c r="AI189" s="150"/>
      <c r="AJ189" s="150"/>
      <c r="AK189" s="3" t="s">
        <v>475</v>
      </c>
      <c r="AL189" s="3" t="s">
        <v>475</v>
      </c>
      <c r="AM189" s="3" t="s">
        <v>475</v>
      </c>
    </row>
    <row r="190" spans="1:40" s="3" customFormat="1" x14ac:dyDescent="0.25">
      <c r="A190" s="3">
        <v>20231231</v>
      </c>
      <c r="B190" s="3" t="s">
        <v>908</v>
      </c>
      <c r="C190" s="3" t="s">
        <v>909</v>
      </c>
      <c r="D190" s="149">
        <v>82963.95</v>
      </c>
      <c r="E190" s="3" t="s">
        <v>24</v>
      </c>
      <c r="F190" s="3" t="s">
        <v>482</v>
      </c>
      <c r="G190" s="3" t="s">
        <v>474</v>
      </c>
      <c r="H190" s="3">
        <v>0</v>
      </c>
      <c r="I190" s="3" t="s">
        <v>483</v>
      </c>
      <c r="J190" s="3" t="s">
        <v>483</v>
      </c>
      <c r="K190" s="3" t="s">
        <v>23</v>
      </c>
      <c r="L190" s="149" t="s">
        <v>23</v>
      </c>
      <c r="M190" s="3" t="s">
        <v>487</v>
      </c>
      <c r="N190" s="149">
        <v>0</v>
      </c>
      <c r="O190" s="149">
        <v>0</v>
      </c>
      <c r="P190" s="150"/>
      <c r="Q190" s="3">
        <v>0</v>
      </c>
      <c r="R190" s="150"/>
      <c r="T190" s="150"/>
      <c r="U190" s="151">
        <v>0</v>
      </c>
      <c r="V190" s="149">
        <v>0</v>
      </c>
      <c r="W190" s="149">
        <v>0</v>
      </c>
      <c r="X190" s="149">
        <v>0</v>
      </c>
      <c r="Y190" s="149">
        <v>0</v>
      </c>
      <c r="Z190" s="150"/>
      <c r="AA190" s="150"/>
      <c r="AB190" s="152">
        <v>0</v>
      </c>
      <c r="AC190" s="152">
        <v>0</v>
      </c>
      <c r="AD190" s="152">
        <v>0</v>
      </c>
      <c r="AE190" s="152">
        <v>0</v>
      </c>
      <c r="AF190" s="152">
        <v>0</v>
      </c>
      <c r="AG190" s="150"/>
      <c r="AH190" s="150"/>
      <c r="AI190" s="150"/>
      <c r="AJ190" s="150"/>
      <c r="AK190" s="3" t="s">
        <v>25</v>
      </c>
      <c r="AL190" s="3" t="s">
        <v>910</v>
      </c>
      <c r="AM190" s="3" t="s">
        <v>911</v>
      </c>
      <c r="AN190" s="157" t="s">
        <v>490</v>
      </c>
    </row>
    <row r="191" spans="1:40" s="3" customFormat="1" x14ac:dyDescent="0.25">
      <c r="A191" s="3">
        <v>20231231</v>
      </c>
      <c r="B191" s="3" t="s">
        <v>912</v>
      </c>
      <c r="C191" s="3" t="s">
        <v>913</v>
      </c>
      <c r="D191" s="149">
        <v>6691127.04</v>
      </c>
      <c r="E191" s="3" t="s">
        <v>24</v>
      </c>
      <c r="F191" s="3" t="s">
        <v>473</v>
      </c>
      <c r="G191" s="3" t="s">
        <v>474</v>
      </c>
      <c r="H191" s="3">
        <v>0</v>
      </c>
      <c r="I191" s="3" t="s">
        <v>473</v>
      </c>
      <c r="J191" s="3" t="s">
        <v>473</v>
      </c>
      <c r="K191" s="3" t="s">
        <v>23</v>
      </c>
      <c r="L191" s="149" t="s">
        <v>23</v>
      </c>
      <c r="M191" s="3" t="s">
        <v>475</v>
      </c>
      <c r="N191" s="149" t="s">
        <v>475</v>
      </c>
      <c r="O191" s="149" t="s">
        <v>475</v>
      </c>
      <c r="P191" s="150"/>
      <c r="Q191" s="3" t="s">
        <v>475</v>
      </c>
      <c r="R191" s="150"/>
      <c r="T191" s="150"/>
      <c r="U191" s="151">
        <v>0</v>
      </c>
      <c r="V191" s="149" t="s">
        <v>475</v>
      </c>
      <c r="W191" s="149" t="s">
        <v>475</v>
      </c>
      <c r="X191" s="149" t="s">
        <v>475</v>
      </c>
      <c r="Y191" s="149" t="s">
        <v>475</v>
      </c>
      <c r="Z191" s="150"/>
      <c r="AA191" s="150"/>
      <c r="AB191" s="152">
        <v>0</v>
      </c>
      <c r="AC191" s="152">
        <v>0</v>
      </c>
      <c r="AD191" s="152">
        <v>0</v>
      </c>
      <c r="AE191" s="152">
        <v>0</v>
      </c>
      <c r="AF191" s="152">
        <v>0</v>
      </c>
      <c r="AG191" s="150"/>
      <c r="AH191" s="150"/>
      <c r="AI191" s="150"/>
      <c r="AJ191" s="150"/>
      <c r="AK191" s="3" t="s">
        <v>475</v>
      </c>
      <c r="AL191" s="3" t="s">
        <v>475</v>
      </c>
      <c r="AM191" s="3" t="s">
        <v>475</v>
      </c>
    </row>
    <row r="192" spans="1:40" s="3" customFormat="1" x14ac:dyDescent="0.25">
      <c r="A192" s="3">
        <v>20231231</v>
      </c>
      <c r="B192" s="3" t="s">
        <v>914</v>
      </c>
      <c r="C192" s="3" t="s">
        <v>915</v>
      </c>
      <c r="D192" s="149">
        <v>31636631</v>
      </c>
      <c r="E192" s="3" t="s">
        <v>24</v>
      </c>
      <c r="F192" s="3" t="s">
        <v>473</v>
      </c>
      <c r="G192" s="3" t="s">
        <v>474</v>
      </c>
      <c r="H192" s="3">
        <v>0</v>
      </c>
      <c r="I192" s="3" t="s">
        <v>473</v>
      </c>
      <c r="J192" s="3" t="s">
        <v>473</v>
      </c>
      <c r="K192" s="3" t="s">
        <v>23</v>
      </c>
      <c r="L192" s="149" t="s">
        <v>23</v>
      </c>
      <c r="M192" s="3" t="s">
        <v>475</v>
      </c>
      <c r="N192" s="149" t="s">
        <v>475</v>
      </c>
      <c r="O192" s="149" t="s">
        <v>475</v>
      </c>
      <c r="P192" s="150"/>
      <c r="Q192" s="3" t="s">
        <v>475</v>
      </c>
      <c r="R192" s="150"/>
      <c r="T192" s="150"/>
      <c r="U192" s="151">
        <v>0</v>
      </c>
      <c r="V192" s="149" t="s">
        <v>475</v>
      </c>
      <c r="W192" s="149" t="s">
        <v>475</v>
      </c>
      <c r="X192" s="149" t="s">
        <v>475</v>
      </c>
      <c r="Y192" s="149" t="s">
        <v>475</v>
      </c>
      <c r="Z192" s="150"/>
      <c r="AA192" s="150"/>
      <c r="AB192" s="152">
        <v>0</v>
      </c>
      <c r="AC192" s="152">
        <v>0</v>
      </c>
      <c r="AD192" s="152">
        <v>0</v>
      </c>
      <c r="AE192" s="152">
        <v>0</v>
      </c>
      <c r="AF192" s="152">
        <v>0</v>
      </c>
      <c r="AG192" s="150"/>
      <c r="AH192" s="150"/>
      <c r="AI192" s="150"/>
      <c r="AJ192" s="150"/>
      <c r="AK192" s="3" t="s">
        <v>475</v>
      </c>
      <c r="AL192" s="3" t="s">
        <v>475</v>
      </c>
      <c r="AM192" s="3" t="s">
        <v>475</v>
      </c>
    </row>
    <row r="193" spans="1:39" s="3" customFormat="1" x14ac:dyDescent="0.25">
      <c r="A193" s="3">
        <v>20231231</v>
      </c>
      <c r="B193" s="3" t="s">
        <v>916</v>
      </c>
      <c r="C193" s="3" t="s">
        <v>917</v>
      </c>
      <c r="D193" s="149">
        <v>12245261.640000001</v>
      </c>
      <c r="E193" s="3" t="s">
        <v>24</v>
      </c>
      <c r="F193" s="3" t="s">
        <v>473</v>
      </c>
      <c r="G193" s="3" t="s">
        <v>474</v>
      </c>
      <c r="H193" s="3">
        <v>0</v>
      </c>
      <c r="I193" s="3" t="s">
        <v>473</v>
      </c>
      <c r="J193" s="3" t="s">
        <v>473</v>
      </c>
      <c r="K193" s="3" t="s">
        <v>23</v>
      </c>
      <c r="L193" s="149" t="s">
        <v>23</v>
      </c>
      <c r="M193" s="3" t="s">
        <v>475</v>
      </c>
      <c r="N193" s="149" t="s">
        <v>475</v>
      </c>
      <c r="O193" s="149" t="s">
        <v>475</v>
      </c>
      <c r="P193" s="150"/>
      <c r="Q193" s="3" t="s">
        <v>475</v>
      </c>
      <c r="R193" s="150"/>
      <c r="T193" s="150"/>
      <c r="U193" s="151">
        <v>0</v>
      </c>
      <c r="V193" s="149" t="s">
        <v>475</v>
      </c>
      <c r="W193" s="149" t="s">
        <v>475</v>
      </c>
      <c r="X193" s="149" t="s">
        <v>475</v>
      </c>
      <c r="Y193" s="149" t="s">
        <v>475</v>
      </c>
      <c r="Z193" s="150"/>
      <c r="AA193" s="150"/>
      <c r="AB193" s="152">
        <v>0</v>
      </c>
      <c r="AC193" s="152">
        <v>0</v>
      </c>
      <c r="AD193" s="152">
        <v>0</v>
      </c>
      <c r="AE193" s="152">
        <v>0</v>
      </c>
      <c r="AF193" s="152">
        <v>0</v>
      </c>
      <c r="AG193" s="150"/>
      <c r="AH193" s="150"/>
      <c r="AI193" s="150"/>
      <c r="AJ193" s="150"/>
      <c r="AK193" s="3" t="s">
        <v>475</v>
      </c>
      <c r="AL193" s="3" t="s">
        <v>475</v>
      </c>
      <c r="AM193" s="3" t="s">
        <v>475</v>
      </c>
    </row>
    <row r="194" spans="1:39" s="3" customFormat="1" x14ac:dyDescent="0.25">
      <c r="A194" s="3">
        <v>20231231</v>
      </c>
      <c r="B194" s="3" t="s">
        <v>918</v>
      </c>
      <c r="C194" s="3" t="s">
        <v>919</v>
      </c>
      <c r="D194" s="149">
        <v>471100.08</v>
      </c>
      <c r="E194" s="3" t="s">
        <v>24</v>
      </c>
      <c r="F194" s="3" t="s">
        <v>482</v>
      </c>
      <c r="G194" s="3" t="s">
        <v>474</v>
      </c>
      <c r="H194" s="3">
        <v>0</v>
      </c>
      <c r="I194" s="3" t="s">
        <v>483</v>
      </c>
      <c r="J194" s="3" t="s">
        <v>483</v>
      </c>
      <c r="K194" s="3" t="s">
        <v>23</v>
      </c>
      <c r="L194" s="149" t="s">
        <v>23</v>
      </c>
      <c r="M194" s="3" t="s">
        <v>484</v>
      </c>
      <c r="N194" s="149">
        <v>0</v>
      </c>
      <c r="O194" s="149">
        <v>0</v>
      </c>
      <c r="P194" s="150"/>
      <c r="Q194" s="3">
        <v>0</v>
      </c>
      <c r="R194" s="150"/>
      <c r="T194" s="150"/>
      <c r="U194" s="151">
        <v>0</v>
      </c>
      <c r="V194" s="149">
        <v>0</v>
      </c>
      <c r="W194" s="149">
        <v>0</v>
      </c>
      <c r="X194" s="149">
        <v>0</v>
      </c>
      <c r="Y194" s="149">
        <v>0</v>
      </c>
      <c r="Z194" s="150"/>
      <c r="AA194" s="150"/>
      <c r="AB194" s="152">
        <v>0</v>
      </c>
      <c r="AC194" s="152">
        <v>0</v>
      </c>
      <c r="AD194" s="152">
        <v>0</v>
      </c>
      <c r="AE194" s="152">
        <v>0</v>
      </c>
      <c r="AF194" s="152">
        <v>0</v>
      </c>
      <c r="AG194" s="150"/>
      <c r="AH194" s="150"/>
      <c r="AI194" s="150"/>
      <c r="AJ194" s="150"/>
      <c r="AK194" s="3" t="s">
        <v>25</v>
      </c>
      <c r="AL194" s="3">
        <v>0</v>
      </c>
      <c r="AM194" s="3" t="s">
        <v>475</v>
      </c>
    </row>
    <row r="195" spans="1:39" s="3" customFormat="1" x14ac:dyDescent="0.25">
      <c r="A195" s="3">
        <v>20231231</v>
      </c>
      <c r="B195" s="3" t="s">
        <v>920</v>
      </c>
      <c r="C195" s="3" t="s">
        <v>921</v>
      </c>
      <c r="D195" s="149">
        <v>2313.6999999999998</v>
      </c>
      <c r="E195" s="3" t="s">
        <v>24</v>
      </c>
      <c r="F195" s="3" t="s">
        <v>473</v>
      </c>
      <c r="G195" s="3" t="s">
        <v>474</v>
      </c>
      <c r="H195" s="3">
        <v>0</v>
      </c>
      <c r="I195" s="3" t="s">
        <v>473</v>
      </c>
      <c r="J195" s="3" t="s">
        <v>473</v>
      </c>
      <c r="K195" s="3" t="s">
        <v>23</v>
      </c>
      <c r="L195" s="149" t="s">
        <v>23</v>
      </c>
      <c r="M195" s="3" t="s">
        <v>475</v>
      </c>
      <c r="N195" s="149" t="s">
        <v>475</v>
      </c>
      <c r="O195" s="149" t="s">
        <v>475</v>
      </c>
      <c r="P195" s="150"/>
      <c r="Q195" s="3" t="s">
        <v>475</v>
      </c>
      <c r="R195" s="150"/>
      <c r="T195" s="150"/>
      <c r="U195" s="151">
        <v>0</v>
      </c>
      <c r="V195" s="149" t="s">
        <v>475</v>
      </c>
      <c r="W195" s="149" t="s">
        <v>475</v>
      </c>
      <c r="X195" s="149" t="s">
        <v>475</v>
      </c>
      <c r="Y195" s="149" t="s">
        <v>475</v>
      </c>
      <c r="Z195" s="150"/>
      <c r="AA195" s="150"/>
      <c r="AB195" s="152">
        <v>0</v>
      </c>
      <c r="AC195" s="152">
        <v>0</v>
      </c>
      <c r="AD195" s="152">
        <v>0</v>
      </c>
      <c r="AE195" s="152">
        <v>0</v>
      </c>
      <c r="AF195" s="152">
        <v>0</v>
      </c>
      <c r="AG195" s="150"/>
      <c r="AH195" s="150"/>
      <c r="AI195" s="150"/>
      <c r="AJ195" s="150"/>
      <c r="AK195" s="3" t="s">
        <v>475</v>
      </c>
      <c r="AL195" s="3" t="s">
        <v>475</v>
      </c>
      <c r="AM195" s="3" t="s">
        <v>475</v>
      </c>
    </row>
    <row r="196" spans="1:39" s="3" customFormat="1" x14ac:dyDescent="0.25">
      <c r="A196" s="3">
        <v>20231231</v>
      </c>
      <c r="B196" s="3" t="s">
        <v>922</v>
      </c>
      <c r="C196" s="3" t="s">
        <v>923</v>
      </c>
      <c r="D196" s="149">
        <v>912428.54999999993</v>
      </c>
      <c r="E196" s="3" t="s">
        <v>23</v>
      </c>
      <c r="F196" s="3" t="s">
        <v>500</v>
      </c>
      <c r="G196" s="3" t="s">
        <v>504</v>
      </c>
      <c r="H196" s="3">
        <v>1</v>
      </c>
      <c r="I196" s="3" t="s">
        <v>500</v>
      </c>
      <c r="K196" s="3" t="s">
        <v>24</v>
      </c>
      <c r="L196" s="149" t="s">
        <v>23</v>
      </c>
      <c r="M196" s="3" t="s">
        <v>475</v>
      </c>
      <c r="N196" s="149" t="s">
        <v>475</v>
      </c>
      <c r="O196" s="149" t="s">
        <v>475</v>
      </c>
      <c r="P196" s="150"/>
      <c r="Q196" s="3" t="s">
        <v>475</v>
      </c>
      <c r="R196" s="150"/>
      <c r="T196" s="150"/>
      <c r="U196" s="151">
        <v>0</v>
      </c>
      <c r="V196" s="149" t="s">
        <v>475</v>
      </c>
      <c r="W196" s="149" t="s">
        <v>475</v>
      </c>
      <c r="X196" s="149" t="s">
        <v>475</v>
      </c>
      <c r="Y196" s="149" t="s">
        <v>475</v>
      </c>
      <c r="Z196" s="150"/>
      <c r="AA196" s="150"/>
      <c r="AB196" s="152">
        <v>0</v>
      </c>
      <c r="AC196" s="152">
        <v>0</v>
      </c>
      <c r="AD196" s="152">
        <v>0</v>
      </c>
      <c r="AE196" s="152">
        <v>0</v>
      </c>
      <c r="AF196" s="152">
        <v>0</v>
      </c>
      <c r="AG196" s="150"/>
      <c r="AH196" s="150"/>
      <c r="AI196" s="150"/>
      <c r="AJ196" s="150"/>
      <c r="AK196" s="3" t="s">
        <v>475</v>
      </c>
      <c r="AL196" s="3" t="s">
        <v>475</v>
      </c>
      <c r="AM196" s="3" t="s">
        <v>475</v>
      </c>
    </row>
    <row r="197" spans="1:39" s="3" customFormat="1" x14ac:dyDescent="0.25">
      <c r="A197" s="3">
        <v>20231231</v>
      </c>
      <c r="B197" s="3" t="s">
        <v>924</v>
      </c>
      <c r="C197" s="3" t="s">
        <v>925</v>
      </c>
      <c r="D197" s="149">
        <v>1407341.43</v>
      </c>
      <c r="E197" s="3" t="s">
        <v>23</v>
      </c>
      <c r="F197" s="3" t="s">
        <v>500</v>
      </c>
      <c r="G197" s="3" t="s">
        <v>504</v>
      </c>
      <c r="H197" s="3">
        <v>1</v>
      </c>
      <c r="I197" s="3" t="s">
        <v>500</v>
      </c>
      <c r="J197" s="157" t="s">
        <v>506</v>
      </c>
      <c r="K197" s="3" t="s">
        <v>24</v>
      </c>
      <c r="L197" s="149" t="s">
        <v>23</v>
      </c>
      <c r="M197" s="3" t="s">
        <v>475</v>
      </c>
      <c r="N197" s="149" t="s">
        <v>475</v>
      </c>
      <c r="O197" s="149" t="s">
        <v>475</v>
      </c>
      <c r="P197" s="150"/>
      <c r="Q197" s="3" t="s">
        <v>475</v>
      </c>
      <c r="R197" s="150"/>
      <c r="T197" s="150"/>
      <c r="U197" s="151">
        <v>0</v>
      </c>
      <c r="V197" s="149" t="s">
        <v>475</v>
      </c>
      <c r="W197" s="149" t="s">
        <v>475</v>
      </c>
      <c r="X197" s="149" t="s">
        <v>475</v>
      </c>
      <c r="Y197" s="149" t="s">
        <v>475</v>
      </c>
      <c r="Z197" s="150"/>
      <c r="AA197" s="150"/>
      <c r="AB197" s="152">
        <v>0</v>
      </c>
      <c r="AC197" s="152">
        <v>0</v>
      </c>
      <c r="AD197" s="152">
        <v>0</v>
      </c>
      <c r="AE197" s="152">
        <v>0</v>
      </c>
      <c r="AF197" s="152">
        <v>0</v>
      </c>
      <c r="AG197" s="150"/>
      <c r="AH197" s="150"/>
      <c r="AI197" s="150"/>
      <c r="AJ197" s="150"/>
      <c r="AK197" s="3" t="s">
        <v>22</v>
      </c>
      <c r="AL197" s="3" t="s">
        <v>571</v>
      </c>
      <c r="AM197" s="3" t="s">
        <v>475</v>
      </c>
    </row>
    <row r="198" spans="1:39" s="3" customFormat="1" x14ac:dyDescent="0.25">
      <c r="A198" s="3">
        <v>20231231</v>
      </c>
      <c r="B198" s="3" t="s">
        <v>926</v>
      </c>
      <c r="C198" s="3" t="s">
        <v>927</v>
      </c>
      <c r="D198" s="149">
        <v>1608.52</v>
      </c>
      <c r="E198" s="3" t="s">
        <v>24</v>
      </c>
      <c r="F198" s="3" t="s">
        <v>473</v>
      </c>
      <c r="G198" s="3" t="s">
        <v>474</v>
      </c>
      <c r="H198" s="3">
        <v>0</v>
      </c>
      <c r="I198" s="3" t="s">
        <v>473</v>
      </c>
      <c r="J198" s="3" t="s">
        <v>473</v>
      </c>
      <c r="K198" s="3" t="s">
        <v>23</v>
      </c>
      <c r="L198" s="149" t="s">
        <v>23</v>
      </c>
      <c r="M198" s="3" t="s">
        <v>475</v>
      </c>
      <c r="N198" s="149" t="s">
        <v>475</v>
      </c>
      <c r="O198" s="149" t="s">
        <v>475</v>
      </c>
      <c r="P198" s="150"/>
      <c r="Q198" s="3" t="s">
        <v>475</v>
      </c>
      <c r="R198" s="150"/>
      <c r="T198" s="150"/>
      <c r="U198" s="151">
        <v>0</v>
      </c>
      <c r="V198" s="149" t="s">
        <v>475</v>
      </c>
      <c r="W198" s="149" t="s">
        <v>475</v>
      </c>
      <c r="X198" s="149" t="s">
        <v>475</v>
      </c>
      <c r="Y198" s="149" t="s">
        <v>475</v>
      </c>
      <c r="Z198" s="150"/>
      <c r="AA198" s="150"/>
      <c r="AB198" s="152">
        <v>0</v>
      </c>
      <c r="AC198" s="152">
        <v>0</v>
      </c>
      <c r="AD198" s="152">
        <v>0</v>
      </c>
      <c r="AE198" s="152">
        <v>0</v>
      </c>
      <c r="AF198" s="152">
        <v>0</v>
      </c>
      <c r="AG198" s="150"/>
      <c r="AH198" s="150"/>
      <c r="AI198" s="150"/>
      <c r="AJ198" s="150"/>
      <c r="AK198" s="3" t="s">
        <v>475</v>
      </c>
      <c r="AL198" s="3" t="s">
        <v>475</v>
      </c>
      <c r="AM198" s="3" t="s">
        <v>475</v>
      </c>
    </row>
    <row r="199" spans="1:39" s="3" customFormat="1" x14ac:dyDescent="0.25">
      <c r="A199" s="3">
        <v>20231231</v>
      </c>
      <c r="B199" s="3" t="s">
        <v>928</v>
      </c>
      <c r="C199" s="3" t="s">
        <v>929</v>
      </c>
      <c r="D199" s="149">
        <v>24441297.940000001</v>
      </c>
      <c r="E199" s="3" t="s">
        <v>23</v>
      </c>
      <c r="F199" s="3" t="s">
        <v>500</v>
      </c>
      <c r="G199" s="3" t="s">
        <v>504</v>
      </c>
      <c r="H199" s="3">
        <v>1</v>
      </c>
      <c r="I199" s="3" t="s">
        <v>500</v>
      </c>
      <c r="J199" s="157" t="s">
        <v>506</v>
      </c>
      <c r="K199" s="3" t="s">
        <v>24</v>
      </c>
      <c r="L199" s="149" t="s">
        <v>23</v>
      </c>
      <c r="M199" s="3" t="s">
        <v>475</v>
      </c>
      <c r="N199" s="149" t="s">
        <v>475</v>
      </c>
      <c r="O199" s="149" t="s">
        <v>475</v>
      </c>
      <c r="P199" s="150"/>
      <c r="Q199" s="3" t="s">
        <v>475</v>
      </c>
      <c r="R199" s="150"/>
      <c r="T199" s="150"/>
      <c r="U199" s="151">
        <v>0</v>
      </c>
      <c r="V199" s="149" t="s">
        <v>475</v>
      </c>
      <c r="W199" s="149" t="s">
        <v>475</v>
      </c>
      <c r="X199" s="149" t="s">
        <v>475</v>
      </c>
      <c r="Y199" s="149" t="s">
        <v>475</v>
      </c>
      <c r="Z199" s="150"/>
      <c r="AA199" s="150"/>
      <c r="AB199" s="152">
        <v>0</v>
      </c>
      <c r="AC199" s="152">
        <v>0</v>
      </c>
      <c r="AD199" s="152">
        <v>0</v>
      </c>
      <c r="AE199" s="152">
        <v>0</v>
      </c>
      <c r="AF199" s="152">
        <v>0</v>
      </c>
      <c r="AG199" s="150"/>
      <c r="AH199" s="150"/>
      <c r="AI199" s="150"/>
      <c r="AJ199" s="150"/>
      <c r="AK199" s="3" t="s">
        <v>22</v>
      </c>
      <c r="AL199" s="3" t="s">
        <v>672</v>
      </c>
      <c r="AM199" s="3" t="s">
        <v>475</v>
      </c>
    </row>
    <row r="200" spans="1:39" s="3" customFormat="1" x14ac:dyDescent="0.25">
      <c r="A200" s="3">
        <v>20231231</v>
      </c>
      <c r="B200" s="3" t="s">
        <v>930</v>
      </c>
      <c r="C200" s="3" t="s">
        <v>931</v>
      </c>
      <c r="D200" s="149">
        <v>709505.1</v>
      </c>
      <c r="E200" s="3" t="s">
        <v>24</v>
      </c>
      <c r="F200" s="3" t="s">
        <v>482</v>
      </c>
      <c r="G200" s="3" t="s">
        <v>474</v>
      </c>
      <c r="H200" s="3">
        <v>0</v>
      </c>
      <c r="I200" s="3" t="s">
        <v>483</v>
      </c>
      <c r="J200" s="3" t="s">
        <v>483</v>
      </c>
      <c r="K200" s="3" t="s">
        <v>23</v>
      </c>
      <c r="L200" s="149" t="s">
        <v>23</v>
      </c>
      <c r="M200" s="3" t="s">
        <v>487</v>
      </c>
      <c r="N200" s="149">
        <v>0.13300000000000001</v>
      </c>
      <c r="O200" s="149">
        <v>0.13300000000000001</v>
      </c>
      <c r="P200" s="150"/>
      <c r="Q200" s="3">
        <v>4.0000000000000001E-3</v>
      </c>
      <c r="R200" s="150"/>
      <c r="S200" s="3">
        <v>1</v>
      </c>
      <c r="T200" s="150"/>
      <c r="U200" s="151">
        <v>0</v>
      </c>
      <c r="V200" s="149">
        <v>3.0000000000000001E-3</v>
      </c>
      <c r="W200" s="149">
        <v>1E-3</v>
      </c>
      <c r="X200" s="149">
        <v>3.0000000000000001E-3</v>
      </c>
      <c r="Y200" s="149">
        <v>1E-3</v>
      </c>
      <c r="Z200" s="150"/>
      <c r="AA200" s="150"/>
      <c r="AB200" s="152">
        <v>94364.1783</v>
      </c>
      <c r="AC200" s="152">
        <v>2838.0203999999999</v>
      </c>
      <c r="AD200" s="152">
        <v>0</v>
      </c>
      <c r="AE200" s="152">
        <v>2128.5153</v>
      </c>
      <c r="AF200" s="152">
        <v>709.50509999999997</v>
      </c>
      <c r="AG200" s="150"/>
      <c r="AH200" s="150"/>
      <c r="AI200" s="150"/>
      <c r="AJ200" s="150"/>
      <c r="AK200" s="3" t="s">
        <v>25</v>
      </c>
      <c r="AL200" s="3" t="s">
        <v>932</v>
      </c>
      <c r="AM200" s="3" t="s">
        <v>475</v>
      </c>
    </row>
    <row r="201" spans="1:39" s="3" customFormat="1" x14ac:dyDescent="0.25">
      <c r="A201" s="3">
        <v>20231231</v>
      </c>
      <c r="B201" s="3" t="s">
        <v>933</v>
      </c>
      <c r="C201" s="3" t="s">
        <v>934</v>
      </c>
      <c r="D201" s="149">
        <v>759552.05</v>
      </c>
      <c r="E201" s="3" t="s">
        <v>23</v>
      </c>
      <c r="F201" s="3" t="s">
        <v>500</v>
      </c>
      <c r="G201" s="3" t="s">
        <v>474</v>
      </c>
      <c r="H201" s="3">
        <v>0</v>
      </c>
      <c r="I201" s="3" t="s">
        <v>500</v>
      </c>
      <c r="K201" s="3" t="s">
        <v>23</v>
      </c>
      <c r="L201" s="149" t="s">
        <v>23</v>
      </c>
      <c r="M201" s="3" t="s">
        <v>475</v>
      </c>
      <c r="N201" s="149" t="s">
        <v>475</v>
      </c>
      <c r="O201" s="149" t="s">
        <v>475</v>
      </c>
      <c r="P201" s="150"/>
      <c r="Q201" s="3" t="s">
        <v>475</v>
      </c>
      <c r="R201" s="150"/>
      <c r="T201" s="150"/>
      <c r="U201" s="151">
        <v>0</v>
      </c>
      <c r="V201" s="149" t="s">
        <v>475</v>
      </c>
      <c r="W201" s="149" t="s">
        <v>475</v>
      </c>
      <c r="X201" s="149" t="s">
        <v>475</v>
      </c>
      <c r="Y201" s="149" t="s">
        <v>475</v>
      </c>
      <c r="Z201" s="150"/>
      <c r="AA201" s="150"/>
      <c r="AB201" s="152">
        <v>0</v>
      </c>
      <c r="AC201" s="152">
        <v>0</v>
      </c>
      <c r="AD201" s="152">
        <v>0</v>
      </c>
      <c r="AE201" s="152">
        <v>0</v>
      </c>
      <c r="AF201" s="152">
        <v>0</v>
      </c>
      <c r="AG201" s="150"/>
      <c r="AH201" s="150"/>
      <c r="AI201" s="150"/>
      <c r="AJ201" s="150"/>
      <c r="AK201" s="3" t="s">
        <v>475</v>
      </c>
      <c r="AL201" s="3" t="s">
        <v>475</v>
      </c>
      <c r="AM201" s="3" t="s">
        <v>475</v>
      </c>
    </row>
    <row r="202" spans="1:39" s="3" customFormat="1" x14ac:dyDescent="0.25">
      <c r="A202" s="3">
        <v>20231231</v>
      </c>
      <c r="B202" s="3" t="s">
        <v>935</v>
      </c>
      <c r="C202" s="3" t="s">
        <v>936</v>
      </c>
      <c r="D202" s="149">
        <v>2099567.0099999998</v>
      </c>
      <c r="E202" s="3" t="s">
        <v>24</v>
      </c>
      <c r="F202" s="3" t="s">
        <v>482</v>
      </c>
      <c r="G202" s="3" t="s">
        <v>474</v>
      </c>
      <c r="H202" s="3">
        <v>0</v>
      </c>
      <c r="I202" s="3" t="s">
        <v>483</v>
      </c>
      <c r="J202" s="3" t="s">
        <v>483</v>
      </c>
      <c r="K202" s="3" t="s">
        <v>23</v>
      </c>
      <c r="L202" s="149" t="s">
        <v>23</v>
      </c>
      <c r="M202" s="3" t="s">
        <v>484</v>
      </c>
      <c r="N202" s="149">
        <v>0</v>
      </c>
      <c r="O202" s="149">
        <v>0</v>
      </c>
      <c r="P202" s="150"/>
      <c r="Q202" s="3">
        <v>0</v>
      </c>
      <c r="R202" s="150"/>
      <c r="T202" s="150"/>
      <c r="U202" s="151">
        <v>0</v>
      </c>
      <c r="V202" s="149">
        <v>0</v>
      </c>
      <c r="W202" s="149">
        <v>0</v>
      </c>
      <c r="X202" s="149">
        <v>0</v>
      </c>
      <c r="Y202" s="149">
        <v>0</v>
      </c>
      <c r="Z202" s="150"/>
      <c r="AA202" s="150"/>
      <c r="AB202" s="152">
        <v>0</v>
      </c>
      <c r="AC202" s="152">
        <v>0</v>
      </c>
      <c r="AD202" s="152">
        <v>0</v>
      </c>
      <c r="AE202" s="152">
        <v>0</v>
      </c>
      <c r="AF202" s="152">
        <v>0</v>
      </c>
      <c r="AG202" s="150"/>
      <c r="AH202" s="150"/>
      <c r="AI202" s="150"/>
      <c r="AJ202" s="150"/>
      <c r="AK202" s="3" t="s">
        <v>25</v>
      </c>
      <c r="AL202" s="3" t="s">
        <v>937</v>
      </c>
      <c r="AM202" s="3" t="s">
        <v>475</v>
      </c>
    </row>
    <row r="203" spans="1:39" s="3" customFormat="1" x14ac:dyDescent="0.25">
      <c r="A203" s="3">
        <v>20231231</v>
      </c>
      <c r="B203" s="3" t="s">
        <v>938</v>
      </c>
      <c r="C203" s="3" t="s">
        <v>939</v>
      </c>
      <c r="D203" s="149">
        <v>36280466.880000003</v>
      </c>
      <c r="E203" s="3" t="s">
        <v>23</v>
      </c>
      <c r="F203" s="3" t="s">
        <v>500</v>
      </c>
      <c r="G203" s="3" t="s">
        <v>504</v>
      </c>
      <c r="H203" s="3">
        <v>1</v>
      </c>
      <c r="I203" s="3" t="s">
        <v>500</v>
      </c>
      <c r="K203" s="3" t="s">
        <v>24</v>
      </c>
      <c r="L203" s="149" t="s">
        <v>23</v>
      </c>
      <c r="M203" s="3" t="s">
        <v>475</v>
      </c>
      <c r="N203" s="149" t="s">
        <v>475</v>
      </c>
      <c r="O203" s="149" t="s">
        <v>475</v>
      </c>
      <c r="P203" s="150"/>
      <c r="Q203" s="3" t="s">
        <v>475</v>
      </c>
      <c r="R203" s="150"/>
      <c r="T203" s="150"/>
      <c r="U203" s="151">
        <v>0</v>
      </c>
      <c r="V203" s="149" t="s">
        <v>475</v>
      </c>
      <c r="W203" s="149" t="s">
        <v>475</v>
      </c>
      <c r="X203" s="149" t="s">
        <v>475</v>
      </c>
      <c r="Y203" s="149" t="s">
        <v>475</v>
      </c>
      <c r="Z203" s="150"/>
      <c r="AA203" s="150"/>
      <c r="AB203" s="152">
        <v>0</v>
      </c>
      <c r="AC203" s="152">
        <v>0</v>
      </c>
      <c r="AD203" s="152">
        <v>0</v>
      </c>
      <c r="AE203" s="152">
        <v>0</v>
      </c>
      <c r="AF203" s="152">
        <v>0</v>
      </c>
      <c r="AG203" s="150"/>
      <c r="AH203" s="150"/>
      <c r="AI203" s="150"/>
      <c r="AJ203" s="150"/>
      <c r="AK203" s="3" t="s">
        <v>475</v>
      </c>
      <c r="AL203" s="3" t="s">
        <v>475</v>
      </c>
      <c r="AM203" s="3" t="s">
        <v>475</v>
      </c>
    </row>
    <row r="204" spans="1:39" s="3" customFormat="1" x14ac:dyDescent="0.25">
      <c r="A204" s="3">
        <v>20231231</v>
      </c>
      <c r="B204" s="3" t="s">
        <v>940</v>
      </c>
      <c r="C204" s="3" t="s">
        <v>941</v>
      </c>
      <c r="D204" s="149">
        <v>15988262.399999999</v>
      </c>
      <c r="E204" s="3" t="s">
        <v>24</v>
      </c>
      <c r="F204" s="3" t="s">
        <v>473</v>
      </c>
      <c r="G204" s="3" t="s">
        <v>474</v>
      </c>
      <c r="H204" s="3">
        <v>0</v>
      </c>
      <c r="I204" s="3" t="s">
        <v>473</v>
      </c>
      <c r="J204" s="3" t="s">
        <v>473</v>
      </c>
      <c r="K204" s="3" t="s">
        <v>23</v>
      </c>
      <c r="L204" s="149" t="s">
        <v>23</v>
      </c>
      <c r="M204" s="3" t="s">
        <v>475</v>
      </c>
      <c r="N204" s="149" t="s">
        <v>475</v>
      </c>
      <c r="O204" s="149" t="s">
        <v>475</v>
      </c>
      <c r="P204" s="150"/>
      <c r="Q204" s="3" t="s">
        <v>475</v>
      </c>
      <c r="R204" s="150"/>
      <c r="T204" s="150"/>
      <c r="U204" s="151">
        <v>0</v>
      </c>
      <c r="V204" s="149" t="s">
        <v>475</v>
      </c>
      <c r="W204" s="149" t="s">
        <v>475</v>
      </c>
      <c r="X204" s="149" t="s">
        <v>475</v>
      </c>
      <c r="Y204" s="149" t="s">
        <v>475</v>
      </c>
      <c r="Z204" s="150"/>
      <c r="AA204" s="150"/>
      <c r="AB204" s="152">
        <v>0</v>
      </c>
      <c r="AC204" s="152">
        <v>0</v>
      </c>
      <c r="AD204" s="152">
        <v>0</v>
      </c>
      <c r="AE204" s="152">
        <v>0</v>
      </c>
      <c r="AF204" s="152">
        <v>0</v>
      </c>
      <c r="AG204" s="150"/>
      <c r="AH204" s="150"/>
      <c r="AI204" s="150"/>
      <c r="AJ204" s="150"/>
      <c r="AK204" s="3" t="s">
        <v>475</v>
      </c>
      <c r="AL204" s="3" t="s">
        <v>475</v>
      </c>
      <c r="AM204" s="3" t="s">
        <v>475</v>
      </c>
    </row>
    <row r="205" spans="1:39" s="3" customFormat="1" x14ac:dyDescent="0.25">
      <c r="A205" s="3">
        <v>20231231</v>
      </c>
      <c r="B205" s="3" t="s">
        <v>942</v>
      </c>
      <c r="C205" s="3" t="s">
        <v>943</v>
      </c>
      <c r="D205" s="149">
        <v>187511.42</v>
      </c>
      <c r="E205" s="3" t="s">
        <v>24</v>
      </c>
      <c r="F205" s="3" t="s">
        <v>473</v>
      </c>
      <c r="G205" s="3" t="s">
        <v>474</v>
      </c>
      <c r="H205" s="3">
        <v>0</v>
      </c>
      <c r="I205" s="3" t="s">
        <v>473</v>
      </c>
      <c r="J205" s="3" t="s">
        <v>473</v>
      </c>
      <c r="K205" s="3" t="s">
        <v>23</v>
      </c>
      <c r="L205" s="149" t="s">
        <v>23</v>
      </c>
      <c r="M205" s="3" t="s">
        <v>475</v>
      </c>
      <c r="N205" s="149" t="s">
        <v>475</v>
      </c>
      <c r="O205" s="149" t="s">
        <v>475</v>
      </c>
      <c r="P205" s="150"/>
      <c r="Q205" s="3" t="s">
        <v>475</v>
      </c>
      <c r="R205" s="150"/>
      <c r="T205" s="150"/>
      <c r="U205" s="151">
        <v>0</v>
      </c>
      <c r="V205" s="149" t="s">
        <v>475</v>
      </c>
      <c r="W205" s="149" t="s">
        <v>475</v>
      </c>
      <c r="X205" s="149" t="s">
        <v>475</v>
      </c>
      <c r="Y205" s="149" t="s">
        <v>475</v>
      </c>
      <c r="Z205" s="150"/>
      <c r="AA205" s="150"/>
      <c r="AB205" s="152">
        <v>0</v>
      </c>
      <c r="AC205" s="152">
        <v>0</v>
      </c>
      <c r="AD205" s="152">
        <v>0</v>
      </c>
      <c r="AE205" s="152">
        <v>0</v>
      </c>
      <c r="AF205" s="152">
        <v>0</v>
      </c>
      <c r="AG205" s="150"/>
      <c r="AH205" s="150"/>
      <c r="AI205" s="150"/>
      <c r="AJ205" s="150"/>
      <c r="AK205" s="3" t="s">
        <v>475</v>
      </c>
      <c r="AL205" s="3" t="s">
        <v>475</v>
      </c>
      <c r="AM205" s="3" t="s">
        <v>475</v>
      </c>
    </row>
    <row r="206" spans="1:39" s="3" customFormat="1" x14ac:dyDescent="0.25">
      <c r="A206" s="3">
        <v>20231231</v>
      </c>
      <c r="B206" s="3" t="s">
        <v>944</v>
      </c>
      <c r="C206" s="3" t="s">
        <v>945</v>
      </c>
      <c r="D206" s="149">
        <v>666434.18999999994</v>
      </c>
      <c r="E206" s="3" t="s">
        <v>24</v>
      </c>
      <c r="F206" s="3" t="s">
        <v>482</v>
      </c>
      <c r="G206" s="3" t="s">
        <v>474</v>
      </c>
      <c r="H206" s="3">
        <v>0</v>
      </c>
      <c r="I206" s="3" t="s">
        <v>483</v>
      </c>
      <c r="J206" s="3" t="s">
        <v>483</v>
      </c>
      <c r="K206" s="3" t="s">
        <v>23</v>
      </c>
      <c r="L206" s="149" t="s">
        <v>23</v>
      </c>
      <c r="M206" s="3" t="s">
        <v>484</v>
      </c>
      <c r="N206" s="149">
        <v>0</v>
      </c>
      <c r="O206" s="149">
        <v>0</v>
      </c>
      <c r="P206" s="150"/>
      <c r="Q206" s="3">
        <v>0</v>
      </c>
      <c r="R206" s="150"/>
      <c r="T206" s="150"/>
      <c r="U206" s="151">
        <v>0</v>
      </c>
      <c r="V206" s="149">
        <v>0</v>
      </c>
      <c r="W206" s="149">
        <v>0</v>
      </c>
      <c r="X206" s="149">
        <v>0</v>
      </c>
      <c r="Y206" s="149">
        <v>0</v>
      </c>
      <c r="Z206" s="150"/>
      <c r="AA206" s="150"/>
      <c r="AB206" s="152">
        <v>0</v>
      </c>
      <c r="AC206" s="152">
        <v>0</v>
      </c>
      <c r="AD206" s="152">
        <v>0</v>
      </c>
      <c r="AE206" s="152">
        <v>0</v>
      </c>
      <c r="AF206" s="152">
        <v>0</v>
      </c>
      <c r="AG206" s="150"/>
      <c r="AH206" s="150"/>
      <c r="AI206" s="150"/>
      <c r="AJ206" s="150"/>
      <c r="AK206" s="3" t="s">
        <v>25</v>
      </c>
      <c r="AL206" s="3" t="s">
        <v>946</v>
      </c>
      <c r="AM206" s="3" t="s">
        <v>475</v>
      </c>
    </row>
    <row r="207" spans="1:39" s="3" customFormat="1" x14ac:dyDescent="0.25">
      <c r="A207" s="3">
        <v>20231231</v>
      </c>
      <c r="B207" s="3" t="s">
        <v>947</v>
      </c>
      <c r="C207" s="3" t="s">
        <v>948</v>
      </c>
      <c r="D207" s="149">
        <v>7398113.8199999994</v>
      </c>
      <c r="E207" s="3" t="s">
        <v>23</v>
      </c>
      <c r="F207" s="3" t="s">
        <v>500</v>
      </c>
      <c r="G207" s="3" t="s">
        <v>504</v>
      </c>
      <c r="H207" s="3">
        <v>1</v>
      </c>
      <c r="I207" s="3" t="s">
        <v>500</v>
      </c>
      <c r="K207" s="3" t="s">
        <v>24</v>
      </c>
      <c r="L207" s="149" t="s">
        <v>23</v>
      </c>
      <c r="M207" s="3" t="s">
        <v>475</v>
      </c>
      <c r="N207" s="149" t="s">
        <v>475</v>
      </c>
      <c r="O207" s="149" t="s">
        <v>475</v>
      </c>
      <c r="P207" s="150"/>
      <c r="Q207" s="3" t="s">
        <v>475</v>
      </c>
      <c r="R207" s="150"/>
      <c r="T207" s="150"/>
      <c r="U207" s="151">
        <v>0</v>
      </c>
      <c r="V207" s="149" t="s">
        <v>475</v>
      </c>
      <c r="W207" s="149" t="s">
        <v>475</v>
      </c>
      <c r="X207" s="149" t="s">
        <v>475</v>
      </c>
      <c r="Y207" s="149" t="s">
        <v>475</v>
      </c>
      <c r="Z207" s="150"/>
      <c r="AA207" s="150"/>
      <c r="AB207" s="152">
        <v>0</v>
      </c>
      <c r="AC207" s="152">
        <v>0</v>
      </c>
      <c r="AD207" s="152">
        <v>0</v>
      </c>
      <c r="AE207" s="152">
        <v>0</v>
      </c>
      <c r="AF207" s="152">
        <v>0</v>
      </c>
      <c r="AG207" s="150"/>
      <c r="AH207" s="150"/>
      <c r="AI207" s="150"/>
      <c r="AJ207" s="150"/>
      <c r="AK207" s="3" t="s">
        <v>475</v>
      </c>
      <c r="AL207" s="3" t="s">
        <v>475</v>
      </c>
      <c r="AM207" s="3" t="s">
        <v>475</v>
      </c>
    </row>
    <row r="208" spans="1:39" s="3" customFormat="1" x14ac:dyDescent="0.25">
      <c r="A208" s="3">
        <v>20231231</v>
      </c>
      <c r="B208" s="3" t="s">
        <v>949</v>
      </c>
      <c r="C208" s="3" t="s">
        <v>950</v>
      </c>
      <c r="D208" s="149">
        <v>2125063.92</v>
      </c>
      <c r="E208" s="3" t="s">
        <v>24</v>
      </c>
      <c r="F208" s="3" t="s">
        <v>482</v>
      </c>
      <c r="G208" s="3" t="s">
        <v>474</v>
      </c>
      <c r="H208" s="3">
        <v>0</v>
      </c>
      <c r="I208" s="3" t="s">
        <v>483</v>
      </c>
      <c r="J208" s="3" t="s">
        <v>483</v>
      </c>
      <c r="K208" s="3" t="s">
        <v>23</v>
      </c>
      <c r="L208" s="149" t="s">
        <v>23</v>
      </c>
      <c r="M208" s="3" t="s">
        <v>487</v>
      </c>
      <c r="N208" s="149">
        <v>0.129</v>
      </c>
      <c r="O208" s="149">
        <v>0.129</v>
      </c>
      <c r="P208" s="150"/>
      <c r="Q208" s="3">
        <v>1.2E-2</v>
      </c>
      <c r="R208" s="150"/>
      <c r="S208" s="3">
        <v>1</v>
      </c>
      <c r="T208" s="150"/>
      <c r="U208" s="151">
        <v>0</v>
      </c>
      <c r="V208" s="149">
        <v>0</v>
      </c>
      <c r="W208" s="149">
        <v>5.0000000000000001E-3</v>
      </c>
      <c r="X208" s="149">
        <v>0</v>
      </c>
      <c r="Y208" s="149">
        <v>5.0000000000000001E-3</v>
      </c>
      <c r="Z208" s="150"/>
      <c r="AA208" s="150"/>
      <c r="AB208" s="152">
        <v>274133.24567999999</v>
      </c>
      <c r="AC208" s="152">
        <v>25500.767039999999</v>
      </c>
      <c r="AD208" s="152">
        <v>0</v>
      </c>
      <c r="AE208" s="152">
        <v>0</v>
      </c>
      <c r="AF208" s="152">
        <v>10625.319600000001</v>
      </c>
      <c r="AG208" s="150"/>
      <c r="AH208" s="150"/>
      <c r="AI208" s="150"/>
      <c r="AJ208" s="150"/>
      <c r="AK208" s="3" t="s">
        <v>25</v>
      </c>
      <c r="AL208" s="3" t="s">
        <v>951</v>
      </c>
      <c r="AM208" s="3" t="s">
        <v>475</v>
      </c>
    </row>
    <row r="209" spans="1:39" s="3" customFormat="1" x14ac:dyDescent="0.25">
      <c r="A209" s="3">
        <v>20231231</v>
      </c>
      <c r="B209" s="3" t="s">
        <v>952</v>
      </c>
      <c r="C209" s="3" t="s">
        <v>953</v>
      </c>
      <c r="D209" s="149">
        <v>3074479.9499999997</v>
      </c>
      <c r="E209" s="3" t="s">
        <v>24</v>
      </c>
      <c r="F209" s="3" t="s">
        <v>482</v>
      </c>
      <c r="G209" s="3" t="s">
        <v>474</v>
      </c>
      <c r="H209" s="3">
        <v>0</v>
      </c>
      <c r="I209" s="3" t="s">
        <v>483</v>
      </c>
      <c r="J209" s="3" t="s">
        <v>483</v>
      </c>
      <c r="K209" s="3" t="s">
        <v>23</v>
      </c>
      <c r="L209" s="149" t="s">
        <v>23</v>
      </c>
      <c r="M209" s="3">
        <v>0</v>
      </c>
      <c r="N209" s="149">
        <v>0</v>
      </c>
      <c r="O209" s="149">
        <v>0</v>
      </c>
      <c r="P209" s="150"/>
      <c r="Q209" s="3">
        <v>0</v>
      </c>
      <c r="R209" s="150"/>
      <c r="T209" s="150"/>
      <c r="U209" s="151">
        <v>0</v>
      </c>
      <c r="V209" s="149">
        <v>0</v>
      </c>
      <c r="W209" s="149">
        <v>0</v>
      </c>
      <c r="X209" s="149">
        <v>0</v>
      </c>
      <c r="Y209" s="149">
        <v>0</v>
      </c>
      <c r="Z209" s="150"/>
      <c r="AA209" s="150"/>
      <c r="AB209" s="152">
        <v>0</v>
      </c>
      <c r="AC209" s="152">
        <v>0</v>
      </c>
      <c r="AD209" s="152">
        <v>0</v>
      </c>
      <c r="AE209" s="152">
        <v>0</v>
      </c>
      <c r="AF209" s="152">
        <v>0</v>
      </c>
      <c r="AG209" s="150"/>
      <c r="AH209" s="150"/>
      <c r="AI209" s="150"/>
      <c r="AJ209" s="150"/>
      <c r="AK209" s="3" t="s">
        <v>25</v>
      </c>
      <c r="AL209" s="3" t="s">
        <v>954</v>
      </c>
      <c r="AM209" s="3" t="s">
        <v>475</v>
      </c>
    </row>
    <row r="210" spans="1:39" s="3" customFormat="1" x14ac:dyDescent="0.25">
      <c r="A210" s="3">
        <v>20231231</v>
      </c>
      <c r="B210" s="3" t="s">
        <v>955</v>
      </c>
      <c r="C210" s="3" t="s">
        <v>956</v>
      </c>
      <c r="D210" s="149">
        <v>2624.74</v>
      </c>
      <c r="E210" s="3" t="s">
        <v>24</v>
      </c>
      <c r="F210" s="3" t="s">
        <v>473</v>
      </c>
      <c r="G210" s="3" t="s">
        <v>474</v>
      </c>
      <c r="H210" s="3">
        <v>0</v>
      </c>
      <c r="I210" s="3" t="s">
        <v>473</v>
      </c>
      <c r="J210" s="3" t="s">
        <v>473</v>
      </c>
      <c r="K210" s="3" t="s">
        <v>23</v>
      </c>
      <c r="L210" s="149" t="s">
        <v>23</v>
      </c>
      <c r="M210" s="3" t="s">
        <v>475</v>
      </c>
      <c r="N210" s="149" t="s">
        <v>475</v>
      </c>
      <c r="O210" s="149" t="s">
        <v>475</v>
      </c>
      <c r="P210" s="150"/>
      <c r="Q210" s="3" t="s">
        <v>475</v>
      </c>
      <c r="R210" s="150"/>
      <c r="T210" s="150"/>
      <c r="U210" s="151">
        <v>0</v>
      </c>
      <c r="V210" s="149" t="s">
        <v>475</v>
      </c>
      <c r="W210" s="149" t="s">
        <v>475</v>
      </c>
      <c r="X210" s="149" t="s">
        <v>475</v>
      </c>
      <c r="Y210" s="149" t="s">
        <v>475</v>
      </c>
      <c r="Z210" s="150"/>
      <c r="AA210" s="150"/>
      <c r="AB210" s="152">
        <v>0</v>
      </c>
      <c r="AC210" s="152">
        <v>0</v>
      </c>
      <c r="AD210" s="152">
        <v>0</v>
      </c>
      <c r="AE210" s="152">
        <v>0</v>
      </c>
      <c r="AF210" s="152">
        <v>0</v>
      </c>
      <c r="AG210" s="150"/>
      <c r="AH210" s="150"/>
      <c r="AI210" s="150"/>
      <c r="AJ210" s="150"/>
      <c r="AK210" s="3" t="s">
        <v>475</v>
      </c>
      <c r="AL210" s="3" t="s">
        <v>475</v>
      </c>
      <c r="AM210" s="3" t="s">
        <v>475</v>
      </c>
    </row>
    <row r="211" spans="1:39" s="3" customFormat="1" x14ac:dyDescent="0.25">
      <c r="A211" s="3">
        <v>20231231</v>
      </c>
      <c r="B211" s="3" t="s">
        <v>957</v>
      </c>
      <c r="C211" s="3" t="s">
        <v>958</v>
      </c>
      <c r="D211" s="149">
        <v>7158816.0399999991</v>
      </c>
      <c r="E211" s="3" t="s">
        <v>24</v>
      </c>
      <c r="F211" s="3" t="s">
        <v>473</v>
      </c>
      <c r="G211" s="3" t="s">
        <v>474</v>
      </c>
      <c r="H211" s="3">
        <v>0</v>
      </c>
      <c r="I211" s="3" t="s">
        <v>473</v>
      </c>
      <c r="J211" s="3" t="s">
        <v>473</v>
      </c>
      <c r="K211" s="3" t="s">
        <v>23</v>
      </c>
      <c r="L211" s="149" t="s">
        <v>23</v>
      </c>
      <c r="M211" s="3" t="s">
        <v>475</v>
      </c>
      <c r="N211" s="149" t="s">
        <v>475</v>
      </c>
      <c r="O211" s="149" t="s">
        <v>475</v>
      </c>
      <c r="P211" s="150"/>
      <c r="Q211" s="3" t="s">
        <v>475</v>
      </c>
      <c r="R211" s="150"/>
      <c r="T211" s="150"/>
      <c r="U211" s="151">
        <v>0</v>
      </c>
      <c r="V211" s="149" t="s">
        <v>475</v>
      </c>
      <c r="W211" s="149" t="s">
        <v>475</v>
      </c>
      <c r="X211" s="149" t="s">
        <v>475</v>
      </c>
      <c r="Y211" s="149" t="s">
        <v>475</v>
      </c>
      <c r="Z211" s="150"/>
      <c r="AA211" s="150"/>
      <c r="AB211" s="152">
        <v>0</v>
      </c>
      <c r="AC211" s="152">
        <v>0</v>
      </c>
      <c r="AD211" s="152">
        <v>0</v>
      </c>
      <c r="AE211" s="152">
        <v>0</v>
      </c>
      <c r="AF211" s="152">
        <v>0</v>
      </c>
      <c r="AG211" s="150"/>
      <c r="AH211" s="150"/>
      <c r="AI211" s="150"/>
      <c r="AJ211" s="150"/>
      <c r="AK211" s="3" t="s">
        <v>475</v>
      </c>
      <c r="AL211" s="3" t="s">
        <v>475</v>
      </c>
      <c r="AM211" s="3" t="s">
        <v>475</v>
      </c>
    </row>
    <row r="212" spans="1:39" s="3" customFormat="1" x14ac:dyDescent="0.25">
      <c r="A212" s="3">
        <v>20231231</v>
      </c>
      <c r="B212" s="3" t="s">
        <v>959</v>
      </c>
      <c r="C212" s="3" t="s">
        <v>960</v>
      </c>
      <c r="D212" s="149">
        <v>1800.47</v>
      </c>
      <c r="E212" s="3" t="s">
        <v>24</v>
      </c>
      <c r="F212" s="3" t="s">
        <v>473</v>
      </c>
      <c r="G212" s="3" t="s">
        <v>474</v>
      </c>
      <c r="H212" s="3">
        <v>0</v>
      </c>
      <c r="I212" s="3" t="s">
        <v>473</v>
      </c>
      <c r="J212" s="3" t="s">
        <v>473</v>
      </c>
      <c r="K212" s="3" t="s">
        <v>23</v>
      </c>
      <c r="L212" s="149" t="s">
        <v>23</v>
      </c>
      <c r="M212" s="3" t="s">
        <v>475</v>
      </c>
      <c r="N212" s="149" t="s">
        <v>475</v>
      </c>
      <c r="O212" s="149" t="s">
        <v>475</v>
      </c>
      <c r="P212" s="150"/>
      <c r="Q212" s="3" t="s">
        <v>475</v>
      </c>
      <c r="R212" s="150"/>
      <c r="T212" s="150"/>
      <c r="U212" s="151">
        <v>0</v>
      </c>
      <c r="V212" s="149" t="s">
        <v>475</v>
      </c>
      <c r="W212" s="149" t="s">
        <v>475</v>
      </c>
      <c r="X212" s="149" t="s">
        <v>475</v>
      </c>
      <c r="Y212" s="149" t="s">
        <v>475</v>
      </c>
      <c r="Z212" s="150"/>
      <c r="AA212" s="150"/>
      <c r="AB212" s="152">
        <v>0</v>
      </c>
      <c r="AC212" s="152">
        <v>0</v>
      </c>
      <c r="AD212" s="152">
        <v>0</v>
      </c>
      <c r="AE212" s="152">
        <v>0</v>
      </c>
      <c r="AF212" s="152">
        <v>0</v>
      </c>
      <c r="AG212" s="150"/>
      <c r="AH212" s="150"/>
      <c r="AI212" s="150"/>
      <c r="AJ212" s="150"/>
      <c r="AK212" s="3" t="s">
        <v>475</v>
      </c>
      <c r="AL212" s="3" t="s">
        <v>475</v>
      </c>
      <c r="AM212" s="3" t="s">
        <v>475</v>
      </c>
    </row>
    <row r="213" spans="1:39" s="3" customFormat="1" x14ac:dyDescent="0.25">
      <c r="A213" s="3">
        <v>20231231</v>
      </c>
      <c r="B213" s="3" t="s">
        <v>961</v>
      </c>
      <c r="C213" s="3" t="s">
        <v>962</v>
      </c>
      <c r="D213" s="149">
        <v>9527593.8900000006</v>
      </c>
      <c r="E213" s="3" t="s">
        <v>23</v>
      </c>
      <c r="F213" s="3" t="s">
        <v>500</v>
      </c>
      <c r="G213" s="3" t="s">
        <v>504</v>
      </c>
      <c r="H213" s="3">
        <v>1</v>
      </c>
      <c r="I213" s="3" t="s">
        <v>500</v>
      </c>
      <c r="K213" s="3" t="s">
        <v>24</v>
      </c>
      <c r="L213" s="149" t="s">
        <v>23</v>
      </c>
      <c r="M213" s="3" t="s">
        <v>475</v>
      </c>
      <c r="N213" s="149" t="s">
        <v>475</v>
      </c>
      <c r="O213" s="149" t="s">
        <v>475</v>
      </c>
      <c r="P213" s="150"/>
      <c r="Q213" s="3" t="s">
        <v>475</v>
      </c>
      <c r="R213" s="150"/>
      <c r="T213" s="150"/>
      <c r="U213" s="151">
        <v>0</v>
      </c>
      <c r="V213" s="149" t="s">
        <v>475</v>
      </c>
      <c r="W213" s="149" t="s">
        <v>475</v>
      </c>
      <c r="X213" s="149" t="s">
        <v>475</v>
      </c>
      <c r="Y213" s="149" t="s">
        <v>475</v>
      </c>
      <c r="Z213" s="150"/>
      <c r="AA213" s="150"/>
      <c r="AB213" s="152">
        <v>0</v>
      </c>
      <c r="AC213" s="152">
        <v>0</v>
      </c>
      <c r="AD213" s="152">
        <v>0</v>
      </c>
      <c r="AE213" s="152">
        <v>0</v>
      </c>
      <c r="AF213" s="152">
        <v>0</v>
      </c>
      <c r="AG213" s="150"/>
      <c r="AH213" s="150"/>
      <c r="AI213" s="150"/>
      <c r="AJ213" s="150"/>
      <c r="AK213" s="3" t="s">
        <v>475</v>
      </c>
      <c r="AL213" s="3" t="s">
        <v>475</v>
      </c>
      <c r="AM213" s="3" t="s">
        <v>475</v>
      </c>
    </row>
    <row r="214" spans="1:39" s="3" customFormat="1" x14ac:dyDescent="0.25">
      <c r="A214" s="3">
        <v>20231231</v>
      </c>
      <c r="B214" s="3" t="s">
        <v>963</v>
      </c>
      <c r="C214" s="3" t="s">
        <v>964</v>
      </c>
      <c r="D214" s="149">
        <v>983112.34</v>
      </c>
      <c r="E214" s="3" t="s">
        <v>24</v>
      </c>
      <c r="F214" s="3" t="s">
        <v>473</v>
      </c>
      <c r="G214" s="3" t="s">
        <v>474</v>
      </c>
      <c r="H214" s="3">
        <v>0</v>
      </c>
      <c r="I214" s="3" t="s">
        <v>473</v>
      </c>
      <c r="J214" s="3" t="s">
        <v>473</v>
      </c>
      <c r="K214" s="3" t="s">
        <v>23</v>
      </c>
      <c r="L214" s="149" t="s">
        <v>23</v>
      </c>
      <c r="M214" s="3" t="s">
        <v>475</v>
      </c>
      <c r="N214" s="149" t="s">
        <v>475</v>
      </c>
      <c r="O214" s="149" t="s">
        <v>475</v>
      </c>
      <c r="P214" s="150"/>
      <c r="Q214" s="3" t="s">
        <v>475</v>
      </c>
      <c r="R214" s="150"/>
      <c r="T214" s="150"/>
      <c r="U214" s="151">
        <v>0</v>
      </c>
      <c r="V214" s="149" t="s">
        <v>475</v>
      </c>
      <c r="W214" s="149" t="s">
        <v>475</v>
      </c>
      <c r="X214" s="149" t="s">
        <v>475</v>
      </c>
      <c r="Y214" s="149" t="s">
        <v>475</v>
      </c>
      <c r="Z214" s="150"/>
      <c r="AA214" s="150"/>
      <c r="AB214" s="152">
        <v>0</v>
      </c>
      <c r="AC214" s="152">
        <v>0</v>
      </c>
      <c r="AD214" s="152">
        <v>0</v>
      </c>
      <c r="AE214" s="152">
        <v>0</v>
      </c>
      <c r="AF214" s="152">
        <v>0</v>
      </c>
      <c r="AG214" s="150"/>
      <c r="AH214" s="150"/>
      <c r="AI214" s="150"/>
      <c r="AJ214" s="150"/>
      <c r="AK214" s="3" t="s">
        <v>475</v>
      </c>
      <c r="AL214" s="3" t="s">
        <v>475</v>
      </c>
      <c r="AM214" s="3" t="s">
        <v>475</v>
      </c>
    </row>
    <row r="215" spans="1:39" s="3" customFormat="1" x14ac:dyDescent="0.25">
      <c r="A215" s="3">
        <v>20231231</v>
      </c>
      <c r="B215" s="3" t="s">
        <v>965</v>
      </c>
      <c r="C215" s="3" t="s">
        <v>966</v>
      </c>
      <c r="D215" s="149">
        <v>416090.56</v>
      </c>
      <c r="E215" s="3" t="s">
        <v>23</v>
      </c>
      <c r="F215" s="3" t="s">
        <v>500</v>
      </c>
      <c r="G215" s="3" t="s">
        <v>474</v>
      </c>
      <c r="H215" s="3">
        <v>0</v>
      </c>
      <c r="I215" s="3" t="s">
        <v>500</v>
      </c>
      <c r="K215" s="3" t="s">
        <v>23</v>
      </c>
      <c r="L215" s="149" t="s">
        <v>23</v>
      </c>
      <c r="M215" s="3" t="s">
        <v>475</v>
      </c>
      <c r="N215" s="149" t="s">
        <v>475</v>
      </c>
      <c r="O215" s="149" t="s">
        <v>475</v>
      </c>
      <c r="P215" s="150"/>
      <c r="Q215" s="3" t="s">
        <v>475</v>
      </c>
      <c r="R215" s="150"/>
      <c r="T215" s="150"/>
      <c r="U215" s="151">
        <v>0</v>
      </c>
      <c r="V215" s="149" t="s">
        <v>475</v>
      </c>
      <c r="W215" s="149" t="s">
        <v>475</v>
      </c>
      <c r="X215" s="149" t="s">
        <v>475</v>
      </c>
      <c r="Y215" s="149" t="s">
        <v>475</v>
      </c>
      <c r="Z215" s="150"/>
      <c r="AA215" s="150"/>
      <c r="AB215" s="152">
        <v>0</v>
      </c>
      <c r="AC215" s="152">
        <v>0</v>
      </c>
      <c r="AD215" s="152">
        <v>0</v>
      </c>
      <c r="AE215" s="152">
        <v>0</v>
      </c>
      <c r="AF215" s="152">
        <v>0</v>
      </c>
      <c r="AG215" s="150"/>
      <c r="AH215" s="150"/>
      <c r="AI215" s="150"/>
      <c r="AJ215" s="150"/>
      <c r="AK215" s="3" t="s">
        <v>475</v>
      </c>
      <c r="AL215" s="3" t="s">
        <v>475</v>
      </c>
      <c r="AM215" s="3" t="s">
        <v>475</v>
      </c>
    </row>
    <row r="216" spans="1:39" s="3" customFormat="1" x14ac:dyDescent="0.25">
      <c r="A216" s="3">
        <v>20231231</v>
      </c>
      <c r="B216" s="3" t="s">
        <v>967</v>
      </c>
      <c r="C216" s="3" t="s">
        <v>968</v>
      </c>
      <c r="D216" s="149">
        <v>251196.97</v>
      </c>
      <c r="E216" s="3" t="s">
        <v>24</v>
      </c>
      <c r="F216" s="3" t="s">
        <v>473</v>
      </c>
      <c r="G216" s="3" t="s">
        <v>474</v>
      </c>
      <c r="H216" s="3">
        <v>0</v>
      </c>
      <c r="I216" s="3" t="s">
        <v>473</v>
      </c>
      <c r="J216" s="3" t="s">
        <v>473</v>
      </c>
      <c r="K216" s="3" t="s">
        <v>23</v>
      </c>
      <c r="L216" s="149" t="s">
        <v>23</v>
      </c>
      <c r="M216" s="3" t="s">
        <v>475</v>
      </c>
      <c r="N216" s="149" t="s">
        <v>475</v>
      </c>
      <c r="O216" s="149" t="s">
        <v>475</v>
      </c>
      <c r="P216" s="150"/>
      <c r="Q216" s="3" t="s">
        <v>475</v>
      </c>
      <c r="R216" s="150"/>
      <c r="T216" s="150"/>
      <c r="U216" s="151">
        <v>0</v>
      </c>
      <c r="V216" s="149" t="s">
        <v>475</v>
      </c>
      <c r="W216" s="149" t="s">
        <v>475</v>
      </c>
      <c r="X216" s="149" t="s">
        <v>475</v>
      </c>
      <c r="Y216" s="149" t="s">
        <v>475</v>
      </c>
      <c r="Z216" s="150"/>
      <c r="AA216" s="150"/>
      <c r="AB216" s="152">
        <v>0</v>
      </c>
      <c r="AC216" s="152">
        <v>0</v>
      </c>
      <c r="AD216" s="152">
        <v>0</v>
      </c>
      <c r="AE216" s="152">
        <v>0</v>
      </c>
      <c r="AF216" s="152">
        <v>0</v>
      </c>
      <c r="AG216" s="150"/>
      <c r="AH216" s="150"/>
      <c r="AI216" s="150"/>
      <c r="AJ216" s="150"/>
      <c r="AK216" s="3" t="s">
        <v>475</v>
      </c>
      <c r="AL216" s="3" t="s">
        <v>475</v>
      </c>
      <c r="AM216" s="3" t="s">
        <v>475</v>
      </c>
    </row>
    <row r="217" spans="1:39" s="3" customFormat="1" x14ac:dyDescent="0.25">
      <c r="A217" s="3">
        <v>20231231</v>
      </c>
      <c r="B217" s="3" t="s">
        <v>969</v>
      </c>
      <c r="C217" s="3" t="s">
        <v>970</v>
      </c>
      <c r="D217" s="149">
        <v>5988365.5200000005</v>
      </c>
      <c r="E217" s="3" t="s">
        <v>24</v>
      </c>
      <c r="F217" s="3" t="s">
        <v>473</v>
      </c>
      <c r="G217" s="3" t="s">
        <v>474</v>
      </c>
      <c r="H217" s="3">
        <v>0</v>
      </c>
      <c r="I217" s="3" t="s">
        <v>473</v>
      </c>
      <c r="J217" s="3" t="s">
        <v>473</v>
      </c>
      <c r="K217" s="3" t="s">
        <v>23</v>
      </c>
      <c r="L217" s="149" t="s">
        <v>23</v>
      </c>
      <c r="M217" s="3" t="s">
        <v>475</v>
      </c>
      <c r="N217" s="149" t="s">
        <v>475</v>
      </c>
      <c r="O217" s="149" t="s">
        <v>475</v>
      </c>
      <c r="P217" s="150"/>
      <c r="Q217" s="3" t="s">
        <v>475</v>
      </c>
      <c r="R217" s="150"/>
      <c r="T217" s="150"/>
      <c r="U217" s="151">
        <v>0</v>
      </c>
      <c r="V217" s="149" t="s">
        <v>475</v>
      </c>
      <c r="W217" s="149" t="s">
        <v>475</v>
      </c>
      <c r="X217" s="149" t="s">
        <v>475</v>
      </c>
      <c r="Y217" s="149" t="s">
        <v>475</v>
      </c>
      <c r="Z217" s="150"/>
      <c r="AA217" s="150"/>
      <c r="AB217" s="152">
        <v>0</v>
      </c>
      <c r="AC217" s="152">
        <v>0</v>
      </c>
      <c r="AD217" s="152">
        <v>0</v>
      </c>
      <c r="AE217" s="152">
        <v>0</v>
      </c>
      <c r="AF217" s="152">
        <v>0</v>
      </c>
      <c r="AG217" s="150"/>
      <c r="AH217" s="150"/>
      <c r="AI217" s="150"/>
      <c r="AJ217" s="150"/>
      <c r="AK217" s="3" t="s">
        <v>475</v>
      </c>
      <c r="AL217" s="3" t="s">
        <v>475</v>
      </c>
      <c r="AM217" s="3" t="s">
        <v>475</v>
      </c>
    </row>
    <row r="218" spans="1:39" s="3" customFormat="1" x14ac:dyDescent="0.25">
      <c r="A218" s="3">
        <v>20231231</v>
      </c>
      <c r="B218" s="3" t="s">
        <v>971</v>
      </c>
      <c r="C218" s="3" t="s">
        <v>972</v>
      </c>
      <c r="D218" s="149">
        <v>415283.63</v>
      </c>
      <c r="E218" s="3" t="s">
        <v>24</v>
      </c>
      <c r="F218" s="3" t="s">
        <v>482</v>
      </c>
      <c r="G218" s="3" t="s">
        <v>474</v>
      </c>
      <c r="H218" s="3">
        <v>0</v>
      </c>
      <c r="I218" s="3" t="s">
        <v>483</v>
      </c>
      <c r="J218" s="3" t="s">
        <v>483</v>
      </c>
      <c r="K218" s="3" t="s">
        <v>23</v>
      </c>
      <c r="L218" s="149" t="s">
        <v>23</v>
      </c>
      <c r="M218" s="3">
        <v>0</v>
      </c>
      <c r="N218" s="149">
        <v>0</v>
      </c>
      <c r="O218" s="149">
        <v>0</v>
      </c>
      <c r="P218" s="150"/>
      <c r="Q218" s="3">
        <v>0</v>
      </c>
      <c r="R218" s="150"/>
      <c r="T218" s="150"/>
      <c r="U218" s="151">
        <v>0</v>
      </c>
      <c r="V218" s="149">
        <v>0</v>
      </c>
      <c r="W218" s="149">
        <v>0</v>
      </c>
      <c r="X218" s="149">
        <v>0</v>
      </c>
      <c r="Y218" s="149">
        <v>0</v>
      </c>
      <c r="Z218" s="150"/>
      <c r="AA218" s="150"/>
      <c r="AB218" s="152">
        <v>0</v>
      </c>
      <c r="AC218" s="152">
        <v>0</v>
      </c>
      <c r="AD218" s="152">
        <v>0</v>
      </c>
      <c r="AE218" s="152">
        <v>0</v>
      </c>
      <c r="AF218" s="152">
        <v>0</v>
      </c>
      <c r="AG218" s="150"/>
      <c r="AH218" s="150"/>
      <c r="AI218" s="150"/>
      <c r="AJ218" s="150"/>
      <c r="AK218" s="3" t="s">
        <v>25</v>
      </c>
      <c r="AL218" s="3" t="s">
        <v>973</v>
      </c>
      <c r="AM218" s="3" t="s">
        <v>475</v>
      </c>
    </row>
    <row r="219" spans="1:39" s="3" customFormat="1" x14ac:dyDescent="0.25">
      <c r="A219" s="3">
        <v>20231231</v>
      </c>
      <c r="B219" s="3" t="s">
        <v>974</v>
      </c>
      <c r="C219" s="3" t="s">
        <v>975</v>
      </c>
      <c r="D219" s="149">
        <v>1855.19</v>
      </c>
      <c r="E219" s="3" t="s">
        <v>24</v>
      </c>
      <c r="F219" s="3" t="s">
        <v>473</v>
      </c>
      <c r="G219" s="3" t="s">
        <v>474</v>
      </c>
      <c r="H219" s="3">
        <v>0</v>
      </c>
      <c r="I219" s="3" t="s">
        <v>473</v>
      </c>
      <c r="J219" s="3" t="s">
        <v>473</v>
      </c>
      <c r="K219" s="3" t="s">
        <v>23</v>
      </c>
      <c r="L219" s="149" t="s">
        <v>23</v>
      </c>
      <c r="M219" s="3" t="s">
        <v>475</v>
      </c>
      <c r="N219" s="149" t="s">
        <v>475</v>
      </c>
      <c r="O219" s="149" t="s">
        <v>475</v>
      </c>
      <c r="P219" s="150"/>
      <c r="Q219" s="3" t="s">
        <v>475</v>
      </c>
      <c r="R219" s="150"/>
      <c r="T219" s="150"/>
      <c r="U219" s="151">
        <v>0</v>
      </c>
      <c r="V219" s="149" t="s">
        <v>475</v>
      </c>
      <c r="W219" s="149" t="s">
        <v>475</v>
      </c>
      <c r="X219" s="149" t="s">
        <v>475</v>
      </c>
      <c r="Y219" s="149" t="s">
        <v>475</v>
      </c>
      <c r="Z219" s="150"/>
      <c r="AA219" s="150"/>
      <c r="AB219" s="152">
        <v>0</v>
      </c>
      <c r="AC219" s="152">
        <v>0</v>
      </c>
      <c r="AD219" s="152">
        <v>0</v>
      </c>
      <c r="AE219" s="152">
        <v>0</v>
      </c>
      <c r="AF219" s="152">
        <v>0</v>
      </c>
      <c r="AG219" s="150"/>
      <c r="AH219" s="150"/>
      <c r="AI219" s="150"/>
      <c r="AJ219" s="150"/>
      <c r="AK219" s="3" t="s">
        <v>475</v>
      </c>
      <c r="AL219" s="3" t="s">
        <v>475</v>
      </c>
      <c r="AM219" s="3" t="s">
        <v>475</v>
      </c>
    </row>
    <row r="220" spans="1:39" s="3" customFormat="1" x14ac:dyDescent="0.25">
      <c r="A220" s="3">
        <v>20231231</v>
      </c>
      <c r="B220" s="3" t="s">
        <v>976</v>
      </c>
      <c r="C220" s="3" t="s">
        <v>977</v>
      </c>
      <c r="D220" s="149">
        <v>825.83</v>
      </c>
      <c r="E220" s="3" t="s">
        <v>24</v>
      </c>
      <c r="F220" s="3" t="s">
        <v>473</v>
      </c>
      <c r="G220" s="3" t="s">
        <v>474</v>
      </c>
      <c r="H220" s="3">
        <v>0</v>
      </c>
      <c r="I220" s="3" t="s">
        <v>473</v>
      </c>
      <c r="J220" s="3" t="s">
        <v>473</v>
      </c>
      <c r="K220" s="3" t="s">
        <v>23</v>
      </c>
      <c r="L220" s="149" t="s">
        <v>23</v>
      </c>
      <c r="M220" s="3" t="s">
        <v>475</v>
      </c>
      <c r="N220" s="149" t="s">
        <v>475</v>
      </c>
      <c r="O220" s="149" t="s">
        <v>475</v>
      </c>
      <c r="P220" s="150"/>
      <c r="Q220" s="3" t="s">
        <v>475</v>
      </c>
      <c r="R220" s="150"/>
      <c r="T220" s="150"/>
      <c r="U220" s="151">
        <v>0</v>
      </c>
      <c r="V220" s="149" t="s">
        <v>475</v>
      </c>
      <c r="W220" s="149" t="s">
        <v>475</v>
      </c>
      <c r="X220" s="149" t="s">
        <v>475</v>
      </c>
      <c r="Y220" s="149" t="s">
        <v>475</v>
      </c>
      <c r="Z220" s="150"/>
      <c r="AA220" s="150"/>
      <c r="AB220" s="152">
        <v>0</v>
      </c>
      <c r="AC220" s="152">
        <v>0</v>
      </c>
      <c r="AD220" s="152">
        <v>0</v>
      </c>
      <c r="AE220" s="152">
        <v>0</v>
      </c>
      <c r="AF220" s="152">
        <v>0</v>
      </c>
      <c r="AG220" s="150"/>
      <c r="AH220" s="150"/>
      <c r="AI220" s="150"/>
      <c r="AJ220" s="150"/>
      <c r="AK220" s="3" t="s">
        <v>475</v>
      </c>
      <c r="AL220" s="3" t="s">
        <v>475</v>
      </c>
      <c r="AM220" s="3" t="s">
        <v>475</v>
      </c>
    </row>
    <row r="221" spans="1:39" s="3" customFormat="1" x14ac:dyDescent="0.25">
      <c r="A221" s="3">
        <v>20231231</v>
      </c>
      <c r="B221" s="3" t="s">
        <v>978</v>
      </c>
      <c r="C221" s="3" t="s">
        <v>979</v>
      </c>
      <c r="D221" s="149">
        <v>29077777.559999999</v>
      </c>
      <c r="E221" s="3" t="s">
        <v>24</v>
      </c>
      <c r="F221" s="3" t="s">
        <v>473</v>
      </c>
      <c r="G221" s="3" t="s">
        <v>474</v>
      </c>
      <c r="H221" s="3">
        <v>0</v>
      </c>
      <c r="I221" s="3" t="s">
        <v>473</v>
      </c>
      <c r="J221" s="3" t="s">
        <v>473</v>
      </c>
      <c r="K221" s="3" t="s">
        <v>23</v>
      </c>
      <c r="L221" s="149" t="s">
        <v>23</v>
      </c>
      <c r="M221" s="3" t="s">
        <v>475</v>
      </c>
      <c r="N221" s="149" t="s">
        <v>475</v>
      </c>
      <c r="O221" s="149" t="s">
        <v>475</v>
      </c>
      <c r="P221" s="150"/>
      <c r="Q221" s="3" t="s">
        <v>475</v>
      </c>
      <c r="R221" s="150"/>
      <c r="T221" s="150"/>
      <c r="U221" s="151">
        <v>0</v>
      </c>
      <c r="V221" s="149" t="s">
        <v>475</v>
      </c>
      <c r="W221" s="149" t="s">
        <v>475</v>
      </c>
      <c r="X221" s="149" t="s">
        <v>475</v>
      </c>
      <c r="Y221" s="149" t="s">
        <v>475</v>
      </c>
      <c r="Z221" s="150"/>
      <c r="AA221" s="150"/>
      <c r="AB221" s="152">
        <v>0</v>
      </c>
      <c r="AC221" s="152">
        <v>0</v>
      </c>
      <c r="AD221" s="152">
        <v>0</v>
      </c>
      <c r="AE221" s="152">
        <v>0</v>
      </c>
      <c r="AF221" s="152">
        <v>0</v>
      </c>
      <c r="AG221" s="150"/>
      <c r="AH221" s="150"/>
      <c r="AI221" s="150"/>
      <c r="AJ221" s="150"/>
      <c r="AK221" s="3" t="s">
        <v>475</v>
      </c>
      <c r="AL221" s="3" t="s">
        <v>475</v>
      </c>
      <c r="AM221" s="3" t="s">
        <v>475</v>
      </c>
    </row>
    <row r="222" spans="1:39" s="3" customFormat="1" x14ac:dyDescent="0.25">
      <c r="A222" s="3">
        <v>20231231</v>
      </c>
      <c r="B222" s="3" t="s">
        <v>980</v>
      </c>
      <c r="C222" s="3" t="s">
        <v>981</v>
      </c>
      <c r="D222" s="149">
        <v>29620208.210000001</v>
      </c>
      <c r="E222" s="3" t="s">
        <v>23</v>
      </c>
      <c r="F222" s="3" t="s">
        <v>500</v>
      </c>
      <c r="G222" s="3" t="s">
        <v>504</v>
      </c>
      <c r="H222" s="3">
        <v>1</v>
      </c>
      <c r="I222" s="3" t="s">
        <v>500</v>
      </c>
      <c r="K222" s="3" t="s">
        <v>24</v>
      </c>
      <c r="L222" s="149" t="s">
        <v>23</v>
      </c>
      <c r="M222" s="3" t="s">
        <v>475</v>
      </c>
      <c r="N222" s="149" t="s">
        <v>475</v>
      </c>
      <c r="O222" s="149" t="s">
        <v>475</v>
      </c>
      <c r="P222" s="150"/>
      <c r="Q222" s="3" t="s">
        <v>475</v>
      </c>
      <c r="R222" s="150"/>
      <c r="T222" s="150"/>
      <c r="U222" s="151">
        <v>0</v>
      </c>
      <c r="V222" s="149" t="s">
        <v>475</v>
      </c>
      <c r="W222" s="149" t="s">
        <v>475</v>
      </c>
      <c r="X222" s="149" t="s">
        <v>475</v>
      </c>
      <c r="Y222" s="149" t="s">
        <v>475</v>
      </c>
      <c r="Z222" s="150"/>
      <c r="AA222" s="150"/>
      <c r="AB222" s="152">
        <v>0</v>
      </c>
      <c r="AC222" s="152">
        <v>0</v>
      </c>
      <c r="AD222" s="152">
        <v>0</v>
      </c>
      <c r="AE222" s="152">
        <v>0</v>
      </c>
      <c r="AF222" s="152">
        <v>0</v>
      </c>
      <c r="AG222" s="150"/>
      <c r="AH222" s="150"/>
      <c r="AI222" s="150"/>
      <c r="AJ222" s="150"/>
      <c r="AK222" s="3" t="s">
        <v>475</v>
      </c>
      <c r="AL222" s="3" t="s">
        <v>475</v>
      </c>
      <c r="AM222" s="3" t="s">
        <v>475</v>
      </c>
    </row>
    <row r="223" spans="1:39" s="3" customFormat="1" x14ac:dyDescent="0.25">
      <c r="A223" s="3">
        <v>20231231</v>
      </c>
      <c r="B223" s="3" t="s">
        <v>982</v>
      </c>
      <c r="C223" s="3" t="s">
        <v>983</v>
      </c>
      <c r="D223" s="149">
        <v>14158246.640000001</v>
      </c>
      <c r="E223" s="3" t="s">
        <v>23</v>
      </c>
      <c r="F223" s="3" t="s">
        <v>500</v>
      </c>
      <c r="G223" s="3" t="s">
        <v>504</v>
      </c>
      <c r="H223" s="3">
        <v>1</v>
      </c>
      <c r="I223" s="3" t="s">
        <v>500</v>
      </c>
      <c r="K223" s="3" t="s">
        <v>24</v>
      </c>
      <c r="L223" s="149" t="s">
        <v>23</v>
      </c>
      <c r="M223" s="3" t="s">
        <v>475</v>
      </c>
      <c r="N223" s="149" t="s">
        <v>475</v>
      </c>
      <c r="O223" s="149" t="s">
        <v>475</v>
      </c>
      <c r="P223" s="150"/>
      <c r="Q223" s="3" t="s">
        <v>475</v>
      </c>
      <c r="R223" s="150"/>
      <c r="T223" s="150"/>
      <c r="U223" s="151">
        <v>0</v>
      </c>
      <c r="V223" s="149" t="s">
        <v>475</v>
      </c>
      <c r="W223" s="149" t="s">
        <v>475</v>
      </c>
      <c r="X223" s="149" t="s">
        <v>475</v>
      </c>
      <c r="Y223" s="149" t="s">
        <v>475</v>
      </c>
      <c r="Z223" s="150"/>
      <c r="AA223" s="150"/>
      <c r="AB223" s="152">
        <v>0</v>
      </c>
      <c r="AC223" s="152">
        <v>0</v>
      </c>
      <c r="AD223" s="152">
        <v>0</v>
      </c>
      <c r="AE223" s="152">
        <v>0</v>
      </c>
      <c r="AF223" s="152">
        <v>0</v>
      </c>
      <c r="AG223" s="150"/>
      <c r="AH223" s="150"/>
      <c r="AI223" s="150"/>
      <c r="AJ223" s="150"/>
      <c r="AK223" s="3" t="s">
        <v>475</v>
      </c>
      <c r="AL223" s="3" t="s">
        <v>475</v>
      </c>
      <c r="AM223" s="3" t="s">
        <v>475</v>
      </c>
    </row>
    <row r="224" spans="1:39" s="3" customFormat="1" x14ac:dyDescent="0.25">
      <c r="A224" s="3">
        <v>20231231</v>
      </c>
      <c r="B224" s="3" t="s">
        <v>984</v>
      </c>
      <c r="C224" s="3" t="s">
        <v>985</v>
      </c>
      <c r="D224" s="149">
        <v>3415355.27</v>
      </c>
      <c r="E224" s="3" t="s">
        <v>24</v>
      </c>
      <c r="F224" s="3" t="s">
        <v>482</v>
      </c>
      <c r="G224" s="3" t="s">
        <v>474</v>
      </c>
      <c r="H224" s="3">
        <v>0</v>
      </c>
      <c r="I224" s="3" t="s">
        <v>483</v>
      </c>
      <c r="J224" s="3" t="s">
        <v>483</v>
      </c>
      <c r="K224" s="3" t="s">
        <v>23</v>
      </c>
      <c r="L224" s="149" t="s">
        <v>23</v>
      </c>
      <c r="M224" s="3" t="s">
        <v>484</v>
      </c>
      <c r="N224" s="149">
        <v>0</v>
      </c>
      <c r="O224" s="149">
        <v>0</v>
      </c>
      <c r="P224" s="150"/>
      <c r="Q224" s="3">
        <v>0</v>
      </c>
      <c r="R224" s="150"/>
      <c r="T224" s="150"/>
      <c r="U224" s="151">
        <v>0</v>
      </c>
      <c r="V224" s="149">
        <v>0</v>
      </c>
      <c r="W224" s="149">
        <v>0</v>
      </c>
      <c r="X224" s="149">
        <v>0</v>
      </c>
      <c r="Y224" s="149">
        <v>0</v>
      </c>
      <c r="Z224" s="150"/>
      <c r="AA224" s="150"/>
      <c r="AB224" s="152">
        <v>0</v>
      </c>
      <c r="AC224" s="152">
        <v>0</v>
      </c>
      <c r="AD224" s="152">
        <v>0</v>
      </c>
      <c r="AE224" s="152">
        <v>0</v>
      </c>
      <c r="AF224" s="152">
        <v>0</v>
      </c>
      <c r="AG224" s="150"/>
      <c r="AH224" s="150"/>
      <c r="AI224" s="150"/>
      <c r="AJ224" s="150"/>
      <c r="AK224" s="3" t="s">
        <v>25</v>
      </c>
      <c r="AL224" s="3" t="s">
        <v>986</v>
      </c>
      <c r="AM224" s="3" t="s">
        <v>475</v>
      </c>
    </row>
    <row r="225" spans="1:40" s="3" customFormat="1" x14ac:dyDescent="0.25">
      <c r="A225" s="3">
        <v>20231231</v>
      </c>
      <c r="B225" s="3" t="s">
        <v>987</v>
      </c>
      <c r="C225" s="3" t="s">
        <v>988</v>
      </c>
      <c r="D225" s="149">
        <v>1271029.75</v>
      </c>
      <c r="E225" s="3" t="s">
        <v>24</v>
      </c>
      <c r="F225" s="3" t="s">
        <v>473</v>
      </c>
      <c r="G225" s="3" t="s">
        <v>474</v>
      </c>
      <c r="H225" s="3">
        <v>0</v>
      </c>
      <c r="I225" s="3" t="s">
        <v>473</v>
      </c>
      <c r="J225" s="3" t="s">
        <v>473</v>
      </c>
      <c r="K225" s="3" t="s">
        <v>23</v>
      </c>
      <c r="L225" s="149" t="s">
        <v>23</v>
      </c>
      <c r="M225" s="3" t="s">
        <v>475</v>
      </c>
      <c r="N225" s="149" t="s">
        <v>475</v>
      </c>
      <c r="O225" s="149" t="s">
        <v>475</v>
      </c>
      <c r="P225" s="150"/>
      <c r="Q225" s="3" t="s">
        <v>475</v>
      </c>
      <c r="R225" s="150"/>
      <c r="T225" s="150"/>
      <c r="U225" s="151">
        <v>0</v>
      </c>
      <c r="V225" s="149" t="s">
        <v>475</v>
      </c>
      <c r="W225" s="149" t="s">
        <v>475</v>
      </c>
      <c r="X225" s="149" t="s">
        <v>475</v>
      </c>
      <c r="Y225" s="149" t="s">
        <v>475</v>
      </c>
      <c r="Z225" s="150"/>
      <c r="AA225" s="150"/>
      <c r="AB225" s="152">
        <v>0</v>
      </c>
      <c r="AC225" s="152">
        <v>0</v>
      </c>
      <c r="AD225" s="152">
        <v>0</v>
      </c>
      <c r="AE225" s="152">
        <v>0</v>
      </c>
      <c r="AF225" s="152">
        <v>0</v>
      </c>
      <c r="AG225" s="150"/>
      <c r="AH225" s="150"/>
      <c r="AI225" s="150"/>
      <c r="AJ225" s="150"/>
      <c r="AK225" s="3" t="s">
        <v>475</v>
      </c>
      <c r="AL225" s="3" t="s">
        <v>475</v>
      </c>
      <c r="AM225" s="3" t="s">
        <v>475</v>
      </c>
    </row>
    <row r="226" spans="1:40" s="3" customFormat="1" x14ac:dyDescent="0.25">
      <c r="A226" s="3">
        <v>20231231</v>
      </c>
      <c r="B226" s="3" t="s">
        <v>989</v>
      </c>
      <c r="C226" s="3" t="s">
        <v>990</v>
      </c>
      <c r="D226" s="149">
        <v>20627.97</v>
      </c>
      <c r="E226" s="3" t="s">
        <v>24</v>
      </c>
      <c r="F226" s="3" t="s">
        <v>482</v>
      </c>
      <c r="G226" s="3" t="s">
        <v>474</v>
      </c>
      <c r="H226" s="3">
        <v>0</v>
      </c>
      <c r="I226" s="3" t="s">
        <v>483</v>
      </c>
      <c r="J226" s="3" t="s">
        <v>483</v>
      </c>
      <c r="K226" s="3" t="s">
        <v>23</v>
      </c>
      <c r="L226" s="149" t="s">
        <v>23</v>
      </c>
      <c r="M226" s="3" t="s">
        <v>484</v>
      </c>
      <c r="N226" s="149">
        <v>0</v>
      </c>
      <c r="O226" s="149">
        <v>0</v>
      </c>
      <c r="P226" s="150"/>
      <c r="Q226" s="3">
        <v>0</v>
      </c>
      <c r="R226" s="150"/>
      <c r="T226" s="150"/>
      <c r="U226" s="151">
        <v>0</v>
      </c>
      <c r="V226" s="149">
        <v>0</v>
      </c>
      <c r="W226" s="149">
        <v>0</v>
      </c>
      <c r="X226" s="149">
        <v>0</v>
      </c>
      <c r="Y226" s="149">
        <v>0</v>
      </c>
      <c r="Z226" s="150"/>
      <c r="AA226" s="150"/>
      <c r="AB226" s="152">
        <v>0</v>
      </c>
      <c r="AC226" s="152">
        <v>0</v>
      </c>
      <c r="AD226" s="152">
        <v>0</v>
      </c>
      <c r="AE226" s="152">
        <v>0</v>
      </c>
      <c r="AF226" s="152">
        <v>0</v>
      </c>
      <c r="AG226" s="150"/>
      <c r="AH226" s="150"/>
      <c r="AI226" s="150"/>
      <c r="AJ226" s="150"/>
      <c r="AK226" s="3" t="s">
        <v>25</v>
      </c>
      <c r="AL226" s="3" t="s">
        <v>991</v>
      </c>
      <c r="AM226" s="3" t="s">
        <v>475</v>
      </c>
    </row>
    <row r="227" spans="1:40" s="3" customFormat="1" x14ac:dyDescent="0.25">
      <c r="A227" s="3">
        <v>20231231</v>
      </c>
      <c r="B227" s="3" t="s">
        <v>992</v>
      </c>
      <c r="C227" s="3" t="s">
        <v>993</v>
      </c>
      <c r="D227" s="149">
        <v>127326.52</v>
      </c>
      <c r="E227" s="3" t="s">
        <v>23</v>
      </c>
      <c r="F227" s="3" t="s">
        <v>500</v>
      </c>
      <c r="G227" s="3" t="s">
        <v>474</v>
      </c>
      <c r="H227" s="3">
        <v>0</v>
      </c>
      <c r="I227" s="3" t="s">
        <v>500</v>
      </c>
      <c r="K227" s="3" t="s">
        <v>23</v>
      </c>
      <c r="L227" s="149" t="s">
        <v>23</v>
      </c>
      <c r="M227" s="3" t="s">
        <v>475</v>
      </c>
      <c r="N227" s="149" t="s">
        <v>475</v>
      </c>
      <c r="O227" s="149" t="s">
        <v>475</v>
      </c>
      <c r="P227" s="150"/>
      <c r="Q227" s="3" t="s">
        <v>475</v>
      </c>
      <c r="R227" s="150"/>
      <c r="T227" s="150"/>
      <c r="U227" s="151">
        <v>0</v>
      </c>
      <c r="V227" s="149" t="s">
        <v>475</v>
      </c>
      <c r="W227" s="149" t="s">
        <v>475</v>
      </c>
      <c r="X227" s="149" t="s">
        <v>475</v>
      </c>
      <c r="Y227" s="149" t="s">
        <v>475</v>
      </c>
      <c r="Z227" s="150"/>
      <c r="AA227" s="150"/>
      <c r="AB227" s="152">
        <v>0</v>
      </c>
      <c r="AC227" s="152">
        <v>0</v>
      </c>
      <c r="AD227" s="152">
        <v>0</v>
      </c>
      <c r="AE227" s="152">
        <v>0</v>
      </c>
      <c r="AF227" s="152">
        <v>0</v>
      </c>
      <c r="AG227" s="150"/>
      <c r="AH227" s="150"/>
      <c r="AI227" s="150"/>
      <c r="AJ227" s="150"/>
      <c r="AK227" s="3" t="s">
        <v>475</v>
      </c>
      <c r="AL227" s="3" t="s">
        <v>475</v>
      </c>
      <c r="AM227" s="3" t="s">
        <v>475</v>
      </c>
    </row>
    <row r="228" spans="1:40" s="3" customFormat="1" x14ac:dyDescent="0.25">
      <c r="A228" s="3">
        <v>20231231</v>
      </c>
      <c r="B228" s="3" t="s">
        <v>994</v>
      </c>
      <c r="C228" s="3" t="s">
        <v>995</v>
      </c>
      <c r="D228" s="149">
        <v>28271984.290000003</v>
      </c>
      <c r="E228" s="3" t="s">
        <v>24</v>
      </c>
      <c r="F228" s="3" t="s">
        <v>473</v>
      </c>
      <c r="G228" s="3" t="s">
        <v>474</v>
      </c>
      <c r="H228" s="3">
        <v>0</v>
      </c>
      <c r="I228" s="3" t="s">
        <v>473</v>
      </c>
      <c r="J228" s="3" t="s">
        <v>473</v>
      </c>
      <c r="K228" s="3" t="s">
        <v>23</v>
      </c>
      <c r="L228" s="149" t="s">
        <v>23</v>
      </c>
      <c r="M228" s="3" t="s">
        <v>475</v>
      </c>
      <c r="N228" s="149" t="s">
        <v>475</v>
      </c>
      <c r="O228" s="149" t="s">
        <v>475</v>
      </c>
      <c r="P228" s="150"/>
      <c r="Q228" s="3" t="s">
        <v>475</v>
      </c>
      <c r="R228" s="150"/>
      <c r="T228" s="150"/>
      <c r="U228" s="151">
        <v>0</v>
      </c>
      <c r="V228" s="149" t="s">
        <v>475</v>
      </c>
      <c r="W228" s="149" t="s">
        <v>475</v>
      </c>
      <c r="X228" s="149" t="s">
        <v>475</v>
      </c>
      <c r="Y228" s="149" t="s">
        <v>475</v>
      </c>
      <c r="Z228" s="150"/>
      <c r="AA228" s="150"/>
      <c r="AB228" s="152">
        <v>0</v>
      </c>
      <c r="AC228" s="152">
        <v>0</v>
      </c>
      <c r="AD228" s="152">
        <v>0</v>
      </c>
      <c r="AE228" s="152">
        <v>0</v>
      </c>
      <c r="AF228" s="152">
        <v>0</v>
      </c>
      <c r="AG228" s="150"/>
      <c r="AH228" s="150"/>
      <c r="AI228" s="150"/>
      <c r="AJ228" s="150"/>
      <c r="AK228" s="3" t="s">
        <v>475</v>
      </c>
      <c r="AL228" s="3" t="s">
        <v>475</v>
      </c>
      <c r="AM228" s="3" t="s">
        <v>475</v>
      </c>
    </row>
    <row r="229" spans="1:40" s="3" customFormat="1" x14ac:dyDescent="0.25">
      <c r="A229" s="3">
        <v>20231231</v>
      </c>
      <c r="B229" s="3" t="s">
        <v>996</v>
      </c>
      <c r="C229" s="3" t="s">
        <v>997</v>
      </c>
      <c r="D229" s="149">
        <v>38331.14</v>
      </c>
      <c r="E229" s="3" t="s">
        <v>23</v>
      </c>
      <c r="F229" s="3" t="s">
        <v>500</v>
      </c>
      <c r="G229" s="3" t="s">
        <v>474</v>
      </c>
      <c r="H229" s="3">
        <v>0</v>
      </c>
      <c r="I229" s="3" t="s">
        <v>500</v>
      </c>
      <c r="K229" s="3" t="s">
        <v>23</v>
      </c>
      <c r="L229" s="149" t="s">
        <v>23</v>
      </c>
      <c r="M229" s="3" t="s">
        <v>475</v>
      </c>
      <c r="N229" s="149" t="s">
        <v>475</v>
      </c>
      <c r="O229" s="149" t="s">
        <v>475</v>
      </c>
      <c r="P229" s="150"/>
      <c r="Q229" s="3" t="s">
        <v>475</v>
      </c>
      <c r="R229" s="150"/>
      <c r="T229" s="150"/>
      <c r="U229" s="151">
        <v>0</v>
      </c>
      <c r="V229" s="149" t="s">
        <v>475</v>
      </c>
      <c r="W229" s="149" t="s">
        <v>475</v>
      </c>
      <c r="X229" s="149" t="s">
        <v>475</v>
      </c>
      <c r="Y229" s="149" t="s">
        <v>475</v>
      </c>
      <c r="Z229" s="150"/>
      <c r="AA229" s="150"/>
      <c r="AB229" s="152">
        <v>0</v>
      </c>
      <c r="AC229" s="152">
        <v>0</v>
      </c>
      <c r="AD229" s="152">
        <v>0</v>
      </c>
      <c r="AE229" s="152">
        <v>0</v>
      </c>
      <c r="AF229" s="152">
        <v>0</v>
      </c>
      <c r="AG229" s="150"/>
      <c r="AH229" s="150"/>
      <c r="AI229" s="150"/>
      <c r="AJ229" s="150"/>
      <c r="AK229" s="3" t="s">
        <v>475</v>
      </c>
      <c r="AL229" s="3" t="s">
        <v>475</v>
      </c>
      <c r="AM229" s="3" t="s">
        <v>475</v>
      </c>
    </row>
    <row r="230" spans="1:40" s="3" customFormat="1" x14ac:dyDescent="0.25">
      <c r="A230" s="3">
        <v>20231231</v>
      </c>
      <c r="B230" s="3" t="s">
        <v>998</v>
      </c>
      <c r="C230" s="3" t="s">
        <v>999</v>
      </c>
      <c r="D230" s="149">
        <v>23563.94</v>
      </c>
      <c r="E230" s="3" t="s">
        <v>23</v>
      </c>
      <c r="F230" s="3" t="s">
        <v>500</v>
      </c>
      <c r="G230" s="3" t="s">
        <v>474</v>
      </c>
      <c r="H230" s="3">
        <v>0</v>
      </c>
      <c r="I230" s="3" t="s">
        <v>500</v>
      </c>
      <c r="K230" s="3" t="s">
        <v>23</v>
      </c>
      <c r="L230" s="149" t="s">
        <v>23</v>
      </c>
      <c r="M230" s="3" t="s">
        <v>475</v>
      </c>
      <c r="N230" s="149" t="s">
        <v>475</v>
      </c>
      <c r="O230" s="149" t="s">
        <v>475</v>
      </c>
      <c r="P230" s="150"/>
      <c r="Q230" s="3" t="s">
        <v>475</v>
      </c>
      <c r="R230" s="150"/>
      <c r="T230" s="150"/>
      <c r="U230" s="151">
        <v>0</v>
      </c>
      <c r="V230" s="149" t="s">
        <v>475</v>
      </c>
      <c r="W230" s="149" t="s">
        <v>475</v>
      </c>
      <c r="X230" s="149" t="s">
        <v>475</v>
      </c>
      <c r="Y230" s="149" t="s">
        <v>475</v>
      </c>
      <c r="Z230" s="150"/>
      <c r="AA230" s="150"/>
      <c r="AB230" s="152">
        <v>0</v>
      </c>
      <c r="AC230" s="152">
        <v>0</v>
      </c>
      <c r="AD230" s="152">
        <v>0</v>
      </c>
      <c r="AE230" s="152">
        <v>0</v>
      </c>
      <c r="AF230" s="152">
        <v>0</v>
      </c>
      <c r="AG230" s="150"/>
      <c r="AH230" s="150"/>
      <c r="AI230" s="150"/>
      <c r="AJ230" s="150"/>
      <c r="AK230" s="3" t="s">
        <v>475</v>
      </c>
      <c r="AL230" s="3" t="s">
        <v>475</v>
      </c>
      <c r="AM230" s="3" t="s">
        <v>475</v>
      </c>
    </row>
    <row r="231" spans="1:40" s="3" customFormat="1" x14ac:dyDescent="0.25">
      <c r="A231" s="3">
        <v>20231231</v>
      </c>
      <c r="B231" s="3" t="s">
        <v>1000</v>
      </c>
      <c r="C231" s="3" t="s">
        <v>1001</v>
      </c>
      <c r="D231" s="149">
        <v>3296316</v>
      </c>
      <c r="E231" s="3" t="s">
        <v>23</v>
      </c>
      <c r="F231" s="3" t="s">
        <v>500</v>
      </c>
      <c r="G231" s="3" t="s">
        <v>474</v>
      </c>
      <c r="H231" s="3">
        <v>0</v>
      </c>
      <c r="I231" s="3" t="s">
        <v>500</v>
      </c>
      <c r="K231" s="3" t="s">
        <v>23</v>
      </c>
      <c r="L231" s="149" t="s">
        <v>23</v>
      </c>
      <c r="M231" s="3" t="s">
        <v>475</v>
      </c>
      <c r="N231" s="149" t="s">
        <v>475</v>
      </c>
      <c r="O231" s="149" t="s">
        <v>475</v>
      </c>
      <c r="P231" s="150"/>
      <c r="Q231" s="3" t="s">
        <v>475</v>
      </c>
      <c r="R231" s="150"/>
      <c r="T231" s="150"/>
      <c r="U231" s="151">
        <v>0</v>
      </c>
      <c r="V231" s="149" t="s">
        <v>475</v>
      </c>
      <c r="W231" s="149" t="s">
        <v>475</v>
      </c>
      <c r="X231" s="149" t="s">
        <v>475</v>
      </c>
      <c r="Y231" s="149" t="s">
        <v>475</v>
      </c>
      <c r="Z231" s="150"/>
      <c r="AA231" s="150"/>
      <c r="AB231" s="152">
        <v>0</v>
      </c>
      <c r="AC231" s="152">
        <v>0</v>
      </c>
      <c r="AD231" s="152">
        <v>0</v>
      </c>
      <c r="AE231" s="152">
        <v>0</v>
      </c>
      <c r="AF231" s="152">
        <v>0</v>
      </c>
      <c r="AG231" s="150"/>
      <c r="AH231" s="150"/>
      <c r="AI231" s="150"/>
      <c r="AJ231" s="150"/>
      <c r="AK231" s="3" t="s">
        <v>475</v>
      </c>
      <c r="AL231" s="3" t="s">
        <v>475</v>
      </c>
      <c r="AM231" s="3" t="s">
        <v>475</v>
      </c>
    </row>
    <row r="232" spans="1:40" s="3" customFormat="1" x14ac:dyDescent="0.25">
      <c r="A232" s="3">
        <v>20231231</v>
      </c>
      <c r="B232" s="3" t="s">
        <v>1002</v>
      </c>
      <c r="C232" s="3" t="s">
        <v>1003</v>
      </c>
      <c r="D232" s="149">
        <v>2090263.5599999998</v>
      </c>
      <c r="E232" s="3" t="s">
        <v>23</v>
      </c>
      <c r="F232" s="3" t="s">
        <v>500</v>
      </c>
      <c r="G232" s="3" t="s">
        <v>474</v>
      </c>
      <c r="H232" s="3">
        <v>0</v>
      </c>
      <c r="I232" s="3" t="s">
        <v>500</v>
      </c>
      <c r="J232" s="157" t="s">
        <v>506</v>
      </c>
      <c r="K232" s="3" t="s">
        <v>23</v>
      </c>
      <c r="L232" s="149" t="s">
        <v>23</v>
      </c>
      <c r="M232" s="157" t="s">
        <v>487</v>
      </c>
      <c r="N232" s="149" t="s">
        <v>475</v>
      </c>
      <c r="O232" s="149" t="s">
        <v>475</v>
      </c>
      <c r="P232" s="150"/>
      <c r="Q232" s="3" t="s">
        <v>475</v>
      </c>
      <c r="R232" s="150"/>
      <c r="T232" s="150"/>
      <c r="U232" s="151">
        <v>0</v>
      </c>
      <c r="V232" s="149" t="s">
        <v>475</v>
      </c>
      <c r="W232" s="149" t="s">
        <v>475</v>
      </c>
      <c r="X232" s="149" t="s">
        <v>475</v>
      </c>
      <c r="Y232" s="149" t="s">
        <v>475</v>
      </c>
      <c r="Z232" s="150"/>
      <c r="AA232" s="150"/>
      <c r="AB232" s="152">
        <v>0</v>
      </c>
      <c r="AC232" s="152">
        <v>0</v>
      </c>
      <c r="AD232" s="152">
        <v>0</v>
      </c>
      <c r="AE232" s="152">
        <v>0</v>
      </c>
      <c r="AF232" s="152">
        <v>0</v>
      </c>
      <c r="AG232" s="150"/>
      <c r="AH232" s="150"/>
      <c r="AI232" s="150"/>
      <c r="AJ232" s="150"/>
      <c r="AK232" s="3" t="s">
        <v>22</v>
      </c>
      <c r="AL232" s="3" t="s">
        <v>910</v>
      </c>
      <c r="AM232" s="3" t="s">
        <v>911</v>
      </c>
      <c r="AN232" s="157" t="s">
        <v>490</v>
      </c>
    </row>
    <row r="233" spans="1:40" s="3" customFormat="1" x14ac:dyDescent="0.25">
      <c r="A233" s="3">
        <v>20231231</v>
      </c>
      <c r="B233" s="3" t="s">
        <v>1004</v>
      </c>
      <c r="C233" s="3" t="s">
        <v>1005</v>
      </c>
      <c r="D233" s="149">
        <v>1986.5</v>
      </c>
      <c r="E233" s="3" t="s">
        <v>24</v>
      </c>
      <c r="F233" s="3" t="s">
        <v>473</v>
      </c>
      <c r="G233" s="3" t="s">
        <v>474</v>
      </c>
      <c r="H233" s="3">
        <v>0</v>
      </c>
      <c r="I233" s="3" t="s">
        <v>473</v>
      </c>
      <c r="J233" s="3" t="s">
        <v>473</v>
      </c>
      <c r="K233" s="3" t="s">
        <v>23</v>
      </c>
      <c r="L233" s="149" t="s">
        <v>23</v>
      </c>
      <c r="M233" s="3" t="s">
        <v>475</v>
      </c>
      <c r="N233" s="149" t="s">
        <v>475</v>
      </c>
      <c r="O233" s="149" t="s">
        <v>475</v>
      </c>
      <c r="P233" s="150"/>
      <c r="Q233" s="3" t="s">
        <v>475</v>
      </c>
      <c r="R233" s="150"/>
      <c r="T233" s="150"/>
      <c r="U233" s="151">
        <v>0</v>
      </c>
      <c r="V233" s="149" t="s">
        <v>475</v>
      </c>
      <c r="W233" s="149" t="s">
        <v>475</v>
      </c>
      <c r="X233" s="149" t="s">
        <v>475</v>
      </c>
      <c r="Y233" s="149" t="s">
        <v>475</v>
      </c>
      <c r="Z233" s="150"/>
      <c r="AA233" s="150"/>
      <c r="AB233" s="152">
        <v>0</v>
      </c>
      <c r="AC233" s="152">
        <v>0</v>
      </c>
      <c r="AD233" s="152">
        <v>0</v>
      </c>
      <c r="AE233" s="152">
        <v>0</v>
      </c>
      <c r="AF233" s="152">
        <v>0</v>
      </c>
      <c r="AG233" s="150"/>
      <c r="AH233" s="150"/>
      <c r="AI233" s="150"/>
      <c r="AJ233" s="150"/>
      <c r="AK233" s="3" t="s">
        <v>475</v>
      </c>
      <c r="AL233" s="3" t="s">
        <v>475</v>
      </c>
      <c r="AM233" s="3" t="s">
        <v>475</v>
      </c>
    </row>
    <row r="234" spans="1:40" s="3" customFormat="1" x14ac:dyDescent="0.25">
      <c r="A234" s="3">
        <v>20231231</v>
      </c>
      <c r="B234" s="3" t="s">
        <v>1006</v>
      </c>
      <c r="C234" s="3" t="s">
        <v>1007</v>
      </c>
      <c r="D234" s="149">
        <v>9071.56</v>
      </c>
      <c r="E234" s="3" t="s">
        <v>24</v>
      </c>
      <c r="F234" s="3" t="s">
        <v>473</v>
      </c>
      <c r="G234" s="3" t="s">
        <v>474</v>
      </c>
      <c r="H234" s="3">
        <v>0</v>
      </c>
      <c r="I234" s="3" t="s">
        <v>473</v>
      </c>
      <c r="J234" s="3" t="s">
        <v>473</v>
      </c>
      <c r="K234" s="3" t="s">
        <v>23</v>
      </c>
      <c r="L234" s="149" t="s">
        <v>23</v>
      </c>
      <c r="M234" s="3" t="s">
        <v>475</v>
      </c>
      <c r="N234" s="149" t="s">
        <v>475</v>
      </c>
      <c r="O234" s="149" t="s">
        <v>475</v>
      </c>
      <c r="P234" s="150"/>
      <c r="Q234" s="3" t="s">
        <v>475</v>
      </c>
      <c r="R234" s="150"/>
      <c r="T234" s="150"/>
      <c r="U234" s="151">
        <v>0</v>
      </c>
      <c r="V234" s="149" t="s">
        <v>475</v>
      </c>
      <c r="W234" s="149" t="s">
        <v>475</v>
      </c>
      <c r="X234" s="149" t="s">
        <v>475</v>
      </c>
      <c r="Y234" s="149" t="s">
        <v>475</v>
      </c>
      <c r="Z234" s="150"/>
      <c r="AA234" s="150"/>
      <c r="AB234" s="152">
        <v>0</v>
      </c>
      <c r="AC234" s="152">
        <v>0</v>
      </c>
      <c r="AD234" s="152">
        <v>0</v>
      </c>
      <c r="AE234" s="152">
        <v>0</v>
      </c>
      <c r="AF234" s="152">
        <v>0</v>
      </c>
      <c r="AG234" s="150"/>
      <c r="AH234" s="150"/>
      <c r="AI234" s="150"/>
      <c r="AJ234" s="150"/>
      <c r="AK234" s="3" t="s">
        <v>475</v>
      </c>
      <c r="AL234" s="3" t="s">
        <v>475</v>
      </c>
      <c r="AM234" s="3" t="s">
        <v>475</v>
      </c>
    </row>
    <row r="235" spans="1:40" s="3" customFormat="1" x14ac:dyDescent="0.25">
      <c r="A235" s="3">
        <v>20231231</v>
      </c>
      <c r="B235" s="3" t="s">
        <v>1008</v>
      </c>
      <c r="C235" s="3" t="s">
        <v>1009</v>
      </c>
      <c r="D235" s="149">
        <v>10626870.609999999</v>
      </c>
      <c r="E235" s="3" t="s">
        <v>24</v>
      </c>
      <c r="F235" s="3" t="s">
        <v>473</v>
      </c>
      <c r="G235" s="3" t="s">
        <v>474</v>
      </c>
      <c r="H235" s="3">
        <v>0</v>
      </c>
      <c r="I235" s="3" t="s">
        <v>473</v>
      </c>
      <c r="J235" s="3" t="s">
        <v>473</v>
      </c>
      <c r="K235" s="3" t="s">
        <v>23</v>
      </c>
      <c r="L235" s="149" t="s">
        <v>23</v>
      </c>
      <c r="M235" s="3" t="s">
        <v>475</v>
      </c>
      <c r="N235" s="149" t="s">
        <v>475</v>
      </c>
      <c r="O235" s="149" t="s">
        <v>475</v>
      </c>
      <c r="P235" s="150"/>
      <c r="Q235" s="3" t="s">
        <v>475</v>
      </c>
      <c r="R235" s="150"/>
      <c r="T235" s="150"/>
      <c r="U235" s="151">
        <v>0</v>
      </c>
      <c r="V235" s="149" t="s">
        <v>475</v>
      </c>
      <c r="W235" s="149" t="s">
        <v>475</v>
      </c>
      <c r="X235" s="149" t="s">
        <v>475</v>
      </c>
      <c r="Y235" s="149" t="s">
        <v>475</v>
      </c>
      <c r="Z235" s="150"/>
      <c r="AA235" s="150"/>
      <c r="AB235" s="152">
        <v>0</v>
      </c>
      <c r="AC235" s="152">
        <v>0</v>
      </c>
      <c r="AD235" s="152">
        <v>0</v>
      </c>
      <c r="AE235" s="152">
        <v>0</v>
      </c>
      <c r="AF235" s="152">
        <v>0</v>
      </c>
      <c r="AG235" s="150"/>
      <c r="AH235" s="150"/>
      <c r="AI235" s="150"/>
      <c r="AJ235" s="150"/>
      <c r="AK235" s="3" t="s">
        <v>475</v>
      </c>
      <c r="AL235" s="3" t="s">
        <v>475</v>
      </c>
      <c r="AM235" s="3" t="s">
        <v>475</v>
      </c>
    </row>
    <row r="236" spans="1:40" s="3" customFormat="1" x14ac:dyDescent="0.25">
      <c r="A236" s="3">
        <v>20231231</v>
      </c>
      <c r="B236" s="3" t="s">
        <v>1010</v>
      </c>
      <c r="C236" s="3" t="s">
        <v>1011</v>
      </c>
      <c r="D236" s="149">
        <v>2437666.5599999996</v>
      </c>
      <c r="E236" s="3" t="s">
        <v>24</v>
      </c>
      <c r="F236" s="3" t="s">
        <v>473</v>
      </c>
      <c r="G236" s="3" t="s">
        <v>474</v>
      </c>
      <c r="H236" s="3">
        <v>0</v>
      </c>
      <c r="I236" s="3" t="s">
        <v>473</v>
      </c>
      <c r="J236" s="3" t="s">
        <v>473</v>
      </c>
      <c r="K236" s="3" t="s">
        <v>23</v>
      </c>
      <c r="L236" s="149" t="s">
        <v>23</v>
      </c>
      <c r="M236" s="3" t="s">
        <v>475</v>
      </c>
      <c r="N236" s="149" t="s">
        <v>475</v>
      </c>
      <c r="O236" s="149" t="s">
        <v>475</v>
      </c>
      <c r="P236" s="150"/>
      <c r="Q236" s="3" t="s">
        <v>475</v>
      </c>
      <c r="R236" s="150"/>
      <c r="T236" s="150"/>
      <c r="U236" s="151">
        <v>0</v>
      </c>
      <c r="V236" s="149" t="s">
        <v>475</v>
      </c>
      <c r="W236" s="149" t="s">
        <v>475</v>
      </c>
      <c r="X236" s="149" t="s">
        <v>475</v>
      </c>
      <c r="Y236" s="149" t="s">
        <v>475</v>
      </c>
      <c r="Z236" s="150"/>
      <c r="AA236" s="150"/>
      <c r="AB236" s="152">
        <v>0</v>
      </c>
      <c r="AC236" s="152">
        <v>0</v>
      </c>
      <c r="AD236" s="152">
        <v>0</v>
      </c>
      <c r="AE236" s="152">
        <v>0</v>
      </c>
      <c r="AF236" s="152">
        <v>0</v>
      </c>
      <c r="AG236" s="150"/>
      <c r="AH236" s="150"/>
      <c r="AI236" s="150"/>
      <c r="AJ236" s="150"/>
      <c r="AK236" s="3" t="s">
        <v>475</v>
      </c>
      <c r="AL236" s="3" t="s">
        <v>475</v>
      </c>
      <c r="AM236" s="3" t="s">
        <v>475</v>
      </c>
    </row>
    <row r="237" spans="1:40" s="3" customFormat="1" x14ac:dyDescent="0.25">
      <c r="A237" s="3">
        <v>20231231</v>
      </c>
      <c r="B237" s="3" t="s">
        <v>1012</v>
      </c>
      <c r="C237" s="3" t="s">
        <v>1013</v>
      </c>
      <c r="D237" s="149">
        <v>299011.56</v>
      </c>
      <c r="E237" s="3" t="s">
        <v>24</v>
      </c>
      <c r="F237" s="3" t="s">
        <v>482</v>
      </c>
      <c r="G237" s="3" t="s">
        <v>474</v>
      </c>
      <c r="H237" s="3">
        <v>0</v>
      </c>
      <c r="I237" s="3" t="s">
        <v>483</v>
      </c>
      <c r="J237" s="3" t="s">
        <v>483</v>
      </c>
      <c r="K237" s="3" t="s">
        <v>23</v>
      </c>
      <c r="L237" s="149" t="s">
        <v>23</v>
      </c>
      <c r="M237" s="3" t="s">
        <v>484</v>
      </c>
      <c r="N237" s="149">
        <v>0</v>
      </c>
      <c r="O237" s="149">
        <v>0</v>
      </c>
      <c r="P237" s="150"/>
      <c r="Q237" s="3">
        <v>0</v>
      </c>
      <c r="R237" s="150"/>
      <c r="T237" s="150"/>
      <c r="U237" s="151">
        <v>0</v>
      </c>
      <c r="V237" s="149">
        <v>0</v>
      </c>
      <c r="W237" s="149">
        <v>0</v>
      </c>
      <c r="X237" s="149">
        <v>0</v>
      </c>
      <c r="Y237" s="149">
        <v>0</v>
      </c>
      <c r="Z237" s="150"/>
      <c r="AA237" s="150"/>
      <c r="AB237" s="152">
        <v>0</v>
      </c>
      <c r="AC237" s="152">
        <v>0</v>
      </c>
      <c r="AD237" s="152">
        <v>0</v>
      </c>
      <c r="AE237" s="152">
        <v>0</v>
      </c>
      <c r="AF237" s="152">
        <v>0</v>
      </c>
      <c r="AG237" s="150"/>
      <c r="AH237" s="150"/>
      <c r="AI237" s="150"/>
      <c r="AJ237" s="150"/>
      <c r="AK237" s="3" t="s">
        <v>25</v>
      </c>
      <c r="AL237" s="3" t="s">
        <v>1014</v>
      </c>
      <c r="AM237" s="3" t="s">
        <v>475</v>
      </c>
    </row>
    <row r="238" spans="1:40" s="3" customFormat="1" x14ac:dyDescent="0.25">
      <c r="A238" s="3">
        <v>20231231</v>
      </c>
      <c r="B238" s="3" t="s">
        <v>1015</v>
      </c>
      <c r="C238" s="3" t="s">
        <v>1016</v>
      </c>
      <c r="D238" s="149">
        <v>14692713.84</v>
      </c>
      <c r="E238" s="3" t="s">
        <v>24</v>
      </c>
      <c r="F238" s="3" t="s">
        <v>473</v>
      </c>
      <c r="G238" s="3" t="s">
        <v>474</v>
      </c>
      <c r="H238" s="3">
        <v>0</v>
      </c>
      <c r="I238" s="3" t="s">
        <v>473</v>
      </c>
      <c r="J238" s="3" t="s">
        <v>473</v>
      </c>
      <c r="K238" s="3" t="s">
        <v>23</v>
      </c>
      <c r="L238" s="149" t="s">
        <v>23</v>
      </c>
      <c r="M238" s="3" t="s">
        <v>475</v>
      </c>
      <c r="N238" s="149" t="s">
        <v>475</v>
      </c>
      <c r="O238" s="149" t="s">
        <v>475</v>
      </c>
      <c r="P238" s="150"/>
      <c r="Q238" s="3" t="s">
        <v>475</v>
      </c>
      <c r="R238" s="150"/>
      <c r="T238" s="150"/>
      <c r="U238" s="151">
        <v>0</v>
      </c>
      <c r="V238" s="149" t="s">
        <v>475</v>
      </c>
      <c r="W238" s="149" t="s">
        <v>475</v>
      </c>
      <c r="X238" s="149" t="s">
        <v>475</v>
      </c>
      <c r="Y238" s="149" t="s">
        <v>475</v>
      </c>
      <c r="Z238" s="150"/>
      <c r="AA238" s="150"/>
      <c r="AB238" s="152">
        <v>0</v>
      </c>
      <c r="AC238" s="152">
        <v>0</v>
      </c>
      <c r="AD238" s="152">
        <v>0</v>
      </c>
      <c r="AE238" s="152">
        <v>0</v>
      </c>
      <c r="AF238" s="152">
        <v>0</v>
      </c>
      <c r="AG238" s="150"/>
      <c r="AH238" s="150"/>
      <c r="AI238" s="150"/>
      <c r="AJ238" s="150"/>
      <c r="AK238" s="3" t="s">
        <v>475</v>
      </c>
      <c r="AL238" s="3" t="s">
        <v>475</v>
      </c>
      <c r="AM238" s="3" t="s">
        <v>475</v>
      </c>
    </row>
    <row r="239" spans="1:40" s="3" customFormat="1" x14ac:dyDescent="0.25">
      <c r="A239" s="3">
        <v>20231231</v>
      </c>
      <c r="B239" s="3" t="s">
        <v>1017</v>
      </c>
      <c r="C239" s="3" t="s">
        <v>1018</v>
      </c>
      <c r="D239" s="149">
        <v>19116606.139999997</v>
      </c>
      <c r="E239" s="3" t="s">
        <v>23</v>
      </c>
      <c r="F239" s="3" t="s">
        <v>500</v>
      </c>
      <c r="G239" s="3" t="s">
        <v>504</v>
      </c>
      <c r="H239" s="3">
        <v>1</v>
      </c>
      <c r="I239" s="3" t="s">
        <v>500</v>
      </c>
      <c r="J239" s="157" t="s">
        <v>506</v>
      </c>
      <c r="K239" s="3" t="s">
        <v>24</v>
      </c>
      <c r="L239" s="149" t="s">
        <v>23</v>
      </c>
      <c r="M239" s="3" t="s">
        <v>475</v>
      </c>
      <c r="N239" s="149" t="s">
        <v>475</v>
      </c>
      <c r="O239" s="149" t="s">
        <v>475</v>
      </c>
      <c r="P239" s="150"/>
      <c r="Q239" s="3" t="s">
        <v>475</v>
      </c>
      <c r="R239" s="150"/>
      <c r="T239" s="150"/>
      <c r="U239" s="151">
        <v>0</v>
      </c>
      <c r="V239" s="149" t="s">
        <v>475</v>
      </c>
      <c r="W239" s="149" t="s">
        <v>475</v>
      </c>
      <c r="X239" s="149" t="s">
        <v>475</v>
      </c>
      <c r="Y239" s="149" t="s">
        <v>475</v>
      </c>
      <c r="Z239" s="150"/>
      <c r="AA239" s="150"/>
      <c r="AB239" s="152">
        <v>0</v>
      </c>
      <c r="AC239" s="152">
        <v>0</v>
      </c>
      <c r="AD239" s="152">
        <v>0</v>
      </c>
      <c r="AE239" s="152">
        <v>0</v>
      </c>
      <c r="AF239" s="152">
        <v>0</v>
      </c>
      <c r="AG239" s="150"/>
      <c r="AH239" s="150"/>
      <c r="AI239" s="150"/>
      <c r="AJ239" s="150"/>
      <c r="AK239" s="3" t="s">
        <v>22</v>
      </c>
      <c r="AL239" s="3" t="s">
        <v>672</v>
      </c>
      <c r="AM239" s="3" t="s">
        <v>475</v>
      </c>
    </row>
    <row r="240" spans="1:40" s="3" customFormat="1" x14ac:dyDescent="0.25">
      <c r="A240" s="3">
        <v>20231231</v>
      </c>
      <c r="B240" s="3" t="s">
        <v>1019</v>
      </c>
      <c r="C240" s="3" t="s">
        <v>1020</v>
      </c>
      <c r="D240" s="149">
        <v>9287455.4199999999</v>
      </c>
      <c r="E240" s="3" t="s">
        <v>24</v>
      </c>
      <c r="F240" s="3" t="s">
        <v>473</v>
      </c>
      <c r="G240" s="3" t="s">
        <v>474</v>
      </c>
      <c r="H240" s="3">
        <v>0</v>
      </c>
      <c r="I240" s="3" t="s">
        <v>473</v>
      </c>
      <c r="J240" s="3" t="s">
        <v>473</v>
      </c>
      <c r="K240" s="3" t="s">
        <v>23</v>
      </c>
      <c r="L240" s="149" t="s">
        <v>23</v>
      </c>
      <c r="M240" s="3" t="s">
        <v>475</v>
      </c>
      <c r="N240" s="149" t="s">
        <v>475</v>
      </c>
      <c r="O240" s="149" t="s">
        <v>475</v>
      </c>
      <c r="P240" s="150"/>
      <c r="Q240" s="3" t="s">
        <v>475</v>
      </c>
      <c r="R240" s="150"/>
      <c r="T240" s="150"/>
      <c r="U240" s="151">
        <v>0</v>
      </c>
      <c r="V240" s="149" t="s">
        <v>475</v>
      </c>
      <c r="W240" s="149" t="s">
        <v>475</v>
      </c>
      <c r="X240" s="149" t="s">
        <v>475</v>
      </c>
      <c r="Y240" s="149" t="s">
        <v>475</v>
      </c>
      <c r="Z240" s="150"/>
      <c r="AA240" s="150"/>
      <c r="AB240" s="152">
        <v>0</v>
      </c>
      <c r="AC240" s="152">
        <v>0</v>
      </c>
      <c r="AD240" s="152">
        <v>0</v>
      </c>
      <c r="AE240" s="152">
        <v>0</v>
      </c>
      <c r="AF240" s="152">
        <v>0</v>
      </c>
      <c r="AG240" s="150"/>
      <c r="AH240" s="150"/>
      <c r="AI240" s="150"/>
      <c r="AJ240" s="150"/>
      <c r="AK240" s="3" t="s">
        <v>475</v>
      </c>
      <c r="AL240" s="3" t="s">
        <v>475</v>
      </c>
      <c r="AM240" s="3" t="s">
        <v>475</v>
      </c>
    </row>
    <row r="241" spans="1:39" s="3" customFormat="1" x14ac:dyDescent="0.25">
      <c r="A241" s="3">
        <v>20231231</v>
      </c>
      <c r="B241" s="3" t="s">
        <v>1021</v>
      </c>
      <c r="C241" s="3" t="s">
        <v>1022</v>
      </c>
      <c r="D241" s="149">
        <v>13672680</v>
      </c>
      <c r="E241" s="3" t="s">
        <v>24</v>
      </c>
      <c r="F241" s="3" t="s">
        <v>473</v>
      </c>
      <c r="G241" s="3" t="s">
        <v>474</v>
      </c>
      <c r="H241" s="3">
        <v>0</v>
      </c>
      <c r="I241" s="3" t="s">
        <v>473</v>
      </c>
      <c r="J241" s="3" t="s">
        <v>473</v>
      </c>
      <c r="K241" s="3" t="s">
        <v>23</v>
      </c>
      <c r="L241" s="149" t="s">
        <v>23</v>
      </c>
      <c r="M241" s="3" t="s">
        <v>475</v>
      </c>
      <c r="N241" s="149" t="s">
        <v>475</v>
      </c>
      <c r="O241" s="149" t="s">
        <v>475</v>
      </c>
      <c r="P241" s="150"/>
      <c r="Q241" s="3" t="s">
        <v>475</v>
      </c>
      <c r="R241" s="150"/>
      <c r="T241" s="150"/>
      <c r="U241" s="151">
        <v>0</v>
      </c>
      <c r="V241" s="149" t="s">
        <v>475</v>
      </c>
      <c r="W241" s="149" t="s">
        <v>475</v>
      </c>
      <c r="X241" s="149" t="s">
        <v>475</v>
      </c>
      <c r="Y241" s="149" t="s">
        <v>475</v>
      </c>
      <c r="Z241" s="150"/>
      <c r="AA241" s="150"/>
      <c r="AB241" s="152">
        <v>0</v>
      </c>
      <c r="AC241" s="152">
        <v>0</v>
      </c>
      <c r="AD241" s="152">
        <v>0</v>
      </c>
      <c r="AE241" s="152">
        <v>0</v>
      </c>
      <c r="AF241" s="152">
        <v>0</v>
      </c>
      <c r="AG241" s="150"/>
      <c r="AH241" s="150"/>
      <c r="AI241" s="150"/>
      <c r="AJ241" s="150"/>
      <c r="AK241" s="3" t="s">
        <v>475</v>
      </c>
      <c r="AL241" s="3" t="s">
        <v>475</v>
      </c>
      <c r="AM241" s="3" t="s">
        <v>475</v>
      </c>
    </row>
    <row r="242" spans="1:39" s="3" customFormat="1" x14ac:dyDescent="0.25">
      <c r="A242" s="3">
        <v>20231231</v>
      </c>
      <c r="B242" s="3" t="s">
        <v>1023</v>
      </c>
      <c r="C242" s="3" t="s">
        <v>1024</v>
      </c>
      <c r="D242" s="149">
        <v>2304226.6</v>
      </c>
      <c r="E242" s="3" t="s">
        <v>23</v>
      </c>
      <c r="F242" s="3" t="s">
        <v>500</v>
      </c>
      <c r="G242" s="3" t="s">
        <v>474</v>
      </c>
      <c r="H242" s="3">
        <v>0</v>
      </c>
      <c r="I242" s="3" t="s">
        <v>500</v>
      </c>
      <c r="J242" s="157" t="s">
        <v>506</v>
      </c>
      <c r="K242" s="3" t="s">
        <v>23</v>
      </c>
      <c r="L242" s="149" t="s">
        <v>23</v>
      </c>
      <c r="M242" s="3" t="s">
        <v>475</v>
      </c>
      <c r="N242" s="149" t="s">
        <v>475</v>
      </c>
      <c r="O242" s="149" t="s">
        <v>475</v>
      </c>
      <c r="P242" s="150"/>
      <c r="Q242" s="3" t="s">
        <v>475</v>
      </c>
      <c r="R242" s="150"/>
      <c r="T242" s="150"/>
      <c r="U242" s="151">
        <v>0</v>
      </c>
      <c r="V242" s="149" t="s">
        <v>475</v>
      </c>
      <c r="W242" s="149" t="s">
        <v>475</v>
      </c>
      <c r="X242" s="149" t="s">
        <v>475</v>
      </c>
      <c r="Y242" s="149" t="s">
        <v>475</v>
      </c>
      <c r="Z242" s="150"/>
      <c r="AA242" s="150"/>
      <c r="AB242" s="152">
        <v>0</v>
      </c>
      <c r="AC242" s="152">
        <v>0</v>
      </c>
      <c r="AD242" s="152">
        <v>0</v>
      </c>
      <c r="AE242" s="152">
        <v>0</v>
      </c>
      <c r="AF242" s="152">
        <v>0</v>
      </c>
      <c r="AG242" s="150"/>
      <c r="AH242" s="150"/>
      <c r="AI242" s="150"/>
      <c r="AJ242" s="150"/>
      <c r="AK242" s="3" t="s">
        <v>22</v>
      </c>
      <c r="AL242" s="3" t="s">
        <v>1025</v>
      </c>
    </row>
    <row r="243" spans="1:39" s="3" customFormat="1" x14ac:dyDescent="0.25">
      <c r="A243" s="3">
        <v>20231231</v>
      </c>
      <c r="B243" s="3" t="s">
        <v>1026</v>
      </c>
      <c r="C243" s="3" t="s">
        <v>1027</v>
      </c>
      <c r="D243" s="149">
        <v>204551.13</v>
      </c>
      <c r="E243" s="3" t="s">
        <v>24</v>
      </c>
      <c r="F243" s="3" t="s">
        <v>482</v>
      </c>
      <c r="G243" s="3" t="s">
        <v>474</v>
      </c>
      <c r="H243" s="3">
        <v>0</v>
      </c>
      <c r="I243" s="3" t="s">
        <v>483</v>
      </c>
      <c r="J243" s="3" t="s">
        <v>483</v>
      </c>
      <c r="K243" s="3" t="s">
        <v>23</v>
      </c>
      <c r="L243" s="149" t="s">
        <v>23</v>
      </c>
      <c r="M243" s="3" t="s">
        <v>484</v>
      </c>
      <c r="N243" s="149">
        <v>0.71</v>
      </c>
      <c r="O243" s="149">
        <v>0.71</v>
      </c>
      <c r="P243" s="150"/>
      <c r="Q243" s="3">
        <v>0.67</v>
      </c>
      <c r="R243" s="150"/>
      <c r="S243" s="3">
        <v>1</v>
      </c>
      <c r="T243" s="150"/>
      <c r="U243" s="151">
        <v>0</v>
      </c>
      <c r="V243" s="149">
        <v>0</v>
      </c>
      <c r="W243" s="149">
        <v>0.66</v>
      </c>
      <c r="X243" s="149">
        <v>0</v>
      </c>
      <c r="Y243" s="149">
        <v>0.66</v>
      </c>
      <c r="Z243" s="150"/>
      <c r="AA243" s="150"/>
      <c r="AB243" s="152">
        <v>145231.30230000001</v>
      </c>
      <c r="AC243" s="152">
        <v>137049.25710000002</v>
      </c>
      <c r="AD243" s="152">
        <v>0</v>
      </c>
      <c r="AE243" s="152">
        <v>0</v>
      </c>
      <c r="AF243" s="152">
        <v>135003.7458</v>
      </c>
      <c r="AG243" s="150"/>
      <c r="AH243" s="150"/>
      <c r="AI243" s="150"/>
      <c r="AJ243" s="150"/>
      <c r="AK243" s="3" t="s">
        <v>25</v>
      </c>
      <c r="AL243" s="3" t="s">
        <v>1028</v>
      </c>
      <c r="AM243" s="3" t="s">
        <v>475</v>
      </c>
    </row>
    <row r="244" spans="1:39" s="3" customFormat="1" x14ac:dyDescent="0.25">
      <c r="A244" s="3">
        <v>20231231</v>
      </c>
      <c r="B244" s="3" t="s">
        <v>1029</v>
      </c>
      <c r="C244" s="3" t="s">
        <v>1030</v>
      </c>
      <c r="D244" s="149">
        <v>2087049.2</v>
      </c>
      <c r="E244" s="3" t="s">
        <v>23</v>
      </c>
      <c r="F244" s="3" t="s">
        <v>500</v>
      </c>
      <c r="G244" s="3" t="s">
        <v>474</v>
      </c>
      <c r="H244" s="3">
        <v>0</v>
      </c>
      <c r="I244" s="3" t="s">
        <v>500</v>
      </c>
      <c r="K244" s="3" t="s">
        <v>23</v>
      </c>
      <c r="L244" s="149" t="s">
        <v>23</v>
      </c>
      <c r="M244" s="3" t="s">
        <v>475</v>
      </c>
      <c r="N244" s="149" t="s">
        <v>475</v>
      </c>
      <c r="O244" s="149" t="s">
        <v>475</v>
      </c>
      <c r="P244" s="150"/>
      <c r="Q244" s="3" t="s">
        <v>475</v>
      </c>
      <c r="R244" s="150"/>
      <c r="T244" s="150"/>
      <c r="U244" s="151">
        <v>0</v>
      </c>
      <c r="V244" s="149" t="s">
        <v>475</v>
      </c>
      <c r="W244" s="149" t="s">
        <v>475</v>
      </c>
      <c r="X244" s="149" t="s">
        <v>475</v>
      </c>
      <c r="Y244" s="149" t="s">
        <v>475</v>
      </c>
      <c r="Z244" s="150"/>
      <c r="AA244" s="150"/>
      <c r="AB244" s="152">
        <v>0</v>
      </c>
      <c r="AC244" s="152">
        <v>0</v>
      </c>
      <c r="AD244" s="152">
        <v>0</v>
      </c>
      <c r="AE244" s="152">
        <v>0</v>
      </c>
      <c r="AF244" s="152">
        <v>0</v>
      </c>
      <c r="AG244" s="150"/>
      <c r="AH244" s="150"/>
      <c r="AI244" s="150"/>
      <c r="AJ244" s="150"/>
      <c r="AK244" s="3" t="s">
        <v>475</v>
      </c>
      <c r="AL244" s="3" t="s">
        <v>475</v>
      </c>
      <c r="AM244" s="3" t="s">
        <v>475</v>
      </c>
    </row>
    <row r="245" spans="1:39" s="3" customFormat="1" x14ac:dyDescent="0.25">
      <c r="A245" s="3">
        <v>20231231</v>
      </c>
      <c r="B245" s="3" t="s">
        <v>1031</v>
      </c>
      <c r="C245" s="3" t="s">
        <v>1032</v>
      </c>
      <c r="D245" s="149">
        <v>2459734.7599999998</v>
      </c>
      <c r="E245" s="3" t="s">
        <v>23</v>
      </c>
      <c r="F245" s="3" t="s">
        <v>500</v>
      </c>
      <c r="G245" s="3" t="s">
        <v>504</v>
      </c>
      <c r="H245" s="3">
        <v>1</v>
      </c>
      <c r="I245" s="3" t="s">
        <v>500</v>
      </c>
      <c r="K245" s="3" t="s">
        <v>24</v>
      </c>
      <c r="L245" s="149" t="s">
        <v>23</v>
      </c>
      <c r="M245" s="3" t="s">
        <v>475</v>
      </c>
      <c r="N245" s="149" t="s">
        <v>475</v>
      </c>
      <c r="O245" s="149" t="s">
        <v>475</v>
      </c>
      <c r="P245" s="150"/>
      <c r="Q245" s="3" t="s">
        <v>475</v>
      </c>
      <c r="R245" s="150"/>
      <c r="T245" s="150"/>
      <c r="U245" s="151">
        <v>0</v>
      </c>
      <c r="V245" s="149" t="s">
        <v>475</v>
      </c>
      <c r="W245" s="149" t="s">
        <v>475</v>
      </c>
      <c r="X245" s="149" t="s">
        <v>475</v>
      </c>
      <c r="Y245" s="149" t="s">
        <v>475</v>
      </c>
      <c r="Z245" s="150"/>
      <c r="AA245" s="150"/>
      <c r="AB245" s="152">
        <v>0</v>
      </c>
      <c r="AC245" s="152">
        <v>0</v>
      </c>
      <c r="AD245" s="152">
        <v>0</v>
      </c>
      <c r="AE245" s="152">
        <v>0</v>
      </c>
      <c r="AF245" s="152">
        <v>0</v>
      </c>
      <c r="AG245" s="150"/>
      <c r="AH245" s="150"/>
      <c r="AI245" s="150"/>
      <c r="AJ245" s="150"/>
      <c r="AK245" s="3" t="s">
        <v>475</v>
      </c>
      <c r="AL245" s="3" t="s">
        <v>475</v>
      </c>
      <c r="AM245" s="3" t="s">
        <v>475</v>
      </c>
    </row>
    <row r="246" spans="1:39" s="3" customFormat="1" x14ac:dyDescent="0.25">
      <c r="A246" s="3">
        <v>20231231</v>
      </c>
      <c r="B246" s="3" t="s">
        <v>1033</v>
      </c>
      <c r="C246" s="3" t="s">
        <v>1034</v>
      </c>
      <c r="D246" s="149">
        <v>6641.34</v>
      </c>
      <c r="E246" s="3" t="s">
        <v>24</v>
      </c>
      <c r="F246" s="3" t="s">
        <v>473</v>
      </c>
      <c r="G246" s="3" t="s">
        <v>474</v>
      </c>
      <c r="H246" s="3">
        <v>0</v>
      </c>
      <c r="I246" s="3" t="s">
        <v>473</v>
      </c>
      <c r="J246" s="3" t="s">
        <v>473</v>
      </c>
      <c r="K246" s="3" t="s">
        <v>23</v>
      </c>
      <c r="L246" s="149" t="s">
        <v>23</v>
      </c>
      <c r="M246" s="3" t="s">
        <v>475</v>
      </c>
      <c r="N246" s="149" t="s">
        <v>475</v>
      </c>
      <c r="O246" s="149" t="s">
        <v>475</v>
      </c>
      <c r="P246" s="150"/>
      <c r="Q246" s="3" t="s">
        <v>475</v>
      </c>
      <c r="R246" s="150"/>
      <c r="T246" s="150"/>
      <c r="U246" s="151">
        <v>0</v>
      </c>
      <c r="V246" s="149" t="s">
        <v>475</v>
      </c>
      <c r="W246" s="149" t="s">
        <v>475</v>
      </c>
      <c r="X246" s="149" t="s">
        <v>475</v>
      </c>
      <c r="Y246" s="149" t="s">
        <v>475</v>
      </c>
      <c r="Z246" s="150"/>
      <c r="AA246" s="150"/>
      <c r="AB246" s="152">
        <v>0</v>
      </c>
      <c r="AC246" s="152">
        <v>0</v>
      </c>
      <c r="AD246" s="152">
        <v>0</v>
      </c>
      <c r="AE246" s="152">
        <v>0</v>
      </c>
      <c r="AF246" s="152">
        <v>0</v>
      </c>
      <c r="AG246" s="150"/>
      <c r="AH246" s="150"/>
      <c r="AI246" s="150"/>
      <c r="AJ246" s="150"/>
      <c r="AK246" s="3" t="s">
        <v>475</v>
      </c>
      <c r="AL246" s="3" t="s">
        <v>475</v>
      </c>
      <c r="AM246" s="3" t="s">
        <v>475</v>
      </c>
    </row>
    <row r="247" spans="1:39" s="3" customFormat="1" x14ac:dyDescent="0.25">
      <c r="A247" s="3">
        <v>20231231</v>
      </c>
      <c r="B247" s="3" t="s">
        <v>1035</v>
      </c>
      <c r="C247" s="3" t="s">
        <v>1036</v>
      </c>
      <c r="D247" s="149">
        <v>20286647.600000001</v>
      </c>
      <c r="E247" s="3" t="s">
        <v>23</v>
      </c>
      <c r="F247" s="3" t="s">
        <v>500</v>
      </c>
      <c r="G247" s="3" t="s">
        <v>504</v>
      </c>
      <c r="H247" s="3">
        <v>1</v>
      </c>
      <c r="I247" s="3" t="s">
        <v>500</v>
      </c>
      <c r="J247" s="157" t="s">
        <v>506</v>
      </c>
      <c r="K247" s="3" t="s">
        <v>24</v>
      </c>
      <c r="L247" s="149" t="s">
        <v>23</v>
      </c>
      <c r="M247" s="3" t="s">
        <v>475</v>
      </c>
      <c r="N247" s="149" t="s">
        <v>475</v>
      </c>
      <c r="O247" s="149" t="s">
        <v>475</v>
      </c>
      <c r="P247" s="150"/>
      <c r="Q247" s="3" t="s">
        <v>475</v>
      </c>
      <c r="R247" s="150"/>
      <c r="T247" s="150"/>
      <c r="U247" s="151">
        <v>0</v>
      </c>
      <c r="V247" s="149" t="s">
        <v>475</v>
      </c>
      <c r="W247" s="149" t="s">
        <v>475</v>
      </c>
      <c r="X247" s="149" t="s">
        <v>475</v>
      </c>
      <c r="Y247" s="149" t="s">
        <v>475</v>
      </c>
      <c r="Z247" s="150"/>
      <c r="AA247" s="150"/>
      <c r="AB247" s="152">
        <v>0</v>
      </c>
      <c r="AC247" s="152">
        <v>0</v>
      </c>
      <c r="AD247" s="152">
        <v>0</v>
      </c>
      <c r="AE247" s="152">
        <v>0</v>
      </c>
      <c r="AF247" s="152">
        <v>0</v>
      </c>
      <c r="AG247" s="150"/>
      <c r="AH247" s="150"/>
      <c r="AI247" s="150"/>
      <c r="AJ247" s="150"/>
      <c r="AK247" s="3" t="s">
        <v>22</v>
      </c>
      <c r="AL247" s="3" t="s">
        <v>1037</v>
      </c>
      <c r="AM247" s="3" t="s">
        <v>475</v>
      </c>
    </row>
    <row r="248" spans="1:39" s="3" customFormat="1" x14ac:dyDescent="0.25">
      <c r="A248" s="3">
        <v>20231231</v>
      </c>
      <c r="B248" s="3" t="s">
        <v>1038</v>
      </c>
      <c r="C248" s="3" t="s">
        <v>1039</v>
      </c>
      <c r="D248" s="149">
        <v>724780.49</v>
      </c>
      <c r="E248" s="3" t="s">
        <v>24</v>
      </c>
      <c r="F248" s="3" t="s">
        <v>482</v>
      </c>
      <c r="G248" s="3" t="s">
        <v>474</v>
      </c>
      <c r="H248" s="3">
        <v>0</v>
      </c>
      <c r="I248" s="3" t="s">
        <v>483</v>
      </c>
      <c r="J248" s="3" t="s">
        <v>483</v>
      </c>
      <c r="K248" s="3" t="s">
        <v>23</v>
      </c>
      <c r="L248" s="149" t="s">
        <v>23</v>
      </c>
      <c r="M248" s="3" t="s">
        <v>484</v>
      </c>
      <c r="N248" s="149">
        <v>0</v>
      </c>
      <c r="O248" s="149">
        <v>0</v>
      </c>
      <c r="P248" s="150"/>
      <c r="Q248" s="3">
        <v>0</v>
      </c>
      <c r="R248" s="150"/>
      <c r="T248" s="150"/>
      <c r="U248" s="151">
        <v>0</v>
      </c>
      <c r="V248" s="149">
        <v>0</v>
      </c>
      <c r="W248" s="149">
        <v>0</v>
      </c>
      <c r="X248" s="149">
        <v>0</v>
      </c>
      <c r="Y248" s="149">
        <v>0</v>
      </c>
      <c r="Z248" s="150"/>
      <c r="AA248" s="150"/>
      <c r="AB248" s="152">
        <v>0</v>
      </c>
      <c r="AC248" s="152">
        <v>0</v>
      </c>
      <c r="AD248" s="152">
        <v>0</v>
      </c>
      <c r="AE248" s="152">
        <v>0</v>
      </c>
      <c r="AF248" s="152">
        <v>0</v>
      </c>
      <c r="AG248" s="150"/>
      <c r="AH248" s="150"/>
      <c r="AI248" s="150"/>
      <c r="AJ248" s="150"/>
      <c r="AK248" s="3" t="s">
        <v>475</v>
      </c>
      <c r="AL248" s="3" t="s">
        <v>475</v>
      </c>
      <c r="AM248" s="3" t="s">
        <v>475</v>
      </c>
    </row>
    <row r="249" spans="1:39" s="3" customFormat="1" x14ac:dyDescent="0.25">
      <c r="A249" s="3">
        <v>20231231</v>
      </c>
      <c r="B249" s="3" t="s">
        <v>1040</v>
      </c>
      <c r="C249" s="3" t="s">
        <v>1041</v>
      </c>
      <c r="D249" s="149">
        <v>6737540.8199999994</v>
      </c>
      <c r="E249" s="3" t="s">
        <v>24</v>
      </c>
      <c r="F249" s="3" t="s">
        <v>473</v>
      </c>
      <c r="G249" s="3" t="s">
        <v>474</v>
      </c>
      <c r="H249" s="3">
        <v>0</v>
      </c>
      <c r="I249" s="3" t="s">
        <v>473</v>
      </c>
      <c r="J249" s="3" t="s">
        <v>473</v>
      </c>
      <c r="K249" s="3" t="s">
        <v>23</v>
      </c>
      <c r="L249" s="149" t="s">
        <v>23</v>
      </c>
      <c r="M249" s="3" t="s">
        <v>475</v>
      </c>
      <c r="N249" s="149" t="s">
        <v>475</v>
      </c>
      <c r="O249" s="149" t="s">
        <v>475</v>
      </c>
      <c r="P249" s="150"/>
      <c r="Q249" s="3" t="s">
        <v>475</v>
      </c>
      <c r="R249" s="150"/>
      <c r="T249" s="150"/>
      <c r="U249" s="151">
        <v>0</v>
      </c>
      <c r="V249" s="149" t="s">
        <v>475</v>
      </c>
      <c r="W249" s="149" t="s">
        <v>475</v>
      </c>
      <c r="X249" s="149" t="s">
        <v>475</v>
      </c>
      <c r="Y249" s="149" t="s">
        <v>475</v>
      </c>
      <c r="Z249" s="150"/>
      <c r="AA249" s="150"/>
      <c r="AB249" s="152">
        <v>0</v>
      </c>
      <c r="AC249" s="152">
        <v>0</v>
      </c>
      <c r="AD249" s="152">
        <v>0</v>
      </c>
      <c r="AE249" s="152">
        <v>0</v>
      </c>
      <c r="AF249" s="152">
        <v>0</v>
      </c>
      <c r="AG249" s="150"/>
      <c r="AH249" s="150"/>
      <c r="AI249" s="150"/>
      <c r="AJ249" s="150"/>
      <c r="AK249" s="3" t="s">
        <v>475</v>
      </c>
      <c r="AL249" s="3" t="s">
        <v>475</v>
      </c>
      <c r="AM249" s="3" t="s">
        <v>475</v>
      </c>
    </row>
    <row r="250" spans="1:39" s="3" customFormat="1" x14ac:dyDescent="0.25">
      <c r="A250" s="3">
        <v>20231231</v>
      </c>
      <c r="B250" s="3" t="s">
        <v>1042</v>
      </c>
      <c r="C250" s="3" t="s">
        <v>1043</v>
      </c>
      <c r="D250" s="149">
        <v>36575877.689999998</v>
      </c>
      <c r="E250" s="3" t="s">
        <v>23</v>
      </c>
      <c r="F250" s="3" t="s">
        <v>500</v>
      </c>
      <c r="G250" s="3" t="s">
        <v>504</v>
      </c>
      <c r="H250" s="3">
        <v>1</v>
      </c>
      <c r="I250" s="3" t="s">
        <v>500</v>
      </c>
      <c r="K250" s="3" t="s">
        <v>24</v>
      </c>
      <c r="L250" s="149" t="s">
        <v>23</v>
      </c>
      <c r="M250" s="3" t="s">
        <v>475</v>
      </c>
      <c r="N250" s="149" t="s">
        <v>475</v>
      </c>
      <c r="O250" s="149" t="s">
        <v>475</v>
      </c>
      <c r="P250" s="150"/>
      <c r="Q250" s="3" t="s">
        <v>475</v>
      </c>
      <c r="R250" s="150"/>
      <c r="T250" s="150"/>
      <c r="U250" s="151">
        <v>0</v>
      </c>
      <c r="V250" s="149" t="s">
        <v>475</v>
      </c>
      <c r="W250" s="149" t="s">
        <v>475</v>
      </c>
      <c r="X250" s="149" t="s">
        <v>475</v>
      </c>
      <c r="Y250" s="149" t="s">
        <v>475</v>
      </c>
      <c r="Z250" s="150"/>
      <c r="AA250" s="150"/>
      <c r="AB250" s="152">
        <v>0</v>
      </c>
      <c r="AC250" s="152">
        <v>0</v>
      </c>
      <c r="AD250" s="152">
        <v>0</v>
      </c>
      <c r="AE250" s="152">
        <v>0</v>
      </c>
      <c r="AF250" s="152">
        <v>0</v>
      </c>
      <c r="AG250" s="150"/>
      <c r="AH250" s="150"/>
      <c r="AI250" s="150"/>
      <c r="AJ250" s="150"/>
      <c r="AK250" s="3" t="s">
        <v>475</v>
      </c>
      <c r="AL250" s="3" t="s">
        <v>475</v>
      </c>
      <c r="AM250" s="3" t="s">
        <v>475</v>
      </c>
    </row>
    <row r="251" spans="1:39" s="3" customFormat="1" x14ac:dyDescent="0.25">
      <c r="A251" s="3">
        <v>20231231</v>
      </c>
      <c r="B251" s="3" t="s">
        <v>1044</v>
      </c>
      <c r="C251" s="3" t="s">
        <v>1045</v>
      </c>
      <c r="D251" s="149">
        <v>10153783.92</v>
      </c>
      <c r="E251" s="3" t="s">
        <v>23</v>
      </c>
      <c r="F251" s="3" t="s">
        <v>500</v>
      </c>
      <c r="G251" s="3" t="s">
        <v>504</v>
      </c>
      <c r="H251" s="3">
        <v>1</v>
      </c>
      <c r="I251" s="3" t="s">
        <v>500</v>
      </c>
      <c r="J251" s="157" t="s">
        <v>506</v>
      </c>
      <c r="K251" s="3" t="s">
        <v>24</v>
      </c>
      <c r="L251" s="149" t="s">
        <v>23</v>
      </c>
      <c r="M251" s="3" t="s">
        <v>475</v>
      </c>
      <c r="N251" s="149" t="s">
        <v>475</v>
      </c>
      <c r="O251" s="149" t="s">
        <v>475</v>
      </c>
      <c r="P251" s="150"/>
      <c r="Q251" s="3" t="s">
        <v>475</v>
      </c>
      <c r="R251" s="150"/>
      <c r="T251" s="150"/>
      <c r="U251" s="151">
        <v>0</v>
      </c>
      <c r="V251" s="149" t="s">
        <v>475</v>
      </c>
      <c r="W251" s="149" t="s">
        <v>475</v>
      </c>
      <c r="X251" s="149" t="s">
        <v>475</v>
      </c>
      <c r="Y251" s="149" t="s">
        <v>475</v>
      </c>
      <c r="Z251" s="150"/>
      <c r="AA251" s="150"/>
      <c r="AB251" s="152">
        <v>0</v>
      </c>
      <c r="AC251" s="152">
        <v>0</v>
      </c>
      <c r="AD251" s="152">
        <v>0</v>
      </c>
      <c r="AE251" s="152">
        <v>0</v>
      </c>
      <c r="AF251" s="152">
        <v>0</v>
      </c>
      <c r="AG251" s="150"/>
      <c r="AH251" s="150"/>
      <c r="AI251" s="150"/>
      <c r="AJ251" s="150"/>
      <c r="AK251" s="3" t="s">
        <v>22</v>
      </c>
      <c r="AL251" s="3" t="s">
        <v>1037</v>
      </c>
      <c r="AM251" s="3" t="s">
        <v>475</v>
      </c>
    </row>
    <row r="252" spans="1:39" s="3" customFormat="1" x14ac:dyDescent="0.25">
      <c r="A252" s="3">
        <v>20231231</v>
      </c>
      <c r="B252" s="3" t="s">
        <v>1046</v>
      </c>
      <c r="C252" s="3" t="s">
        <v>1047</v>
      </c>
      <c r="D252" s="149">
        <v>6962536.629999999</v>
      </c>
      <c r="E252" s="3" t="s">
        <v>24</v>
      </c>
      <c r="F252" s="3" t="s">
        <v>473</v>
      </c>
      <c r="G252" s="3" t="s">
        <v>474</v>
      </c>
      <c r="H252" s="3">
        <v>0</v>
      </c>
      <c r="I252" s="3" t="s">
        <v>473</v>
      </c>
      <c r="J252" s="3" t="s">
        <v>473</v>
      </c>
      <c r="K252" s="3" t="s">
        <v>23</v>
      </c>
      <c r="L252" s="149" t="s">
        <v>23</v>
      </c>
      <c r="M252" s="3" t="s">
        <v>475</v>
      </c>
      <c r="N252" s="149" t="s">
        <v>475</v>
      </c>
      <c r="O252" s="149" t="s">
        <v>475</v>
      </c>
      <c r="P252" s="150"/>
      <c r="Q252" s="3" t="s">
        <v>475</v>
      </c>
      <c r="R252" s="150"/>
      <c r="T252" s="150"/>
      <c r="U252" s="151">
        <v>0</v>
      </c>
      <c r="V252" s="149" t="s">
        <v>475</v>
      </c>
      <c r="W252" s="149" t="s">
        <v>475</v>
      </c>
      <c r="X252" s="149" t="s">
        <v>475</v>
      </c>
      <c r="Y252" s="149" t="s">
        <v>475</v>
      </c>
      <c r="Z252" s="150"/>
      <c r="AA252" s="150"/>
      <c r="AB252" s="152">
        <v>0</v>
      </c>
      <c r="AC252" s="152">
        <v>0</v>
      </c>
      <c r="AD252" s="152">
        <v>0</v>
      </c>
      <c r="AE252" s="152">
        <v>0</v>
      </c>
      <c r="AF252" s="152">
        <v>0</v>
      </c>
      <c r="AG252" s="150"/>
      <c r="AH252" s="150"/>
      <c r="AI252" s="150"/>
      <c r="AJ252" s="150"/>
      <c r="AK252" s="3" t="s">
        <v>475</v>
      </c>
      <c r="AL252" s="3" t="s">
        <v>475</v>
      </c>
      <c r="AM252" s="3" t="s">
        <v>475</v>
      </c>
    </row>
    <row r="253" spans="1:39" s="3" customFormat="1" x14ac:dyDescent="0.25">
      <c r="A253" s="3">
        <v>20231231</v>
      </c>
      <c r="B253" s="3" t="s">
        <v>1048</v>
      </c>
      <c r="C253" s="3" t="s">
        <v>1049</v>
      </c>
      <c r="D253" s="149">
        <v>117995.47</v>
      </c>
      <c r="E253" s="3" t="s">
        <v>23</v>
      </c>
      <c r="F253" s="3" t="s">
        <v>500</v>
      </c>
      <c r="G253" s="3" t="s">
        <v>504</v>
      </c>
      <c r="H253" s="3">
        <v>1</v>
      </c>
      <c r="I253" s="3" t="s">
        <v>500</v>
      </c>
      <c r="K253" s="3" t="s">
        <v>24</v>
      </c>
      <c r="L253" s="149" t="s">
        <v>23</v>
      </c>
      <c r="M253" s="3" t="s">
        <v>475</v>
      </c>
      <c r="N253" s="149" t="s">
        <v>475</v>
      </c>
      <c r="O253" s="149" t="s">
        <v>475</v>
      </c>
      <c r="P253" s="150"/>
      <c r="Q253" s="3" t="s">
        <v>475</v>
      </c>
      <c r="R253" s="150"/>
      <c r="T253" s="150"/>
      <c r="U253" s="151">
        <v>0</v>
      </c>
      <c r="V253" s="149" t="s">
        <v>475</v>
      </c>
      <c r="W253" s="149" t="s">
        <v>475</v>
      </c>
      <c r="X253" s="149" t="s">
        <v>475</v>
      </c>
      <c r="Y253" s="149" t="s">
        <v>475</v>
      </c>
      <c r="Z253" s="150"/>
      <c r="AA253" s="150"/>
      <c r="AB253" s="152">
        <v>0</v>
      </c>
      <c r="AC253" s="152">
        <v>0</v>
      </c>
      <c r="AD253" s="152">
        <v>0</v>
      </c>
      <c r="AE253" s="152">
        <v>0</v>
      </c>
      <c r="AF253" s="152">
        <v>0</v>
      </c>
      <c r="AG253" s="150"/>
      <c r="AH253" s="150"/>
      <c r="AI253" s="150"/>
      <c r="AJ253" s="150"/>
      <c r="AK253" s="3" t="s">
        <v>475</v>
      </c>
      <c r="AL253" s="3" t="s">
        <v>475</v>
      </c>
      <c r="AM253" s="3" t="s">
        <v>475</v>
      </c>
    </row>
    <row r="254" spans="1:39" s="3" customFormat="1" x14ac:dyDescent="0.25">
      <c r="A254" s="3">
        <v>20231231</v>
      </c>
      <c r="B254" s="3" t="s">
        <v>1050</v>
      </c>
      <c r="C254" s="3" t="s">
        <v>1051</v>
      </c>
      <c r="D254" s="149">
        <v>2452.5</v>
      </c>
      <c r="E254" s="3" t="s">
        <v>24</v>
      </c>
      <c r="F254" s="3" t="s">
        <v>473</v>
      </c>
      <c r="G254" s="3" t="s">
        <v>474</v>
      </c>
      <c r="H254" s="3">
        <v>0</v>
      </c>
      <c r="I254" s="3" t="s">
        <v>473</v>
      </c>
      <c r="J254" s="3" t="s">
        <v>473</v>
      </c>
      <c r="K254" s="3" t="s">
        <v>23</v>
      </c>
      <c r="L254" s="149" t="s">
        <v>23</v>
      </c>
      <c r="M254" s="3" t="s">
        <v>475</v>
      </c>
      <c r="N254" s="149" t="s">
        <v>475</v>
      </c>
      <c r="O254" s="149" t="s">
        <v>475</v>
      </c>
      <c r="P254" s="150"/>
      <c r="Q254" s="3" t="s">
        <v>475</v>
      </c>
      <c r="R254" s="150"/>
      <c r="T254" s="150"/>
      <c r="U254" s="151">
        <v>0</v>
      </c>
      <c r="V254" s="149" t="s">
        <v>475</v>
      </c>
      <c r="W254" s="149" t="s">
        <v>475</v>
      </c>
      <c r="X254" s="149" t="s">
        <v>475</v>
      </c>
      <c r="Y254" s="149" t="s">
        <v>475</v>
      </c>
      <c r="Z254" s="150"/>
      <c r="AA254" s="150"/>
      <c r="AB254" s="152">
        <v>0</v>
      </c>
      <c r="AC254" s="152">
        <v>0</v>
      </c>
      <c r="AD254" s="152">
        <v>0</v>
      </c>
      <c r="AE254" s="152">
        <v>0</v>
      </c>
      <c r="AF254" s="152">
        <v>0</v>
      </c>
      <c r="AG254" s="150"/>
      <c r="AH254" s="150"/>
      <c r="AI254" s="150"/>
      <c r="AJ254" s="150"/>
      <c r="AK254" s="3" t="s">
        <v>475</v>
      </c>
      <c r="AL254" s="3" t="s">
        <v>475</v>
      </c>
      <c r="AM254" s="3" t="s">
        <v>475</v>
      </c>
    </row>
    <row r="255" spans="1:39" s="3" customFormat="1" x14ac:dyDescent="0.25">
      <c r="A255" s="3">
        <v>20231231</v>
      </c>
      <c r="B255" s="3" t="s">
        <v>1052</v>
      </c>
      <c r="C255" s="3" t="s">
        <v>1053</v>
      </c>
      <c r="D255" s="149">
        <v>546397.54</v>
      </c>
      <c r="E255" s="3" t="s">
        <v>24</v>
      </c>
      <c r="F255" s="3" t="s">
        <v>473</v>
      </c>
      <c r="G255" s="3" t="s">
        <v>474</v>
      </c>
      <c r="H255" s="3">
        <v>0</v>
      </c>
      <c r="I255" s="3" t="s">
        <v>473</v>
      </c>
      <c r="J255" s="3" t="s">
        <v>473</v>
      </c>
      <c r="K255" s="3" t="s">
        <v>23</v>
      </c>
      <c r="L255" s="149" t="s">
        <v>23</v>
      </c>
      <c r="M255" s="3" t="s">
        <v>475</v>
      </c>
      <c r="N255" s="149" t="s">
        <v>475</v>
      </c>
      <c r="O255" s="149" t="s">
        <v>475</v>
      </c>
      <c r="P255" s="150"/>
      <c r="Q255" s="3" t="s">
        <v>475</v>
      </c>
      <c r="R255" s="150"/>
      <c r="T255" s="150"/>
      <c r="U255" s="151">
        <v>0</v>
      </c>
      <c r="V255" s="149" t="s">
        <v>475</v>
      </c>
      <c r="W255" s="149" t="s">
        <v>475</v>
      </c>
      <c r="X255" s="149" t="s">
        <v>475</v>
      </c>
      <c r="Y255" s="149" t="s">
        <v>475</v>
      </c>
      <c r="Z255" s="150"/>
      <c r="AA255" s="150"/>
      <c r="AB255" s="152">
        <v>0</v>
      </c>
      <c r="AC255" s="152">
        <v>0</v>
      </c>
      <c r="AD255" s="152">
        <v>0</v>
      </c>
      <c r="AE255" s="152">
        <v>0</v>
      </c>
      <c r="AF255" s="152">
        <v>0</v>
      </c>
      <c r="AG255" s="150"/>
      <c r="AH255" s="150"/>
      <c r="AI255" s="150"/>
      <c r="AJ255" s="150"/>
      <c r="AK255" s="3" t="s">
        <v>475</v>
      </c>
      <c r="AL255" s="3" t="s">
        <v>475</v>
      </c>
      <c r="AM255" s="3" t="s">
        <v>475</v>
      </c>
    </row>
    <row r="256" spans="1:39" s="3" customFormat="1" x14ac:dyDescent="0.25">
      <c r="A256" s="3">
        <v>20231231</v>
      </c>
      <c r="B256" s="3" t="s">
        <v>1054</v>
      </c>
      <c r="C256" s="3" t="s">
        <v>1055</v>
      </c>
      <c r="D256" s="149">
        <v>852891.39</v>
      </c>
      <c r="E256" s="3" t="s">
        <v>24</v>
      </c>
      <c r="F256" s="3" t="s">
        <v>473</v>
      </c>
      <c r="G256" s="3" t="s">
        <v>474</v>
      </c>
      <c r="H256" s="3">
        <v>0</v>
      </c>
      <c r="I256" s="3" t="s">
        <v>473</v>
      </c>
      <c r="J256" s="3" t="s">
        <v>473</v>
      </c>
      <c r="K256" s="3" t="s">
        <v>23</v>
      </c>
      <c r="L256" s="149" t="s">
        <v>23</v>
      </c>
      <c r="M256" s="3" t="s">
        <v>475</v>
      </c>
      <c r="N256" s="149" t="s">
        <v>475</v>
      </c>
      <c r="O256" s="149" t="s">
        <v>475</v>
      </c>
      <c r="P256" s="150"/>
      <c r="Q256" s="3" t="s">
        <v>475</v>
      </c>
      <c r="R256" s="150"/>
      <c r="T256" s="150"/>
      <c r="U256" s="151">
        <v>0</v>
      </c>
      <c r="V256" s="149" t="s">
        <v>475</v>
      </c>
      <c r="W256" s="149" t="s">
        <v>475</v>
      </c>
      <c r="X256" s="149" t="s">
        <v>475</v>
      </c>
      <c r="Y256" s="149" t="s">
        <v>475</v>
      </c>
      <c r="Z256" s="150"/>
      <c r="AA256" s="150"/>
      <c r="AB256" s="152">
        <v>0</v>
      </c>
      <c r="AC256" s="152">
        <v>0</v>
      </c>
      <c r="AD256" s="152">
        <v>0</v>
      </c>
      <c r="AE256" s="152">
        <v>0</v>
      </c>
      <c r="AF256" s="152">
        <v>0</v>
      </c>
      <c r="AG256" s="150"/>
      <c r="AH256" s="150"/>
      <c r="AI256" s="150"/>
      <c r="AJ256" s="150"/>
      <c r="AK256" s="3" t="s">
        <v>475</v>
      </c>
      <c r="AL256" s="3" t="s">
        <v>475</v>
      </c>
      <c r="AM256" s="3" t="s">
        <v>475</v>
      </c>
    </row>
    <row r="257" spans="1:39" s="3" customFormat="1" x14ac:dyDescent="0.25">
      <c r="A257" s="3">
        <v>20231231</v>
      </c>
      <c r="B257" s="3" t="s">
        <v>1056</v>
      </c>
      <c r="C257" s="3" t="s">
        <v>1057</v>
      </c>
      <c r="D257" s="149">
        <v>619154.39999999991</v>
      </c>
      <c r="E257" s="3" t="s">
        <v>24</v>
      </c>
      <c r="F257" s="3" t="s">
        <v>482</v>
      </c>
      <c r="G257" s="3" t="s">
        <v>474</v>
      </c>
      <c r="H257" s="3">
        <v>0</v>
      </c>
      <c r="I257" s="3" t="s">
        <v>483</v>
      </c>
      <c r="J257" s="3" t="s">
        <v>483</v>
      </c>
      <c r="K257" s="3" t="s">
        <v>23</v>
      </c>
      <c r="L257" s="149" t="s">
        <v>23</v>
      </c>
      <c r="M257" s="3">
        <v>0</v>
      </c>
      <c r="N257" s="149">
        <v>0</v>
      </c>
      <c r="O257" s="149">
        <v>0</v>
      </c>
      <c r="P257" s="150"/>
      <c r="Q257" s="3">
        <v>0</v>
      </c>
      <c r="R257" s="150"/>
      <c r="T257" s="150"/>
      <c r="U257" s="151">
        <v>0</v>
      </c>
      <c r="V257" s="149">
        <v>0</v>
      </c>
      <c r="W257" s="149">
        <v>0</v>
      </c>
      <c r="X257" s="149">
        <v>0</v>
      </c>
      <c r="Y257" s="149">
        <v>0</v>
      </c>
      <c r="Z257" s="150"/>
      <c r="AA257" s="150"/>
      <c r="AB257" s="152">
        <v>0</v>
      </c>
      <c r="AC257" s="152">
        <v>0</v>
      </c>
      <c r="AD257" s="152">
        <v>0</v>
      </c>
      <c r="AE257" s="152">
        <v>0</v>
      </c>
      <c r="AF257" s="152">
        <v>0</v>
      </c>
      <c r="AG257" s="150"/>
      <c r="AH257" s="150"/>
      <c r="AI257" s="150"/>
      <c r="AJ257" s="150"/>
      <c r="AK257" s="3" t="s">
        <v>25</v>
      </c>
      <c r="AL257" s="3" t="s">
        <v>1058</v>
      </c>
      <c r="AM257" s="3" t="s">
        <v>475</v>
      </c>
    </row>
    <row r="258" spans="1:39" s="3" customFormat="1" x14ac:dyDescent="0.25">
      <c r="A258" s="3">
        <v>20231231</v>
      </c>
      <c r="B258" s="3" t="s">
        <v>1059</v>
      </c>
      <c r="C258" s="3" t="s">
        <v>1060</v>
      </c>
      <c r="D258" s="149">
        <v>897931.44</v>
      </c>
      <c r="E258" s="3" t="s">
        <v>23</v>
      </c>
      <c r="F258" s="3" t="s">
        <v>500</v>
      </c>
      <c r="G258" s="3" t="s">
        <v>474</v>
      </c>
      <c r="H258" s="3">
        <v>0</v>
      </c>
      <c r="I258" s="3" t="s">
        <v>500</v>
      </c>
      <c r="K258" s="3" t="s">
        <v>23</v>
      </c>
      <c r="L258" s="149" t="s">
        <v>23</v>
      </c>
      <c r="M258" s="3" t="s">
        <v>475</v>
      </c>
      <c r="N258" s="149" t="s">
        <v>475</v>
      </c>
      <c r="O258" s="149" t="s">
        <v>475</v>
      </c>
      <c r="P258" s="150"/>
      <c r="Q258" s="3" t="s">
        <v>475</v>
      </c>
      <c r="R258" s="150"/>
      <c r="T258" s="150"/>
      <c r="U258" s="151">
        <v>0</v>
      </c>
      <c r="V258" s="149" t="s">
        <v>475</v>
      </c>
      <c r="W258" s="149" t="s">
        <v>475</v>
      </c>
      <c r="X258" s="149" t="s">
        <v>475</v>
      </c>
      <c r="Y258" s="149" t="s">
        <v>475</v>
      </c>
      <c r="Z258" s="150"/>
      <c r="AA258" s="150"/>
      <c r="AB258" s="152">
        <v>0</v>
      </c>
      <c r="AC258" s="152">
        <v>0</v>
      </c>
      <c r="AD258" s="152">
        <v>0</v>
      </c>
      <c r="AE258" s="152">
        <v>0</v>
      </c>
      <c r="AF258" s="152">
        <v>0</v>
      </c>
      <c r="AG258" s="150"/>
      <c r="AH258" s="150"/>
      <c r="AI258" s="150"/>
      <c r="AJ258" s="150"/>
      <c r="AK258" s="3" t="s">
        <v>475</v>
      </c>
      <c r="AL258" s="3" t="s">
        <v>475</v>
      </c>
      <c r="AM258" s="3" t="s">
        <v>475</v>
      </c>
    </row>
    <row r="259" spans="1:39" s="3" customFormat="1" x14ac:dyDescent="0.25">
      <c r="A259" s="3">
        <v>20231231</v>
      </c>
      <c r="B259" s="3" t="s">
        <v>1061</v>
      </c>
      <c r="C259" s="3" t="s">
        <v>1062</v>
      </c>
      <c r="D259" s="149">
        <v>11424989.799999999</v>
      </c>
      <c r="E259" s="3" t="s">
        <v>24</v>
      </c>
      <c r="F259" s="3" t="s">
        <v>473</v>
      </c>
      <c r="G259" s="3" t="s">
        <v>474</v>
      </c>
      <c r="H259" s="3">
        <v>0</v>
      </c>
      <c r="I259" s="3" t="s">
        <v>473</v>
      </c>
      <c r="J259" s="3" t="s">
        <v>473</v>
      </c>
      <c r="K259" s="3" t="s">
        <v>23</v>
      </c>
      <c r="L259" s="149" t="s">
        <v>23</v>
      </c>
      <c r="M259" s="3" t="s">
        <v>475</v>
      </c>
      <c r="N259" s="149" t="s">
        <v>475</v>
      </c>
      <c r="O259" s="149" t="s">
        <v>475</v>
      </c>
      <c r="P259" s="150"/>
      <c r="Q259" s="3" t="s">
        <v>475</v>
      </c>
      <c r="R259" s="150"/>
      <c r="T259" s="150"/>
      <c r="U259" s="151">
        <v>0</v>
      </c>
      <c r="V259" s="149" t="s">
        <v>475</v>
      </c>
      <c r="W259" s="149" t="s">
        <v>475</v>
      </c>
      <c r="X259" s="149" t="s">
        <v>475</v>
      </c>
      <c r="Y259" s="149" t="s">
        <v>475</v>
      </c>
      <c r="Z259" s="150"/>
      <c r="AA259" s="150"/>
      <c r="AB259" s="152">
        <v>0</v>
      </c>
      <c r="AC259" s="152">
        <v>0</v>
      </c>
      <c r="AD259" s="152">
        <v>0</v>
      </c>
      <c r="AE259" s="152">
        <v>0</v>
      </c>
      <c r="AF259" s="152">
        <v>0</v>
      </c>
      <c r="AG259" s="150"/>
      <c r="AH259" s="150"/>
      <c r="AI259" s="150"/>
      <c r="AJ259" s="150"/>
      <c r="AK259" s="3" t="s">
        <v>475</v>
      </c>
      <c r="AL259" s="3" t="s">
        <v>475</v>
      </c>
      <c r="AM259" s="3" t="s">
        <v>475</v>
      </c>
    </row>
    <row r="260" spans="1:39" s="3" customFormat="1" x14ac:dyDescent="0.25">
      <c r="A260" s="3">
        <v>20231231</v>
      </c>
      <c r="B260" s="3" t="s">
        <v>1063</v>
      </c>
      <c r="C260" s="3" t="s">
        <v>1064</v>
      </c>
      <c r="D260" s="149">
        <v>3347308.07</v>
      </c>
      <c r="E260" s="3" t="s">
        <v>24</v>
      </c>
      <c r="F260" s="3" t="s">
        <v>482</v>
      </c>
      <c r="G260" s="3" t="s">
        <v>474</v>
      </c>
      <c r="H260" s="3">
        <v>0</v>
      </c>
      <c r="I260" s="3" t="s">
        <v>483</v>
      </c>
      <c r="J260" s="3" t="s">
        <v>483</v>
      </c>
      <c r="K260" s="3" t="s">
        <v>23</v>
      </c>
      <c r="L260" s="149" t="s">
        <v>23</v>
      </c>
      <c r="M260" s="3" t="s">
        <v>484</v>
      </c>
      <c r="N260" s="149">
        <v>0</v>
      </c>
      <c r="O260" s="149">
        <v>0</v>
      </c>
      <c r="P260" s="150"/>
      <c r="Q260" s="3">
        <v>0</v>
      </c>
      <c r="R260" s="150"/>
      <c r="T260" s="150"/>
      <c r="U260" s="151">
        <v>0</v>
      </c>
      <c r="V260" s="149">
        <v>0</v>
      </c>
      <c r="W260" s="149">
        <v>0</v>
      </c>
      <c r="X260" s="149">
        <v>0</v>
      </c>
      <c r="Y260" s="149">
        <v>0</v>
      </c>
      <c r="Z260" s="150"/>
      <c r="AA260" s="150"/>
      <c r="AB260" s="152">
        <v>0</v>
      </c>
      <c r="AC260" s="152">
        <v>0</v>
      </c>
      <c r="AD260" s="152">
        <v>0</v>
      </c>
      <c r="AE260" s="152">
        <v>0</v>
      </c>
      <c r="AF260" s="152">
        <v>0</v>
      </c>
      <c r="AG260" s="150"/>
      <c r="AH260" s="150"/>
      <c r="AI260" s="150"/>
      <c r="AJ260" s="150"/>
      <c r="AK260" s="3" t="s">
        <v>25</v>
      </c>
      <c r="AL260" s="3" t="s">
        <v>1065</v>
      </c>
      <c r="AM260" s="3" t="s">
        <v>475</v>
      </c>
    </row>
    <row r="261" spans="1:39" s="3" customFormat="1" x14ac:dyDescent="0.25">
      <c r="A261" s="3">
        <v>20231231</v>
      </c>
      <c r="B261" s="3" t="s">
        <v>1066</v>
      </c>
      <c r="C261" s="3" t="s">
        <v>1067</v>
      </c>
      <c r="D261" s="149">
        <v>95021.68</v>
      </c>
      <c r="E261" s="3" t="s">
        <v>23</v>
      </c>
      <c r="F261" s="3" t="s">
        <v>500</v>
      </c>
      <c r="G261" s="3" t="s">
        <v>474</v>
      </c>
      <c r="H261" s="3">
        <v>0</v>
      </c>
      <c r="I261" s="3" t="s">
        <v>500</v>
      </c>
      <c r="K261" s="3" t="s">
        <v>23</v>
      </c>
      <c r="L261" s="149" t="s">
        <v>23</v>
      </c>
      <c r="M261" s="3" t="s">
        <v>475</v>
      </c>
      <c r="N261" s="149" t="s">
        <v>475</v>
      </c>
      <c r="O261" s="149" t="s">
        <v>475</v>
      </c>
      <c r="P261" s="150"/>
      <c r="Q261" s="3" t="s">
        <v>475</v>
      </c>
      <c r="R261" s="150"/>
      <c r="T261" s="150"/>
      <c r="U261" s="151">
        <v>0</v>
      </c>
      <c r="V261" s="149" t="s">
        <v>475</v>
      </c>
      <c r="W261" s="149" t="s">
        <v>475</v>
      </c>
      <c r="X261" s="149" t="s">
        <v>475</v>
      </c>
      <c r="Y261" s="149" t="s">
        <v>475</v>
      </c>
      <c r="Z261" s="150"/>
      <c r="AA261" s="150"/>
      <c r="AB261" s="152">
        <v>0</v>
      </c>
      <c r="AC261" s="152">
        <v>0</v>
      </c>
      <c r="AD261" s="152">
        <v>0</v>
      </c>
      <c r="AE261" s="152">
        <v>0</v>
      </c>
      <c r="AF261" s="152">
        <v>0</v>
      </c>
      <c r="AG261" s="150"/>
      <c r="AH261" s="150"/>
      <c r="AI261" s="150"/>
      <c r="AJ261" s="150"/>
      <c r="AK261" s="3" t="s">
        <v>475</v>
      </c>
      <c r="AL261" s="3" t="s">
        <v>475</v>
      </c>
      <c r="AM261" s="3" t="s">
        <v>475</v>
      </c>
    </row>
    <row r="262" spans="1:39" s="3" customFormat="1" x14ac:dyDescent="0.25">
      <c r="A262" s="3">
        <v>20231231</v>
      </c>
      <c r="B262" s="3" t="s">
        <v>1068</v>
      </c>
      <c r="C262" s="3" t="s">
        <v>1069</v>
      </c>
      <c r="D262" s="149">
        <v>74370.539999999994</v>
      </c>
      <c r="E262" s="3" t="s">
        <v>23</v>
      </c>
      <c r="F262" s="3" t="s">
        <v>500</v>
      </c>
      <c r="G262" s="3" t="s">
        <v>474</v>
      </c>
      <c r="H262" s="3">
        <v>0</v>
      </c>
      <c r="I262" s="3" t="s">
        <v>500</v>
      </c>
      <c r="K262" s="3" t="s">
        <v>23</v>
      </c>
      <c r="L262" s="149" t="s">
        <v>23</v>
      </c>
      <c r="M262" s="3" t="s">
        <v>475</v>
      </c>
      <c r="N262" s="149" t="s">
        <v>475</v>
      </c>
      <c r="O262" s="149" t="s">
        <v>475</v>
      </c>
      <c r="P262" s="150"/>
      <c r="Q262" s="3" t="s">
        <v>475</v>
      </c>
      <c r="R262" s="150"/>
      <c r="T262" s="150"/>
      <c r="U262" s="151">
        <v>0</v>
      </c>
      <c r="V262" s="149" t="s">
        <v>475</v>
      </c>
      <c r="W262" s="149" t="s">
        <v>475</v>
      </c>
      <c r="X262" s="149" t="s">
        <v>475</v>
      </c>
      <c r="Y262" s="149" t="s">
        <v>475</v>
      </c>
      <c r="Z262" s="150"/>
      <c r="AA262" s="150"/>
      <c r="AB262" s="152">
        <v>0</v>
      </c>
      <c r="AC262" s="152">
        <v>0</v>
      </c>
      <c r="AD262" s="152">
        <v>0</v>
      </c>
      <c r="AE262" s="152">
        <v>0</v>
      </c>
      <c r="AF262" s="152">
        <v>0</v>
      </c>
      <c r="AG262" s="150"/>
      <c r="AH262" s="150"/>
      <c r="AI262" s="150"/>
      <c r="AJ262" s="150"/>
      <c r="AK262" s="3" t="s">
        <v>475</v>
      </c>
      <c r="AL262" s="3" t="s">
        <v>475</v>
      </c>
      <c r="AM262" s="3" t="s">
        <v>475</v>
      </c>
    </row>
    <row r="263" spans="1:39" s="3" customFormat="1" x14ac:dyDescent="0.25">
      <c r="A263" s="3">
        <v>20231231</v>
      </c>
      <c r="B263" s="3" t="s">
        <v>1070</v>
      </c>
      <c r="C263" s="3" t="s">
        <v>1071</v>
      </c>
      <c r="D263" s="149">
        <v>129640</v>
      </c>
      <c r="E263" s="3" t="s">
        <v>24</v>
      </c>
      <c r="F263" s="3" t="s">
        <v>473</v>
      </c>
      <c r="G263" s="3" t="s">
        <v>474</v>
      </c>
      <c r="H263" s="3">
        <v>0</v>
      </c>
      <c r="I263" s="3" t="s">
        <v>473</v>
      </c>
      <c r="J263" s="3" t="s">
        <v>473</v>
      </c>
      <c r="K263" s="3" t="s">
        <v>23</v>
      </c>
      <c r="L263" s="149" t="s">
        <v>23</v>
      </c>
      <c r="M263" s="3" t="s">
        <v>475</v>
      </c>
      <c r="N263" s="149" t="s">
        <v>475</v>
      </c>
      <c r="O263" s="149" t="s">
        <v>475</v>
      </c>
      <c r="P263" s="150"/>
      <c r="Q263" s="3" t="s">
        <v>475</v>
      </c>
      <c r="R263" s="150"/>
      <c r="T263" s="150"/>
      <c r="U263" s="151">
        <v>0</v>
      </c>
      <c r="V263" s="149" t="s">
        <v>475</v>
      </c>
      <c r="W263" s="149" t="s">
        <v>475</v>
      </c>
      <c r="X263" s="149" t="s">
        <v>475</v>
      </c>
      <c r="Y263" s="149" t="s">
        <v>475</v>
      </c>
      <c r="Z263" s="150"/>
      <c r="AA263" s="150"/>
      <c r="AB263" s="152">
        <v>0</v>
      </c>
      <c r="AC263" s="152">
        <v>0</v>
      </c>
      <c r="AD263" s="152">
        <v>0</v>
      </c>
      <c r="AE263" s="152">
        <v>0</v>
      </c>
      <c r="AF263" s="152">
        <v>0</v>
      </c>
      <c r="AG263" s="150"/>
      <c r="AH263" s="150"/>
      <c r="AI263" s="150"/>
      <c r="AJ263" s="150"/>
      <c r="AK263" s="3" t="s">
        <v>475</v>
      </c>
      <c r="AL263" s="3" t="s">
        <v>475</v>
      </c>
      <c r="AM263" s="3" t="s">
        <v>475</v>
      </c>
    </row>
    <row r="264" spans="1:39" s="3" customFormat="1" x14ac:dyDescent="0.25">
      <c r="A264" s="3">
        <v>20231231</v>
      </c>
      <c r="B264" s="3" t="s">
        <v>1072</v>
      </c>
      <c r="C264" s="3" t="s">
        <v>1073</v>
      </c>
      <c r="D264" s="149">
        <v>62384.34</v>
      </c>
      <c r="E264" s="3" t="s">
        <v>23</v>
      </c>
      <c r="F264" s="3" t="s">
        <v>500</v>
      </c>
      <c r="G264" s="3" t="s">
        <v>474</v>
      </c>
      <c r="H264" s="3">
        <v>0</v>
      </c>
      <c r="I264" s="3" t="s">
        <v>500</v>
      </c>
      <c r="K264" s="3" t="s">
        <v>23</v>
      </c>
      <c r="L264" s="149" t="s">
        <v>23</v>
      </c>
      <c r="M264" s="3" t="s">
        <v>475</v>
      </c>
      <c r="N264" s="149" t="s">
        <v>475</v>
      </c>
      <c r="O264" s="149" t="s">
        <v>475</v>
      </c>
      <c r="P264" s="150"/>
      <c r="Q264" s="3" t="s">
        <v>475</v>
      </c>
      <c r="R264" s="150"/>
      <c r="T264" s="150"/>
      <c r="U264" s="151">
        <v>0</v>
      </c>
      <c r="V264" s="149" t="s">
        <v>475</v>
      </c>
      <c r="W264" s="149" t="s">
        <v>475</v>
      </c>
      <c r="X264" s="149" t="s">
        <v>475</v>
      </c>
      <c r="Y264" s="149" t="s">
        <v>475</v>
      </c>
      <c r="Z264" s="150"/>
      <c r="AA264" s="150"/>
      <c r="AB264" s="152">
        <v>0</v>
      </c>
      <c r="AC264" s="152">
        <v>0</v>
      </c>
      <c r="AD264" s="152">
        <v>0</v>
      </c>
      <c r="AE264" s="152">
        <v>0</v>
      </c>
      <c r="AF264" s="152">
        <v>0</v>
      </c>
      <c r="AG264" s="150"/>
      <c r="AH264" s="150"/>
      <c r="AI264" s="150"/>
      <c r="AJ264" s="150"/>
      <c r="AK264" s="3" t="s">
        <v>475</v>
      </c>
      <c r="AL264" s="3" t="s">
        <v>475</v>
      </c>
      <c r="AM264" s="3" t="s">
        <v>475</v>
      </c>
    </row>
    <row r="265" spans="1:39" s="3" customFormat="1" x14ac:dyDescent="0.25">
      <c r="A265" s="3">
        <v>20231231</v>
      </c>
      <c r="B265" s="3" t="s">
        <v>1074</v>
      </c>
      <c r="C265" s="3" t="s">
        <v>1075</v>
      </c>
      <c r="D265" s="149">
        <v>9731993.2300000004</v>
      </c>
      <c r="E265" s="3" t="s">
        <v>24</v>
      </c>
      <c r="F265" s="3" t="s">
        <v>473</v>
      </c>
      <c r="G265" s="3" t="s">
        <v>474</v>
      </c>
      <c r="H265" s="3">
        <v>0</v>
      </c>
      <c r="I265" s="3" t="s">
        <v>473</v>
      </c>
      <c r="J265" s="3" t="s">
        <v>473</v>
      </c>
      <c r="K265" s="3" t="s">
        <v>23</v>
      </c>
      <c r="L265" s="149" t="s">
        <v>23</v>
      </c>
      <c r="M265" s="3" t="s">
        <v>475</v>
      </c>
      <c r="N265" s="149" t="s">
        <v>475</v>
      </c>
      <c r="O265" s="149" t="s">
        <v>475</v>
      </c>
      <c r="P265" s="150"/>
      <c r="Q265" s="3" t="s">
        <v>475</v>
      </c>
      <c r="R265" s="150"/>
      <c r="T265" s="150"/>
      <c r="U265" s="151">
        <v>0</v>
      </c>
      <c r="V265" s="149" t="s">
        <v>475</v>
      </c>
      <c r="W265" s="149" t="s">
        <v>475</v>
      </c>
      <c r="X265" s="149" t="s">
        <v>475</v>
      </c>
      <c r="Y265" s="149" t="s">
        <v>475</v>
      </c>
      <c r="Z265" s="150"/>
      <c r="AA265" s="150"/>
      <c r="AB265" s="152">
        <v>0</v>
      </c>
      <c r="AC265" s="152">
        <v>0</v>
      </c>
      <c r="AD265" s="152">
        <v>0</v>
      </c>
      <c r="AE265" s="152">
        <v>0</v>
      </c>
      <c r="AF265" s="152">
        <v>0</v>
      </c>
      <c r="AG265" s="150"/>
      <c r="AH265" s="150"/>
      <c r="AI265" s="150"/>
      <c r="AJ265" s="150"/>
      <c r="AK265" s="3" t="s">
        <v>475</v>
      </c>
      <c r="AL265" s="3" t="s">
        <v>475</v>
      </c>
      <c r="AM265" s="3" t="s">
        <v>475</v>
      </c>
    </row>
    <row r="266" spans="1:39" s="3" customFormat="1" x14ac:dyDescent="0.25">
      <c r="A266" s="3">
        <v>20231231</v>
      </c>
      <c r="B266" s="3" t="s">
        <v>1076</v>
      </c>
      <c r="C266" s="3" t="s">
        <v>1077</v>
      </c>
      <c r="D266" s="149">
        <v>769150.01</v>
      </c>
      <c r="E266" s="3" t="s">
        <v>23</v>
      </c>
      <c r="F266" s="3" t="s">
        <v>500</v>
      </c>
      <c r="G266" s="3" t="s">
        <v>504</v>
      </c>
      <c r="H266" s="3">
        <v>1</v>
      </c>
      <c r="I266" s="3" t="s">
        <v>500</v>
      </c>
      <c r="K266" s="3" t="s">
        <v>24</v>
      </c>
      <c r="L266" s="149" t="s">
        <v>23</v>
      </c>
      <c r="M266" s="3" t="s">
        <v>475</v>
      </c>
      <c r="N266" s="149" t="s">
        <v>475</v>
      </c>
      <c r="O266" s="149" t="s">
        <v>475</v>
      </c>
      <c r="P266" s="150"/>
      <c r="Q266" s="3" t="s">
        <v>475</v>
      </c>
      <c r="R266" s="150"/>
      <c r="T266" s="150"/>
      <c r="U266" s="151">
        <v>0</v>
      </c>
      <c r="V266" s="149" t="s">
        <v>475</v>
      </c>
      <c r="W266" s="149" t="s">
        <v>475</v>
      </c>
      <c r="X266" s="149" t="s">
        <v>475</v>
      </c>
      <c r="Y266" s="149" t="s">
        <v>475</v>
      </c>
      <c r="Z266" s="150"/>
      <c r="AA266" s="150"/>
      <c r="AB266" s="152">
        <v>0</v>
      </c>
      <c r="AC266" s="152">
        <v>0</v>
      </c>
      <c r="AD266" s="152">
        <v>0</v>
      </c>
      <c r="AE266" s="152">
        <v>0</v>
      </c>
      <c r="AF266" s="152">
        <v>0</v>
      </c>
      <c r="AG266" s="150"/>
      <c r="AH266" s="150"/>
      <c r="AI266" s="150"/>
      <c r="AJ266" s="150"/>
      <c r="AK266" s="3" t="s">
        <v>475</v>
      </c>
      <c r="AL266" s="3" t="s">
        <v>475</v>
      </c>
      <c r="AM266" s="3" t="s">
        <v>475</v>
      </c>
    </row>
    <row r="267" spans="1:39" s="3" customFormat="1" x14ac:dyDescent="0.25">
      <c r="A267" s="3">
        <v>20231231</v>
      </c>
      <c r="B267" s="3" t="s">
        <v>1078</v>
      </c>
      <c r="C267" s="3" t="s">
        <v>1079</v>
      </c>
      <c r="D267" s="149">
        <v>673223.36</v>
      </c>
      <c r="E267" s="3" t="s">
        <v>23</v>
      </c>
      <c r="F267" s="3" t="s">
        <v>500</v>
      </c>
      <c r="G267" s="3" t="s">
        <v>504</v>
      </c>
      <c r="H267" s="3">
        <v>1</v>
      </c>
      <c r="I267" s="3" t="s">
        <v>500</v>
      </c>
      <c r="J267" s="157" t="s">
        <v>506</v>
      </c>
      <c r="K267" s="3" t="s">
        <v>24</v>
      </c>
      <c r="L267" s="149" t="s">
        <v>23</v>
      </c>
      <c r="M267" s="3" t="s">
        <v>475</v>
      </c>
      <c r="N267" s="149" t="s">
        <v>475</v>
      </c>
      <c r="O267" s="149" t="s">
        <v>475</v>
      </c>
      <c r="P267" s="150"/>
      <c r="Q267" s="3" t="s">
        <v>475</v>
      </c>
      <c r="R267" s="150"/>
      <c r="T267" s="150"/>
      <c r="U267" s="151">
        <v>0</v>
      </c>
      <c r="V267" s="149" t="s">
        <v>475</v>
      </c>
      <c r="W267" s="149" t="s">
        <v>475</v>
      </c>
      <c r="X267" s="149" t="s">
        <v>475</v>
      </c>
      <c r="Y267" s="149" t="s">
        <v>475</v>
      </c>
      <c r="Z267" s="150"/>
      <c r="AA267" s="150"/>
      <c r="AB267" s="152">
        <v>0</v>
      </c>
      <c r="AC267" s="152">
        <v>0</v>
      </c>
      <c r="AD267" s="152">
        <v>0</v>
      </c>
      <c r="AE267" s="152">
        <v>0</v>
      </c>
      <c r="AF267" s="152">
        <v>0</v>
      </c>
      <c r="AG267" s="150"/>
      <c r="AH267" s="150"/>
      <c r="AI267" s="150"/>
      <c r="AJ267" s="150"/>
      <c r="AK267" s="3" t="s">
        <v>22</v>
      </c>
      <c r="AL267" s="3" t="s">
        <v>1037</v>
      </c>
      <c r="AM267" s="3" t="s">
        <v>475</v>
      </c>
    </row>
    <row r="268" spans="1:39" s="3" customFormat="1" x14ac:dyDescent="0.25">
      <c r="A268" s="3">
        <v>20231231</v>
      </c>
      <c r="B268" s="3" t="s">
        <v>1080</v>
      </c>
      <c r="C268" s="3" t="s">
        <v>1081</v>
      </c>
      <c r="D268" s="149">
        <v>30148409.159999996</v>
      </c>
      <c r="E268" s="3" t="s">
        <v>24</v>
      </c>
      <c r="F268" s="3" t="s">
        <v>473</v>
      </c>
      <c r="G268" s="3" t="s">
        <v>474</v>
      </c>
      <c r="H268" s="3">
        <v>0</v>
      </c>
      <c r="I268" s="3" t="s">
        <v>473</v>
      </c>
      <c r="J268" s="3" t="s">
        <v>473</v>
      </c>
      <c r="K268" s="3" t="s">
        <v>23</v>
      </c>
      <c r="L268" s="149" t="s">
        <v>23</v>
      </c>
      <c r="M268" s="3" t="s">
        <v>475</v>
      </c>
      <c r="N268" s="149" t="s">
        <v>475</v>
      </c>
      <c r="O268" s="149" t="s">
        <v>475</v>
      </c>
      <c r="P268" s="150"/>
      <c r="Q268" s="3" t="s">
        <v>475</v>
      </c>
      <c r="R268" s="150"/>
      <c r="T268" s="150"/>
      <c r="U268" s="151">
        <v>0</v>
      </c>
      <c r="V268" s="149" t="s">
        <v>475</v>
      </c>
      <c r="W268" s="149" t="s">
        <v>475</v>
      </c>
      <c r="X268" s="149" t="s">
        <v>475</v>
      </c>
      <c r="Y268" s="149" t="s">
        <v>475</v>
      </c>
      <c r="Z268" s="150"/>
      <c r="AA268" s="150"/>
      <c r="AB268" s="152">
        <v>0</v>
      </c>
      <c r="AC268" s="152">
        <v>0</v>
      </c>
      <c r="AD268" s="152">
        <v>0</v>
      </c>
      <c r="AE268" s="152">
        <v>0</v>
      </c>
      <c r="AF268" s="152">
        <v>0</v>
      </c>
      <c r="AG268" s="150"/>
      <c r="AH268" s="150"/>
      <c r="AI268" s="150"/>
      <c r="AJ268" s="150"/>
      <c r="AK268" s="3" t="s">
        <v>475</v>
      </c>
      <c r="AL268" s="3" t="s">
        <v>475</v>
      </c>
      <c r="AM268" s="3" t="s">
        <v>475</v>
      </c>
    </row>
    <row r="269" spans="1:39" s="3" customFormat="1" x14ac:dyDescent="0.25">
      <c r="A269" s="3">
        <v>20231231</v>
      </c>
      <c r="B269" s="3" t="s">
        <v>1082</v>
      </c>
      <c r="C269" s="3" t="s">
        <v>1083</v>
      </c>
      <c r="D269" s="149">
        <v>0.22</v>
      </c>
      <c r="E269" s="3" t="s">
        <v>23</v>
      </c>
      <c r="F269" s="3" t="s">
        <v>500</v>
      </c>
      <c r="G269" s="3" t="s">
        <v>474</v>
      </c>
      <c r="H269" s="3">
        <v>0</v>
      </c>
      <c r="I269" s="3" t="s">
        <v>500</v>
      </c>
      <c r="J269" s="157" t="s">
        <v>506</v>
      </c>
      <c r="K269" s="3" t="s">
        <v>23</v>
      </c>
      <c r="L269" s="149" t="s">
        <v>23</v>
      </c>
      <c r="M269" s="3" t="s">
        <v>475</v>
      </c>
      <c r="N269" s="149" t="s">
        <v>475</v>
      </c>
      <c r="O269" s="149" t="s">
        <v>475</v>
      </c>
      <c r="P269" s="150"/>
      <c r="Q269" s="3" t="s">
        <v>475</v>
      </c>
      <c r="R269" s="150"/>
      <c r="T269" s="150"/>
      <c r="U269" s="151">
        <v>0</v>
      </c>
      <c r="V269" s="149" t="s">
        <v>475</v>
      </c>
      <c r="W269" s="149" t="s">
        <v>475</v>
      </c>
      <c r="X269" s="149" t="s">
        <v>475</v>
      </c>
      <c r="Y269" s="149" t="s">
        <v>475</v>
      </c>
      <c r="Z269" s="150"/>
      <c r="AA269" s="150"/>
      <c r="AB269" s="152">
        <v>0</v>
      </c>
      <c r="AC269" s="152">
        <v>0</v>
      </c>
      <c r="AD269" s="152">
        <v>0</v>
      </c>
      <c r="AE269" s="152">
        <v>0</v>
      </c>
      <c r="AF269" s="152">
        <v>0</v>
      </c>
      <c r="AG269" s="150"/>
      <c r="AH269" s="150"/>
      <c r="AI269" s="150"/>
      <c r="AJ269" s="150"/>
      <c r="AK269" s="3" t="s">
        <v>22</v>
      </c>
      <c r="AL269" s="3" t="s">
        <v>1084</v>
      </c>
      <c r="AM269" s="3" t="s">
        <v>475</v>
      </c>
    </row>
    <row r="270" spans="1:39" s="3" customFormat="1" x14ac:dyDescent="0.25">
      <c r="A270" s="3">
        <v>20231231</v>
      </c>
      <c r="B270" s="3" t="s">
        <v>1085</v>
      </c>
      <c r="C270" s="3" t="s">
        <v>1086</v>
      </c>
      <c r="D270" s="149">
        <v>46297.7</v>
      </c>
      <c r="E270" s="3" t="s">
        <v>24</v>
      </c>
      <c r="F270" s="3" t="s">
        <v>482</v>
      </c>
      <c r="G270" s="3" t="s">
        <v>592</v>
      </c>
      <c r="H270" s="3">
        <v>0</v>
      </c>
      <c r="I270" s="3" t="s">
        <v>483</v>
      </c>
      <c r="J270" s="3" t="s">
        <v>483</v>
      </c>
      <c r="K270" s="3" t="s">
        <v>23</v>
      </c>
      <c r="L270" s="149" t="s">
        <v>23</v>
      </c>
      <c r="M270" s="3">
        <v>0</v>
      </c>
      <c r="N270" s="149">
        <v>0</v>
      </c>
      <c r="O270" s="149">
        <v>0</v>
      </c>
      <c r="P270" s="150"/>
      <c r="Q270" s="3">
        <v>0</v>
      </c>
      <c r="R270" s="150"/>
      <c r="T270" s="150"/>
      <c r="U270" s="151">
        <v>0</v>
      </c>
      <c r="V270" s="149">
        <v>0</v>
      </c>
      <c r="W270" s="149">
        <v>0</v>
      </c>
      <c r="X270" s="149">
        <v>0</v>
      </c>
      <c r="Y270" s="149">
        <v>0</v>
      </c>
      <c r="Z270" s="150"/>
      <c r="AA270" s="150"/>
      <c r="AB270" s="152">
        <v>0</v>
      </c>
      <c r="AC270" s="152">
        <v>0</v>
      </c>
      <c r="AD270" s="152">
        <v>0</v>
      </c>
      <c r="AE270" s="152">
        <v>0</v>
      </c>
      <c r="AF270" s="152">
        <v>0</v>
      </c>
      <c r="AG270" s="150"/>
      <c r="AH270" s="150"/>
      <c r="AI270" s="150"/>
      <c r="AJ270" s="150"/>
      <c r="AK270" s="3" t="s">
        <v>25</v>
      </c>
      <c r="AL270" s="3" t="s">
        <v>1087</v>
      </c>
      <c r="AM270" s="3" t="s">
        <v>475</v>
      </c>
    </row>
    <row r="271" spans="1:39" s="3" customFormat="1" x14ac:dyDescent="0.25">
      <c r="A271" s="3">
        <v>20231231</v>
      </c>
      <c r="B271" s="3" t="s">
        <v>1088</v>
      </c>
      <c r="C271" s="3" t="s">
        <v>1089</v>
      </c>
      <c r="D271" s="149">
        <v>341329.19999999995</v>
      </c>
      <c r="E271" s="3" t="s">
        <v>24</v>
      </c>
      <c r="F271" s="3" t="s">
        <v>482</v>
      </c>
      <c r="G271" s="3" t="s">
        <v>474</v>
      </c>
      <c r="H271" s="3">
        <v>0</v>
      </c>
      <c r="I271" s="3" t="s">
        <v>483</v>
      </c>
      <c r="J271" s="3" t="s">
        <v>483</v>
      </c>
      <c r="K271" s="3" t="s">
        <v>23</v>
      </c>
      <c r="L271" s="149" t="s">
        <v>23</v>
      </c>
      <c r="M271" s="3" t="s">
        <v>484</v>
      </c>
      <c r="N271" s="149">
        <v>0.03</v>
      </c>
      <c r="O271" s="149">
        <v>0.03</v>
      </c>
      <c r="P271" s="150"/>
      <c r="Q271" s="3">
        <v>0</v>
      </c>
      <c r="R271" s="150"/>
      <c r="S271" s="3">
        <v>1</v>
      </c>
      <c r="T271" s="150"/>
      <c r="U271" s="151">
        <v>0</v>
      </c>
      <c r="V271" s="149">
        <v>0</v>
      </c>
      <c r="W271" s="149">
        <v>0</v>
      </c>
      <c r="X271" s="149">
        <v>0</v>
      </c>
      <c r="Y271" s="149">
        <v>0</v>
      </c>
      <c r="Z271" s="150"/>
      <c r="AA271" s="150"/>
      <c r="AB271" s="152">
        <v>10239.875999999998</v>
      </c>
      <c r="AC271" s="152">
        <v>0</v>
      </c>
      <c r="AD271" s="152">
        <v>0</v>
      </c>
      <c r="AE271" s="152">
        <v>0</v>
      </c>
      <c r="AF271" s="152">
        <v>0</v>
      </c>
      <c r="AG271" s="150"/>
      <c r="AH271" s="150"/>
      <c r="AI271" s="150"/>
      <c r="AJ271" s="150"/>
      <c r="AK271" s="3" t="s">
        <v>475</v>
      </c>
      <c r="AL271" s="3" t="s">
        <v>475</v>
      </c>
      <c r="AM271" s="3" t="s">
        <v>475</v>
      </c>
    </row>
    <row r="272" spans="1:39" s="3" customFormat="1" x14ac:dyDescent="0.25">
      <c r="A272" s="3">
        <v>20231231</v>
      </c>
      <c r="B272" s="3" t="s">
        <v>1090</v>
      </c>
      <c r="C272" s="3" t="s">
        <v>1091</v>
      </c>
      <c r="D272" s="149">
        <v>6099634.7999999998</v>
      </c>
      <c r="E272" s="3" t="s">
        <v>24</v>
      </c>
      <c r="F272" s="3" t="s">
        <v>473</v>
      </c>
      <c r="G272" s="3" t="s">
        <v>474</v>
      </c>
      <c r="H272" s="3">
        <v>0</v>
      </c>
      <c r="I272" s="3" t="s">
        <v>473</v>
      </c>
      <c r="J272" s="3" t="s">
        <v>473</v>
      </c>
      <c r="K272" s="3" t="s">
        <v>23</v>
      </c>
      <c r="L272" s="149" t="s">
        <v>23</v>
      </c>
      <c r="M272" s="3" t="s">
        <v>475</v>
      </c>
      <c r="N272" s="149" t="s">
        <v>475</v>
      </c>
      <c r="O272" s="149" t="s">
        <v>475</v>
      </c>
      <c r="P272" s="150"/>
      <c r="Q272" s="3" t="s">
        <v>475</v>
      </c>
      <c r="R272" s="150"/>
      <c r="T272" s="150"/>
      <c r="U272" s="151">
        <v>0</v>
      </c>
      <c r="V272" s="149" t="s">
        <v>475</v>
      </c>
      <c r="W272" s="149" t="s">
        <v>475</v>
      </c>
      <c r="X272" s="149" t="s">
        <v>475</v>
      </c>
      <c r="Y272" s="149" t="s">
        <v>475</v>
      </c>
      <c r="Z272" s="150"/>
      <c r="AA272" s="150"/>
      <c r="AB272" s="152">
        <v>0</v>
      </c>
      <c r="AC272" s="152">
        <v>0</v>
      </c>
      <c r="AD272" s="152">
        <v>0</v>
      </c>
      <c r="AE272" s="152">
        <v>0</v>
      </c>
      <c r="AF272" s="152">
        <v>0</v>
      </c>
      <c r="AG272" s="150"/>
      <c r="AH272" s="150"/>
      <c r="AI272" s="150"/>
      <c r="AJ272" s="150"/>
      <c r="AK272" s="3" t="s">
        <v>475</v>
      </c>
      <c r="AL272" s="3" t="s">
        <v>475</v>
      </c>
      <c r="AM272" s="3" t="s">
        <v>475</v>
      </c>
    </row>
    <row r="273" spans="1:39" s="3" customFormat="1" x14ac:dyDescent="0.25">
      <c r="A273" s="3">
        <v>20231231</v>
      </c>
      <c r="B273" s="3" t="s">
        <v>1092</v>
      </c>
      <c r="C273" s="3" t="s">
        <v>1093</v>
      </c>
      <c r="D273" s="149">
        <v>9471621.9800000004</v>
      </c>
      <c r="E273" s="3" t="s">
        <v>24</v>
      </c>
      <c r="F273" s="3" t="s">
        <v>473</v>
      </c>
      <c r="G273" s="3" t="s">
        <v>474</v>
      </c>
      <c r="H273" s="3">
        <v>0</v>
      </c>
      <c r="I273" s="3" t="s">
        <v>473</v>
      </c>
      <c r="J273" s="3" t="s">
        <v>473</v>
      </c>
      <c r="K273" s="3" t="s">
        <v>23</v>
      </c>
      <c r="L273" s="149" t="s">
        <v>23</v>
      </c>
      <c r="M273" s="3" t="s">
        <v>475</v>
      </c>
      <c r="N273" s="149" t="s">
        <v>475</v>
      </c>
      <c r="O273" s="149" t="s">
        <v>475</v>
      </c>
      <c r="P273" s="150"/>
      <c r="Q273" s="3" t="s">
        <v>475</v>
      </c>
      <c r="R273" s="150"/>
      <c r="T273" s="150"/>
      <c r="U273" s="151">
        <v>0</v>
      </c>
      <c r="V273" s="149" t="s">
        <v>475</v>
      </c>
      <c r="W273" s="149" t="s">
        <v>475</v>
      </c>
      <c r="X273" s="149" t="s">
        <v>475</v>
      </c>
      <c r="Y273" s="149" t="s">
        <v>475</v>
      </c>
      <c r="Z273" s="150"/>
      <c r="AA273" s="150"/>
      <c r="AB273" s="152">
        <v>0</v>
      </c>
      <c r="AC273" s="152">
        <v>0</v>
      </c>
      <c r="AD273" s="152">
        <v>0</v>
      </c>
      <c r="AE273" s="152">
        <v>0</v>
      </c>
      <c r="AF273" s="152">
        <v>0</v>
      </c>
      <c r="AG273" s="150"/>
      <c r="AH273" s="150"/>
      <c r="AI273" s="150"/>
      <c r="AJ273" s="150"/>
      <c r="AK273" s="3" t="s">
        <v>475</v>
      </c>
      <c r="AL273" s="3" t="s">
        <v>475</v>
      </c>
      <c r="AM273" s="3" t="s">
        <v>475</v>
      </c>
    </row>
    <row r="274" spans="1:39" s="3" customFormat="1" x14ac:dyDescent="0.25">
      <c r="A274" s="3">
        <v>20231231</v>
      </c>
      <c r="B274" s="3" t="s">
        <v>1094</v>
      </c>
      <c r="C274" s="3" t="s">
        <v>1095</v>
      </c>
      <c r="D274" s="149">
        <v>262507.08</v>
      </c>
      <c r="E274" s="3" t="s">
        <v>24</v>
      </c>
      <c r="F274" s="3" t="s">
        <v>482</v>
      </c>
      <c r="G274" s="3" t="s">
        <v>474</v>
      </c>
      <c r="H274" s="3">
        <v>0</v>
      </c>
      <c r="I274" s="3" t="s">
        <v>483</v>
      </c>
      <c r="J274" s="3" t="s">
        <v>483</v>
      </c>
      <c r="K274" s="3" t="s">
        <v>23</v>
      </c>
      <c r="L274" s="149" t="s">
        <v>23</v>
      </c>
      <c r="M274" s="3" t="s">
        <v>487</v>
      </c>
      <c r="N274" s="149">
        <v>0.18440000000000001</v>
      </c>
      <c r="O274" s="149">
        <v>0.18440000000000001</v>
      </c>
      <c r="P274" s="150"/>
      <c r="Q274" s="3">
        <v>0.1678</v>
      </c>
      <c r="R274" s="150"/>
      <c r="S274" s="3">
        <v>1</v>
      </c>
      <c r="T274" s="150"/>
      <c r="U274" s="151">
        <v>0</v>
      </c>
      <c r="V274" s="149">
        <v>0</v>
      </c>
      <c r="W274" s="149">
        <v>0.1678</v>
      </c>
      <c r="X274" s="149">
        <v>0</v>
      </c>
      <c r="Y274" s="149">
        <v>0.1678</v>
      </c>
      <c r="Z274" s="150"/>
      <c r="AA274" s="150"/>
      <c r="AB274" s="152">
        <v>48406.305552000005</v>
      </c>
      <c r="AC274" s="152">
        <v>44048.688024000003</v>
      </c>
      <c r="AD274" s="152">
        <v>0</v>
      </c>
      <c r="AE274" s="152">
        <v>0</v>
      </c>
      <c r="AF274" s="152">
        <v>44048.688024000003</v>
      </c>
      <c r="AG274" s="150"/>
      <c r="AH274" s="150"/>
      <c r="AI274" s="150"/>
      <c r="AJ274" s="150"/>
      <c r="AK274" s="3" t="s">
        <v>475</v>
      </c>
      <c r="AL274" s="3" t="s">
        <v>475</v>
      </c>
      <c r="AM274" s="3" t="s">
        <v>475</v>
      </c>
    </row>
    <row r="275" spans="1:39" s="3" customFormat="1" x14ac:dyDescent="0.25">
      <c r="A275" s="3">
        <v>20231231</v>
      </c>
      <c r="B275" s="3" t="s">
        <v>1096</v>
      </c>
      <c r="C275" s="3" t="s">
        <v>1097</v>
      </c>
      <c r="D275" s="149">
        <v>4347389</v>
      </c>
      <c r="E275" s="3" t="s">
        <v>24</v>
      </c>
      <c r="F275" s="3" t="s">
        <v>473</v>
      </c>
      <c r="G275" s="3" t="s">
        <v>474</v>
      </c>
      <c r="H275" s="3">
        <v>0</v>
      </c>
      <c r="I275" s="3" t="s">
        <v>473</v>
      </c>
      <c r="J275" s="3" t="s">
        <v>473</v>
      </c>
      <c r="K275" s="3" t="s">
        <v>23</v>
      </c>
      <c r="L275" s="149" t="s">
        <v>23</v>
      </c>
      <c r="M275" s="3" t="s">
        <v>475</v>
      </c>
      <c r="N275" s="149" t="s">
        <v>475</v>
      </c>
      <c r="O275" s="149" t="s">
        <v>475</v>
      </c>
      <c r="P275" s="150"/>
      <c r="Q275" s="3" t="s">
        <v>475</v>
      </c>
      <c r="R275" s="150"/>
      <c r="T275" s="150"/>
      <c r="U275" s="151">
        <v>0</v>
      </c>
      <c r="V275" s="149" t="s">
        <v>475</v>
      </c>
      <c r="W275" s="149" t="s">
        <v>475</v>
      </c>
      <c r="X275" s="149" t="s">
        <v>475</v>
      </c>
      <c r="Y275" s="149" t="s">
        <v>475</v>
      </c>
      <c r="Z275" s="150"/>
      <c r="AA275" s="150"/>
      <c r="AB275" s="152">
        <v>0</v>
      </c>
      <c r="AC275" s="152">
        <v>0</v>
      </c>
      <c r="AD275" s="152">
        <v>0</v>
      </c>
      <c r="AE275" s="152">
        <v>0</v>
      </c>
      <c r="AF275" s="152">
        <v>0</v>
      </c>
      <c r="AG275" s="150"/>
      <c r="AH275" s="150"/>
      <c r="AI275" s="150"/>
      <c r="AJ275" s="150"/>
      <c r="AK275" s="3" t="s">
        <v>475</v>
      </c>
      <c r="AL275" s="3" t="s">
        <v>475</v>
      </c>
      <c r="AM275" s="3" t="s">
        <v>475</v>
      </c>
    </row>
    <row r="276" spans="1:39" s="3" customFormat="1" x14ac:dyDescent="0.25">
      <c r="A276" s="3">
        <v>20231231</v>
      </c>
      <c r="B276" s="3" t="s">
        <v>1098</v>
      </c>
      <c r="C276" s="3" t="s">
        <v>1099</v>
      </c>
      <c r="D276" s="149">
        <v>541904.96000000008</v>
      </c>
      <c r="E276" s="3" t="s">
        <v>24</v>
      </c>
      <c r="F276" s="3" t="s">
        <v>473</v>
      </c>
      <c r="G276" s="3" t="s">
        <v>474</v>
      </c>
      <c r="H276" s="3">
        <v>0</v>
      </c>
      <c r="I276" s="3" t="s">
        <v>473</v>
      </c>
      <c r="J276" s="3" t="s">
        <v>473</v>
      </c>
      <c r="K276" s="3" t="s">
        <v>23</v>
      </c>
      <c r="L276" s="149" t="s">
        <v>23</v>
      </c>
      <c r="M276" s="3" t="s">
        <v>475</v>
      </c>
      <c r="N276" s="149" t="s">
        <v>475</v>
      </c>
      <c r="O276" s="149" t="s">
        <v>475</v>
      </c>
      <c r="P276" s="150"/>
      <c r="Q276" s="3" t="s">
        <v>475</v>
      </c>
      <c r="R276" s="150"/>
      <c r="T276" s="150"/>
      <c r="U276" s="151">
        <v>0</v>
      </c>
      <c r="V276" s="149" t="s">
        <v>475</v>
      </c>
      <c r="W276" s="149" t="s">
        <v>475</v>
      </c>
      <c r="X276" s="149" t="s">
        <v>475</v>
      </c>
      <c r="Y276" s="149" t="s">
        <v>475</v>
      </c>
      <c r="Z276" s="150"/>
      <c r="AA276" s="150"/>
      <c r="AB276" s="152">
        <v>0</v>
      </c>
      <c r="AC276" s="152">
        <v>0</v>
      </c>
      <c r="AD276" s="152">
        <v>0</v>
      </c>
      <c r="AE276" s="152">
        <v>0</v>
      </c>
      <c r="AF276" s="152">
        <v>0</v>
      </c>
      <c r="AG276" s="150"/>
      <c r="AH276" s="150"/>
      <c r="AI276" s="150"/>
      <c r="AJ276" s="150"/>
      <c r="AK276" s="3" t="s">
        <v>475</v>
      </c>
      <c r="AL276" s="3" t="s">
        <v>475</v>
      </c>
      <c r="AM276" s="3" t="s">
        <v>475</v>
      </c>
    </row>
    <row r="277" spans="1:39" s="3" customFormat="1" x14ac:dyDescent="0.25">
      <c r="A277" s="3">
        <v>20231231</v>
      </c>
      <c r="B277" s="3" t="s">
        <v>1100</v>
      </c>
      <c r="C277" s="3" t="s">
        <v>1101</v>
      </c>
      <c r="D277" s="149">
        <v>7660110.2999999998</v>
      </c>
      <c r="E277" s="3" t="s">
        <v>24</v>
      </c>
      <c r="F277" s="3" t="s">
        <v>473</v>
      </c>
      <c r="G277" s="3" t="s">
        <v>474</v>
      </c>
      <c r="H277" s="3">
        <v>0</v>
      </c>
      <c r="I277" s="3" t="s">
        <v>473</v>
      </c>
      <c r="J277" s="3" t="s">
        <v>473</v>
      </c>
      <c r="K277" s="3" t="s">
        <v>23</v>
      </c>
      <c r="L277" s="149" t="s">
        <v>23</v>
      </c>
      <c r="M277" s="3" t="s">
        <v>475</v>
      </c>
      <c r="N277" s="149" t="s">
        <v>475</v>
      </c>
      <c r="O277" s="149" t="s">
        <v>475</v>
      </c>
      <c r="P277" s="150"/>
      <c r="Q277" s="3" t="s">
        <v>475</v>
      </c>
      <c r="R277" s="150"/>
      <c r="T277" s="150"/>
      <c r="U277" s="151">
        <v>0</v>
      </c>
      <c r="V277" s="149" t="s">
        <v>475</v>
      </c>
      <c r="W277" s="149" t="s">
        <v>475</v>
      </c>
      <c r="X277" s="149" t="s">
        <v>475</v>
      </c>
      <c r="Y277" s="149" t="s">
        <v>475</v>
      </c>
      <c r="Z277" s="150"/>
      <c r="AA277" s="150"/>
      <c r="AB277" s="152">
        <v>0</v>
      </c>
      <c r="AC277" s="152">
        <v>0</v>
      </c>
      <c r="AD277" s="152">
        <v>0</v>
      </c>
      <c r="AE277" s="152">
        <v>0</v>
      </c>
      <c r="AF277" s="152">
        <v>0</v>
      </c>
      <c r="AG277" s="150"/>
      <c r="AH277" s="150"/>
      <c r="AI277" s="150"/>
      <c r="AJ277" s="150"/>
      <c r="AK277" s="3" t="s">
        <v>475</v>
      </c>
      <c r="AL277" s="3" t="s">
        <v>475</v>
      </c>
      <c r="AM277" s="3" t="s">
        <v>475</v>
      </c>
    </row>
    <row r="278" spans="1:39" s="3" customFormat="1" x14ac:dyDescent="0.25">
      <c r="A278" s="3">
        <v>20231231</v>
      </c>
      <c r="B278" s="3" t="s">
        <v>1102</v>
      </c>
      <c r="C278" s="3" t="s">
        <v>1103</v>
      </c>
      <c r="D278" s="149">
        <v>26542874</v>
      </c>
      <c r="E278" s="3" t="s">
        <v>23</v>
      </c>
      <c r="F278" s="3" t="s">
        <v>500</v>
      </c>
      <c r="G278" s="3" t="s">
        <v>504</v>
      </c>
      <c r="H278" s="3">
        <v>1</v>
      </c>
      <c r="I278" s="3" t="s">
        <v>500</v>
      </c>
      <c r="K278" s="3" t="s">
        <v>24</v>
      </c>
      <c r="L278" s="149" t="s">
        <v>23</v>
      </c>
      <c r="M278" s="3" t="s">
        <v>475</v>
      </c>
      <c r="N278" s="149" t="s">
        <v>475</v>
      </c>
      <c r="O278" s="149" t="s">
        <v>475</v>
      </c>
      <c r="P278" s="150"/>
      <c r="Q278" s="3" t="s">
        <v>475</v>
      </c>
      <c r="R278" s="150"/>
      <c r="T278" s="150"/>
      <c r="U278" s="151">
        <v>0</v>
      </c>
      <c r="V278" s="149" t="s">
        <v>475</v>
      </c>
      <c r="W278" s="149" t="s">
        <v>475</v>
      </c>
      <c r="X278" s="149" t="s">
        <v>475</v>
      </c>
      <c r="Y278" s="149" t="s">
        <v>475</v>
      </c>
      <c r="Z278" s="150"/>
      <c r="AA278" s="150"/>
      <c r="AB278" s="152">
        <v>0</v>
      </c>
      <c r="AC278" s="152">
        <v>0</v>
      </c>
      <c r="AD278" s="152">
        <v>0</v>
      </c>
      <c r="AE278" s="152">
        <v>0</v>
      </c>
      <c r="AF278" s="152">
        <v>0</v>
      </c>
      <c r="AG278" s="150"/>
      <c r="AH278" s="150"/>
      <c r="AI278" s="150"/>
      <c r="AJ278" s="150"/>
      <c r="AK278" s="3" t="s">
        <v>475</v>
      </c>
      <c r="AL278" s="3" t="s">
        <v>475</v>
      </c>
      <c r="AM278" s="3" t="s">
        <v>475</v>
      </c>
    </row>
    <row r="279" spans="1:39" s="3" customFormat="1" x14ac:dyDescent="0.25">
      <c r="A279" s="3">
        <v>20231231</v>
      </c>
      <c r="B279" s="3" t="s">
        <v>1104</v>
      </c>
      <c r="C279" s="3" t="s">
        <v>1105</v>
      </c>
      <c r="D279" s="149">
        <v>2506228.15</v>
      </c>
      <c r="E279" s="3" t="s">
        <v>23</v>
      </c>
      <c r="F279" s="3" t="s">
        <v>500</v>
      </c>
      <c r="G279" s="3" t="s">
        <v>504</v>
      </c>
      <c r="H279" s="3">
        <v>1</v>
      </c>
      <c r="I279" s="3" t="s">
        <v>500</v>
      </c>
      <c r="K279" s="3" t="s">
        <v>24</v>
      </c>
      <c r="L279" s="149" t="s">
        <v>23</v>
      </c>
      <c r="M279" s="3" t="s">
        <v>475</v>
      </c>
      <c r="N279" s="149" t="s">
        <v>475</v>
      </c>
      <c r="O279" s="149" t="s">
        <v>475</v>
      </c>
      <c r="P279" s="150"/>
      <c r="Q279" s="3" t="s">
        <v>475</v>
      </c>
      <c r="R279" s="150"/>
      <c r="T279" s="150"/>
      <c r="U279" s="151">
        <v>0</v>
      </c>
      <c r="V279" s="149" t="s">
        <v>475</v>
      </c>
      <c r="W279" s="149" t="s">
        <v>475</v>
      </c>
      <c r="X279" s="149" t="s">
        <v>475</v>
      </c>
      <c r="Y279" s="149" t="s">
        <v>475</v>
      </c>
      <c r="Z279" s="150"/>
      <c r="AA279" s="150"/>
      <c r="AB279" s="152">
        <v>0</v>
      </c>
      <c r="AC279" s="152">
        <v>0</v>
      </c>
      <c r="AD279" s="152">
        <v>0</v>
      </c>
      <c r="AE279" s="152">
        <v>0</v>
      </c>
      <c r="AF279" s="152">
        <v>0</v>
      </c>
      <c r="AG279" s="150"/>
      <c r="AH279" s="150"/>
      <c r="AI279" s="150"/>
      <c r="AJ279" s="150"/>
      <c r="AK279" s="3" t="s">
        <v>475</v>
      </c>
      <c r="AL279" s="3" t="s">
        <v>475</v>
      </c>
      <c r="AM279" s="3" t="s">
        <v>475</v>
      </c>
    </row>
    <row r="280" spans="1:39" s="3" customFormat="1" x14ac:dyDescent="0.25">
      <c r="A280" s="3">
        <v>20231231</v>
      </c>
      <c r="B280" s="3" t="s">
        <v>1106</v>
      </c>
      <c r="C280" s="3" t="s">
        <v>1107</v>
      </c>
      <c r="D280" s="149">
        <v>2571218.23</v>
      </c>
      <c r="E280" s="3" t="s">
        <v>24</v>
      </c>
      <c r="F280" s="3" t="s">
        <v>473</v>
      </c>
      <c r="G280" s="3" t="s">
        <v>474</v>
      </c>
      <c r="H280" s="3">
        <v>0</v>
      </c>
      <c r="I280" s="3" t="s">
        <v>473</v>
      </c>
      <c r="J280" s="3" t="s">
        <v>473</v>
      </c>
      <c r="K280" s="3" t="s">
        <v>23</v>
      </c>
      <c r="L280" s="149" t="s">
        <v>23</v>
      </c>
      <c r="M280" s="3" t="s">
        <v>475</v>
      </c>
      <c r="N280" s="149" t="s">
        <v>475</v>
      </c>
      <c r="O280" s="149" t="s">
        <v>475</v>
      </c>
      <c r="P280" s="150"/>
      <c r="Q280" s="3" t="s">
        <v>475</v>
      </c>
      <c r="R280" s="150"/>
      <c r="T280" s="150"/>
      <c r="U280" s="151">
        <v>0</v>
      </c>
      <c r="V280" s="149" t="s">
        <v>475</v>
      </c>
      <c r="W280" s="149" t="s">
        <v>475</v>
      </c>
      <c r="X280" s="149" t="s">
        <v>475</v>
      </c>
      <c r="Y280" s="149" t="s">
        <v>475</v>
      </c>
      <c r="Z280" s="150"/>
      <c r="AA280" s="150"/>
      <c r="AB280" s="152">
        <v>0</v>
      </c>
      <c r="AC280" s="152">
        <v>0</v>
      </c>
      <c r="AD280" s="152">
        <v>0</v>
      </c>
      <c r="AE280" s="152">
        <v>0</v>
      </c>
      <c r="AF280" s="152">
        <v>0</v>
      </c>
      <c r="AG280" s="150"/>
      <c r="AH280" s="150"/>
      <c r="AI280" s="150"/>
      <c r="AJ280" s="150"/>
      <c r="AK280" s="3" t="s">
        <v>475</v>
      </c>
      <c r="AL280" s="3" t="s">
        <v>475</v>
      </c>
      <c r="AM280" s="3" t="s">
        <v>475</v>
      </c>
    </row>
    <row r="281" spans="1:39" s="3" customFormat="1" x14ac:dyDescent="0.25">
      <c r="A281" s="3">
        <v>20231231</v>
      </c>
      <c r="B281" s="3" t="s">
        <v>1108</v>
      </c>
      <c r="C281" s="3" t="s">
        <v>1109</v>
      </c>
      <c r="D281" s="149">
        <v>6836019.5700000012</v>
      </c>
      <c r="E281" s="3" t="s">
        <v>24</v>
      </c>
      <c r="F281" s="3" t="s">
        <v>482</v>
      </c>
      <c r="G281" s="3" t="s">
        <v>474</v>
      </c>
      <c r="H281" s="3">
        <v>0</v>
      </c>
      <c r="I281" s="3" t="s">
        <v>483</v>
      </c>
      <c r="J281" s="3" t="s">
        <v>483</v>
      </c>
      <c r="K281" s="3" t="s">
        <v>23</v>
      </c>
      <c r="L281" s="149" t="s">
        <v>23</v>
      </c>
      <c r="M281" s="3" t="s">
        <v>484</v>
      </c>
      <c r="N281" s="149">
        <v>0</v>
      </c>
      <c r="O281" s="149">
        <v>0</v>
      </c>
      <c r="P281" s="150"/>
      <c r="Q281" s="3">
        <v>0</v>
      </c>
      <c r="R281" s="150"/>
      <c r="T281" s="150"/>
      <c r="U281" s="151">
        <v>0</v>
      </c>
      <c r="V281" s="149">
        <v>0</v>
      </c>
      <c r="W281" s="149">
        <v>0</v>
      </c>
      <c r="X281" s="149">
        <v>0</v>
      </c>
      <c r="Y281" s="149">
        <v>0</v>
      </c>
      <c r="Z281" s="150"/>
      <c r="AA281" s="150"/>
      <c r="AB281" s="152">
        <v>0</v>
      </c>
      <c r="AC281" s="152">
        <v>0</v>
      </c>
      <c r="AD281" s="152">
        <v>0</v>
      </c>
      <c r="AE281" s="152">
        <v>0</v>
      </c>
      <c r="AF281" s="152">
        <v>0</v>
      </c>
      <c r="AG281" s="150"/>
      <c r="AH281" s="150"/>
      <c r="AI281" s="150"/>
      <c r="AJ281" s="150"/>
      <c r="AK281" s="3" t="s">
        <v>25</v>
      </c>
      <c r="AL281" s="3" t="s">
        <v>1110</v>
      </c>
      <c r="AM281" s="3" t="s">
        <v>475</v>
      </c>
    </row>
    <row r="282" spans="1:39" s="3" customFormat="1" x14ac:dyDescent="0.25">
      <c r="A282" s="3">
        <v>20231231</v>
      </c>
      <c r="B282" s="3" t="s">
        <v>1111</v>
      </c>
      <c r="C282" s="3" t="s">
        <v>1112</v>
      </c>
      <c r="D282" s="149">
        <v>983411.39</v>
      </c>
      <c r="E282" s="3" t="s">
        <v>23</v>
      </c>
      <c r="F282" s="3" t="s">
        <v>500</v>
      </c>
      <c r="G282" s="3" t="s">
        <v>504</v>
      </c>
      <c r="H282" s="3">
        <v>1</v>
      </c>
      <c r="I282" s="3" t="s">
        <v>500</v>
      </c>
      <c r="K282" s="3" t="s">
        <v>24</v>
      </c>
      <c r="L282" s="149" t="s">
        <v>23</v>
      </c>
      <c r="M282" s="3" t="s">
        <v>475</v>
      </c>
      <c r="N282" s="149" t="s">
        <v>475</v>
      </c>
      <c r="O282" s="149" t="s">
        <v>475</v>
      </c>
      <c r="P282" s="150"/>
      <c r="Q282" s="3" t="s">
        <v>475</v>
      </c>
      <c r="R282" s="150"/>
      <c r="T282" s="150"/>
      <c r="U282" s="151">
        <v>0</v>
      </c>
      <c r="V282" s="149" t="s">
        <v>475</v>
      </c>
      <c r="W282" s="149" t="s">
        <v>475</v>
      </c>
      <c r="X282" s="149" t="s">
        <v>475</v>
      </c>
      <c r="Y282" s="149" t="s">
        <v>475</v>
      </c>
      <c r="Z282" s="150"/>
      <c r="AA282" s="150"/>
      <c r="AB282" s="152">
        <v>0</v>
      </c>
      <c r="AC282" s="152">
        <v>0</v>
      </c>
      <c r="AD282" s="152">
        <v>0</v>
      </c>
      <c r="AE282" s="152">
        <v>0</v>
      </c>
      <c r="AF282" s="152">
        <v>0</v>
      </c>
      <c r="AG282" s="150"/>
      <c r="AH282" s="150"/>
      <c r="AI282" s="150"/>
      <c r="AJ282" s="150"/>
      <c r="AK282" s="3" t="s">
        <v>475</v>
      </c>
      <c r="AL282" s="3" t="s">
        <v>1113</v>
      </c>
      <c r="AM282" s="3" t="s">
        <v>475</v>
      </c>
    </row>
    <row r="283" spans="1:39" s="3" customFormat="1" x14ac:dyDescent="0.25">
      <c r="A283" s="3">
        <v>20231231</v>
      </c>
      <c r="B283" s="3" t="s">
        <v>1114</v>
      </c>
      <c r="C283" s="3" t="s">
        <v>1115</v>
      </c>
      <c r="D283" s="149">
        <v>25489385.529999997</v>
      </c>
      <c r="E283" s="3" t="s">
        <v>23</v>
      </c>
      <c r="F283" s="3" t="s">
        <v>500</v>
      </c>
      <c r="G283" s="3" t="s">
        <v>504</v>
      </c>
      <c r="H283" s="3">
        <v>1</v>
      </c>
      <c r="I283" s="3" t="s">
        <v>500</v>
      </c>
      <c r="J283" s="157" t="s">
        <v>506</v>
      </c>
      <c r="K283" s="3" t="s">
        <v>24</v>
      </c>
      <c r="L283" s="149" t="s">
        <v>23</v>
      </c>
      <c r="M283" s="3" t="s">
        <v>475</v>
      </c>
      <c r="N283" s="149" t="s">
        <v>475</v>
      </c>
      <c r="O283" s="149" t="s">
        <v>475</v>
      </c>
      <c r="P283" s="150"/>
      <c r="Q283" s="3" t="s">
        <v>475</v>
      </c>
      <c r="R283" s="150"/>
      <c r="T283" s="150"/>
      <c r="U283" s="151">
        <v>0</v>
      </c>
      <c r="V283" s="149" t="s">
        <v>475</v>
      </c>
      <c r="W283" s="149" t="s">
        <v>475</v>
      </c>
      <c r="X283" s="149" t="s">
        <v>475</v>
      </c>
      <c r="Y283" s="149" t="s">
        <v>475</v>
      </c>
      <c r="Z283" s="150"/>
      <c r="AA283" s="150"/>
      <c r="AB283" s="152">
        <v>0</v>
      </c>
      <c r="AC283" s="152">
        <v>0</v>
      </c>
      <c r="AD283" s="152">
        <v>0</v>
      </c>
      <c r="AE283" s="152">
        <v>0</v>
      </c>
      <c r="AF283" s="152">
        <v>0</v>
      </c>
      <c r="AG283" s="150"/>
      <c r="AH283" s="150"/>
      <c r="AI283" s="150"/>
      <c r="AJ283" s="150"/>
      <c r="AK283" s="3" t="s">
        <v>22</v>
      </c>
      <c r="AL283" s="3" t="s">
        <v>571</v>
      </c>
      <c r="AM283" s="3" t="s">
        <v>475</v>
      </c>
    </row>
    <row r="284" spans="1:39" s="3" customFormat="1" x14ac:dyDescent="0.25">
      <c r="A284" s="3">
        <v>20231231</v>
      </c>
      <c r="B284" s="3" t="s">
        <v>1116</v>
      </c>
      <c r="C284" s="3" t="s">
        <v>1117</v>
      </c>
      <c r="D284" s="149">
        <v>29247308.550000001</v>
      </c>
      <c r="E284" s="3" t="s">
        <v>23</v>
      </c>
      <c r="F284" s="3" t="s">
        <v>500</v>
      </c>
      <c r="G284" s="3" t="s">
        <v>504</v>
      </c>
      <c r="H284" s="3">
        <v>1</v>
      </c>
      <c r="I284" s="3" t="s">
        <v>500</v>
      </c>
      <c r="K284" s="3" t="s">
        <v>24</v>
      </c>
      <c r="L284" s="149" t="s">
        <v>23</v>
      </c>
      <c r="M284" s="3" t="s">
        <v>475</v>
      </c>
      <c r="N284" s="149" t="s">
        <v>475</v>
      </c>
      <c r="O284" s="149" t="s">
        <v>475</v>
      </c>
      <c r="P284" s="150"/>
      <c r="Q284" s="3" t="s">
        <v>475</v>
      </c>
      <c r="R284" s="150"/>
      <c r="T284" s="150"/>
      <c r="U284" s="151">
        <v>0</v>
      </c>
      <c r="V284" s="149" t="s">
        <v>475</v>
      </c>
      <c r="W284" s="149" t="s">
        <v>475</v>
      </c>
      <c r="X284" s="149" t="s">
        <v>475</v>
      </c>
      <c r="Y284" s="149" t="s">
        <v>475</v>
      </c>
      <c r="Z284" s="150"/>
      <c r="AA284" s="150"/>
      <c r="AB284" s="152">
        <v>0</v>
      </c>
      <c r="AC284" s="152">
        <v>0</v>
      </c>
      <c r="AD284" s="152">
        <v>0</v>
      </c>
      <c r="AE284" s="152">
        <v>0</v>
      </c>
      <c r="AF284" s="152">
        <v>0</v>
      </c>
      <c r="AG284" s="150"/>
      <c r="AH284" s="150"/>
      <c r="AI284" s="150"/>
      <c r="AJ284" s="150"/>
      <c r="AK284" s="3" t="s">
        <v>475</v>
      </c>
      <c r="AL284" s="3" t="s">
        <v>475</v>
      </c>
      <c r="AM284" s="3" t="s">
        <v>475</v>
      </c>
    </row>
    <row r="285" spans="1:39" s="3" customFormat="1" x14ac:dyDescent="0.25">
      <c r="A285" s="3">
        <v>20231231</v>
      </c>
      <c r="B285" s="3" t="s">
        <v>1118</v>
      </c>
      <c r="C285" s="3" t="s">
        <v>1119</v>
      </c>
      <c r="D285" s="149">
        <v>1123678.32</v>
      </c>
      <c r="E285" s="3" t="s">
        <v>23</v>
      </c>
      <c r="F285" s="3" t="s">
        <v>500</v>
      </c>
      <c r="G285" s="3" t="s">
        <v>504</v>
      </c>
      <c r="H285" s="3">
        <v>1</v>
      </c>
      <c r="I285" s="3" t="s">
        <v>500</v>
      </c>
      <c r="K285" s="3" t="s">
        <v>24</v>
      </c>
      <c r="L285" s="149" t="s">
        <v>23</v>
      </c>
      <c r="M285" s="3" t="s">
        <v>475</v>
      </c>
      <c r="N285" s="149" t="s">
        <v>475</v>
      </c>
      <c r="O285" s="149" t="s">
        <v>475</v>
      </c>
      <c r="P285" s="150"/>
      <c r="Q285" s="3" t="s">
        <v>475</v>
      </c>
      <c r="R285" s="150"/>
      <c r="T285" s="150"/>
      <c r="U285" s="151">
        <v>0</v>
      </c>
      <c r="V285" s="149" t="s">
        <v>475</v>
      </c>
      <c r="W285" s="149" t="s">
        <v>475</v>
      </c>
      <c r="X285" s="149" t="s">
        <v>475</v>
      </c>
      <c r="Y285" s="149" t="s">
        <v>475</v>
      </c>
      <c r="Z285" s="150"/>
      <c r="AA285" s="150"/>
      <c r="AB285" s="152">
        <v>0</v>
      </c>
      <c r="AC285" s="152">
        <v>0</v>
      </c>
      <c r="AD285" s="152">
        <v>0</v>
      </c>
      <c r="AE285" s="152">
        <v>0</v>
      </c>
      <c r="AF285" s="152">
        <v>0</v>
      </c>
      <c r="AG285" s="150"/>
      <c r="AH285" s="150"/>
      <c r="AI285" s="150"/>
      <c r="AJ285" s="150"/>
      <c r="AK285" s="3" t="s">
        <v>475</v>
      </c>
      <c r="AL285" s="3" t="s">
        <v>475</v>
      </c>
      <c r="AM285" s="3" t="s">
        <v>475</v>
      </c>
    </row>
    <row r="286" spans="1:39" s="3" customFormat="1" x14ac:dyDescent="0.25">
      <c r="A286" s="3">
        <v>20231231</v>
      </c>
      <c r="B286" s="3" t="s">
        <v>1120</v>
      </c>
      <c r="C286" s="3" t="s">
        <v>1121</v>
      </c>
      <c r="D286" s="149">
        <v>19123011.600000001</v>
      </c>
      <c r="E286" s="3" t="s">
        <v>24</v>
      </c>
      <c r="F286" s="3" t="s">
        <v>473</v>
      </c>
      <c r="G286" s="3" t="s">
        <v>474</v>
      </c>
      <c r="H286" s="3">
        <v>0</v>
      </c>
      <c r="I286" s="3" t="s">
        <v>473</v>
      </c>
      <c r="J286" s="3" t="s">
        <v>473</v>
      </c>
      <c r="K286" s="3" t="s">
        <v>23</v>
      </c>
      <c r="L286" s="149" t="s">
        <v>23</v>
      </c>
      <c r="M286" s="3" t="s">
        <v>475</v>
      </c>
      <c r="N286" s="149" t="s">
        <v>475</v>
      </c>
      <c r="O286" s="149" t="s">
        <v>475</v>
      </c>
      <c r="P286" s="150"/>
      <c r="Q286" s="3" t="s">
        <v>475</v>
      </c>
      <c r="R286" s="150"/>
      <c r="T286" s="150"/>
      <c r="U286" s="151">
        <v>0</v>
      </c>
      <c r="V286" s="149" t="s">
        <v>475</v>
      </c>
      <c r="W286" s="149" t="s">
        <v>475</v>
      </c>
      <c r="X286" s="149" t="s">
        <v>475</v>
      </c>
      <c r="Y286" s="149" t="s">
        <v>475</v>
      </c>
      <c r="Z286" s="150"/>
      <c r="AA286" s="150"/>
      <c r="AB286" s="152">
        <v>0</v>
      </c>
      <c r="AC286" s="152">
        <v>0</v>
      </c>
      <c r="AD286" s="152">
        <v>0</v>
      </c>
      <c r="AE286" s="152">
        <v>0</v>
      </c>
      <c r="AF286" s="152">
        <v>0</v>
      </c>
      <c r="AG286" s="150"/>
      <c r="AH286" s="150"/>
      <c r="AI286" s="150"/>
      <c r="AJ286" s="150"/>
      <c r="AK286" s="3" t="s">
        <v>475</v>
      </c>
      <c r="AL286" s="3" t="s">
        <v>475</v>
      </c>
      <c r="AM286" s="3" t="s">
        <v>475</v>
      </c>
    </row>
    <row r="287" spans="1:39" s="3" customFormat="1" x14ac:dyDescent="0.25">
      <c r="A287" s="3">
        <v>20231231</v>
      </c>
      <c r="B287" s="3" t="s">
        <v>1122</v>
      </c>
      <c r="C287" s="3" t="s">
        <v>1123</v>
      </c>
      <c r="D287" s="149">
        <v>0.03</v>
      </c>
      <c r="E287" s="3" t="s">
        <v>23</v>
      </c>
      <c r="F287" s="3" t="s">
        <v>500</v>
      </c>
      <c r="G287" s="3" t="s">
        <v>474</v>
      </c>
      <c r="H287" s="3">
        <v>0</v>
      </c>
      <c r="I287" s="3" t="s">
        <v>500</v>
      </c>
      <c r="K287" s="3" t="s">
        <v>23</v>
      </c>
      <c r="L287" s="149" t="s">
        <v>23</v>
      </c>
      <c r="M287" s="3" t="s">
        <v>475</v>
      </c>
      <c r="N287" s="149" t="s">
        <v>475</v>
      </c>
      <c r="O287" s="149" t="s">
        <v>475</v>
      </c>
      <c r="P287" s="150"/>
      <c r="Q287" s="3" t="s">
        <v>475</v>
      </c>
      <c r="R287" s="150"/>
      <c r="T287" s="150"/>
      <c r="U287" s="151">
        <v>0</v>
      </c>
      <c r="V287" s="149" t="s">
        <v>475</v>
      </c>
      <c r="W287" s="149" t="s">
        <v>475</v>
      </c>
      <c r="X287" s="149" t="s">
        <v>475</v>
      </c>
      <c r="Y287" s="149" t="s">
        <v>475</v>
      </c>
      <c r="Z287" s="150"/>
      <c r="AA287" s="150"/>
      <c r="AB287" s="152">
        <v>0</v>
      </c>
      <c r="AC287" s="152">
        <v>0</v>
      </c>
      <c r="AD287" s="152">
        <v>0</v>
      </c>
      <c r="AE287" s="152">
        <v>0</v>
      </c>
      <c r="AF287" s="152">
        <v>0</v>
      </c>
      <c r="AG287" s="150"/>
      <c r="AH287" s="150"/>
      <c r="AI287" s="150"/>
      <c r="AJ287" s="150"/>
      <c r="AK287" s="3" t="s">
        <v>475</v>
      </c>
      <c r="AL287" s="3" t="s">
        <v>475</v>
      </c>
      <c r="AM287" s="3" t="s">
        <v>475</v>
      </c>
    </row>
    <row r="288" spans="1:39" s="3" customFormat="1" x14ac:dyDescent="0.25">
      <c r="A288" s="3">
        <v>20231231</v>
      </c>
      <c r="B288" s="3" t="s">
        <v>1124</v>
      </c>
      <c r="C288" s="3" t="s">
        <v>1125</v>
      </c>
      <c r="D288" s="149">
        <v>529714.46</v>
      </c>
      <c r="E288" s="3" t="s">
        <v>23</v>
      </c>
      <c r="F288" s="3" t="s">
        <v>500</v>
      </c>
      <c r="G288" s="3" t="s">
        <v>504</v>
      </c>
      <c r="H288" s="3">
        <v>1</v>
      </c>
      <c r="I288" s="3" t="s">
        <v>500</v>
      </c>
      <c r="K288" s="3" t="s">
        <v>24</v>
      </c>
      <c r="L288" s="149" t="s">
        <v>23</v>
      </c>
      <c r="M288" s="3" t="s">
        <v>475</v>
      </c>
      <c r="N288" s="149" t="s">
        <v>475</v>
      </c>
      <c r="O288" s="149" t="s">
        <v>475</v>
      </c>
      <c r="P288" s="150"/>
      <c r="Q288" s="3" t="s">
        <v>475</v>
      </c>
      <c r="R288" s="150"/>
      <c r="T288" s="150"/>
      <c r="U288" s="151">
        <v>0</v>
      </c>
      <c r="V288" s="149" t="s">
        <v>475</v>
      </c>
      <c r="W288" s="149" t="s">
        <v>475</v>
      </c>
      <c r="X288" s="149" t="s">
        <v>475</v>
      </c>
      <c r="Y288" s="149" t="s">
        <v>475</v>
      </c>
      <c r="Z288" s="150"/>
      <c r="AA288" s="150"/>
      <c r="AB288" s="152">
        <v>0</v>
      </c>
      <c r="AC288" s="152">
        <v>0</v>
      </c>
      <c r="AD288" s="152">
        <v>0</v>
      </c>
      <c r="AE288" s="152">
        <v>0</v>
      </c>
      <c r="AF288" s="152">
        <v>0</v>
      </c>
      <c r="AG288" s="150"/>
      <c r="AH288" s="150"/>
      <c r="AI288" s="150"/>
      <c r="AJ288" s="150"/>
      <c r="AK288" s="3" t="s">
        <v>475</v>
      </c>
      <c r="AL288" s="3" t="s">
        <v>475</v>
      </c>
      <c r="AM288" s="3" t="s">
        <v>475</v>
      </c>
    </row>
    <row r="289" spans="1:39" s="3" customFormat="1" x14ac:dyDescent="0.25">
      <c r="A289" s="3">
        <v>20231231</v>
      </c>
      <c r="B289" s="3" t="s">
        <v>1126</v>
      </c>
      <c r="C289" s="3" t="s">
        <v>1127</v>
      </c>
      <c r="D289" s="149">
        <v>358173.31</v>
      </c>
      <c r="E289" s="3" t="s">
        <v>23</v>
      </c>
      <c r="F289" s="3" t="s">
        <v>500</v>
      </c>
      <c r="G289" s="3" t="s">
        <v>504</v>
      </c>
      <c r="H289" s="3">
        <v>1</v>
      </c>
      <c r="I289" s="3" t="s">
        <v>500</v>
      </c>
      <c r="K289" s="3" t="s">
        <v>24</v>
      </c>
      <c r="L289" s="149" t="s">
        <v>23</v>
      </c>
      <c r="M289" s="3" t="s">
        <v>475</v>
      </c>
      <c r="N289" s="149" t="s">
        <v>475</v>
      </c>
      <c r="O289" s="149" t="s">
        <v>475</v>
      </c>
      <c r="P289" s="150"/>
      <c r="Q289" s="3" t="s">
        <v>475</v>
      </c>
      <c r="R289" s="150"/>
      <c r="T289" s="150"/>
      <c r="U289" s="151">
        <v>0</v>
      </c>
      <c r="V289" s="149" t="s">
        <v>475</v>
      </c>
      <c r="W289" s="149" t="s">
        <v>475</v>
      </c>
      <c r="X289" s="149" t="s">
        <v>475</v>
      </c>
      <c r="Y289" s="149" t="s">
        <v>475</v>
      </c>
      <c r="Z289" s="150"/>
      <c r="AA289" s="150"/>
      <c r="AB289" s="152">
        <v>0</v>
      </c>
      <c r="AC289" s="152">
        <v>0</v>
      </c>
      <c r="AD289" s="152">
        <v>0</v>
      </c>
      <c r="AE289" s="152">
        <v>0</v>
      </c>
      <c r="AF289" s="152">
        <v>0</v>
      </c>
      <c r="AG289" s="150"/>
      <c r="AH289" s="150"/>
      <c r="AI289" s="150"/>
      <c r="AJ289" s="150"/>
      <c r="AK289" s="3" t="s">
        <v>475</v>
      </c>
      <c r="AL289" s="3" t="s">
        <v>475</v>
      </c>
      <c r="AM289" s="3" t="s">
        <v>475</v>
      </c>
    </row>
    <row r="290" spans="1:39" s="3" customFormat="1" x14ac:dyDescent="0.25">
      <c r="A290" s="3">
        <v>20231231</v>
      </c>
      <c r="B290" s="3" t="s">
        <v>1128</v>
      </c>
      <c r="C290" s="3" t="s">
        <v>1129</v>
      </c>
      <c r="D290" s="149">
        <v>9366553.5999999996</v>
      </c>
      <c r="E290" s="3" t="s">
        <v>23</v>
      </c>
      <c r="F290" s="3" t="s">
        <v>500</v>
      </c>
      <c r="G290" s="3" t="s">
        <v>504</v>
      </c>
      <c r="H290" s="3">
        <v>1</v>
      </c>
      <c r="I290" s="3" t="s">
        <v>500</v>
      </c>
      <c r="K290" s="3" t="s">
        <v>24</v>
      </c>
      <c r="L290" s="149" t="s">
        <v>23</v>
      </c>
      <c r="M290" s="3" t="s">
        <v>475</v>
      </c>
      <c r="N290" s="149" t="s">
        <v>475</v>
      </c>
      <c r="O290" s="149" t="s">
        <v>475</v>
      </c>
      <c r="P290" s="150"/>
      <c r="Q290" s="3" t="s">
        <v>475</v>
      </c>
      <c r="R290" s="150"/>
      <c r="T290" s="150"/>
      <c r="U290" s="151">
        <v>0</v>
      </c>
      <c r="V290" s="149" t="s">
        <v>475</v>
      </c>
      <c r="W290" s="149" t="s">
        <v>475</v>
      </c>
      <c r="X290" s="149" t="s">
        <v>475</v>
      </c>
      <c r="Y290" s="149" t="s">
        <v>475</v>
      </c>
      <c r="Z290" s="150"/>
      <c r="AA290" s="150"/>
      <c r="AB290" s="152">
        <v>0</v>
      </c>
      <c r="AC290" s="152">
        <v>0</v>
      </c>
      <c r="AD290" s="152">
        <v>0</v>
      </c>
      <c r="AE290" s="152">
        <v>0</v>
      </c>
      <c r="AF290" s="152">
        <v>0</v>
      </c>
      <c r="AG290" s="150"/>
      <c r="AH290" s="150"/>
      <c r="AI290" s="150"/>
      <c r="AJ290" s="150"/>
      <c r="AK290" s="3" t="s">
        <v>475</v>
      </c>
      <c r="AL290" s="3" t="s">
        <v>475</v>
      </c>
      <c r="AM290" s="3" t="s">
        <v>475</v>
      </c>
    </row>
    <row r="291" spans="1:39" s="3" customFormat="1" x14ac:dyDescent="0.25">
      <c r="A291" s="3">
        <v>20231231</v>
      </c>
      <c r="B291" s="3" t="s">
        <v>1130</v>
      </c>
      <c r="C291" s="3" t="s">
        <v>1131</v>
      </c>
      <c r="D291" s="149">
        <v>3844078.0200000005</v>
      </c>
      <c r="E291" s="3" t="s">
        <v>24</v>
      </c>
      <c r="F291" s="3" t="s">
        <v>473</v>
      </c>
      <c r="G291" s="3" t="s">
        <v>474</v>
      </c>
      <c r="H291" s="3">
        <v>0</v>
      </c>
      <c r="I291" s="3" t="s">
        <v>473</v>
      </c>
      <c r="J291" s="3" t="s">
        <v>473</v>
      </c>
      <c r="K291" s="3" t="s">
        <v>23</v>
      </c>
      <c r="L291" s="149" t="s">
        <v>23</v>
      </c>
      <c r="M291" s="3" t="s">
        <v>475</v>
      </c>
      <c r="N291" s="149" t="s">
        <v>475</v>
      </c>
      <c r="O291" s="149" t="s">
        <v>475</v>
      </c>
      <c r="P291" s="150"/>
      <c r="Q291" s="3" t="s">
        <v>475</v>
      </c>
      <c r="R291" s="150"/>
      <c r="T291" s="150"/>
      <c r="U291" s="151">
        <v>0</v>
      </c>
      <c r="V291" s="149" t="s">
        <v>475</v>
      </c>
      <c r="W291" s="149" t="s">
        <v>475</v>
      </c>
      <c r="X291" s="149" t="s">
        <v>475</v>
      </c>
      <c r="Y291" s="149" t="s">
        <v>475</v>
      </c>
      <c r="Z291" s="150"/>
      <c r="AA291" s="150"/>
      <c r="AB291" s="152">
        <v>0</v>
      </c>
      <c r="AC291" s="152">
        <v>0</v>
      </c>
      <c r="AD291" s="152">
        <v>0</v>
      </c>
      <c r="AE291" s="152">
        <v>0</v>
      </c>
      <c r="AF291" s="152">
        <v>0</v>
      </c>
      <c r="AG291" s="150"/>
      <c r="AH291" s="150"/>
      <c r="AI291" s="150"/>
      <c r="AJ291" s="150"/>
      <c r="AK291" s="3" t="s">
        <v>475</v>
      </c>
      <c r="AL291" s="3" t="s">
        <v>475</v>
      </c>
      <c r="AM291" s="3" t="s">
        <v>475</v>
      </c>
    </row>
    <row r="292" spans="1:39" s="3" customFormat="1" x14ac:dyDescent="0.25">
      <c r="A292" s="3">
        <v>20231231</v>
      </c>
      <c r="B292" s="3" t="s">
        <v>1132</v>
      </c>
      <c r="C292" s="3" t="s">
        <v>1133</v>
      </c>
      <c r="D292" s="149">
        <v>122377.5</v>
      </c>
      <c r="E292" s="3" t="s">
        <v>24</v>
      </c>
      <c r="F292" s="3" t="s">
        <v>473</v>
      </c>
      <c r="G292" s="3" t="s">
        <v>474</v>
      </c>
      <c r="H292" s="3">
        <v>0</v>
      </c>
      <c r="I292" s="3" t="s">
        <v>473</v>
      </c>
      <c r="J292" s="3" t="s">
        <v>473</v>
      </c>
      <c r="K292" s="3" t="s">
        <v>23</v>
      </c>
      <c r="L292" s="149" t="s">
        <v>23</v>
      </c>
      <c r="M292" s="3" t="s">
        <v>475</v>
      </c>
      <c r="N292" s="149" t="s">
        <v>475</v>
      </c>
      <c r="O292" s="149" t="s">
        <v>475</v>
      </c>
      <c r="P292" s="150"/>
      <c r="Q292" s="3" t="s">
        <v>475</v>
      </c>
      <c r="R292" s="150"/>
      <c r="T292" s="150"/>
      <c r="U292" s="151">
        <v>0</v>
      </c>
      <c r="V292" s="149" t="s">
        <v>475</v>
      </c>
      <c r="W292" s="149" t="s">
        <v>475</v>
      </c>
      <c r="X292" s="149" t="s">
        <v>475</v>
      </c>
      <c r="Y292" s="149" t="s">
        <v>475</v>
      </c>
      <c r="Z292" s="150"/>
      <c r="AA292" s="150"/>
      <c r="AB292" s="152">
        <v>0</v>
      </c>
      <c r="AC292" s="152">
        <v>0</v>
      </c>
      <c r="AD292" s="152">
        <v>0</v>
      </c>
      <c r="AE292" s="152">
        <v>0</v>
      </c>
      <c r="AF292" s="152">
        <v>0</v>
      </c>
      <c r="AG292" s="150"/>
      <c r="AH292" s="150"/>
      <c r="AI292" s="150"/>
      <c r="AJ292" s="150"/>
      <c r="AK292" s="3" t="s">
        <v>475</v>
      </c>
      <c r="AL292" s="3" t="s">
        <v>475</v>
      </c>
      <c r="AM292" s="3" t="s">
        <v>475</v>
      </c>
    </row>
    <row r="293" spans="1:39" s="3" customFormat="1" x14ac:dyDescent="0.25">
      <c r="A293" s="3">
        <v>20231231</v>
      </c>
      <c r="B293" s="3" t="s">
        <v>1134</v>
      </c>
      <c r="C293" s="3" t="s">
        <v>1135</v>
      </c>
      <c r="D293" s="149">
        <v>18366.52</v>
      </c>
      <c r="E293" s="3" t="s">
        <v>24</v>
      </c>
      <c r="F293" s="3" t="s">
        <v>482</v>
      </c>
      <c r="G293" s="3" t="s">
        <v>474</v>
      </c>
      <c r="H293" s="3">
        <v>0</v>
      </c>
      <c r="I293" s="3" t="s">
        <v>483</v>
      </c>
      <c r="J293" s="3" t="s">
        <v>483</v>
      </c>
      <c r="K293" s="3" t="s">
        <v>23</v>
      </c>
      <c r="L293" s="149" t="s">
        <v>23</v>
      </c>
      <c r="M293" s="3">
        <v>0</v>
      </c>
      <c r="N293" s="149">
        <v>0</v>
      </c>
      <c r="O293" s="149">
        <v>0</v>
      </c>
      <c r="P293" s="150"/>
      <c r="Q293" s="3">
        <v>0</v>
      </c>
      <c r="R293" s="150"/>
      <c r="T293" s="150"/>
      <c r="U293" s="151">
        <v>0</v>
      </c>
      <c r="V293" s="149">
        <v>0</v>
      </c>
      <c r="W293" s="149">
        <v>0</v>
      </c>
      <c r="X293" s="149">
        <v>0</v>
      </c>
      <c r="Y293" s="149">
        <v>0</v>
      </c>
      <c r="Z293" s="150"/>
      <c r="AA293" s="150"/>
      <c r="AB293" s="152">
        <v>0</v>
      </c>
      <c r="AC293" s="152">
        <v>0</v>
      </c>
      <c r="AD293" s="152">
        <v>0</v>
      </c>
      <c r="AE293" s="152">
        <v>0</v>
      </c>
      <c r="AF293" s="152">
        <v>0</v>
      </c>
      <c r="AG293" s="150"/>
      <c r="AH293" s="150"/>
      <c r="AI293" s="150"/>
      <c r="AJ293" s="150"/>
      <c r="AK293" s="3" t="s">
        <v>475</v>
      </c>
      <c r="AL293" s="3" t="s">
        <v>475</v>
      </c>
      <c r="AM293" s="3" t="s">
        <v>475</v>
      </c>
    </row>
    <row r="294" spans="1:39" s="3" customFormat="1" x14ac:dyDescent="0.25">
      <c r="A294" s="3">
        <v>20231231</v>
      </c>
      <c r="B294" s="3" t="s">
        <v>1136</v>
      </c>
      <c r="C294" s="3" t="s">
        <v>1137</v>
      </c>
      <c r="D294" s="149">
        <v>66096.84</v>
      </c>
      <c r="E294" s="3" t="s">
        <v>24</v>
      </c>
      <c r="F294" s="3" t="s">
        <v>473</v>
      </c>
      <c r="G294" s="3" t="s">
        <v>474</v>
      </c>
      <c r="H294" s="3">
        <v>0</v>
      </c>
      <c r="I294" s="3" t="s">
        <v>473</v>
      </c>
      <c r="J294" s="3" t="s">
        <v>473</v>
      </c>
      <c r="K294" s="3" t="s">
        <v>23</v>
      </c>
      <c r="L294" s="149" t="s">
        <v>23</v>
      </c>
      <c r="M294" s="3" t="s">
        <v>475</v>
      </c>
      <c r="N294" s="149" t="s">
        <v>475</v>
      </c>
      <c r="O294" s="149" t="s">
        <v>475</v>
      </c>
      <c r="P294" s="150"/>
      <c r="Q294" s="3" t="s">
        <v>475</v>
      </c>
      <c r="R294" s="150"/>
      <c r="T294" s="150"/>
      <c r="U294" s="151">
        <v>0</v>
      </c>
      <c r="V294" s="149" t="s">
        <v>475</v>
      </c>
      <c r="W294" s="149" t="s">
        <v>475</v>
      </c>
      <c r="X294" s="149" t="s">
        <v>475</v>
      </c>
      <c r="Y294" s="149" t="s">
        <v>475</v>
      </c>
      <c r="Z294" s="150"/>
      <c r="AA294" s="150"/>
      <c r="AB294" s="152">
        <v>0</v>
      </c>
      <c r="AC294" s="152">
        <v>0</v>
      </c>
      <c r="AD294" s="152">
        <v>0</v>
      </c>
      <c r="AE294" s="152">
        <v>0</v>
      </c>
      <c r="AF294" s="152">
        <v>0</v>
      </c>
      <c r="AG294" s="150"/>
      <c r="AH294" s="150"/>
      <c r="AI294" s="150"/>
      <c r="AJ294" s="150"/>
      <c r="AK294" s="3" t="s">
        <v>475</v>
      </c>
      <c r="AL294" s="3" t="s">
        <v>475</v>
      </c>
      <c r="AM294" s="3" t="s">
        <v>475</v>
      </c>
    </row>
    <row r="295" spans="1:39" s="3" customFormat="1" x14ac:dyDescent="0.25">
      <c r="A295" s="3">
        <v>20231231</v>
      </c>
      <c r="B295" s="3" t="s">
        <v>1138</v>
      </c>
      <c r="C295" s="3" t="s">
        <v>1139</v>
      </c>
      <c r="D295" s="149">
        <v>71325.210000000006</v>
      </c>
      <c r="E295" s="3" t="s">
        <v>23</v>
      </c>
      <c r="F295" s="3" t="s">
        <v>500</v>
      </c>
      <c r="G295" s="3" t="s">
        <v>474</v>
      </c>
      <c r="H295" s="3">
        <v>0</v>
      </c>
      <c r="I295" s="3" t="s">
        <v>500</v>
      </c>
      <c r="K295" s="3" t="s">
        <v>23</v>
      </c>
      <c r="L295" s="149" t="s">
        <v>23</v>
      </c>
      <c r="M295" s="3" t="s">
        <v>475</v>
      </c>
      <c r="N295" s="149" t="s">
        <v>475</v>
      </c>
      <c r="O295" s="149" t="s">
        <v>475</v>
      </c>
      <c r="P295" s="150"/>
      <c r="Q295" s="3" t="s">
        <v>475</v>
      </c>
      <c r="R295" s="150"/>
      <c r="T295" s="150"/>
      <c r="U295" s="151">
        <v>0</v>
      </c>
      <c r="V295" s="149" t="s">
        <v>475</v>
      </c>
      <c r="W295" s="149" t="s">
        <v>475</v>
      </c>
      <c r="X295" s="149" t="s">
        <v>475</v>
      </c>
      <c r="Y295" s="149" t="s">
        <v>475</v>
      </c>
      <c r="Z295" s="150"/>
      <c r="AA295" s="150"/>
      <c r="AB295" s="152">
        <v>0</v>
      </c>
      <c r="AC295" s="152">
        <v>0</v>
      </c>
      <c r="AD295" s="152">
        <v>0</v>
      </c>
      <c r="AE295" s="152">
        <v>0</v>
      </c>
      <c r="AF295" s="152">
        <v>0</v>
      </c>
      <c r="AG295" s="150"/>
      <c r="AH295" s="150"/>
      <c r="AI295" s="150"/>
      <c r="AJ295" s="150"/>
      <c r="AK295" s="3" t="s">
        <v>475</v>
      </c>
      <c r="AL295" s="3" t="s">
        <v>475</v>
      </c>
      <c r="AM295" s="3" t="s">
        <v>475</v>
      </c>
    </row>
    <row r="296" spans="1:39" s="3" customFormat="1" x14ac:dyDescent="0.25">
      <c r="A296" s="3">
        <v>20231231</v>
      </c>
      <c r="B296" s="3" t="s">
        <v>1140</v>
      </c>
      <c r="C296" s="3" t="s">
        <v>1141</v>
      </c>
      <c r="D296" s="149">
        <v>554905.41</v>
      </c>
      <c r="E296" s="3" t="s">
        <v>23</v>
      </c>
      <c r="F296" s="3" t="s">
        <v>500</v>
      </c>
      <c r="G296" s="3" t="s">
        <v>592</v>
      </c>
      <c r="H296" s="3">
        <v>0</v>
      </c>
      <c r="I296" s="3" t="s">
        <v>500</v>
      </c>
      <c r="K296" s="3" t="s">
        <v>23</v>
      </c>
      <c r="L296" s="149" t="s">
        <v>23</v>
      </c>
      <c r="M296" s="3" t="s">
        <v>475</v>
      </c>
      <c r="N296" s="149" t="s">
        <v>475</v>
      </c>
      <c r="O296" s="149" t="s">
        <v>475</v>
      </c>
      <c r="P296" s="150"/>
      <c r="Q296" s="3" t="s">
        <v>475</v>
      </c>
      <c r="R296" s="150"/>
      <c r="T296" s="150"/>
      <c r="U296" s="151">
        <v>0</v>
      </c>
      <c r="V296" s="149" t="s">
        <v>475</v>
      </c>
      <c r="W296" s="149" t="s">
        <v>475</v>
      </c>
      <c r="X296" s="149" t="s">
        <v>475</v>
      </c>
      <c r="Y296" s="149" t="s">
        <v>475</v>
      </c>
      <c r="Z296" s="150"/>
      <c r="AA296" s="150"/>
      <c r="AB296" s="152">
        <v>0</v>
      </c>
      <c r="AC296" s="152">
        <v>0</v>
      </c>
      <c r="AD296" s="152">
        <v>0</v>
      </c>
      <c r="AE296" s="152">
        <v>0</v>
      </c>
      <c r="AF296" s="152">
        <v>0</v>
      </c>
      <c r="AG296" s="150"/>
      <c r="AH296" s="150"/>
      <c r="AI296" s="150"/>
      <c r="AJ296" s="150"/>
      <c r="AK296" s="3" t="s">
        <v>475</v>
      </c>
      <c r="AL296" s="3" t="s">
        <v>475</v>
      </c>
      <c r="AM296" s="3" t="s">
        <v>475</v>
      </c>
    </row>
    <row r="297" spans="1:39" s="3" customFormat="1" x14ac:dyDescent="0.25">
      <c r="A297" s="3">
        <v>20231231</v>
      </c>
      <c r="B297" s="3" t="s">
        <v>1142</v>
      </c>
      <c r="C297" s="3" t="s">
        <v>1143</v>
      </c>
      <c r="D297" s="149">
        <v>953777.5</v>
      </c>
      <c r="E297" s="3" t="s">
        <v>23</v>
      </c>
      <c r="F297" s="3" t="s">
        <v>500</v>
      </c>
      <c r="G297" s="3" t="s">
        <v>474</v>
      </c>
      <c r="H297" s="3">
        <v>0</v>
      </c>
      <c r="I297" s="3" t="s">
        <v>500</v>
      </c>
      <c r="K297" s="3" t="s">
        <v>23</v>
      </c>
      <c r="L297" s="149" t="s">
        <v>23</v>
      </c>
      <c r="M297" s="3" t="s">
        <v>475</v>
      </c>
      <c r="N297" s="149" t="s">
        <v>475</v>
      </c>
      <c r="O297" s="149" t="s">
        <v>475</v>
      </c>
      <c r="P297" s="150"/>
      <c r="Q297" s="3" t="s">
        <v>475</v>
      </c>
      <c r="R297" s="150"/>
      <c r="T297" s="150"/>
      <c r="U297" s="151">
        <v>0</v>
      </c>
      <c r="V297" s="149" t="s">
        <v>475</v>
      </c>
      <c r="W297" s="149" t="s">
        <v>475</v>
      </c>
      <c r="X297" s="149" t="s">
        <v>475</v>
      </c>
      <c r="Y297" s="149" t="s">
        <v>475</v>
      </c>
      <c r="Z297" s="150"/>
      <c r="AA297" s="150"/>
      <c r="AB297" s="152">
        <v>0</v>
      </c>
      <c r="AC297" s="152">
        <v>0</v>
      </c>
      <c r="AD297" s="152">
        <v>0</v>
      </c>
      <c r="AE297" s="152">
        <v>0</v>
      </c>
      <c r="AF297" s="152">
        <v>0</v>
      </c>
      <c r="AG297" s="150"/>
      <c r="AH297" s="150"/>
      <c r="AI297" s="150"/>
      <c r="AJ297" s="150"/>
      <c r="AK297" s="3" t="s">
        <v>475</v>
      </c>
      <c r="AL297" s="3" t="s">
        <v>475</v>
      </c>
      <c r="AM297" s="3" t="s">
        <v>475</v>
      </c>
    </row>
    <row r="298" spans="1:39" s="3" customFormat="1" x14ac:dyDescent="0.25">
      <c r="A298" s="3">
        <v>20231231</v>
      </c>
      <c r="B298" s="3" t="s">
        <v>1144</v>
      </c>
      <c r="C298" s="3" t="s">
        <v>1145</v>
      </c>
      <c r="D298" s="149">
        <v>1393647.18</v>
      </c>
      <c r="E298" s="3" t="s">
        <v>24</v>
      </c>
      <c r="F298" s="3" t="s">
        <v>473</v>
      </c>
      <c r="G298" s="3" t="s">
        <v>474</v>
      </c>
      <c r="H298" s="3">
        <v>0</v>
      </c>
      <c r="I298" s="3" t="s">
        <v>473</v>
      </c>
      <c r="J298" s="3" t="s">
        <v>473</v>
      </c>
      <c r="K298" s="3" t="s">
        <v>23</v>
      </c>
      <c r="L298" s="149" t="s">
        <v>23</v>
      </c>
      <c r="M298" s="3" t="s">
        <v>475</v>
      </c>
      <c r="N298" s="149" t="s">
        <v>475</v>
      </c>
      <c r="O298" s="149" t="s">
        <v>475</v>
      </c>
      <c r="P298" s="150"/>
      <c r="Q298" s="3" t="s">
        <v>475</v>
      </c>
      <c r="R298" s="150"/>
      <c r="T298" s="150"/>
      <c r="U298" s="151">
        <v>0</v>
      </c>
      <c r="V298" s="149" t="s">
        <v>475</v>
      </c>
      <c r="W298" s="149" t="s">
        <v>475</v>
      </c>
      <c r="X298" s="149" t="s">
        <v>475</v>
      </c>
      <c r="Y298" s="149" t="s">
        <v>475</v>
      </c>
      <c r="Z298" s="150"/>
      <c r="AA298" s="150"/>
      <c r="AB298" s="152">
        <v>0</v>
      </c>
      <c r="AC298" s="152">
        <v>0</v>
      </c>
      <c r="AD298" s="152">
        <v>0</v>
      </c>
      <c r="AE298" s="152">
        <v>0</v>
      </c>
      <c r="AF298" s="152">
        <v>0</v>
      </c>
      <c r="AG298" s="150"/>
      <c r="AH298" s="150"/>
      <c r="AI298" s="150"/>
      <c r="AJ298" s="150"/>
      <c r="AK298" s="3" t="s">
        <v>475</v>
      </c>
      <c r="AL298" s="3" t="s">
        <v>475</v>
      </c>
      <c r="AM298" s="3" t="s">
        <v>475</v>
      </c>
    </row>
    <row r="299" spans="1:39" s="3" customFormat="1" x14ac:dyDescent="0.25">
      <c r="A299" s="3">
        <v>20231231</v>
      </c>
      <c r="B299" s="3" t="s">
        <v>1146</v>
      </c>
      <c r="C299" s="3" t="s">
        <v>1147</v>
      </c>
      <c r="D299" s="149">
        <v>519111.14</v>
      </c>
      <c r="E299" s="3" t="s">
        <v>24</v>
      </c>
      <c r="F299" s="3" t="s">
        <v>473</v>
      </c>
      <c r="G299" s="3" t="s">
        <v>474</v>
      </c>
      <c r="H299" s="3">
        <v>0</v>
      </c>
      <c r="I299" s="3" t="s">
        <v>473</v>
      </c>
      <c r="J299" s="3" t="s">
        <v>473</v>
      </c>
      <c r="K299" s="3" t="s">
        <v>23</v>
      </c>
      <c r="L299" s="149" t="s">
        <v>23</v>
      </c>
      <c r="M299" s="3" t="s">
        <v>475</v>
      </c>
      <c r="N299" s="149" t="s">
        <v>475</v>
      </c>
      <c r="O299" s="149" t="s">
        <v>475</v>
      </c>
      <c r="P299" s="150"/>
      <c r="Q299" s="3" t="s">
        <v>475</v>
      </c>
      <c r="R299" s="150"/>
      <c r="T299" s="150"/>
      <c r="U299" s="151">
        <v>0</v>
      </c>
      <c r="V299" s="149" t="s">
        <v>475</v>
      </c>
      <c r="W299" s="149" t="s">
        <v>475</v>
      </c>
      <c r="X299" s="149" t="s">
        <v>475</v>
      </c>
      <c r="Y299" s="149" t="s">
        <v>475</v>
      </c>
      <c r="Z299" s="150"/>
      <c r="AA299" s="150"/>
      <c r="AB299" s="152">
        <v>0</v>
      </c>
      <c r="AC299" s="152">
        <v>0</v>
      </c>
      <c r="AD299" s="152">
        <v>0</v>
      </c>
      <c r="AE299" s="152">
        <v>0</v>
      </c>
      <c r="AF299" s="152">
        <v>0</v>
      </c>
      <c r="AG299" s="150"/>
      <c r="AH299" s="150"/>
      <c r="AI299" s="150"/>
      <c r="AJ299" s="150"/>
      <c r="AK299" s="3" t="s">
        <v>475</v>
      </c>
      <c r="AL299" s="3" t="s">
        <v>475</v>
      </c>
      <c r="AM299" s="3" t="s">
        <v>475</v>
      </c>
    </row>
    <row r="300" spans="1:39" s="3" customFormat="1" x14ac:dyDescent="0.25">
      <c r="A300" s="3">
        <v>20231231</v>
      </c>
      <c r="B300" s="3" t="s">
        <v>1148</v>
      </c>
      <c r="C300" s="3" t="s">
        <v>1149</v>
      </c>
      <c r="D300" s="149">
        <v>2672910.0900000003</v>
      </c>
      <c r="E300" s="3" t="s">
        <v>24</v>
      </c>
      <c r="F300" s="3" t="s">
        <v>473</v>
      </c>
      <c r="G300" s="3" t="s">
        <v>474</v>
      </c>
      <c r="H300" s="3">
        <v>0</v>
      </c>
      <c r="I300" s="3" t="s">
        <v>473</v>
      </c>
      <c r="J300" s="3" t="s">
        <v>473</v>
      </c>
      <c r="K300" s="3" t="s">
        <v>23</v>
      </c>
      <c r="L300" s="149" t="s">
        <v>23</v>
      </c>
      <c r="M300" s="3" t="s">
        <v>475</v>
      </c>
      <c r="N300" s="149" t="s">
        <v>475</v>
      </c>
      <c r="O300" s="149" t="s">
        <v>475</v>
      </c>
      <c r="P300" s="150"/>
      <c r="Q300" s="3" t="s">
        <v>475</v>
      </c>
      <c r="R300" s="150"/>
      <c r="T300" s="150"/>
      <c r="U300" s="151">
        <v>0</v>
      </c>
      <c r="V300" s="149" t="s">
        <v>475</v>
      </c>
      <c r="W300" s="149" t="s">
        <v>475</v>
      </c>
      <c r="X300" s="149" t="s">
        <v>475</v>
      </c>
      <c r="Y300" s="149" t="s">
        <v>475</v>
      </c>
      <c r="Z300" s="150"/>
      <c r="AA300" s="150"/>
      <c r="AB300" s="152">
        <v>0</v>
      </c>
      <c r="AC300" s="152">
        <v>0</v>
      </c>
      <c r="AD300" s="152">
        <v>0</v>
      </c>
      <c r="AE300" s="152">
        <v>0</v>
      </c>
      <c r="AF300" s="152">
        <v>0</v>
      </c>
      <c r="AG300" s="150"/>
      <c r="AH300" s="150"/>
      <c r="AI300" s="150"/>
      <c r="AJ300" s="150"/>
      <c r="AK300" s="3" t="s">
        <v>475</v>
      </c>
      <c r="AL300" s="3" t="s">
        <v>475</v>
      </c>
      <c r="AM300" s="3" t="s">
        <v>475</v>
      </c>
    </row>
    <row r="301" spans="1:39" s="3" customFormat="1" x14ac:dyDescent="0.25">
      <c r="A301" s="3">
        <v>20231231</v>
      </c>
      <c r="B301" s="3" t="s">
        <v>1150</v>
      </c>
      <c r="C301" s="3" t="s">
        <v>1151</v>
      </c>
      <c r="D301" s="149">
        <v>2495833.5</v>
      </c>
      <c r="E301" s="3" t="s">
        <v>24</v>
      </c>
      <c r="F301" s="3" t="s">
        <v>473</v>
      </c>
      <c r="G301" s="3" t="s">
        <v>474</v>
      </c>
      <c r="H301" s="3">
        <v>0</v>
      </c>
      <c r="I301" s="3" t="s">
        <v>473</v>
      </c>
      <c r="J301" s="3" t="s">
        <v>473</v>
      </c>
      <c r="K301" s="3" t="s">
        <v>23</v>
      </c>
      <c r="L301" s="149" t="s">
        <v>23</v>
      </c>
      <c r="M301" s="3" t="s">
        <v>475</v>
      </c>
      <c r="N301" s="149" t="s">
        <v>475</v>
      </c>
      <c r="O301" s="149" t="s">
        <v>475</v>
      </c>
      <c r="P301" s="150"/>
      <c r="Q301" s="3" t="s">
        <v>475</v>
      </c>
      <c r="R301" s="150"/>
      <c r="T301" s="150"/>
      <c r="U301" s="151">
        <v>0</v>
      </c>
      <c r="V301" s="149" t="s">
        <v>475</v>
      </c>
      <c r="W301" s="149" t="s">
        <v>475</v>
      </c>
      <c r="X301" s="149" t="s">
        <v>475</v>
      </c>
      <c r="Y301" s="149" t="s">
        <v>475</v>
      </c>
      <c r="Z301" s="150"/>
      <c r="AA301" s="150"/>
      <c r="AB301" s="152">
        <v>0</v>
      </c>
      <c r="AC301" s="152">
        <v>0</v>
      </c>
      <c r="AD301" s="152">
        <v>0</v>
      </c>
      <c r="AE301" s="152">
        <v>0</v>
      </c>
      <c r="AF301" s="152">
        <v>0</v>
      </c>
      <c r="AG301" s="150"/>
      <c r="AH301" s="150"/>
      <c r="AI301" s="150"/>
      <c r="AJ301" s="150"/>
      <c r="AK301" s="3" t="s">
        <v>475</v>
      </c>
      <c r="AL301" s="3" t="s">
        <v>475</v>
      </c>
      <c r="AM301" s="3" t="s">
        <v>475</v>
      </c>
    </row>
    <row r="302" spans="1:39" s="3" customFormat="1" x14ac:dyDescent="0.25">
      <c r="A302" s="3">
        <v>20231231</v>
      </c>
      <c r="B302" s="3" t="s">
        <v>1152</v>
      </c>
      <c r="C302" s="3" t="s">
        <v>1153</v>
      </c>
      <c r="D302" s="149">
        <v>3200640.46</v>
      </c>
      <c r="E302" s="3" t="s">
        <v>23</v>
      </c>
      <c r="F302" s="3" t="s">
        <v>500</v>
      </c>
      <c r="G302" s="3" t="s">
        <v>504</v>
      </c>
      <c r="H302" s="3">
        <v>1</v>
      </c>
      <c r="I302" s="3" t="s">
        <v>500</v>
      </c>
      <c r="J302" s="157" t="s">
        <v>506</v>
      </c>
      <c r="K302" s="3" t="s">
        <v>24</v>
      </c>
      <c r="L302" s="149" t="s">
        <v>23</v>
      </c>
      <c r="M302" s="3" t="s">
        <v>475</v>
      </c>
      <c r="N302" s="149" t="s">
        <v>475</v>
      </c>
      <c r="O302" s="149" t="s">
        <v>475</v>
      </c>
      <c r="P302" s="150"/>
      <c r="Q302" s="3" t="s">
        <v>475</v>
      </c>
      <c r="R302" s="150"/>
      <c r="T302" s="150"/>
      <c r="U302" s="151">
        <v>0</v>
      </c>
      <c r="V302" s="149" t="s">
        <v>475</v>
      </c>
      <c r="W302" s="149" t="s">
        <v>475</v>
      </c>
      <c r="X302" s="149" t="s">
        <v>475</v>
      </c>
      <c r="Y302" s="149" t="s">
        <v>475</v>
      </c>
      <c r="Z302" s="150"/>
      <c r="AA302" s="150"/>
      <c r="AB302" s="152">
        <v>0</v>
      </c>
      <c r="AC302" s="152">
        <v>0</v>
      </c>
      <c r="AD302" s="152">
        <v>0</v>
      </c>
      <c r="AE302" s="152">
        <v>0</v>
      </c>
      <c r="AF302" s="152">
        <v>0</v>
      </c>
      <c r="AG302" s="150"/>
      <c r="AH302" s="150"/>
      <c r="AI302" s="150"/>
      <c r="AJ302" s="150"/>
      <c r="AK302" s="3" t="s">
        <v>22</v>
      </c>
      <c r="AL302" s="3" t="s">
        <v>571</v>
      </c>
      <c r="AM302" s="3" t="s">
        <v>475</v>
      </c>
    </row>
    <row r="303" spans="1:39" s="3" customFormat="1" x14ac:dyDescent="0.25">
      <c r="A303" s="3">
        <v>20231231</v>
      </c>
      <c r="B303" s="3" t="s">
        <v>1154</v>
      </c>
      <c r="C303" s="3" t="s">
        <v>1155</v>
      </c>
      <c r="D303" s="149">
        <v>86899.040000000008</v>
      </c>
      <c r="E303" s="3" t="s">
        <v>24</v>
      </c>
      <c r="F303" s="3" t="s">
        <v>473</v>
      </c>
      <c r="G303" s="3" t="s">
        <v>474</v>
      </c>
      <c r="H303" s="3">
        <v>0</v>
      </c>
      <c r="I303" s="3" t="s">
        <v>473</v>
      </c>
      <c r="J303" s="3" t="s">
        <v>473</v>
      </c>
      <c r="K303" s="3" t="s">
        <v>23</v>
      </c>
      <c r="L303" s="149" t="s">
        <v>23</v>
      </c>
      <c r="M303" s="3" t="s">
        <v>475</v>
      </c>
      <c r="N303" s="149" t="s">
        <v>475</v>
      </c>
      <c r="O303" s="149" t="s">
        <v>475</v>
      </c>
      <c r="P303" s="150"/>
      <c r="Q303" s="3" t="s">
        <v>475</v>
      </c>
      <c r="R303" s="150"/>
      <c r="T303" s="150"/>
      <c r="U303" s="151">
        <v>0</v>
      </c>
      <c r="V303" s="149" t="s">
        <v>475</v>
      </c>
      <c r="W303" s="149" t="s">
        <v>475</v>
      </c>
      <c r="X303" s="149" t="s">
        <v>475</v>
      </c>
      <c r="Y303" s="149" t="s">
        <v>475</v>
      </c>
      <c r="Z303" s="150"/>
      <c r="AA303" s="150"/>
      <c r="AB303" s="152">
        <v>0</v>
      </c>
      <c r="AC303" s="152">
        <v>0</v>
      </c>
      <c r="AD303" s="152">
        <v>0</v>
      </c>
      <c r="AE303" s="152">
        <v>0</v>
      </c>
      <c r="AF303" s="152">
        <v>0</v>
      </c>
      <c r="AG303" s="150"/>
      <c r="AH303" s="150"/>
      <c r="AI303" s="150"/>
      <c r="AJ303" s="150"/>
      <c r="AK303" s="3" t="s">
        <v>475</v>
      </c>
      <c r="AL303" s="3" t="s">
        <v>475</v>
      </c>
      <c r="AM303" s="3" t="s">
        <v>475</v>
      </c>
    </row>
    <row r="304" spans="1:39" s="3" customFormat="1" x14ac:dyDescent="0.25">
      <c r="A304" s="3">
        <v>20231231</v>
      </c>
      <c r="B304" s="3" t="s">
        <v>1156</v>
      </c>
      <c r="C304" s="3" t="s">
        <v>1157</v>
      </c>
      <c r="D304" s="149">
        <v>541253.76</v>
      </c>
      <c r="E304" s="3" t="s">
        <v>24</v>
      </c>
      <c r="F304" s="3" t="s">
        <v>473</v>
      </c>
      <c r="G304" s="3" t="s">
        <v>474</v>
      </c>
      <c r="H304" s="3">
        <v>0</v>
      </c>
      <c r="I304" s="3" t="s">
        <v>473</v>
      </c>
      <c r="J304" s="3" t="s">
        <v>473</v>
      </c>
      <c r="K304" s="3" t="s">
        <v>23</v>
      </c>
      <c r="L304" s="149" t="s">
        <v>23</v>
      </c>
      <c r="M304" s="3" t="s">
        <v>475</v>
      </c>
      <c r="N304" s="149" t="s">
        <v>475</v>
      </c>
      <c r="O304" s="149" t="s">
        <v>475</v>
      </c>
      <c r="P304" s="150"/>
      <c r="Q304" s="3" t="s">
        <v>475</v>
      </c>
      <c r="R304" s="150"/>
      <c r="T304" s="150"/>
      <c r="U304" s="151">
        <v>0</v>
      </c>
      <c r="V304" s="149" t="s">
        <v>475</v>
      </c>
      <c r="W304" s="149" t="s">
        <v>475</v>
      </c>
      <c r="X304" s="149" t="s">
        <v>475</v>
      </c>
      <c r="Y304" s="149" t="s">
        <v>475</v>
      </c>
      <c r="Z304" s="150"/>
      <c r="AA304" s="150"/>
      <c r="AB304" s="152">
        <v>0</v>
      </c>
      <c r="AC304" s="152">
        <v>0</v>
      </c>
      <c r="AD304" s="152">
        <v>0</v>
      </c>
      <c r="AE304" s="152">
        <v>0</v>
      </c>
      <c r="AF304" s="152">
        <v>0</v>
      </c>
      <c r="AG304" s="150"/>
      <c r="AH304" s="150"/>
      <c r="AI304" s="150"/>
      <c r="AJ304" s="150"/>
      <c r="AK304" s="3" t="s">
        <v>475</v>
      </c>
      <c r="AL304" s="3" t="s">
        <v>475</v>
      </c>
      <c r="AM304" s="3" t="s">
        <v>475</v>
      </c>
    </row>
    <row r="305" spans="1:40" s="3" customFormat="1" x14ac:dyDescent="0.25">
      <c r="A305" s="3">
        <v>20231231</v>
      </c>
      <c r="B305" s="3" t="s">
        <v>1158</v>
      </c>
      <c r="C305" s="3" t="s">
        <v>1159</v>
      </c>
      <c r="D305" s="149">
        <v>913855.27</v>
      </c>
      <c r="E305" s="3" t="s">
        <v>24</v>
      </c>
      <c r="F305" s="3" t="s">
        <v>482</v>
      </c>
      <c r="G305" s="3" t="s">
        <v>474</v>
      </c>
      <c r="H305" s="3">
        <v>0</v>
      </c>
      <c r="I305" s="3" t="s">
        <v>483</v>
      </c>
      <c r="J305" s="3" t="s">
        <v>483</v>
      </c>
      <c r="K305" s="3" t="s">
        <v>23</v>
      </c>
      <c r="L305" s="149" t="s">
        <v>23</v>
      </c>
      <c r="M305" s="3">
        <v>0</v>
      </c>
      <c r="N305" s="149">
        <v>0</v>
      </c>
      <c r="O305" s="149">
        <v>0</v>
      </c>
      <c r="P305" s="150"/>
      <c r="Q305" s="3">
        <v>0</v>
      </c>
      <c r="R305" s="150"/>
      <c r="T305" s="150"/>
      <c r="U305" s="151">
        <v>0</v>
      </c>
      <c r="V305" s="149">
        <v>0</v>
      </c>
      <c r="W305" s="149">
        <v>0</v>
      </c>
      <c r="X305" s="149">
        <v>0</v>
      </c>
      <c r="Y305" s="149">
        <v>0</v>
      </c>
      <c r="Z305" s="150"/>
      <c r="AA305" s="150"/>
      <c r="AB305" s="152">
        <v>0</v>
      </c>
      <c r="AC305" s="152">
        <v>0</v>
      </c>
      <c r="AD305" s="152">
        <v>0</v>
      </c>
      <c r="AE305" s="152">
        <v>0</v>
      </c>
      <c r="AF305" s="152">
        <v>0</v>
      </c>
      <c r="AG305" s="150"/>
      <c r="AH305" s="150"/>
      <c r="AI305" s="150"/>
      <c r="AJ305" s="150"/>
      <c r="AK305" s="3" t="s">
        <v>475</v>
      </c>
      <c r="AL305" s="3" t="s">
        <v>475</v>
      </c>
      <c r="AM305" s="3" t="s">
        <v>475</v>
      </c>
    </row>
    <row r="306" spans="1:40" s="3" customFormat="1" x14ac:dyDescent="0.25">
      <c r="A306" s="3">
        <v>20231231</v>
      </c>
      <c r="B306" s="3" t="s">
        <v>1160</v>
      </c>
      <c r="C306" s="3" t="s">
        <v>1161</v>
      </c>
      <c r="D306" s="149">
        <v>1653130.51</v>
      </c>
      <c r="E306" s="3" t="s">
        <v>24</v>
      </c>
      <c r="F306" s="3" t="s">
        <v>473</v>
      </c>
      <c r="G306" s="3" t="s">
        <v>474</v>
      </c>
      <c r="H306" s="3">
        <v>0</v>
      </c>
      <c r="I306" s="3" t="s">
        <v>473</v>
      </c>
      <c r="J306" s="3" t="s">
        <v>473</v>
      </c>
      <c r="K306" s="3" t="s">
        <v>23</v>
      </c>
      <c r="L306" s="149" t="s">
        <v>23</v>
      </c>
      <c r="M306" s="3" t="s">
        <v>475</v>
      </c>
      <c r="N306" s="149" t="s">
        <v>475</v>
      </c>
      <c r="O306" s="149" t="s">
        <v>475</v>
      </c>
      <c r="P306" s="150"/>
      <c r="Q306" s="3" t="s">
        <v>475</v>
      </c>
      <c r="R306" s="150"/>
      <c r="T306" s="150"/>
      <c r="U306" s="151">
        <v>0</v>
      </c>
      <c r="V306" s="149" t="s">
        <v>475</v>
      </c>
      <c r="W306" s="149" t="s">
        <v>475</v>
      </c>
      <c r="X306" s="149" t="s">
        <v>475</v>
      </c>
      <c r="Y306" s="149" t="s">
        <v>475</v>
      </c>
      <c r="Z306" s="150"/>
      <c r="AA306" s="150"/>
      <c r="AB306" s="152">
        <v>0</v>
      </c>
      <c r="AC306" s="152">
        <v>0</v>
      </c>
      <c r="AD306" s="152">
        <v>0</v>
      </c>
      <c r="AE306" s="152">
        <v>0</v>
      </c>
      <c r="AF306" s="152">
        <v>0</v>
      </c>
      <c r="AG306" s="150"/>
      <c r="AH306" s="150"/>
      <c r="AI306" s="150"/>
      <c r="AJ306" s="150"/>
      <c r="AK306" s="3" t="s">
        <v>475</v>
      </c>
      <c r="AL306" s="3" t="s">
        <v>475</v>
      </c>
      <c r="AM306" s="3" t="s">
        <v>475</v>
      </c>
    </row>
    <row r="307" spans="1:40" s="3" customFormat="1" x14ac:dyDescent="0.25">
      <c r="A307" s="3">
        <v>20231231</v>
      </c>
      <c r="B307" s="3" t="s">
        <v>898</v>
      </c>
      <c r="C307" s="3" t="s">
        <v>1162</v>
      </c>
      <c r="D307" s="149">
        <v>860262.59</v>
      </c>
      <c r="E307" s="3" t="s">
        <v>24</v>
      </c>
      <c r="F307" s="3" t="s">
        <v>473</v>
      </c>
      <c r="G307" s="3" t="s">
        <v>474</v>
      </c>
      <c r="H307" s="3">
        <v>0</v>
      </c>
      <c r="I307" s="3" t="s">
        <v>473</v>
      </c>
      <c r="J307" s="3" t="s">
        <v>473</v>
      </c>
      <c r="K307" s="3" t="s">
        <v>23</v>
      </c>
      <c r="L307" s="149" t="s">
        <v>23</v>
      </c>
      <c r="M307" s="3" t="s">
        <v>475</v>
      </c>
      <c r="N307" s="149" t="s">
        <v>475</v>
      </c>
      <c r="O307" s="149" t="s">
        <v>475</v>
      </c>
      <c r="P307" s="150"/>
      <c r="Q307" s="3" t="s">
        <v>475</v>
      </c>
      <c r="R307" s="150"/>
      <c r="T307" s="150"/>
      <c r="U307" s="151">
        <v>0</v>
      </c>
      <c r="V307" s="149" t="s">
        <v>475</v>
      </c>
      <c r="W307" s="149" t="s">
        <v>475</v>
      </c>
      <c r="X307" s="149" t="s">
        <v>475</v>
      </c>
      <c r="Y307" s="149" t="s">
        <v>475</v>
      </c>
      <c r="Z307" s="150"/>
      <c r="AA307" s="150"/>
      <c r="AB307" s="152">
        <v>0</v>
      </c>
      <c r="AC307" s="152">
        <v>0</v>
      </c>
      <c r="AD307" s="152">
        <v>0</v>
      </c>
      <c r="AE307" s="152">
        <v>0</v>
      </c>
      <c r="AF307" s="152">
        <v>0</v>
      </c>
      <c r="AG307" s="150"/>
      <c r="AH307" s="150"/>
      <c r="AI307" s="150"/>
      <c r="AJ307" s="150"/>
      <c r="AK307" s="3" t="s">
        <v>475</v>
      </c>
      <c r="AL307" s="3" t="s">
        <v>475</v>
      </c>
      <c r="AM307" s="3" t="s">
        <v>475</v>
      </c>
    </row>
    <row r="308" spans="1:40" s="3" customFormat="1" x14ac:dyDescent="0.25">
      <c r="A308" s="3">
        <v>20231231</v>
      </c>
      <c r="B308" s="3" t="s">
        <v>1163</v>
      </c>
      <c r="C308" s="3" t="s">
        <v>1164</v>
      </c>
      <c r="D308" s="149">
        <v>22659741.82</v>
      </c>
      <c r="E308" s="3" t="s">
        <v>23</v>
      </c>
      <c r="F308" s="3" t="s">
        <v>500</v>
      </c>
      <c r="G308" s="3" t="s">
        <v>504</v>
      </c>
      <c r="H308" s="3">
        <v>1</v>
      </c>
      <c r="I308" s="3" t="s">
        <v>500</v>
      </c>
      <c r="K308" s="3" t="s">
        <v>24</v>
      </c>
      <c r="L308" s="149" t="s">
        <v>23</v>
      </c>
      <c r="M308" s="3" t="s">
        <v>475</v>
      </c>
      <c r="N308" s="149" t="s">
        <v>475</v>
      </c>
      <c r="O308" s="149" t="s">
        <v>475</v>
      </c>
      <c r="P308" s="150"/>
      <c r="Q308" s="3" t="s">
        <v>475</v>
      </c>
      <c r="R308" s="150"/>
      <c r="T308" s="150"/>
      <c r="U308" s="151">
        <v>0</v>
      </c>
      <c r="V308" s="149" t="s">
        <v>475</v>
      </c>
      <c r="W308" s="149" t="s">
        <v>475</v>
      </c>
      <c r="X308" s="149" t="s">
        <v>475</v>
      </c>
      <c r="Y308" s="149" t="s">
        <v>475</v>
      </c>
      <c r="Z308" s="150"/>
      <c r="AA308" s="150"/>
      <c r="AB308" s="152">
        <v>0</v>
      </c>
      <c r="AC308" s="152">
        <v>0</v>
      </c>
      <c r="AD308" s="152">
        <v>0</v>
      </c>
      <c r="AE308" s="152">
        <v>0</v>
      </c>
      <c r="AF308" s="152">
        <v>0</v>
      </c>
      <c r="AG308" s="150"/>
      <c r="AH308" s="150"/>
      <c r="AI308" s="150"/>
      <c r="AJ308" s="150"/>
      <c r="AK308" s="3" t="s">
        <v>475</v>
      </c>
      <c r="AL308" s="3" t="s">
        <v>475</v>
      </c>
      <c r="AM308" s="3" t="s">
        <v>475</v>
      </c>
    </row>
    <row r="309" spans="1:40" s="3" customFormat="1" x14ac:dyDescent="0.25">
      <c r="A309" s="3">
        <v>20231231</v>
      </c>
      <c r="B309" s="3" t="s">
        <v>1165</v>
      </c>
      <c r="C309" s="3" t="s">
        <v>1166</v>
      </c>
      <c r="D309" s="149">
        <v>97542.080000000002</v>
      </c>
      <c r="E309" s="3" t="s">
        <v>24</v>
      </c>
      <c r="F309" s="3" t="s">
        <v>482</v>
      </c>
      <c r="G309" s="3" t="s">
        <v>474</v>
      </c>
      <c r="H309" s="3">
        <v>0</v>
      </c>
      <c r="I309" s="3" t="s">
        <v>483</v>
      </c>
      <c r="J309" s="3" t="s">
        <v>483</v>
      </c>
      <c r="K309" s="3" t="s">
        <v>23</v>
      </c>
      <c r="L309" s="149" t="s">
        <v>23</v>
      </c>
      <c r="M309" s="3" t="s">
        <v>484</v>
      </c>
      <c r="N309" s="149">
        <v>0</v>
      </c>
      <c r="O309" s="149">
        <v>0</v>
      </c>
      <c r="P309" s="150"/>
      <c r="Q309" s="3">
        <v>0</v>
      </c>
      <c r="R309" s="150"/>
      <c r="T309" s="150"/>
      <c r="U309" s="151">
        <v>0</v>
      </c>
      <c r="V309" s="149">
        <v>0</v>
      </c>
      <c r="W309" s="149">
        <v>0</v>
      </c>
      <c r="X309" s="149">
        <v>0</v>
      </c>
      <c r="Y309" s="149">
        <v>0</v>
      </c>
      <c r="Z309" s="150"/>
      <c r="AA309" s="150"/>
      <c r="AB309" s="152">
        <v>0</v>
      </c>
      <c r="AC309" s="152">
        <v>0</v>
      </c>
      <c r="AD309" s="152">
        <v>0</v>
      </c>
      <c r="AE309" s="152">
        <v>0</v>
      </c>
      <c r="AF309" s="152">
        <v>0</v>
      </c>
      <c r="AG309" s="150"/>
      <c r="AH309" s="150"/>
      <c r="AI309" s="150"/>
      <c r="AJ309" s="150"/>
      <c r="AK309" s="3" t="s">
        <v>25</v>
      </c>
      <c r="AL309" s="3" t="s">
        <v>1167</v>
      </c>
      <c r="AM309" s="3" t="s">
        <v>475</v>
      </c>
    </row>
    <row r="310" spans="1:40" s="3" customFormat="1" x14ac:dyDescent="0.25">
      <c r="A310" s="3">
        <v>20231231</v>
      </c>
      <c r="B310" s="3" t="s">
        <v>1168</v>
      </c>
      <c r="C310" s="3" t="s">
        <v>1169</v>
      </c>
      <c r="D310" s="149">
        <v>207548.67</v>
      </c>
      <c r="E310" s="3" t="s">
        <v>24</v>
      </c>
      <c r="F310" s="3" t="s">
        <v>482</v>
      </c>
      <c r="G310" s="3" t="s">
        <v>474</v>
      </c>
      <c r="H310" s="3">
        <v>0</v>
      </c>
      <c r="I310" s="3" t="s">
        <v>483</v>
      </c>
      <c r="J310" s="3" t="s">
        <v>483</v>
      </c>
      <c r="K310" s="3" t="s">
        <v>23</v>
      </c>
      <c r="L310" s="149" t="s">
        <v>23</v>
      </c>
      <c r="M310" s="3" t="s">
        <v>487</v>
      </c>
      <c r="N310" s="149">
        <v>0.71</v>
      </c>
      <c r="O310" s="149">
        <v>0.71</v>
      </c>
      <c r="P310" s="150"/>
      <c r="Q310" s="3">
        <v>9.0000000000000011E-3</v>
      </c>
      <c r="R310" s="150"/>
      <c r="S310" s="3">
        <v>1</v>
      </c>
      <c r="T310" s="150"/>
      <c r="U310" s="151">
        <v>0</v>
      </c>
      <c r="V310" s="149">
        <v>0</v>
      </c>
      <c r="W310" s="149">
        <v>9.0000000000000011E-3</v>
      </c>
      <c r="X310" s="149">
        <v>0</v>
      </c>
      <c r="Y310" s="149">
        <v>9.0000000000000011E-3</v>
      </c>
      <c r="Z310" s="150"/>
      <c r="AA310" s="150"/>
      <c r="AB310" s="152">
        <v>147359.5557</v>
      </c>
      <c r="AC310" s="152">
        <v>1867.9380300000003</v>
      </c>
      <c r="AD310" s="152">
        <v>0</v>
      </c>
      <c r="AE310" s="152">
        <v>0</v>
      </c>
      <c r="AF310" s="152">
        <v>1867.9380300000003</v>
      </c>
      <c r="AG310" s="150"/>
      <c r="AH310" s="150"/>
      <c r="AI310" s="150"/>
      <c r="AJ310" s="150"/>
      <c r="AK310" s="3" t="s">
        <v>25</v>
      </c>
      <c r="AL310" s="3" t="s">
        <v>1170</v>
      </c>
      <c r="AM310" s="3" t="s">
        <v>475</v>
      </c>
    </row>
    <row r="311" spans="1:40" s="3" customFormat="1" x14ac:dyDescent="0.25">
      <c r="A311" s="3">
        <v>20231231</v>
      </c>
      <c r="B311" s="3" t="s">
        <v>1171</v>
      </c>
      <c r="C311" s="3" t="s">
        <v>1172</v>
      </c>
      <c r="D311" s="149">
        <v>41956.2</v>
      </c>
      <c r="E311" s="3" t="s">
        <v>24</v>
      </c>
      <c r="F311" s="3" t="s">
        <v>482</v>
      </c>
      <c r="G311" s="3" t="s">
        <v>474</v>
      </c>
      <c r="H311" s="3">
        <v>0</v>
      </c>
      <c r="I311" s="3" t="s">
        <v>483</v>
      </c>
      <c r="J311" s="3" t="s">
        <v>483</v>
      </c>
      <c r="K311" s="3" t="s">
        <v>23</v>
      </c>
      <c r="L311" s="149" t="s">
        <v>23</v>
      </c>
      <c r="M311" s="3" t="s">
        <v>487</v>
      </c>
      <c r="N311" s="149">
        <v>0</v>
      </c>
      <c r="O311" s="149">
        <v>0</v>
      </c>
      <c r="P311" s="150"/>
      <c r="Q311" s="3">
        <v>0</v>
      </c>
      <c r="R311" s="150"/>
      <c r="T311" s="150"/>
      <c r="U311" s="151">
        <v>0</v>
      </c>
      <c r="V311" s="149">
        <v>0</v>
      </c>
      <c r="W311" s="149">
        <v>0</v>
      </c>
      <c r="X311" s="149">
        <v>0</v>
      </c>
      <c r="Y311" s="149">
        <v>0</v>
      </c>
      <c r="Z311" s="150"/>
      <c r="AA311" s="150"/>
      <c r="AB311" s="152">
        <v>0</v>
      </c>
      <c r="AC311" s="152">
        <v>0</v>
      </c>
      <c r="AD311" s="152">
        <v>0</v>
      </c>
      <c r="AE311" s="152">
        <v>0</v>
      </c>
      <c r="AF311" s="152">
        <v>0</v>
      </c>
      <c r="AG311" s="150"/>
      <c r="AH311" s="150"/>
      <c r="AI311" s="150"/>
      <c r="AJ311" s="150"/>
      <c r="AK311" s="3" t="s">
        <v>475</v>
      </c>
      <c r="AL311" s="3" t="s">
        <v>475</v>
      </c>
      <c r="AM311" s="3" t="s">
        <v>475</v>
      </c>
    </row>
    <row r="312" spans="1:40" s="3" customFormat="1" x14ac:dyDescent="0.25">
      <c r="A312" s="3">
        <v>20231231</v>
      </c>
      <c r="B312" s="3" t="s">
        <v>1173</v>
      </c>
      <c r="C312" s="3" t="s">
        <v>1174</v>
      </c>
      <c r="D312" s="149">
        <v>2970305.81</v>
      </c>
      <c r="E312" s="3" t="s">
        <v>24</v>
      </c>
      <c r="F312" s="3" t="s">
        <v>473</v>
      </c>
      <c r="G312" s="3" t="s">
        <v>474</v>
      </c>
      <c r="H312" s="3">
        <v>0</v>
      </c>
      <c r="I312" s="3" t="s">
        <v>473</v>
      </c>
      <c r="J312" s="3" t="s">
        <v>473</v>
      </c>
      <c r="K312" s="3" t="s">
        <v>23</v>
      </c>
      <c r="L312" s="149" t="s">
        <v>23</v>
      </c>
      <c r="M312" s="3" t="s">
        <v>475</v>
      </c>
      <c r="N312" s="149" t="s">
        <v>475</v>
      </c>
      <c r="O312" s="149" t="s">
        <v>475</v>
      </c>
      <c r="P312" s="150"/>
      <c r="Q312" s="3" t="s">
        <v>475</v>
      </c>
      <c r="R312" s="150"/>
      <c r="T312" s="150"/>
      <c r="U312" s="151">
        <v>0</v>
      </c>
      <c r="V312" s="149" t="s">
        <v>475</v>
      </c>
      <c r="W312" s="149" t="s">
        <v>475</v>
      </c>
      <c r="X312" s="149" t="s">
        <v>475</v>
      </c>
      <c r="Y312" s="149" t="s">
        <v>475</v>
      </c>
      <c r="Z312" s="150"/>
      <c r="AA312" s="150"/>
      <c r="AB312" s="152">
        <v>0</v>
      </c>
      <c r="AC312" s="152">
        <v>0</v>
      </c>
      <c r="AD312" s="152">
        <v>0</v>
      </c>
      <c r="AE312" s="152">
        <v>0</v>
      </c>
      <c r="AF312" s="152">
        <v>0</v>
      </c>
      <c r="AG312" s="150"/>
      <c r="AH312" s="150"/>
      <c r="AI312" s="150"/>
      <c r="AJ312" s="150"/>
      <c r="AK312" s="3" t="s">
        <v>475</v>
      </c>
      <c r="AL312" s="3" t="s">
        <v>475</v>
      </c>
      <c r="AM312" s="3" t="s">
        <v>475</v>
      </c>
    </row>
    <row r="313" spans="1:40" s="3" customFormat="1" x14ac:dyDescent="0.25">
      <c r="A313" s="3">
        <v>20231231</v>
      </c>
      <c r="B313" s="3" t="s">
        <v>1175</v>
      </c>
      <c r="C313" s="3" t="s">
        <v>1176</v>
      </c>
      <c r="D313" s="149">
        <v>2995371.59</v>
      </c>
      <c r="E313" s="3" t="s">
        <v>24</v>
      </c>
      <c r="F313" s="3" t="s">
        <v>473</v>
      </c>
      <c r="G313" s="3" t="s">
        <v>474</v>
      </c>
      <c r="H313" s="3">
        <v>0</v>
      </c>
      <c r="I313" s="3" t="s">
        <v>473</v>
      </c>
      <c r="J313" s="3" t="s">
        <v>473</v>
      </c>
      <c r="K313" s="3" t="s">
        <v>23</v>
      </c>
      <c r="L313" s="149" t="s">
        <v>23</v>
      </c>
      <c r="M313" s="3" t="s">
        <v>475</v>
      </c>
      <c r="N313" s="149" t="s">
        <v>475</v>
      </c>
      <c r="O313" s="149" t="s">
        <v>475</v>
      </c>
      <c r="P313" s="150"/>
      <c r="Q313" s="3" t="s">
        <v>475</v>
      </c>
      <c r="R313" s="150"/>
      <c r="T313" s="150"/>
      <c r="U313" s="151">
        <v>0</v>
      </c>
      <c r="V313" s="149" t="s">
        <v>475</v>
      </c>
      <c r="W313" s="149" t="s">
        <v>475</v>
      </c>
      <c r="X313" s="149" t="s">
        <v>475</v>
      </c>
      <c r="Y313" s="149" t="s">
        <v>475</v>
      </c>
      <c r="Z313" s="150"/>
      <c r="AA313" s="150"/>
      <c r="AB313" s="152">
        <v>0</v>
      </c>
      <c r="AC313" s="152">
        <v>0</v>
      </c>
      <c r="AD313" s="152">
        <v>0</v>
      </c>
      <c r="AE313" s="152">
        <v>0</v>
      </c>
      <c r="AF313" s="152">
        <v>0</v>
      </c>
      <c r="AG313" s="150"/>
      <c r="AH313" s="150"/>
      <c r="AI313" s="150"/>
      <c r="AJ313" s="150"/>
      <c r="AK313" s="3" t="s">
        <v>475</v>
      </c>
      <c r="AL313" s="3" t="s">
        <v>475</v>
      </c>
      <c r="AM313" s="3" t="s">
        <v>475</v>
      </c>
    </row>
    <row r="314" spans="1:40" s="3" customFormat="1" x14ac:dyDescent="0.25">
      <c r="A314" s="3">
        <v>20231231</v>
      </c>
      <c r="B314" s="3" t="s">
        <v>1177</v>
      </c>
      <c r="C314" s="3" t="s">
        <v>1178</v>
      </c>
      <c r="D314" s="149">
        <v>199569.9</v>
      </c>
      <c r="E314" s="3" t="s">
        <v>23</v>
      </c>
      <c r="F314" s="3" t="s">
        <v>500</v>
      </c>
      <c r="G314" s="3" t="s">
        <v>474</v>
      </c>
      <c r="H314" s="3">
        <v>0</v>
      </c>
      <c r="I314" s="3" t="s">
        <v>500</v>
      </c>
      <c r="J314" s="157" t="s">
        <v>506</v>
      </c>
      <c r="K314" s="3" t="s">
        <v>23</v>
      </c>
      <c r="L314" s="149" t="s">
        <v>23</v>
      </c>
      <c r="M314" s="157" t="s">
        <v>487</v>
      </c>
      <c r="N314" s="149" t="s">
        <v>475</v>
      </c>
      <c r="O314" s="149" t="s">
        <v>475</v>
      </c>
      <c r="P314" s="150"/>
      <c r="Q314" s="3" t="s">
        <v>475</v>
      </c>
      <c r="R314" s="150"/>
      <c r="T314" s="150"/>
      <c r="U314" s="151">
        <v>0</v>
      </c>
      <c r="V314" s="149" t="s">
        <v>475</v>
      </c>
      <c r="W314" s="149" t="s">
        <v>475</v>
      </c>
      <c r="X314" s="149" t="s">
        <v>475</v>
      </c>
      <c r="Y314" s="149" t="s">
        <v>475</v>
      </c>
      <c r="Z314" s="150"/>
      <c r="AA314" s="150"/>
      <c r="AB314" s="152">
        <v>0</v>
      </c>
      <c r="AC314" s="152">
        <v>0</v>
      </c>
      <c r="AD314" s="152">
        <v>0</v>
      </c>
      <c r="AE314" s="152">
        <v>0</v>
      </c>
      <c r="AF314" s="152">
        <v>0</v>
      </c>
      <c r="AG314" s="150"/>
      <c r="AH314" s="150"/>
      <c r="AI314" s="150"/>
      <c r="AJ314" s="150"/>
      <c r="AK314" s="3" t="s">
        <v>22</v>
      </c>
      <c r="AL314" s="3" t="s">
        <v>910</v>
      </c>
      <c r="AM314" s="3" t="s">
        <v>911</v>
      </c>
      <c r="AN314" s="157" t="s">
        <v>490</v>
      </c>
    </row>
    <row r="315" spans="1:40" s="3" customFormat="1" x14ac:dyDescent="0.25">
      <c r="A315" s="3">
        <v>20231231</v>
      </c>
      <c r="B315" s="3" t="s">
        <v>1179</v>
      </c>
      <c r="C315" s="3" t="s">
        <v>1180</v>
      </c>
      <c r="D315" s="149">
        <v>102725.11</v>
      </c>
      <c r="E315" s="3" t="s">
        <v>23</v>
      </c>
      <c r="F315" s="3" t="s">
        <v>500</v>
      </c>
      <c r="G315" s="3" t="s">
        <v>474</v>
      </c>
      <c r="H315" s="3">
        <v>0</v>
      </c>
      <c r="I315" s="3" t="s">
        <v>500</v>
      </c>
      <c r="J315" s="157" t="s">
        <v>506</v>
      </c>
      <c r="K315" s="3" t="s">
        <v>23</v>
      </c>
      <c r="L315" s="149" t="s">
        <v>23</v>
      </c>
      <c r="M315" s="157" t="s">
        <v>487</v>
      </c>
      <c r="N315" s="149" t="s">
        <v>475</v>
      </c>
      <c r="O315" s="153">
        <v>0.99399999999999999</v>
      </c>
      <c r="P315" s="150"/>
      <c r="Q315" s="157">
        <v>7.0000000000000007E-2</v>
      </c>
      <c r="R315" s="150"/>
      <c r="S315" s="157">
        <v>1</v>
      </c>
      <c r="T315" s="150"/>
      <c r="U315" s="151">
        <v>0</v>
      </c>
      <c r="V315" s="149" t="s">
        <v>475</v>
      </c>
      <c r="W315" s="153">
        <v>7.0000000000000007E-2</v>
      </c>
      <c r="X315" s="149" t="s">
        <v>475</v>
      </c>
      <c r="Y315" s="149">
        <v>7.0000000000000007E-2</v>
      </c>
      <c r="Z315" s="150"/>
      <c r="AA315" s="150"/>
      <c r="AB315" s="152">
        <v>102108.75934</v>
      </c>
      <c r="AC315" s="152">
        <v>7190.757700000001</v>
      </c>
      <c r="AD315" s="152">
        <v>0</v>
      </c>
      <c r="AE315" s="152">
        <v>0</v>
      </c>
      <c r="AF315" s="152">
        <v>7190.757700000001</v>
      </c>
      <c r="AG315" s="150"/>
      <c r="AH315" s="150"/>
      <c r="AI315" s="150"/>
      <c r="AJ315" s="150"/>
      <c r="AK315" s="3" t="s">
        <v>22</v>
      </c>
      <c r="AL315" s="3" t="s">
        <v>1181</v>
      </c>
      <c r="AM315" s="3" t="s">
        <v>1182</v>
      </c>
      <c r="AN315" s="157" t="s">
        <v>490</v>
      </c>
    </row>
    <row r="316" spans="1:40" s="3" customFormat="1" x14ac:dyDescent="0.25">
      <c r="A316" s="3">
        <v>20231231</v>
      </c>
      <c r="B316" s="3" t="s">
        <v>1183</v>
      </c>
      <c r="C316" s="3" t="s">
        <v>1184</v>
      </c>
      <c r="D316" s="149">
        <v>200828.76</v>
      </c>
      <c r="E316" s="3" t="s">
        <v>24</v>
      </c>
      <c r="F316" s="3" t="s">
        <v>473</v>
      </c>
      <c r="G316" s="3" t="s">
        <v>474</v>
      </c>
      <c r="H316" s="3">
        <v>0</v>
      </c>
      <c r="I316" s="3" t="s">
        <v>473</v>
      </c>
      <c r="J316" s="3" t="s">
        <v>473</v>
      </c>
      <c r="K316" s="3" t="s">
        <v>23</v>
      </c>
      <c r="L316" s="149" t="s">
        <v>23</v>
      </c>
      <c r="M316" s="3" t="s">
        <v>475</v>
      </c>
      <c r="N316" s="149" t="s">
        <v>475</v>
      </c>
      <c r="O316" s="149" t="s">
        <v>475</v>
      </c>
      <c r="P316" s="150"/>
      <c r="Q316" s="3" t="s">
        <v>475</v>
      </c>
      <c r="R316" s="150"/>
      <c r="T316" s="150"/>
      <c r="U316" s="151">
        <v>0</v>
      </c>
      <c r="V316" s="149" t="s">
        <v>475</v>
      </c>
      <c r="W316" s="149" t="s">
        <v>475</v>
      </c>
      <c r="X316" s="149" t="s">
        <v>475</v>
      </c>
      <c r="Y316" s="149" t="s">
        <v>475</v>
      </c>
      <c r="Z316" s="150"/>
      <c r="AA316" s="150"/>
      <c r="AB316" s="152">
        <v>0</v>
      </c>
      <c r="AC316" s="152">
        <v>0</v>
      </c>
      <c r="AD316" s="152">
        <v>0</v>
      </c>
      <c r="AE316" s="152">
        <v>0</v>
      </c>
      <c r="AF316" s="152">
        <v>0</v>
      </c>
      <c r="AG316" s="150"/>
      <c r="AH316" s="150"/>
      <c r="AI316" s="150"/>
      <c r="AJ316" s="150"/>
      <c r="AK316" s="3" t="s">
        <v>475</v>
      </c>
      <c r="AL316" s="3" t="s">
        <v>475</v>
      </c>
      <c r="AM316" s="3" t="s">
        <v>475</v>
      </c>
    </row>
    <row r="317" spans="1:40" s="3" customFormat="1" x14ac:dyDescent="0.25">
      <c r="A317" s="3">
        <v>20231231</v>
      </c>
      <c r="B317" s="3" t="s">
        <v>1185</v>
      </c>
      <c r="C317" s="3" t="s">
        <v>1186</v>
      </c>
      <c r="D317" s="149">
        <v>294138.88</v>
      </c>
      <c r="E317" s="3" t="s">
        <v>23</v>
      </c>
      <c r="F317" s="3" t="s">
        <v>500</v>
      </c>
      <c r="G317" s="3" t="s">
        <v>504</v>
      </c>
      <c r="H317" s="3">
        <v>1</v>
      </c>
      <c r="I317" s="3" t="s">
        <v>500</v>
      </c>
      <c r="K317" s="3" t="s">
        <v>24</v>
      </c>
      <c r="L317" s="149" t="s">
        <v>23</v>
      </c>
      <c r="M317" s="3" t="s">
        <v>475</v>
      </c>
      <c r="N317" s="149" t="s">
        <v>475</v>
      </c>
      <c r="O317" s="149" t="s">
        <v>475</v>
      </c>
      <c r="P317" s="150"/>
      <c r="Q317" s="3" t="s">
        <v>475</v>
      </c>
      <c r="R317" s="150"/>
      <c r="T317" s="150"/>
      <c r="U317" s="151">
        <v>0</v>
      </c>
      <c r="V317" s="149" t="s">
        <v>475</v>
      </c>
      <c r="W317" s="149" t="s">
        <v>475</v>
      </c>
      <c r="X317" s="149" t="s">
        <v>475</v>
      </c>
      <c r="Y317" s="149" t="s">
        <v>475</v>
      </c>
      <c r="Z317" s="150"/>
      <c r="AA317" s="150"/>
      <c r="AB317" s="152">
        <v>0</v>
      </c>
      <c r="AC317" s="152">
        <v>0</v>
      </c>
      <c r="AD317" s="152">
        <v>0</v>
      </c>
      <c r="AE317" s="152">
        <v>0</v>
      </c>
      <c r="AF317" s="152">
        <v>0</v>
      </c>
      <c r="AG317" s="150"/>
      <c r="AH317" s="150"/>
      <c r="AI317" s="150"/>
      <c r="AJ317" s="150"/>
      <c r="AK317" s="3" t="s">
        <v>475</v>
      </c>
      <c r="AL317" s="3" t="s">
        <v>475</v>
      </c>
      <c r="AM317" s="3" t="s">
        <v>475</v>
      </c>
    </row>
    <row r="318" spans="1:40" s="3" customFormat="1" x14ac:dyDescent="0.25">
      <c r="A318" s="3">
        <v>20231231</v>
      </c>
      <c r="B318" s="3" t="s">
        <v>1187</v>
      </c>
      <c r="C318" s="3" t="s">
        <v>1188</v>
      </c>
      <c r="D318" s="149">
        <v>6410751.7799999993</v>
      </c>
      <c r="E318" s="3" t="s">
        <v>23</v>
      </c>
      <c r="F318" s="3" t="s">
        <v>500</v>
      </c>
      <c r="G318" s="3" t="s">
        <v>504</v>
      </c>
      <c r="H318" s="3">
        <v>1</v>
      </c>
      <c r="I318" s="3" t="s">
        <v>500</v>
      </c>
      <c r="K318" s="3" t="s">
        <v>24</v>
      </c>
      <c r="L318" s="149" t="s">
        <v>23</v>
      </c>
      <c r="M318" s="3" t="s">
        <v>475</v>
      </c>
      <c r="N318" s="149" t="s">
        <v>475</v>
      </c>
      <c r="O318" s="149" t="s">
        <v>475</v>
      </c>
      <c r="P318" s="150"/>
      <c r="Q318" s="3" t="s">
        <v>475</v>
      </c>
      <c r="R318" s="150"/>
      <c r="T318" s="150"/>
      <c r="U318" s="151">
        <v>0</v>
      </c>
      <c r="V318" s="149" t="s">
        <v>475</v>
      </c>
      <c r="W318" s="149" t="s">
        <v>475</v>
      </c>
      <c r="X318" s="149" t="s">
        <v>475</v>
      </c>
      <c r="Y318" s="149" t="s">
        <v>475</v>
      </c>
      <c r="Z318" s="150"/>
      <c r="AA318" s="150"/>
      <c r="AB318" s="152">
        <v>0</v>
      </c>
      <c r="AC318" s="152">
        <v>0</v>
      </c>
      <c r="AD318" s="152">
        <v>0</v>
      </c>
      <c r="AE318" s="152">
        <v>0</v>
      </c>
      <c r="AF318" s="152">
        <v>0</v>
      </c>
      <c r="AG318" s="150"/>
      <c r="AH318" s="150"/>
      <c r="AI318" s="150"/>
      <c r="AJ318" s="150"/>
      <c r="AK318" s="3" t="s">
        <v>475</v>
      </c>
      <c r="AL318" s="3" t="s">
        <v>475</v>
      </c>
      <c r="AM318" s="3" t="s">
        <v>475</v>
      </c>
    </row>
    <row r="319" spans="1:40" s="3" customFormat="1" x14ac:dyDescent="0.25">
      <c r="A319" s="3">
        <v>20231231</v>
      </c>
      <c r="B319" s="3" t="s">
        <v>1189</v>
      </c>
      <c r="C319" s="3" t="s">
        <v>1190</v>
      </c>
      <c r="D319" s="149">
        <v>5780626.9100000001</v>
      </c>
      <c r="E319" s="3" t="s">
        <v>24</v>
      </c>
      <c r="F319" s="3" t="s">
        <v>473</v>
      </c>
      <c r="G319" s="3" t="s">
        <v>474</v>
      </c>
      <c r="H319" s="3">
        <v>0</v>
      </c>
      <c r="I319" s="3" t="s">
        <v>473</v>
      </c>
      <c r="J319" s="3" t="s">
        <v>473</v>
      </c>
      <c r="K319" s="3" t="s">
        <v>23</v>
      </c>
      <c r="L319" s="149" t="s">
        <v>23</v>
      </c>
      <c r="M319" s="3" t="s">
        <v>475</v>
      </c>
      <c r="N319" s="149" t="s">
        <v>475</v>
      </c>
      <c r="O319" s="149" t="s">
        <v>475</v>
      </c>
      <c r="P319" s="150"/>
      <c r="Q319" s="3" t="s">
        <v>475</v>
      </c>
      <c r="R319" s="150"/>
      <c r="T319" s="150"/>
      <c r="U319" s="151">
        <v>0</v>
      </c>
      <c r="V319" s="149" t="s">
        <v>475</v>
      </c>
      <c r="W319" s="149" t="s">
        <v>475</v>
      </c>
      <c r="X319" s="149" t="s">
        <v>475</v>
      </c>
      <c r="Y319" s="149" t="s">
        <v>475</v>
      </c>
      <c r="Z319" s="150"/>
      <c r="AA319" s="150"/>
      <c r="AB319" s="152">
        <v>0</v>
      </c>
      <c r="AC319" s="152">
        <v>0</v>
      </c>
      <c r="AD319" s="152">
        <v>0</v>
      </c>
      <c r="AE319" s="152">
        <v>0</v>
      </c>
      <c r="AF319" s="152">
        <v>0</v>
      </c>
      <c r="AG319" s="150"/>
      <c r="AH319" s="150"/>
      <c r="AI319" s="150"/>
      <c r="AJ319" s="150"/>
      <c r="AK319" s="3" t="s">
        <v>475</v>
      </c>
      <c r="AL319" s="3" t="s">
        <v>475</v>
      </c>
      <c r="AM319" s="3" t="s">
        <v>475</v>
      </c>
    </row>
    <row r="320" spans="1:40" s="3" customFormat="1" x14ac:dyDescent="0.25">
      <c r="A320" s="3">
        <v>20231231</v>
      </c>
      <c r="B320" s="3" t="s">
        <v>1191</v>
      </c>
      <c r="C320" s="3" t="s">
        <v>1192</v>
      </c>
      <c r="D320" s="149">
        <v>697.44</v>
      </c>
      <c r="E320" s="3" t="s">
        <v>24</v>
      </c>
      <c r="F320" s="3" t="s">
        <v>473</v>
      </c>
      <c r="G320" s="3" t="s">
        <v>474</v>
      </c>
      <c r="H320" s="3">
        <v>0</v>
      </c>
      <c r="I320" s="3" t="s">
        <v>473</v>
      </c>
      <c r="J320" s="3" t="s">
        <v>473</v>
      </c>
      <c r="K320" s="3" t="s">
        <v>23</v>
      </c>
      <c r="L320" s="149" t="s">
        <v>23</v>
      </c>
      <c r="M320" s="3" t="s">
        <v>475</v>
      </c>
      <c r="N320" s="149" t="s">
        <v>475</v>
      </c>
      <c r="O320" s="149" t="s">
        <v>475</v>
      </c>
      <c r="P320" s="150"/>
      <c r="Q320" s="3" t="s">
        <v>475</v>
      </c>
      <c r="R320" s="150"/>
      <c r="T320" s="150"/>
      <c r="U320" s="151">
        <v>0</v>
      </c>
      <c r="V320" s="149" t="s">
        <v>475</v>
      </c>
      <c r="W320" s="149" t="s">
        <v>475</v>
      </c>
      <c r="X320" s="149" t="s">
        <v>475</v>
      </c>
      <c r="Y320" s="149" t="s">
        <v>475</v>
      </c>
      <c r="Z320" s="150"/>
      <c r="AA320" s="150"/>
      <c r="AB320" s="152">
        <v>0</v>
      </c>
      <c r="AC320" s="152">
        <v>0</v>
      </c>
      <c r="AD320" s="152">
        <v>0</v>
      </c>
      <c r="AE320" s="152">
        <v>0</v>
      </c>
      <c r="AF320" s="152">
        <v>0</v>
      </c>
      <c r="AG320" s="150"/>
      <c r="AH320" s="150"/>
      <c r="AI320" s="150"/>
      <c r="AJ320" s="150"/>
      <c r="AK320" s="3" t="s">
        <v>475</v>
      </c>
      <c r="AL320" s="3" t="s">
        <v>475</v>
      </c>
      <c r="AM320" s="3" t="s">
        <v>475</v>
      </c>
    </row>
    <row r="321" spans="1:40" s="3" customFormat="1" x14ac:dyDescent="0.25">
      <c r="A321" s="3">
        <v>20231231</v>
      </c>
      <c r="B321" s="3" t="s">
        <v>1193</v>
      </c>
      <c r="C321" s="3" t="s">
        <v>1194</v>
      </c>
      <c r="D321" s="149">
        <v>865412.98</v>
      </c>
      <c r="E321" s="3" t="s">
        <v>24</v>
      </c>
      <c r="F321" s="3" t="s">
        <v>473</v>
      </c>
      <c r="G321" s="3" t="s">
        <v>474</v>
      </c>
      <c r="H321" s="3">
        <v>0</v>
      </c>
      <c r="I321" s="3" t="s">
        <v>473</v>
      </c>
      <c r="J321" s="3" t="s">
        <v>473</v>
      </c>
      <c r="K321" s="3" t="s">
        <v>23</v>
      </c>
      <c r="L321" s="149" t="s">
        <v>23</v>
      </c>
      <c r="M321" s="3" t="s">
        <v>475</v>
      </c>
      <c r="N321" s="149" t="s">
        <v>475</v>
      </c>
      <c r="O321" s="149" t="s">
        <v>475</v>
      </c>
      <c r="P321" s="150"/>
      <c r="Q321" s="3" t="s">
        <v>475</v>
      </c>
      <c r="R321" s="150"/>
      <c r="T321" s="150"/>
      <c r="U321" s="151">
        <v>0</v>
      </c>
      <c r="V321" s="149" t="s">
        <v>475</v>
      </c>
      <c r="W321" s="149" t="s">
        <v>475</v>
      </c>
      <c r="X321" s="149" t="s">
        <v>475</v>
      </c>
      <c r="Y321" s="149" t="s">
        <v>475</v>
      </c>
      <c r="Z321" s="150"/>
      <c r="AA321" s="150"/>
      <c r="AB321" s="152">
        <v>0</v>
      </c>
      <c r="AC321" s="152">
        <v>0</v>
      </c>
      <c r="AD321" s="152">
        <v>0</v>
      </c>
      <c r="AE321" s="152">
        <v>0</v>
      </c>
      <c r="AF321" s="152">
        <v>0</v>
      </c>
      <c r="AG321" s="150"/>
      <c r="AH321" s="150"/>
      <c r="AI321" s="150"/>
      <c r="AJ321" s="150"/>
      <c r="AK321" s="3" t="s">
        <v>475</v>
      </c>
      <c r="AL321" s="3" t="s">
        <v>475</v>
      </c>
      <c r="AM321" s="3" t="s">
        <v>475</v>
      </c>
    </row>
    <row r="322" spans="1:40" s="3" customFormat="1" x14ac:dyDescent="0.25">
      <c r="A322" s="3">
        <v>20231231</v>
      </c>
      <c r="B322" s="3" t="s">
        <v>1195</v>
      </c>
      <c r="C322" s="3" t="s">
        <v>1196</v>
      </c>
      <c r="D322" s="149">
        <v>130307.87000000001</v>
      </c>
      <c r="E322" s="3" t="s">
        <v>24</v>
      </c>
      <c r="F322" s="3" t="s">
        <v>473</v>
      </c>
      <c r="G322" s="3" t="s">
        <v>474</v>
      </c>
      <c r="H322" s="3">
        <v>0</v>
      </c>
      <c r="I322" s="3" t="s">
        <v>473</v>
      </c>
      <c r="J322" s="3" t="s">
        <v>473</v>
      </c>
      <c r="K322" s="3" t="s">
        <v>23</v>
      </c>
      <c r="L322" s="149" t="s">
        <v>23</v>
      </c>
      <c r="M322" s="3" t="s">
        <v>475</v>
      </c>
      <c r="N322" s="149" t="s">
        <v>475</v>
      </c>
      <c r="O322" s="149" t="s">
        <v>475</v>
      </c>
      <c r="P322" s="150"/>
      <c r="Q322" s="3" t="s">
        <v>475</v>
      </c>
      <c r="R322" s="150"/>
      <c r="T322" s="150"/>
      <c r="U322" s="151">
        <v>0</v>
      </c>
      <c r="V322" s="149" t="s">
        <v>475</v>
      </c>
      <c r="W322" s="149" t="s">
        <v>475</v>
      </c>
      <c r="X322" s="149" t="s">
        <v>475</v>
      </c>
      <c r="Y322" s="149" t="s">
        <v>475</v>
      </c>
      <c r="Z322" s="150"/>
      <c r="AA322" s="150"/>
      <c r="AB322" s="152">
        <v>0</v>
      </c>
      <c r="AC322" s="152">
        <v>0</v>
      </c>
      <c r="AD322" s="152">
        <v>0</v>
      </c>
      <c r="AE322" s="152">
        <v>0</v>
      </c>
      <c r="AF322" s="152">
        <v>0</v>
      </c>
      <c r="AG322" s="150"/>
      <c r="AH322" s="150"/>
      <c r="AI322" s="150"/>
      <c r="AJ322" s="150"/>
      <c r="AK322" s="3" t="s">
        <v>475</v>
      </c>
      <c r="AL322" s="3" t="s">
        <v>475</v>
      </c>
      <c r="AM322" s="3" t="s">
        <v>475</v>
      </c>
    </row>
    <row r="323" spans="1:40" s="3" customFormat="1" x14ac:dyDescent="0.25">
      <c r="A323" s="3">
        <v>20231231</v>
      </c>
      <c r="B323" s="3" t="s">
        <v>1197</v>
      </c>
      <c r="C323" s="3" t="s">
        <v>1198</v>
      </c>
      <c r="D323" s="149">
        <v>24125.5</v>
      </c>
      <c r="E323" s="3" t="s">
        <v>24</v>
      </c>
      <c r="F323" s="3" t="s">
        <v>473</v>
      </c>
      <c r="G323" s="3" t="s">
        <v>474</v>
      </c>
      <c r="H323" s="3">
        <v>0</v>
      </c>
      <c r="I323" s="3" t="s">
        <v>473</v>
      </c>
      <c r="J323" s="3" t="s">
        <v>473</v>
      </c>
      <c r="K323" s="3" t="s">
        <v>23</v>
      </c>
      <c r="L323" s="149" t="s">
        <v>23</v>
      </c>
      <c r="M323" s="3" t="s">
        <v>475</v>
      </c>
      <c r="N323" s="149" t="s">
        <v>475</v>
      </c>
      <c r="O323" s="149" t="s">
        <v>475</v>
      </c>
      <c r="P323" s="150"/>
      <c r="Q323" s="3" t="s">
        <v>475</v>
      </c>
      <c r="R323" s="150"/>
      <c r="T323" s="150"/>
      <c r="U323" s="151">
        <v>0</v>
      </c>
      <c r="V323" s="149" t="s">
        <v>475</v>
      </c>
      <c r="W323" s="149" t="s">
        <v>475</v>
      </c>
      <c r="X323" s="149" t="s">
        <v>475</v>
      </c>
      <c r="Y323" s="149" t="s">
        <v>475</v>
      </c>
      <c r="Z323" s="150"/>
      <c r="AA323" s="150"/>
      <c r="AB323" s="152">
        <v>0</v>
      </c>
      <c r="AC323" s="152">
        <v>0</v>
      </c>
      <c r="AD323" s="152">
        <v>0</v>
      </c>
      <c r="AE323" s="152">
        <v>0</v>
      </c>
      <c r="AF323" s="152">
        <v>0</v>
      </c>
      <c r="AG323" s="150"/>
      <c r="AH323" s="150"/>
      <c r="AI323" s="150"/>
      <c r="AJ323" s="150"/>
      <c r="AK323" s="3" t="s">
        <v>475</v>
      </c>
      <c r="AL323" s="3" t="s">
        <v>475</v>
      </c>
      <c r="AM323" s="3" t="s">
        <v>475</v>
      </c>
    </row>
    <row r="324" spans="1:40" s="3" customFormat="1" x14ac:dyDescent="0.25">
      <c r="A324" s="3">
        <v>20231231</v>
      </c>
      <c r="B324" s="3" t="s">
        <v>1199</v>
      </c>
      <c r="C324" s="3" t="s">
        <v>1200</v>
      </c>
      <c r="D324" s="149">
        <v>736471.89</v>
      </c>
      <c r="E324" s="3" t="s">
        <v>23</v>
      </c>
      <c r="F324" s="3" t="s">
        <v>500</v>
      </c>
      <c r="G324" s="3" t="s">
        <v>592</v>
      </c>
      <c r="H324" s="3">
        <v>0</v>
      </c>
      <c r="I324" s="3" t="s">
        <v>500</v>
      </c>
      <c r="J324" s="157" t="s">
        <v>506</v>
      </c>
      <c r="K324" s="3" t="s">
        <v>23</v>
      </c>
      <c r="L324" s="149" t="s">
        <v>23</v>
      </c>
      <c r="M324" s="157" t="s">
        <v>487</v>
      </c>
      <c r="N324" s="149" t="s">
        <v>475</v>
      </c>
      <c r="O324" s="149" t="s">
        <v>475</v>
      </c>
      <c r="P324" s="150"/>
      <c r="Q324" s="3" t="s">
        <v>475</v>
      </c>
      <c r="R324" s="150"/>
      <c r="T324" s="150"/>
      <c r="U324" s="151">
        <v>0</v>
      </c>
      <c r="V324" s="149" t="s">
        <v>475</v>
      </c>
      <c r="W324" s="149" t="s">
        <v>475</v>
      </c>
      <c r="X324" s="149" t="s">
        <v>475</v>
      </c>
      <c r="Y324" s="149" t="s">
        <v>475</v>
      </c>
      <c r="Z324" s="150"/>
      <c r="AA324" s="150"/>
      <c r="AB324" s="152">
        <v>0</v>
      </c>
      <c r="AC324" s="152">
        <v>0</v>
      </c>
      <c r="AD324" s="152">
        <v>0</v>
      </c>
      <c r="AE324" s="152">
        <v>0</v>
      </c>
      <c r="AF324" s="152">
        <v>0</v>
      </c>
      <c r="AG324" s="150"/>
      <c r="AH324" s="150"/>
      <c r="AI324" s="150"/>
      <c r="AJ324" s="150"/>
      <c r="AK324" s="3" t="s">
        <v>22</v>
      </c>
      <c r="AL324" s="3" t="s">
        <v>1201</v>
      </c>
      <c r="AM324" s="3" t="s">
        <v>1202</v>
      </c>
      <c r="AN324" s="157" t="s">
        <v>490</v>
      </c>
    </row>
    <row r="325" spans="1:40" s="3" customFormat="1" x14ac:dyDescent="0.25">
      <c r="A325" s="3">
        <v>20231231</v>
      </c>
      <c r="B325" s="3" t="s">
        <v>1203</v>
      </c>
      <c r="C325" s="3" t="s">
        <v>1204</v>
      </c>
      <c r="D325" s="149">
        <v>3550170.58</v>
      </c>
      <c r="E325" s="3" t="s">
        <v>23</v>
      </c>
      <c r="F325" s="3" t="s">
        <v>500</v>
      </c>
      <c r="G325" s="3" t="s">
        <v>504</v>
      </c>
      <c r="H325" s="3">
        <v>1</v>
      </c>
      <c r="I325" s="3" t="s">
        <v>500</v>
      </c>
      <c r="J325" s="157" t="s">
        <v>506</v>
      </c>
      <c r="K325" s="3" t="s">
        <v>24</v>
      </c>
      <c r="L325" s="149" t="s">
        <v>23</v>
      </c>
      <c r="M325" s="3" t="s">
        <v>475</v>
      </c>
      <c r="N325" s="149" t="s">
        <v>475</v>
      </c>
      <c r="O325" s="149" t="s">
        <v>475</v>
      </c>
      <c r="P325" s="150"/>
      <c r="Q325" s="3" t="s">
        <v>475</v>
      </c>
      <c r="R325" s="150"/>
      <c r="T325" s="150"/>
      <c r="U325" s="151">
        <v>0</v>
      </c>
      <c r="V325" s="149" t="s">
        <v>475</v>
      </c>
      <c r="W325" s="149" t="s">
        <v>475</v>
      </c>
      <c r="X325" s="149" t="s">
        <v>475</v>
      </c>
      <c r="Y325" s="149" t="s">
        <v>475</v>
      </c>
      <c r="Z325" s="150"/>
      <c r="AA325" s="150"/>
      <c r="AB325" s="152">
        <v>0</v>
      </c>
      <c r="AC325" s="152">
        <v>0</v>
      </c>
      <c r="AD325" s="152">
        <v>0</v>
      </c>
      <c r="AE325" s="152">
        <v>0</v>
      </c>
      <c r="AF325" s="152">
        <v>0</v>
      </c>
      <c r="AG325" s="150"/>
      <c r="AH325" s="150"/>
      <c r="AI325" s="150"/>
      <c r="AJ325" s="150"/>
      <c r="AK325" s="3" t="s">
        <v>22</v>
      </c>
      <c r="AL325" s="3" t="s">
        <v>615</v>
      </c>
      <c r="AM325" s="3" t="s">
        <v>475</v>
      </c>
    </row>
    <row r="326" spans="1:40" s="3" customFormat="1" x14ac:dyDescent="0.25">
      <c r="A326" s="3">
        <v>20231231</v>
      </c>
      <c r="B326" s="3" t="s">
        <v>1205</v>
      </c>
      <c r="C326" s="3" t="s">
        <v>1206</v>
      </c>
      <c r="D326" s="149">
        <v>1281295.1900000002</v>
      </c>
      <c r="E326" s="3" t="s">
        <v>24</v>
      </c>
      <c r="F326" s="3" t="s">
        <v>473</v>
      </c>
      <c r="G326" s="3" t="s">
        <v>474</v>
      </c>
      <c r="H326" s="3">
        <v>0</v>
      </c>
      <c r="I326" s="3" t="s">
        <v>473</v>
      </c>
      <c r="J326" s="3" t="s">
        <v>473</v>
      </c>
      <c r="K326" s="3" t="s">
        <v>23</v>
      </c>
      <c r="L326" s="149" t="s">
        <v>23</v>
      </c>
      <c r="M326" s="3" t="s">
        <v>475</v>
      </c>
      <c r="N326" s="149" t="s">
        <v>475</v>
      </c>
      <c r="O326" s="149" t="s">
        <v>475</v>
      </c>
      <c r="P326" s="150"/>
      <c r="Q326" s="3" t="s">
        <v>475</v>
      </c>
      <c r="R326" s="150"/>
      <c r="T326" s="150"/>
      <c r="U326" s="151">
        <v>0</v>
      </c>
      <c r="V326" s="149" t="s">
        <v>475</v>
      </c>
      <c r="W326" s="149" t="s">
        <v>475</v>
      </c>
      <c r="X326" s="149" t="s">
        <v>475</v>
      </c>
      <c r="Y326" s="149" t="s">
        <v>475</v>
      </c>
      <c r="Z326" s="150"/>
      <c r="AA326" s="150"/>
      <c r="AB326" s="152">
        <v>0</v>
      </c>
      <c r="AC326" s="152">
        <v>0</v>
      </c>
      <c r="AD326" s="152">
        <v>0</v>
      </c>
      <c r="AE326" s="152">
        <v>0</v>
      </c>
      <c r="AF326" s="152">
        <v>0</v>
      </c>
      <c r="AG326" s="150"/>
      <c r="AH326" s="150"/>
      <c r="AI326" s="150"/>
      <c r="AJ326" s="150"/>
      <c r="AK326" s="3" t="s">
        <v>475</v>
      </c>
      <c r="AL326" s="3" t="s">
        <v>475</v>
      </c>
      <c r="AM326" s="3" t="s">
        <v>475</v>
      </c>
    </row>
    <row r="327" spans="1:40" s="3" customFormat="1" x14ac:dyDescent="0.25">
      <c r="A327" s="3">
        <v>20231231</v>
      </c>
      <c r="B327" s="3" t="s">
        <v>1207</v>
      </c>
      <c r="C327" s="3" t="s">
        <v>1208</v>
      </c>
      <c r="D327" s="149">
        <v>3523272.09</v>
      </c>
      <c r="E327" s="3" t="s">
        <v>24</v>
      </c>
      <c r="F327" s="3" t="s">
        <v>473</v>
      </c>
      <c r="G327" s="3" t="s">
        <v>474</v>
      </c>
      <c r="H327" s="3">
        <v>0</v>
      </c>
      <c r="I327" s="3" t="s">
        <v>473</v>
      </c>
      <c r="J327" s="3" t="s">
        <v>473</v>
      </c>
      <c r="K327" s="3" t="s">
        <v>23</v>
      </c>
      <c r="L327" s="149" t="s">
        <v>23</v>
      </c>
      <c r="M327" s="3" t="s">
        <v>475</v>
      </c>
      <c r="N327" s="149" t="s">
        <v>475</v>
      </c>
      <c r="O327" s="149" t="s">
        <v>475</v>
      </c>
      <c r="P327" s="150"/>
      <c r="Q327" s="3" t="s">
        <v>475</v>
      </c>
      <c r="R327" s="150"/>
      <c r="T327" s="150"/>
      <c r="U327" s="151">
        <v>0</v>
      </c>
      <c r="V327" s="149" t="s">
        <v>475</v>
      </c>
      <c r="W327" s="149" t="s">
        <v>475</v>
      </c>
      <c r="X327" s="149" t="s">
        <v>475</v>
      </c>
      <c r="Y327" s="149" t="s">
        <v>475</v>
      </c>
      <c r="Z327" s="150"/>
      <c r="AA327" s="150"/>
      <c r="AB327" s="152">
        <v>0</v>
      </c>
      <c r="AC327" s="152">
        <v>0</v>
      </c>
      <c r="AD327" s="152">
        <v>0</v>
      </c>
      <c r="AE327" s="152">
        <v>0</v>
      </c>
      <c r="AF327" s="152">
        <v>0</v>
      </c>
      <c r="AG327" s="150"/>
      <c r="AH327" s="150"/>
      <c r="AI327" s="150"/>
      <c r="AJ327" s="150"/>
      <c r="AK327" s="3" t="s">
        <v>475</v>
      </c>
      <c r="AL327" s="3" t="s">
        <v>475</v>
      </c>
      <c r="AM327" s="3" t="s">
        <v>475</v>
      </c>
    </row>
    <row r="328" spans="1:40" s="3" customFormat="1" x14ac:dyDescent="0.25">
      <c r="A328" s="3">
        <v>20231231</v>
      </c>
      <c r="B328" s="3" t="s">
        <v>1209</v>
      </c>
      <c r="C328" s="3" t="s">
        <v>1210</v>
      </c>
      <c r="D328" s="149">
        <v>615311.60000000009</v>
      </c>
      <c r="E328" s="3" t="s">
        <v>24</v>
      </c>
      <c r="F328" s="3" t="s">
        <v>473</v>
      </c>
      <c r="G328" s="3" t="s">
        <v>474</v>
      </c>
      <c r="H328" s="3">
        <v>0</v>
      </c>
      <c r="I328" s="3" t="s">
        <v>473</v>
      </c>
      <c r="J328" s="3" t="s">
        <v>473</v>
      </c>
      <c r="K328" s="3" t="s">
        <v>23</v>
      </c>
      <c r="L328" s="149" t="s">
        <v>23</v>
      </c>
      <c r="M328" s="3" t="s">
        <v>475</v>
      </c>
      <c r="N328" s="149" t="s">
        <v>475</v>
      </c>
      <c r="O328" s="149" t="s">
        <v>475</v>
      </c>
      <c r="P328" s="150"/>
      <c r="Q328" s="3" t="s">
        <v>475</v>
      </c>
      <c r="R328" s="150"/>
      <c r="T328" s="150"/>
      <c r="U328" s="151">
        <v>0</v>
      </c>
      <c r="V328" s="149" t="s">
        <v>475</v>
      </c>
      <c r="W328" s="149" t="s">
        <v>475</v>
      </c>
      <c r="X328" s="149" t="s">
        <v>475</v>
      </c>
      <c r="Y328" s="149" t="s">
        <v>475</v>
      </c>
      <c r="Z328" s="150"/>
      <c r="AA328" s="150"/>
      <c r="AB328" s="152">
        <v>0</v>
      </c>
      <c r="AC328" s="152">
        <v>0</v>
      </c>
      <c r="AD328" s="152">
        <v>0</v>
      </c>
      <c r="AE328" s="152">
        <v>0</v>
      </c>
      <c r="AF328" s="152">
        <v>0</v>
      </c>
      <c r="AG328" s="150"/>
      <c r="AH328" s="150"/>
      <c r="AI328" s="150"/>
      <c r="AJ328" s="150"/>
      <c r="AK328" s="3" t="s">
        <v>475</v>
      </c>
      <c r="AL328" s="3" t="s">
        <v>475</v>
      </c>
      <c r="AM328" s="3" t="s">
        <v>475</v>
      </c>
    </row>
    <row r="329" spans="1:40" s="3" customFormat="1" x14ac:dyDescent="0.25">
      <c r="A329" s="3">
        <v>20231231</v>
      </c>
      <c r="B329" s="3" t="s">
        <v>1211</v>
      </c>
      <c r="C329" s="3" t="s">
        <v>1212</v>
      </c>
      <c r="D329" s="149">
        <v>1382652.64</v>
      </c>
      <c r="E329" s="3" t="s">
        <v>24</v>
      </c>
      <c r="F329" s="3" t="s">
        <v>473</v>
      </c>
      <c r="G329" s="3" t="s">
        <v>474</v>
      </c>
      <c r="H329" s="3">
        <v>0</v>
      </c>
      <c r="I329" s="3" t="s">
        <v>473</v>
      </c>
      <c r="J329" s="3" t="s">
        <v>473</v>
      </c>
      <c r="K329" s="3" t="s">
        <v>23</v>
      </c>
      <c r="L329" s="149" t="s">
        <v>23</v>
      </c>
      <c r="M329" s="3" t="s">
        <v>475</v>
      </c>
      <c r="N329" s="149" t="s">
        <v>475</v>
      </c>
      <c r="O329" s="149" t="s">
        <v>475</v>
      </c>
      <c r="P329" s="150"/>
      <c r="Q329" s="3" t="s">
        <v>475</v>
      </c>
      <c r="R329" s="150"/>
      <c r="T329" s="150"/>
      <c r="U329" s="151">
        <v>0</v>
      </c>
      <c r="V329" s="149" t="s">
        <v>475</v>
      </c>
      <c r="W329" s="149" t="s">
        <v>475</v>
      </c>
      <c r="X329" s="149" t="s">
        <v>475</v>
      </c>
      <c r="Y329" s="149" t="s">
        <v>475</v>
      </c>
      <c r="Z329" s="150"/>
      <c r="AA329" s="150"/>
      <c r="AB329" s="152">
        <v>0</v>
      </c>
      <c r="AC329" s="152">
        <v>0</v>
      </c>
      <c r="AD329" s="152">
        <v>0</v>
      </c>
      <c r="AE329" s="152">
        <v>0</v>
      </c>
      <c r="AF329" s="152">
        <v>0</v>
      </c>
      <c r="AG329" s="150"/>
      <c r="AH329" s="150"/>
      <c r="AI329" s="150"/>
      <c r="AJ329" s="150"/>
      <c r="AK329" s="3" t="s">
        <v>475</v>
      </c>
      <c r="AL329" s="3" t="s">
        <v>475</v>
      </c>
      <c r="AM329" s="3" t="s">
        <v>475</v>
      </c>
    </row>
    <row r="330" spans="1:40" s="3" customFormat="1" x14ac:dyDescent="0.25">
      <c r="A330" s="3">
        <v>20231231</v>
      </c>
      <c r="B330" s="3" t="s">
        <v>1213</v>
      </c>
      <c r="C330" s="3" t="s">
        <v>1214</v>
      </c>
      <c r="D330" s="149">
        <v>454034.4</v>
      </c>
      <c r="E330" s="3" t="s">
        <v>24</v>
      </c>
      <c r="F330" s="3" t="s">
        <v>473</v>
      </c>
      <c r="G330" s="3" t="s">
        <v>474</v>
      </c>
      <c r="H330" s="3">
        <v>0</v>
      </c>
      <c r="I330" s="3" t="s">
        <v>473</v>
      </c>
      <c r="J330" s="3" t="s">
        <v>473</v>
      </c>
      <c r="K330" s="3" t="s">
        <v>23</v>
      </c>
      <c r="L330" s="149" t="s">
        <v>23</v>
      </c>
      <c r="M330" s="3" t="s">
        <v>475</v>
      </c>
      <c r="N330" s="149" t="s">
        <v>475</v>
      </c>
      <c r="O330" s="149" t="s">
        <v>475</v>
      </c>
      <c r="P330" s="150"/>
      <c r="Q330" s="3" t="s">
        <v>475</v>
      </c>
      <c r="R330" s="150"/>
      <c r="T330" s="150"/>
      <c r="U330" s="151">
        <v>0</v>
      </c>
      <c r="V330" s="149" t="s">
        <v>475</v>
      </c>
      <c r="W330" s="149" t="s">
        <v>475</v>
      </c>
      <c r="X330" s="149" t="s">
        <v>475</v>
      </c>
      <c r="Y330" s="149" t="s">
        <v>475</v>
      </c>
      <c r="Z330" s="150"/>
      <c r="AA330" s="150"/>
      <c r="AB330" s="152">
        <v>0</v>
      </c>
      <c r="AC330" s="152">
        <v>0</v>
      </c>
      <c r="AD330" s="152">
        <v>0</v>
      </c>
      <c r="AE330" s="152">
        <v>0</v>
      </c>
      <c r="AF330" s="152">
        <v>0</v>
      </c>
      <c r="AG330" s="150"/>
      <c r="AH330" s="150"/>
      <c r="AI330" s="150"/>
      <c r="AJ330" s="150"/>
      <c r="AK330" s="3" t="s">
        <v>475</v>
      </c>
      <c r="AL330" s="3" t="s">
        <v>475</v>
      </c>
      <c r="AM330" s="3" t="s">
        <v>475</v>
      </c>
    </row>
    <row r="331" spans="1:40" s="3" customFormat="1" x14ac:dyDescent="0.25">
      <c r="A331" s="3">
        <v>20231231</v>
      </c>
      <c r="B331" s="3" t="s">
        <v>1215</v>
      </c>
      <c r="C331" s="3" t="s">
        <v>1216</v>
      </c>
      <c r="D331" s="149">
        <v>1986056.8</v>
      </c>
      <c r="E331" s="3" t="s">
        <v>23</v>
      </c>
      <c r="F331" s="3" t="s">
        <v>500</v>
      </c>
      <c r="G331" s="3" t="s">
        <v>592</v>
      </c>
      <c r="H331" s="3">
        <v>0</v>
      </c>
      <c r="I331" s="3" t="s">
        <v>500</v>
      </c>
      <c r="J331" s="157" t="s">
        <v>506</v>
      </c>
      <c r="K331" s="3" t="s">
        <v>23</v>
      </c>
      <c r="L331" s="149" t="s">
        <v>23</v>
      </c>
      <c r="M331" s="3" t="s">
        <v>475</v>
      </c>
      <c r="N331" s="149" t="s">
        <v>475</v>
      </c>
      <c r="O331" s="149" t="s">
        <v>475</v>
      </c>
      <c r="P331" s="150"/>
      <c r="Q331" s="3" t="s">
        <v>475</v>
      </c>
      <c r="R331" s="150"/>
      <c r="T331" s="150"/>
      <c r="U331" s="151">
        <v>0</v>
      </c>
      <c r="V331" s="149" t="s">
        <v>475</v>
      </c>
      <c r="W331" s="149" t="s">
        <v>475</v>
      </c>
      <c r="X331" s="149" t="s">
        <v>475</v>
      </c>
      <c r="Y331" s="149" t="s">
        <v>475</v>
      </c>
      <c r="Z331" s="150"/>
      <c r="AA331" s="150"/>
      <c r="AB331" s="152">
        <v>0</v>
      </c>
      <c r="AC331" s="152">
        <v>0</v>
      </c>
      <c r="AD331" s="152">
        <v>0</v>
      </c>
      <c r="AE331" s="152">
        <v>0</v>
      </c>
      <c r="AF331" s="152">
        <v>0</v>
      </c>
      <c r="AG331" s="150"/>
      <c r="AH331" s="150"/>
      <c r="AI331" s="150"/>
      <c r="AJ331" s="150"/>
      <c r="AK331" s="3" t="s">
        <v>22</v>
      </c>
      <c r="AL331" s="3" t="s">
        <v>1217</v>
      </c>
      <c r="AM331" s="3" t="s">
        <v>475</v>
      </c>
    </row>
    <row r="332" spans="1:40" s="3" customFormat="1" x14ac:dyDescent="0.25">
      <c r="A332" s="3">
        <v>20231231</v>
      </c>
      <c r="B332" s="3" t="s">
        <v>1218</v>
      </c>
      <c r="C332" s="3" t="s">
        <v>1219</v>
      </c>
      <c r="D332" s="149">
        <v>676201.8</v>
      </c>
      <c r="E332" s="3" t="s">
        <v>24</v>
      </c>
      <c r="F332" s="3" t="s">
        <v>473</v>
      </c>
      <c r="G332" s="3" t="s">
        <v>474</v>
      </c>
      <c r="H332" s="3">
        <v>0</v>
      </c>
      <c r="I332" s="3" t="s">
        <v>473</v>
      </c>
      <c r="J332" s="3" t="s">
        <v>473</v>
      </c>
      <c r="K332" s="3" t="s">
        <v>23</v>
      </c>
      <c r="L332" s="149" t="s">
        <v>23</v>
      </c>
      <c r="M332" s="3" t="s">
        <v>475</v>
      </c>
      <c r="N332" s="149" t="s">
        <v>475</v>
      </c>
      <c r="O332" s="149" t="s">
        <v>475</v>
      </c>
      <c r="P332" s="150"/>
      <c r="Q332" s="3" t="s">
        <v>475</v>
      </c>
      <c r="R332" s="150"/>
      <c r="T332" s="150"/>
      <c r="U332" s="151">
        <v>0</v>
      </c>
      <c r="V332" s="149" t="s">
        <v>475</v>
      </c>
      <c r="W332" s="149" t="s">
        <v>475</v>
      </c>
      <c r="X332" s="149" t="s">
        <v>475</v>
      </c>
      <c r="Y332" s="149" t="s">
        <v>475</v>
      </c>
      <c r="Z332" s="150"/>
      <c r="AA332" s="150"/>
      <c r="AB332" s="152">
        <v>0</v>
      </c>
      <c r="AC332" s="152">
        <v>0</v>
      </c>
      <c r="AD332" s="152">
        <v>0</v>
      </c>
      <c r="AE332" s="152">
        <v>0</v>
      </c>
      <c r="AF332" s="152">
        <v>0</v>
      </c>
      <c r="AG332" s="150"/>
      <c r="AH332" s="150"/>
      <c r="AI332" s="150"/>
      <c r="AJ332" s="150"/>
      <c r="AK332" s="3" t="s">
        <v>475</v>
      </c>
      <c r="AL332" s="3" t="s">
        <v>475</v>
      </c>
      <c r="AM332" s="3" t="s">
        <v>475</v>
      </c>
    </row>
    <row r="333" spans="1:40" s="3" customFormat="1" x14ac:dyDescent="0.25">
      <c r="A333" s="3">
        <v>20231231</v>
      </c>
      <c r="B333" s="3" t="s">
        <v>1220</v>
      </c>
      <c r="C333" s="3" t="s">
        <v>1221</v>
      </c>
      <c r="D333" s="149">
        <v>763477.98</v>
      </c>
      <c r="E333" s="3" t="s">
        <v>24</v>
      </c>
      <c r="F333" s="3" t="s">
        <v>473</v>
      </c>
      <c r="G333" s="3" t="s">
        <v>474</v>
      </c>
      <c r="H333" s="3">
        <v>0</v>
      </c>
      <c r="I333" s="3" t="s">
        <v>473</v>
      </c>
      <c r="J333" s="3" t="s">
        <v>473</v>
      </c>
      <c r="K333" s="3" t="s">
        <v>23</v>
      </c>
      <c r="L333" s="149" t="s">
        <v>23</v>
      </c>
      <c r="M333" s="3" t="s">
        <v>475</v>
      </c>
      <c r="N333" s="149" t="s">
        <v>475</v>
      </c>
      <c r="O333" s="149" t="s">
        <v>475</v>
      </c>
      <c r="P333" s="150"/>
      <c r="Q333" s="3" t="s">
        <v>475</v>
      </c>
      <c r="R333" s="150"/>
      <c r="T333" s="150"/>
      <c r="U333" s="151">
        <v>0</v>
      </c>
      <c r="V333" s="149" t="s">
        <v>475</v>
      </c>
      <c r="W333" s="149" t="s">
        <v>475</v>
      </c>
      <c r="X333" s="149" t="s">
        <v>475</v>
      </c>
      <c r="Y333" s="149" t="s">
        <v>475</v>
      </c>
      <c r="Z333" s="150"/>
      <c r="AA333" s="150"/>
      <c r="AB333" s="152">
        <v>0</v>
      </c>
      <c r="AC333" s="152">
        <v>0</v>
      </c>
      <c r="AD333" s="152">
        <v>0</v>
      </c>
      <c r="AE333" s="152">
        <v>0</v>
      </c>
      <c r="AF333" s="152">
        <v>0</v>
      </c>
      <c r="AG333" s="150"/>
      <c r="AH333" s="150"/>
      <c r="AI333" s="150"/>
      <c r="AJ333" s="150"/>
      <c r="AK333" s="3" t="s">
        <v>475</v>
      </c>
      <c r="AL333" s="3" t="s">
        <v>475</v>
      </c>
      <c r="AM333" s="3" t="s">
        <v>475</v>
      </c>
    </row>
    <row r="334" spans="1:40" s="3" customFormat="1" x14ac:dyDescent="0.25">
      <c r="A334" s="3">
        <v>20231231</v>
      </c>
      <c r="B334" s="3" t="s">
        <v>1222</v>
      </c>
      <c r="C334" s="3" t="s">
        <v>1223</v>
      </c>
      <c r="D334" s="149">
        <v>245455.94999999998</v>
      </c>
      <c r="E334" s="3" t="s">
        <v>23</v>
      </c>
      <c r="F334" s="3" t="s">
        <v>500</v>
      </c>
      <c r="G334" s="3" t="s">
        <v>474</v>
      </c>
      <c r="H334" s="3">
        <v>0</v>
      </c>
      <c r="I334" s="3" t="s">
        <v>500</v>
      </c>
      <c r="K334" s="3" t="s">
        <v>23</v>
      </c>
      <c r="L334" s="149" t="s">
        <v>23</v>
      </c>
      <c r="M334" s="3" t="s">
        <v>475</v>
      </c>
      <c r="N334" s="149" t="s">
        <v>475</v>
      </c>
      <c r="O334" s="149" t="s">
        <v>475</v>
      </c>
      <c r="P334" s="150"/>
      <c r="Q334" s="3" t="s">
        <v>475</v>
      </c>
      <c r="R334" s="150"/>
      <c r="T334" s="150"/>
      <c r="U334" s="151">
        <v>0</v>
      </c>
      <c r="V334" s="149" t="s">
        <v>475</v>
      </c>
      <c r="W334" s="149" t="s">
        <v>475</v>
      </c>
      <c r="X334" s="149" t="s">
        <v>475</v>
      </c>
      <c r="Y334" s="149" t="s">
        <v>475</v>
      </c>
      <c r="Z334" s="150"/>
      <c r="AA334" s="150"/>
      <c r="AB334" s="152">
        <v>0</v>
      </c>
      <c r="AC334" s="152">
        <v>0</v>
      </c>
      <c r="AD334" s="152">
        <v>0</v>
      </c>
      <c r="AE334" s="152">
        <v>0</v>
      </c>
      <c r="AF334" s="152">
        <v>0</v>
      </c>
      <c r="AG334" s="150"/>
      <c r="AH334" s="150"/>
      <c r="AI334" s="150"/>
      <c r="AJ334" s="150"/>
      <c r="AK334" s="3" t="s">
        <v>475</v>
      </c>
      <c r="AL334" s="3" t="s">
        <v>475</v>
      </c>
      <c r="AM334" s="3" t="s">
        <v>475</v>
      </c>
    </row>
    <row r="335" spans="1:40" s="3" customFormat="1" x14ac:dyDescent="0.25">
      <c r="A335" s="3">
        <v>20231231</v>
      </c>
      <c r="B335" s="3" t="s">
        <v>1224</v>
      </c>
      <c r="C335" s="3" t="s">
        <v>1225</v>
      </c>
      <c r="D335" s="149">
        <v>287950.55</v>
      </c>
      <c r="E335" s="3" t="s">
        <v>24</v>
      </c>
      <c r="F335" s="3" t="s">
        <v>473</v>
      </c>
      <c r="G335" s="3" t="s">
        <v>474</v>
      </c>
      <c r="H335" s="3">
        <v>0</v>
      </c>
      <c r="I335" s="3" t="s">
        <v>473</v>
      </c>
      <c r="J335" s="3" t="s">
        <v>473</v>
      </c>
      <c r="K335" s="3" t="s">
        <v>23</v>
      </c>
      <c r="L335" s="149" t="s">
        <v>23</v>
      </c>
      <c r="M335" s="3" t="s">
        <v>475</v>
      </c>
      <c r="N335" s="149" t="s">
        <v>475</v>
      </c>
      <c r="O335" s="149" t="s">
        <v>475</v>
      </c>
      <c r="P335" s="150"/>
      <c r="Q335" s="3" t="s">
        <v>475</v>
      </c>
      <c r="R335" s="150"/>
      <c r="T335" s="150"/>
      <c r="U335" s="151">
        <v>0</v>
      </c>
      <c r="V335" s="149" t="s">
        <v>475</v>
      </c>
      <c r="W335" s="149" t="s">
        <v>475</v>
      </c>
      <c r="X335" s="149" t="s">
        <v>475</v>
      </c>
      <c r="Y335" s="149" t="s">
        <v>475</v>
      </c>
      <c r="Z335" s="150"/>
      <c r="AA335" s="150"/>
      <c r="AB335" s="152">
        <v>0</v>
      </c>
      <c r="AC335" s="152">
        <v>0</v>
      </c>
      <c r="AD335" s="152">
        <v>0</v>
      </c>
      <c r="AE335" s="152">
        <v>0</v>
      </c>
      <c r="AF335" s="152">
        <v>0</v>
      </c>
      <c r="AG335" s="150"/>
      <c r="AH335" s="150"/>
      <c r="AI335" s="150"/>
      <c r="AJ335" s="150"/>
      <c r="AK335" s="3" t="s">
        <v>475</v>
      </c>
      <c r="AL335" s="3" t="s">
        <v>475</v>
      </c>
      <c r="AM335" s="3" t="s">
        <v>475</v>
      </c>
    </row>
    <row r="336" spans="1:40" s="3" customFormat="1" x14ac:dyDescent="0.25">
      <c r="A336" s="3">
        <v>20231231</v>
      </c>
      <c r="B336" s="3" t="s">
        <v>1226</v>
      </c>
      <c r="C336" s="3" t="s">
        <v>1227</v>
      </c>
      <c r="D336" s="149">
        <v>4001482.29</v>
      </c>
      <c r="E336" s="3" t="s">
        <v>24</v>
      </c>
      <c r="F336" s="3" t="s">
        <v>473</v>
      </c>
      <c r="G336" s="3" t="s">
        <v>474</v>
      </c>
      <c r="H336" s="3">
        <v>0</v>
      </c>
      <c r="I336" s="3" t="s">
        <v>473</v>
      </c>
      <c r="J336" s="3" t="s">
        <v>473</v>
      </c>
      <c r="K336" s="3" t="s">
        <v>23</v>
      </c>
      <c r="L336" s="149" t="s">
        <v>23</v>
      </c>
      <c r="M336" s="3" t="s">
        <v>475</v>
      </c>
      <c r="N336" s="149" t="s">
        <v>475</v>
      </c>
      <c r="O336" s="149" t="s">
        <v>475</v>
      </c>
      <c r="P336" s="150"/>
      <c r="Q336" s="3" t="s">
        <v>475</v>
      </c>
      <c r="R336" s="150"/>
      <c r="T336" s="150"/>
      <c r="U336" s="151">
        <v>0</v>
      </c>
      <c r="V336" s="149" t="s">
        <v>475</v>
      </c>
      <c r="W336" s="149" t="s">
        <v>475</v>
      </c>
      <c r="X336" s="149" t="s">
        <v>475</v>
      </c>
      <c r="Y336" s="149" t="s">
        <v>475</v>
      </c>
      <c r="Z336" s="150"/>
      <c r="AA336" s="150"/>
      <c r="AB336" s="152">
        <v>0</v>
      </c>
      <c r="AC336" s="152">
        <v>0</v>
      </c>
      <c r="AD336" s="152">
        <v>0</v>
      </c>
      <c r="AE336" s="152">
        <v>0</v>
      </c>
      <c r="AF336" s="152">
        <v>0</v>
      </c>
      <c r="AG336" s="150"/>
      <c r="AH336" s="150"/>
      <c r="AI336" s="150"/>
      <c r="AJ336" s="150"/>
      <c r="AK336" s="3" t="s">
        <v>475</v>
      </c>
      <c r="AL336" s="3" t="s">
        <v>475</v>
      </c>
      <c r="AM336" s="3" t="s">
        <v>475</v>
      </c>
    </row>
    <row r="337" spans="1:40" s="3" customFormat="1" x14ac:dyDescent="0.25">
      <c r="A337" s="3">
        <v>20231231</v>
      </c>
      <c r="B337" s="3" t="s">
        <v>1228</v>
      </c>
      <c r="C337" s="3" t="s">
        <v>1229</v>
      </c>
      <c r="D337" s="149">
        <v>167257.47</v>
      </c>
      <c r="E337" s="3" t="s">
        <v>24</v>
      </c>
      <c r="F337" s="3" t="s">
        <v>482</v>
      </c>
      <c r="G337" s="3" t="s">
        <v>474</v>
      </c>
      <c r="H337" s="3">
        <v>0</v>
      </c>
      <c r="I337" s="3" t="s">
        <v>483</v>
      </c>
      <c r="J337" s="3" t="s">
        <v>483</v>
      </c>
      <c r="K337" s="3" t="s">
        <v>23</v>
      </c>
      <c r="L337" s="149" t="s">
        <v>23</v>
      </c>
      <c r="M337" s="3" t="s">
        <v>484</v>
      </c>
      <c r="N337" s="149">
        <v>0</v>
      </c>
      <c r="O337" s="149">
        <v>0</v>
      </c>
      <c r="P337" s="150"/>
      <c r="Q337" s="3">
        <v>0</v>
      </c>
      <c r="R337" s="150"/>
      <c r="T337" s="150"/>
      <c r="U337" s="151">
        <v>0</v>
      </c>
      <c r="V337" s="149">
        <v>0</v>
      </c>
      <c r="W337" s="149">
        <v>0</v>
      </c>
      <c r="X337" s="149">
        <v>0</v>
      </c>
      <c r="Y337" s="149">
        <v>0</v>
      </c>
      <c r="Z337" s="150"/>
      <c r="AA337" s="150"/>
      <c r="AB337" s="152">
        <v>0</v>
      </c>
      <c r="AC337" s="152">
        <v>0</v>
      </c>
      <c r="AD337" s="152">
        <v>0</v>
      </c>
      <c r="AE337" s="152">
        <v>0</v>
      </c>
      <c r="AF337" s="152">
        <v>0</v>
      </c>
      <c r="AG337" s="150"/>
      <c r="AH337" s="150"/>
      <c r="AI337" s="150"/>
      <c r="AJ337" s="150"/>
      <c r="AK337" s="3" t="s">
        <v>25</v>
      </c>
      <c r="AL337" s="3" t="s">
        <v>1230</v>
      </c>
      <c r="AM337" s="3" t="s">
        <v>475</v>
      </c>
    </row>
    <row r="338" spans="1:40" s="3" customFormat="1" x14ac:dyDescent="0.25">
      <c r="A338" s="3">
        <v>20231231</v>
      </c>
      <c r="B338" s="3" t="s">
        <v>1231</v>
      </c>
      <c r="C338" s="3" t="s">
        <v>1232</v>
      </c>
      <c r="D338" s="149">
        <v>415155.92000000004</v>
      </c>
      <c r="E338" s="3" t="s">
        <v>24</v>
      </c>
      <c r="F338" s="3" t="s">
        <v>473</v>
      </c>
      <c r="G338" s="3" t="s">
        <v>474</v>
      </c>
      <c r="H338" s="3">
        <v>0</v>
      </c>
      <c r="I338" s="3" t="s">
        <v>473</v>
      </c>
      <c r="J338" s="3" t="s">
        <v>473</v>
      </c>
      <c r="K338" s="3" t="s">
        <v>23</v>
      </c>
      <c r="L338" s="149" t="s">
        <v>23</v>
      </c>
      <c r="M338" s="3" t="s">
        <v>475</v>
      </c>
      <c r="N338" s="149" t="s">
        <v>475</v>
      </c>
      <c r="O338" s="149" t="s">
        <v>475</v>
      </c>
      <c r="P338" s="150"/>
      <c r="Q338" s="3" t="s">
        <v>475</v>
      </c>
      <c r="R338" s="150"/>
      <c r="T338" s="150"/>
      <c r="U338" s="151">
        <v>0</v>
      </c>
      <c r="V338" s="149" t="s">
        <v>475</v>
      </c>
      <c r="W338" s="149" t="s">
        <v>475</v>
      </c>
      <c r="X338" s="149" t="s">
        <v>475</v>
      </c>
      <c r="Y338" s="149" t="s">
        <v>475</v>
      </c>
      <c r="Z338" s="150"/>
      <c r="AA338" s="150"/>
      <c r="AB338" s="152">
        <v>0</v>
      </c>
      <c r="AC338" s="152">
        <v>0</v>
      </c>
      <c r="AD338" s="152">
        <v>0</v>
      </c>
      <c r="AE338" s="152">
        <v>0</v>
      </c>
      <c r="AF338" s="152">
        <v>0</v>
      </c>
      <c r="AG338" s="150"/>
      <c r="AH338" s="150"/>
      <c r="AI338" s="150"/>
      <c r="AJ338" s="150"/>
      <c r="AK338" s="3" t="s">
        <v>475</v>
      </c>
      <c r="AL338" s="3" t="s">
        <v>475</v>
      </c>
      <c r="AM338" s="3" t="s">
        <v>475</v>
      </c>
    </row>
    <row r="339" spans="1:40" s="3" customFormat="1" x14ac:dyDescent="0.25">
      <c r="A339" s="3">
        <v>20231231</v>
      </c>
      <c r="B339" s="3" t="s">
        <v>1233</v>
      </c>
      <c r="C339" s="3" t="s">
        <v>1234</v>
      </c>
      <c r="D339" s="149">
        <v>24905.85</v>
      </c>
      <c r="E339" s="3" t="s">
        <v>23</v>
      </c>
      <c r="F339" s="3" t="s">
        <v>500</v>
      </c>
      <c r="G339" s="3" t="s">
        <v>474</v>
      </c>
      <c r="H339" s="3">
        <v>0</v>
      </c>
      <c r="I339" s="3" t="s">
        <v>500</v>
      </c>
      <c r="K339" s="3" t="s">
        <v>23</v>
      </c>
      <c r="L339" s="149" t="s">
        <v>23</v>
      </c>
      <c r="M339" s="3" t="s">
        <v>475</v>
      </c>
      <c r="N339" s="149" t="s">
        <v>475</v>
      </c>
      <c r="O339" s="149" t="s">
        <v>475</v>
      </c>
      <c r="P339" s="150"/>
      <c r="Q339" s="3" t="s">
        <v>475</v>
      </c>
      <c r="R339" s="150"/>
      <c r="T339" s="150"/>
      <c r="U339" s="151">
        <v>0</v>
      </c>
      <c r="V339" s="149" t="s">
        <v>475</v>
      </c>
      <c r="W339" s="149" t="s">
        <v>475</v>
      </c>
      <c r="X339" s="149" t="s">
        <v>475</v>
      </c>
      <c r="Y339" s="149" t="s">
        <v>475</v>
      </c>
      <c r="Z339" s="150"/>
      <c r="AA339" s="150"/>
      <c r="AB339" s="152">
        <v>0</v>
      </c>
      <c r="AC339" s="152">
        <v>0</v>
      </c>
      <c r="AD339" s="152">
        <v>0</v>
      </c>
      <c r="AE339" s="152">
        <v>0</v>
      </c>
      <c r="AF339" s="152">
        <v>0</v>
      </c>
      <c r="AG339" s="150"/>
      <c r="AH339" s="150"/>
      <c r="AI339" s="150"/>
      <c r="AJ339" s="150"/>
      <c r="AK339" s="3" t="s">
        <v>475</v>
      </c>
      <c r="AL339" s="3" t="s">
        <v>475</v>
      </c>
      <c r="AM339" s="3" t="s">
        <v>475</v>
      </c>
    </row>
    <row r="340" spans="1:40" s="3" customFormat="1" x14ac:dyDescent="0.25">
      <c r="A340" s="3">
        <v>20231231</v>
      </c>
      <c r="B340" s="3" t="s">
        <v>1235</v>
      </c>
      <c r="C340" s="3" t="s">
        <v>1236</v>
      </c>
      <c r="D340" s="149">
        <v>11975322.890000001</v>
      </c>
      <c r="E340" s="3" t="s">
        <v>24</v>
      </c>
      <c r="F340" s="3" t="s">
        <v>473</v>
      </c>
      <c r="G340" s="3" t="s">
        <v>474</v>
      </c>
      <c r="H340" s="3">
        <v>0</v>
      </c>
      <c r="I340" s="3" t="s">
        <v>473</v>
      </c>
      <c r="J340" s="3" t="s">
        <v>473</v>
      </c>
      <c r="K340" s="3" t="s">
        <v>23</v>
      </c>
      <c r="L340" s="149" t="s">
        <v>23</v>
      </c>
      <c r="M340" s="3" t="s">
        <v>475</v>
      </c>
      <c r="N340" s="149" t="s">
        <v>475</v>
      </c>
      <c r="O340" s="149" t="s">
        <v>475</v>
      </c>
      <c r="P340" s="150"/>
      <c r="Q340" s="3" t="s">
        <v>475</v>
      </c>
      <c r="R340" s="150"/>
      <c r="T340" s="150"/>
      <c r="U340" s="151">
        <v>0</v>
      </c>
      <c r="V340" s="149" t="s">
        <v>475</v>
      </c>
      <c r="W340" s="149" t="s">
        <v>475</v>
      </c>
      <c r="X340" s="149" t="s">
        <v>475</v>
      </c>
      <c r="Y340" s="149" t="s">
        <v>475</v>
      </c>
      <c r="Z340" s="150"/>
      <c r="AA340" s="150"/>
      <c r="AB340" s="152">
        <v>0</v>
      </c>
      <c r="AC340" s="152">
        <v>0</v>
      </c>
      <c r="AD340" s="152">
        <v>0</v>
      </c>
      <c r="AE340" s="152">
        <v>0</v>
      </c>
      <c r="AF340" s="152">
        <v>0</v>
      </c>
      <c r="AG340" s="150"/>
      <c r="AH340" s="150"/>
      <c r="AI340" s="150"/>
      <c r="AJ340" s="150"/>
      <c r="AK340" s="3" t="s">
        <v>475</v>
      </c>
      <c r="AL340" s="3" t="s">
        <v>475</v>
      </c>
      <c r="AM340" s="3" t="s">
        <v>475</v>
      </c>
    </row>
    <row r="341" spans="1:40" s="3" customFormat="1" x14ac:dyDescent="0.25">
      <c r="A341" s="3">
        <v>20231231</v>
      </c>
      <c r="B341" s="3" t="s">
        <v>1237</v>
      </c>
      <c r="C341" s="3" t="s">
        <v>1238</v>
      </c>
      <c r="D341" s="149">
        <v>153618.22</v>
      </c>
      <c r="E341" s="3" t="s">
        <v>24</v>
      </c>
      <c r="F341" s="3" t="s">
        <v>482</v>
      </c>
      <c r="G341" s="3" t="s">
        <v>474</v>
      </c>
      <c r="H341" s="3">
        <v>0</v>
      </c>
      <c r="I341" s="3" t="s">
        <v>483</v>
      </c>
      <c r="J341" s="3" t="s">
        <v>483</v>
      </c>
      <c r="K341" s="3" t="s">
        <v>23</v>
      </c>
      <c r="L341" s="149" t="s">
        <v>23</v>
      </c>
      <c r="M341" s="3" t="s">
        <v>487</v>
      </c>
      <c r="N341" s="149">
        <v>0</v>
      </c>
      <c r="O341" s="149">
        <v>0</v>
      </c>
      <c r="P341" s="150"/>
      <c r="Q341" s="3">
        <v>0</v>
      </c>
      <c r="R341" s="150"/>
      <c r="T341" s="150"/>
      <c r="U341" s="151">
        <v>0</v>
      </c>
      <c r="V341" s="149">
        <v>0</v>
      </c>
      <c r="W341" s="149">
        <v>0</v>
      </c>
      <c r="X341" s="149">
        <v>0</v>
      </c>
      <c r="Y341" s="149">
        <v>0</v>
      </c>
      <c r="Z341" s="150"/>
      <c r="AA341" s="150"/>
      <c r="AB341" s="152">
        <v>0</v>
      </c>
      <c r="AC341" s="152">
        <v>0</v>
      </c>
      <c r="AD341" s="152">
        <v>0</v>
      </c>
      <c r="AE341" s="152">
        <v>0</v>
      </c>
      <c r="AF341" s="152">
        <v>0</v>
      </c>
      <c r="AG341" s="150"/>
      <c r="AH341" s="150"/>
      <c r="AI341" s="150"/>
      <c r="AJ341" s="150"/>
      <c r="AK341" s="3" t="s">
        <v>475</v>
      </c>
      <c r="AL341" s="3" t="s">
        <v>475</v>
      </c>
      <c r="AM341" s="3" t="s">
        <v>475</v>
      </c>
    </row>
    <row r="342" spans="1:40" s="3" customFormat="1" x14ac:dyDescent="0.25">
      <c r="A342" s="3">
        <v>20231231</v>
      </c>
      <c r="B342" s="3" t="s">
        <v>1239</v>
      </c>
      <c r="C342" s="3" t="s">
        <v>1240</v>
      </c>
      <c r="D342" s="149">
        <v>1750288.5</v>
      </c>
      <c r="E342" s="3" t="s">
        <v>23</v>
      </c>
      <c r="F342" s="3" t="s">
        <v>500</v>
      </c>
      <c r="G342" s="3" t="s">
        <v>504</v>
      </c>
      <c r="H342" s="3">
        <v>1</v>
      </c>
      <c r="I342" s="3" t="s">
        <v>500</v>
      </c>
      <c r="J342" s="157" t="s">
        <v>506</v>
      </c>
      <c r="K342" s="3" t="s">
        <v>24</v>
      </c>
      <c r="L342" s="149" t="s">
        <v>23</v>
      </c>
      <c r="M342" s="3" t="s">
        <v>475</v>
      </c>
      <c r="N342" s="149" t="s">
        <v>475</v>
      </c>
      <c r="O342" s="149" t="s">
        <v>475</v>
      </c>
      <c r="P342" s="150"/>
      <c r="Q342" s="3" t="s">
        <v>475</v>
      </c>
      <c r="R342" s="150"/>
      <c r="T342" s="150"/>
      <c r="U342" s="151">
        <v>0</v>
      </c>
      <c r="V342" s="149" t="s">
        <v>475</v>
      </c>
      <c r="W342" s="149" t="s">
        <v>475</v>
      </c>
      <c r="X342" s="149" t="s">
        <v>475</v>
      </c>
      <c r="Y342" s="149" t="s">
        <v>475</v>
      </c>
      <c r="Z342" s="150"/>
      <c r="AA342" s="150"/>
      <c r="AB342" s="152">
        <v>0</v>
      </c>
      <c r="AC342" s="152">
        <v>0</v>
      </c>
      <c r="AD342" s="152">
        <v>0</v>
      </c>
      <c r="AE342" s="152">
        <v>0</v>
      </c>
      <c r="AF342" s="152">
        <v>0</v>
      </c>
      <c r="AG342" s="150"/>
      <c r="AH342" s="150"/>
      <c r="AI342" s="150"/>
      <c r="AJ342" s="150"/>
      <c r="AK342" s="3" t="s">
        <v>22</v>
      </c>
      <c r="AL342" s="3" t="s">
        <v>571</v>
      </c>
      <c r="AM342" s="3" t="s">
        <v>475</v>
      </c>
    </row>
    <row r="343" spans="1:40" s="3" customFormat="1" x14ac:dyDescent="0.25">
      <c r="A343" s="3">
        <v>20231231</v>
      </c>
      <c r="B343" s="3" t="s">
        <v>1241</v>
      </c>
      <c r="C343" s="3" t="s">
        <v>1242</v>
      </c>
      <c r="D343" s="149">
        <v>4065516.12</v>
      </c>
      <c r="E343" s="3" t="s">
        <v>24</v>
      </c>
      <c r="F343" s="3" t="s">
        <v>473</v>
      </c>
      <c r="G343" s="3" t="s">
        <v>474</v>
      </c>
      <c r="H343" s="3">
        <v>0</v>
      </c>
      <c r="I343" s="3" t="s">
        <v>473</v>
      </c>
      <c r="J343" s="3" t="s">
        <v>473</v>
      </c>
      <c r="K343" s="3" t="s">
        <v>23</v>
      </c>
      <c r="L343" s="149" t="s">
        <v>23</v>
      </c>
      <c r="M343" s="3" t="s">
        <v>475</v>
      </c>
      <c r="N343" s="149" t="s">
        <v>475</v>
      </c>
      <c r="O343" s="149" t="s">
        <v>475</v>
      </c>
      <c r="P343" s="150"/>
      <c r="Q343" s="3" t="s">
        <v>475</v>
      </c>
      <c r="R343" s="150"/>
      <c r="T343" s="150"/>
      <c r="U343" s="151">
        <v>0</v>
      </c>
      <c r="V343" s="149" t="s">
        <v>475</v>
      </c>
      <c r="W343" s="149" t="s">
        <v>475</v>
      </c>
      <c r="X343" s="149" t="s">
        <v>475</v>
      </c>
      <c r="Y343" s="149" t="s">
        <v>475</v>
      </c>
      <c r="Z343" s="150"/>
      <c r="AA343" s="150"/>
      <c r="AB343" s="152">
        <v>0</v>
      </c>
      <c r="AC343" s="152">
        <v>0</v>
      </c>
      <c r="AD343" s="152">
        <v>0</v>
      </c>
      <c r="AE343" s="152">
        <v>0</v>
      </c>
      <c r="AF343" s="152">
        <v>0</v>
      </c>
      <c r="AG343" s="150"/>
      <c r="AH343" s="150"/>
      <c r="AI343" s="150"/>
      <c r="AJ343" s="150"/>
      <c r="AK343" s="3" t="s">
        <v>475</v>
      </c>
      <c r="AL343" s="3" t="s">
        <v>475</v>
      </c>
      <c r="AM343" s="3" t="s">
        <v>475</v>
      </c>
    </row>
    <row r="344" spans="1:40" s="3" customFormat="1" x14ac:dyDescent="0.25">
      <c r="A344" s="3">
        <v>20231231</v>
      </c>
      <c r="B344" s="3" t="s">
        <v>1243</v>
      </c>
      <c r="C344" s="3" t="s">
        <v>1244</v>
      </c>
      <c r="D344" s="149">
        <v>102267.21</v>
      </c>
      <c r="E344" s="3" t="s">
        <v>24</v>
      </c>
      <c r="F344" s="3" t="s">
        <v>482</v>
      </c>
      <c r="G344" s="3" t="s">
        <v>474</v>
      </c>
      <c r="H344" s="3">
        <v>0</v>
      </c>
      <c r="I344" s="3" t="s">
        <v>483</v>
      </c>
      <c r="J344" s="3" t="s">
        <v>483</v>
      </c>
      <c r="K344" s="3" t="s">
        <v>23</v>
      </c>
      <c r="L344" s="149" t="s">
        <v>23</v>
      </c>
      <c r="M344" s="3">
        <v>0</v>
      </c>
      <c r="N344" s="149">
        <v>0</v>
      </c>
      <c r="O344" s="149">
        <v>0</v>
      </c>
      <c r="P344" s="150"/>
      <c r="Q344" s="3">
        <v>0</v>
      </c>
      <c r="R344" s="150"/>
      <c r="T344" s="150"/>
      <c r="U344" s="151">
        <v>0</v>
      </c>
      <c r="V344" s="149">
        <v>0</v>
      </c>
      <c r="W344" s="149">
        <v>0</v>
      </c>
      <c r="X344" s="149">
        <v>0</v>
      </c>
      <c r="Y344" s="149">
        <v>0</v>
      </c>
      <c r="Z344" s="150"/>
      <c r="AA344" s="150"/>
      <c r="AB344" s="152">
        <v>0</v>
      </c>
      <c r="AC344" s="152">
        <v>0</v>
      </c>
      <c r="AD344" s="152">
        <v>0</v>
      </c>
      <c r="AE344" s="152">
        <v>0</v>
      </c>
      <c r="AF344" s="152">
        <v>0</v>
      </c>
      <c r="AG344" s="150"/>
      <c r="AH344" s="150"/>
      <c r="AI344" s="150"/>
      <c r="AJ344" s="150"/>
      <c r="AK344" s="3" t="s">
        <v>25</v>
      </c>
      <c r="AL344" s="3" t="s">
        <v>1245</v>
      </c>
      <c r="AM344" s="3" t="s">
        <v>1246</v>
      </c>
      <c r="AN344" s="157" t="s">
        <v>490</v>
      </c>
    </row>
    <row r="345" spans="1:40" s="3" customFormat="1" x14ac:dyDescent="0.25">
      <c r="A345" s="3">
        <v>20231231</v>
      </c>
      <c r="B345" s="3" t="s">
        <v>1247</v>
      </c>
      <c r="C345" s="3" t="s">
        <v>1248</v>
      </c>
      <c r="D345" s="149">
        <v>253986.71</v>
      </c>
      <c r="E345" s="3" t="s">
        <v>23</v>
      </c>
      <c r="F345" s="3" t="s">
        <v>500</v>
      </c>
      <c r="G345" s="3" t="s">
        <v>474</v>
      </c>
      <c r="H345" s="3">
        <v>0</v>
      </c>
      <c r="I345" s="3" t="s">
        <v>500</v>
      </c>
      <c r="K345" s="3" t="s">
        <v>23</v>
      </c>
      <c r="L345" s="149" t="s">
        <v>23</v>
      </c>
      <c r="M345" s="3" t="s">
        <v>475</v>
      </c>
      <c r="N345" s="149" t="s">
        <v>475</v>
      </c>
      <c r="O345" s="149" t="s">
        <v>475</v>
      </c>
      <c r="P345" s="150"/>
      <c r="Q345" s="3" t="s">
        <v>475</v>
      </c>
      <c r="R345" s="150"/>
      <c r="T345" s="150"/>
      <c r="U345" s="151">
        <v>0</v>
      </c>
      <c r="V345" s="149" t="s">
        <v>475</v>
      </c>
      <c r="W345" s="149" t="s">
        <v>475</v>
      </c>
      <c r="X345" s="149" t="s">
        <v>475</v>
      </c>
      <c r="Y345" s="149" t="s">
        <v>475</v>
      </c>
      <c r="Z345" s="150"/>
      <c r="AA345" s="150"/>
      <c r="AB345" s="152">
        <v>0</v>
      </c>
      <c r="AC345" s="152">
        <v>0</v>
      </c>
      <c r="AD345" s="152">
        <v>0</v>
      </c>
      <c r="AE345" s="152">
        <v>0</v>
      </c>
      <c r="AF345" s="152">
        <v>0</v>
      </c>
      <c r="AG345" s="150"/>
      <c r="AH345" s="150"/>
      <c r="AI345" s="150"/>
      <c r="AJ345" s="150"/>
      <c r="AK345" s="3" t="s">
        <v>475</v>
      </c>
      <c r="AL345" s="3" t="s">
        <v>475</v>
      </c>
      <c r="AM345" s="3" t="s">
        <v>475</v>
      </c>
    </row>
    <row r="346" spans="1:40" s="3" customFormat="1" x14ac:dyDescent="0.25">
      <c r="A346" s="3">
        <v>20231231</v>
      </c>
      <c r="B346" s="3" t="s">
        <v>1249</v>
      </c>
      <c r="C346" s="3" t="s">
        <v>1250</v>
      </c>
      <c r="D346" s="149">
        <v>166740.5</v>
      </c>
      <c r="E346" s="3" t="s">
        <v>24</v>
      </c>
      <c r="F346" s="3" t="s">
        <v>482</v>
      </c>
      <c r="G346" s="3" t="s">
        <v>474</v>
      </c>
      <c r="H346" s="3">
        <v>0</v>
      </c>
      <c r="I346" s="3" t="s">
        <v>483</v>
      </c>
      <c r="J346" s="3" t="s">
        <v>483</v>
      </c>
      <c r="K346" s="3" t="s">
        <v>23</v>
      </c>
      <c r="L346" s="149" t="s">
        <v>23</v>
      </c>
      <c r="M346" s="3" t="s">
        <v>487</v>
      </c>
      <c r="N346" s="149">
        <v>0</v>
      </c>
      <c r="O346" s="149">
        <v>0</v>
      </c>
      <c r="P346" s="150"/>
      <c r="Q346" s="3">
        <v>0</v>
      </c>
      <c r="R346" s="150"/>
      <c r="T346" s="150"/>
      <c r="U346" s="151">
        <v>0</v>
      </c>
      <c r="V346" s="149">
        <v>0</v>
      </c>
      <c r="W346" s="149">
        <v>0</v>
      </c>
      <c r="X346" s="149">
        <v>0</v>
      </c>
      <c r="Y346" s="149">
        <v>0</v>
      </c>
      <c r="Z346" s="150"/>
      <c r="AA346" s="150"/>
      <c r="AB346" s="152">
        <v>0</v>
      </c>
      <c r="AC346" s="152">
        <v>0</v>
      </c>
      <c r="AD346" s="152">
        <v>0</v>
      </c>
      <c r="AE346" s="152">
        <v>0</v>
      </c>
      <c r="AF346" s="152">
        <v>0</v>
      </c>
      <c r="AG346" s="150"/>
      <c r="AH346" s="150"/>
      <c r="AI346" s="150"/>
      <c r="AJ346" s="150"/>
      <c r="AK346" s="3" t="s">
        <v>25</v>
      </c>
      <c r="AL346" s="3" t="s">
        <v>1251</v>
      </c>
      <c r="AM346" s="3" t="s">
        <v>475</v>
      </c>
    </row>
    <row r="347" spans="1:40" s="3" customFormat="1" x14ac:dyDescent="0.25">
      <c r="A347" s="3">
        <v>20231231</v>
      </c>
      <c r="B347" s="3" t="s">
        <v>1252</v>
      </c>
      <c r="C347" s="3" t="s">
        <v>1253</v>
      </c>
      <c r="D347" s="149">
        <v>206684.39</v>
      </c>
      <c r="E347" s="3" t="s">
        <v>24</v>
      </c>
      <c r="F347" s="3" t="s">
        <v>482</v>
      </c>
      <c r="G347" s="3" t="s">
        <v>474</v>
      </c>
      <c r="H347" s="3">
        <v>0</v>
      </c>
      <c r="I347" s="3" t="s">
        <v>483</v>
      </c>
      <c r="J347" s="3" t="s">
        <v>483</v>
      </c>
      <c r="K347" s="3" t="s">
        <v>23</v>
      </c>
      <c r="L347" s="149" t="s">
        <v>23</v>
      </c>
      <c r="M347" s="3" t="s">
        <v>487</v>
      </c>
      <c r="N347" s="149">
        <v>0.21</v>
      </c>
      <c r="O347" s="149">
        <v>0.21</v>
      </c>
      <c r="P347" s="150"/>
      <c r="Q347" s="3">
        <v>0.03</v>
      </c>
      <c r="R347" s="150"/>
      <c r="S347" s="3">
        <v>1</v>
      </c>
      <c r="T347" s="150"/>
      <c r="U347" s="151">
        <v>0</v>
      </c>
      <c r="V347" s="149">
        <v>0</v>
      </c>
      <c r="W347" s="149">
        <v>0.03</v>
      </c>
      <c r="X347" s="149">
        <v>0</v>
      </c>
      <c r="Y347" s="149">
        <v>0.03</v>
      </c>
      <c r="Z347" s="150"/>
      <c r="AA347" s="150"/>
      <c r="AB347" s="152">
        <v>43403.721900000004</v>
      </c>
      <c r="AC347" s="152">
        <v>6200.5317000000005</v>
      </c>
      <c r="AD347" s="152">
        <v>0</v>
      </c>
      <c r="AE347" s="152">
        <v>0</v>
      </c>
      <c r="AF347" s="152">
        <v>6200.5317000000005</v>
      </c>
      <c r="AG347" s="150"/>
      <c r="AH347" s="150"/>
      <c r="AI347" s="150"/>
      <c r="AJ347" s="150"/>
      <c r="AK347" s="3" t="s">
        <v>25</v>
      </c>
      <c r="AL347" s="3" t="s">
        <v>1254</v>
      </c>
      <c r="AM347" s="3" t="s">
        <v>475</v>
      </c>
    </row>
    <row r="348" spans="1:40" s="3" customFormat="1" x14ac:dyDescent="0.25">
      <c r="A348" s="3">
        <v>20231231</v>
      </c>
      <c r="B348" s="3" t="s">
        <v>1255</v>
      </c>
      <c r="C348" s="3" t="s">
        <v>1256</v>
      </c>
      <c r="D348" s="149">
        <v>409182.75999999995</v>
      </c>
      <c r="E348" s="3" t="s">
        <v>24</v>
      </c>
      <c r="F348" s="3" t="s">
        <v>482</v>
      </c>
      <c r="G348" s="3" t="s">
        <v>474</v>
      </c>
      <c r="H348" s="3">
        <v>0</v>
      </c>
      <c r="I348" s="3" t="s">
        <v>483</v>
      </c>
      <c r="J348" s="3" t="s">
        <v>483</v>
      </c>
      <c r="K348" s="3" t="s">
        <v>23</v>
      </c>
      <c r="L348" s="149" t="s">
        <v>23</v>
      </c>
      <c r="M348" s="3" t="s">
        <v>484</v>
      </c>
      <c r="N348" s="149">
        <v>0</v>
      </c>
      <c r="O348" s="149">
        <v>0</v>
      </c>
      <c r="P348" s="150"/>
      <c r="Q348" s="3">
        <v>0</v>
      </c>
      <c r="R348" s="150"/>
      <c r="T348" s="150"/>
      <c r="U348" s="151">
        <v>0</v>
      </c>
      <c r="V348" s="149">
        <v>0</v>
      </c>
      <c r="W348" s="149">
        <v>0</v>
      </c>
      <c r="X348" s="149">
        <v>0</v>
      </c>
      <c r="Y348" s="149">
        <v>0</v>
      </c>
      <c r="Z348" s="150"/>
      <c r="AA348" s="150"/>
      <c r="AB348" s="152">
        <v>0</v>
      </c>
      <c r="AC348" s="152">
        <v>0</v>
      </c>
      <c r="AD348" s="152">
        <v>0</v>
      </c>
      <c r="AE348" s="152">
        <v>0</v>
      </c>
      <c r="AF348" s="152">
        <v>0</v>
      </c>
      <c r="AG348" s="150"/>
      <c r="AH348" s="150"/>
      <c r="AI348" s="150"/>
      <c r="AJ348" s="150"/>
      <c r="AK348" s="3" t="s">
        <v>475</v>
      </c>
      <c r="AL348" s="3" t="s">
        <v>1257</v>
      </c>
      <c r="AM348" s="3" t="s">
        <v>475</v>
      </c>
    </row>
    <row r="349" spans="1:40" s="3" customFormat="1" x14ac:dyDescent="0.25">
      <c r="A349" s="3">
        <v>20231231</v>
      </c>
      <c r="B349" s="3" t="s">
        <v>1258</v>
      </c>
      <c r="C349" s="3" t="s">
        <v>1259</v>
      </c>
      <c r="D349" s="149">
        <v>3341522.74</v>
      </c>
      <c r="E349" s="3" t="s">
        <v>24</v>
      </c>
      <c r="F349" s="3" t="s">
        <v>473</v>
      </c>
      <c r="G349" s="3" t="s">
        <v>474</v>
      </c>
      <c r="H349" s="3">
        <v>0</v>
      </c>
      <c r="I349" s="3" t="s">
        <v>473</v>
      </c>
      <c r="J349" s="3" t="s">
        <v>473</v>
      </c>
      <c r="K349" s="3" t="s">
        <v>23</v>
      </c>
      <c r="L349" s="149" t="s">
        <v>23</v>
      </c>
      <c r="M349" s="3" t="s">
        <v>475</v>
      </c>
      <c r="N349" s="149" t="s">
        <v>475</v>
      </c>
      <c r="O349" s="149" t="s">
        <v>475</v>
      </c>
      <c r="P349" s="150"/>
      <c r="Q349" s="3" t="s">
        <v>475</v>
      </c>
      <c r="R349" s="150"/>
      <c r="T349" s="150"/>
      <c r="U349" s="151">
        <v>0</v>
      </c>
      <c r="V349" s="149" t="s">
        <v>475</v>
      </c>
      <c r="W349" s="149" t="s">
        <v>475</v>
      </c>
      <c r="X349" s="149" t="s">
        <v>475</v>
      </c>
      <c r="Y349" s="149" t="s">
        <v>475</v>
      </c>
      <c r="Z349" s="150"/>
      <c r="AA349" s="150"/>
      <c r="AB349" s="152">
        <v>0</v>
      </c>
      <c r="AC349" s="152">
        <v>0</v>
      </c>
      <c r="AD349" s="152">
        <v>0</v>
      </c>
      <c r="AE349" s="152">
        <v>0</v>
      </c>
      <c r="AF349" s="152">
        <v>0</v>
      </c>
      <c r="AG349" s="150"/>
      <c r="AH349" s="150"/>
      <c r="AI349" s="150"/>
      <c r="AJ349" s="150"/>
      <c r="AK349" s="3" t="s">
        <v>475</v>
      </c>
      <c r="AL349" s="3" t="s">
        <v>475</v>
      </c>
      <c r="AM349" s="3" t="s">
        <v>475</v>
      </c>
    </row>
    <row r="350" spans="1:40" s="3" customFormat="1" x14ac:dyDescent="0.25">
      <c r="A350" s="3">
        <v>20231231</v>
      </c>
      <c r="B350" s="3" t="s">
        <v>1260</v>
      </c>
      <c r="C350" s="3" t="s">
        <v>1261</v>
      </c>
      <c r="D350" s="149">
        <v>6806881.4399999995</v>
      </c>
      <c r="E350" s="3" t="s">
        <v>24</v>
      </c>
      <c r="F350" s="3" t="s">
        <v>473</v>
      </c>
      <c r="G350" s="3" t="s">
        <v>474</v>
      </c>
      <c r="H350" s="3">
        <v>0</v>
      </c>
      <c r="I350" s="3" t="s">
        <v>473</v>
      </c>
      <c r="J350" s="3" t="s">
        <v>473</v>
      </c>
      <c r="K350" s="3" t="s">
        <v>23</v>
      </c>
      <c r="L350" s="149" t="s">
        <v>23</v>
      </c>
      <c r="M350" s="3" t="s">
        <v>475</v>
      </c>
      <c r="N350" s="149" t="s">
        <v>475</v>
      </c>
      <c r="O350" s="149" t="s">
        <v>475</v>
      </c>
      <c r="P350" s="150"/>
      <c r="Q350" s="3" t="s">
        <v>475</v>
      </c>
      <c r="R350" s="150"/>
      <c r="T350" s="150"/>
      <c r="U350" s="151">
        <v>0</v>
      </c>
      <c r="V350" s="149" t="s">
        <v>475</v>
      </c>
      <c r="W350" s="149" t="s">
        <v>475</v>
      </c>
      <c r="X350" s="149" t="s">
        <v>475</v>
      </c>
      <c r="Y350" s="149" t="s">
        <v>475</v>
      </c>
      <c r="Z350" s="150"/>
      <c r="AA350" s="150"/>
      <c r="AB350" s="152">
        <v>0</v>
      </c>
      <c r="AC350" s="152">
        <v>0</v>
      </c>
      <c r="AD350" s="152">
        <v>0</v>
      </c>
      <c r="AE350" s="152">
        <v>0</v>
      </c>
      <c r="AF350" s="152">
        <v>0</v>
      </c>
      <c r="AG350" s="150"/>
      <c r="AH350" s="150"/>
      <c r="AI350" s="150"/>
      <c r="AJ350" s="150"/>
      <c r="AK350" s="3" t="s">
        <v>475</v>
      </c>
      <c r="AL350" s="3" t="s">
        <v>475</v>
      </c>
      <c r="AM350" s="3" t="s">
        <v>475</v>
      </c>
    </row>
    <row r="351" spans="1:40" s="3" customFormat="1" x14ac:dyDescent="0.25">
      <c r="A351" s="3">
        <v>20231231</v>
      </c>
      <c r="B351" s="3" t="s">
        <v>1262</v>
      </c>
      <c r="C351" s="3" t="s">
        <v>1263</v>
      </c>
      <c r="D351" s="149">
        <v>510818.93</v>
      </c>
      <c r="E351" s="3" t="s">
        <v>23</v>
      </c>
      <c r="F351" s="3" t="s">
        <v>500</v>
      </c>
      <c r="G351" s="3" t="s">
        <v>504</v>
      </c>
      <c r="H351" s="3">
        <v>1</v>
      </c>
      <c r="I351" s="3" t="s">
        <v>500</v>
      </c>
      <c r="K351" s="3" t="s">
        <v>24</v>
      </c>
      <c r="L351" s="149" t="s">
        <v>23</v>
      </c>
      <c r="M351" s="3" t="s">
        <v>475</v>
      </c>
      <c r="N351" s="149" t="s">
        <v>475</v>
      </c>
      <c r="O351" s="149" t="s">
        <v>475</v>
      </c>
      <c r="P351" s="150"/>
      <c r="Q351" s="3" t="s">
        <v>475</v>
      </c>
      <c r="R351" s="150"/>
      <c r="T351" s="150"/>
      <c r="U351" s="151">
        <v>0</v>
      </c>
      <c r="V351" s="149" t="s">
        <v>475</v>
      </c>
      <c r="W351" s="149" t="s">
        <v>475</v>
      </c>
      <c r="X351" s="149" t="s">
        <v>475</v>
      </c>
      <c r="Y351" s="149" t="s">
        <v>475</v>
      </c>
      <c r="Z351" s="150"/>
      <c r="AA351" s="150"/>
      <c r="AB351" s="152">
        <v>0</v>
      </c>
      <c r="AC351" s="152">
        <v>0</v>
      </c>
      <c r="AD351" s="152">
        <v>0</v>
      </c>
      <c r="AE351" s="152">
        <v>0</v>
      </c>
      <c r="AF351" s="152">
        <v>0</v>
      </c>
      <c r="AG351" s="150"/>
      <c r="AH351" s="150"/>
      <c r="AI351" s="150"/>
      <c r="AJ351" s="150"/>
      <c r="AK351" s="3" t="s">
        <v>475</v>
      </c>
      <c r="AL351" s="3" t="s">
        <v>475</v>
      </c>
      <c r="AM351" s="3" t="s">
        <v>475</v>
      </c>
    </row>
    <row r="352" spans="1:40" s="3" customFormat="1" x14ac:dyDescent="0.25">
      <c r="A352" s="3">
        <v>20231231</v>
      </c>
      <c r="B352" s="3" t="s">
        <v>1264</v>
      </c>
      <c r="C352" s="3" t="s">
        <v>1265</v>
      </c>
      <c r="D352" s="149">
        <v>3598.46</v>
      </c>
      <c r="E352" s="3" t="s">
        <v>24</v>
      </c>
      <c r="F352" s="3" t="s">
        <v>473</v>
      </c>
      <c r="G352" s="3" t="s">
        <v>474</v>
      </c>
      <c r="H352" s="3">
        <v>0</v>
      </c>
      <c r="I352" s="3" t="s">
        <v>473</v>
      </c>
      <c r="J352" s="3" t="s">
        <v>473</v>
      </c>
      <c r="K352" s="3" t="s">
        <v>23</v>
      </c>
      <c r="L352" s="149" t="s">
        <v>23</v>
      </c>
      <c r="M352" s="3" t="s">
        <v>475</v>
      </c>
      <c r="N352" s="149" t="s">
        <v>475</v>
      </c>
      <c r="O352" s="149" t="s">
        <v>475</v>
      </c>
      <c r="P352" s="150"/>
      <c r="Q352" s="3" t="s">
        <v>475</v>
      </c>
      <c r="R352" s="150"/>
      <c r="T352" s="150"/>
      <c r="U352" s="151">
        <v>0</v>
      </c>
      <c r="V352" s="149" t="s">
        <v>475</v>
      </c>
      <c r="W352" s="149" t="s">
        <v>475</v>
      </c>
      <c r="X352" s="149" t="s">
        <v>475</v>
      </c>
      <c r="Y352" s="149" t="s">
        <v>475</v>
      </c>
      <c r="Z352" s="150"/>
      <c r="AA352" s="150"/>
      <c r="AB352" s="152">
        <v>0</v>
      </c>
      <c r="AC352" s="152">
        <v>0</v>
      </c>
      <c r="AD352" s="152">
        <v>0</v>
      </c>
      <c r="AE352" s="152">
        <v>0</v>
      </c>
      <c r="AF352" s="152">
        <v>0</v>
      </c>
      <c r="AG352" s="150"/>
      <c r="AH352" s="150"/>
      <c r="AI352" s="150"/>
      <c r="AJ352" s="150"/>
      <c r="AK352" s="3" t="s">
        <v>475</v>
      </c>
      <c r="AL352" s="3" t="s">
        <v>475</v>
      </c>
      <c r="AM352" s="3" t="s">
        <v>475</v>
      </c>
    </row>
    <row r="353" spans="1:39" s="3" customFormat="1" x14ac:dyDescent="0.25">
      <c r="A353" s="3">
        <v>20231231</v>
      </c>
      <c r="B353" s="3" t="s">
        <v>1266</v>
      </c>
      <c r="C353" s="3" t="s">
        <v>1267</v>
      </c>
      <c r="D353" s="149">
        <v>10588448.32</v>
      </c>
      <c r="E353" s="3" t="s">
        <v>23</v>
      </c>
      <c r="F353" s="3" t="s">
        <v>500</v>
      </c>
      <c r="G353" s="3" t="s">
        <v>504</v>
      </c>
      <c r="H353" s="3">
        <v>1</v>
      </c>
      <c r="I353" s="3" t="s">
        <v>500</v>
      </c>
      <c r="K353" s="3" t="s">
        <v>24</v>
      </c>
      <c r="L353" s="149" t="s">
        <v>23</v>
      </c>
      <c r="M353" s="3" t="s">
        <v>475</v>
      </c>
      <c r="N353" s="149" t="s">
        <v>475</v>
      </c>
      <c r="O353" s="149" t="s">
        <v>475</v>
      </c>
      <c r="P353" s="150"/>
      <c r="Q353" s="3" t="s">
        <v>475</v>
      </c>
      <c r="R353" s="150"/>
      <c r="T353" s="150"/>
      <c r="U353" s="151">
        <v>0</v>
      </c>
      <c r="V353" s="149" t="s">
        <v>475</v>
      </c>
      <c r="W353" s="149" t="s">
        <v>475</v>
      </c>
      <c r="X353" s="149" t="s">
        <v>475</v>
      </c>
      <c r="Y353" s="149" t="s">
        <v>475</v>
      </c>
      <c r="Z353" s="150"/>
      <c r="AA353" s="150"/>
      <c r="AB353" s="152">
        <v>0</v>
      </c>
      <c r="AC353" s="152">
        <v>0</v>
      </c>
      <c r="AD353" s="152">
        <v>0</v>
      </c>
      <c r="AE353" s="152">
        <v>0</v>
      </c>
      <c r="AF353" s="152">
        <v>0</v>
      </c>
      <c r="AG353" s="150"/>
      <c r="AH353" s="150"/>
      <c r="AI353" s="150"/>
      <c r="AJ353" s="150"/>
      <c r="AK353" s="3" t="s">
        <v>475</v>
      </c>
      <c r="AL353" s="3" t="s">
        <v>475</v>
      </c>
      <c r="AM353" s="3" t="s">
        <v>475</v>
      </c>
    </row>
    <row r="354" spans="1:39" s="3" customFormat="1" x14ac:dyDescent="0.25">
      <c r="A354" s="3">
        <v>20231231</v>
      </c>
      <c r="B354" s="3" t="s">
        <v>1268</v>
      </c>
      <c r="C354" s="3" t="s">
        <v>1269</v>
      </c>
      <c r="D354" s="149">
        <v>6607203.2700000005</v>
      </c>
      <c r="E354" s="3" t="s">
        <v>23</v>
      </c>
      <c r="F354" s="3" t="s">
        <v>500</v>
      </c>
      <c r="G354" s="3" t="s">
        <v>504</v>
      </c>
      <c r="H354" s="3">
        <v>1</v>
      </c>
      <c r="I354" s="3" t="s">
        <v>500</v>
      </c>
      <c r="K354" s="3" t="s">
        <v>24</v>
      </c>
      <c r="L354" s="149" t="s">
        <v>23</v>
      </c>
      <c r="M354" s="3" t="s">
        <v>475</v>
      </c>
      <c r="N354" s="149" t="s">
        <v>475</v>
      </c>
      <c r="O354" s="149" t="s">
        <v>475</v>
      </c>
      <c r="P354" s="150"/>
      <c r="Q354" s="3" t="s">
        <v>475</v>
      </c>
      <c r="R354" s="150"/>
      <c r="T354" s="150"/>
      <c r="U354" s="151">
        <v>0</v>
      </c>
      <c r="V354" s="149" t="s">
        <v>475</v>
      </c>
      <c r="W354" s="149" t="s">
        <v>475</v>
      </c>
      <c r="X354" s="149" t="s">
        <v>475</v>
      </c>
      <c r="Y354" s="149" t="s">
        <v>475</v>
      </c>
      <c r="Z354" s="150"/>
      <c r="AA354" s="150"/>
      <c r="AB354" s="152">
        <v>0</v>
      </c>
      <c r="AC354" s="152">
        <v>0</v>
      </c>
      <c r="AD354" s="152">
        <v>0</v>
      </c>
      <c r="AE354" s="152">
        <v>0</v>
      </c>
      <c r="AF354" s="152">
        <v>0</v>
      </c>
      <c r="AG354" s="150"/>
      <c r="AH354" s="150"/>
      <c r="AI354" s="150"/>
      <c r="AJ354" s="150"/>
      <c r="AK354" s="3" t="s">
        <v>475</v>
      </c>
      <c r="AL354" s="3" t="s">
        <v>475</v>
      </c>
      <c r="AM354" s="3" t="s">
        <v>475</v>
      </c>
    </row>
    <row r="355" spans="1:39" s="3" customFormat="1" x14ac:dyDescent="0.25">
      <c r="A355" s="3">
        <v>20231231</v>
      </c>
      <c r="B355" s="3" t="s">
        <v>1270</v>
      </c>
      <c r="C355" s="3" t="s">
        <v>1271</v>
      </c>
      <c r="D355" s="149">
        <v>203034.58000000002</v>
      </c>
      <c r="E355" s="3" t="s">
        <v>24</v>
      </c>
      <c r="F355" s="3" t="s">
        <v>473</v>
      </c>
      <c r="G355" s="3" t="s">
        <v>474</v>
      </c>
      <c r="H355" s="3">
        <v>0</v>
      </c>
      <c r="I355" s="3" t="s">
        <v>473</v>
      </c>
      <c r="J355" s="3" t="s">
        <v>473</v>
      </c>
      <c r="K355" s="3" t="s">
        <v>23</v>
      </c>
      <c r="L355" s="149" t="s">
        <v>23</v>
      </c>
      <c r="M355" s="3" t="s">
        <v>475</v>
      </c>
      <c r="N355" s="149" t="s">
        <v>475</v>
      </c>
      <c r="O355" s="149" t="s">
        <v>475</v>
      </c>
      <c r="P355" s="150"/>
      <c r="Q355" s="3" t="s">
        <v>475</v>
      </c>
      <c r="R355" s="150"/>
      <c r="T355" s="150"/>
      <c r="U355" s="151">
        <v>0</v>
      </c>
      <c r="V355" s="149" t="s">
        <v>475</v>
      </c>
      <c r="W355" s="149" t="s">
        <v>475</v>
      </c>
      <c r="X355" s="149" t="s">
        <v>475</v>
      </c>
      <c r="Y355" s="149" t="s">
        <v>475</v>
      </c>
      <c r="Z355" s="150"/>
      <c r="AA355" s="150"/>
      <c r="AB355" s="152">
        <v>0</v>
      </c>
      <c r="AC355" s="152">
        <v>0</v>
      </c>
      <c r="AD355" s="152">
        <v>0</v>
      </c>
      <c r="AE355" s="152">
        <v>0</v>
      </c>
      <c r="AF355" s="152">
        <v>0</v>
      </c>
      <c r="AG355" s="150"/>
      <c r="AH355" s="150"/>
      <c r="AI355" s="150"/>
      <c r="AJ355" s="150"/>
      <c r="AK355" s="3" t="s">
        <v>475</v>
      </c>
      <c r="AL355" s="3" t="s">
        <v>475</v>
      </c>
      <c r="AM355" s="3" t="s">
        <v>475</v>
      </c>
    </row>
    <row r="356" spans="1:39" s="3" customFormat="1" x14ac:dyDescent="0.25">
      <c r="A356" s="3">
        <v>20231231</v>
      </c>
      <c r="B356" s="3" t="s">
        <v>1272</v>
      </c>
      <c r="C356" s="3" t="s">
        <v>1273</v>
      </c>
      <c r="D356" s="149">
        <v>2732.21</v>
      </c>
      <c r="E356" s="3" t="s">
        <v>24</v>
      </c>
      <c r="F356" s="3" t="s">
        <v>473</v>
      </c>
      <c r="G356" s="3" t="s">
        <v>474</v>
      </c>
      <c r="H356" s="3">
        <v>0</v>
      </c>
      <c r="I356" s="3" t="s">
        <v>473</v>
      </c>
      <c r="J356" s="3" t="s">
        <v>473</v>
      </c>
      <c r="K356" s="3" t="s">
        <v>23</v>
      </c>
      <c r="L356" s="149" t="s">
        <v>23</v>
      </c>
      <c r="M356" s="3" t="s">
        <v>475</v>
      </c>
      <c r="N356" s="149" t="s">
        <v>475</v>
      </c>
      <c r="O356" s="149" t="s">
        <v>475</v>
      </c>
      <c r="P356" s="150"/>
      <c r="Q356" s="3" t="s">
        <v>475</v>
      </c>
      <c r="R356" s="150"/>
      <c r="T356" s="150"/>
      <c r="U356" s="151">
        <v>0</v>
      </c>
      <c r="V356" s="149" t="s">
        <v>475</v>
      </c>
      <c r="W356" s="149" t="s">
        <v>475</v>
      </c>
      <c r="X356" s="149" t="s">
        <v>475</v>
      </c>
      <c r="Y356" s="149" t="s">
        <v>475</v>
      </c>
      <c r="Z356" s="150"/>
      <c r="AA356" s="150"/>
      <c r="AB356" s="152">
        <v>0</v>
      </c>
      <c r="AC356" s="152">
        <v>0</v>
      </c>
      <c r="AD356" s="152">
        <v>0</v>
      </c>
      <c r="AE356" s="152">
        <v>0</v>
      </c>
      <c r="AF356" s="152">
        <v>0</v>
      </c>
      <c r="AG356" s="150"/>
      <c r="AH356" s="150"/>
      <c r="AI356" s="150"/>
      <c r="AJ356" s="150"/>
      <c r="AK356" s="3" t="s">
        <v>475</v>
      </c>
      <c r="AL356" s="3" t="s">
        <v>475</v>
      </c>
      <c r="AM356" s="3" t="s">
        <v>475</v>
      </c>
    </row>
    <row r="357" spans="1:39" s="3" customFormat="1" x14ac:dyDescent="0.25">
      <c r="A357" s="3">
        <v>20231231</v>
      </c>
      <c r="B357" s="3" t="s">
        <v>1274</v>
      </c>
      <c r="C357" s="3" t="s">
        <v>1275</v>
      </c>
      <c r="D357" s="149">
        <v>2133718.6</v>
      </c>
      <c r="E357" s="3" t="s">
        <v>24</v>
      </c>
      <c r="F357" s="3" t="s">
        <v>473</v>
      </c>
      <c r="G357" s="3" t="s">
        <v>474</v>
      </c>
      <c r="H357" s="3">
        <v>0</v>
      </c>
      <c r="I357" s="3" t="s">
        <v>473</v>
      </c>
      <c r="J357" s="3" t="s">
        <v>473</v>
      </c>
      <c r="K357" s="3" t="s">
        <v>23</v>
      </c>
      <c r="L357" s="149" t="s">
        <v>23</v>
      </c>
      <c r="M357" s="3" t="s">
        <v>475</v>
      </c>
      <c r="N357" s="149" t="s">
        <v>475</v>
      </c>
      <c r="O357" s="149" t="s">
        <v>475</v>
      </c>
      <c r="P357" s="150"/>
      <c r="Q357" s="3" t="s">
        <v>475</v>
      </c>
      <c r="R357" s="150"/>
      <c r="T357" s="150"/>
      <c r="U357" s="151">
        <v>0</v>
      </c>
      <c r="V357" s="149" t="s">
        <v>475</v>
      </c>
      <c r="W357" s="149" t="s">
        <v>475</v>
      </c>
      <c r="X357" s="149" t="s">
        <v>475</v>
      </c>
      <c r="Y357" s="149" t="s">
        <v>475</v>
      </c>
      <c r="Z357" s="150"/>
      <c r="AA357" s="150"/>
      <c r="AB357" s="152">
        <v>0</v>
      </c>
      <c r="AC357" s="152">
        <v>0</v>
      </c>
      <c r="AD357" s="152">
        <v>0</v>
      </c>
      <c r="AE357" s="152">
        <v>0</v>
      </c>
      <c r="AF357" s="152">
        <v>0</v>
      </c>
      <c r="AG357" s="150"/>
      <c r="AH357" s="150"/>
      <c r="AI357" s="150"/>
      <c r="AJ357" s="150"/>
      <c r="AK357" s="3" t="s">
        <v>475</v>
      </c>
      <c r="AL357" s="3" t="s">
        <v>475</v>
      </c>
      <c r="AM357" s="3" t="s">
        <v>475</v>
      </c>
    </row>
    <row r="358" spans="1:39" s="3" customFormat="1" x14ac:dyDescent="0.25">
      <c r="A358" s="3">
        <v>20231231</v>
      </c>
      <c r="B358" s="3" t="s">
        <v>1276</v>
      </c>
      <c r="C358" s="3" t="s">
        <v>1277</v>
      </c>
      <c r="D358" s="149">
        <v>2401004.96</v>
      </c>
      <c r="E358" s="3" t="s">
        <v>23</v>
      </c>
      <c r="F358" s="3" t="s">
        <v>500</v>
      </c>
      <c r="G358" s="3" t="s">
        <v>504</v>
      </c>
      <c r="H358" s="3">
        <v>1</v>
      </c>
      <c r="I358" s="3" t="s">
        <v>500</v>
      </c>
      <c r="K358" s="3" t="s">
        <v>24</v>
      </c>
      <c r="L358" s="149" t="s">
        <v>23</v>
      </c>
      <c r="M358" s="3" t="s">
        <v>475</v>
      </c>
      <c r="N358" s="149" t="s">
        <v>475</v>
      </c>
      <c r="O358" s="149" t="s">
        <v>475</v>
      </c>
      <c r="P358" s="150"/>
      <c r="Q358" s="3" t="s">
        <v>475</v>
      </c>
      <c r="R358" s="150"/>
      <c r="T358" s="150"/>
      <c r="U358" s="151">
        <v>0</v>
      </c>
      <c r="V358" s="149" t="s">
        <v>475</v>
      </c>
      <c r="W358" s="149" t="s">
        <v>475</v>
      </c>
      <c r="X358" s="149" t="s">
        <v>475</v>
      </c>
      <c r="Y358" s="149" t="s">
        <v>475</v>
      </c>
      <c r="Z358" s="150"/>
      <c r="AA358" s="150"/>
      <c r="AB358" s="152">
        <v>0</v>
      </c>
      <c r="AC358" s="152">
        <v>0</v>
      </c>
      <c r="AD358" s="152">
        <v>0</v>
      </c>
      <c r="AE358" s="152">
        <v>0</v>
      </c>
      <c r="AF358" s="152">
        <v>0</v>
      </c>
      <c r="AG358" s="150"/>
      <c r="AH358" s="150"/>
      <c r="AI358" s="150"/>
      <c r="AJ358" s="150"/>
      <c r="AK358" s="3" t="s">
        <v>475</v>
      </c>
      <c r="AL358" s="3" t="s">
        <v>475</v>
      </c>
      <c r="AM358" s="3" t="s">
        <v>475</v>
      </c>
    </row>
    <row r="359" spans="1:39" s="3" customFormat="1" x14ac:dyDescent="0.25">
      <c r="A359" s="3">
        <v>20231231</v>
      </c>
      <c r="B359" s="3" t="s">
        <v>1278</v>
      </c>
      <c r="C359" s="3" t="s">
        <v>1279</v>
      </c>
      <c r="D359" s="149">
        <v>6958093.0099999998</v>
      </c>
      <c r="E359" s="3" t="s">
        <v>23</v>
      </c>
      <c r="F359" s="3" t="s">
        <v>500</v>
      </c>
      <c r="G359" s="3" t="s">
        <v>504</v>
      </c>
      <c r="H359" s="3">
        <v>1</v>
      </c>
      <c r="I359" s="3" t="s">
        <v>500</v>
      </c>
      <c r="J359" s="157" t="s">
        <v>506</v>
      </c>
      <c r="K359" s="3" t="s">
        <v>24</v>
      </c>
      <c r="L359" s="149" t="s">
        <v>23</v>
      </c>
      <c r="M359" s="3" t="s">
        <v>475</v>
      </c>
      <c r="N359" s="149" t="s">
        <v>475</v>
      </c>
      <c r="O359" s="149" t="s">
        <v>475</v>
      </c>
      <c r="P359" s="150"/>
      <c r="Q359" s="3" t="s">
        <v>475</v>
      </c>
      <c r="R359" s="150"/>
      <c r="T359" s="150"/>
      <c r="U359" s="151">
        <v>0</v>
      </c>
      <c r="V359" s="149" t="s">
        <v>475</v>
      </c>
      <c r="W359" s="149" t="s">
        <v>475</v>
      </c>
      <c r="X359" s="149" t="s">
        <v>475</v>
      </c>
      <c r="Y359" s="149" t="s">
        <v>475</v>
      </c>
      <c r="Z359" s="150"/>
      <c r="AA359" s="150"/>
      <c r="AB359" s="152">
        <v>0</v>
      </c>
      <c r="AC359" s="152">
        <v>0</v>
      </c>
      <c r="AD359" s="152">
        <v>0</v>
      </c>
      <c r="AE359" s="152">
        <v>0</v>
      </c>
      <c r="AF359" s="152">
        <v>0</v>
      </c>
      <c r="AG359" s="150"/>
      <c r="AH359" s="150"/>
      <c r="AI359" s="150"/>
      <c r="AJ359" s="150"/>
      <c r="AK359" s="3" t="s">
        <v>22</v>
      </c>
      <c r="AL359" s="3" t="s">
        <v>571</v>
      </c>
      <c r="AM359" s="3" t="s">
        <v>475</v>
      </c>
    </row>
    <row r="360" spans="1:39" s="3" customFormat="1" x14ac:dyDescent="0.25">
      <c r="A360" s="3">
        <v>20231231</v>
      </c>
      <c r="B360" s="3" t="s">
        <v>1280</v>
      </c>
      <c r="C360" s="3" t="s">
        <v>1281</v>
      </c>
      <c r="D360" s="149">
        <v>3428708.1700000004</v>
      </c>
      <c r="E360" s="3" t="s">
        <v>23</v>
      </c>
      <c r="F360" s="3" t="s">
        <v>500</v>
      </c>
      <c r="G360" s="3" t="s">
        <v>504</v>
      </c>
      <c r="H360" s="3">
        <v>1</v>
      </c>
      <c r="I360" s="3" t="s">
        <v>500</v>
      </c>
      <c r="J360" s="157" t="s">
        <v>506</v>
      </c>
      <c r="K360" s="3" t="s">
        <v>24</v>
      </c>
      <c r="L360" s="149" t="s">
        <v>23</v>
      </c>
      <c r="M360" s="3" t="s">
        <v>475</v>
      </c>
      <c r="N360" s="149" t="s">
        <v>475</v>
      </c>
      <c r="O360" s="149" t="s">
        <v>475</v>
      </c>
      <c r="P360" s="150"/>
      <c r="Q360" s="3" t="s">
        <v>475</v>
      </c>
      <c r="R360" s="150"/>
      <c r="T360" s="150"/>
      <c r="U360" s="151">
        <v>0</v>
      </c>
      <c r="V360" s="149" t="s">
        <v>475</v>
      </c>
      <c r="W360" s="149" t="s">
        <v>475</v>
      </c>
      <c r="X360" s="149" t="s">
        <v>475</v>
      </c>
      <c r="Y360" s="149" t="s">
        <v>475</v>
      </c>
      <c r="Z360" s="150"/>
      <c r="AA360" s="150"/>
      <c r="AB360" s="152">
        <v>0</v>
      </c>
      <c r="AC360" s="152">
        <v>0</v>
      </c>
      <c r="AD360" s="152">
        <v>0</v>
      </c>
      <c r="AE360" s="152">
        <v>0</v>
      </c>
      <c r="AF360" s="152">
        <v>0</v>
      </c>
      <c r="AG360" s="150"/>
      <c r="AH360" s="150"/>
      <c r="AI360" s="150"/>
      <c r="AJ360" s="150"/>
      <c r="AK360" s="3" t="s">
        <v>22</v>
      </c>
      <c r="AL360" s="3" t="s">
        <v>571</v>
      </c>
      <c r="AM360" s="3" t="s">
        <v>475</v>
      </c>
    </row>
    <row r="361" spans="1:39" s="3" customFormat="1" x14ac:dyDescent="0.25">
      <c r="A361" s="3">
        <v>20231231</v>
      </c>
      <c r="B361" s="3" t="s">
        <v>1282</v>
      </c>
      <c r="C361" s="3" t="s">
        <v>1283</v>
      </c>
      <c r="D361" s="149">
        <v>67692.399999999994</v>
      </c>
      <c r="E361" s="3" t="s">
        <v>24</v>
      </c>
      <c r="F361" s="3" t="s">
        <v>473</v>
      </c>
      <c r="G361" s="3" t="s">
        <v>474</v>
      </c>
      <c r="H361" s="3">
        <v>0</v>
      </c>
      <c r="I361" s="3" t="s">
        <v>473</v>
      </c>
      <c r="J361" s="3" t="s">
        <v>473</v>
      </c>
      <c r="K361" s="3" t="s">
        <v>23</v>
      </c>
      <c r="L361" s="149" t="s">
        <v>23</v>
      </c>
      <c r="M361" s="3" t="s">
        <v>475</v>
      </c>
      <c r="N361" s="149" t="s">
        <v>475</v>
      </c>
      <c r="O361" s="149" t="s">
        <v>475</v>
      </c>
      <c r="P361" s="150"/>
      <c r="Q361" s="3" t="s">
        <v>475</v>
      </c>
      <c r="R361" s="150"/>
      <c r="T361" s="150"/>
      <c r="U361" s="151">
        <v>0</v>
      </c>
      <c r="V361" s="149" t="s">
        <v>475</v>
      </c>
      <c r="W361" s="149" t="s">
        <v>475</v>
      </c>
      <c r="X361" s="149" t="s">
        <v>475</v>
      </c>
      <c r="Y361" s="149" t="s">
        <v>475</v>
      </c>
      <c r="Z361" s="150"/>
      <c r="AA361" s="150"/>
      <c r="AB361" s="152">
        <v>0</v>
      </c>
      <c r="AC361" s="152">
        <v>0</v>
      </c>
      <c r="AD361" s="152">
        <v>0</v>
      </c>
      <c r="AE361" s="152">
        <v>0</v>
      </c>
      <c r="AF361" s="152">
        <v>0</v>
      </c>
      <c r="AG361" s="150"/>
      <c r="AH361" s="150"/>
      <c r="AI361" s="150"/>
      <c r="AJ361" s="150"/>
      <c r="AK361" s="3" t="s">
        <v>475</v>
      </c>
      <c r="AL361" s="3" t="s">
        <v>475</v>
      </c>
      <c r="AM361" s="3" t="s">
        <v>475</v>
      </c>
    </row>
    <row r="362" spans="1:39" s="3" customFormat="1" x14ac:dyDescent="0.25">
      <c r="A362" s="3">
        <v>20231231</v>
      </c>
      <c r="B362" s="3" t="s">
        <v>1284</v>
      </c>
      <c r="C362" s="3" t="s">
        <v>1285</v>
      </c>
      <c r="D362" s="149">
        <v>18358.849999999999</v>
      </c>
      <c r="E362" s="3" t="s">
        <v>24</v>
      </c>
      <c r="F362" s="3" t="s">
        <v>482</v>
      </c>
      <c r="G362" s="3" t="s">
        <v>474</v>
      </c>
      <c r="H362" s="3">
        <v>0</v>
      </c>
      <c r="I362" s="3" t="s">
        <v>483</v>
      </c>
      <c r="J362" s="3" t="s">
        <v>483</v>
      </c>
      <c r="K362" s="3" t="s">
        <v>23</v>
      </c>
      <c r="L362" s="149" t="s">
        <v>23</v>
      </c>
      <c r="M362" s="3">
        <v>0</v>
      </c>
      <c r="N362" s="149">
        <v>0</v>
      </c>
      <c r="O362" s="149">
        <v>0</v>
      </c>
      <c r="P362" s="150"/>
      <c r="Q362" s="3">
        <v>0</v>
      </c>
      <c r="R362" s="150"/>
      <c r="T362" s="150"/>
      <c r="U362" s="151">
        <v>0</v>
      </c>
      <c r="V362" s="149">
        <v>0</v>
      </c>
      <c r="W362" s="149">
        <v>0</v>
      </c>
      <c r="X362" s="149">
        <v>0</v>
      </c>
      <c r="Y362" s="149">
        <v>0</v>
      </c>
      <c r="Z362" s="150"/>
      <c r="AA362" s="150"/>
      <c r="AB362" s="152">
        <v>0</v>
      </c>
      <c r="AC362" s="152">
        <v>0</v>
      </c>
      <c r="AD362" s="152">
        <v>0</v>
      </c>
      <c r="AE362" s="152">
        <v>0</v>
      </c>
      <c r="AF362" s="152">
        <v>0</v>
      </c>
      <c r="AG362" s="150"/>
      <c r="AH362" s="150"/>
      <c r="AI362" s="150"/>
      <c r="AJ362" s="150"/>
      <c r="AK362" s="3" t="s">
        <v>475</v>
      </c>
      <c r="AL362" s="3" t="s">
        <v>475</v>
      </c>
      <c r="AM362" s="3" t="s">
        <v>475</v>
      </c>
    </row>
    <row r="363" spans="1:39" s="3" customFormat="1" x14ac:dyDescent="0.25">
      <c r="A363" s="3">
        <v>20231231</v>
      </c>
      <c r="B363" s="3" t="s">
        <v>1286</v>
      </c>
      <c r="C363" s="3" t="s">
        <v>1287</v>
      </c>
      <c r="D363" s="149">
        <v>737390</v>
      </c>
      <c r="E363" s="3" t="s">
        <v>24</v>
      </c>
      <c r="F363" s="3" t="s">
        <v>482</v>
      </c>
      <c r="G363" s="3" t="s">
        <v>474</v>
      </c>
      <c r="H363" s="3">
        <v>0</v>
      </c>
      <c r="I363" s="3" t="s">
        <v>483</v>
      </c>
      <c r="J363" s="3" t="s">
        <v>483</v>
      </c>
      <c r="K363" s="3" t="s">
        <v>23</v>
      </c>
      <c r="L363" s="149" t="s">
        <v>23</v>
      </c>
      <c r="M363" s="3" t="s">
        <v>484</v>
      </c>
      <c r="N363" s="149">
        <v>0</v>
      </c>
      <c r="O363" s="149">
        <v>0</v>
      </c>
      <c r="P363" s="150"/>
      <c r="Q363" s="3">
        <v>0</v>
      </c>
      <c r="R363" s="150"/>
      <c r="T363" s="150"/>
      <c r="U363" s="151">
        <v>0</v>
      </c>
      <c r="V363" s="149">
        <v>0</v>
      </c>
      <c r="W363" s="149">
        <v>0</v>
      </c>
      <c r="X363" s="149">
        <v>0</v>
      </c>
      <c r="Y363" s="149">
        <v>0</v>
      </c>
      <c r="Z363" s="150"/>
      <c r="AA363" s="150"/>
      <c r="AB363" s="152">
        <v>0</v>
      </c>
      <c r="AC363" s="152">
        <v>0</v>
      </c>
      <c r="AD363" s="152">
        <v>0</v>
      </c>
      <c r="AE363" s="152">
        <v>0</v>
      </c>
      <c r="AF363" s="152">
        <v>0</v>
      </c>
      <c r="AG363" s="150"/>
      <c r="AH363" s="150"/>
      <c r="AI363" s="150"/>
      <c r="AJ363" s="150"/>
      <c r="AK363" s="3" t="s">
        <v>25</v>
      </c>
      <c r="AL363" s="3" t="s">
        <v>1288</v>
      </c>
      <c r="AM363" s="3" t="s">
        <v>475</v>
      </c>
    </row>
    <row r="364" spans="1:39" s="3" customFormat="1" x14ac:dyDescent="0.25">
      <c r="A364" s="3">
        <v>20231231</v>
      </c>
      <c r="B364" s="3" t="s">
        <v>1289</v>
      </c>
      <c r="C364" s="3" t="s">
        <v>1290</v>
      </c>
      <c r="D364" s="149">
        <v>2506054.2999999998</v>
      </c>
      <c r="E364" s="3" t="s">
        <v>23</v>
      </c>
      <c r="F364" s="3" t="s">
        <v>500</v>
      </c>
      <c r="G364" s="3" t="s">
        <v>504</v>
      </c>
      <c r="H364" s="3">
        <v>1</v>
      </c>
      <c r="I364" s="3" t="s">
        <v>500</v>
      </c>
      <c r="K364" s="3" t="s">
        <v>24</v>
      </c>
      <c r="L364" s="149" t="s">
        <v>23</v>
      </c>
      <c r="M364" s="3" t="s">
        <v>475</v>
      </c>
      <c r="N364" s="149" t="s">
        <v>475</v>
      </c>
      <c r="O364" s="149" t="s">
        <v>475</v>
      </c>
      <c r="P364" s="150"/>
      <c r="Q364" s="3" t="s">
        <v>475</v>
      </c>
      <c r="R364" s="150"/>
      <c r="T364" s="150"/>
      <c r="U364" s="151">
        <v>0</v>
      </c>
      <c r="V364" s="149" t="s">
        <v>475</v>
      </c>
      <c r="W364" s="149" t="s">
        <v>475</v>
      </c>
      <c r="X364" s="149" t="s">
        <v>475</v>
      </c>
      <c r="Y364" s="149" t="s">
        <v>475</v>
      </c>
      <c r="Z364" s="150"/>
      <c r="AA364" s="150"/>
      <c r="AB364" s="152">
        <v>0</v>
      </c>
      <c r="AC364" s="152">
        <v>0</v>
      </c>
      <c r="AD364" s="152">
        <v>0</v>
      </c>
      <c r="AE364" s="152">
        <v>0</v>
      </c>
      <c r="AF364" s="152">
        <v>0</v>
      </c>
      <c r="AG364" s="150"/>
      <c r="AH364" s="150"/>
      <c r="AI364" s="150"/>
      <c r="AJ364" s="150"/>
      <c r="AK364" s="3" t="s">
        <v>475</v>
      </c>
      <c r="AL364" s="3" t="s">
        <v>475</v>
      </c>
      <c r="AM364" s="3" t="s">
        <v>475</v>
      </c>
    </row>
    <row r="365" spans="1:39" s="3" customFormat="1" x14ac:dyDescent="0.25">
      <c r="A365" s="3">
        <v>20231231</v>
      </c>
      <c r="B365" s="3" t="s">
        <v>1291</v>
      </c>
      <c r="C365" s="3" t="s">
        <v>1292</v>
      </c>
      <c r="D365" s="149">
        <v>1.8</v>
      </c>
      <c r="E365" s="3" t="s">
        <v>23</v>
      </c>
      <c r="F365" s="3" t="s">
        <v>500</v>
      </c>
      <c r="G365" s="3" t="s">
        <v>592</v>
      </c>
      <c r="H365" s="3">
        <v>0</v>
      </c>
      <c r="I365" s="3" t="s">
        <v>500</v>
      </c>
      <c r="K365" s="3" t="s">
        <v>23</v>
      </c>
      <c r="L365" s="149" t="s">
        <v>23</v>
      </c>
      <c r="M365" s="3" t="s">
        <v>475</v>
      </c>
      <c r="N365" s="149" t="s">
        <v>475</v>
      </c>
      <c r="O365" s="149" t="s">
        <v>475</v>
      </c>
      <c r="P365" s="150"/>
      <c r="Q365" s="3" t="s">
        <v>475</v>
      </c>
      <c r="R365" s="150"/>
      <c r="T365" s="150"/>
      <c r="U365" s="151">
        <v>0</v>
      </c>
      <c r="V365" s="149" t="s">
        <v>475</v>
      </c>
      <c r="W365" s="149" t="s">
        <v>475</v>
      </c>
      <c r="X365" s="149" t="s">
        <v>475</v>
      </c>
      <c r="Y365" s="149" t="s">
        <v>475</v>
      </c>
      <c r="Z365" s="150"/>
      <c r="AA365" s="150"/>
      <c r="AB365" s="152">
        <v>0</v>
      </c>
      <c r="AC365" s="152">
        <v>0</v>
      </c>
      <c r="AD365" s="152">
        <v>0</v>
      </c>
      <c r="AE365" s="152">
        <v>0</v>
      </c>
      <c r="AF365" s="152">
        <v>0</v>
      </c>
      <c r="AG365" s="150"/>
      <c r="AH365" s="150"/>
      <c r="AI365" s="150"/>
      <c r="AJ365" s="150"/>
      <c r="AK365" s="3" t="s">
        <v>475</v>
      </c>
      <c r="AL365" s="3" t="s">
        <v>475</v>
      </c>
      <c r="AM365" s="3" t="s">
        <v>475</v>
      </c>
    </row>
    <row r="366" spans="1:39" s="3" customFormat="1" x14ac:dyDescent="0.25">
      <c r="A366" s="3">
        <v>20231231</v>
      </c>
      <c r="B366" s="3" t="s">
        <v>1293</v>
      </c>
      <c r="C366" s="3" t="s">
        <v>1294</v>
      </c>
      <c r="D366" s="149">
        <v>1406664.71</v>
      </c>
      <c r="E366" s="3" t="s">
        <v>23</v>
      </c>
      <c r="F366" s="3" t="s">
        <v>500</v>
      </c>
      <c r="G366" s="3" t="s">
        <v>504</v>
      </c>
      <c r="H366" s="3">
        <v>1</v>
      </c>
      <c r="I366" s="3" t="s">
        <v>500</v>
      </c>
      <c r="K366" s="3" t="s">
        <v>24</v>
      </c>
      <c r="L366" s="149" t="s">
        <v>23</v>
      </c>
      <c r="M366" s="3" t="s">
        <v>475</v>
      </c>
      <c r="N366" s="149" t="s">
        <v>475</v>
      </c>
      <c r="O366" s="149" t="s">
        <v>475</v>
      </c>
      <c r="P366" s="150"/>
      <c r="Q366" s="3" t="s">
        <v>475</v>
      </c>
      <c r="R366" s="150"/>
      <c r="T366" s="150"/>
      <c r="U366" s="151">
        <v>0</v>
      </c>
      <c r="V366" s="149" t="s">
        <v>475</v>
      </c>
      <c r="W366" s="149" t="s">
        <v>475</v>
      </c>
      <c r="X366" s="149" t="s">
        <v>475</v>
      </c>
      <c r="Y366" s="149" t="s">
        <v>475</v>
      </c>
      <c r="Z366" s="150"/>
      <c r="AA366" s="150"/>
      <c r="AB366" s="152">
        <v>0</v>
      </c>
      <c r="AC366" s="152">
        <v>0</v>
      </c>
      <c r="AD366" s="152">
        <v>0</v>
      </c>
      <c r="AE366" s="152">
        <v>0</v>
      </c>
      <c r="AF366" s="152">
        <v>0</v>
      </c>
      <c r="AG366" s="150"/>
      <c r="AH366" s="150"/>
      <c r="AI366" s="150"/>
      <c r="AJ366" s="150"/>
      <c r="AK366" s="3" t="s">
        <v>475</v>
      </c>
      <c r="AL366" s="3" t="s">
        <v>475</v>
      </c>
      <c r="AM366" s="3" t="s">
        <v>475</v>
      </c>
    </row>
    <row r="367" spans="1:39" s="3" customFormat="1" x14ac:dyDescent="0.25">
      <c r="A367" s="3">
        <v>20231231</v>
      </c>
      <c r="B367" s="3" t="s">
        <v>1295</v>
      </c>
      <c r="C367" s="3" t="s">
        <v>1296</v>
      </c>
      <c r="D367" s="149">
        <v>7433.48</v>
      </c>
      <c r="E367" s="3" t="s">
        <v>24</v>
      </c>
      <c r="F367" s="3" t="s">
        <v>482</v>
      </c>
      <c r="G367" s="3" t="s">
        <v>474</v>
      </c>
      <c r="H367" s="3">
        <v>0</v>
      </c>
      <c r="I367" s="3" t="s">
        <v>483</v>
      </c>
      <c r="J367" s="3" t="s">
        <v>483</v>
      </c>
      <c r="K367" s="3" t="s">
        <v>23</v>
      </c>
      <c r="L367" s="149" t="s">
        <v>23</v>
      </c>
      <c r="M367" s="3" t="s">
        <v>484</v>
      </c>
      <c r="N367" s="149">
        <v>0</v>
      </c>
      <c r="O367" s="149">
        <v>0</v>
      </c>
      <c r="P367" s="150"/>
      <c r="Q367" s="3">
        <v>0</v>
      </c>
      <c r="R367" s="150"/>
      <c r="T367" s="150"/>
      <c r="U367" s="151">
        <v>0</v>
      </c>
      <c r="V367" s="149">
        <v>0</v>
      </c>
      <c r="W367" s="149">
        <v>0</v>
      </c>
      <c r="X367" s="149">
        <v>0</v>
      </c>
      <c r="Y367" s="149">
        <v>0</v>
      </c>
      <c r="Z367" s="150"/>
      <c r="AA367" s="150"/>
      <c r="AB367" s="152">
        <v>0</v>
      </c>
      <c r="AC367" s="152">
        <v>0</v>
      </c>
      <c r="AD367" s="152">
        <v>0</v>
      </c>
      <c r="AE367" s="152">
        <v>0</v>
      </c>
      <c r="AF367" s="152">
        <v>0</v>
      </c>
      <c r="AG367" s="150"/>
      <c r="AH367" s="150"/>
      <c r="AI367" s="150"/>
      <c r="AJ367" s="150"/>
      <c r="AK367" s="3" t="s">
        <v>25</v>
      </c>
      <c r="AL367" s="3" t="s">
        <v>1297</v>
      </c>
      <c r="AM367" s="3" t="s">
        <v>475</v>
      </c>
    </row>
    <row r="368" spans="1:39" s="3" customFormat="1" x14ac:dyDescent="0.25">
      <c r="A368" s="3">
        <v>20231231</v>
      </c>
      <c r="B368" s="3" t="s">
        <v>1298</v>
      </c>
      <c r="C368" s="3" t="s">
        <v>1299</v>
      </c>
      <c r="D368" s="149">
        <v>469229.7</v>
      </c>
      <c r="E368" s="3" t="s">
        <v>24</v>
      </c>
      <c r="F368" s="3" t="s">
        <v>482</v>
      </c>
      <c r="G368" s="3" t="s">
        <v>474</v>
      </c>
      <c r="H368" s="3">
        <v>0</v>
      </c>
      <c r="I368" s="3" t="s">
        <v>483</v>
      </c>
      <c r="J368" s="3" t="s">
        <v>483</v>
      </c>
      <c r="K368" s="3" t="s">
        <v>23</v>
      </c>
      <c r="L368" s="149" t="s">
        <v>23</v>
      </c>
      <c r="M368" s="3" t="s">
        <v>484</v>
      </c>
      <c r="N368" s="149">
        <v>0</v>
      </c>
      <c r="O368" s="149">
        <v>0</v>
      </c>
      <c r="P368" s="150"/>
      <c r="Q368" s="3">
        <v>0</v>
      </c>
      <c r="R368" s="150"/>
      <c r="T368" s="150"/>
      <c r="U368" s="151">
        <v>0</v>
      </c>
      <c r="V368" s="149">
        <v>0</v>
      </c>
      <c r="W368" s="149">
        <v>0</v>
      </c>
      <c r="X368" s="149">
        <v>0</v>
      </c>
      <c r="Y368" s="149">
        <v>0</v>
      </c>
      <c r="Z368" s="150"/>
      <c r="AA368" s="150"/>
      <c r="AB368" s="152">
        <v>0</v>
      </c>
      <c r="AC368" s="152">
        <v>0</v>
      </c>
      <c r="AD368" s="152">
        <v>0</v>
      </c>
      <c r="AE368" s="152">
        <v>0</v>
      </c>
      <c r="AF368" s="152">
        <v>0</v>
      </c>
      <c r="AG368" s="150"/>
      <c r="AH368" s="150"/>
      <c r="AI368" s="150"/>
      <c r="AJ368" s="150"/>
      <c r="AK368" s="3" t="s">
        <v>475</v>
      </c>
      <c r="AL368" s="3" t="s">
        <v>475</v>
      </c>
      <c r="AM368" s="3" t="s">
        <v>475</v>
      </c>
    </row>
    <row r="369" spans="1:39" s="3" customFormat="1" x14ac:dyDescent="0.25">
      <c r="A369" s="3">
        <v>20231231</v>
      </c>
      <c r="B369" s="3" t="s">
        <v>1300</v>
      </c>
      <c r="C369" s="3" t="s">
        <v>1301</v>
      </c>
      <c r="D369" s="149">
        <v>41974.64</v>
      </c>
      <c r="E369" s="3" t="s">
        <v>23</v>
      </c>
      <c r="F369" s="3" t="s">
        <v>500</v>
      </c>
      <c r="G369" s="3" t="s">
        <v>474</v>
      </c>
      <c r="H369" s="3">
        <v>0</v>
      </c>
      <c r="I369" s="3" t="s">
        <v>500</v>
      </c>
      <c r="K369" s="3" t="s">
        <v>23</v>
      </c>
      <c r="L369" s="149" t="s">
        <v>23</v>
      </c>
      <c r="M369" s="3" t="s">
        <v>475</v>
      </c>
      <c r="N369" s="149" t="s">
        <v>475</v>
      </c>
      <c r="O369" s="149" t="s">
        <v>475</v>
      </c>
      <c r="P369" s="150"/>
      <c r="Q369" s="3" t="s">
        <v>475</v>
      </c>
      <c r="R369" s="150"/>
      <c r="T369" s="150"/>
      <c r="U369" s="151">
        <v>0</v>
      </c>
      <c r="V369" s="149" t="s">
        <v>475</v>
      </c>
      <c r="W369" s="149" t="s">
        <v>475</v>
      </c>
      <c r="X369" s="149" t="s">
        <v>475</v>
      </c>
      <c r="Y369" s="149" t="s">
        <v>475</v>
      </c>
      <c r="Z369" s="150"/>
      <c r="AA369" s="150"/>
      <c r="AB369" s="152">
        <v>0</v>
      </c>
      <c r="AC369" s="152">
        <v>0</v>
      </c>
      <c r="AD369" s="152">
        <v>0</v>
      </c>
      <c r="AE369" s="152">
        <v>0</v>
      </c>
      <c r="AF369" s="152">
        <v>0</v>
      </c>
      <c r="AG369" s="150"/>
      <c r="AH369" s="150"/>
      <c r="AI369" s="150"/>
      <c r="AJ369" s="150"/>
      <c r="AK369" s="3" t="s">
        <v>475</v>
      </c>
      <c r="AL369" s="3" t="s">
        <v>475</v>
      </c>
      <c r="AM369" s="3" t="s">
        <v>475</v>
      </c>
    </row>
    <row r="370" spans="1:39" s="3" customFormat="1" x14ac:dyDescent="0.25">
      <c r="A370" s="3">
        <v>20231231</v>
      </c>
      <c r="B370" s="3" t="s">
        <v>1302</v>
      </c>
      <c r="C370" s="3" t="s">
        <v>1303</v>
      </c>
      <c r="D370" s="149">
        <v>7974788.9199999999</v>
      </c>
      <c r="E370" s="3" t="s">
        <v>24</v>
      </c>
      <c r="F370" s="3" t="s">
        <v>473</v>
      </c>
      <c r="G370" s="3" t="s">
        <v>474</v>
      </c>
      <c r="H370" s="3">
        <v>0</v>
      </c>
      <c r="I370" s="3" t="s">
        <v>473</v>
      </c>
      <c r="J370" s="3" t="s">
        <v>473</v>
      </c>
      <c r="K370" s="3" t="s">
        <v>23</v>
      </c>
      <c r="L370" s="149" t="s">
        <v>23</v>
      </c>
      <c r="M370" s="3" t="s">
        <v>475</v>
      </c>
      <c r="N370" s="149" t="s">
        <v>475</v>
      </c>
      <c r="O370" s="149" t="s">
        <v>475</v>
      </c>
      <c r="P370" s="150"/>
      <c r="Q370" s="3" t="s">
        <v>475</v>
      </c>
      <c r="R370" s="150"/>
      <c r="T370" s="150"/>
      <c r="U370" s="151">
        <v>0</v>
      </c>
      <c r="V370" s="149" t="s">
        <v>475</v>
      </c>
      <c r="W370" s="149" t="s">
        <v>475</v>
      </c>
      <c r="X370" s="149" t="s">
        <v>475</v>
      </c>
      <c r="Y370" s="149" t="s">
        <v>475</v>
      </c>
      <c r="Z370" s="150"/>
      <c r="AA370" s="150"/>
      <c r="AB370" s="152">
        <v>0</v>
      </c>
      <c r="AC370" s="152">
        <v>0</v>
      </c>
      <c r="AD370" s="152">
        <v>0</v>
      </c>
      <c r="AE370" s="152">
        <v>0</v>
      </c>
      <c r="AF370" s="152">
        <v>0</v>
      </c>
      <c r="AG370" s="150"/>
      <c r="AH370" s="150"/>
      <c r="AI370" s="150"/>
      <c r="AJ370" s="150"/>
      <c r="AK370" s="3" t="s">
        <v>475</v>
      </c>
      <c r="AL370" s="3" t="s">
        <v>475</v>
      </c>
      <c r="AM370" s="3" t="s">
        <v>475</v>
      </c>
    </row>
    <row r="371" spans="1:39" s="3" customFormat="1" x14ac:dyDescent="0.25">
      <c r="A371" s="3">
        <v>20231231</v>
      </c>
      <c r="B371" s="3" t="s">
        <v>1304</v>
      </c>
      <c r="C371" s="3" t="s">
        <v>1305</v>
      </c>
      <c r="D371" s="149">
        <v>302216.64</v>
      </c>
      <c r="E371" s="3" t="s">
        <v>23</v>
      </c>
      <c r="F371" s="3" t="s">
        <v>500</v>
      </c>
      <c r="G371" s="3" t="s">
        <v>474</v>
      </c>
      <c r="H371" s="3">
        <v>0</v>
      </c>
      <c r="I371" s="3" t="s">
        <v>500</v>
      </c>
      <c r="K371" s="3" t="s">
        <v>23</v>
      </c>
      <c r="L371" s="149" t="s">
        <v>23</v>
      </c>
      <c r="M371" s="3" t="s">
        <v>475</v>
      </c>
      <c r="N371" s="149" t="s">
        <v>475</v>
      </c>
      <c r="O371" s="149" t="s">
        <v>475</v>
      </c>
      <c r="P371" s="150"/>
      <c r="Q371" s="3" t="s">
        <v>475</v>
      </c>
      <c r="R371" s="150"/>
      <c r="T371" s="150"/>
      <c r="U371" s="151">
        <v>0</v>
      </c>
      <c r="V371" s="149" t="s">
        <v>475</v>
      </c>
      <c r="W371" s="149" t="s">
        <v>475</v>
      </c>
      <c r="X371" s="149" t="s">
        <v>475</v>
      </c>
      <c r="Y371" s="149" t="s">
        <v>475</v>
      </c>
      <c r="Z371" s="150"/>
      <c r="AA371" s="150"/>
      <c r="AB371" s="152">
        <v>0</v>
      </c>
      <c r="AC371" s="152">
        <v>0</v>
      </c>
      <c r="AD371" s="152">
        <v>0</v>
      </c>
      <c r="AE371" s="152">
        <v>0</v>
      </c>
      <c r="AF371" s="152">
        <v>0</v>
      </c>
      <c r="AG371" s="150"/>
      <c r="AH371" s="150"/>
      <c r="AI371" s="150"/>
      <c r="AJ371" s="150"/>
      <c r="AK371" s="3" t="s">
        <v>475</v>
      </c>
      <c r="AL371" s="3" t="s">
        <v>475</v>
      </c>
      <c r="AM371" s="3" t="s">
        <v>475</v>
      </c>
    </row>
    <row r="372" spans="1:39" s="3" customFormat="1" x14ac:dyDescent="0.25">
      <c r="A372" s="3">
        <v>20231231</v>
      </c>
      <c r="B372" s="3" t="s">
        <v>1306</v>
      </c>
      <c r="C372" s="3" t="s">
        <v>1307</v>
      </c>
      <c r="D372" s="149">
        <v>9958627.8399999999</v>
      </c>
      <c r="E372" s="3" t="s">
        <v>24</v>
      </c>
      <c r="F372" s="3" t="s">
        <v>473</v>
      </c>
      <c r="G372" s="3" t="s">
        <v>474</v>
      </c>
      <c r="H372" s="3">
        <v>0</v>
      </c>
      <c r="I372" s="3" t="s">
        <v>473</v>
      </c>
      <c r="J372" s="3" t="s">
        <v>473</v>
      </c>
      <c r="K372" s="3" t="s">
        <v>23</v>
      </c>
      <c r="L372" s="149" t="s">
        <v>23</v>
      </c>
      <c r="M372" s="3" t="s">
        <v>475</v>
      </c>
      <c r="N372" s="149" t="s">
        <v>475</v>
      </c>
      <c r="O372" s="149" t="s">
        <v>475</v>
      </c>
      <c r="P372" s="150"/>
      <c r="Q372" s="3" t="s">
        <v>475</v>
      </c>
      <c r="R372" s="150"/>
      <c r="T372" s="150"/>
      <c r="U372" s="151">
        <v>0</v>
      </c>
      <c r="V372" s="149" t="s">
        <v>475</v>
      </c>
      <c r="W372" s="149" t="s">
        <v>475</v>
      </c>
      <c r="X372" s="149" t="s">
        <v>475</v>
      </c>
      <c r="Y372" s="149" t="s">
        <v>475</v>
      </c>
      <c r="Z372" s="150"/>
      <c r="AA372" s="150"/>
      <c r="AB372" s="152">
        <v>0</v>
      </c>
      <c r="AC372" s="152">
        <v>0</v>
      </c>
      <c r="AD372" s="152">
        <v>0</v>
      </c>
      <c r="AE372" s="152">
        <v>0</v>
      </c>
      <c r="AF372" s="152">
        <v>0</v>
      </c>
      <c r="AG372" s="150"/>
      <c r="AH372" s="150"/>
      <c r="AI372" s="150"/>
      <c r="AJ372" s="150"/>
      <c r="AK372" s="3" t="s">
        <v>475</v>
      </c>
      <c r="AL372" s="3" t="s">
        <v>475</v>
      </c>
      <c r="AM372" s="3" t="s">
        <v>475</v>
      </c>
    </row>
    <row r="373" spans="1:39" s="3" customFormat="1" x14ac:dyDescent="0.25">
      <c r="A373" s="3">
        <v>20231231</v>
      </c>
      <c r="B373" s="3" t="s">
        <v>1308</v>
      </c>
      <c r="C373" s="3" t="s">
        <v>1309</v>
      </c>
      <c r="D373" s="149">
        <v>379773.24</v>
      </c>
      <c r="E373" s="3" t="s">
        <v>24</v>
      </c>
      <c r="F373" s="3" t="s">
        <v>473</v>
      </c>
      <c r="G373" s="3" t="s">
        <v>474</v>
      </c>
      <c r="H373" s="3">
        <v>0</v>
      </c>
      <c r="I373" s="3" t="s">
        <v>473</v>
      </c>
      <c r="J373" s="3" t="s">
        <v>473</v>
      </c>
      <c r="K373" s="3" t="s">
        <v>23</v>
      </c>
      <c r="L373" s="149" t="s">
        <v>23</v>
      </c>
      <c r="M373" s="3" t="s">
        <v>475</v>
      </c>
      <c r="N373" s="149" t="s">
        <v>475</v>
      </c>
      <c r="O373" s="149" t="s">
        <v>475</v>
      </c>
      <c r="P373" s="150"/>
      <c r="Q373" s="3" t="s">
        <v>475</v>
      </c>
      <c r="R373" s="150"/>
      <c r="T373" s="150"/>
      <c r="U373" s="151">
        <v>0</v>
      </c>
      <c r="V373" s="149" t="s">
        <v>475</v>
      </c>
      <c r="W373" s="149" t="s">
        <v>475</v>
      </c>
      <c r="X373" s="149" t="s">
        <v>475</v>
      </c>
      <c r="Y373" s="149" t="s">
        <v>475</v>
      </c>
      <c r="Z373" s="150"/>
      <c r="AA373" s="150"/>
      <c r="AB373" s="152">
        <v>0</v>
      </c>
      <c r="AC373" s="152">
        <v>0</v>
      </c>
      <c r="AD373" s="152">
        <v>0</v>
      </c>
      <c r="AE373" s="152">
        <v>0</v>
      </c>
      <c r="AF373" s="152">
        <v>0</v>
      </c>
      <c r="AG373" s="150"/>
      <c r="AH373" s="150"/>
      <c r="AI373" s="150"/>
      <c r="AJ373" s="150"/>
      <c r="AK373" s="3" t="s">
        <v>475</v>
      </c>
      <c r="AL373" s="3" t="s">
        <v>475</v>
      </c>
      <c r="AM373" s="3" t="s">
        <v>475</v>
      </c>
    </row>
    <row r="374" spans="1:39" s="3" customFormat="1" x14ac:dyDescent="0.25">
      <c r="A374" s="3">
        <v>20231231</v>
      </c>
      <c r="B374" s="3" t="s">
        <v>1310</v>
      </c>
      <c r="C374" s="3" t="s">
        <v>1311</v>
      </c>
      <c r="D374" s="149">
        <v>10262872.280000001</v>
      </c>
      <c r="E374" s="3" t="s">
        <v>24</v>
      </c>
      <c r="F374" s="3" t="s">
        <v>473</v>
      </c>
      <c r="G374" s="3" t="s">
        <v>474</v>
      </c>
      <c r="H374" s="3">
        <v>0</v>
      </c>
      <c r="I374" s="3" t="s">
        <v>473</v>
      </c>
      <c r="J374" s="3" t="s">
        <v>473</v>
      </c>
      <c r="K374" s="3" t="s">
        <v>23</v>
      </c>
      <c r="L374" s="149" t="s">
        <v>23</v>
      </c>
      <c r="M374" s="3" t="s">
        <v>475</v>
      </c>
      <c r="N374" s="149" t="s">
        <v>475</v>
      </c>
      <c r="O374" s="149" t="s">
        <v>475</v>
      </c>
      <c r="P374" s="150"/>
      <c r="Q374" s="3" t="s">
        <v>475</v>
      </c>
      <c r="R374" s="150"/>
      <c r="T374" s="150"/>
      <c r="U374" s="151">
        <v>0</v>
      </c>
      <c r="V374" s="149" t="s">
        <v>475</v>
      </c>
      <c r="W374" s="149" t="s">
        <v>475</v>
      </c>
      <c r="X374" s="149" t="s">
        <v>475</v>
      </c>
      <c r="Y374" s="149" t="s">
        <v>475</v>
      </c>
      <c r="Z374" s="150"/>
      <c r="AA374" s="150"/>
      <c r="AB374" s="152">
        <v>0</v>
      </c>
      <c r="AC374" s="152">
        <v>0</v>
      </c>
      <c r="AD374" s="152">
        <v>0</v>
      </c>
      <c r="AE374" s="152">
        <v>0</v>
      </c>
      <c r="AF374" s="152">
        <v>0</v>
      </c>
      <c r="AG374" s="150"/>
      <c r="AH374" s="150"/>
      <c r="AI374" s="150"/>
      <c r="AJ374" s="150"/>
      <c r="AK374" s="3" t="s">
        <v>475</v>
      </c>
      <c r="AL374" s="3" t="s">
        <v>475</v>
      </c>
      <c r="AM374" s="3" t="s">
        <v>475</v>
      </c>
    </row>
    <row r="375" spans="1:39" s="3" customFormat="1" x14ac:dyDescent="0.25">
      <c r="A375" s="3">
        <v>20231231</v>
      </c>
      <c r="B375" s="3" t="s">
        <v>1312</v>
      </c>
      <c r="C375" s="3" t="s">
        <v>1313</v>
      </c>
      <c r="D375" s="149">
        <v>22102207.880000003</v>
      </c>
      <c r="E375" s="3" t="s">
        <v>23</v>
      </c>
      <c r="F375" s="3" t="s">
        <v>500</v>
      </c>
      <c r="G375" s="3" t="s">
        <v>504</v>
      </c>
      <c r="H375" s="3">
        <v>1</v>
      </c>
      <c r="I375" s="3" t="s">
        <v>500</v>
      </c>
      <c r="K375" s="3" t="s">
        <v>24</v>
      </c>
      <c r="L375" s="149" t="s">
        <v>23</v>
      </c>
      <c r="M375" s="3" t="s">
        <v>475</v>
      </c>
      <c r="N375" s="149" t="s">
        <v>475</v>
      </c>
      <c r="O375" s="149" t="s">
        <v>475</v>
      </c>
      <c r="P375" s="150"/>
      <c r="Q375" s="3" t="s">
        <v>475</v>
      </c>
      <c r="R375" s="150"/>
      <c r="T375" s="150"/>
      <c r="U375" s="151">
        <v>0</v>
      </c>
      <c r="V375" s="149" t="s">
        <v>475</v>
      </c>
      <c r="W375" s="149" t="s">
        <v>475</v>
      </c>
      <c r="X375" s="149" t="s">
        <v>475</v>
      </c>
      <c r="Y375" s="149" t="s">
        <v>475</v>
      </c>
      <c r="Z375" s="150"/>
      <c r="AA375" s="150"/>
      <c r="AB375" s="152">
        <v>0</v>
      </c>
      <c r="AC375" s="152">
        <v>0</v>
      </c>
      <c r="AD375" s="152">
        <v>0</v>
      </c>
      <c r="AE375" s="152">
        <v>0</v>
      </c>
      <c r="AF375" s="152">
        <v>0</v>
      </c>
      <c r="AG375" s="150"/>
      <c r="AH375" s="150"/>
      <c r="AI375" s="150"/>
      <c r="AJ375" s="150"/>
      <c r="AK375" s="3" t="s">
        <v>475</v>
      </c>
      <c r="AL375" s="3" t="s">
        <v>475</v>
      </c>
      <c r="AM375" s="3" t="s">
        <v>475</v>
      </c>
    </row>
    <row r="376" spans="1:39" s="3" customFormat="1" x14ac:dyDescent="0.25">
      <c r="A376" s="3">
        <v>20231231</v>
      </c>
      <c r="B376" s="3" t="s">
        <v>1314</v>
      </c>
      <c r="C376" s="3" t="s">
        <v>1315</v>
      </c>
      <c r="D376" s="149">
        <v>8780823.040000001</v>
      </c>
      <c r="E376" s="3" t="s">
        <v>24</v>
      </c>
      <c r="F376" s="3" t="s">
        <v>473</v>
      </c>
      <c r="G376" s="3" t="s">
        <v>474</v>
      </c>
      <c r="H376" s="3">
        <v>0</v>
      </c>
      <c r="I376" s="3" t="s">
        <v>473</v>
      </c>
      <c r="J376" s="3" t="s">
        <v>473</v>
      </c>
      <c r="K376" s="3" t="s">
        <v>23</v>
      </c>
      <c r="L376" s="149" t="s">
        <v>23</v>
      </c>
      <c r="M376" s="3" t="s">
        <v>475</v>
      </c>
      <c r="N376" s="149" t="s">
        <v>475</v>
      </c>
      <c r="O376" s="149" t="s">
        <v>475</v>
      </c>
      <c r="P376" s="150"/>
      <c r="Q376" s="3" t="s">
        <v>475</v>
      </c>
      <c r="R376" s="150"/>
      <c r="T376" s="150"/>
      <c r="U376" s="151">
        <v>0</v>
      </c>
      <c r="V376" s="149" t="s">
        <v>475</v>
      </c>
      <c r="W376" s="149" t="s">
        <v>475</v>
      </c>
      <c r="X376" s="149" t="s">
        <v>475</v>
      </c>
      <c r="Y376" s="149" t="s">
        <v>475</v>
      </c>
      <c r="Z376" s="150"/>
      <c r="AA376" s="150"/>
      <c r="AB376" s="152">
        <v>0</v>
      </c>
      <c r="AC376" s="152">
        <v>0</v>
      </c>
      <c r="AD376" s="152">
        <v>0</v>
      </c>
      <c r="AE376" s="152">
        <v>0</v>
      </c>
      <c r="AF376" s="152">
        <v>0</v>
      </c>
      <c r="AG376" s="150"/>
      <c r="AH376" s="150"/>
      <c r="AI376" s="150"/>
      <c r="AJ376" s="150"/>
      <c r="AK376" s="3" t="s">
        <v>475</v>
      </c>
      <c r="AL376" s="3" t="s">
        <v>475</v>
      </c>
      <c r="AM376" s="3" t="s">
        <v>475</v>
      </c>
    </row>
    <row r="377" spans="1:39" s="3" customFormat="1" x14ac:dyDescent="0.25">
      <c r="A377" s="3">
        <v>20231231</v>
      </c>
      <c r="B377" s="3" t="s">
        <v>1316</v>
      </c>
      <c r="C377" s="3" t="s">
        <v>1317</v>
      </c>
      <c r="D377" s="149">
        <v>1206691.2</v>
      </c>
      <c r="E377" s="3" t="s">
        <v>24</v>
      </c>
      <c r="F377" s="3" t="s">
        <v>473</v>
      </c>
      <c r="G377" s="3" t="s">
        <v>474</v>
      </c>
      <c r="H377" s="3">
        <v>0</v>
      </c>
      <c r="I377" s="3" t="s">
        <v>473</v>
      </c>
      <c r="J377" s="3" t="s">
        <v>473</v>
      </c>
      <c r="K377" s="3" t="s">
        <v>23</v>
      </c>
      <c r="L377" s="149" t="s">
        <v>23</v>
      </c>
      <c r="M377" s="3" t="s">
        <v>475</v>
      </c>
      <c r="N377" s="149" t="s">
        <v>475</v>
      </c>
      <c r="O377" s="149" t="s">
        <v>475</v>
      </c>
      <c r="P377" s="150"/>
      <c r="Q377" s="3" t="s">
        <v>475</v>
      </c>
      <c r="R377" s="150"/>
      <c r="T377" s="150"/>
      <c r="U377" s="151">
        <v>0</v>
      </c>
      <c r="V377" s="149" t="s">
        <v>475</v>
      </c>
      <c r="W377" s="149" t="s">
        <v>475</v>
      </c>
      <c r="X377" s="149" t="s">
        <v>475</v>
      </c>
      <c r="Y377" s="149" t="s">
        <v>475</v>
      </c>
      <c r="Z377" s="150"/>
      <c r="AA377" s="150"/>
      <c r="AB377" s="152">
        <v>0</v>
      </c>
      <c r="AC377" s="152">
        <v>0</v>
      </c>
      <c r="AD377" s="152">
        <v>0</v>
      </c>
      <c r="AE377" s="152">
        <v>0</v>
      </c>
      <c r="AF377" s="152">
        <v>0</v>
      </c>
      <c r="AG377" s="150"/>
      <c r="AH377" s="150"/>
      <c r="AI377" s="150"/>
      <c r="AJ377" s="150"/>
      <c r="AK377" s="3" t="s">
        <v>475</v>
      </c>
      <c r="AL377" s="3" t="s">
        <v>475</v>
      </c>
      <c r="AM377" s="3" t="s">
        <v>475</v>
      </c>
    </row>
    <row r="378" spans="1:39" s="3" customFormat="1" x14ac:dyDescent="0.25">
      <c r="A378" s="3">
        <v>20231231</v>
      </c>
      <c r="B378" s="3" t="s">
        <v>1318</v>
      </c>
      <c r="C378" s="3" t="s">
        <v>1319</v>
      </c>
      <c r="D378" s="149">
        <v>189754.36</v>
      </c>
      <c r="E378" s="3" t="s">
        <v>24</v>
      </c>
      <c r="F378" s="3" t="s">
        <v>482</v>
      </c>
      <c r="G378" s="3" t="s">
        <v>474</v>
      </c>
      <c r="H378" s="3">
        <v>0</v>
      </c>
      <c r="I378" s="3" t="s">
        <v>483</v>
      </c>
      <c r="J378" s="3" t="s">
        <v>483</v>
      </c>
      <c r="K378" s="3" t="s">
        <v>23</v>
      </c>
      <c r="L378" s="149" t="s">
        <v>23</v>
      </c>
      <c r="M378" s="3" t="s">
        <v>484</v>
      </c>
      <c r="N378" s="149">
        <v>0</v>
      </c>
      <c r="O378" s="149">
        <v>0</v>
      </c>
      <c r="P378" s="150"/>
      <c r="Q378" s="3">
        <v>0</v>
      </c>
      <c r="R378" s="150"/>
      <c r="T378" s="150"/>
      <c r="U378" s="151">
        <v>0</v>
      </c>
      <c r="V378" s="149">
        <v>0</v>
      </c>
      <c r="W378" s="149">
        <v>0</v>
      </c>
      <c r="X378" s="149">
        <v>0</v>
      </c>
      <c r="Y378" s="149">
        <v>0</v>
      </c>
      <c r="Z378" s="150"/>
      <c r="AA378" s="150"/>
      <c r="AB378" s="152">
        <v>0</v>
      </c>
      <c r="AC378" s="152">
        <v>0</v>
      </c>
      <c r="AD378" s="152">
        <v>0</v>
      </c>
      <c r="AE378" s="152">
        <v>0</v>
      </c>
      <c r="AF378" s="152">
        <v>0</v>
      </c>
      <c r="AG378" s="150"/>
      <c r="AH378" s="150"/>
      <c r="AI378" s="150"/>
      <c r="AJ378" s="150"/>
      <c r="AK378" s="3" t="s">
        <v>25</v>
      </c>
      <c r="AL378" s="3" t="s">
        <v>1320</v>
      </c>
      <c r="AM378" s="3" t="s">
        <v>475</v>
      </c>
    </row>
    <row r="379" spans="1:39" s="3" customFormat="1" x14ac:dyDescent="0.25">
      <c r="A379" s="3">
        <v>20231231</v>
      </c>
      <c r="B379" s="3" t="s">
        <v>1321</v>
      </c>
      <c r="C379" s="3" t="s">
        <v>1322</v>
      </c>
      <c r="D379" s="149">
        <v>221771.6</v>
      </c>
      <c r="E379" s="3" t="s">
        <v>24</v>
      </c>
      <c r="F379" s="3" t="s">
        <v>482</v>
      </c>
      <c r="G379" s="3" t="s">
        <v>474</v>
      </c>
      <c r="H379" s="3">
        <v>0</v>
      </c>
      <c r="I379" s="3" t="s">
        <v>483</v>
      </c>
      <c r="J379" s="3" t="s">
        <v>483</v>
      </c>
      <c r="K379" s="3" t="s">
        <v>23</v>
      </c>
      <c r="L379" s="149" t="s">
        <v>23</v>
      </c>
      <c r="M379" s="3" t="s">
        <v>487</v>
      </c>
      <c r="N379" s="149">
        <v>0.28999999999999998</v>
      </c>
      <c r="O379" s="149">
        <v>0.28999999999999998</v>
      </c>
      <c r="P379" s="150"/>
      <c r="Q379" s="3">
        <v>0.2</v>
      </c>
      <c r="R379" s="150"/>
      <c r="S379" s="3">
        <v>1</v>
      </c>
      <c r="T379" s="150"/>
      <c r="U379" s="151">
        <v>0</v>
      </c>
      <c r="V379" s="149">
        <v>0</v>
      </c>
      <c r="W379" s="149">
        <v>0.2</v>
      </c>
      <c r="X379" s="149">
        <v>0</v>
      </c>
      <c r="Y379" s="149">
        <v>0.2</v>
      </c>
      <c r="Z379" s="150"/>
      <c r="AA379" s="150"/>
      <c r="AB379" s="152">
        <v>64313.763999999996</v>
      </c>
      <c r="AC379" s="152">
        <v>44354.320000000007</v>
      </c>
      <c r="AD379" s="152">
        <v>0</v>
      </c>
      <c r="AE379" s="152">
        <v>0</v>
      </c>
      <c r="AF379" s="152">
        <v>44354.320000000007</v>
      </c>
      <c r="AG379" s="150"/>
      <c r="AH379" s="150"/>
      <c r="AI379" s="150"/>
      <c r="AJ379" s="150"/>
      <c r="AK379" s="3" t="s">
        <v>25</v>
      </c>
      <c r="AL379" s="3" t="s">
        <v>1323</v>
      </c>
      <c r="AM379" s="3" t="s">
        <v>475</v>
      </c>
    </row>
    <row r="380" spans="1:39" s="3" customFormat="1" x14ac:dyDescent="0.25">
      <c r="A380" s="3">
        <v>20231231</v>
      </c>
      <c r="B380" s="3" t="s">
        <v>1324</v>
      </c>
      <c r="C380" s="3" t="s">
        <v>1325</v>
      </c>
      <c r="D380" s="149">
        <v>342679.54</v>
      </c>
      <c r="E380" s="3" t="s">
        <v>24</v>
      </c>
      <c r="F380" s="3" t="s">
        <v>482</v>
      </c>
      <c r="G380" s="3" t="s">
        <v>474</v>
      </c>
      <c r="H380" s="3">
        <v>0</v>
      </c>
      <c r="I380" s="3" t="s">
        <v>483</v>
      </c>
      <c r="J380" s="3" t="s">
        <v>483</v>
      </c>
      <c r="K380" s="3" t="s">
        <v>23</v>
      </c>
      <c r="L380" s="149" t="s">
        <v>23</v>
      </c>
      <c r="M380" s="3" t="s">
        <v>487</v>
      </c>
      <c r="N380" s="149">
        <v>0</v>
      </c>
      <c r="O380" s="149">
        <v>0</v>
      </c>
      <c r="P380" s="150"/>
      <c r="Q380" s="3">
        <v>0</v>
      </c>
      <c r="R380" s="150"/>
      <c r="T380" s="150"/>
      <c r="U380" s="151">
        <v>0</v>
      </c>
      <c r="V380" s="149">
        <v>0</v>
      </c>
      <c r="W380" s="149">
        <v>0</v>
      </c>
      <c r="X380" s="149">
        <v>0</v>
      </c>
      <c r="Y380" s="149">
        <v>0</v>
      </c>
      <c r="Z380" s="150"/>
      <c r="AA380" s="150"/>
      <c r="AB380" s="152">
        <v>0</v>
      </c>
      <c r="AC380" s="152">
        <v>0</v>
      </c>
      <c r="AD380" s="152">
        <v>0</v>
      </c>
      <c r="AE380" s="152">
        <v>0</v>
      </c>
      <c r="AF380" s="152">
        <v>0</v>
      </c>
      <c r="AG380" s="150"/>
      <c r="AH380" s="150"/>
      <c r="AI380" s="150"/>
      <c r="AJ380" s="150"/>
      <c r="AK380" s="3" t="s">
        <v>475</v>
      </c>
      <c r="AL380" s="3" t="s">
        <v>475</v>
      </c>
      <c r="AM380" s="3" t="s">
        <v>475</v>
      </c>
    </row>
    <row r="381" spans="1:39" s="3" customFormat="1" x14ac:dyDescent="0.25">
      <c r="A381" s="3">
        <v>20231231</v>
      </c>
      <c r="B381" s="3" t="s">
        <v>1326</v>
      </c>
      <c r="C381" s="3" t="s">
        <v>1327</v>
      </c>
      <c r="D381" s="149">
        <v>249553.52000000002</v>
      </c>
      <c r="E381" s="3" t="s">
        <v>24</v>
      </c>
      <c r="F381" s="3" t="s">
        <v>473</v>
      </c>
      <c r="G381" s="3" t="s">
        <v>474</v>
      </c>
      <c r="H381" s="3">
        <v>0</v>
      </c>
      <c r="I381" s="3" t="s">
        <v>473</v>
      </c>
      <c r="J381" s="3" t="s">
        <v>473</v>
      </c>
      <c r="K381" s="3" t="s">
        <v>23</v>
      </c>
      <c r="L381" s="149" t="s">
        <v>23</v>
      </c>
      <c r="M381" s="3" t="s">
        <v>475</v>
      </c>
      <c r="N381" s="149" t="s">
        <v>475</v>
      </c>
      <c r="O381" s="149" t="s">
        <v>475</v>
      </c>
      <c r="P381" s="150"/>
      <c r="Q381" s="3" t="s">
        <v>475</v>
      </c>
      <c r="R381" s="150"/>
      <c r="T381" s="150"/>
      <c r="U381" s="151">
        <v>0</v>
      </c>
      <c r="V381" s="149" t="s">
        <v>475</v>
      </c>
      <c r="W381" s="149" t="s">
        <v>475</v>
      </c>
      <c r="X381" s="149" t="s">
        <v>475</v>
      </c>
      <c r="Y381" s="149" t="s">
        <v>475</v>
      </c>
      <c r="Z381" s="150"/>
      <c r="AA381" s="150"/>
      <c r="AB381" s="152">
        <v>0</v>
      </c>
      <c r="AC381" s="152">
        <v>0</v>
      </c>
      <c r="AD381" s="152">
        <v>0</v>
      </c>
      <c r="AE381" s="152">
        <v>0</v>
      </c>
      <c r="AF381" s="152">
        <v>0</v>
      </c>
      <c r="AG381" s="150"/>
      <c r="AH381" s="150"/>
      <c r="AI381" s="150"/>
      <c r="AJ381" s="150"/>
      <c r="AK381" s="3" t="s">
        <v>475</v>
      </c>
      <c r="AL381" s="3" t="s">
        <v>475</v>
      </c>
      <c r="AM381" s="3" t="s">
        <v>475</v>
      </c>
    </row>
    <row r="382" spans="1:39" s="3" customFormat="1" x14ac:dyDescent="0.25">
      <c r="A382" s="3">
        <v>20231231</v>
      </c>
      <c r="B382" s="3" t="s">
        <v>1328</v>
      </c>
      <c r="C382" s="3" t="s">
        <v>1329</v>
      </c>
      <c r="D382" s="149">
        <v>993449.02</v>
      </c>
      <c r="E382" s="3" t="s">
        <v>24</v>
      </c>
      <c r="F382" s="3" t="s">
        <v>482</v>
      </c>
      <c r="G382" s="3" t="s">
        <v>474</v>
      </c>
      <c r="H382" s="3">
        <v>0</v>
      </c>
      <c r="I382" s="3" t="s">
        <v>483</v>
      </c>
      <c r="J382" s="3" t="s">
        <v>483</v>
      </c>
      <c r="K382" s="3" t="s">
        <v>23</v>
      </c>
      <c r="L382" s="149" t="s">
        <v>23</v>
      </c>
      <c r="M382" s="3" t="s">
        <v>487</v>
      </c>
      <c r="N382" s="149">
        <v>0.53500000000000003</v>
      </c>
      <c r="O382" s="149">
        <v>0.53500000000000003</v>
      </c>
      <c r="P382" s="150"/>
      <c r="Q382" s="3">
        <v>0.12</v>
      </c>
      <c r="R382" s="150"/>
      <c r="S382" s="3">
        <v>1</v>
      </c>
      <c r="T382" s="150"/>
      <c r="U382" s="151">
        <v>0</v>
      </c>
      <c r="V382" s="149">
        <v>0</v>
      </c>
      <c r="W382" s="149">
        <v>7.2000000000000008E-2</v>
      </c>
      <c r="X382" s="149">
        <v>0</v>
      </c>
      <c r="Y382" s="149">
        <v>7.2000000000000008E-2</v>
      </c>
      <c r="Z382" s="150"/>
      <c r="AA382" s="150"/>
      <c r="AB382" s="152">
        <v>531495.22570000007</v>
      </c>
      <c r="AC382" s="152">
        <v>119213.8824</v>
      </c>
      <c r="AD382" s="152">
        <v>0</v>
      </c>
      <c r="AE382" s="152">
        <v>0</v>
      </c>
      <c r="AF382" s="152">
        <v>71528.329440000016</v>
      </c>
      <c r="AG382" s="150"/>
      <c r="AH382" s="150"/>
      <c r="AI382" s="150"/>
      <c r="AJ382" s="150"/>
      <c r="AK382" s="3" t="s">
        <v>475</v>
      </c>
      <c r="AL382" s="3" t="s">
        <v>475</v>
      </c>
      <c r="AM382" s="3" t="s">
        <v>475</v>
      </c>
    </row>
    <row r="383" spans="1:39" s="3" customFormat="1" x14ac:dyDescent="0.25">
      <c r="A383" s="3">
        <v>20231231</v>
      </c>
      <c r="B383" s="3" t="s">
        <v>1330</v>
      </c>
      <c r="C383" s="3" t="s">
        <v>1331</v>
      </c>
      <c r="D383" s="149">
        <v>1013189.28</v>
      </c>
      <c r="E383" s="3" t="s">
        <v>24</v>
      </c>
      <c r="F383" s="3" t="s">
        <v>473</v>
      </c>
      <c r="G383" s="3" t="s">
        <v>474</v>
      </c>
      <c r="H383" s="3">
        <v>0</v>
      </c>
      <c r="I383" s="3" t="s">
        <v>473</v>
      </c>
      <c r="J383" s="3" t="s">
        <v>473</v>
      </c>
      <c r="K383" s="3" t="s">
        <v>23</v>
      </c>
      <c r="L383" s="149" t="s">
        <v>23</v>
      </c>
      <c r="M383" s="3" t="s">
        <v>475</v>
      </c>
      <c r="N383" s="149" t="s">
        <v>475</v>
      </c>
      <c r="O383" s="149" t="s">
        <v>475</v>
      </c>
      <c r="P383" s="150"/>
      <c r="Q383" s="3" t="s">
        <v>475</v>
      </c>
      <c r="R383" s="150"/>
      <c r="T383" s="150"/>
      <c r="U383" s="151">
        <v>0</v>
      </c>
      <c r="V383" s="149" t="s">
        <v>475</v>
      </c>
      <c r="W383" s="149" t="s">
        <v>475</v>
      </c>
      <c r="X383" s="149" t="s">
        <v>475</v>
      </c>
      <c r="Y383" s="149" t="s">
        <v>475</v>
      </c>
      <c r="Z383" s="150"/>
      <c r="AA383" s="150"/>
      <c r="AB383" s="152">
        <v>0</v>
      </c>
      <c r="AC383" s="152">
        <v>0</v>
      </c>
      <c r="AD383" s="152">
        <v>0</v>
      </c>
      <c r="AE383" s="152">
        <v>0</v>
      </c>
      <c r="AF383" s="152">
        <v>0</v>
      </c>
      <c r="AG383" s="150"/>
      <c r="AH383" s="150"/>
      <c r="AI383" s="150"/>
      <c r="AJ383" s="150"/>
      <c r="AK383" s="3" t="s">
        <v>475</v>
      </c>
      <c r="AL383" s="3" t="s">
        <v>475</v>
      </c>
      <c r="AM383" s="3" t="s">
        <v>475</v>
      </c>
    </row>
    <row r="384" spans="1:39" s="3" customFormat="1" x14ac:dyDescent="0.25">
      <c r="A384" s="3">
        <v>20231231</v>
      </c>
      <c r="B384" s="3" t="s">
        <v>1332</v>
      </c>
      <c r="C384" s="3" t="s">
        <v>1333</v>
      </c>
      <c r="D384" s="149">
        <v>515045.04000000004</v>
      </c>
      <c r="E384" s="3" t="s">
        <v>23</v>
      </c>
      <c r="F384" s="3" t="s">
        <v>500</v>
      </c>
      <c r="G384" s="3" t="s">
        <v>504</v>
      </c>
      <c r="H384" s="3">
        <v>1</v>
      </c>
      <c r="I384" s="3" t="s">
        <v>500</v>
      </c>
      <c r="J384" s="157" t="s">
        <v>506</v>
      </c>
      <c r="K384" s="3" t="s">
        <v>24</v>
      </c>
      <c r="L384" s="149" t="s">
        <v>23</v>
      </c>
      <c r="M384" s="3" t="s">
        <v>475</v>
      </c>
      <c r="N384" s="149" t="s">
        <v>475</v>
      </c>
      <c r="O384" s="149" t="s">
        <v>475</v>
      </c>
      <c r="P384" s="150"/>
      <c r="Q384" s="3" t="s">
        <v>475</v>
      </c>
      <c r="R384" s="150"/>
      <c r="T384" s="150"/>
      <c r="U384" s="151">
        <v>0</v>
      </c>
      <c r="V384" s="149" t="s">
        <v>475</v>
      </c>
      <c r="W384" s="149" t="s">
        <v>475</v>
      </c>
      <c r="X384" s="149" t="s">
        <v>475</v>
      </c>
      <c r="Y384" s="149" t="s">
        <v>475</v>
      </c>
      <c r="Z384" s="150"/>
      <c r="AA384" s="150"/>
      <c r="AB384" s="152">
        <v>0</v>
      </c>
      <c r="AC384" s="152">
        <v>0</v>
      </c>
      <c r="AD384" s="152">
        <v>0</v>
      </c>
      <c r="AE384" s="152">
        <v>0</v>
      </c>
      <c r="AF384" s="152">
        <v>0</v>
      </c>
      <c r="AG384" s="150"/>
      <c r="AH384" s="150"/>
      <c r="AI384" s="150"/>
      <c r="AJ384" s="150"/>
      <c r="AK384" s="3" t="s">
        <v>22</v>
      </c>
      <c r="AL384" s="3" t="s">
        <v>571</v>
      </c>
      <c r="AM384" s="3" t="s">
        <v>475</v>
      </c>
    </row>
    <row r="385" spans="1:39" s="3" customFormat="1" x14ac:dyDescent="0.25">
      <c r="A385" s="3">
        <v>20231231</v>
      </c>
      <c r="B385" s="3" t="s">
        <v>1334</v>
      </c>
      <c r="C385" s="3" t="s">
        <v>1335</v>
      </c>
      <c r="D385" s="149">
        <v>9030856.3200000003</v>
      </c>
      <c r="E385" s="3" t="s">
        <v>23</v>
      </c>
      <c r="F385" s="3" t="s">
        <v>500</v>
      </c>
      <c r="G385" s="3" t="s">
        <v>474</v>
      </c>
      <c r="H385" s="3">
        <v>0</v>
      </c>
      <c r="I385" s="3" t="s">
        <v>500</v>
      </c>
      <c r="J385" s="157" t="s">
        <v>506</v>
      </c>
      <c r="K385" s="3" t="s">
        <v>23</v>
      </c>
      <c r="L385" s="149" t="s">
        <v>23</v>
      </c>
      <c r="M385" s="3" t="s">
        <v>475</v>
      </c>
      <c r="N385" s="149" t="s">
        <v>475</v>
      </c>
      <c r="O385" s="149" t="s">
        <v>475</v>
      </c>
      <c r="P385" s="150"/>
      <c r="Q385" s="3" t="s">
        <v>475</v>
      </c>
      <c r="R385" s="150"/>
      <c r="T385" s="150"/>
      <c r="U385" s="151">
        <v>0</v>
      </c>
      <c r="V385" s="149" t="s">
        <v>475</v>
      </c>
      <c r="W385" s="149" t="s">
        <v>475</v>
      </c>
      <c r="X385" s="149" t="s">
        <v>475</v>
      </c>
      <c r="Y385" s="149" t="s">
        <v>475</v>
      </c>
      <c r="Z385" s="150"/>
      <c r="AA385" s="150"/>
      <c r="AB385" s="152">
        <v>0</v>
      </c>
      <c r="AC385" s="152">
        <v>0</v>
      </c>
      <c r="AD385" s="152">
        <v>0</v>
      </c>
      <c r="AE385" s="152">
        <v>0</v>
      </c>
      <c r="AF385" s="152">
        <v>0</v>
      </c>
      <c r="AG385" s="150"/>
      <c r="AH385" s="150"/>
      <c r="AI385" s="150"/>
      <c r="AJ385" s="150"/>
      <c r="AK385" s="3" t="s">
        <v>22</v>
      </c>
      <c r="AL385" s="3" t="s">
        <v>1336</v>
      </c>
      <c r="AM385" s="3" t="s">
        <v>475</v>
      </c>
    </row>
    <row r="386" spans="1:39" s="3" customFormat="1" x14ac:dyDescent="0.25">
      <c r="A386" s="3">
        <v>20231231</v>
      </c>
      <c r="B386" s="3" t="s">
        <v>1337</v>
      </c>
      <c r="C386" s="3" t="s">
        <v>1338</v>
      </c>
      <c r="D386" s="149">
        <v>2217145.48</v>
      </c>
      <c r="E386" s="3" t="s">
        <v>23</v>
      </c>
      <c r="F386" s="3" t="s">
        <v>500</v>
      </c>
      <c r="G386" s="3" t="s">
        <v>474</v>
      </c>
      <c r="H386" s="3">
        <v>0</v>
      </c>
      <c r="I386" s="3" t="s">
        <v>500</v>
      </c>
      <c r="K386" s="3" t="s">
        <v>23</v>
      </c>
      <c r="L386" s="149" t="s">
        <v>23</v>
      </c>
      <c r="M386" s="3" t="s">
        <v>475</v>
      </c>
      <c r="N386" s="149" t="s">
        <v>475</v>
      </c>
      <c r="O386" s="149" t="s">
        <v>475</v>
      </c>
      <c r="P386" s="150"/>
      <c r="Q386" s="3" t="s">
        <v>475</v>
      </c>
      <c r="R386" s="150"/>
      <c r="T386" s="150"/>
      <c r="U386" s="151">
        <v>0</v>
      </c>
      <c r="V386" s="149" t="s">
        <v>475</v>
      </c>
      <c r="W386" s="149" t="s">
        <v>475</v>
      </c>
      <c r="X386" s="149" t="s">
        <v>475</v>
      </c>
      <c r="Y386" s="149" t="s">
        <v>475</v>
      </c>
      <c r="Z386" s="150"/>
      <c r="AA386" s="150"/>
      <c r="AB386" s="152">
        <v>0</v>
      </c>
      <c r="AC386" s="152">
        <v>0</v>
      </c>
      <c r="AD386" s="152">
        <v>0</v>
      </c>
      <c r="AE386" s="152">
        <v>0</v>
      </c>
      <c r="AF386" s="152">
        <v>0</v>
      </c>
      <c r="AG386" s="150"/>
      <c r="AH386" s="150"/>
      <c r="AI386" s="150"/>
      <c r="AJ386" s="150"/>
      <c r="AK386" s="3" t="s">
        <v>475</v>
      </c>
      <c r="AL386" s="3" t="s">
        <v>475</v>
      </c>
      <c r="AM386" s="3" t="s">
        <v>475</v>
      </c>
    </row>
    <row r="387" spans="1:39" s="3" customFormat="1" x14ac:dyDescent="0.25">
      <c r="A387" s="3">
        <v>20231231</v>
      </c>
      <c r="B387" s="3" t="s">
        <v>1339</v>
      </c>
      <c r="C387" s="3" t="s">
        <v>1340</v>
      </c>
      <c r="D387" s="149">
        <v>810509.92</v>
      </c>
      <c r="E387" s="3" t="s">
        <v>23</v>
      </c>
      <c r="F387" s="3" t="s">
        <v>500</v>
      </c>
      <c r="G387" s="3" t="s">
        <v>474</v>
      </c>
      <c r="H387" s="3">
        <v>0</v>
      </c>
      <c r="I387" s="3" t="s">
        <v>500</v>
      </c>
      <c r="K387" s="3" t="s">
        <v>23</v>
      </c>
      <c r="L387" s="149" t="s">
        <v>23</v>
      </c>
      <c r="M387" s="3" t="s">
        <v>475</v>
      </c>
      <c r="N387" s="149" t="s">
        <v>475</v>
      </c>
      <c r="O387" s="149" t="s">
        <v>475</v>
      </c>
      <c r="P387" s="150"/>
      <c r="Q387" s="3" t="s">
        <v>475</v>
      </c>
      <c r="R387" s="150"/>
      <c r="T387" s="150"/>
      <c r="U387" s="151">
        <v>0</v>
      </c>
      <c r="V387" s="149" t="s">
        <v>475</v>
      </c>
      <c r="W387" s="149" t="s">
        <v>475</v>
      </c>
      <c r="X387" s="149" t="s">
        <v>475</v>
      </c>
      <c r="Y387" s="149" t="s">
        <v>475</v>
      </c>
      <c r="Z387" s="150"/>
      <c r="AA387" s="150"/>
      <c r="AB387" s="152">
        <v>0</v>
      </c>
      <c r="AC387" s="152">
        <v>0</v>
      </c>
      <c r="AD387" s="152">
        <v>0</v>
      </c>
      <c r="AE387" s="152">
        <v>0</v>
      </c>
      <c r="AF387" s="152">
        <v>0</v>
      </c>
      <c r="AG387" s="150"/>
      <c r="AH387" s="150"/>
      <c r="AI387" s="150"/>
      <c r="AJ387" s="150"/>
      <c r="AK387" s="3" t="s">
        <v>475</v>
      </c>
      <c r="AL387" s="3" t="s">
        <v>475</v>
      </c>
      <c r="AM387" s="3" t="s">
        <v>475</v>
      </c>
    </row>
    <row r="388" spans="1:39" s="3" customFormat="1" x14ac:dyDescent="0.25">
      <c r="A388" s="3">
        <v>20231231</v>
      </c>
      <c r="B388" s="3" t="s">
        <v>1341</v>
      </c>
      <c r="C388" s="3" t="s">
        <v>1342</v>
      </c>
      <c r="D388" s="149">
        <v>8162548.8000000007</v>
      </c>
      <c r="E388" s="3" t="s">
        <v>23</v>
      </c>
      <c r="F388" s="3" t="s">
        <v>500</v>
      </c>
      <c r="G388" s="3" t="s">
        <v>504</v>
      </c>
      <c r="H388" s="3">
        <v>1</v>
      </c>
      <c r="I388" s="3" t="s">
        <v>500</v>
      </c>
      <c r="K388" s="3" t="s">
        <v>24</v>
      </c>
      <c r="L388" s="149" t="s">
        <v>23</v>
      </c>
      <c r="M388" s="3" t="s">
        <v>475</v>
      </c>
      <c r="N388" s="149" t="s">
        <v>475</v>
      </c>
      <c r="O388" s="149" t="s">
        <v>475</v>
      </c>
      <c r="P388" s="150"/>
      <c r="Q388" s="3" t="s">
        <v>475</v>
      </c>
      <c r="R388" s="150"/>
      <c r="T388" s="150"/>
      <c r="U388" s="151">
        <v>0</v>
      </c>
      <c r="V388" s="149" t="s">
        <v>475</v>
      </c>
      <c r="W388" s="149" t="s">
        <v>475</v>
      </c>
      <c r="X388" s="149" t="s">
        <v>475</v>
      </c>
      <c r="Y388" s="149" t="s">
        <v>475</v>
      </c>
      <c r="Z388" s="150"/>
      <c r="AA388" s="150"/>
      <c r="AB388" s="152">
        <v>0</v>
      </c>
      <c r="AC388" s="152">
        <v>0</v>
      </c>
      <c r="AD388" s="152">
        <v>0</v>
      </c>
      <c r="AE388" s="152">
        <v>0</v>
      </c>
      <c r="AF388" s="152">
        <v>0</v>
      </c>
      <c r="AG388" s="150"/>
      <c r="AH388" s="150"/>
      <c r="AI388" s="150"/>
      <c r="AJ388" s="150"/>
      <c r="AK388" s="3" t="s">
        <v>475</v>
      </c>
      <c r="AL388" s="3" t="s">
        <v>475</v>
      </c>
      <c r="AM388" s="3" t="s">
        <v>475</v>
      </c>
    </row>
    <row r="389" spans="1:39" s="3" customFormat="1" x14ac:dyDescent="0.25">
      <c r="A389" s="3">
        <v>20231231</v>
      </c>
      <c r="B389" s="3" t="s">
        <v>1343</v>
      </c>
      <c r="C389" s="3" t="s">
        <v>1344</v>
      </c>
      <c r="D389" s="149">
        <v>103480.57</v>
      </c>
      <c r="E389" s="3" t="s">
        <v>24</v>
      </c>
      <c r="F389" s="3" t="s">
        <v>473</v>
      </c>
      <c r="G389" s="3" t="s">
        <v>474</v>
      </c>
      <c r="H389" s="3">
        <v>0</v>
      </c>
      <c r="I389" s="3" t="s">
        <v>473</v>
      </c>
      <c r="J389" s="3" t="s">
        <v>473</v>
      </c>
      <c r="K389" s="3" t="s">
        <v>23</v>
      </c>
      <c r="L389" s="149" t="s">
        <v>23</v>
      </c>
      <c r="M389" s="3" t="s">
        <v>475</v>
      </c>
      <c r="N389" s="149" t="s">
        <v>475</v>
      </c>
      <c r="O389" s="149" t="s">
        <v>475</v>
      </c>
      <c r="P389" s="150"/>
      <c r="Q389" s="3" t="s">
        <v>475</v>
      </c>
      <c r="R389" s="150"/>
      <c r="T389" s="150"/>
      <c r="U389" s="151">
        <v>0</v>
      </c>
      <c r="V389" s="149" t="s">
        <v>475</v>
      </c>
      <c r="W389" s="149" t="s">
        <v>475</v>
      </c>
      <c r="X389" s="149" t="s">
        <v>475</v>
      </c>
      <c r="Y389" s="149" t="s">
        <v>475</v>
      </c>
      <c r="Z389" s="150"/>
      <c r="AA389" s="150"/>
      <c r="AB389" s="152">
        <v>0</v>
      </c>
      <c r="AC389" s="152">
        <v>0</v>
      </c>
      <c r="AD389" s="152">
        <v>0</v>
      </c>
      <c r="AE389" s="152">
        <v>0</v>
      </c>
      <c r="AF389" s="152">
        <v>0</v>
      </c>
      <c r="AG389" s="150"/>
      <c r="AH389" s="150"/>
      <c r="AI389" s="150"/>
      <c r="AJ389" s="150"/>
      <c r="AK389" s="3" t="s">
        <v>475</v>
      </c>
      <c r="AL389" s="3" t="s">
        <v>475</v>
      </c>
      <c r="AM389" s="3" t="s">
        <v>475</v>
      </c>
    </row>
    <row r="390" spans="1:39" s="3" customFormat="1" x14ac:dyDescent="0.25">
      <c r="A390" s="3">
        <v>20231231</v>
      </c>
      <c r="B390" s="3" t="s">
        <v>1345</v>
      </c>
      <c r="C390" s="3" t="s">
        <v>1346</v>
      </c>
      <c r="D390" s="149">
        <v>5601010.0899999999</v>
      </c>
      <c r="E390" s="3" t="s">
        <v>23</v>
      </c>
      <c r="F390" s="3" t="s">
        <v>500</v>
      </c>
      <c r="G390" s="3" t="s">
        <v>504</v>
      </c>
      <c r="H390" s="3">
        <v>1</v>
      </c>
      <c r="I390" s="3" t="s">
        <v>500</v>
      </c>
      <c r="J390" s="157" t="s">
        <v>506</v>
      </c>
      <c r="K390" s="3" t="s">
        <v>24</v>
      </c>
      <c r="L390" s="149" t="s">
        <v>23</v>
      </c>
      <c r="M390" s="3" t="s">
        <v>475</v>
      </c>
      <c r="N390" s="149" t="s">
        <v>475</v>
      </c>
      <c r="O390" s="149" t="s">
        <v>475</v>
      </c>
      <c r="P390" s="150"/>
      <c r="Q390" s="3" t="s">
        <v>475</v>
      </c>
      <c r="R390" s="150"/>
      <c r="T390" s="150"/>
      <c r="U390" s="151">
        <v>0</v>
      </c>
      <c r="V390" s="149" t="s">
        <v>475</v>
      </c>
      <c r="W390" s="149" t="s">
        <v>475</v>
      </c>
      <c r="X390" s="149" t="s">
        <v>475</v>
      </c>
      <c r="Y390" s="149" t="s">
        <v>475</v>
      </c>
      <c r="Z390" s="150"/>
      <c r="AA390" s="150"/>
      <c r="AB390" s="152">
        <v>0</v>
      </c>
      <c r="AC390" s="152">
        <v>0</v>
      </c>
      <c r="AD390" s="152">
        <v>0</v>
      </c>
      <c r="AE390" s="152">
        <v>0</v>
      </c>
      <c r="AF390" s="152">
        <v>0</v>
      </c>
      <c r="AG390" s="150"/>
      <c r="AH390" s="150"/>
      <c r="AI390" s="150"/>
      <c r="AJ390" s="150"/>
      <c r="AK390" s="3" t="s">
        <v>22</v>
      </c>
      <c r="AL390" s="3" t="s">
        <v>1037</v>
      </c>
      <c r="AM390" s="3" t="s">
        <v>475</v>
      </c>
    </row>
    <row r="391" spans="1:39" s="3" customFormat="1" x14ac:dyDescent="0.25">
      <c r="A391" s="3">
        <v>20231231</v>
      </c>
      <c r="B391" s="3" t="s">
        <v>1347</v>
      </c>
      <c r="C391" s="3" t="s">
        <v>1348</v>
      </c>
      <c r="D391" s="149">
        <v>2796663.44</v>
      </c>
      <c r="E391" s="3" t="s">
        <v>24</v>
      </c>
      <c r="F391" s="3" t="s">
        <v>473</v>
      </c>
      <c r="G391" s="3" t="s">
        <v>474</v>
      </c>
      <c r="H391" s="3">
        <v>0</v>
      </c>
      <c r="I391" s="3" t="s">
        <v>473</v>
      </c>
      <c r="J391" s="3" t="s">
        <v>473</v>
      </c>
      <c r="K391" s="3" t="s">
        <v>23</v>
      </c>
      <c r="L391" s="149" t="s">
        <v>23</v>
      </c>
      <c r="M391" s="3" t="s">
        <v>475</v>
      </c>
      <c r="N391" s="149" t="s">
        <v>475</v>
      </c>
      <c r="O391" s="149" t="s">
        <v>475</v>
      </c>
      <c r="P391" s="150"/>
      <c r="Q391" s="3" t="s">
        <v>475</v>
      </c>
      <c r="R391" s="150"/>
      <c r="T391" s="150"/>
      <c r="U391" s="151">
        <v>0</v>
      </c>
      <c r="V391" s="149" t="s">
        <v>475</v>
      </c>
      <c r="W391" s="149" t="s">
        <v>475</v>
      </c>
      <c r="X391" s="149" t="s">
        <v>475</v>
      </c>
      <c r="Y391" s="149" t="s">
        <v>475</v>
      </c>
      <c r="Z391" s="150"/>
      <c r="AA391" s="150"/>
      <c r="AB391" s="152">
        <v>0</v>
      </c>
      <c r="AC391" s="152">
        <v>0</v>
      </c>
      <c r="AD391" s="152">
        <v>0</v>
      </c>
      <c r="AE391" s="152">
        <v>0</v>
      </c>
      <c r="AF391" s="152">
        <v>0</v>
      </c>
      <c r="AG391" s="150"/>
      <c r="AH391" s="150"/>
      <c r="AI391" s="150"/>
      <c r="AJ391" s="150"/>
      <c r="AK391" s="3" t="s">
        <v>475</v>
      </c>
      <c r="AL391" s="3" t="s">
        <v>475</v>
      </c>
      <c r="AM391" s="3" t="s">
        <v>475</v>
      </c>
    </row>
    <row r="392" spans="1:39" s="3" customFormat="1" x14ac:dyDescent="0.25">
      <c r="A392" s="3">
        <v>20231231</v>
      </c>
      <c r="B392" s="3" t="s">
        <v>1349</v>
      </c>
      <c r="C392" s="3" t="s">
        <v>1350</v>
      </c>
      <c r="D392" s="149">
        <v>1627816.8200000003</v>
      </c>
      <c r="E392" s="3" t="s">
        <v>24</v>
      </c>
      <c r="F392" s="3" t="s">
        <v>482</v>
      </c>
      <c r="G392" s="3" t="s">
        <v>567</v>
      </c>
      <c r="H392" s="3">
        <v>0</v>
      </c>
      <c r="I392" s="3" t="s">
        <v>483</v>
      </c>
      <c r="J392" s="3" t="s">
        <v>483</v>
      </c>
      <c r="K392" s="3" t="s">
        <v>23</v>
      </c>
      <c r="L392" s="149" t="s">
        <v>23</v>
      </c>
      <c r="M392" s="3">
        <v>0</v>
      </c>
      <c r="N392" s="149">
        <v>0</v>
      </c>
      <c r="O392" s="149">
        <v>0</v>
      </c>
      <c r="P392" s="150"/>
      <c r="Q392" s="3">
        <v>0</v>
      </c>
      <c r="R392" s="150"/>
      <c r="T392" s="150"/>
      <c r="U392" s="151">
        <v>0</v>
      </c>
      <c r="V392" s="149">
        <v>0</v>
      </c>
      <c r="W392" s="149">
        <v>0</v>
      </c>
      <c r="X392" s="149">
        <v>0</v>
      </c>
      <c r="Y392" s="149">
        <v>0</v>
      </c>
      <c r="Z392" s="150"/>
      <c r="AA392" s="150"/>
      <c r="AB392" s="152">
        <v>0</v>
      </c>
      <c r="AC392" s="152">
        <v>0</v>
      </c>
      <c r="AD392" s="152">
        <v>0</v>
      </c>
      <c r="AE392" s="152">
        <v>0</v>
      </c>
      <c r="AF392" s="152">
        <v>0</v>
      </c>
      <c r="AG392" s="150"/>
      <c r="AH392" s="150"/>
      <c r="AI392" s="150"/>
      <c r="AJ392" s="150"/>
      <c r="AK392" s="3" t="s">
        <v>475</v>
      </c>
      <c r="AL392" s="3" t="s">
        <v>475</v>
      </c>
      <c r="AM392" s="3" t="s">
        <v>475</v>
      </c>
    </row>
    <row r="393" spans="1:39" s="3" customFormat="1" x14ac:dyDescent="0.25">
      <c r="A393" s="3">
        <v>20231231</v>
      </c>
      <c r="B393" s="3" t="s">
        <v>1351</v>
      </c>
      <c r="C393" s="3" t="s">
        <v>1352</v>
      </c>
      <c r="D393" s="149">
        <v>2554307.27</v>
      </c>
      <c r="E393" s="3" t="s">
        <v>24</v>
      </c>
      <c r="F393" s="3" t="s">
        <v>473</v>
      </c>
      <c r="G393" s="3" t="s">
        <v>474</v>
      </c>
      <c r="H393" s="3">
        <v>0</v>
      </c>
      <c r="I393" s="3" t="s">
        <v>473</v>
      </c>
      <c r="J393" s="3" t="s">
        <v>473</v>
      </c>
      <c r="K393" s="3" t="s">
        <v>23</v>
      </c>
      <c r="L393" s="149" t="s">
        <v>23</v>
      </c>
      <c r="M393" s="3" t="s">
        <v>475</v>
      </c>
      <c r="N393" s="149" t="s">
        <v>475</v>
      </c>
      <c r="O393" s="149" t="s">
        <v>475</v>
      </c>
      <c r="P393" s="150"/>
      <c r="Q393" s="3" t="s">
        <v>475</v>
      </c>
      <c r="R393" s="150"/>
      <c r="T393" s="150"/>
      <c r="U393" s="151">
        <v>0</v>
      </c>
      <c r="V393" s="149" t="s">
        <v>475</v>
      </c>
      <c r="W393" s="149" t="s">
        <v>475</v>
      </c>
      <c r="X393" s="149" t="s">
        <v>475</v>
      </c>
      <c r="Y393" s="149" t="s">
        <v>475</v>
      </c>
      <c r="Z393" s="150"/>
      <c r="AA393" s="150"/>
      <c r="AB393" s="152">
        <v>0</v>
      </c>
      <c r="AC393" s="152">
        <v>0</v>
      </c>
      <c r="AD393" s="152">
        <v>0</v>
      </c>
      <c r="AE393" s="152">
        <v>0</v>
      </c>
      <c r="AF393" s="152">
        <v>0</v>
      </c>
      <c r="AG393" s="150"/>
      <c r="AH393" s="150"/>
      <c r="AI393" s="150"/>
      <c r="AJ393" s="150"/>
      <c r="AK393" s="3" t="s">
        <v>475</v>
      </c>
      <c r="AL393" s="3" t="s">
        <v>475</v>
      </c>
      <c r="AM393" s="3" t="s">
        <v>475</v>
      </c>
    </row>
    <row r="394" spans="1:39" s="3" customFormat="1" x14ac:dyDescent="0.25">
      <c r="A394" s="3">
        <v>20231231</v>
      </c>
      <c r="B394" s="3" t="s">
        <v>1353</v>
      </c>
      <c r="C394" s="3" t="s">
        <v>1354</v>
      </c>
      <c r="D394" s="149">
        <v>2038854.54</v>
      </c>
      <c r="E394" s="3" t="s">
        <v>24</v>
      </c>
      <c r="F394" s="3" t="s">
        <v>473</v>
      </c>
      <c r="G394" s="3" t="s">
        <v>474</v>
      </c>
      <c r="H394" s="3">
        <v>0</v>
      </c>
      <c r="I394" s="3" t="s">
        <v>473</v>
      </c>
      <c r="J394" s="3" t="s">
        <v>473</v>
      </c>
      <c r="K394" s="3" t="s">
        <v>23</v>
      </c>
      <c r="L394" s="149" t="s">
        <v>23</v>
      </c>
      <c r="M394" s="3" t="s">
        <v>475</v>
      </c>
      <c r="N394" s="149" t="s">
        <v>475</v>
      </c>
      <c r="O394" s="149" t="s">
        <v>475</v>
      </c>
      <c r="P394" s="150"/>
      <c r="Q394" s="3" t="s">
        <v>475</v>
      </c>
      <c r="R394" s="150"/>
      <c r="T394" s="150"/>
      <c r="U394" s="151">
        <v>0</v>
      </c>
      <c r="V394" s="149" t="s">
        <v>475</v>
      </c>
      <c r="W394" s="149" t="s">
        <v>475</v>
      </c>
      <c r="X394" s="149" t="s">
        <v>475</v>
      </c>
      <c r="Y394" s="149" t="s">
        <v>475</v>
      </c>
      <c r="Z394" s="150"/>
      <c r="AA394" s="150"/>
      <c r="AB394" s="152">
        <v>0</v>
      </c>
      <c r="AC394" s="152">
        <v>0</v>
      </c>
      <c r="AD394" s="152">
        <v>0</v>
      </c>
      <c r="AE394" s="152">
        <v>0</v>
      </c>
      <c r="AF394" s="152">
        <v>0</v>
      </c>
      <c r="AG394" s="150"/>
      <c r="AH394" s="150"/>
      <c r="AI394" s="150"/>
      <c r="AJ394" s="150"/>
      <c r="AK394" s="3" t="s">
        <v>475</v>
      </c>
      <c r="AL394" s="3" t="s">
        <v>475</v>
      </c>
      <c r="AM394" s="3" t="s">
        <v>475</v>
      </c>
    </row>
    <row r="395" spans="1:39" s="3" customFormat="1" x14ac:dyDescent="0.25">
      <c r="A395" s="3">
        <v>20231231</v>
      </c>
      <c r="B395" s="3" t="s">
        <v>1355</v>
      </c>
      <c r="C395" s="3" t="s">
        <v>1356</v>
      </c>
      <c r="D395" s="149">
        <v>99610.98</v>
      </c>
      <c r="E395" s="3" t="s">
        <v>23</v>
      </c>
      <c r="F395" s="3" t="s">
        <v>500</v>
      </c>
      <c r="G395" s="3" t="s">
        <v>474</v>
      </c>
      <c r="H395" s="3">
        <v>0</v>
      </c>
      <c r="I395" s="3" t="s">
        <v>500</v>
      </c>
      <c r="K395" s="3" t="s">
        <v>23</v>
      </c>
      <c r="L395" s="149" t="s">
        <v>23</v>
      </c>
      <c r="M395" s="3" t="s">
        <v>475</v>
      </c>
      <c r="N395" s="149" t="s">
        <v>475</v>
      </c>
      <c r="O395" s="149" t="s">
        <v>475</v>
      </c>
      <c r="P395" s="150"/>
      <c r="Q395" s="3" t="s">
        <v>475</v>
      </c>
      <c r="R395" s="150"/>
      <c r="T395" s="150"/>
      <c r="U395" s="151">
        <v>0</v>
      </c>
      <c r="V395" s="149" t="s">
        <v>475</v>
      </c>
      <c r="W395" s="149" t="s">
        <v>475</v>
      </c>
      <c r="X395" s="149" t="s">
        <v>475</v>
      </c>
      <c r="Y395" s="149" t="s">
        <v>475</v>
      </c>
      <c r="Z395" s="150"/>
      <c r="AA395" s="150"/>
      <c r="AB395" s="152">
        <v>0</v>
      </c>
      <c r="AC395" s="152">
        <v>0</v>
      </c>
      <c r="AD395" s="152">
        <v>0</v>
      </c>
      <c r="AE395" s="152">
        <v>0</v>
      </c>
      <c r="AF395" s="152">
        <v>0</v>
      </c>
      <c r="AG395" s="150"/>
      <c r="AH395" s="150"/>
      <c r="AI395" s="150"/>
      <c r="AJ395" s="150"/>
      <c r="AK395" s="3" t="s">
        <v>475</v>
      </c>
      <c r="AL395" s="3" t="s">
        <v>475</v>
      </c>
      <c r="AM395" s="3" t="s">
        <v>475</v>
      </c>
    </row>
    <row r="396" spans="1:39" s="3" customFormat="1" x14ac:dyDescent="0.25">
      <c r="A396" s="3">
        <v>20231231</v>
      </c>
      <c r="B396" s="3" t="s">
        <v>1357</v>
      </c>
      <c r="C396" s="3" t="s">
        <v>1358</v>
      </c>
      <c r="D396" s="149">
        <v>341027.18</v>
      </c>
      <c r="E396" s="3" t="s">
        <v>24</v>
      </c>
      <c r="F396" s="3" t="s">
        <v>473</v>
      </c>
      <c r="G396" s="3" t="s">
        <v>474</v>
      </c>
      <c r="H396" s="3">
        <v>0</v>
      </c>
      <c r="I396" s="3" t="s">
        <v>473</v>
      </c>
      <c r="J396" s="3" t="s">
        <v>473</v>
      </c>
      <c r="K396" s="3" t="s">
        <v>23</v>
      </c>
      <c r="L396" s="149" t="s">
        <v>23</v>
      </c>
      <c r="M396" s="3" t="s">
        <v>475</v>
      </c>
      <c r="N396" s="149" t="s">
        <v>475</v>
      </c>
      <c r="O396" s="149" t="s">
        <v>475</v>
      </c>
      <c r="P396" s="150"/>
      <c r="Q396" s="3" t="s">
        <v>475</v>
      </c>
      <c r="R396" s="150"/>
      <c r="T396" s="150"/>
      <c r="U396" s="151">
        <v>0</v>
      </c>
      <c r="V396" s="149" t="s">
        <v>475</v>
      </c>
      <c r="W396" s="149" t="s">
        <v>475</v>
      </c>
      <c r="X396" s="149" t="s">
        <v>475</v>
      </c>
      <c r="Y396" s="149" t="s">
        <v>475</v>
      </c>
      <c r="Z396" s="150"/>
      <c r="AA396" s="150"/>
      <c r="AB396" s="152">
        <v>0</v>
      </c>
      <c r="AC396" s="152">
        <v>0</v>
      </c>
      <c r="AD396" s="152">
        <v>0</v>
      </c>
      <c r="AE396" s="152">
        <v>0</v>
      </c>
      <c r="AF396" s="152">
        <v>0</v>
      </c>
      <c r="AG396" s="150"/>
      <c r="AH396" s="150"/>
      <c r="AI396" s="150"/>
      <c r="AJ396" s="150"/>
      <c r="AK396" s="3" t="s">
        <v>475</v>
      </c>
      <c r="AL396" s="3" t="s">
        <v>475</v>
      </c>
      <c r="AM396" s="3" t="s">
        <v>475</v>
      </c>
    </row>
    <row r="397" spans="1:39" s="3" customFormat="1" x14ac:dyDescent="0.25">
      <c r="A397" s="3">
        <v>20231231</v>
      </c>
      <c r="B397" s="3" t="s">
        <v>1359</v>
      </c>
      <c r="C397" s="3" t="s">
        <v>1360</v>
      </c>
      <c r="D397" s="149">
        <v>297915.29000000004</v>
      </c>
      <c r="E397" s="3" t="s">
        <v>24</v>
      </c>
      <c r="F397" s="3" t="s">
        <v>482</v>
      </c>
      <c r="G397" s="3" t="s">
        <v>474</v>
      </c>
      <c r="H397" s="3">
        <v>0</v>
      </c>
      <c r="I397" s="3" t="s">
        <v>483</v>
      </c>
      <c r="J397" s="3" t="s">
        <v>483</v>
      </c>
      <c r="K397" s="3" t="s">
        <v>23</v>
      </c>
      <c r="L397" s="149" t="s">
        <v>23</v>
      </c>
      <c r="M397" s="3" t="s">
        <v>484</v>
      </c>
      <c r="N397" s="149">
        <v>0</v>
      </c>
      <c r="O397" s="149">
        <v>0</v>
      </c>
      <c r="P397" s="150"/>
      <c r="Q397" s="3">
        <v>0</v>
      </c>
      <c r="R397" s="150"/>
      <c r="T397" s="150"/>
      <c r="U397" s="151">
        <v>0</v>
      </c>
      <c r="V397" s="149">
        <v>0</v>
      </c>
      <c r="W397" s="149">
        <v>0</v>
      </c>
      <c r="X397" s="149">
        <v>0</v>
      </c>
      <c r="Y397" s="149">
        <v>0</v>
      </c>
      <c r="Z397" s="150"/>
      <c r="AA397" s="150"/>
      <c r="AB397" s="152">
        <v>0</v>
      </c>
      <c r="AC397" s="152">
        <v>0</v>
      </c>
      <c r="AD397" s="152">
        <v>0</v>
      </c>
      <c r="AE397" s="152">
        <v>0</v>
      </c>
      <c r="AF397" s="152">
        <v>0</v>
      </c>
      <c r="AG397" s="150"/>
      <c r="AH397" s="150"/>
      <c r="AI397" s="150"/>
      <c r="AJ397" s="150"/>
      <c r="AK397" s="3" t="s">
        <v>25</v>
      </c>
      <c r="AL397" s="3" t="s">
        <v>1361</v>
      </c>
      <c r="AM397" s="3" t="s">
        <v>475</v>
      </c>
    </row>
    <row r="398" spans="1:39" s="3" customFormat="1" x14ac:dyDescent="0.25">
      <c r="A398" s="3">
        <v>20231231</v>
      </c>
      <c r="B398" s="3" t="s">
        <v>1362</v>
      </c>
      <c r="C398" s="3" t="s">
        <v>1363</v>
      </c>
      <c r="D398" s="149">
        <v>8807</v>
      </c>
      <c r="E398" s="3" t="s">
        <v>23</v>
      </c>
      <c r="F398" s="3" t="s">
        <v>500</v>
      </c>
      <c r="G398" s="3" t="s">
        <v>504</v>
      </c>
      <c r="H398" s="3">
        <v>1</v>
      </c>
      <c r="I398" s="3" t="s">
        <v>500</v>
      </c>
      <c r="K398" s="3" t="s">
        <v>24</v>
      </c>
      <c r="L398" s="149" t="s">
        <v>23</v>
      </c>
      <c r="M398" s="3" t="s">
        <v>475</v>
      </c>
      <c r="N398" s="149" t="s">
        <v>475</v>
      </c>
      <c r="O398" s="149" t="s">
        <v>475</v>
      </c>
      <c r="P398" s="150"/>
      <c r="Q398" s="3" t="s">
        <v>475</v>
      </c>
      <c r="R398" s="150"/>
      <c r="T398" s="150"/>
      <c r="U398" s="151">
        <v>0</v>
      </c>
      <c r="V398" s="149" t="s">
        <v>475</v>
      </c>
      <c r="W398" s="149" t="s">
        <v>475</v>
      </c>
      <c r="X398" s="149" t="s">
        <v>475</v>
      </c>
      <c r="Y398" s="149" t="s">
        <v>475</v>
      </c>
      <c r="Z398" s="150"/>
      <c r="AA398" s="150"/>
      <c r="AB398" s="152">
        <v>0</v>
      </c>
      <c r="AC398" s="152">
        <v>0</v>
      </c>
      <c r="AD398" s="152">
        <v>0</v>
      </c>
      <c r="AE398" s="152">
        <v>0</v>
      </c>
      <c r="AF398" s="152">
        <v>0</v>
      </c>
      <c r="AG398" s="150"/>
      <c r="AH398" s="150"/>
      <c r="AI398" s="150"/>
      <c r="AJ398" s="150"/>
      <c r="AK398" s="3" t="s">
        <v>475</v>
      </c>
      <c r="AL398" s="3" t="s">
        <v>475</v>
      </c>
      <c r="AM398" s="3" t="s">
        <v>475</v>
      </c>
    </row>
    <row r="399" spans="1:39" s="3" customFormat="1" x14ac:dyDescent="0.25">
      <c r="A399" s="3">
        <v>20231231</v>
      </c>
      <c r="B399" s="3" t="s">
        <v>1364</v>
      </c>
      <c r="C399" s="3" t="s">
        <v>1365</v>
      </c>
      <c r="D399" s="149">
        <v>11599372.450000001</v>
      </c>
      <c r="E399" s="3" t="s">
        <v>24</v>
      </c>
      <c r="F399" s="3" t="s">
        <v>473</v>
      </c>
      <c r="G399" s="3" t="s">
        <v>474</v>
      </c>
      <c r="H399" s="3">
        <v>0</v>
      </c>
      <c r="I399" s="3" t="s">
        <v>473</v>
      </c>
      <c r="J399" s="3" t="s">
        <v>473</v>
      </c>
      <c r="K399" s="3" t="s">
        <v>23</v>
      </c>
      <c r="L399" s="149" t="s">
        <v>23</v>
      </c>
      <c r="M399" s="3" t="s">
        <v>475</v>
      </c>
      <c r="N399" s="149" t="s">
        <v>475</v>
      </c>
      <c r="O399" s="149" t="s">
        <v>475</v>
      </c>
      <c r="P399" s="150"/>
      <c r="Q399" s="3" t="s">
        <v>475</v>
      </c>
      <c r="R399" s="150"/>
      <c r="T399" s="150"/>
      <c r="U399" s="151">
        <v>0</v>
      </c>
      <c r="V399" s="149" t="s">
        <v>475</v>
      </c>
      <c r="W399" s="149" t="s">
        <v>475</v>
      </c>
      <c r="X399" s="149" t="s">
        <v>475</v>
      </c>
      <c r="Y399" s="149" t="s">
        <v>475</v>
      </c>
      <c r="Z399" s="150"/>
      <c r="AA399" s="150"/>
      <c r="AB399" s="152">
        <v>0</v>
      </c>
      <c r="AC399" s="152">
        <v>0</v>
      </c>
      <c r="AD399" s="152">
        <v>0</v>
      </c>
      <c r="AE399" s="152">
        <v>0</v>
      </c>
      <c r="AF399" s="152">
        <v>0</v>
      </c>
      <c r="AG399" s="150"/>
      <c r="AH399" s="150"/>
      <c r="AI399" s="150"/>
      <c r="AJ399" s="150"/>
      <c r="AK399" s="3" t="s">
        <v>475</v>
      </c>
      <c r="AL399" s="3" t="s">
        <v>475</v>
      </c>
      <c r="AM399" s="3" t="s">
        <v>475</v>
      </c>
    </row>
    <row r="400" spans="1:39" s="3" customFormat="1" x14ac:dyDescent="0.25">
      <c r="A400" s="3">
        <v>20231231</v>
      </c>
      <c r="B400" s="3" t="s">
        <v>1366</v>
      </c>
      <c r="C400" s="3" t="s">
        <v>1367</v>
      </c>
      <c r="D400" s="149">
        <v>359094.87</v>
      </c>
      <c r="E400" s="3" t="s">
        <v>24</v>
      </c>
      <c r="F400" s="3" t="s">
        <v>482</v>
      </c>
      <c r="G400" s="3" t="s">
        <v>474</v>
      </c>
      <c r="H400" s="3">
        <v>0</v>
      </c>
      <c r="I400" s="3" t="s">
        <v>483</v>
      </c>
      <c r="J400" s="3" t="s">
        <v>483</v>
      </c>
      <c r="K400" s="3" t="s">
        <v>23</v>
      </c>
      <c r="L400" s="149" t="s">
        <v>23</v>
      </c>
      <c r="M400" s="3" t="s">
        <v>484</v>
      </c>
      <c r="N400" s="149">
        <v>0</v>
      </c>
      <c r="O400" s="149">
        <v>0</v>
      </c>
      <c r="P400" s="150"/>
      <c r="Q400" s="3">
        <v>0</v>
      </c>
      <c r="R400" s="150"/>
      <c r="T400" s="150"/>
      <c r="U400" s="151">
        <v>0</v>
      </c>
      <c r="V400" s="149">
        <v>0</v>
      </c>
      <c r="W400" s="149">
        <v>0</v>
      </c>
      <c r="X400" s="149">
        <v>0</v>
      </c>
      <c r="Y400" s="149">
        <v>0</v>
      </c>
      <c r="Z400" s="150"/>
      <c r="AA400" s="150"/>
      <c r="AB400" s="152">
        <v>0</v>
      </c>
      <c r="AC400" s="152">
        <v>0</v>
      </c>
      <c r="AD400" s="152">
        <v>0</v>
      </c>
      <c r="AE400" s="152">
        <v>0</v>
      </c>
      <c r="AF400" s="152">
        <v>0</v>
      </c>
      <c r="AG400" s="150"/>
      <c r="AH400" s="150"/>
      <c r="AI400" s="150"/>
      <c r="AJ400" s="150"/>
      <c r="AK400" s="3" t="s">
        <v>25</v>
      </c>
      <c r="AL400" s="3" t="s">
        <v>1368</v>
      </c>
      <c r="AM400" s="3" t="s">
        <v>475</v>
      </c>
    </row>
    <row r="401" spans="1:39" s="3" customFormat="1" x14ac:dyDescent="0.25">
      <c r="A401" s="3">
        <v>20231231</v>
      </c>
      <c r="B401" s="3" t="s">
        <v>1369</v>
      </c>
      <c r="C401" s="3" t="s">
        <v>1370</v>
      </c>
      <c r="D401" s="149">
        <v>572178.96</v>
      </c>
      <c r="E401" s="3" t="s">
        <v>23</v>
      </c>
      <c r="F401" s="3" t="s">
        <v>500</v>
      </c>
      <c r="G401" s="3" t="s">
        <v>567</v>
      </c>
      <c r="H401" s="3">
        <v>0</v>
      </c>
      <c r="I401" s="3" t="s">
        <v>500</v>
      </c>
      <c r="K401" s="3" t="s">
        <v>23</v>
      </c>
      <c r="L401" s="149" t="s">
        <v>23</v>
      </c>
      <c r="M401" s="3" t="s">
        <v>475</v>
      </c>
      <c r="N401" s="149" t="s">
        <v>475</v>
      </c>
      <c r="O401" s="149" t="s">
        <v>475</v>
      </c>
      <c r="P401" s="150"/>
      <c r="Q401" s="3" t="s">
        <v>475</v>
      </c>
      <c r="R401" s="150"/>
      <c r="T401" s="150"/>
      <c r="U401" s="151">
        <v>0</v>
      </c>
      <c r="V401" s="149" t="s">
        <v>475</v>
      </c>
      <c r="W401" s="149" t="s">
        <v>475</v>
      </c>
      <c r="X401" s="149" t="s">
        <v>475</v>
      </c>
      <c r="Y401" s="149" t="s">
        <v>475</v>
      </c>
      <c r="Z401" s="150"/>
      <c r="AA401" s="150"/>
      <c r="AB401" s="152">
        <v>0</v>
      </c>
      <c r="AC401" s="152">
        <v>0</v>
      </c>
      <c r="AD401" s="152">
        <v>0</v>
      </c>
      <c r="AE401" s="152">
        <v>0</v>
      </c>
      <c r="AF401" s="152">
        <v>0</v>
      </c>
      <c r="AG401" s="150"/>
      <c r="AH401" s="150"/>
      <c r="AI401" s="150"/>
      <c r="AJ401" s="150"/>
      <c r="AK401" s="3" t="s">
        <v>475</v>
      </c>
      <c r="AL401" s="3" t="s">
        <v>475</v>
      </c>
      <c r="AM401" s="3" t="s">
        <v>475</v>
      </c>
    </row>
    <row r="402" spans="1:39" s="3" customFormat="1" x14ac:dyDescent="0.25">
      <c r="A402" s="3">
        <v>20231231</v>
      </c>
      <c r="B402" s="3" t="s">
        <v>1371</v>
      </c>
      <c r="C402" s="3" t="s">
        <v>1372</v>
      </c>
      <c r="D402" s="149">
        <v>4493.08</v>
      </c>
      <c r="E402" s="3" t="s">
        <v>24</v>
      </c>
      <c r="F402" s="3" t="s">
        <v>473</v>
      </c>
      <c r="G402" s="3" t="s">
        <v>474</v>
      </c>
      <c r="H402" s="3">
        <v>0</v>
      </c>
      <c r="I402" s="3" t="s">
        <v>473</v>
      </c>
      <c r="J402" s="3" t="s">
        <v>473</v>
      </c>
      <c r="K402" s="3" t="s">
        <v>23</v>
      </c>
      <c r="L402" s="149" t="s">
        <v>23</v>
      </c>
      <c r="M402" s="3" t="s">
        <v>475</v>
      </c>
      <c r="N402" s="149" t="s">
        <v>475</v>
      </c>
      <c r="O402" s="149" t="s">
        <v>475</v>
      </c>
      <c r="P402" s="150"/>
      <c r="Q402" s="3" t="s">
        <v>475</v>
      </c>
      <c r="R402" s="150"/>
      <c r="T402" s="150"/>
      <c r="U402" s="151">
        <v>0</v>
      </c>
      <c r="V402" s="149" t="s">
        <v>475</v>
      </c>
      <c r="W402" s="149" t="s">
        <v>475</v>
      </c>
      <c r="X402" s="149" t="s">
        <v>475</v>
      </c>
      <c r="Y402" s="149" t="s">
        <v>475</v>
      </c>
      <c r="Z402" s="150"/>
      <c r="AA402" s="150"/>
      <c r="AB402" s="152">
        <v>0</v>
      </c>
      <c r="AC402" s="152">
        <v>0</v>
      </c>
      <c r="AD402" s="152">
        <v>0</v>
      </c>
      <c r="AE402" s="152">
        <v>0</v>
      </c>
      <c r="AF402" s="152">
        <v>0</v>
      </c>
      <c r="AG402" s="150"/>
      <c r="AH402" s="150"/>
      <c r="AI402" s="150"/>
      <c r="AJ402" s="150"/>
      <c r="AK402" s="3" t="s">
        <v>475</v>
      </c>
      <c r="AL402" s="3" t="s">
        <v>475</v>
      </c>
      <c r="AM402" s="3" t="s">
        <v>475</v>
      </c>
    </row>
    <row r="403" spans="1:39" s="3" customFormat="1" x14ac:dyDescent="0.25">
      <c r="A403" s="3">
        <v>20231231</v>
      </c>
      <c r="B403" s="3" t="s">
        <v>1373</v>
      </c>
      <c r="C403" s="3" t="s">
        <v>1374</v>
      </c>
      <c r="D403" s="149">
        <v>7783550.8499999996</v>
      </c>
      <c r="E403" s="3" t="s">
        <v>23</v>
      </c>
      <c r="F403" s="3" t="s">
        <v>500</v>
      </c>
      <c r="G403" s="3" t="s">
        <v>504</v>
      </c>
      <c r="H403" s="3">
        <v>1</v>
      </c>
      <c r="I403" s="3" t="s">
        <v>500</v>
      </c>
      <c r="K403" s="3" t="s">
        <v>24</v>
      </c>
      <c r="L403" s="149" t="s">
        <v>23</v>
      </c>
      <c r="M403" s="3" t="s">
        <v>475</v>
      </c>
      <c r="N403" s="149" t="s">
        <v>475</v>
      </c>
      <c r="O403" s="149" t="s">
        <v>475</v>
      </c>
      <c r="P403" s="150"/>
      <c r="Q403" s="3" t="s">
        <v>475</v>
      </c>
      <c r="R403" s="150"/>
      <c r="T403" s="150"/>
      <c r="U403" s="151">
        <v>0</v>
      </c>
      <c r="V403" s="149" t="s">
        <v>475</v>
      </c>
      <c r="W403" s="149" t="s">
        <v>475</v>
      </c>
      <c r="X403" s="149" t="s">
        <v>475</v>
      </c>
      <c r="Y403" s="149" t="s">
        <v>475</v>
      </c>
      <c r="Z403" s="150"/>
      <c r="AA403" s="150"/>
      <c r="AB403" s="152">
        <v>0</v>
      </c>
      <c r="AC403" s="152">
        <v>0</v>
      </c>
      <c r="AD403" s="152">
        <v>0</v>
      </c>
      <c r="AE403" s="152">
        <v>0</v>
      </c>
      <c r="AF403" s="152">
        <v>0</v>
      </c>
      <c r="AG403" s="150"/>
      <c r="AH403" s="150"/>
      <c r="AI403" s="150"/>
      <c r="AJ403" s="150"/>
      <c r="AK403" s="3" t="s">
        <v>475</v>
      </c>
      <c r="AL403" s="3" t="s">
        <v>475</v>
      </c>
      <c r="AM403" s="3" t="s">
        <v>475</v>
      </c>
    </row>
    <row r="404" spans="1:39" s="3" customFormat="1" x14ac:dyDescent="0.25">
      <c r="A404" s="3">
        <v>20231231</v>
      </c>
      <c r="B404" s="3" t="s">
        <v>1375</v>
      </c>
      <c r="C404" s="3" t="s">
        <v>1376</v>
      </c>
      <c r="D404" s="149">
        <v>397651.95</v>
      </c>
      <c r="E404" s="3" t="s">
        <v>24</v>
      </c>
      <c r="F404" s="3" t="s">
        <v>482</v>
      </c>
      <c r="G404" s="3" t="s">
        <v>474</v>
      </c>
      <c r="H404" s="3">
        <v>0</v>
      </c>
      <c r="I404" s="3" t="s">
        <v>483</v>
      </c>
      <c r="J404" s="3" t="s">
        <v>483</v>
      </c>
      <c r="K404" s="3" t="s">
        <v>23</v>
      </c>
      <c r="L404" s="149" t="s">
        <v>23</v>
      </c>
      <c r="M404" s="3" t="s">
        <v>484</v>
      </c>
      <c r="N404" s="149">
        <v>0</v>
      </c>
      <c r="O404" s="149">
        <v>0</v>
      </c>
      <c r="P404" s="150"/>
      <c r="Q404" s="3">
        <v>0</v>
      </c>
      <c r="R404" s="150"/>
      <c r="T404" s="150"/>
      <c r="U404" s="151">
        <v>0</v>
      </c>
      <c r="V404" s="149">
        <v>0</v>
      </c>
      <c r="W404" s="149">
        <v>0</v>
      </c>
      <c r="X404" s="149">
        <v>0</v>
      </c>
      <c r="Y404" s="149">
        <v>0</v>
      </c>
      <c r="Z404" s="150"/>
      <c r="AA404" s="150"/>
      <c r="AB404" s="152">
        <v>0</v>
      </c>
      <c r="AC404" s="152">
        <v>0</v>
      </c>
      <c r="AD404" s="152">
        <v>0</v>
      </c>
      <c r="AE404" s="152">
        <v>0</v>
      </c>
      <c r="AF404" s="152">
        <v>0</v>
      </c>
      <c r="AG404" s="150"/>
      <c r="AH404" s="150"/>
      <c r="AI404" s="150"/>
      <c r="AJ404" s="150"/>
      <c r="AK404" s="3" t="s">
        <v>475</v>
      </c>
      <c r="AL404" s="3" t="s">
        <v>475</v>
      </c>
      <c r="AM404" s="3" t="s">
        <v>475</v>
      </c>
    </row>
    <row r="405" spans="1:39" s="3" customFormat="1" x14ac:dyDescent="0.25">
      <c r="A405" s="3">
        <v>20231231</v>
      </c>
      <c r="B405" s="3" t="s">
        <v>1377</v>
      </c>
      <c r="C405" s="3" t="s">
        <v>1378</v>
      </c>
      <c r="D405" s="149">
        <v>6892604.7599999998</v>
      </c>
      <c r="E405" s="3" t="s">
        <v>23</v>
      </c>
      <c r="F405" s="3" t="s">
        <v>500</v>
      </c>
      <c r="G405" s="3" t="s">
        <v>504</v>
      </c>
      <c r="H405" s="3">
        <v>1</v>
      </c>
      <c r="I405" s="3" t="s">
        <v>500</v>
      </c>
      <c r="K405" s="3" t="s">
        <v>24</v>
      </c>
      <c r="L405" s="149" t="s">
        <v>23</v>
      </c>
      <c r="M405" s="3" t="s">
        <v>475</v>
      </c>
      <c r="N405" s="149" t="s">
        <v>475</v>
      </c>
      <c r="O405" s="149" t="s">
        <v>475</v>
      </c>
      <c r="P405" s="150"/>
      <c r="Q405" s="3" t="s">
        <v>475</v>
      </c>
      <c r="R405" s="150"/>
      <c r="T405" s="150"/>
      <c r="U405" s="151">
        <v>0</v>
      </c>
      <c r="V405" s="149" t="s">
        <v>475</v>
      </c>
      <c r="W405" s="149" t="s">
        <v>475</v>
      </c>
      <c r="X405" s="149" t="s">
        <v>475</v>
      </c>
      <c r="Y405" s="149" t="s">
        <v>475</v>
      </c>
      <c r="Z405" s="150"/>
      <c r="AA405" s="150"/>
      <c r="AB405" s="152">
        <v>0</v>
      </c>
      <c r="AC405" s="152">
        <v>0</v>
      </c>
      <c r="AD405" s="152">
        <v>0</v>
      </c>
      <c r="AE405" s="152">
        <v>0</v>
      </c>
      <c r="AF405" s="152">
        <v>0</v>
      </c>
      <c r="AG405" s="150"/>
      <c r="AH405" s="150"/>
      <c r="AI405" s="150"/>
      <c r="AJ405" s="150"/>
      <c r="AK405" s="3" t="s">
        <v>475</v>
      </c>
      <c r="AL405" s="3" t="s">
        <v>475</v>
      </c>
      <c r="AM405" s="3" t="s">
        <v>475</v>
      </c>
    </row>
    <row r="406" spans="1:39" s="3" customFormat="1" x14ac:dyDescent="0.25">
      <c r="A406" s="3">
        <v>20231231</v>
      </c>
      <c r="B406" s="3" t="s">
        <v>1379</v>
      </c>
      <c r="C406" s="3" t="s">
        <v>1380</v>
      </c>
      <c r="D406" s="149">
        <v>1530.42</v>
      </c>
      <c r="E406" s="3" t="s">
        <v>23</v>
      </c>
      <c r="F406" s="3" t="s">
        <v>500</v>
      </c>
      <c r="G406" s="3" t="s">
        <v>790</v>
      </c>
      <c r="H406" s="3">
        <v>1</v>
      </c>
      <c r="I406" s="3" t="s">
        <v>500</v>
      </c>
      <c r="K406" s="3" t="s">
        <v>24</v>
      </c>
      <c r="L406" s="149" t="s">
        <v>23</v>
      </c>
      <c r="M406" s="3" t="s">
        <v>475</v>
      </c>
      <c r="N406" s="149" t="s">
        <v>475</v>
      </c>
      <c r="O406" s="149" t="s">
        <v>475</v>
      </c>
      <c r="P406" s="150"/>
      <c r="Q406" s="3" t="s">
        <v>475</v>
      </c>
      <c r="R406" s="150"/>
      <c r="T406" s="150"/>
      <c r="U406" s="151">
        <v>0</v>
      </c>
      <c r="V406" s="149" t="s">
        <v>475</v>
      </c>
      <c r="W406" s="149" t="s">
        <v>475</v>
      </c>
      <c r="X406" s="149" t="s">
        <v>475</v>
      </c>
      <c r="Y406" s="149" t="s">
        <v>475</v>
      </c>
      <c r="Z406" s="150"/>
      <c r="AA406" s="150"/>
      <c r="AB406" s="152">
        <v>0</v>
      </c>
      <c r="AC406" s="152">
        <v>0</v>
      </c>
      <c r="AD406" s="152">
        <v>0</v>
      </c>
      <c r="AE406" s="152">
        <v>0</v>
      </c>
      <c r="AF406" s="152">
        <v>0</v>
      </c>
      <c r="AG406" s="150"/>
      <c r="AH406" s="150"/>
      <c r="AI406" s="150"/>
      <c r="AJ406" s="150"/>
      <c r="AK406" s="3" t="s">
        <v>475</v>
      </c>
      <c r="AL406" s="3" t="s">
        <v>475</v>
      </c>
      <c r="AM406" s="3" t="s">
        <v>475</v>
      </c>
    </row>
    <row r="407" spans="1:39" s="3" customFormat="1" x14ac:dyDescent="0.25">
      <c r="A407" s="3">
        <v>20231231</v>
      </c>
      <c r="B407" s="3" t="s">
        <v>1381</v>
      </c>
      <c r="C407" s="3" t="s">
        <v>1382</v>
      </c>
      <c r="D407" s="149">
        <v>848349.04999999993</v>
      </c>
      <c r="E407" s="3" t="s">
        <v>24</v>
      </c>
      <c r="F407" s="3" t="s">
        <v>473</v>
      </c>
      <c r="G407" s="3" t="s">
        <v>474</v>
      </c>
      <c r="H407" s="3">
        <v>0</v>
      </c>
      <c r="I407" s="3" t="s">
        <v>473</v>
      </c>
      <c r="J407" s="3" t="s">
        <v>473</v>
      </c>
      <c r="K407" s="3" t="s">
        <v>23</v>
      </c>
      <c r="L407" s="149" t="s">
        <v>23</v>
      </c>
      <c r="M407" s="3" t="s">
        <v>475</v>
      </c>
      <c r="N407" s="149" t="s">
        <v>475</v>
      </c>
      <c r="O407" s="149" t="s">
        <v>475</v>
      </c>
      <c r="P407" s="150"/>
      <c r="Q407" s="3" t="s">
        <v>475</v>
      </c>
      <c r="R407" s="150"/>
      <c r="T407" s="150"/>
      <c r="U407" s="151">
        <v>0</v>
      </c>
      <c r="V407" s="149" t="s">
        <v>475</v>
      </c>
      <c r="W407" s="149" t="s">
        <v>475</v>
      </c>
      <c r="X407" s="149" t="s">
        <v>475</v>
      </c>
      <c r="Y407" s="149" t="s">
        <v>475</v>
      </c>
      <c r="Z407" s="150"/>
      <c r="AA407" s="150"/>
      <c r="AB407" s="152">
        <v>0</v>
      </c>
      <c r="AC407" s="152">
        <v>0</v>
      </c>
      <c r="AD407" s="152">
        <v>0</v>
      </c>
      <c r="AE407" s="152">
        <v>0</v>
      </c>
      <c r="AF407" s="152">
        <v>0</v>
      </c>
      <c r="AG407" s="150"/>
      <c r="AH407" s="150"/>
      <c r="AI407" s="150"/>
      <c r="AJ407" s="150"/>
      <c r="AK407" s="3" t="s">
        <v>475</v>
      </c>
      <c r="AL407" s="3" t="s">
        <v>475</v>
      </c>
      <c r="AM407" s="3" t="s">
        <v>475</v>
      </c>
    </row>
    <row r="408" spans="1:39" s="3" customFormat="1" x14ac:dyDescent="0.25">
      <c r="A408" s="3">
        <v>20231231</v>
      </c>
      <c r="B408" s="3" t="s">
        <v>1383</v>
      </c>
      <c r="C408" s="3" t="s">
        <v>1384</v>
      </c>
      <c r="D408" s="149">
        <v>3090288.03</v>
      </c>
      <c r="E408" s="3" t="s">
        <v>24</v>
      </c>
      <c r="F408" s="3" t="s">
        <v>473</v>
      </c>
      <c r="G408" s="3" t="s">
        <v>474</v>
      </c>
      <c r="H408" s="3">
        <v>0</v>
      </c>
      <c r="I408" s="3" t="s">
        <v>473</v>
      </c>
      <c r="J408" s="3" t="s">
        <v>473</v>
      </c>
      <c r="K408" s="3" t="s">
        <v>23</v>
      </c>
      <c r="L408" s="149" t="s">
        <v>23</v>
      </c>
      <c r="M408" s="3" t="s">
        <v>475</v>
      </c>
      <c r="N408" s="149" t="s">
        <v>475</v>
      </c>
      <c r="O408" s="149" t="s">
        <v>475</v>
      </c>
      <c r="P408" s="150"/>
      <c r="Q408" s="3" t="s">
        <v>475</v>
      </c>
      <c r="R408" s="150"/>
      <c r="T408" s="150"/>
      <c r="U408" s="151">
        <v>0</v>
      </c>
      <c r="V408" s="149" t="s">
        <v>475</v>
      </c>
      <c r="W408" s="149" t="s">
        <v>475</v>
      </c>
      <c r="X408" s="149" t="s">
        <v>475</v>
      </c>
      <c r="Y408" s="149" t="s">
        <v>475</v>
      </c>
      <c r="Z408" s="150"/>
      <c r="AA408" s="150"/>
      <c r="AB408" s="152">
        <v>0</v>
      </c>
      <c r="AC408" s="152">
        <v>0</v>
      </c>
      <c r="AD408" s="152">
        <v>0</v>
      </c>
      <c r="AE408" s="152">
        <v>0</v>
      </c>
      <c r="AF408" s="152">
        <v>0</v>
      </c>
      <c r="AG408" s="150"/>
      <c r="AH408" s="150"/>
      <c r="AI408" s="150"/>
      <c r="AJ408" s="150"/>
      <c r="AK408" s="3" t="s">
        <v>475</v>
      </c>
      <c r="AL408" s="3" t="s">
        <v>475</v>
      </c>
      <c r="AM408" s="3" t="s">
        <v>475</v>
      </c>
    </row>
    <row r="409" spans="1:39" s="3" customFormat="1" x14ac:dyDescent="0.25">
      <c r="A409" s="3">
        <v>20231231</v>
      </c>
      <c r="B409" s="3" t="s">
        <v>1385</v>
      </c>
      <c r="C409" s="3" t="s">
        <v>1386</v>
      </c>
      <c r="D409" s="149">
        <v>273370.28000000003</v>
      </c>
      <c r="E409" s="3" t="s">
        <v>24</v>
      </c>
      <c r="F409" s="3" t="s">
        <v>473</v>
      </c>
      <c r="G409" s="3" t="s">
        <v>474</v>
      </c>
      <c r="H409" s="3">
        <v>0</v>
      </c>
      <c r="I409" s="3" t="s">
        <v>473</v>
      </c>
      <c r="J409" s="3" t="s">
        <v>473</v>
      </c>
      <c r="K409" s="3" t="s">
        <v>23</v>
      </c>
      <c r="L409" s="149" t="s">
        <v>23</v>
      </c>
      <c r="M409" s="3" t="s">
        <v>475</v>
      </c>
      <c r="N409" s="149" t="s">
        <v>475</v>
      </c>
      <c r="O409" s="149" t="s">
        <v>475</v>
      </c>
      <c r="P409" s="150"/>
      <c r="Q409" s="3" t="s">
        <v>475</v>
      </c>
      <c r="R409" s="150"/>
      <c r="T409" s="150"/>
      <c r="U409" s="151">
        <v>0</v>
      </c>
      <c r="V409" s="149" t="s">
        <v>475</v>
      </c>
      <c r="W409" s="149" t="s">
        <v>475</v>
      </c>
      <c r="X409" s="149" t="s">
        <v>475</v>
      </c>
      <c r="Y409" s="149" t="s">
        <v>475</v>
      </c>
      <c r="Z409" s="150"/>
      <c r="AA409" s="150"/>
      <c r="AB409" s="152">
        <v>0</v>
      </c>
      <c r="AC409" s="152">
        <v>0</v>
      </c>
      <c r="AD409" s="152">
        <v>0</v>
      </c>
      <c r="AE409" s="152">
        <v>0</v>
      </c>
      <c r="AF409" s="152">
        <v>0</v>
      </c>
      <c r="AG409" s="150"/>
      <c r="AH409" s="150"/>
      <c r="AI409" s="150"/>
      <c r="AJ409" s="150"/>
      <c r="AK409" s="3" t="s">
        <v>475</v>
      </c>
      <c r="AL409" s="3" t="s">
        <v>475</v>
      </c>
      <c r="AM409" s="3" t="s">
        <v>475</v>
      </c>
    </row>
    <row r="410" spans="1:39" s="3" customFormat="1" x14ac:dyDescent="0.25">
      <c r="A410" s="3">
        <v>20231231</v>
      </c>
      <c r="B410" s="3" t="s">
        <v>1387</v>
      </c>
      <c r="C410" s="3" t="s">
        <v>1388</v>
      </c>
      <c r="D410" s="149">
        <v>4910636.3499999996</v>
      </c>
      <c r="E410" s="3" t="s">
        <v>24</v>
      </c>
      <c r="F410" s="3" t="s">
        <v>473</v>
      </c>
      <c r="G410" s="3" t="s">
        <v>474</v>
      </c>
      <c r="H410" s="3">
        <v>0</v>
      </c>
      <c r="I410" s="3" t="s">
        <v>473</v>
      </c>
      <c r="J410" s="3" t="s">
        <v>473</v>
      </c>
      <c r="K410" s="3" t="s">
        <v>23</v>
      </c>
      <c r="L410" s="149" t="s">
        <v>23</v>
      </c>
      <c r="M410" s="3" t="s">
        <v>475</v>
      </c>
      <c r="N410" s="149" t="s">
        <v>475</v>
      </c>
      <c r="O410" s="149" t="s">
        <v>475</v>
      </c>
      <c r="P410" s="150"/>
      <c r="Q410" s="3" t="s">
        <v>475</v>
      </c>
      <c r="R410" s="150"/>
      <c r="T410" s="150"/>
      <c r="U410" s="151">
        <v>0</v>
      </c>
      <c r="V410" s="149" t="s">
        <v>475</v>
      </c>
      <c r="W410" s="149" t="s">
        <v>475</v>
      </c>
      <c r="X410" s="149" t="s">
        <v>475</v>
      </c>
      <c r="Y410" s="149" t="s">
        <v>475</v>
      </c>
      <c r="Z410" s="150"/>
      <c r="AA410" s="150"/>
      <c r="AB410" s="152">
        <v>0</v>
      </c>
      <c r="AC410" s="152">
        <v>0</v>
      </c>
      <c r="AD410" s="152">
        <v>0</v>
      </c>
      <c r="AE410" s="152">
        <v>0</v>
      </c>
      <c r="AF410" s="152">
        <v>0</v>
      </c>
      <c r="AG410" s="150"/>
      <c r="AH410" s="150"/>
      <c r="AI410" s="150"/>
      <c r="AJ410" s="150"/>
      <c r="AK410" s="3" t="s">
        <v>475</v>
      </c>
      <c r="AL410" s="3" t="s">
        <v>475</v>
      </c>
      <c r="AM410" s="3" t="s">
        <v>475</v>
      </c>
    </row>
    <row r="411" spans="1:39" s="3" customFormat="1" x14ac:dyDescent="0.25">
      <c r="A411" s="3">
        <v>20231231</v>
      </c>
      <c r="B411" s="3" t="s">
        <v>1389</v>
      </c>
      <c r="C411" s="3" t="s">
        <v>1390</v>
      </c>
      <c r="D411" s="149">
        <v>6307045.8899999987</v>
      </c>
      <c r="E411" s="3" t="s">
        <v>24</v>
      </c>
      <c r="F411" s="3" t="s">
        <v>473</v>
      </c>
      <c r="G411" s="3" t="s">
        <v>474</v>
      </c>
      <c r="H411" s="3">
        <v>0</v>
      </c>
      <c r="I411" s="3" t="s">
        <v>473</v>
      </c>
      <c r="J411" s="3" t="s">
        <v>473</v>
      </c>
      <c r="K411" s="3" t="s">
        <v>23</v>
      </c>
      <c r="L411" s="149" t="s">
        <v>23</v>
      </c>
      <c r="M411" s="3" t="s">
        <v>475</v>
      </c>
      <c r="N411" s="149" t="s">
        <v>475</v>
      </c>
      <c r="O411" s="149" t="s">
        <v>475</v>
      </c>
      <c r="P411" s="150"/>
      <c r="Q411" s="3" t="s">
        <v>475</v>
      </c>
      <c r="R411" s="150"/>
      <c r="T411" s="150"/>
      <c r="U411" s="151">
        <v>0</v>
      </c>
      <c r="V411" s="149" t="s">
        <v>475</v>
      </c>
      <c r="W411" s="149" t="s">
        <v>475</v>
      </c>
      <c r="X411" s="149" t="s">
        <v>475</v>
      </c>
      <c r="Y411" s="149" t="s">
        <v>475</v>
      </c>
      <c r="Z411" s="150"/>
      <c r="AA411" s="150"/>
      <c r="AB411" s="152">
        <v>0</v>
      </c>
      <c r="AC411" s="152">
        <v>0</v>
      </c>
      <c r="AD411" s="152">
        <v>0</v>
      </c>
      <c r="AE411" s="152">
        <v>0</v>
      </c>
      <c r="AF411" s="152">
        <v>0</v>
      </c>
      <c r="AG411" s="150"/>
      <c r="AH411" s="150"/>
      <c r="AI411" s="150"/>
      <c r="AJ411" s="150"/>
      <c r="AK411" s="3" t="s">
        <v>475</v>
      </c>
      <c r="AL411" s="3" t="s">
        <v>475</v>
      </c>
      <c r="AM411" s="3" t="s">
        <v>475</v>
      </c>
    </row>
    <row r="412" spans="1:39" s="3" customFormat="1" x14ac:dyDescent="0.25">
      <c r="A412" s="3">
        <v>20231231</v>
      </c>
      <c r="B412" s="3" t="s">
        <v>1391</v>
      </c>
      <c r="C412" s="3" t="s">
        <v>1392</v>
      </c>
      <c r="D412" s="149">
        <v>591741.51</v>
      </c>
      <c r="E412" s="3" t="s">
        <v>24</v>
      </c>
      <c r="F412" s="3" t="s">
        <v>482</v>
      </c>
      <c r="G412" s="3" t="s">
        <v>474</v>
      </c>
      <c r="H412" s="3">
        <v>0</v>
      </c>
      <c r="I412" s="3" t="s">
        <v>483</v>
      </c>
      <c r="J412" s="3" t="s">
        <v>483</v>
      </c>
      <c r="K412" s="3" t="s">
        <v>23</v>
      </c>
      <c r="L412" s="149" t="s">
        <v>23</v>
      </c>
      <c r="M412" s="3" t="s">
        <v>484</v>
      </c>
      <c r="N412" s="149">
        <v>0</v>
      </c>
      <c r="O412" s="149">
        <v>0</v>
      </c>
      <c r="P412" s="150"/>
      <c r="Q412" s="3">
        <v>0</v>
      </c>
      <c r="R412" s="150"/>
      <c r="T412" s="150"/>
      <c r="U412" s="151">
        <v>0</v>
      </c>
      <c r="V412" s="149">
        <v>0</v>
      </c>
      <c r="W412" s="149">
        <v>0</v>
      </c>
      <c r="X412" s="149">
        <v>0</v>
      </c>
      <c r="Y412" s="149">
        <v>0</v>
      </c>
      <c r="Z412" s="150"/>
      <c r="AA412" s="150"/>
      <c r="AB412" s="152">
        <v>0</v>
      </c>
      <c r="AC412" s="152">
        <v>0</v>
      </c>
      <c r="AD412" s="152">
        <v>0</v>
      </c>
      <c r="AE412" s="152">
        <v>0</v>
      </c>
      <c r="AF412" s="152">
        <v>0</v>
      </c>
      <c r="AG412" s="150"/>
      <c r="AH412" s="150"/>
      <c r="AI412" s="150"/>
      <c r="AJ412" s="150"/>
      <c r="AK412" s="3" t="s">
        <v>25</v>
      </c>
      <c r="AL412" s="3" t="s">
        <v>1393</v>
      </c>
      <c r="AM412" s="3" t="s">
        <v>475</v>
      </c>
    </row>
    <row r="413" spans="1:39" s="3" customFormat="1" x14ac:dyDescent="0.25">
      <c r="A413" s="3">
        <v>20231231</v>
      </c>
      <c r="B413" s="3" t="s">
        <v>1394</v>
      </c>
      <c r="C413" s="3" t="s">
        <v>1395</v>
      </c>
      <c r="D413" s="149">
        <v>44493094.789999992</v>
      </c>
      <c r="E413" s="3" t="s">
        <v>23</v>
      </c>
      <c r="F413" s="3" t="s">
        <v>500</v>
      </c>
      <c r="G413" s="3" t="s">
        <v>504</v>
      </c>
      <c r="H413" s="3">
        <v>1</v>
      </c>
      <c r="I413" s="3" t="s">
        <v>500</v>
      </c>
      <c r="J413" s="157" t="s">
        <v>506</v>
      </c>
      <c r="K413" s="3" t="s">
        <v>24</v>
      </c>
      <c r="L413" s="149" t="s">
        <v>23</v>
      </c>
      <c r="M413" s="3" t="s">
        <v>475</v>
      </c>
      <c r="N413" s="149" t="s">
        <v>475</v>
      </c>
      <c r="O413" s="149" t="s">
        <v>475</v>
      </c>
      <c r="P413" s="150"/>
      <c r="Q413" s="3" t="s">
        <v>475</v>
      </c>
      <c r="R413" s="150"/>
      <c r="T413" s="150"/>
      <c r="U413" s="151">
        <v>0</v>
      </c>
      <c r="V413" s="149" t="s">
        <v>475</v>
      </c>
      <c r="W413" s="149" t="s">
        <v>475</v>
      </c>
      <c r="X413" s="149" t="s">
        <v>475</v>
      </c>
      <c r="Y413" s="149" t="s">
        <v>475</v>
      </c>
      <c r="Z413" s="150"/>
      <c r="AA413" s="150"/>
      <c r="AB413" s="152">
        <v>0</v>
      </c>
      <c r="AC413" s="152">
        <v>0</v>
      </c>
      <c r="AD413" s="152">
        <v>0</v>
      </c>
      <c r="AE413" s="152">
        <v>0</v>
      </c>
      <c r="AF413" s="152">
        <v>0</v>
      </c>
      <c r="AG413" s="150"/>
      <c r="AH413" s="150"/>
      <c r="AI413" s="150"/>
      <c r="AJ413" s="150"/>
      <c r="AK413" s="3" t="s">
        <v>22</v>
      </c>
      <c r="AL413" s="3" t="s">
        <v>571</v>
      </c>
      <c r="AM413" s="3" t="s">
        <v>475</v>
      </c>
    </row>
    <row r="414" spans="1:39" s="3" customFormat="1" x14ac:dyDescent="0.25">
      <c r="A414" s="3">
        <v>20231231</v>
      </c>
      <c r="B414" s="3" t="s">
        <v>1396</v>
      </c>
      <c r="C414" s="3" t="s">
        <v>1397</v>
      </c>
      <c r="D414" s="149">
        <v>18405547.68</v>
      </c>
      <c r="E414" s="3" t="s">
        <v>24</v>
      </c>
      <c r="F414" s="3" t="s">
        <v>473</v>
      </c>
      <c r="G414" s="3" t="s">
        <v>474</v>
      </c>
      <c r="H414" s="3">
        <v>0</v>
      </c>
      <c r="I414" s="3" t="s">
        <v>473</v>
      </c>
      <c r="J414" s="3" t="s">
        <v>473</v>
      </c>
      <c r="K414" s="3" t="s">
        <v>23</v>
      </c>
      <c r="L414" s="149" t="s">
        <v>23</v>
      </c>
      <c r="M414" s="3" t="s">
        <v>475</v>
      </c>
      <c r="N414" s="149" t="s">
        <v>475</v>
      </c>
      <c r="O414" s="149" t="s">
        <v>475</v>
      </c>
      <c r="P414" s="150"/>
      <c r="Q414" s="3" t="s">
        <v>475</v>
      </c>
      <c r="R414" s="150"/>
      <c r="T414" s="150"/>
      <c r="U414" s="151">
        <v>0</v>
      </c>
      <c r="V414" s="149" t="s">
        <v>475</v>
      </c>
      <c r="W414" s="149" t="s">
        <v>475</v>
      </c>
      <c r="X414" s="149" t="s">
        <v>475</v>
      </c>
      <c r="Y414" s="149" t="s">
        <v>475</v>
      </c>
      <c r="Z414" s="150"/>
      <c r="AA414" s="150"/>
      <c r="AB414" s="152">
        <v>0</v>
      </c>
      <c r="AC414" s="152">
        <v>0</v>
      </c>
      <c r="AD414" s="152">
        <v>0</v>
      </c>
      <c r="AE414" s="152">
        <v>0</v>
      </c>
      <c r="AF414" s="152">
        <v>0</v>
      </c>
      <c r="AG414" s="150"/>
      <c r="AH414" s="150"/>
      <c r="AI414" s="150"/>
      <c r="AJ414" s="150"/>
      <c r="AK414" s="3" t="s">
        <v>475</v>
      </c>
      <c r="AL414" s="3" t="s">
        <v>475</v>
      </c>
      <c r="AM414" s="3" t="s">
        <v>475</v>
      </c>
    </row>
    <row r="415" spans="1:39" s="3" customFormat="1" x14ac:dyDescent="0.25">
      <c r="A415" s="3">
        <v>20231231</v>
      </c>
      <c r="B415" s="3" t="s">
        <v>1398</v>
      </c>
      <c r="C415" s="3" t="s">
        <v>1399</v>
      </c>
      <c r="D415" s="149">
        <v>407453.54000000004</v>
      </c>
      <c r="E415" s="3" t="s">
        <v>24</v>
      </c>
      <c r="F415" s="3" t="s">
        <v>482</v>
      </c>
      <c r="G415" s="3" t="s">
        <v>474</v>
      </c>
      <c r="H415" s="3">
        <v>0</v>
      </c>
      <c r="I415" s="3" t="s">
        <v>483</v>
      </c>
      <c r="J415" s="3" t="s">
        <v>483</v>
      </c>
      <c r="K415" s="3" t="s">
        <v>23</v>
      </c>
      <c r="L415" s="149" t="s">
        <v>23</v>
      </c>
      <c r="M415" s="3" t="s">
        <v>487</v>
      </c>
      <c r="N415" s="149">
        <v>0.91299999999999992</v>
      </c>
      <c r="O415" s="149">
        <v>0.91299999999999992</v>
      </c>
      <c r="P415" s="150"/>
      <c r="Q415" s="3">
        <v>0.11</v>
      </c>
      <c r="R415" s="150"/>
      <c r="S415" s="3">
        <v>1</v>
      </c>
      <c r="T415" s="150"/>
      <c r="U415" s="151">
        <v>0</v>
      </c>
      <c r="V415" s="149">
        <v>0</v>
      </c>
      <c r="W415" s="149">
        <v>0.107</v>
      </c>
      <c r="X415" s="149">
        <v>0</v>
      </c>
      <c r="Y415" s="149">
        <v>0.107</v>
      </c>
      <c r="Z415" s="150"/>
      <c r="AA415" s="150"/>
      <c r="AB415" s="152">
        <v>372005.08202000003</v>
      </c>
      <c r="AC415" s="152">
        <v>44819.889400000007</v>
      </c>
      <c r="AD415" s="152">
        <v>0</v>
      </c>
      <c r="AE415" s="152">
        <v>0</v>
      </c>
      <c r="AF415" s="152">
        <v>43597.528780000001</v>
      </c>
      <c r="AG415" s="150"/>
      <c r="AH415" s="150"/>
      <c r="AI415" s="150"/>
      <c r="AJ415" s="150"/>
      <c r="AK415" s="3" t="s">
        <v>25</v>
      </c>
      <c r="AL415" s="3" t="s">
        <v>1400</v>
      </c>
      <c r="AM415" s="3" t="s">
        <v>475</v>
      </c>
    </row>
    <row r="416" spans="1:39" s="3" customFormat="1" x14ac:dyDescent="0.25">
      <c r="A416" s="3">
        <v>20231231</v>
      </c>
      <c r="B416" s="3" t="s">
        <v>1401</v>
      </c>
      <c r="C416" s="3" t="s">
        <v>1402</v>
      </c>
      <c r="D416" s="149">
        <v>559340.01</v>
      </c>
      <c r="E416" s="3" t="s">
        <v>24</v>
      </c>
      <c r="F416" s="3" t="s">
        <v>482</v>
      </c>
      <c r="G416" s="3" t="s">
        <v>474</v>
      </c>
      <c r="H416" s="3">
        <v>0</v>
      </c>
      <c r="I416" s="3" t="s">
        <v>483</v>
      </c>
      <c r="J416" s="3" t="s">
        <v>483</v>
      </c>
      <c r="K416" s="3" t="s">
        <v>23</v>
      </c>
      <c r="L416" s="149" t="s">
        <v>23</v>
      </c>
      <c r="M416" s="3" t="s">
        <v>484</v>
      </c>
      <c r="N416" s="149">
        <v>0</v>
      </c>
      <c r="O416" s="149">
        <v>0</v>
      </c>
      <c r="P416" s="150"/>
      <c r="Q416" s="3">
        <v>0</v>
      </c>
      <c r="R416" s="150"/>
      <c r="T416" s="150"/>
      <c r="U416" s="151">
        <v>0</v>
      </c>
      <c r="V416" s="149">
        <v>0</v>
      </c>
      <c r="W416" s="149">
        <v>0</v>
      </c>
      <c r="X416" s="149">
        <v>0</v>
      </c>
      <c r="Y416" s="149">
        <v>0</v>
      </c>
      <c r="Z416" s="150"/>
      <c r="AA416" s="150"/>
      <c r="AB416" s="152">
        <v>0</v>
      </c>
      <c r="AC416" s="152">
        <v>0</v>
      </c>
      <c r="AD416" s="152">
        <v>0</v>
      </c>
      <c r="AE416" s="152">
        <v>0</v>
      </c>
      <c r="AF416" s="152">
        <v>0</v>
      </c>
      <c r="AG416" s="150"/>
      <c r="AH416" s="150"/>
      <c r="AI416" s="150"/>
      <c r="AJ416" s="150"/>
      <c r="AK416" s="3" t="s">
        <v>25</v>
      </c>
      <c r="AL416" s="3" t="s">
        <v>1403</v>
      </c>
      <c r="AM416" s="3" t="s">
        <v>475</v>
      </c>
    </row>
    <row r="417" spans="1:40" s="3" customFormat="1" x14ac:dyDescent="0.25">
      <c r="A417" s="3">
        <v>20231231</v>
      </c>
      <c r="B417" s="3" t="s">
        <v>1404</v>
      </c>
      <c r="C417" s="3" t="s">
        <v>1405</v>
      </c>
      <c r="D417" s="149">
        <v>433594.05000000005</v>
      </c>
      <c r="E417" s="3" t="s">
        <v>23</v>
      </c>
      <c r="F417" s="3" t="s">
        <v>500</v>
      </c>
      <c r="G417" s="3" t="s">
        <v>504</v>
      </c>
      <c r="H417" s="3">
        <v>1</v>
      </c>
      <c r="I417" s="3" t="s">
        <v>500</v>
      </c>
      <c r="K417" s="3" t="s">
        <v>24</v>
      </c>
      <c r="L417" s="149" t="s">
        <v>23</v>
      </c>
      <c r="M417" s="3" t="s">
        <v>475</v>
      </c>
      <c r="N417" s="149" t="s">
        <v>475</v>
      </c>
      <c r="O417" s="149" t="s">
        <v>475</v>
      </c>
      <c r="P417" s="150"/>
      <c r="Q417" s="3" t="s">
        <v>475</v>
      </c>
      <c r="R417" s="150"/>
      <c r="T417" s="150"/>
      <c r="U417" s="151">
        <v>0</v>
      </c>
      <c r="V417" s="149" t="s">
        <v>475</v>
      </c>
      <c r="W417" s="149" t="s">
        <v>475</v>
      </c>
      <c r="X417" s="149" t="s">
        <v>475</v>
      </c>
      <c r="Y417" s="149" t="s">
        <v>475</v>
      </c>
      <c r="Z417" s="150"/>
      <c r="AA417" s="150"/>
      <c r="AB417" s="152">
        <v>0</v>
      </c>
      <c r="AC417" s="152">
        <v>0</v>
      </c>
      <c r="AD417" s="152">
        <v>0</v>
      </c>
      <c r="AE417" s="152">
        <v>0</v>
      </c>
      <c r="AF417" s="152">
        <v>0</v>
      </c>
      <c r="AG417" s="150"/>
      <c r="AH417" s="150"/>
      <c r="AI417" s="150"/>
      <c r="AJ417" s="150"/>
      <c r="AK417" s="3" t="s">
        <v>475</v>
      </c>
      <c r="AL417" s="3" t="s">
        <v>475</v>
      </c>
      <c r="AM417" s="3" t="s">
        <v>475</v>
      </c>
    </row>
    <row r="418" spans="1:40" s="3" customFormat="1" x14ac:dyDescent="0.25">
      <c r="A418" s="3">
        <v>20231231</v>
      </c>
      <c r="B418" s="3" t="s">
        <v>1406</v>
      </c>
      <c r="C418" s="3" t="s">
        <v>1407</v>
      </c>
      <c r="D418" s="149">
        <v>2530274.39</v>
      </c>
      <c r="E418" s="3" t="s">
        <v>24</v>
      </c>
      <c r="F418" s="3" t="s">
        <v>473</v>
      </c>
      <c r="G418" s="3" t="s">
        <v>474</v>
      </c>
      <c r="H418" s="3">
        <v>0</v>
      </c>
      <c r="I418" s="3" t="s">
        <v>473</v>
      </c>
      <c r="J418" s="3" t="s">
        <v>473</v>
      </c>
      <c r="K418" s="3" t="s">
        <v>23</v>
      </c>
      <c r="L418" s="149" t="s">
        <v>23</v>
      </c>
      <c r="M418" s="3" t="s">
        <v>475</v>
      </c>
      <c r="N418" s="149" t="s">
        <v>475</v>
      </c>
      <c r="O418" s="149" t="s">
        <v>475</v>
      </c>
      <c r="P418" s="150"/>
      <c r="Q418" s="3" t="s">
        <v>475</v>
      </c>
      <c r="R418" s="150"/>
      <c r="T418" s="150"/>
      <c r="U418" s="151">
        <v>0</v>
      </c>
      <c r="V418" s="149" t="s">
        <v>475</v>
      </c>
      <c r="W418" s="149" t="s">
        <v>475</v>
      </c>
      <c r="X418" s="149" t="s">
        <v>475</v>
      </c>
      <c r="Y418" s="149" t="s">
        <v>475</v>
      </c>
      <c r="Z418" s="150"/>
      <c r="AA418" s="150"/>
      <c r="AB418" s="152">
        <v>0</v>
      </c>
      <c r="AC418" s="152">
        <v>0</v>
      </c>
      <c r="AD418" s="152">
        <v>0</v>
      </c>
      <c r="AE418" s="152">
        <v>0</v>
      </c>
      <c r="AF418" s="152">
        <v>0</v>
      </c>
      <c r="AG418" s="150"/>
      <c r="AH418" s="150"/>
      <c r="AI418" s="150"/>
      <c r="AJ418" s="150"/>
      <c r="AK418" s="3" t="s">
        <v>475</v>
      </c>
      <c r="AL418" s="3" t="s">
        <v>475</v>
      </c>
      <c r="AM418" s="3" t="s">
        <v>475</v>
      </c>
    </row>
    <row r="419" spans="1:40" s="3" customFormat="1" x14ac:dyDescent="0.25">
      <c r="A419" s="3">
        <v>20231231</v>
      </c>
      <c r="B419" s="3" t="s">
        <v>1408</v>
      </c>
      <c r="C419" s="3" t="s">
        <v>1409</v>
      </c>
      <c r="D419" s="149">
        <v>518370.64</v>
      </c>
      <c r="E419" s="3" t="s">
        <v>24</v>
      </c>
      <c r="F419" s="3" t="s">
        <v>473</v>
      </c>
      <c r="G419" s="3" t="s">
        <v>474</v>
      </c>
      <c r="H419" s="3">
        <v>0</v>
      </c>
      <c r="I419" s="3" t="s">
        <v>473</v>
      </c>
      <c r="J419" s="3" t="s">
        <v>473</v>
      </c>
      <c r="K419" s="3" t="s">
        <v>23</v>
      </c>
      <c r="L419" s="149" t="s">
        <v>23</v>
      </c>
      <c r="M419" s="3" t="s">
        <v>475</v>
      </c>
      <c r="N419" s="149" t="s">
        <v>475</v>
      </c>
      <c r="O419" s="149" t="s">
        <v>475</v>
      </c>
      <c r="P419" s="150"/>
      <c r="Q419" s="3" t="s">
        <v>475</v>
      </c>
      <c r="R419" s="150"/>
      <c r="T419" s="150"/>
      <c r="U419" s="151">
        <v>0</v>
      </c>
      <c r="V419" s="149" t="s">
        <v>475</v>
      </c>
      <c r="W419" s="149" t="s">
        <v>475</v>
      </c>
      <c r="X419" s="149" t="s">
        <v>475</v>
      </c>
      <c r="Y419" s="149" t="s">
        <v>475</v>
      </c>
      <c r="Z419" s="150"/>
      <c r="AA419" s="150"/>
      <c r="AB419" s="152">
        <v>0</v>
      </c>
      <c r="AC419" s="152">
        <v>0</v>
      </c>
      <c r="AD419" s="152">
        <v>0</v>
      </c>
      <c r="AE419" s="152">
        <v>0</v>
      </c>
      <c r="AF419" s="152">
        <v>0</v>
      </c>
      <c r="AG419" s="150"/>
      <c r="AH419" s="150"/>
      <c r="AI419" s="150"/>
      <c r="AJ419" s="150"/>
      <c r="AK419" s="3" t="s">
        <v>475</v>
      </c>
      <c r="AL419" s="3" t="s">
        <v>475</v>
      </c>
      <c r="AM419" s="3" t="s">
        <v>475</v>
      </c>
    </row>
    <row r="420" spans="1:40" s="3" customFormat="1" x14ac:dyDescent="0.25">
      <c r="A420" s="3">
        <v>20231231</v>
      </c>
      <c r="B420" s="3" t="s">
        <v>1410</v>
      </c>
      <c r="C420" s="3" t="s">
        <v>1411</v>
      </c>
      <c r="D420" s="149">
        <v>582642.42000000004</v>
      </c>
      <c r="E420" s="3" t="s">
        <v>24</v>
      </c>
      <c r="F420" s="3" t="s">
        <v>473</v>
      </c>
      <c r="G420" s="3" t="s">
        <v>474</v>
      </c>
      <c r="H420" s="3">
        <v>0</v>
      </c>
      <c r="I420" s="3" t="s">
        <v>473</v>
      </c>
      <c r="J420" s="3" t="s">
        <v>473</v>
      </c>
      <c r="K420" s="3" t="s">
        <v>23</v>
      </c>
      <c r="L420" s="149" t="s">
        <v>23</v>
      </c>
      <c r="M420" s="3" t="s">
        <v>475</v>
      </c>
      <c r="N420" s="149" t="s">
        <v>475</v>
      </c>
      <c r="O420" s="149" t="s">
        <v>475</v>
      </c>
      <c r="P420" s="150"/>
      <c r="Q420" s="3" t="s">
        <v>475</v>
      </c>
      <c r="R420" s="150"/>
      <c r="T420" s="150"/>
      <c r="U420" s="151">
        <v>0</v>
      </c>
      <c r="V420" s="149" t="s">
        <v>475</v>
      </c>
      <c r="W420" s="149" t="s">
        <v>475</v>
      </c>
      <c r="X420" s="149" t="s">
        <v>475</v>
      </c>
      <c r="Y420" s="149" t="s">
        <v>475</v>
      </c>
      <c r="Z420" s="150"/>
      <c r="AA420" s="150"/>
      <c r="AB420" s="152">
        <v>0</v>
      </c>
      <c r="AC420" s="152">
        <v>0</v>
      </c>
      <c r="AD420" s="152">
        <v>0</v>
      </c>
      <c r="AE420" s="152">
        <v>0</v>
      </c>
      <c r="AF420" s="152">
        <v>0</v>
      </c>
      <c r="AG420" s="150"/>
      <c r="AH420" s="150"/>
      <c r="AI420" s="150"/>
      <c r="AJ420" s="150"/>
      <c r="AK420" s="3" t="s">
        <v>475</v>
      </c>
      <c r="AL420" s="3" t="s">
        <v>475</v>
      </c>
      <c r="AM420" s="3" t="s">
        <v>475</v>
      </c>
    </row>
    <row r="421" spans="1:40" s="3" customFormat="1" x14ac:dyDescent="0.25">
      <c r="A421" s="3">
        <v>20231231</v>
      </c>
      <c r="B421" s="3" t="s">
        <v>1412</v>
      </c>
      <c r="C421" s="3" t="s">
        <v>1413</v>
      </c>
      <c r="D421" s="149">
        <v>191514.42</v>
      </c>
      <c r="E421" s="3" t="s">
        <v>23</v>
      </c>
      <c r="F421" s="3" t="s">
        <v>500</v>
      </c>
      <c r="G421" s="3" t="s">
        <v>474</v>
      </c>
      <c r="H421" s="3">
        <v>0</v>
      </c>
      <c r="I421" s="3" t="s">
        <v>500</v>
      </c>
      <c r="K421" s="3" t="s">
        <v>23</v>
      </c>
      <c r="L421" s="149" t="s">
        <v>23</v>
      </c>
      <c r="M421" s="3" t="s">
        <v>475</v>
      </c>
      <c r="N421" s="149" t="s">
        <v>475</v>
      </c>
      <c r="O421" s="149" t="s">
        <v>475</v>
      </c>
      <c r="P421" s="150"/>
      <c r="Q421" s="3" t="s">
        <v>475</v>
      </c>
      <c r="R421" s="150"/>
      <c r="T421" s="150"/>
      <c r="U421" s="151">
        <v>0</v>
      </c>
      <c r="V421" s="149" t="s">
        <v>475</v>
      </c>
      <c r="W421" s="149" t="s">
        <v>475</v>
      </c>
      <c r="X421" s="149" t="s">
        <v>475</v>
      </c>
      <c r="Y421" s="149" t="s">
        <v>475</v>
      </c>
      <c r="Z421" s="150"/>
      <c r="AA421" s="150"/>
      <c r="AB421" s="152">
        <v>0</v>
      </c>
      <c r="AC421" s="152">
        <v>0</v>
      </c>
      <c r="AD421" s="152">
        <v>0</v>
      </c>
      <c r="AE421" s="152">
        <v>0</v>
      </c>
      <c r="AF421" s="152">
        <v>0</v>
      </c>
      <c r="AG421" s="150"/>
      <c r="AH421" s="150"/>
      <c r="AI421" s="150"/>
      <c r="AJ421" s="150"/>
      <c r="AK421" s="3" t="s">
        <v>475</v>
      </c>
      <c r="AL421" s="3" t="s">
        <v>475</v>
      </c>
      <c r="AM421" s="3" t="s">
        <v>475</v>
      </c>
    </row>
    <row r="422" spans="1:40" s="3" customFormat="1" x14ac:dyDescent="0.25">
      <c r="A422" s="3">
        <v>20231231</v>
      </c>
      <c r="B422" s="3" t="s">
        <v>1414</v>
      </c>
      <c r="C422" s="3" t="s">
        <v>1415</v>
      </c>
      <c r="D422" s="149">
        <v>0.37</v>
      </c>
      <c r="E422" s="3" t="s">
        <v>23</v>
      </c>
      <c r="F422" s="3" t="s">
        <v>500</v>
      </c>
      <c r="G422" s="3" t="s">
        <v>474</v>
      </c>
      <c r="H422" s="3">
        <v>0</v>
      </c>
      <c r="I422" s="3" t="s">
        <v>500</v>
      </c>
      <c r="K422" s="3" t="s">
        <v>23</v>
      </c>
      <c r="L422" s="149" t="s">
        <v>23</v>
      </c>
      <c r="M422" s="3" t="s">
        <v>475</v>
      </c>
      <c r="N422" s="149" t="s">
        <v>475</v>
      </c>
      <c r="O422" s="149" t="s">
        <v>475</v>
      </c>
      <c r="P422" s="150"/>
      <c r="Q422" s="3" t="s">
        <v>475</v>
      </c>
      <c r="R422" s="150"/>
      <c r="T422" s="150"/>
      <c r="U422" s="151">
        <v>0</v>
      </c>
      <c r="V422" s="149" t="s">
        <v>475</v>
      </c>
      <c r="W422" s="149" t="s">
        <v>475</v>
      </c>
      <c r="X422" s="149" t="s">
        <v>475</v>
      </c>
      <c r="Y422" s="149" t="s">
        <v>475</v>
      </c>
      <c r="Z422" s="150"/>
      <c r="AA422" s="150"/>
      <c r="AB422" s="152">
        <v>0</v>
      </c>
      <c r="AC422" s="152">
        <v>0</v>
      </c>
      <c r="AD422" s="152">
        <v>0</v>
      </c>
      <c r="AE422" s="152">
        <v>0</v>
      </c>
      <c r="AF422" s="152">
        <v>0</v>
      </c>
      <c r="AG422" s="150"/>
      <c r="AH422" s="150"/>
      <c r="AI422" s="150"/>
      <c r="AJ422" s="150"/>
      <c r="AK422" s="3" t="s">
        <v>475</v>
      </c>
      <c r="AL422" s="3" t="s">
        <v>475</v>
      </c>
      <c r="AM422" s="3" t="s">
        <v>475</v>
      </c>
    </row>
    <row r="423" spans="1:40" s="3" customFormat="1" x14ac:dyDescent="0.25">
      <c r="A423" s="3">
        <v>20231231</v>
      </c>
      <c r="B423" s="3" t="s">
        <v>1416</v>
      </c>
      <c r="C423" s="3" t="s">
        <v>1417</v>
      </c>
      <c r="D423" s="149">
        <v>408507.32</v>
      </c>
      <c r="E423" s="3" t="s">
        <v>23</v>
      </c>
      <c r="F423" s="3" t="s">
        <v>500</v>
      </c>
      <c r="G423" s="3" t="s">
        <v>474</v>
      </c>
      <c r="H423" s="3">
        <v>0</v>
      </c>
      <c r="I423" s="3" t="s">
        <v>500</v>
      </c>
      <c r="J423" s="157" t="s">
        <v>506</v>
      </c>
      <c r="K423" s="3" t="s">
        <v>23</v>
      </c>
      <c r="L423" s="149" t="s">
        <v>23</v>
      </c>
      <c r="M423" s="157" t="s">
        <v>487</v>
      </c>
      <c r="N423" s="149" t="s">
        <v>475</v>
      </c>
      <c r="O423" s="153">
        <v>0.80600000000000005</v>
      </c>
      <c r="P423" s="150"/>
      <c r="Q423" s="157">
        <v>0.41600000000000004</v>
      </c>
      <c r="R423" s="150"/>
      <c r="S423" s="157">
        <v>1</v>
      </c>
      <c r="T423" s="150"/>
      <c r="U423" s="151">
        <v>0</v>
      </c>
      <c r="V423" s="149" t="s">
        <v>475</v>
      </c>
      <c r="W423" s="149" t="s">
        <v>475</v>
      </c>
      <c r="X423" s="149" t="s">
        <v>475</v>
      </c>
      <c r="Y423" s="149" t="s">
        <v>475</v>
      </c>
      <c r="Z423" s="150"/>
      <c r="AA423" s="150"/>
      <c r="AB423" s="152">
        <v>329256.89992000005</v>
      </c>
      <c r="AC423" s="152">
        <v>169939.04512000002</v>
      </c>
      <c r="AD423" s="152">
        <v>0</v>
      </c>
      <c r="AE423" s="152">
        <v>0</v>
      </c>
      <c r="AF423" s="152">
        <v>0</v>
      </c>
      <c r="AG423" s="150"/>
      <c r="AH423" s="150"/>
      <c r="AI423" s="150"/>
      <c r="AJ423" s="150"/>
      <c r="AK423" s="3" t="s">
        <v>22</v>
      </c>
      <c r="AL423" s="3" t="s">
        <v>1418</v>
      </c>
      <c r="AM423" s="3" t="s">
        <v>1419</v>
      </c>
      <c r="AN423" s="157" t="s">
        <v>490</v>
      </c>
    </row>
    <row r="424" spans="1:40" s="3" customFormat="1" x14ac:dyDescent="0.25">
      <c r="A424" s="3">
        <v>20231231</v>
      </c>
      <c r="B424" s="3" t="s">
        <v>1420</v>
      </c>
      <c r="C424" s="3" t="s">
        <v>1421</v>
      </c>
      <c r="D424" s="149">
        <v>9324</v>
      </c>
      <c r="E424" s="3" t="s">
        <v>24</v>
      </c>
      <c r="F424" s="3" t="s">
        <v>482</v>
      </c>
      <c r="G424" s="3" t="s">
        <v>1422</v>
      </c>
      <c r="H424" s="3">
        <v>0</v>
      </c>
      <c r="I424" s="3" t="s">
        <v>483</v>
      </c>
      <c r="J424" s="3" t="s">
        <v>483</v>
      </c>
      <c r="K424" s="3" t="s">
        <v>23</v>
      </c>
      <c r="L424" s="149" t="s">
        <v>23</v>
      </c>
      <c r="M424" s="3" t="s">
        <v>487</v>
      </c>
      <c r="N424" s="149">
        <v>0.33500000000000002</v>
      </c>
      <c r="O424" s="149">
        <v>0.33500000000000002</v>
      </c>
      <c r="P424" s="150"/>
      <c r="Q424" s="3">
        <v>0.33500000000000002</v>
      </c>
      <c r="R424" s="150"/>
      <c r="S424" s="3">
        <v>1</v>
      </c>
      <c r="T424" s="150"/>
      <c r="U424" s="151">
        <v>0</v>
      </c>
      <c r="V424" s="149">
        <v>0</v>
      </c>
      <c r="W424" s="149">
        <v>0.19899999999999998</v>
      </c>
      <c r="X424" s="149">
        <v>0</v>
      </c>
      <c r="Y424" s="149">
        <v>0.19899999999999998</v>
      </c>
      <c r="Z424" s="150"/>
      <c r="AA424" s="150"/>
      <c r="AB424" s="152">
        <v>3123.54</v>
      </c>
      <c r="AC424" s="152">
        <v>3123.54</v>
      </c>
      <c r="AD424" s="152">
        <v>0</v>
      </c>
      <c r="AE424" s="152">
        <v>0</v>
      </c>
      <c r="AF424" s="152">
        <v>1855.4759999999999</v>
      </c>
      <c r="AG424" s="150"/>
      <c r="AH424" s="150"/>
      <c r="AI424" s="150"/>
      <c r="AJ424" s="150"/>
      <c r="AK424" s="3" t="s">
        <v>25</v>
      </c>
      <c r="AL424" s="3" t="s">
        <v>1423</v>
      </c>
      <c r="AM424" s="3" t="s">
        <v>1424</v>
      </c>
      <c r="AN424" s="157" t="s">
        <v>490</v>
      </c>
    </row>
    <row r="425" spans="1:40" s="3" customFormat="1" x14ac:dyDescent="0.25">
      <c r="A425" s="3">
        <v>20231231</v>
      </c>
      <c r="B425" s="3" t="s">
        <v>1425</v>
      </c>
      <c r="C425" s="3" t="s">
        <v>1426</v>
      </c>
      <c r="D425" s="149">
        <v>16040.49</v>
      </c>
      <c r="E425" s="3" t="s">
        <v>24</v>
      </c>
      <c r="F425" s="3" t="s">
        <v>482</v>
      </c>
      <c r="G425" s="3" t="s">
        <v>474</v>
      </c>
      <c r="H425" s="3">
        <v>0</v>
      </c>
      <c r="I425" s="3" t="s">
        <v>483</v>
      </c>
      <c r="J425" s="3" t="s">
        <v>483</v>
      </c>
      <c r="K425" s="3" t="s">
        <v>23</v>
      </c>
      <c r="L425" s="149" t="s">
        <v>23</v>
      </c>
      <c r="M425" s="3" t="s">
        <v>487</v>
      </c>
      <c r="N425" s="149">
        <v>0.22800000000000001</v>
      </c>
      <c r="O425" s="149">
        <v>0.22800000000000001</v>
      </c>
      <c r="P425" s="150"/>
      <c r="Q425" s="3">
        <v>0.21199999999999999</v>
      </c>
      <c r="R425" s="150"/>
      <c r="S425" s="3">
        <v>1</v>
      </c>
      <c r="T425" s="150"/>
      <c r="U425" s="151">
        <v>0</v>
      </c>
      <c r="V425" s="149">
        <v>0</v>
      </c>
      <c r="W425" s="149">
        <v>0</v>
      </c>
      <c r="X425" s="149">
        <v>0</v>
      </c>
      <c r="Y425" s="149">
        <v>0</v>
      </c>
      <c r="Z425" s="150"/>
      <c r="AA425" s="150"/>
      <c r="AB425" s="152">
        <v>3657.2317200000002</v>
      </c>
      <c r="AC425" s="152">
        <v>3400.5838799999997</v>
      </c>
      <c r="AD425" s="152">
        <v>0</v>
      </c>
      <c r="AE425" s="152">
        <v>0</v>
      </c>
      <c r="AF425" s="152">
        <v>0</v>
      </c>
      <c r="AG425" s="150"/>
      <c r="AH425" s="150"/>
      <c r="AI425" s="150"/>
      <c r="AJ425" s="150"/>
      <c r="AK425" s="3" t="s">
        <v>475</v>
      </c>
      <c r="AL425" s="3" t="s">
        <v>475</v>
      </c>
      <c r="AM425" s="3" t="s">
        <v>475</v>
      </c>
    </row>
    <row r="426" spans="1:40" s="3" customFormat="1" x14ac:dyDescent="0.25">
      <c r="A426" s="3">
        <v>20231231</v>
      </c>
      <c r="B426" s="3" t="s">
        <v>1427</v>
      </c>
      <c r="C426" s="3" t="s">
        <v>1428</v>
      </c>
      <c r="D426" s="149">
        <v>500070.62</v>
      </c>
      <c r="E426" s="3" t="s">
        <v>23</v>
      </c>
      <c r="F426" s="3" t="s">
        <v>500</v>
      </c>
      <c r="G426" s="3" t="s">
        <v>504</v>
      </c>
      <c r="H426" s="3">
        <v>1</v>
      </c>
      <c r="I426" s="3" t="s">
        <v>500</v>
      </c>
      <c r="J426" s="157" t="s">
        <v>506</v>
      </c>
      <c r="K426" s="3" t="s">
        <v>24</v>
      </c>
      <c r="L426" s="149" t="s">
        <v>23</v>
      </c>
      <c r="M426" s="3" t="s">
        <v>475</v>
      </c>
      <c r="N426" s="149" t="s">
        <v>475</v>
      </c>
      <c r="O426" s="149" t="s">
        <v>475</v>
      </c>
      <c r="P426" s="150"/>
      <c r="Q426" s="3" t="s">
        <v>475</v>
      </c>
      <c r="R426" s="150"/>
      <c r="T426" s="150"/>
      <c r="U426" s="151">
        <v>0</v>
      </c>
      <c r="V426" s="149" t="s">
        <v>475</v>
      </c>
      <c r="W426" s="149" t="s">
        <v>475</v>
      </c>
      <c r="X426" s="149" t="s">
        <v>475</v>
      </c>
      <c r="Y426" s="149" t="s">
        <v>475</v>
      </c>
      <c r="Z426" s="150"/>
      <c r="AA426" s="150"/>
      <c r="AB426" s="152">
        <v>0</v>
      </c>
      <c r="AC426" s="152">
        <v>0</v>
      </c>
      <c r="AD426" s="152">
        <v>0</v>
      </c>
      <c r="AE426" s="152">
        <v>0</v>
      </c>
      <c r="AF426" s="152">
        <v>0</v>
      </c>
      <c r="AG426" s="150"/>
      <c r="AH426" s="150"/>
      <c r="AI426" s="150"/>
      <c r="AJ426" s="150"/>
      <c r="AK426" s="3" t="s">
        <v>22</v>
      </c>
      <c r="AL426" s="3" t="s">
        <v>1429</v>
      </c>
      <c r="AM426" s="3" t="s">
        <v>475</v>
      </c>
    </row>
    <row r="427" spans="1:40" s="3" customFormat="1" x14ac:dyDescent="0.25">
      <c r="A427" s="3">
        <v>20231231</v>
      </c>
      <c r="B427" s="3" t="s">
        <v>1430</v>
      </c>
      <c r="C427" s="3" t="s">
        <v>1431</v>
      </c>
      <c r="D427" s="149">
        <v>40160.239999999998</v>
      </c>
      <c r="E427" s="3" t="s">
        <v>24</v>
      </c>
      <c r="F427" s="3" t="s">
        <v>473</v>
      </c>
      <c r="G427" s="3" t="s">
        <v>474</v>
      </c>
      <c r="H427" s="3">
        <v>0</v>
      </c>
      <c r="I427" s="3" t="s">
        <v>473</v>
      </c>
      <c r="J427" s="3" t="s">
        <v>473</v>
      </c>
      <c r="K427" s="3" t="s">
        <v>23</v>
      </c>
      <c r="L427" s="149" t="s">
        <v>23</v>
      </c>
      <c r="M427" s="3" t="s">
        <v>475</v>
      </c>
      <c r="N427" s="149" t="s">
        <v>475</v>
      </c>
      <c r="O427" s="149" t="s">
        <v>475</v>
      </c>
      <c r="P427" s="150"/>
      <c r="Q427" s="3" t="s">
        <v>475</v>
      </c>
      <c r="R427" s="150"/>
      <c r="T427" s="150"/>
      <c r="U427" s="151">
        <v>0</v>
      </c>
      <c r="V427" s="149" t="s">
        <v>475</v>
      </c>
      <c r="W427" s="149" t="s">
        <v>475</v>
      </c>
      <c r="X427" s="149" t="s">
        <v>475</v>
      </c>
      <c r="Y427" s="149" t="s">
        <v>475</v>
      </c>
      <c r="Z427" s="150"/>
      <c r="AA427" s="150"/>
      <c r="AB427" s="152">
        <v>0</v>
      </c>
      <c r="AC427" s="152">
        <v>0</v>
      </c>
      <c r="AD427" s="152">
        <v>0</v>
      </c>
      <c r="AE427" s="152">
        <v>0</v>
      </c>
      <c r="AF427" s="152">
        <v>0</v>
      </c>
      <c r="AG427" s="150"/>
      <c r="AH427" s="150"/>
      <c r="AI427" s="150"/>
      <c r="AJ427" s="150"/>
      <c r="AK427" s="3" t="s">
        <v>475</v>
      </c>
      <c r="AL427" s="3" t="s">
        <v>475</v>
      </c>
      <c r="AM427" s="3" t="s">
        <v>475</v>
      </c>
    </row>
    <row r="428" spans="1:40" s="3" customFormat="1" x14ac:dyDescent="0.25">
      <c r="A428" s="3">
        <v>20231231</v>
      </c>
      <c r="B428" s="3" t="s">
        <v>1432</v>
      </c>
      <c r="C428" s="3" t="s">
        <v>1433</v>
      </c>
      <c r="D428" s="149">
        <v>13110382.449999999</v>
      </c>
      <c r="E428" s="3" t="s">
        <v>23</v>
      </c>
      <c r="F428" s="3" t="s">
        <v>500</v>
      </c>
      <c r="G428" s="3" t="s">
        <v>504</v>
      </c>
      <c r="H428" s="3">
        <v>1</v>
      </c>
      <c r="I428" s="3" t="s">
        <v>500</v>
      </c>
      <c r="K428" s="3" t="s">
        <v>24</v>
      </c>
      <c r="L428" s="149" t="s">
        <v>23</v>
      </c>
      <c r="M428" s="3" t="s">
        <v>475</v>
      </c>
      <c r="N428" s="149" t="s">
        <v>475</v>
      </c>
      <c r="O428" s="149" t="s">
        <v>475</v>
      </c>
      <c r="P428" s="150"/>
      <c r="Q428" s="3" t="s">
        <v>475</v>
      </c>
      <c r="R428" s="150"/>
      <c r="T428" s="150"/>
      <c r="U428" s="151">
        <v>0</v>
      </c>
      <c r="V428" s="149" t="s">
        <v>475</v>
      </c>
      <c r="W428" s="149" t="s">
        <v>475</v>
      </c>
      <c r="X428" s="149" t="s">
        <v>475</v>
      </c>
      <c r="Y428" s="149" t="s">
        <v>475</v>
      </c>
      <c r="Z428" s="150"/>
      <c r="AA428" s="150"/>
      <c r="AB428" s="152">
        <v>0</v>
      </c>
      <c r="AC428" s="152">
        <v>0</v>
      </c>
      <c r="AD428" s="152">
        <v>0</v>
      </c>
      <c r="AE428" s="152">
        <v>0</v>
      </c>
      <c r="AF428" s="152">
        <v>0</v>
      </c>
      <c r="AG428" s="150"/>
      <c r="AH428" s="150"/>
      <c r="AI428" s="150"/>
      <c r="AJ428" s="150"/>
      <c r="AK428" s="3" t="s">
        <v>475</v>
      </c>
      <c r="AL428" s="3" t="s">
        <v>475</v>
      </c>
      <c r="AM428" s="3" t="s">
        <v>475</v>
      </c>
    </row>
    <row r="429" spans="1:40" s="3" customFormat="1" x14ac:dyDescent="0.25">
      <c r="A429" s="3">
        <v>20231231</v>
      </c>
      <c r="B429" s="3" t="s">
        <v>1434</v>
      </c>
      <c r="C429" s="3" t="s">
        <v>1435</v>
      </c>
      <c r="D429" s="149">
        <v>5058382.6999999993</v>
      </c>
      <c r="E429" s="3" t="s">
        <v>23</v>
      </c>
      <c r="F429" s="3" t="s">
        <v>500</v>
      </c>
      <c r="G429" s="3" t="s">
        <v>474</v>
      </c>
      <c r="H429" s="3">
        <v>0</v>
      </c>
      <c r="I429" s="3" t="s">
        <v>500</v>
      </c>
      <c r="J429" s="157" t="s">
        <v>506</v>
      </c>
      <c r="K429" s="3" t="s">
        <v>23</v>
      </c>
      <c r="L429" s="149" t="s">
        <v>23</v>
      </c>
      <c r="M429" s="157" t="s">
        <v>487</v>
      </c>
      <c r="N429" s="149" t="s">
        <v>475</v>
      </c>
      <c r="O429" s="149" t="s">
        <v>475</v>
      </c>
      <c r="P429" s="150"/>
      <c r="Q429" s="3" t="s">
        <v>475</v>
      </c>
      <c r="R429" s="150"/>
      <c r="T429" s="150"/>
      <c r="U429" s="151">
        <v>0</v>
      </c>
      <c r="V429" s="149" t="s">
        <v>475</v>
      </c>
      <c r="W429" s="149" t="s">
        <v>475</v>
      </c>
      <c r="X429" s="149" t="s">
        <v>475</v>
      </c>
      <c r="Y429" s="149" t="s">
        <v>475</v>
      </c>
      <c r="Z429" s="150"/>
      <c r="AA429" s="150"/>
      <c r="AB429" s="152">
        <v>0</v>
      </c>
      <c r="AC429" s="152">
        <v>0</v>
      </c>
      <c r="AD429" s="152">
        <v>0</v>
      </c>
      <c r="AE429" s="152">
        <v>0</v>
      </c>
      <c r="AF429" s="152">
        <v>0</v>
      </c>
      <c r="AG429" s="150"/>
      <c r="AH429" s="150"/>
      <c r="AI429" s="150"/>
      <c r="AJ429" s="150"/>
      <c r="AK429" s="3" t="s">
        <v>22</v>
      </c>
      <c r="AL429" s="3" t="s">
        <v>561</v>
      </c>
      <c r="AM429" s="3" t="s">
        <v>562</v>
      </c>
      <c r="AN429" s="157" t="s">
        <v>490</v>
      </c>
    </row>
    <row r="430" spans="1:40" s="3" customFormat="1" x14ac:dyDescent="0.25">
      <c r="A430" s="3">
        <v>20231231</v>
      </c>
      <c r="B430" s="3" t="s">
        <v>1436</v>
      </c>
      <c r="C430" s="3" t="s">
        <v>1437</v>
      </c>
      <c r="D430" s="149">
        <v>23248722.329999998</v>
      </c>
      <c r="E430" s="3" t="s">
        <v>23</v>
      </c>
      <c r="F430" s="3" t="s">
        <v>500</v>
      </c>
      <c r="G430" s="3" t="s">
        <v>504</v>
      </c>
      <c r="H430" s="3">
        <v>1</v>
      </c>
      <c r="I430" s="3" t="s">
        <v>500</v>
      </c>
      <c r="K430" s="3" t="s">
        <v>24</v>
      </c>
      <c r="L430" s="149" t="s">
        <v>23</v>
      </c>
      <c r="M430" s="3" t="s">
        <v>475</v>
      </c>
      <c r="N430" s="149" t="s">
        <v>475</v>
      </c>
      <c r="O430" s="149" t="s">
        <v>475</v>
      </c>
      <c r="P430" s="150"/>
      <c r="Q430" s="3" t="s">
        <v>475</v>
      </c>
      <c r="R430" s="150"/>
      <c r="T430" s="150"/>
      <c r="U430" s="151">
        <v>0</v>
      </c>
      <c r="V430" s="149" t="s">
        <v>475</v>
      </c>
      <c r="W430" s="149" t="s">
        <v>475</v>
      </c>
      <c r="X430" s="149" t="s">
        <v>475</v>
      </c>
      <c r="Y430" s="149" t="s">
        <v>475</v>
      </c>
      <c r="Z430" s="150"/>
      <c r="AA430" s="150"/>
      <c r="AB430" s="152">
        <v>0</v>
      </c>
      <c r="AC430" s="152">
        <v>0</v>
      </c>
      <c r="AD430" s="152">
        <v>0</v>
      </c>
      <c r="AE430" s="152">
        <v>0</v>
      </c>
      <c r="AF430" s="152">
        <v>0</v>
      </c>
      <c r="AG430" s="150"/>
      <c r="AH430" s="150"/>
      <c r="AI430" s="150"/>
      <c r="AJ430" s="150"/>
      <c r="AK430" s="3" t="s">
        <v>475</v>
      </c>
      <c r="AL430" s="3" t="s">
        <v>475</v>
      </c>
      <c r="AM430" s="3" t="s">
        <v>475</v>
      </c>
    </row>
    <row r="431" spans="1:40" s="3" customFormat="1" x14ac:dyDescent="0.25">
      <c r="A431" s="3">
        <v>20231231</v>
      </c>
      <c r="B431" s="3" t="s">
        <v>1438</v>
      </c>
      <c r="C431" s="3" t="s">
        <v>1439</v>
      </c>
      <c r="D431" s="149">
        <v>2919548.4</v>
      </c>
      <c r="E431" s="3" t="s">
        <v>23</v>
      </c>
      <c r="F431" s="3" t="s">
        <v>500</v>
      </c>
      <c r="G431" s="3" t="s">
        <v>474</v>
      </c>
      <c r="H431" s="3">
        <v>0</v>
      </c>
      <c r="I431" s="3" t="s">
        <v>500</v>
      </c>
      <c r="J431" s="157" t="s">
        <v>506</v>
      </c>
      <c r="K431" s="3" t="s">
        <v>23</v>
      </c>
      <c r="L431" s="149" t="s">
        <v>23</v>
      </c>
      <c r="M431" s="3" t="s">
        <v>475</v>
      </c>
      <c r="N431" s="149" t="s">
        <v>475</v>
      </c>
      <c r="O431" s="149" t="s">
        <v>475</v>
      </c>
      <c r="P431" s="150"/>
      <c r="Q431" s="3" t="s">
        <v>475</v>
      </c>
      <c r="R431" s="150"/>
      <c r="T431" s="150"/>
      <c r="U431" s="151">
        <v>0</v>
      </c>
      <c r="V431" s="149" t="s">
        <v>475</v>
      </c>
      <c r="W431" s="149" t="s">
        <v>475</v>
      </c>
      <c r="X431" s="149" t="s">
        <v>475</v>
      </c>
      <c r="Y431" s="149" t="s">
        <v>475</v>
      </c>
      <c r="Z431" s="150"/>
      <c r="AA431" s="150"/>
      <c r="AB431" s="152">
        <v>0</v>
      </c>
      <c r="AC431" s="152">
        <v>0</v>
      </c>
      <c r="AD431" s="152">
        <v>0</v>
      </c>
      <c r="AE431" s="152">
        <v>0</v>
      </c>
      <c r="AF431" s="152">
        <v>0</v>
      </c>
      <c r="AG431" s="150"/>
      <c r="AH431" s="150"/>
      <c r="AI431" s="150"/>
      <c r="AJ431" s="150"/>
      <c r="AK431" s="3" t="s">
        <v>22</v>
      </c>
      <c r="AL431" s="3">
        <v>0</v>
      </c>
      <c r="AM431" s="3" t="s">
        <v>475</v>
      </c>
    </row>
    <row r="432" spans="1:40" s="3" customFormat="1" x14ac:dyDescent="0.25">
      <c r="A432" s="3">
        <v>20231231</v>
      </c>
      <c r="B432" s="3" t="s">
        <v>1440</v>
      </c>
      <c r="C432" s="3" t="s">
        <v>1441</v>
      </c>
      <c r="D432" s="149">
        <v>25321.64</v>
      </c>
      <c r="E432" s="3" t="s">
        <v>24</v>
      </c>
      <c r="F432" s="3" t="s">
        <v>473</v>
      </c>
      <c r="G432" s="3" t="s">
        <v>474</v>
      </c>
      <c r="H432" s="3">
        <v>0</v>
      </c>
      <c r="I432" s="3" t="s">
        <v>473</v>
      </c>
      <c r="J432" s="3" t="s">
        <v>473</v>
      </c>
      <c r="K432" s="3" t="s">
        <v>23</v>
      </c>
      <c r="L432" s="149" t="s">
        <v>23</v>
      </c>
      <c r="M432" s="3" t="s">
        <v>475</v>
      </c>
      <c r="N432" s="149" t="s">
        <v>475</v>
      </c>
      <c r="O432" s="149" t="s">
        <v>475</v>
      </c>
      <c r="P432" s="150"/>
      <c r="Q432" s="3" t="s">
        <v>475</v>
      </c>
      <c r="R432" s="150"/>
      <c r="T432" s="150"/>
      <c r="U432" s="151">
        <v>0</v>
      </c>
      <c r="V432" s="149" t="s">
        <v>475</v>
      </c>
      <c r="W432" s="149" t="s">
        <v>475</v>
      </c>
      <c r="X432" s="149" t="s">
        <v>475</v>
      </c>
      <c r="Y432" s="149" t="s">
        <v>475</v>
      </c>
      <c r="Z432" s="150"/>
      <c r="AA432" s="150"/>
      <c r="AB432" s="152">
        <v>0</v>
      </c>
      <c r="AC432" s="152">
        <v>0</v>
      </c>
      <c r="AD432" s="152">
        <v>0</v>
      </c>
      <c r="AE432" s="152">
        <v>0</v>
      </c>
      <c r="AF432" s="152">
        <v>0</v>
      </c>
      <c r="AG432" s="150"/>
      <c r="AH432" s="150"/>
      <c r="AI432" s="150"/>
      <c r="AJ432" s="150"/>
      <c r="AK432" s="3" t="s">
        <v>475</v>
      </c>
      <c r="AL432" s="3" t="s">
        <v>475</v>
      </c>
      <c r="AM432" s="3" t="s">
        <v>475</v>
      </c>
    </row>
    <row r="433" spans="1:39" s="3" customFormat="1" x14ac:dyDescent="0.25">
      <c r="A433" s="3">
        <v>20231231</v>
      </c>
      <c r="B433" s="3" t="s">
        <v>1442</v>
      </c>
      <c r="C433" s="3" t="s">
        <v>1443</v>
      </c>
      <c r="D433" s="149">
        <v>3711.08</v>
      </c>
      <c r="E433" s="3" t="s">
        <v>24</v>
      </c>
      <c r="F433" s="3" t="s">
        <v>473</v>
      </c>
      <c r="G433" s="3" t="s">
        <v>474</v>
      </c>
      <c r="H433" s="3">
        <v>0</v>
      </c>
      <c r="I433" s="3" t="s">
        <v>473</v>
      </c>
      <c r="J433" s="3" t="s">
        <v>473</v>
      </c>
      <c r="K433" s="3" t="s">
        <v>23</v>
      </c>
      <c r="L433" s="149" t="s">
        <v>23</v>
      </c>
      <c r="M433" s="3" t="s">
        <v>475</v>
      </c>
      <c r="N433" s="149" t="s">
        <v>475</v>
      </c>
      <c r="O433" s="149" t="s">
        <v>475</v>
      </c>
      <c r="P433" s="150"/>
      <c r="Q433" s="3" t="s">
        <v>475</v>
      </c>
      <c r="R433" s="150"/>
      <c r="T433" s="150"/>
      <c r="U433" s="151">
        <v>0</v>
      </c>
      <c r="V433" s="149" t="s">
        <v>475</v>
      </c>
      <c r="W433" s="149" t="s">
        <v>475</v>
      </c>
      <c r="X433" s="149" t="s">
        <v>475</v>
      </c>
      <c r="Y433" s="149" t="s">
        <v>475</v>
      </c>
      <c r="Z433" s="150"/>
      <c r="AA433" s="150"/>
      <c r="AB433" s="152">
        <v>0</v>
      </c>
      <c r="AC433" s="152">
        <v>0</v>
      </c>
      <c r="AD433" s="152">
        <v>0</v>
      </c>
      <c r="AE433" s="152">
        <v>0</v>
      </c>
      <c r="AF433" s="152">
        <v>0</v>
      </c>
      <c r="AG433" s="150"/>
      <c r="AH433" s="150"/>
      <c r="AI433" s="150"/>
      <c r="AJ433" s="150"/>
      <c r="AK433" s="3" t="s">
        <v>475</v>
      </c>
      <c r="AL433" s="3" t="s">
        <v>475</v>
      </c>
      <c r="AM433" s="3" t="s">
        <v>475</v>
      </c>
    </row>
    <row r="434" spans="1:39" s="3" customFormat="1" x14ac:dyDescent="0.25">
      <c r="A434" s="3">
        <v>20231231</v>
      </c>
      <c r="B434" s="3" t="s">
        <v>1444</v>
      </c>
      <c r="C434" s="3" t="s">
        <v>1445</v>
      </c>
      <c r="D434" s="149">
        <v>111762691.91999999</v>
      </c>
      <c r="E434" s="3" t="s">
        <v>23</v>
      </c>
      <c r="F434" s="3" t="s">
        <v>500</v>
      </c>
      <c r="G434" s="3" t="s">
        <v>504</v>
      </c>
      <c r="H434" s="3">
        <v>1</v>
      </c>
      <c r="I434" s="3" t="s">
        <v>500</v>
      </c>
      <c r="K434" s="3" t="s">
        <v>24</v>
      </c>
      <c r="L434" s="149" t="s">
        <v>23</v>
      </c>
      <c r="M434" s="3" t="s">
        <v>475</v>
      </c>
      <c r="N434" s="149" t="s">
        <v>475</v>
      </c>
      <c r="O434" s="149" t="s">
        <v>475</v>
      </c>
      <c r="P434" s="150"/>
      <c r="Q434" s="3" t="s">
        <v>475</v>
      </c>
      <c r="R434" s="150"/>
      <c r="T434" s="150"/>
      <c r="U434" s="151">
        <v>0</v>
      </c>
      <c r="V434" s="149" t="s">
        <v>475</v>
      </c>
      <c r="W434" s="149" t="s">
        <v>475</v>
      </c>
      <c r="X434" s="149" t="s">
        <v>475</v>
      </c>
      <c r="Y434" s="149" t="s">
        <v>475</v>
      </c>
      <c r="Z434" s="150"/>
      <c r="AA434" s="150"/>
      <c r="AB434" s="152">
        <v>0</v>
      </c>
      <c r="AC434" s="152">
        <v>0</v>
      </c>
      <c r="AD434" s="152">
        <v>0</v>
      </c>
      <c r="AE434" s="152">
        <v>0</v>
      </c>
      <c r="AF434" s="152">
        <v>0</v>
      </c>
      <c r="AG434" s="150"/>
      <c r="AH434" s="150"/>
      <c r="AI434" s="150"/>
      <c r="AJ434" s="150"/>
      <c r="AK434" s="3" t="s">
        <v>475</v>
      </c>
      <c r="AL434" s="3" t="s">
        <v>475</v>
      </c>
      <c r="AM434" s="3" t="s">
        <v>475</v>
      </c>
    </row>
    <row r="435" spans="1:39" s="3" customFormat="1" x14ac:dyDescent="0.25">
      <c r="A435" s="3">
        <v>20231231</v>
      </c>
      <c r="B435" s="3" t="s">
        <v>1446</v>
      </c>
      <c r="C435" s="3" t="s">
        <v>1447</v>
      </c>
      <c r="D435" s="149">
        <v>410929.91999999998</v>
      </c>
      <c r="E435" s="3" t="s">
        <v>24</v>
      </c>
      <c r="F435" s="3" t="s">
        <v>482</v>
      </c>
      <c r="G435" s="3" t="s">
        <v>474</v>
      </c>
      <c r="H435" s="3">
        <v>0</v>
      </c>
      <c r="I435" s="3" t="s">
        <v>483</v>
      </c>
      <c r="J435" s="3" t="s">
        <v>483</v>
      </c>
      <c r="K435" s="3" t="s">
        <v>23</v>
      </c>
      <c r="L435" s="149" t="s">
        <v>23</v>
      </c>
      <c r="M435" s="3" t="s">
        <v>487</v>
      </c>
      <c r="N435" s="149">
        <v>0</v>
      </c>
      <c r="O435" s="149">
        <v>0</v>
      </c>
      <c r="P435" s="150"/>
      <c r="Q435" s="3">
        <v>0</v>
      </c>
      <c r="R435" s="150"/>
      <c r="T435" s="150"/>
      <c r="U435" s="151">
        <v>0</v>
      </c>
      <c r="V435" s="149">
        <v>0</v>
      </c>
      <c r="W435" s="149">
        <v>0</v>
      </c>
      <c r="X435" s="149">
        <v>0</v>
      </c>
      <c r="Y435" s="149">
        <v>0</v>
      </c>
      <c r="Z435" s="150"/>
      <c r="AA435" s="150"/>
      <c r="AB435" s="152">
        <v>0</v>
      </c>
      <c r="AC435" s="152">
        <v>0</v>
      </c>
      <c r="AD435" s="152">
        <v>0</v>
      </c>
      <c r="AE435" s="152">
        <v>0</v>
      </c>
      <c r="AF435" s="152">
        <v>0</v>
      </c>
      <c r="AG435" s="150"/>
      <c r="AH435" s="150"/>
      <c r="AI435" s="150"/>
      <c r="AJ435" s="150"/>
      <c r="AK435" s="3" t="s">
        <v>25</v>
      </c>
      <c r="AL435" s="3" t="s">
        <v>1448</v>
      </c>
      <c r="AM435" s="3" t="s">
        <v>475</v>
      </c>
    </row>
    <row r="436" spans="1:39" s="3" customFormat="1" x14ac:dyDescent="0.25">
      <c r="A436" s="3">
        <v>20231231</v>
      </c>
      <c r="B436" s="3" t="s">
        <v>1449</v>
      </c>
      <c r="C436" s="3" t="s">
        <v>1450</v>
      </c>
      <c r="D436" s="149">
        <v>8408599.5600000005</v>
      </c>
      <c r="E436" s="3" t="s">
        <v>24</v>
      </c>
      <c r="F436" s="3" t="s">
        <v>473</v>
      </c>
      <c r="G436" s="3" t="s">
        <v>474</v>
      </c>
      <c r="H436" s="3">
        <v>0</v>
      </c>
      <c r="I436" s="3" t="s">
        <v>473</v>
      </c>
      <c r="J436" s="3" t="s">
        <v>473</v>
      </c>
      <c r="K436" s="3" t="s">
        <v>23</v>
      </c>
      <c r="L436" s="149" t="s">
        <v>23</v>
      </c>
      <c r="M436" s="3" t="s">
        <v>475</v>
      </c>
      <c r="N436" s="149" t="s">
        <v>475</v>
      </c>
      <c r="O436" s="149" t="s">
        <v>475</v>
      </c>
      <c r="P436" s="150"/>
      <c r="Q436" s="3" t="s">
        <v>475</v>
      </c>
      <c r="R436" s="150"/>
      <c r="T436" s="150"/>
      <c r="U436" s="151">
        <v>0</v>
      </c>
      <c r="V436" s="149" t="s">
        <v>475</v>
      </c>
      <c r="W436" s="149" t="s">
        <v>475</v>
      </c>
      <c r="X436" s="149" t="s">
        <v>475</v>
      </c>
      <c r="Y436" s="149" t="s">
        <v>475</v>
      </c>
      <c r="Z436" s="150"/>
      <c r="AA436" s="150"/>
      <c r="AB436" s="152">
        <v>0</v>
      </c>
      <c r="AC436" s="152">
        <v>0</v>
      </c>
      <c r="AD436" s="152">
        <v>0</v>
      </c>
      <c r="AE436" s="152">
        <v>0</v>
      </c>
      <c r="AF436" s="152">
        <v>0</v>
      </c>
      <c r="AG436" s="150"/>
      <c r="AH436" s="150"/>
      <c r="AI436" s="150"/>
      <c r="AJ436" s="150"/>
      <c r="AK436" s="3" t="s">
        <v>475</v>
      </c>
      <c r="AL436" s="3" t="s">
        <v>475</v>
      </c>
      <c r="AM436" s="3" t="s">
        <v>475</v>
      </c>
    </row>
    <row r="437" spans="1:39" s="3" customFormat="1" x14ac:dyDescent="0.25">
      <c r="A437" s="3">
        <v>20231231</v>
      </c>
      <c r="B437" s="3" t="s">
        <v>1451</v>
      </c>
      <c r="C437" s="3" t="s">
        <v>1452</v>
      </c>
      <c r="D437" s="149">
        <v>957719.12</v>
      </c>
      <c r="E437" s="3" t="s">
        <v>24</v>
      </c>
      <c r="F437" s="3" t="s">
        <v>473</v>
      </c>
      <c r="G437" s="3" t="s">
        <v>474</v>
      </c>
      <c r="H437" s="3">
        <v>0</v>
      </c>
      <c r="I437" s="3" t="s">
        <v>473</v>
      </c>
      <c r="J437" s="3" t="s">
        <v>473</v>
      </c>
      <c r="K437" s="3" t="s">
        <v>23</v>
      </c>
      <c r="L437" s="149" t="s">
        <v>23</v>
      </c>
      <c r="M437" s="3" t="s">
        <v>475</v>
      </c>
      <c r="N437" s="149" t="s">
        <v>475</v>
      </c>
      <c r="O437" s="149" t="s">
        <v>475</v>
      </c>
      <c r="P437" s="150"/>
      <c r="Q437" s="3" t="s">
        <v>475</v>
      </c>
      <c r="R437" s="150"/>
      <c r="T437" s="150"/>
      <c r="U437" s="151">
        <v>0</v>
      </c>
      <c r="V437" s="149" t="s">
        <v>475</v>
      </c>
      <c r="W437" s="149" t="s">
        <v>475</v>
      </c>
      <c r="X437" s="149" t="s">
        <v>475</v>
      </c>
      <c r="Y437" s="149" t="s">
        <v>475</v>
      </c>
      <c r="Z437" s="150"/>
      <c r="AA437" s="150"/>
      <c r="AB437" s="152">
        <v>0</v>
      </c>
      <c r="AC437" s="152">
        <v>0</v>
      </c>
      <c r="AD437" s="152">
        <v>0</v>
      </c>
      <c r="AE437" s="152">
        <v>0</v>
      </c>
      <c r="AF437" s="152">
        <v>0</v>
      </c>
      <c r="AG437" s="150"/>
      <c r="AH437" s="150"/>
      <c r="AI437" s="150"/>
      <c r="AJ437" s="150"/>
      <c r="AK437" s="3" t="s">
        <v>475</v>
      </c>
      <c r="AL437" s="3" t="s">
        <v>475</v>
      </c>
      <c r="AM437" s="3" t="s">
        <v>475</v>
      </c>
    </row>
    <row r="438" spans="1:39" s="3" customFormat="1" x14ac:dyDescent="0.25">
      <c r="A438" s="3">
        <v>20231231</v>
      </c>
      <c r="B438" s="3" t="s">
        <v>1453</v>
      </c>
      <c r="C438" s="3" t="s">
        <v>1454</v>
      </c>
      <c r="D438" s="149">
        <v>7209345.0099999998</v>
      </c>
      <c r="E438" s="3" t="s">
        <v>23</v>
      </c>
      <c r="F438" s="3" t="s">
        <v>500</v>
      </c>
      <c r="G438" s="3" t="s">
        <v>504</v>
      </c>
      <c r="H438" s="3">
        <v>1</v>
      </c>
      <c r="I438" s="3" t="s">
        <v>500</v>
      </c>
      <c r="K438" s="3" t="s">
        <v>24</v>
      </c>
      <c r="L438" s="149" t="s">
        <v>23</v>
      </c>
      <c r="M438" s="3" t="s">
        <v>475</v>
      </c>
      <c r="N438" s="149" t="s">
        <v>475</v>
      </c>
      <c r="O438" s="149" t="s">
        <v>475</v>
      </c>
      <c r="P438" s="150"/>
      <c r="Q438" s="3" t="s">
        <v>475</v>
      </c>
      <c r="R438" s="150"/>
      <c r="T438" s="150"/>
      <c r="U438" s="151">
        <v>0</v>
      </c>
      <c r="V438" s="149" t="s">
        <v>475</v>
      </c>
      <c r="W438" s="149" t="s">
        <v>475</v>
      </c>
      <c r="X438" s="149" t="s">
        <v>475</v>
      </c>
      <c r="Y438" s="149" t="s">
        <v>475</v>
      </c>
      <c r="Z438" s="150"/>
      <c r="AA438" s="150"/>
      <c r="AB438" s="152">
        <v>0</v>
      </c>
      <c r="AC438" s="152">
        <v>0</v>
      </c>
      <c r="AD438" s="152">
        <v>0</v>
      </c>
      <c r="AE438" s="152">
        <v>0</v>
      </c>
      <c r="AF438" s="152">
        <v>0</v>
      </c>
      <c r="AG438" s="150"/>
      <c r="AH438" s="150"/>
      <c r="AI438" s="150"/>
      <c r="AJ438" s="150"/>
      <c r="AK438" s="3" t="s">
        <v>475</v>
      </c>
      <c r="AL438" s="3" t="s">
        <v>475</v>
      </c>
      <c r="AM438" s="3" t="s">
        <v>475</v>
      </c>
    </row>
    <row r="439" spans="1:39" s="3" customFormat="1" x14ac:dyDescent="0.25">
      <c r="A439" s="3">
        <v>20231231</v>
      </c>
      <c r="B439" s="3" t="s">
        <v>1455</v>
      </c>
      <c r="C439" s="3" t="s">
        <v>1456</v>
      </c>
      <c r="D439" s="149">
        <v>274806</v>
      </c>
      <c r="E439" s="3" t="s">
        <v>24</v>
      </c>
      <c r="F439" s="3" t="s">
        <v>482</v>
      </c>
      <c r="G439" s="3" t="s">
        <v>474</v>
      </c>
      <c r="H439" s="3">
        <v>0</v>
      </c>
      <c r="I439" s="3" t="s">
        <v>483</v>
      </c>
      <c r="J439" s="3" t="s">
        <v>483</v>
      </c>
      <c r="K439" s="3" t="s">
        <v>23</v>
      </c>
      <c r="L439" s="149" t="s">
        <v>23</v>
      </c>
      <c r="M439" s="3" t="s">
        <v>487</v>
      </c>
      <c r="N439" s="149">
        <v>0.57700000000000007</v>
      </c>
      <c r="O439" s="149">
        <v>0.57700000000000007</v>
      </c>
      <c r="P439" s="150"/>
      <c r="Q439" s="3">
        <v>0</v>
      </c>
      <c r="R439" s="150"/>
      <c r="S439" s="3">
        <v>1</v>
      </c>
      <c r="T439" s="150"/>
      <c r="U439" s="151">
        <v>0</v>
      </c>
      <c r="V439" s="149">
        <v>0</v>
      </c>
      <c r="W439" s="149">
        <v>0</v>
      </c>
      <c r="X439" s="149">
        <v>0</v>
      </c>
      <c r="Y439" s="149">
        <v>0</v>
      </c>
      <c r="Z439" s="150"/>
      <c r="AA439" s="150"/>
      <c r="AB439" s="152">
        <v>158563.06200000001</v>
      </c>
      <c r="AC439" s="152">
        <v>0</v>
      </c>
      <c r="AD439" s="152">
        <v>0</v>
      </c>
      <c r="AE439" s="152">
        <v>0</v>
      </c>
      <c r="AF439" s="152">
        <v>0</v>
      </c>
      <c r="AG439" s="150"/>
      <c r="AH439" s="150"/>
      <c r="AI439" s="150"/>
      <c r="AJ439" s="150"/>
      <c r="AK439" s="3" t="s">
        <v>25</v>
      </c>
      <c r="AL439" s="3" t="s">
        <v>1457</v>
      </c>
      <c r="AM439" s="3" t="s">
        <v>475</v>
      </c>
    </row>
    <row r="440" spans="1:39" s="3" customFormat="1" x14ac:dyDescent="0.25">
      <c r="A440" s="3">
        <v>20231231</v>
      </c>
      <c r="B440" s="3" t="s">
        <v>1458</v>
      </c>
      <c r="C440" s="3" t="s">
        <v>1459</v>
      </c>
      <c r="D440" s="149">
        <v>1686731.6400000001</v>
      </c>
      <c r="E440" s="3" t="s">
        <v>24</v>
      </c>
      <c r="F440" s="3" t="s">
        <v>482</v>
      </c>
      <c r="G440" s="3" t="s">
        <v>474</v>
      </c>
      <c r="H440" s="3">
        <v>0</v>
      </c>
      <c r="I440" s="3" t="s">
        <v>483</v>
      </c>
      <c r="J440" s="3" t="s">
        <v>483</v>
      </c>
      <c r="K440" s="3" t="s">
        <v>23</v>
      </c>
      <c r="L440" s="149" t="s">
        <v>23</v>
      </c>
      <c r="M440" s="3" t="s">
        <v>487</v>
      </c>
      <c r="N440" s="149">
        <v>0.4</v>
      </c>
      <c r="O440" s="149">
        <v>0.4</v>
      </c>
      <c r="P440" s="150"/>
      <c r="Q440" s="3">
        <v>0</v>
      </c>
      <c r="R440" s="150"/>
      <c r="S440" s="3">
        <v>1</v>
      </c>
      <c r="T440" s="150"/>
      <c r="U440" s="151">
        <v>0</v>
      </c>
      <c r="V440" s="149">
        <v>0</v>
      </c>
      <c r="W440" s="149">
        <v>0</v>
      </c>
      <c r="X440" s="149">
        <v>0</v>
      </c>
      <c r="Y440" s="149">
        <v>0</v>
      </c>
      <c r="Z440" s="150"/>
      <c r="AA440" s="150"/>
      <c r="AB440" s="152">
        <v>674692.65600000008</v>
      </c>
      <c r="AC440" s="152">
        <v>0</v>
      </c>
      <c r="AD440" s="152">
        <v>0</v>
      </c>
      <c r="AE440" s="152">
        <v>0</v>
      </c>
      <c r="AF440" s="152">
        <v>0</v>
      </c>
      <c r="AG440" s="150"/>
      <c r="AH440" s="150"/>
      <c r="AI440" s="150"/>
      <c r="AJ440" s="150"/>
      <c r="AK440" s="3" t="s">
        <v>25</v>
      </c>
      <c r="AL440" s="3" t="s">
        <v>1460</v>
      </c>
      <c r="AM440" s="3" t="s">
        <v>475</v>
      </c>
    </row>
    <row r="441" spans="1:39" s="3" customFormat="1" x14ac:dyDescent="0.25">
      <c r="A441" s="3">
        <v>20231231</v>
      </c>
      <c r="B441" s="3" t="s">
        <v>1461</v>
      </c>
      <c r="C441" s="3" t="s">
        <v>1462</v>
      </c>
      <c r="D441" s="149">
        <v>272237.51</v>
      </c>
      <c r="E441" s="3" t="s">
        <v>23</v>
      </c>
      <c r="F441" s="3" t="s">
        <v>500</v>
      </c>
      <c r="G441" s="3" t="s">
        <v>504</v>
      </c>
      <c r="H441" s="3">
        <v>1</v>
      </c>
      <c r="I441" s="3" t="s">
        <v>500</v>
      </c>
      <c r="K441" s="3" t="s">
        <v>24</v>
      </c>
      <c r="L441" s="149" t="s">
        <v>23</v>
      </c>
      <c r="M441" s="3" t="s">
        <v>475</v>
      </c>
      <c r="N441" s="149" t="s">
        <v>475</v>
      </c>
      <c r="O441" s="149" t="s">
        <v>475</v>
      </c>
      <c r="P441" s="150"/>
      <c r="Q441" s="3" t="s">
        <v>475</v>
      </c>
      <c r="R441" s="150"/>
      <c r="T441" s="150"/>
      <c r="U441" s="151">
        <v>0</v>
      </c>
      <c r="V441" s="149" t="s">
        <v>475</v>
      </c>
      <c r="W441" s="149" t="s">
        <v>475</v>
      </c>
      <c r="X441" s="149" t="s">
        <v>475</v>
      </c>
      <c r="Y441" s="149" t="s">
        <v>475</v>
      </c>
      <c r="Z441" s="150"/>
      <c r="AA441" s="150"/>
      <c r="AB441" s="152">
        <v>0</v>
      </c>
      <c r="AC441" s="152">
        <v>0</v>
      </c>
      <c r="AD441" s="152">
        <v>0</v>
      </c>
      <c r="AE441" s="152">
        <v>0</v>
      </c>
      <c r="AF441" s="152">
        <v>0</v>
      </c>
      <c r="AG441" s="150"/>
      <c r="AH441" s="150"/>
      <c r="AI441" s="150"/>
      <c r="AJ441" s="150"/>
      <c r="AK441" s="3" t="s">
        <v>475</v>
      </c>
      <c r="AL441" s="3" t="s">
        <v>475</v>
      </c>
      <c r="AM441" s="3" t="s">
        <v>475</v>
      </c>
    </row>
    <row r="442" spans="1:39" s="3" customFormat="1" x14ac:dyDescent="0.25">
      <c r="A442" s="3">
        <v>20231231</v>
      </c>
      <c r="B442" s="3" t="s">
        <v>1463</v>
      </c>
      <c r="C442" s="3" t="s">
        <v>1464</v>
      </c>
      <c r="D442" s="149">
        <v>1289054.33</v>
      </c>
      <c r="E442" s="3" t="s">
        <v>24</v>
      </c>
      <c r="F442" s="3" t="s">
        <v>473</v>
      </c>
      <c r="G442" s="3" t="s">
        <v>474</v>
      </c>
      <c r="H442" s="3">
        <v>0</v>
      </c>
      <c r="I442" s="3" t="s">
        <v>473</v>
      </c>
      <c r="J442" s="3" t="s">
        <v>473</v>
      </c>
      <c r="K442" s="3" t="s">
        <v>23</v>
      </c>
      <c r="L442" s="149" t="s">
        <v>23</v>
      </c>
      <c r="M442" s="3" t="s">
        <v>475</v>
      </c>
      <c r="N442" s="149" t="s">
        <v>475</v>
      </c>
      <c r="O442" s="149" t="s">
        <v>475</v>
      </c>
      <c r="P442" s="150"/>
      <c r="Q442" s="3" t="s">
        <v>475</v>
      </c>
      <c r="R442" s="150"/>
      <c r="T442" s="150"/>
      <c r="U442" s="151">
        <v>0</v>
      </c>
      <c r="V442" s="149" t="s">
        <v>475</v>
      </c>
      <c r="W442" s="149" t="s">
        <v>475</v>
      </c>
      <c r="X442" s="149" t="s">
        <v>475</v>
      </c>
      <c r="Y442" s="149" t="s">
        <v>475</v>
      </c>
      <c r="Z442" s="150"/>
      <c r="AA442" s="150"/>
      <c r="AB442" s="152">
        <v>0</v>
      </c>
      <c r="AC442" s="152">
        <v>0</v>
      </c>
      <c r="AD442" s="152">
        <v>0</v>
      </c>
      <c r="AE442" s="152">
        <v>0</v>
      </c>
      <c r="AF442" s="152">
        <v>0</v>
      </c>
      <c r="AG442" s="150"/>
      <c r="AH442" s="150"/>
      <c r="AI442" s="150"/>
      <c r="AJ442" s="150"/>
      <c r="AK442" s="3" t="s">
        <v>475</v>
      </c>
      <c r="AL442" s="3" t="s">
        <v>475</v>
      </c>
      <c r="AM442" s="3" t="s">
        <v>475</v>
      </c>
    </row>
    <row r="443" spans="1:39" s="3" customFormat="1" x14ac:dyDescent="0.25">
      <c r="A443" s="3">
        <v>20231231</v>
      </c>
      <c r="B443" s="3" t="s">
        <v>1465</v>
      </c>
      <c r="C443" s="3" t="s">
        <v>1466</v>
      </c>
      <c r="D443" s="149">
        <v>573894.45000000007</v>
      </c>
      <c r="E443" s="3" t="s">
        <v>24</v>
      </c>
      <c r="F443" s="3" t="s">
        <v>473</v>
      </c>
      <c r="G443" s="3" t="s">
        <v>474</v>
      </c>
      <c r="H443" s="3">
        <v>0</v>
      </c>
      <c r="I443" s="3" t="s">
        <v>473</v>
      </c>
      <c r="J443" s="3" t="s">
        <v>473</v>
      </c>
      <c r="K443" s="3" t="s">
        <v>23</v>
      </c>
      <c r="L443" s="149" t="s">
        <v>23</v>
      </c>
      <c r="M443" s="3" t="s">
        <v>475</v>
      </c>
      <c r="N443" s="149" t="s">
        <v>475</v>
      </c>
      <c r="O443" s="149" t="s">
        <v>475</v>
      </c>
      <c r="P443" s="150"/>
      <c r="Q443" s="3" t="s">
        <v>475</v>
      </c>
      <c r="R443" s="150"/>
      <c r="T443" s="150"/>
      <c r="U443" s="151">
        <v>0</v>
      </c>
      <c r="V443" s="149" t="s">
        <v>475</v>
      </c>
      <c r="W443" s="149" t="s">
        <v>475</v>
      </c>
      <c r="X443" s="149" t="s">
        <v>475</v>
      </c>
      <c r="Y443" s="149" t="s">
        <v>475</v>
      </c>
      <c r="Z443" s="150"/>
      <c r="AA443" s="150"/>
      <c r="AB443" s="152">
        <v>0</v>
      </c>
      <c r="AC443" s="152">
        <v>0</v>
      </c>
      <c r="AD443" s="152">
        <v>0</v>
      </c>
      <c r="AE443" s="152">
        <v>0</v>
      </c>
      <c r="AF443" s="152">
        <v>0</v>
      </c>
      <c r="AG443" s="150"/>
      <c r="AH443" s="150"/>
      <c r="AI443" s="150"/>
      <c r="AJ443" s="150"/>
      <c r="AK443" s="3" t="s">
        <v>475</v>
      </c>
      <c r="AL443" s="3" t="s">
        <v>475</v>
      </c>
      <c r="AM443" s="3" t="s">
        <v>475</v>
      </c>
    </row>
    <row r="444" spans="1:39" s="3" customFormat="1" x14ac:dyDescent="0.25">
      <c r="A444" s="3">
        <v>20231231</v>
      </c>
      <c r="B444" s="3" t="s">
        <v>1467</v>
      </c>
      <c r="C444" s="3" t="s">
        <v>1468</v>
      </c>
      <c r="D444" s="149">
        <v>11395898</v>
      </c>
      <c r="E444" s="3" t="s">
        <v>24</v>
      </c>
      <c r="F444" s="3" t="s">
        <v>473</v>
      </c>
      <c r="G444" s="3" t="s">
        <v>474</v>
      </c>
      <c r="H444" s="3">
        <v>0</v>
      </c>
      <c r="I444" s="3" t="s">
        <v>473</v>
      </c>
      <c r="J444" s="3" t="s">
        <v>473</v>
      </c>
      <c r="K444" s="3" t="s">
        <v>23</v>
      </c>
      <c r="L444" s="149" t="s">
        <v>23</v>
      </c>
      <c r="M444" s="3" t="s">
        <v>475</v>
      </c>
      <c r="N444" s="149" t="s">
        <v>475</v>
      </c>
      <c r="O444" s="149" t="s">
        <v>475</v>
      </c>
      <c r="P444" s="150"/>
      <c r="Q444" s="3" t="s">
        <v>475</v>
      </c>
      <c r="R444" s="150"/>
      <c r="T444" s="150"/>
      <c r="U444" s="151">
        <v>0</v>
      </c>
      <c r="V444" s="149" t="s">
        <v>475</v>
      </c>
      <c r="W444" s="149" t="s">
        <v>475</v>
      </c>
      <c r="X444" s="149" t="s">
        <v>475</v>
      </c>
      <c r="Y444" s="149" t="s">
        <v>475</v>
      </c>
      <c r="Z444" s="150"/>
      <c r="AA444" s="150"/>
      <c r="AB444" s="152">
        <v>0</v>
      </c>
      <c r="AC444" s="152">
        <v>0</v>
      </c>
      <c r="AD444" s="152">
        <v>0</v>
      </c>
      <c r="AE444" s="152">
        <v>0</v>
      </c>
      <c r="AF444" s="152">
        <v>0</v>
      </c>
      <c r="AG444" s="150"/>
      <c r="AH444" s="150"/>
      <c r="AI444" s="150"/>
      <c r="AJ444" s="150"/>
      <c r="AK444" s="3" t="s">
        <v>475</v>
      </c>
      <c r="AL444" s="3" t="s">
        <v>475</v>
      </c>
      <c r="AM444" s="3" t="s">
        <v>475</v>
      </c>
    </row>
    <row r="445" spans="1:39" s="3" customFormat="1" x14ac:dyDescent="0.25">
      <c r="A445" s="3">
        <v>20231231</v>
      </c>
      <c r="B445" s="3" t="s">
        <v>1469</v>
      </c>
      <c r="C445" s="3" t="s">
        <v>1470</v>
      </c>
      <c r="D445" s="149">
        <v>312920.69999999995</v>
      </c>
      <c r="E445" s="3" t="s">
        <v>23</v>
      </c>
      <c r="F445" s="3" t="s">
        <v>500</v>
      </c>
      <c r="G445" s="3" t="s">
        <v>474</v>
      </c>
      <c r="H445" s="3">
        <v>0</v>
      </c>
      <c r="I445" s="3" t="s">
        <v>500</v>
      </c>
      <c r="J445" s="157" t="s">
        <v>506</v>
      </c>
      <c r="K445" s="3" t="s">
        <v>23</v>
      </c>
      <c r="L445" s="149" t="s">
        <v>23</v>
      </c>
      <c r="M445" s="3" t="s">
        <v>475</v>
      </c>
      <c r="N445" s="149" t="s">
        <v>475</v>
      </c>
      <c r="O445" s="149" t="s">
        <v>475</v>
      </c>
      <c r="P445" s="150"/>
      <c r="Q445" s="3" t="s">
        <v>475</v>
      </c>
      <c r="R445" s="150"/>
      <c r="T445" s="150"/>
      <c r="U445" s="151">
        <v>0</v>
      </c>
      <c r="V445" s="149" t="s">
        <v>475</v>
      </c>
      <c r="W445" s="149" t="s">
        <v>475</v>
      </c>
      <c r="X445" s="149" t="s">
        <v>475</v>
      </c>
      <c r="Y445" s="149" t="s">
        <v>475</v>
      </c>
      <c r="Z445" s="150"/>
      <c r="AA445" s="150"/>
      <c r="AB445" s="152">
        <v>0</v>
      </c>
      <c r="AC445" s="152">
        <v>0</v>
      </c>
      <c r="AD445" s="152">
        <v>0</v>
      </c>
      <c r="AE445" s="152">
        <v>0</v>
      </c>
      <c r="AF445" s="152">
        <v>0</v>
      </c>
      <c r="AG445" s="150"/>
      <c r="AH445" s="150"/>
      <c r="AI445" s="150"/>
      <c r="AJ445" s="150"/>
      <c r="AK445" s="3" t="s">
        <v>22</v>
      </c>
      <c r="AL445" s="3" t="s">
        <v>1471</v>
      </c>
    </row>
    <row r="446" spans="1:39" s="3" customFormat="1" x14ac:dyDescent="0.25">
      <c r="A446" s="3">
        <v>20231231</v>
      </c>
      <c r="B446" s="3" t="s">
        <v>1472</v>
      </c>
      <c r="C446" s="3" t="s">
        <v>1473</v>
      </c>
      <c r="D446" s="149">
        <v>40856795.609999999</v>
      </c>
      <c r="E446" s="3" t="s">
        <v>23</v>
      </c>
      <c r="F446" s="3" t="s">
        <v>500</v>
      </c>
      <c r="G446" s="3" t="s">
        <v>504</v>
      </c>
      <c r="H446" s="3">
        <v>1</v>
      </c>
      <c r="I446" s="3" t="s">
        <v>500</v>
      </c>
      <c r="K446" s="3" t="s">
        <v>24</v>
      </c>
      <c r="L446" s="149" t="s">
        <v>23</v>
      </c>
      <c r="M446" s="3" t="s">
        <v>475</v>
      </c>
      <c r="N446" s="149" t="s">
        <v>475</v>
      </c>
      <c r="O446" s="149" t="s">
        <v>475</v>
      </c>
      <c r="P446" s="150"/>
      <c r="Q446" s="3" t="s">
        <v>475</v>
      </c>
      <c r="R446" s="150"/>
      <c r="T446" s="150"/>
      <c r="U446" s="151">
        <v>0</v>
      </c>
      <c r="V446" s="149" t="s">
        <v>475</v>
      </c>
      <c r="W446" s="149" t="s">
        <v>475</v>
      </c>
      <c r="X446" s="149" t="s">
        <v>475</v>
      </c>
      <c r="Y446" s="149" t="s">
        <v>475</v>
      </c>
      <c r="Z446" s="150"/>
      <c r="AA446" s="150"/>
      <c r="AB446" s="152">
        <v>0</v>
      </c>
      <c r="AC446" s="152">
        <v>0</v>
      </c>
      <c r="AD446" s="152">
        <v>0</v>
      </c>
      <c r="AE446" s="152">
        <v>0</v>
      </c>
      <c r="AF446" s="152">
        <v>0</v>
      </c>
      <c r="AG446" s="150"/>
      <c r="AH446" s="150"/>
      <c r="AI446" s="150"/>
      <c r="AJ446" s="150"/>
      <c r="AK446" s="3" t="s">
        <v>475</v>
      </c>
      <c r="AL446" s="3" t="s">
        <v>475</v>
      </c>
      <c r="AM446" s="3" t="s">
        <v>475</v>
      </c>
    </row>
    <row r="447" spans="1:39" s="3" customFormat="1" x14ac:dyDescent="0.25">
      <c r="A447" s="3">
        <v>20231231</v>
      </c>
      <c r="B447" s="3" t="s">
        <v>1474</v>
      </c>
      <c r="C447" s="3" t="s">
        <v>1475</v>
      </c>
      <c r="D447" s="149">
        <v>747860.87</v>
      </c>
      <c r="E447" s="3" t="s">
        <v>23</v>
      </c>
      <c r="F447" s="3" t="s">
        <v>500</v>
      </c>
      <c r="G447" s="3" t="s">
        <v>504</v>
      </c>
      <c r="H447" s="3">
        <v>1</v>
      </c>
      <c r="I447" s="3" t="s">
        <v>500</v>
      </c>
      <c r="J447" s="157" t="s">
        <v>506</v>
      </c>
      <c r="K447" s="3" t="s">
        <v>24</v>
      </c>
      <c r="L447" s="149" t="s">
        <v>23</v>
      </c>
      <c r="M447" s="3" t="s">
        <v>475</v>
      </c>
      <c r="N447" s="149" t="s">
        <v>475</v>
      </c>
      <c r="O447" s="149" t="s">
        <v>475</v>
      </c>
      <c r="P447" s="150"/>
      <c r="Q447" s="3" t="s">
        <v>475</v>
      </c>
      <c r="R447" s="150"/>
      <c r="T447" s="150"/>
      <c r="U447" s="151">
        <v>0</v>
      </c>
      <c r="V447" s="149" t="s">
        <v>475</v>
      </c>
      <c r="W447" s="149" t="s">
        <v>475</v>
      </c>
      <c r="X447" s="149" t="s">
        <v>475</v>
      </c>
      <c r="Y447" s="149" t="s">
        <v>475</v>
      </c>
      <c r="Z447" s="150"/>
      <c r="AA447" s="150"/>
      <c r="AB447" s="152">
        <v>0</v>
      </c>
      <c r="AC447" s="152">
        <v>0</v>
      </c>
      <c r="AD447" s="152">
        <v>0</v>
      </c>
      <c r="AE447" s="152">
        <v>0</v>
      </c>
      <c r="AF447" s="152">
        <v>0</v>
      </c>
      <c r="AG447" s="150"/>
      <c r="AH447" s="150"/>
      <c r="AI447" s="150"/>
      <c r="AJ447" s="150"/>
      <c r="AK447" s="3" t="s">
        <v>22</v>
      </c>
      <c r="AL447" s="3" t="s">
        <v>672</v>
      </c>
      <c r="AM447" s="3" t="s">
        <v>475</v>
      </c>
    </row>
    <row r="448" spans="1:39" s="3" customFormat="1" x14ac:dyDescent="0.25">
      <c r="A448" s="3">
        <v>20231231</v>
      </c>
      <c r="B448" s="3" t="s">
        <v>1476</v>
      </c>
      <c r="C448" s="3" t="s">
        <v>1477</v>
      </c>
      <c r="D448" s="149">
        <v>802932.69</v>
      </c>
      <c r="E448" s="3" t="s">
        <v>24</v>
      </c>
      <c r="F448" s="3" t="s">
        <v>473</v>
      </c>
      <c r="G448" s="3" t="s">
        <v>474</v>
      </c>
      <c r="H448" s="3">
        <v>0</v>
      </c>
      <c r="I448" s="3" t="s">
        <v>473</v>
      </c>
      <c r="J448" s="3" t="s">
        <v>473</v>
      </c>
      <c r="K448" s="3" t="s">
        <v>23</v>
      </c>
      <c r="L448" s="149" t="s">
        <v>23</v>
      </c>
      <c r="M448" s="3" t="s">
        <v>475</v>
      </c>
      <c r="N448" s="149" t="s">
        <v>475</v>
      </c>
      <c r="O448" s="149" t="s">
        <v>475</v>
      </c>
      <c r="P448" s="150"/>
      <c r="Q448" s="3" t="s">
        <v>475</v>
      </c>
      <c r="R448" s="150"/>
      <c r="T448" s="150"/>
      <c r="U448" s="151">
        <v>0</v>
      </c>
      <c r="V448" s="149" t="s">
        <v>475</v>
      </c>
      <c r="W448" s="149" t="s">
        <v>475</v>
      </c>
      <c r="X448" s="149" t="s">
        <v>475</v>
      </c>
      <c r="Y448" s="149" t="s">
        <v>475</v>
      </c>
      <c r="Z448" s="150"/>
      <c r="AA448" s="150"/>
      <c r="AB448" s="152">
        <v>0</v>
      </c>
      <c r="AC448" s="152">
        <v>0</v>
      </c>
      <c r="AD448" s="152">
        <v>0</v>
      </c>
      <c r="AE448" s="152">
        <v>0</v>
      </c>
      <c r="AF448" s="152">
        <v>0</v>
      </c>
      <c r="AG448" s="150"/>
      <c r="AH448" s="150"/>
      <c r="AI448" s="150"/>
      <c r="AJ448" s="150"/>
      <c r="AK448" s="3" t="s">
        <v>475</v>
      </c>
      <c r="AL448" s="3" t="s">
        <v>475</v>
      </c>
      <c r="AM448" s="3" t="s">
        <v>475</v>
      </c>
    </row>
    <row r="449" spans="1:40" s="3" customFormat="1" x14ac:dyDescent="0.25">
      <c r="A449" s="3">
        <v>20231231</v>
      </c>
      <c r="B449" s="3" t="s">
        <v>1478</v>
      </c>
      <c r="C449" s="3" t="s">
        <v>1479</v>
      </c>
      <c r="D449" s="149">
        <v>2695741.79</v>
      </c>
      <c r="E449" s="3" t="s">
        <v>23</v>
      </c>
      <c r="F449" s="3" t="s">
        <v>500</v>
      </c>
      <c r="G449" s="3" t="s">
        <v>504</v>
      </c>
      <c r="H449" s="3">
        <v>1</v>
      </c>
      <c r="I449" s="3" t="s">
        <v>500</v>
      </c>
      <c r="K449" s="3" t="s">
        <v>24</v>
      </c>
      <c r="L449" s="149" t="s">
        <v>23</v>
      </c>
      <c r="M449" s="3" t="s">
        <v>475</v>
      </c>
      <c r="N449" s="149" t="s">
        <v>475</v>
      </c>
      <c r="O449" s="149" t="s">
        <v>475</v>
      </c>
      <c r="P449" s="150"/>
      <c r="Q449" s="3" t="s">
        <v>475</v>
      </c>
      <c r="R449" s="150"/>
      <c r="T449" s="150"/>
      <c r="U449" s="151">
        <v>0</v>
      </c>
      <c r="V449" s="149" t="s">
        <v>475</v>
      </c>
      <c r="W449" s="149" t="s">
        <v>475</v>
      </c>
      <c r="X449" s="149" t="s">
        <v>475</v>
      </c>
      <c r="Y449" s="149" t="s">
        <v>475</v>
      </c>
      <c r="Z449" s="150"/>
      <c r="AA449" s="150"/>
      <c r="AB449" s="152">
        <v>0</v>
      </c>
      <c r="AC449" s="152">
        <v>0</v>
      </c>
      <c r="AD449" s="152">
        <v>0</v>
      </c>
      <c r="AE449" s="152">
        <v>0</v>
      </c>
      <c r="AF449" s="152">
        <v>0</v>
      </c>
      <c r="AG449" s="150"/>
      <c r="AH449" s="150"/>
      <c r="AI449" s="150"/>
      <c r="AJ449" s="150"/>
      <c r="AK449" s="3" t="s">
        <v>475</v>
      </c>
      <c r="AL449" s="3" t="s">
        <v>475</v>
      </c>
      <c r="AM449" s="3" t="s">
        <v>475</v>
      </c>
    </row>
    <row r="450" spans="1:40" s="3" customFormat="1" x14ac:dyDescent="0.25">
      <c r="A450" s="3">
        <v>20231231</v>
      </c>
      <c r="B450" s="3" t="s">
        <v>1480</v>
      </c>
      <c r="C450" s="3" t="s">
        <v>1481</v>
      </c>
      <c r="D450" s="149">
        <v>4.78</v>
      </c>
      <c r="E450" s="3" t="s">
        <v>24</v>
      </c>
      <c r="F450" s="3" t="s">
        <v>482</v>
      </c>
      <c r="G450" s="3" t="s">
        <v>592</v>
      </c>
      <c r="H450" s="3">
        <v>0</v>
      </c>
      <c r="I450" s="3" t="s">
        <v>483</v>
      </c>
      <c r="J450" s="3" t="s">
        <v>483</v>
      </c>
      <c r="K450" s="3" t="s">
        <v>23</v>
      </c>
      <c r="L450" s="149" t="s">
        <v>23</v>
      </c>
      <c r="M450" s="3">
        <v>0</v>
      </c>
      <c r="N450" s="149">
        <v>0</v>
      </c>
      <c r="O450" s="149">
        <v>0</v>
      </c>
      <c r="P450" s="150"/>
      <c r="Q450" s="3">
        <v>0</v>
      </c>
      <c r="R450" s="150"/>
      <c r="T450" s="150"/>
      <c r="U450" s="151">
        <v>0</v>
      </c>
      <c r="V450" s="149">
        <v>0</v>
      </c>
      <c r="W450" s="149">
        <v>0</v>
      </c>
      <c r="X450" s="149">
        <v>0</v>
      </c>
      <c r="Y450" s="149">
        <v>0</v>
      </c>
      <c r="Z450" s="150"/>
      <c r="AA450" s="150"/>
      <c r="AB450" s="152">
        <v>0</v>
      </c>
      <c r="AC450" s="152">
        <v>0</v>
      </c>
      <c r="AD450" s="152">
        <v>0</v>
      </c>
      <c r="AE450" s="152">
        <v>0</v>
      </c>
      <c r="AF450" s="152">
        <v>0</v>
      </c>
      <c r="AG450" s="150"/>
      <c r="AH450" s="150"/>
      <c r="AI450" s="150"/>
      <c r="AJ450" s="150"/>
      <c r="AK450" s="3" t="s">
        <v>475</v>
      </c>
      <c r="AL450" s="3" t="s">
        <v>475</v>
      </c>
      <c r="AM450" s="3" t="s">
        <v>475</v>
      </c>
    </row>
    <row r="451" spans="1:40" s="3" customFormat="1" x14ac:dyDescent="0.25">
      <c r="A451" s="3">
        <v>20231231</v>
      </c>
      <c r="B451" s="3" t="s">
        <v>1482</v>
      </c>
      <c r="C451" s="3" t="s">
        <v>1483</v>
      </c>
      <c r="D451" s="149">
        <v>29214.66</v>
      </c>
      <c r="E451" s="3" t="s">
        <v>24</v>
      </c>
      <c r="F451" s="3" t="s">
        <v>482</v>
      </c>
      <c r="G451" s="3" t="s">
        <v>474</v>
      </c>
      <c r="H451" s="3">
        <v>0</v>
      </c>
      <c r="I451" s="3" t="s">
        <v>483</v>
      </c>
      <c r="J451" s="3" t="s">
        <v>483</v>
      </c>
      <c r="K451" s="3" t="s">
        <v>23</v>
      </c>
      <c r="L451" s="149" t="s">
        <v>23</v>
      </c>
      <c r="M451" s="3" t="s">
        <v>484</v>
      </c>
      <c r="N451" s="149">
        <v>0</v>
      </c>
      <c r="O451" s="149">
        <v>0</v>
      </c>
      <c r="P451" s="150"/>
      <c r="Q451" s="3">
        <v>0</v>
      </c>
      <c r="R451" s="150"/>
      <c r="T451" s="150"/>
      <c r="U451" s="151">
        <v>0</v>
      </c>
      <c r="V451" s="149">
        <v>0</v>
      </c>
      <c r="W451" s="149">
        <v>0</v>
      </c>
      <c r="X451" s="149">
        <v>0</v>
      </c>
      <c r="Y451" s="149">
        <v>0</v>
      </c>
      <c r="Z451" s="150"/>
      <c r="AA451" s="150"/>
      <c r="AB451" s="152">
        <v>0</v>
      </c>
      <c r="AC451" s="152">
        <v>0</v>
      </c>
      <c r="AD451" s="152">
        <v>0</v>
      </c>
      <c r="AE451" s="152">
        <v>0</v>
      </c>
      <c r="AF451" s="152">
        <v>0</v>
      </c>
      <c r="AG451" s="150"/>
      <c r="AH451" s="150"/>
      <c r="AI451" s="150"/>
      <c r="AJ451" s="150"/>
      <c r="AK451" s="3" t="s">
        <v>25</v>
      </c>
      <c r="AL451" s="3" t="s">
        <v>1484</v>
      </c>
      <c r="AM451" s="3" t="s">
        <v>475</v>
      </c>
    </row>
    <row r="452" spans="1:40" s="3" customFormat="1" x14ac:dyDescent="0.25">
      <c r="A452" s="3">
        <v>20231231</v>
      </c>
      <c r="B452" s="3" t="s">
        <v>1485</v>
      </c>
      <c r="C452" s="3" t="s">
        <v>1486</v>
      </c>
      <c r="D452" s="149">
        <v>1667123.19</v>
      </c>
      <c r="E452" s="3" t="s">
        <v>23</v>
      </c>
      <c r="F452" s="3" t="s">
        <v>500</v>
      </c>
      <c r="G452" s="3" t="s">
        <v>474</v>
      </c>
      <c r="H452" s="3">
        <v>0</v>
      </c>
      <c r="I452" s="3" t="s">
        <v>500</v>
      </c>
      <c r="K452" s="3" t="s">
        <v>23</v>
      </c>
      <c r="L452" s="149" t="s">
        <v>23</v>
      </c>
      <c r="M452" s="3" t="s">
        <v>475</v>
      </c>
      <c r="N452" s="149" t="s">
        <v>475</v>
      </c>
      <c r="O452" s="149" t="s">
        <v>475</v>
      </c>
      <c r="P452" s="150"/>
      <c r="Q452" s="3" t="s">
        <v>475</v>
      </c>
      <c r="R452" s="150"/>
      <c r="T452" s="150"/>
      <c r="U452" s="151">
        <v>0</v>
      </c>
      <c r="V452" s="149" t="s">
        <v>475</v>
      </c>
      <c r="W452" s="149" t="s">
        <v>475</v>
      </c>
      <c r="X452" s="149" t="s">
        <v>475</v>
      </c>
      <c r="Y452" s="149" t="s">
        <v>475</v>
      </c>
      <c r="Z452" s="150"/>
      <c r="AA452" s="150"/>
      <c r="AB452" s="152">
        <v>0</v>
      </c>
      <c r="AC452" s="152">
        <v>0</v>
      </c>
      <c r="AD452" s="152">
        <v>0</v>
      </c>
      <c r="AE452" s="152">
        <v>0</v>
      </c>
      <c r="AF452" s="152">
        <v>0</v>
      </c>
      <c r="AG452" s="150"/>
      <c r="AH452" s="150"/>
      <c r="AI452" s="150"/>
      <c r="AJ452" s="150"/>
      <c r="AK452" s="3" t="s">
        <v>475</v>
      </c>
      <c r="AL452" s="3" t="s">
        <v>475</v>
      </c>
      <c r="AM452" s="3" t="s">
        <v>475</v>
      </c>
    </row>
    <row r="453" spans="1:40" s="3" customFormat="1" x14ac:dyDescent="0.25">
      <c r="A453" s="3">
        <v>20231231</v>
      </c>
      <c r="B453" s="3" t="s">
        <v>1487</v>
      </c>
      <c r="C453" s="3" t="s">
        <v>1488</v>
      </c>
      <c r="D453" s="149">
        <v>3127869.12</v>
      </c>
      <c r="E453" s="3" t="s">
        <v>23</v>
      </c>
      <c r="F453" s="3" t="s">
        <v>500</v>
      </c>
      <c r="G453" s="3" t="s">
        <v>567</v>
      </c>
      <c r="H453" s="3">
        <v>0</v>
      </c>
      <c r="I453" s="3" t="s">
        <v>500</v>
      </c>
      <c r="J453" s="157" t="s">
        <v>506</v>
      </c>
      <c r="K453" s="3" t="s">
        <v>23</v>
      </c>
      <c r="L453" s="149" t="s">
        <v>23</v>
      </c>
      <c r="M453" s="3" t="s">
        <v>475</v>
      </c>
      <c r="N453" s="149" t="s">
        <v>475</v>
      </c>
      <c r="O453" s="149" t="s">
        <v>475</v>
      </c>
      <c r="P453" s="150"/>
      <c r="Q453" s="3" t="s">
        <v>475</v>
      </c>
      <c r="R453" s="150"/>
      <c r="T453" s="150"/>
      <c r="U453" s="151">
        <v>0</v>
      </c>
      <c r="V453" s="149" t="s">
        <v>475</v>
      </c>
      <c r="W453" s="149" t="s">
        <v>475</v>
      </c>
      <c r="X453" s="149" t="s">
        <v>475</v>
      </c>
      <c r="Y453" s="149" t="s">
        <v>475</v>
      </c>
      <c r="Z453" s="150"/>
      <c r="AA453" s="150"/>
      <c r="AB453" s="152">
        <v>0</v>
      </c>
      <c r="AC453" s="152">
        <v>0</v>
      </c>
      <c r="AD453" s="152">
        <v>0</v>
      </c>
      <c r="AE453" s="152">
        <v>0</v>
      </c>
      <c r="AF453" s="152">
        <v>0</v>
      </c>
      <c r="AG453" s="150"/>
      <c r="AH453" s="150"/>
      <c r="AI453" s="150"/>
      <c r="AJ453" s="150"/>
      <c r="AK453" s="3" t="s">
        <v>22</v>
      </c>
      <c r="AL453" s="3" t="s">
        <v>1489</v>
      </c>
      <c r="AM453" s="3" t="s">
        <v>475</v>
      </c>
    </row>
    <row r="454" spans="1:40" s="3" customFormat="1" x14ac:dyDescent="0.25">
      <c r="A454" s="3">
        <v>20231231</v>
      </c>
      <c r="B454" s="3" t="s">
        <v>1490</v>
      </c>
      <c r="C454" s="3" t="s">
        <v>1491</v>
      </c>
      <c r="D454" s="149">
        <v>270708</v>
      </c>
      <c r="E454" s="3" t="s">
        <v>24</v>
      </c>
      <c r="F454" s="3" t="s">
        <v>473</v>
      </c>
      <c r="G454" s="3" t="s">
        <v>474</v>
      </c>
      <c r="H454" s="3">
        <v>0</v>
      </c>
      <c r="I454" s="3" t="s">
        <v>473</v>
      </c>
      <c r="J454" s="3" t="s">
        <v>473</v>
      </c>
      <c r="K454" s="3" t="s">
        <v>23</v>
      </c>
      <c r="L454" s="149" t="s">
        <v>23</v>
      </c>
      <c r="M454" s="3" t="s">
        <v>475</v>
      </c>
      <c r="N454" s="149" t="s">
        <v>475</v>
      </c>
      <c r="O454" s="149" t="s">
        <v>475</v>
      </c>
      <c r="P454" s="150"/>
      <c r="Q454" s="3" t="s">
        <v>475</v>
      </c>
      <c r="R454" s="150"/>
      <c r="T454" s="150"/>
      <c r="U454" s="151">
        <v>0</v>
      </c>
      <c r="V454" s="149" t="s">
        <v>475</v>
      </c>
      <c r="W454" s="149" t="s">
        <v>475</v>
      </c>
      <c r="X454" s="149" t="s">
        <v>475</v>
      </c>
      <c r="Y454" s="149" t="s">
        <v>475</v>
      </c>
      <c r="Z454" s="150"/>
      <c r="AA454" s="150"/>
      <c r="AB454" s="152">
        <v>0</v>
      </c>
      <c r="AC454" s="152">
        <v>0</v>
      </c>
      <c r="AD454" s="152">
        <v>0</v>
      </c>
      <c r="AE454" s="152">
        <v>0</v>
      </c>
      <c r="AF454" s="152">
        <v>0</v>
      </c>
      <c r="AG454" s="150"/>
      <c r="AH454" s="150"/>
      <c r="AI454" s="150"/>
      <c r="AJ454" s="150"/>
      <c r="AK454" s="3" t="s">
        <v>475</v>
      </c>
      <c r="AL454" s="3" t="s">
        <v>475</v>
      </c>
      <c r="AM454" s="3" t="s">
        <v>475</v>
      </c>
    </row>
    <row r="455" spans="1:40" s="3" customFormat="1" x14ac:dyDescent="0.25">
      <c r="A455" s="3">
        <v>20231231</v>
      </c>
      <c r="B455" s="3" t="s">
        <v>1492</v>
      </c>
      <c r="C455" s="3" t="s">
        <v>1493</v>
      </c>
      <c r="D455" s="149">
        <v>3138.52</v>
      </c>
      <c r="E455" s="3" t="s">
        <v>24</v>
      </c>
      <c r="F455" s="3" t="s">
        <v>473</v>
      </c>
      <c r="G455" s="3" t="s">
        <v>474</v>
      </c>
      <c r="H455" s="3">
        <v>0</v>
      </c>
      <c r="I455" s="3" t="s">
        <v>473</v>
      </c>
      <c r="J455" s="3" t="s">
        <v>473</v>
      </c>
      <c r="K455" s="3" t="s">
        <v>23</v>
      </c>
      <c r="L455" s="149" t="s">
        <v>23</v>
      </c>
      <c r="M455" s="3" t="s">
        <v>475</v>
      </c>
      <c r="N455" s="149" t="s">
        <v>475</v>
      </c>
      <c r="O455" s="149" t="s">
        <v>475</v>
      </c>
      <c r="P455" s="150"/>
      <c r="Q455" s="3" t="s">
        <v>475</v>
      </c>
      <c r="R455" s="150"/>
      <c r="T455" s="150"/>
      <c r="U455" s="151">
        <v>0</v>
      </c>
      <c r="V455" s="149" t="s">
        <v>475</v>
      </c>
      <c r="W455" s="149" t="s">
        <v>475</v>
      </c>
      <c r="X455" s="149" t="s">
        <v>475</v>
      </c>
      <c r="Y455" s="149" t="s">
        <v>475</v>
      </c>
      <c r="Z455" s="150"/>
      <c r="AA455" s="150"/>
      <c r="AB455" s="152">
        <v>0</v>
      </c>
      <c r="AC455" s="152">
        <v>0</v>
      </c>
      <c r="AD455" s="152">
        <v>0</v>
      </c>
      <c r="AE455" s="152">
        <v>0</v>
      </c>
      <c r="AF455" s="152">
        <v>0</v>
      </c>
      <c r="AG455" s="150"/>
      <c r="AH455" s="150"/>
      <c r="AI455" s="150"/>
      <c r="AJ455" s="150"/>
      <c r="AK455" s="3" t="s">
        <v>475</v>
      </c>
      <c r="AL455" s="3" t="s">
        <v>475</v>
      </c>
      <c r="AM455" s="3" t="s">
        <v>475</v>
      </c>
    </row>
    <row r="456" spans="1:40" s="3" customFormat="1" x14ac:dyDescent="0.25">
      <c r="A456" s="3">
        <v>20231231</v>
      </c>
      <c r="B456" s="3" t="s">
        <v>1494</v>
      </c>
      <c r="C456" s="3" t="s">
        <v>1495</v>
      </c>
      <c r="D456" s="149">
        <v>49403.58</v>
      </c>
      <c r="E456" s="3" t="s">
        <v>23</v>
      </c>
      <c r="F456" s="3" t="s">
        <v>500</v>
      </c>
      <c r="G456" s="3" t="s">
        <v>474</v>
      </c>
      <c r="H456" s="3">
        <v>0</v>
      </c>
      <c r="I456" s="3" t="s">
        <v>500</v>
      </c>
      <c r="K456" s="3" t="s">
        <v>23</v>
      </c>
      <c r="L456" s="149" t="s">
        <v>23</v>
      </c>
      <c r="M456" s="3" t="s">
        <v>475</v>
      </c>
      <c r="N456" s="149" t="s">
        <v>475</v>
      </c>
      <c r="O456" s="149" t="s">
        <v>475</v>
      </c>
      <c r="P456" s="150"/>
      <c r="Q456" s="3" t="s">
        <v>475</v>
      </c>
      <c r="R456" s="150"/>
      <c r="T456" s="150"/>
      <c r="U456" s="151">
        <v>0</v>
      </c>
      <c r="V456" s="149" t="s">
        <v>475</v>
      </c>
      <c r="W456" s="149" t="s">
        <v>475</v>
      </c>
      <c r="X456" s="149" t="s">
        <v>475</v>
      </c>
      <c r="Y456" s="149" t="s">
        <v>475</v>
      </c>
      <c r="Z456" s="150"/>
      <c r="AA456" s="150"/>
      <c r="AB456" s="152">
        <v>0</v>
      </c>
      <c r="AC456" s="152">
        <v>0</v>
      </c>
      <c r="AD456" s="152">
        <v>0</v>
      </c>
      <c r="AE456" s="152">
        <v>0</v>
      </c>
      <c r="AF456" s="152">
        <v>0</v>
      </c>
      <c r="AG456" s="150"/>
      <c r="AH456" s="150"/>
      <c r="AI456" s="150"/>
      <c r="AJ456" s="150"/>
      <c r="AK456" s="3" t="s">
        <v>475</v>
      </c>
      <c r="AL456" s="3" t="s">
        <v>475</v>
      </c>
      <c r="AM456" s="3" t="s">
        <v>475</v>
      </c>
    </row>
    <row r="457" spans="1:40" s="3" customFormat="1" x14ac:dyDescent="0.25">
      <c r="A457" s="3">
        <v>20231231</v>
      </c>
      <c r="B457" s="3" t="s">
        <v>1496</v>
      </c>
      <c r="C457" s="3" t="s">
        <v>1497</v>
      </c>
      <c r="D457" s="149">
        <v>4154265.84</v>
      </c>
      <c r="E457" s="3" t="s">
        <v>23</v>
      </c>
      <c r="F457" s="3" t="s">
        <v>500</v>
      </c>
      <c r="G457" s="3" t="s">
        <v>790</v>
      </c>
      <c r="H457" s="3">
        <v>1</v>
      </c>
      <c r="I457" s="3" t="s">
        <v>500</v>
      </c>
      <c r="K457" s="3" t="s">
        <v>24</v>
      </c>
      <c r="L457" s="149" t="s">
        <v>23</v>
      </c>
      <c r="M457" s="3" t="s">
        <v>475</v>
      </c>
      <c r="N457" s="149" t="s">
        <v>475</v>
      </c>
      <c r="O457" s="149" t="s">
        <v>475</v>
      </c>
      <c r="P457" s="150"/>
      <c r="Q457" s="3" t="s">
        <v>475</v>
      </c>
      <c r="R457" s="150"/>
      <c r="T457" s="150"/>
      <c r="U457" s="151">
        <v>0</v>
      </c>
      <c r="V457" s="149" t="s">
        <v>475</v>
      </c>
      <c r="W457" s="149" t="s">
        <v>475</v>
      </c>
      <c r="X457" s="149" t="s">
        <v>475</v>
      </c>
      <c r="Y457" s="149" t="s">
        <v>475</v>
      </c>
      <c r="Z457" s="150"/>
      <c r="AA457" s="150"/>
      <c r="AB457" s="152">
        <v>0</v>
      </c>
      <c r="AC457" s="152">
        <v>0</v>
      </c>
      <c r="AD457" s="152">
        <v>0</v>
      </c>
      <c r="AE457" s="152">
        <v>0</v>
      </c>
      <c r="AF457" s="152">
        <v>0</v>
      </c>
      <c r="AG457" s="150"/>
      <c r="AH457" s="150"/>
      <c r="AI457" s="150"/>
      <c r="AJ457" s="150"/>
      <c r="AK457" s="3" t="s">
        <v>475</v>
      </c>
      <c r="AL457" s="3" t="s">
        <v>475</v>
      </c>
      <c r="AM457" s="3" t="s">
        <v>475</v>
      </c>
    </row>
    <row r="458" spans="1:40" s="3" customFormat="1" x14ac:dyDescent="0.25">
      <c r="A458" s="3">
        <v>20231231</v>
      </c>
      <c r="B458" s="3" t="s">
        <v>1498</v>
      </c>
      <c r="C458" s="3" t="s">
        <v>1499</v>
      </c>
      <c r="D458" s="149">
        <v>1381720.6099999999</v>
      </c>
      <c r="E458" s="3" t="s">
        <v>24</v>
      </c>
      <c r="F458" s="3" t="s">
        <v>482</v>
      </c>
      <c r="G458" s="3" t="s">
        <v>592</v>
      </c>
      <c r="H458" s="3">
        <v>0</v>
      </c>
      <c r="I458" s="3" t="s">
        <v>483</v>
      </c>
      <c r="J458" s="3" t="s">
        <v>483</v>
      </c>
      <c r="K458" s="3" t="s">
        <v>23</v>
      </c>
      <c r="L458" s="149" t="s">
        <v>23</v>
      </c>
      <c r="M458" s="3">
        <v>0</v>
      </c>
      <c r="N458" s="149">
        <v>0</v>
      </c>
      <c r="O458" s="149">
        <v>0</v>
      </c>
      <c r="P458" s="150"/>
      <c r="Q458" s="3">
        <v>0</v>
      </c>
      <c r="R458" s="150"/>
      <c r="T458" s="150"/>
      <c r="U458" s="151">
        <v>0</v>
      </c>
      <c r="V458" s="149">
        <v>0</v>
      </c>
      <c r="W458" s="149">
        <v>0</v>
      </c>
      <c r="X458" s="149">
        <v>0</v>
      </c>
      <c r="Y458" s="149">
        <v>0</v>
      </c>
      <c r="Z458" s="150"/>
      <c r="AA458" s="150"/>
      <c r="AB458" s="152">
        <v>0</v>
      </c>
      <c r="AC458" s="152">
        <v>0</v>
      </c>
      <c r="AD458" s="152">
        <v>0</v>
      </c>
      <c r="AE458" s="152">
        <v>0</v>
      </c>
      <c r="AF458" s="152">
        <v>0</v>
      </c>
      <c r="AG458" s="150"/>
      <c r="AH458" s="150"/>
      <c r="AI458" s="150"/>
      <c r="AJ458" s="150"/>
      <c r="AK458" s="3" t="s">
        <v>25</v>
      </c>
      <c r="AL458" s="3" t="s">
        <v>1500</v>
      </c>
      <c r="AM458" s="3" t="s">
        <v>1501</v>
      </c>
      <c r="AN458" s="157" t="s">
        <v>490</v>
      </c>
    </row>
    <row r="459" spans="1:40" s="3" customFormat="1" x14ac:dyDescent="0.25">
      <c r="A459" s="3">
        <v>20231231</v>
      </c>
      <c r="B459" s="3" t="s">
        <v>1502</v>
      </c>
      <c r="C459" s="3" t="s">
        <v>1503</v>
      </c>
      <c r="D459" s="149">
        <v>260669.47</v>
      </c>
      <c r="E459" s="3" t="s">
        <v>23</v>
      </c>
      <c r="F459" s="3" t="s">
        <v>500</v>
      </c>
      <c r="G459" s="3" t="s">
        <v>504</v>
      </c>
      <c r="H459" s="3">
        <v>1</v>
      </c>
      <c r="I459" s="3" t="s">
        <v>500</v>
      </c>
      <c r="K459" s="3" t="s">
        <v>24</v>
      </c>
      <c r="L459" s="149" t="s">
        <v>23</v>
      </c>
      <c r="M459" s="3" t="s">
        <v>475</v>
      </c>
      <c r="N459" s="149" t="s">
        <v>475</v>
      </c>
      <c r="O459" s="149" t="s">
        <v>475</v>
      </c>
      <c r="P459" s="150"/>
      <c r="Q459" s="3" t="s">
        <v>475</v>
      </c>
      <c r="R459" s="150"/>
      <c r="T459" s="150"/>
      <c r="U459" s="151">
        <v>0</v>
      </c>
      <c r="V459" s="149" t="s">
        <v>475</v>
      </c>
      <c r="W459" s="149" t="s">
        <v>475</v>
      </c>
      <c r="X459" s="149" t="s">
        <v>475</v>
      </c>
      <c r="Y459" s="149" t="s">
        <v>475</v>
      </c>
      <c r="Z459" s="150"/>
      <c r="AA459" s="150"/>
      <c r="AB459" s="152">
        <v>0</v>
      </c>
      <c r="AC459" s="152">
        <v>0</v>
      </c>
      <c r="AD459" s="152">
        <v>0</v>
      </c>
      <c r="AE459" s="152">
        <v>0</v>
      </c>
      <c r="AF459" s="152">
        <v>0</v>
      </c>
      <c r="AG459" s="150"/>
      <c r="AH459" s="150"/>
      <c r="AI459" s="150"/>
      <c r="AJ459" s="150"/>
      <c r="AK459" s="3" t="s">
        <v>475</v>
      </c>
      <c r="AL459" s="3" t="s">
        <v>475</v>
      </c>
      <c r="AM459" s="3" t="s">
        <v>475</v>
      </c>
    </row>
    <row r="460" spans="1:40" s="3" customFormat="1" x14ac:dyDescent="0.25">
      <c r="A460" s="3">
        <v>20231231</v>
      </c>
      <c r="B460" s="3" t="s">
        <v>1504</v>
      </c>
      <c r="C460" s="3" t="s">
        <v>1505</v>
      </c>
      <c r="D460" s="149">
        <v>256115.20000000001</v>
      </c>
      <c r="E460" s="3" t="s">
        <v>24</v>
      </c>
      <c r="F460" s="3" t="s">
        <v>473</v>
      </c>
      <c r="G460" s="3" t="s">
        <v>474</v>
      </c>
      <c r="H460" s="3">
        <v>0</v>
      </c>
      <c r="I460" s="3" t="s">
        <v>473</v>
      </c>
      <c r="J460" s="3" t="s">
        <v>473</v>
      </c>
      <c r="K460" s="3" t="s">
        <v>23</v>
      </c>
      <c r="L460" s="149" t="s">
        <v>23</v>
      </c>
      <c r="M460" s="3" t="s">
        <v>475</v>
      </c>
      <c r="N460" s="149" t="s">
        <v>475</v>
      </c>
      <c r="O460" s="149" t="s">
        <v>475</v>
      </c>
      <c r="P460" s="150"/>
      <c r="Q460" s="3" t="s">
        <v>475</v>
      </c>
      <c r="R460" s="150"/>
      <c r="T460" s="150"/>
      <c r="U460" s="151">
        <v>0</v>
      </c>
      <c r="V460" s="149" t="s">
        <v>475</v>
      </c>
      <c r="W460" s="149" t="s">
        <v>475</v>
      </c>
      <c r="X460" s="149" t="s">
        <v>475</v>
      </c>
      <c r="Y460" s="149" t="s">
        <v>475</v>
      </c>
      <c r="Z460" s="150"/>
      <c r="AA460" s="150"/>
      <c r="AB460" s="152">
        <v>0</v>
      </c>
      <c r="AC460" s="152">
        <v>0</v>
      </c>
      <c r="AD460" s="152">
        <v>0</v>
      </c>
      <c r="AE460" s="152">
        <v>0</v>
      </c>
      <c r="AF460" s="152">
        <v>0</v>
      </c>
      <c r="AG460" s="150"/>
      <c r="AH460" s="150"/>
      <c r="AI460" s="150"/>
      <c r="AJ460" s="150"/>
      <c r="AK460" s="3" t="s">
        <v>475</v>
      </c>
      <c r="AL460" s="3" t="s">
        <v>475</v>
      </c>
      <c r="AM460" s="3" t="s">
        <v>475</v>
      </c>
    </row>
    <row r="461" spans="1:40" s="3" customFormat="1" x14ac:dyDescent="0.25">
      <c r="A461" s="3">
        <v>20231231</v>
      </c>
      <c r="B461" s="3" t="s">
        <v>1506</v>
      </c>
      <c r="C461" s="3" t="s">
        <v>1507</v>
      </c>
      <c r="D461" s="149">
        <v>15013798.800000001</v>
      </c>
      <c r="E461" s="3" t="s">
        <v>23</v>
      </c>
      <c r="F461" s="3" t="s">
        <v>500</v>
      </c>
      <c r="G461" s="3" t="s">
        <v>790</v>
      </c>
      <c r="H461" s="3">
        <v>1</v>
      </c>
      <c r="I461" s="3" t="s">
        <v>500</v>
      </c>
      <c r="K461" s="3" t="s">
        <v>24</v>
      </c>
      <c r="L461" s="149" t="s">
        <v>23</v>
      </c>
      <c r="M461" s="3" t="s">
        <v>475</v>
      </c>
      <c r="N461" s="149" t="s">
        <v>475</v>
      </c>
      <c r="O461" s="149" t="s">
        <v>475</v>
      </c>
      <c r="P461" s="150"/>
      <c r="Q461" s="3" t="s">
        <v>475</v>
      </c>
      <c r="R461" s="150"/>
      <c r="T461" s="150"/>
      <c r="U461" s="151">
        <v>0</v>
      </c>
      <c r="V461" s="149" t="s">
        <v>475</v>
      </c>
      <c r="W461" s="149" t="s">
        <v>475</v>
      </c>
      <c r="X461" s="149" t="s">
        <v>475</v>
      </c>
      <c r="Y461" s="149" t="s">
        <v>475</v>
      </c>
      <c r="Z461" s="150"/>
      <c r="AA461" s="150"/>
      <c r="AB461" s="152">
        <v>0</v>
      </c>
      <c r="AC461" s="152">
        <v>0</v>
      </c>
      <c r="AD461" s="152">
        <v>0</v>
      </c>
      <c r="AE461" s="152">
        <v>0</v>
      </c>
      <c r="AF461" s="152">
        <v>0</v>
      </c>
      <c r="AG461" s="150"/>
      <c r="AH461" s="150"/>
      <c r="AI461" s="150"/>
      <c r="AJ461" s="150"/>
      <c r="AK461" s="3" t="s">
        <v>475</v>
      </c>
      <c r="AL461" s="3" t="s">
        <v>475</v>
      </c>
      <c r="AM461" s="3" t="s">
        <v>475</v>
      </c>
    </row>
    <row r="462" spans="1:40" s="3" customFormat="1" x14ac:dyDescent="0.25">
      <c r="A462" s="3">
        <v>20231231</v>
      </c>
      <c r="B462" s="157" t="s">
        <v>1508</v>
      </c>
      <c r="C462" s="3" t="s">
        <v>1509</v>
      </c>
      <c r="D462" s="149">
        <v>770030.94000000006</v>
      </c>
      <c r="E462" s="3" t="s">
        <v>24</v>
      </c>
      <c r="F462" s="3" t="s">
        <v>473</v>
      </c>
      <c r="G462" s="3" t="s">
        <v>474</v>
      </c>
      <c r="H462" s="3">
        <v>0</v>
      </c>
      <c r="I462" s="3" t="s">
        <v>473</v>
      </c>
      <c r="J462" s="3" t="s">
        <v>473</v>
      </c>
      <c r="K462" s="3" t="s">
        <v>23</v>
      </c>
      <c r="L462" s="149" t="s">
        <v>23</v>
      </c>
      <c r="M462" s="157" t="s">
        <v>487</v>
      </c>
      <c r="N462" s="149" t="s">
        <v>475</v>
      </c>
      <c r="O462" s="153">
        <v>1</v>
      </c>
      <c r="P462" s="150"/>
      <c r="Q462" s="3" t="s">
        <v>475</v>
      </c>
      <c r="R462" s="150"/>
      <c r="S462" s="157">
        <v>1</v>
      </c>
      <c r="T462" s="150"/>
      <c r="U462" s="151">
        <v>0</v>
      </c>
      <c r="V462" s="149" t="s">
        <v>475</v>
      </c>
      <c r="W462" s="149" t="s">
        <v>475</v>
      </c>
      <c r="X462" s="149" t="s">
        <v>475</v>
      </c>
      <c r="Y462" s="149" t="s">
        <v>475</v>
      </c>
      <c r="Z462" s="150"/>
      <c r="AA462" s="150"/>
      <c r="AB462" s="152">
        <v>770030.94000000006</v>
      </c>
      <c r="AC462" s="152">
        <v>0</v>
      </c>
      <c r="AD462" s="152">
        <v>0</v>
      </c>
      <c r="AE462" s="152">
        <v>0</v>
      </c>
      <c r="AF462" s="152">
        <v>0</v>
      </c>
      <c r="AG462" s="150"/>
      <c r="AH462" s="150"/>
      <c r="AI462" s="150"/>
      <c r="AJ462" s="150"/>
      <c r="AK462" s="3" t="s">
        <v>475</v>
      </c>
      <c r="AL462" s="3" t="s">
        <v>475</v>
      </c>
      <c r="AM462" s="3" t="s">
        <v>475</v>
      </c>
    </row>
    <row r="463" spans="1:40" s="3" customFormat="1" x14ac:dyDescent="0.25">
      <c r="A463" s="3">
        <v>20231231</v>
      </c>
      <c r="B463" s="3" t="s">
        <v>1510</v>
      </c>
      <c r="C463" s="3" t="s">
        <v>1511</v>
      </c>
      <c r="D463" s="149">
        <v>8062753.8399999999</v>
      </c>
      <c r="E463" s="3" t="s">
        <v>24</v>
      </c>
      <c r="F463" s="3" t="s">
        <v>473</v>
      </c>
      <c r="G463" s="3" t="s">
        <v>474</v>
      </c>
      <c r="H463" s="3">
        <v>0</v>
      </c>
      <c r="I463" s="3" t="s">
        <v>473</v>
      </c>
      <c r="J463" s="3" t="s">
        <v>473</v>
      </c>
      <c r="K463" s="3" t="s">
        <v>23</v>
      </c>
      <c r="L463" s="149" t="s">
        <v>23</v>
      </c>
      <c r="M463" s="3" t="s">
        <v>475</v>
      </c>
      <c r="N463" s="149" t="s">
        <v>475</v>
      </c>
      <c r="O463" s="149" t="s">
        <v>475</v>
      </c>
      <c r="P463" s="150"/>
      <c r="Q463" s="3" t="s">
        <v>475</v>
      </c>
      <c r="R463" s="150"/>
      <c r="T463" s="150"/>
      <c r="U463" s="151">
        <v>0</v>
      </c>
      <c r="V463" s="149" t="s">
        <v>475</v>
      </c>
      <c r="W463" s="149" t="s">
        <v>475</v>
      </c>
      <c r="X463" s="149" t="s">
        <v>475</v>
      </c>
      <c r="Y463" s="149" t="s">
        <v>475</v>
      </c>
      <c r="Z463" s="150"/>
      <c r="AA463" s="150"/>
      <c r="AB463" s="152">
        <v>0</v>
      </c>
      <c r="AC463" s="152">
        <v>0</v>
      </c>
      <c r="AD463" s="152">
        <v>0</v>
      </c>
      <c r="AE463" s="152">
        <v>0</v>
      </c>
      <c r="AF463" s="152">
        <v>0</v>
      </c>
      <c r="AG463" s="150"/>
      <c r="AH463" s="150"/>
      <c r="AI463" s="150"/>
      <c r="AJ463" s="150"/>
      <c r="AK463" s="3" t="s">
        <v>475</v>
      </c>
      <c r="AL463" s="3" t="s">
        <v>475</v>
      </c>
      <c r="AM463" s="3" t="s">
        <v>475</v>
      </c>
    </row>
    <row r="464" spans="1:40" s="3" customFormat="1" x14ac:dyDescent="0.25">
      <c r="A464" s="3">
        <v>20231231</v>
      </c>
      <c r="B464" s="3" t="s">
        <v>1512</v>
      </c>
      <c r="C464" s="3" t="s">
        <v>1513</v>
      </c>
      <c r="D464" s="149">
        <v>7564.01</v>
      </c>
      <c r="E464" s="3" t="s">
        <v>24</v>
      </c>
      <c r="F464" s="3" t="s">
        <v>473</v>
      </c>
      <c r="G464" s="3" t="s">
        <v>474</v>
      </c>
      <c r="H464" s="3">
        <v>0</v>
      </c>
      <c r="I464" s="3" t="s">
        <v>473</v>
      </c>
      <c r="J464" s="3" t="s">
        <v>473</v>
      </c>
      <c r="K464" s="3" t="s">
        <v>23</v>
      </c>
      <c r="L464" s="149" t="s">
        <v>23</v>
      </c>
      <c r="M464" s="3" t="s">
        <v>475</v>
      </c>
      <c r="N464" s="149" t="s">
        <v>475</v>
      </c>
      <c r="O464" s="149" t="s">
        <v>475</v>
      </c>
      <c r="P464" s="150"/>
      <c r="Q464" s="3" t="s">
        <v>475</v>
      </c>
      <c r="R464" s="150"/>
      <c r="T464" s="150"/>
      <c r="U464" s="151">
        <v>0</v>
      </c>
      <c r="V464" s="149" t="s">
        <v>475</v>
      </c>
      <c r="W464" s="149" t="s">
        <v>475</v>
      </c>
      <c r="X464" s="149" t="s">
        <v>475</v>
      </c>
      <c r="Y464" s="149" t="s">
        <v>475</v>
      </c>
      <c r="Z464" s="150"/>
      <c r="AA464" s="150"/>
      <c r="AB464" s="152">
        <v>0</v>
      </c>
      <c r="AC464" s="152">
        <v>0</v>
      </c>
      <c r="AD464" s="152">
        <v>0</v>
      </c>
      <c r="AE464" s="152">
        <v>0</v>
      </c>
      <c r="AF464" s="152">
        <v>0</v>
      </c>
      <c r="AG464" s="150"/>
      <c r="AH464" s="150"/>
      <c r="AI464" s="150"/>
      <c r="AJ464" s="150"/>
      <c r="AK464" s="3" t="s">
        <v>475</v>
      </c>
      <c r="AL464" s="3" t="s">
        <v>475</v>
      </c>
      <c r="AM464" s="3" t="s">
        <v>475</v>
      </c>
    </row>
    <row r="465" spans="1:39" s="3" customFormat="1" x14ac:dyDescent="0.25">
      <c r="A465" s="3">
        <v>20231231</v>
      </c>
      <c r="B465" s="3" t="s">
        <v>1514</v>
      </c>
      <c r="C465" s="3" t="s">
        <v>1515</v>
      </c>
      <c r="D465" s="149">
        <v>752190.13</v>
      </c>
      <c r="E465" s="3" t="s">
        <v>24</v>
      </c>
      <c r="F465" s="3" t="s">
        <v>482</v>
      </c>
      <c r="G465" s="3" t="s">
        <v>474</v>
      </c>
      <c r="H465" s="3">
        <v>0</v>
      </c>
      <c r="I465" s="3" t="s">
        <v>483</v>
      </c>
      <c r="J465" s="3" t="s">
        <v>483</v>
      </c>
      <c r="K465" s="3" t="s">
        <v>23</v>
      </c>
      <c r="L465" s="149" t="s">
        <v>23</v>
      </c>
      <c r="M465" s="3" t="s">
        <v>484</v>
      </c>
      <c r="N465" s="149">
        <v>0</v>
      </c>
      <c r="O465" s="149">
        <v>0</v>
      </c>
      <c r="P465" s="150"/>
      <c r="Q465" s="3">
        <v>0</v>
      </c>
      <c r="R465" s="150"/>
      <c r="T465" s="150"/>
      <c r="U465" s="151">
        <v>0</v>
      </c>
      <c r="V465" s="149">
        <v>0</v>
      </c>
      <c r="W465" s="149">
        <v>0</v>
      </c>
      <c r="X465" s="149">
        <v>0</v>
      </c>
      <c r="Y465" s="149">
        <v>0</v>
      </c>
      <c r="Z465" s="150"/>
      <c r="AA465" s="150"/>
      <c r="AB465" s="152">
        <v>0</v>
      </c>
      <c r="AC465" s="152">
        <v>0</v>
      </c>
      <c r="AD465" s="152">
        <v>0</v>
      </c>
      <c r="AE465" s="152">
        <v>0</v>
      </c>
      <c r="AF465" s="152">
        <v>0</v>
      </c>
      <c r="AG465" s="150"/>
      <c r="AH465" s="150"/>
      <c r="AI465" s="150"/>
      <c r="AJ465" s="150"/>
      <c r="AK465" s="3" t="s">
        <v>25</v>
      </c>
      <c r="AL465" s="3" t="s">
        <v>1516</v>
      </c>
      <c r="AM465" s="3" t="s">
        <v>475</v>
      </c>
    </row>
    <row r="466" spans="1:39" s="3" customFormat="1" x14ac:dyDescent="0.25">
      <c r="A466" s="3">
        <v>20231231</v>
      </c>
      <c r="B466" s="3" t="s">
        <v>1517</v>
      </c>
      <c r="C466" s="3" t="s">
        <v>1518</v>
      </c>
      <c r="D466" s="149">
        <v>25050057.670000002</v>
      </c>
      <c r="E466" s="3" t="s">
        <v>24</v>
      </c>
      <c r="F466" s="3" t="s">
        <v>473</v>
      </c>
      <c r="G466" s="3" t="s">
        <v>474</v>
      </c>
      <c r="H466" s="3">
        <v>0</v>
      </c>
      <c r="I466" s="3" t="s">
        <v>473</v>
      </c>
      <c r="J466" s="3" t="s">
        <v>473</v>
      </c>
      <c r="K466" s="3" t="s">
        <v>23</v>
      </c>
      <c r="L466" s="149" t="s">
        <v>23</v>
      </c>
      <c r="M466" s="3" t="s">
        <v>475</v>
      </c>
      <c r="N466" s="149" t="s">
        <v>475</v>
      </c>
      <c r="O466" s="149" t="s">
        <v>475</v>
      </c>
      <c r="P466" s="150"/>
      <c r="Q466" s="3" t="s">
        <v>475</v>
      </c>
      <c r="R466" s="150"/>
      <c r="T466" s="150"/>
      <c r="U466" s="151">
        <v>0</v>
      </c>
      <c r="V466" s="149" t="s">
        <v>475</v>
      </c>
      <c r="W466" s="149" t="s">
        <v>475</v>
      </c>
      <c r="X466" s="149" t="s">
        <v>475</v>
      </c>
      <c r="Y466" s="149" t="s">
        <v>475</v>
      </c>
      <c r="Z466" s="150"/>
      <c r="AA466" s="150"/>
      <c r="AB466" s="152">
        <v>0</v>
      </c>
      <c r="AC466" s="152">
        <v>0</v>
      </c>
      <c r="AD466" s="152">
        <v>0</v>
      </c>
      <c r="AE466" s="152">
        <v>0</v>
      </c>
      <c r="AF466" s="152">
        <v>0</v>
      </c>
      <c r="AG466" s="150"/>
      <c r="AH466" s="150"/>
      <c r="AI466" s="150"/>
      <c r="AJ466" s="150"/>
      <c r="AK466" s="3" t="s">
        <v>475</v>
      </c>
      <c r="AL466" s="3" t="s">
        <v>475</v>
      </c>
      <c r="AM466" s="3" t="s">
        <v>475</v>
      </c>
    </row>
    <row r="467" spans="1:39" s="3" customFormat="1" x14ac:dyDescent="0.25">
      <c r="A467" s="3">
        <v>20231231</v>
      </c>
      <c r="B467" s="3" t="s">
        <v>1519</v>
      </c>
      <c r="C467" s="3" t="s">
        <v>1520</v>
      </c>
      <c r="D467" s="149">
        <v>6373019.3499999996</v>
      </c>
      <c r="E467" s="3" t="s">
        <v>24</v>
      </c>
      <c r="F467" s="3" t="s">
        <v>473</v>
      </c>
      <c r="G467" s="3" t="s">
        <v>474</v>
      </c>
      <c r="H467" s="3">
        <v>0</v>
      </c>
      <c r="I467" s="3" t="s">
        <v>473</v>
      </c>
      <c r="J467" s="3" t="s">
        <v>473</v>
      </c>
      <c r="K467" s="3" t="s">
        <v>23</v>
      </c>
      <c r="L467" s="149" t="s">
        <v>23</v>
      </c>
      <c r="M467" s="3" t="s">
        <v>475</v>
      </c>
      <c r="N467" s="149" t="s">
        <v>475</v>
      </c>
      <c r="O467" s="149" t="s">
        <v>475</v>
      </c>
      <c r="P467" s="150"/>
      <c r="Q467" s="3" t="s">
        <v>475</v>
      </c>
      <c r="R467" s="150"/>
      <c r="T467" s="150"/>
      <c r="U467" s="151">
        <v>0</v>
      </c>
      <c r="V467" s="149" t="s">
        <v>475</v>
      </c>
      <c r="W467" s="149" t="s">
        <v>475</v>
      </c>
      <c r="X467" s="149" t="s">
        <v>475</v>
      </c>
      <c r="Y467" s="149" t="s">
        <v>475</v>
      </c>
      <c r="Z467" s="150"/>
      <c r="AA467" s="150"/>
      <c r="AB467" s="152">
        <v>0</v>
      </c>
      <c r="AC467" s="152">
        <v>0</v>
      </c>
      <c r="AD467" s="152">
        <v>0</v>
      </c>
      <c r="AE467" s="152">
        <v>0</v>
      </c>
      <c r="AF467" s="152">
        <v>0</v>
      </c>
      <c r="AG467" s="150"/>
      <c r="AH467" s="150"/>
      <c r="AI467" s="150"/>
      <c r="AJ467" s="150"/>
      <c r="AK467" s="3" t="s">
        <v>475</v>
      </c>
      <c r="AL467" s="3" t="s">
        <v>475</v>
      </c>
      <c r="AM467" s="3" t="s">
        <v>475</v>
      </c>
    </row>
    <row r="468" spans="1:39" s="3" customFormat="1" x14ac:dyDescent="0.25">
      <c r="A468" s="3">
        <v>20231231</v>
      </c>
      <c r="B468" s="3" t="s">
        <v>1521</v>
      </c>
      <c r="C468" s="3" t="s">
        <v>1522</v>
      </c>
      <c r="D468" s="149">
        <v>3636752.58</v>
      </c>
      <c r="E468" s="3" t="s">
        <v>23</v>
      </c>
      <c r="F468" s="3" t="s">
        <v>500</v>
      </c>
      <c r="G468" s="3" t="s">
        <v>504</v>
      </c>
      <c r="H468" s="3">
        <v>1</v>
      </c>
      <c r="I468" s="3" t="s">
        <v>500</v>
      </c>
      <c r="K468" s="3" t="s">
        <v>24</v>
      </c>
      <c r="L468" s="149" t="s">
        <v>23</v>
      </c>
      <c r="M468" s="3" t="s">
        <v>475</v>
      </c>
      <c r="N468" s="149" t="s">
        <v>475</v>
      </c>
      <c r="O468" s="149" t="s">
        <v>475</v>
      </c>
      <c r="P468" s="150"/>
      <c r="Q468" s="3" t="s">
        <v>475</v>
      </c>
      <c r="R468" s="150"/>
      <c r="T468" s="150"/>
      <c r="U468" s="151">
        <v>0</v>
      </c>
      <c r="V468" s="149" t="s">
        <v>475</v>
      </c>
      <c r="W468" s="149" t="s">
        <v>475</v>
      </c>
      <c r="X468" s="149" t="s">
        <v>475</v>
      </c>
      <c r="Y468" s="149" t="s">
        <v>475</v>
      </c>
      <c r="Z468" s="150"/>
      <c r="AA468" s="150"/>
      <c r="AB468" s="152">
        <v>0</v>
      </c>
      <c r="AC468" s="152">
        <v>0</v>
      </c>
      <c r="AD468" s="152">
        <v>0</v>
      </c>
      <c r="AE468" s="152">
        <v>0</v>
      </c>
      <c r="AF468" s="152">
        <v>0</v>
      </c>
      <c r="AG468" s="150"/>
      <c r="AH468" s="150"/>
      <c r="AI468" s="150"/>
      <c r="AJ468" s="150"/>
      <c r="AK468" s="3" t="s">
        <v>475</v>
      </c>
      <c r="AL468" s="3" t="s">
        <v>475</v>
      </c>
      <c r="AM468" s="3" t="s">
        <v>475</v>
      </c>
    </row>
    <row r="469" spans="1:39" s="3" customFormat="1" x14ac:dyDescent="0.25">
      <c r="A469" s="3">
        <v>20231231</v>
      </c>
      <c r="B469" s="3" t="s">
        <v>1523</v>
      </c>
      <c r="C469" s="3" t="s">
        <v>1524</v>
      </c>
      <c r="D469" s="149">
        <v>5738460.8599999994</v>
      </c>
      <c r="E469" s="3" t="s">
        <v>23</v>
      </c>
      <c r="F469" s="3" t="s">
        <v>500</v>
      </c>
      <c r="G469" s="3" t="s">
        <v>504</v>
      </c>
      <c r="H469" s="3">
        <v>1</v>
      </c>
      <c r="I469" s="3" t="s">
        <v>500</v>
      </c>
      <c r="K469" s="3" t="s">
        <v>24</v>
      </c>
      <c r="L469" s="149" t="s">
        <v>23</v>
      </c>
      <c r="M469" s="3" t="s">
        <v>475</v>
      </c>
      <c r="N469" s="149" t="s">
        <v>475</v>
      </c>
      <c r="O469" s="149" t="s">
        <v>475</v>
      </c>
      <c r="P469" s="150"/>
      <c r="Q469" s="3" t="s">
        <v>475</v>
      </c>
      <c r="R469" s="150"/>
      <c r="T469" s="150"/>
      <c r="U469" s="151">
        <v>0</v>
      </c>
      <c r="V469" s="149" t="s">
        <v>475</v>
      </c>
      <c r="W469" s="149" t="s">
        <v>475</v>
      </c>
      <c r="X469" s="149" t="s">
        <v>475</v>
      </c>
      <c r="Y469" s="149" t="s">
        <v>475</v>
      </c>
      <c r="Z469" s="150"/>
      <c r="AA469" s="150"/>
      <c r="AB469" s="152">
        <v>0</v>
      </c>
      <c r="AC469" s="152">
        <v>0</v>
      </c>
      <c r="AD469" s="152">
        <v>0</v>
      </c>
      <c r="AE469" s="152">
        <v>0</v>
      </c>
      <c r="AF469" s="152">
        <v>0</v>
      </c>
      <c r="AG469" s="150"/>
      <c r="AH469" s="150"/>
      <c r="AI469" s="150"/>
      <c r="AJ469" s="150"/>
      <c r="AK469" s="3" t="s">
        <v>475</v>
      </c>
      <c r="AL469" s="3" t="s">
        <v>475</v>
      </c>
      <c r="AM469" s="3" t="s">
        <v>475</v>
      </c>
    </row>
    <row r="470" spans="1:39" s="3" customFormat="1" x14ac:dyDescent="0.25">
      <c r="A470" s="3">
        <v>20231231</v>
      </c>
      <c r="B470" s="3" t="s">
        <v>1525</v>
      </c>
      <c r="C470" s="3" t="s">
        <v>1526</v>
      </c>
      <c r="D470" s="149">
        <v>21416953.300000001</v>
      </c>
      <c r="E470" s="3" t="s">
        <v>23</v>
      </c>
      <c r="F470" s="3" t="s">
        <v>500</v>
      </c>
      <c r="G470" s="3" t="s">
        <v>504</v>
      </c>
      <c r="H470" s="3">
        <v>1</v>
      </c>
      <c r="I470" s="3" t="s">
        <v>500</v>
      </c>
      <c r="K470" s="3" t="s">
        <v>24</v>
      </c>
      <c r="L470" s="149" t="s">
        <v>23</v>
      </c>
      <c r="M470" s="3" t="s">
        <v>475</v>
      </c>
      <c r="N470" s="149" t="s">
        <v>475</v>
      </c>
      <c r="O470" s="149" t="s">
        <v>475</v>
      </c>
      <c r="P470" s="150"/>
      <c r="Q470" s="3" t="s">
        <v>475</v>
      </c>
      <c r="R470" s="150"/>
      <c r="T470" s="150"/>
      <c r="U470" s="151">
        <v>0</v>
      </c>
      <c r="V470" s="149" t="s">
        <v>475</v>
      </c>
      <c r="W470" s="149" t="s">
        <v>475</v>
      </c>
      <c r="X470" s="149" t="s">
        <v>475</v>
      </c>
      <c r="Y470" s="149" t="s">
        <v>475</v>
      </c>
      <c r="Z470" s="150"/>
      <c r="AA470" s="150"/>
      <c r="AB470" s="152">
        <v>0</v>
      </c>
      <c r="AC470" s="152">
        <v>0</v>
      </c>
      <c r="AD470" s="152">
        <v>0</v>
      </c>
      <c r="AE470" s="152">
        <v>0</v>
      </c>
      <c r="AF470" s="152">
        <v>0</v>
      </c>
      <c r="AG470" s="150"/>
      <c r="AH470" s="150"/>
      <c r="AI470" s="150"/>
      <c r="AJ470" s="150"/>
      <c r="AK470" s="3" t="s">
        <v>475</v>
      </c>
      <c r="AL470" s="3" t="s">
        <v>475</v>
      </c>
      <c r="AM470" s="3" t="s">
        <v>475</v>
      </c>
    </row>
    <row r="471" spans="1:39" s="3" customFormat="1" x14ac:dyDescent="0.25">
      <c r="A471" s="3">
        <v>20231231</v>
      </c>
      <c r="B471" s="3" t="s">
        <v>1527</v>
      </c>
      <c r="C471" s="3" t="s">
        <v>1528</v>
      </c>
      <c r="D471" s="149">
        <v>22288.43</v>
      </c>
      <c r="E471" s="3" t="s">
        <v>24</v>
      </c>
      <c r="F471" s="3" t="s">
        <v>482</v>
      </c>
      <c r="G471" s="3" t="s">
        <v>474</v>
      </c>
      <c r="H471" s="3">
        <v>0</v>
      </c>
      <c r="I471" s="3" t="s">
        <v>483</v>
      </c>
      <c r="J471" s="3" t="s">
        <v>483</v>
      </c>
      <c r="K471" s="3" t="s">
        <v>23</v>
      </c>
      <c r="L471" s="149" t="s">
        <v>23</v>
      </c>
      <c r="M471" s="3" t="s">
        <v>484</v>
      </c>
      <c r="N471" s="149">
        <v>0</v>
      </c>
      <c r="O471" s="149">
        <v>0</v>
      </c>
      <c r="P471" s="150"/>
      <c r="Q471" s="3">
        <v>0</v>
      </c>
      <c r="R471" s="150"/>
      <c r="T471" s="150"/>
      <c r="U471" s="151">
        <v>0</v>
      </c>
      <c r="V471" s="149">
        <v>0</v>
      </c>
      <c r="W471" s="149">
        <v>0</v>
      </c>
      <c r="X471" s="149">
        <v>0</v>
      </c>
      <c r="Y471" s="149">
        <v>0</v>
      </c>
      <c r="Z471" s="150"/>
      <c r="AA471" s="150"/>
      <c r="AB471" s="152">
        <v>0</v>
      </c>
      <c r="AC471" s="152">
        <v>0</v>
      </c>
      <c r="AD471" s="152">
        <v>0</v>
      </c>
      <c r="AE471" s="152">
        <v>0</v>
      </c>
      <c r="AF471" s="152">
        <v>0</v>
      </c>
      <c r="AG471" s="150"/>
      <c r="AH471" s="150"/>
      <c r="AI471" s="150"/>
      <c r="AJ471" s="150"/>
      <c r="AK471" s="3" t="s">
        <v>25</v>
      </c>
      <c r="AL471" s="3" t="s">
        <v>1529</v>
      </c>
      <c r="AM471" s="3" t="s">
        <v>475</v>
      </c>
    </row>
    <row r="472" spans="1:39" s="3" customFormat="1" x14ac:dyDescent="0.25">
      <c r="A472" s="3">
        <v>20231231</v>
      </c>
      <c r="B472" s="3" t="s">
        <v>1530</v>
      </c>
      <c r="C472" s="3" t="s">
        <v>1531</v>
      </c>
      <c r="D472" s="149">
        <v>703.78</v>
      </c>
      <c r="E472" s="3" t="s">
        <v>24</v>
      </c>
      <c r="F472" s="3" t="s">
        <v>473</v>
      </c>
      <c r="G472" s="3" t="s">
        <v>474</v>
      </c>
      <c r="H472" s="3">
        <v>0</v>
      </c>
      <c r="I472" s="3" t="s">
        <v>473</v>
      </c>
      <c r="J472" s="3" t="s">
        <v>473</v>
      </c>
      <c r="K472" s="3" t="s">
        <v>23</v>
      </c>
      <c r="L472" s="149" t="s">
        <v>23</v>
      </c>
      <c r="M472" s="3" t="s">
        <v>475</v>
      </c>
      <c r="N472" s="149" t="s">
        <v>475</v>
      </c>
      <c r="O472" s="149" t="s">
        <v>475</v>
      </c>
      <c r="P472" s="150"/>
      <c r="Q472" s="3" t="s">
        <v>475</v>
      </c>
      <c r="R472" s="150"/>
      <c r="T472" s="150"/>
      <c r="U472" s="151">
        <v>0</v>
      </c>
      <c r="V472" s="149" t="s">
        <v>475</v>
      </c>
      <c r="W472" s="149" t="s">
        <v>475</v>
      </c>
      <c r="X472" s="149" t="s">
        <v>475</v>
      </c>
      <c r="Y472" s="149" t="s">
        <v>475</v>
      </c>
      <c r="Z472" s="150"/>
      <c r="AA472" s="150"/>
      <c r="AB472" s="152">
        <v>0</v>
      </c>
      <c r="AC472" s="152">
        <v>0</v>
      </c>
      <c r="AD472" s="152">
        <v>0</v>
      </c>
      <c r="AE472" s="152">
        <v>0</v>
      </c>
      <c r="AF472" s="152">
        <v>0</v>
      </c>
      <c r="AG472" s="150"/>
      <c r="AH472" s="150"/>
      <c r="AI472" s="150"/>
      <c r="AJ472" s="150"/>
      <c r="AK472" s="3" t="s">
        <v>475</v>
      </c>
      <c r="AL472" s="3" t="s">
        <v>475</v>
      </c>
      <c r="AM472" s="3" t="s">
        <v>475</v>
      </c>
    </row>
    <row r="473" spans="1:39" s="3" customFormat="1" x14ac:dyDescent="0.25">
      <c r="A473" s="3">
        <v>20231231</v>
      </c>
      <c r="B473" s="3" t="s">
        <v>1532</v>
      </c>
      <c r="C473" s="3" t="s">
        <v>1533</v>
      </c>
      <c r="D473" s="149">
        <v>8979614.7699999996</v>
      </c>
      <c r="E473" s="3" t="s">
        <v>23</v>
      </c>
      <c r="F473" s="3" t="s">
        <v>500</v>
      </c>
      <c r="G473" s="3" t="s">
        <v>504</v>
      </c>
      <c r="H473" s="3">
        <v>1</v>
      </c>
      <c r="I473" s="3" t="s">
        <v>500</v>
      </c>
      <c r="J473" s="157" t="s">
        <v>506</v>
      </c>
      <c r="K473" s="3" t="s">
        <v>24</v>
      </c>
      <c r="L473" s="149" t="s">
        <v>23</v>
      </c>
      <c r="M473" s="3" t="s">
        <v>475</v>
      </c>
      <c r="N473" s="149" t="s">
        <v>475</v>
      </c>
      <c r="O473" s="149" t="s">
        <v>475</v>
      </c>
      <c r="P473" s="150"/>
      <c r="Q473" s="3" t="s">
        <v>475</v>
      </c>
      <c r="R473" s="150"/>
      <c r="T473" s="150"/>
      <c r="U473" s="151">
        <v>0</v>
      </c>
      <c r="V473" s="149" t="s">
        <v>475</v>
      </c>
      <c r="W473" s="149" t="s">
        <v>475</v>
      </c>
      <c r="X473" s="149" t="s">
        <v>475</v>
      </c>
      <c r="Y473" s="149" t="s">
        <v>475</v>
      </c>
      <c r="Z473" s="150"/>
      <c r="AA473" s="150"/>
      <c r="AB473" s="152">
        <v>0</v>
      </c>
      <c r="AC473" s="152">
        <v>0</v>
      </c>
      <c r="AD473" s="152">
        <v>0</v>
      </c>
      <c r="AE473" s="152">
        <v>0</v>
      </c>
      <c r="AF473" s="152">
        <v>0</v>
      </c>
      <c r="AG473" s="150"/>
      <c r="AH473" s="150"/>
      <c r="AI473" s="150"/>
      <c r="AJ473" s="150"/>
      <c r="AK473" s="3" t="s">
        <v>22</v>
      </c>
      <c r="AL473" s="3" t="s">
        <v>571</v>
      </c>
      <c r="AM473" s="3" t="s">
        <v>475</v>
      </c>
    </row>
    <row r="474" spans="1:39" s="3" customFormat="1" x14ac:dyDescent="0.25">
      <c r="A474" s="3">
        <v>20231231</v>
      </c>
      <c r="B474" s="3" t="s">
        <v>1534</v>
      </c>
      <c r="C474" s="3" t="s">
        <v>1535</v>
      </c>
      <c r="D474" s="149">
        <v>158845.32</v>
      </c>
      <c r="E474" s="3" t="s">
        <v>23</v>
      </c>
      <c r="F474" s="3" t="s">
        <v>500</v>
      </c>
      <c r="G474" s="3" t="s">
        <v>504</v>
      </c>
      <c r="H474" s="3">
        <v>1</v>
      </c>
      <c r="I474" s="3" t="s">
        <v>500</v>
      </c>
      <c r="J474" s="157" t="s">
        <v>506</v>
      </c>
      <c r="K474" s="3" t="s">
        <v>24</v>
      </c>
      <c r="L474" s="149" t="s">
        <v>23</v>
      </c>
      <c r="M474" s="3" t="s">
        <v>475</v>
      </c>
      <c r="N474" s="149" t="s">
        <v>475</v>
      </c>
      <c r="O474" s="149" t="s">
        <v>475</v>
      </c>
      <c r="P474" s="150"/>
      <c r="Q474" s="3" t="s">
        <v>475</v>
      </c>
      <c r="R474" s="150"/>
      <c r="T474" s="150"/>
      <c r="U474" s="151">
        <v>0</v>
      </c>
      <c r="V474" s="149" t="s">
        <v>475</v>
      </c>
      <c r="W474" s="149" t="s">
        <v>475</v>
      </c>
      <c r="X474" s="149" t="s">
        <v>475</v>
      </c>
      <c r="Y474" s="149" t="s">
        <v>475</v>
      </c>
      <c r="Z474" s="150"/>
      <c r="AA474" s="150"/>
      <c r="AB474" s="152">
        <v>0</v>
      </c>
      <c r="AC474" s="152">
        <v>0</v>
      </c>
      <c r="AD474" s="152">
        <v>0</v>
      </c>
      <c r="AE474" s="152">
        <v>0</v>
      </c>
      <c r="AF474" s="152">
        <v>0</v>
      </c>
      <c r="AG474" s="150"/>
      <c r="AH474" s="150"/>
      <c r="AI474" s="150"/>
      <c r="AJ474" s="150"/>
      <c r="AK474" s="3" t="s">
        <v>22</v>
      </c>
      <c r="AL474" s="3" t="s">
        <v>1037</v>
      </c>
      <c r="AM474" s="3" t="s">
        <v>475</v>
      </c>
    </row>
    <row r="475" spans="1:39" s="3" customFormat="1" x14ac:dyDescent="0.25">
      <c r="A475" s="3">
        <v>20231231</v>
      </c>
      <c r="B475" s="3" t="s">
        <v>1536</v>
      </c>
      <c r="C475" s="3" t="s">
        <v>1537</v>
      </c>
      <c r="D475" s="149">
        <v>42151802.100000001</v>
      </c>
      <c r="E475" s="3" t="s">
        <v>23</v>
      </c>
      <c r="F475" s="3" t="s">
        <v>500</v>
      </c>
      <c r="G475" s="3" t="s">
        <v>504</v>
      </c>
      <c r="H475" s="3">
        <v>1</v>
      </c>
      <c r="I475" s="3" t="s">
        <v>500</v>
      </c>
      <c r="K475" s="3" t="s">
        <v>24</v>
      </c>
      <c r="L475" s="149" t="s">
        <v>23</v>
      </c>
      <c r="M475" s="3" t="s">
        <v>475</v>
      </c>
      <c r="N475" s="149" t="s">
        <v>475</v>
      </c>
      <c r="O475" s="149" t="s">
        <v>475</v>
      </c>
      <c r="P475" s="150"/>
      <c r="Q475" s="3" t="s">
        <v>475</v>
      </c>
      <c r="R475" s="150"/>
      <c r="T475" s="150"/>
      <c r="U475" s="151">
        <v>0</v>
      </c>
      <c r="V475" s="149" t="s">
        <v>475</v>
      </c>
      <c r="W475" s="149" t="s">
        <v>475</v>
      </c>
      <c r="X475" s="149" t="s">
        <v>475</v>
      </c>
      <c r="Y475" s="149" t="s">
        <v>475</v>
      </c>
      <c r="Z475" s="150"/>
      <c r="AA475" s="150"/>
      <c r="AB475" s="152">
        <v>0</v>
      </c>
      <c r="AC475" s="152">
        <v>0</v>
      </c>
      <c r="AD475" s="152">
        <v>0</v>
      </c>
      <c r="AE475" s="152">
        <v>0</v>
      </c>
      <c r="AF475" s="152">
        <v>0</v>
      </c>
      <c r="AG475" s="150"/>
      <c r="AH475" s="150"/>
      <c r="AI475" s="150"/>
      <c r="AJ475" s="150"/>
      <c r="AK475" s="3" t="s">
        <v>475</v>
      </c>
      <c r="AL475" s="3" t="s">
        <v>475</v>
      </c>
      <c r="AM475" s="3" t="s">
        <v>475</v>
      </c>
    </row>
    <row r="476" spans="1:39" s="3" customFormat="1" x14ac:dyDescent="0.25">
      <c r="A476" s="3">
        <v>20231231</v>
      </c>
      <c r="B476" s="3" t="s">
        <v>1538</v>
      </c>
      <c r="C476" s="3" t="s">
        <v>1539</v>
      </c>
      <c r="D476" s="149">
        <v>213568.76</v>
      </c>
      <c r="E476" s="3" t="s">
        <v>24</v>
      </c>
      <c r="F476" s="3" t="s">
        <v>473</v>
      </c>
      <c r="G476" s="3" t="s">
        <v>474</v>
      </c>
      <c r="H476" s="3">
        <v>0</v>
      </c>
      <c r="I476" s="3" t="s">
        <v>473</v>
      </c>
      <c r="J476" s="3" t="s">
        <v>473</v>
      </c>
      <c r="K476" s="3" t="s">
        <v>23</v>
      </c>
      <c r="L476" s="149" t="s">
        <v>23</v>
      </c>
      <c r="M476" s="3" t="s">
        <v>475</v>
      </c>
      <c r="N476" s="149" t="s">
        <v>475</v>
      </c>
      <c r="O476" s="149" t="s">
        <v>475</v>
      </c>
      <c r="P476" s="150"/>
      <c r="Q476" s="3" t="s">
        <v>475</v>
      </c>
      <c r="R476" s="150"/>
      <c r="T476" s="150"/>
      <c r="U476" s="151">
        <v>0</v>
      </c>
      <c r="V476" s="149" t="s">
        <v>475</v>
      </c>
      <c r="W476" s="149" t="s">
        <v>475</v>
      </c>
      <c r="X476" s="149" t="s">
        <v>475</v>
      </c>
      <c r="Y476" s="149" t="s">
        <v>475</v>
      </c>
      <c r="Z476" s="150"/>
      <c r="AA476" s="150"/>
      <c r="AB476" s="152">
        <v>0</v>
      </c>
      <c r="AC476" s="152">
        <v>0</v>
      </c>
      <c r="AD476" s="152">
        <v>0</v>
      </c>
      <c r="AE476" s="152">
        <v>0</v>
      </c>
      <c r="AF476" s="152">
        <v>0</v>
      </c>
      <c r="AG476" s="150"/>
      <c r="AH476" s="150"/>
      <c r="AI476" s="150"/>
      <c r="AJ476" s="150"/>
      <c r="AK476" s="3" t="s">
        <v>475</v>
      </c>
      <c r="AL476" s="3" t="s">
        <v>475</v>
      </c>
      <c r="AM476" s="3" t="s">
        <v>475</v>
      </c>
    </row>
    <row r="477" spans="1:39" s="3" customFormat="1" x14ac:dyDescent="0.25">
      <c r="A477" s="3">
        <v>20231231</v>
      </c>
      <c r="B477" s="3" t="s">
        <v>1540</v>
      </c>
      <c r="C477" s="3" t="s">
        <v>1541</v>
      </c>
      <c r="D477" s="149">
        <v>1210735.5099999998</v>
      </c>
      <c r="E477" s="3" t="s">
        <v>24</v>
      </c>
      <c r="F477" s="3" t="s">
        <v>473</v>
      </c>
      <c r="G477" s="3" t="s">
        <v>474</v>
      </c>
      <c r="H477" s="3">
        <v>0</v>
      </c>
      <c r="I477" s="3" t="s">
        <v>473</v>
      </c>
      <c r="J477" s="3" t="s">
        <v>473</v>
      </c>
      <c r="K477" s="3" t="s">
        <v>23</v>
      </c>
      <c r="L477" s="149" t="s">
        <v>23</v>
      </c>
      <c r="M477" s="3" t="s">
        <v>475</v>
      </c>
      <c r="N477" s="149" t="s">
        <v>475</v>
      </c>
      <c r="O477" s="149" t="s">
        <v>475</v>
      </c>
      <c r="P477" s="150"/>
      <c r="Q477" s="3" t="s">
        <v>475</v>
      </c>
      <c r="R477" s="150"/>
      <c r="T477" s="150"/>
      <c r="U477" s="151">
        <v>0</v>
      </c>
      <c r="V477" s="149" t="s">
        <v>475</v>
      </c>
      <c r="W477" s="149" t="s">
        <v>475</v>
      </c>
      <c r="X477" s="149" t="s">
        <v>475</v>
      </c>
      <c r="Y477" s="149" t="s">
        <v>475</v>
      </c>
      <c r="Z477" s="150"/>
      <c r="AA477" s="150"/>
      <c r="AB477" s="152">
        <v>0</v>
      </c>
      <c r="AC477" s="152">
        <v>0</v>
      </c>
      <c r="AD477" s="152">
        <v>0</v>
      </c>
      <c r="AE477" s="152">
        <v>0</v>
      </c>
      <c r="AF477" s="152">
        <v>0</v>
      </c>
      <c r="AG477" s="150"/>
      <c r="AH477" s="150"/>
      <c r="AI477" s="150"/>
      <c r="AJ477" s="150"/>
      <c r="AK477" s="3" t="s">
        <v>475</v>
      </c>
      <c r="AL477" s="3" t="s">
        <v>475</v>
      </c>
      <c r="AM477" s="3" t="s">
        <v>475</v>
      </c>
    </row>
    <row r="478" spans="1:39" s="3" customFormat="1" x14ac:dyDescent="0.25">
      <c r="A478" s="3">
        <v>20231231</v>
      </c>
      <c r="B478" s="3" t="s">
        <v>1542</v>
      </c>
      <c r="C478" s="3" t="s">
        <v>1543</v>
      </c>
      <c r="D478" s="149">
        <v>7326075.9800000004</v>
      </c>
      <c r="E478" s="3" t="s">
        <v>23</v>
      </c>
      <c r="F478" s="3" t="s">
        <v>500</v>
      </c>
      <c r="G478" s="3" t="s">
        <v>504</v>
      </c>
      <c r="H478" s="3">
        <v>1</v>
      </c>
      <c r="I478" s="3" t="s">
        <v>500</v>
      </c>
      <c r="J478" s="157" t="s">
        <v>506</v>
      </c>
      <c r="K478" s="3" t="s">
        <v>24</v>
      </c>
      <c r="L478" s="149" t="s">
        <v>23</v>
      </c>
      <c r="M478" s="3" t="s">
        <v>475</v>
      </c>
      <c r="N478" s="149" t="s">
        <v>475</v>
      </c>
      <c r="O478" s="149" t="s">
        <v>475</v>
      </c>
      <c r="P478" s="150"/>
      <c r="Q478" s="3" t="s">
        <v>475</v>
      </c>
      <c r="R478" s="150"/>
      <c r="T478" s="150"/>
      <c r="U478" s="151">
        <v>0</v>
      </c>
      <c r="V478" s="149" t="s">
        <v>475</v>
      </c>
      <c r="W478" s="149" t="s">
        <v>475</v>
      </c>
      <c r="X478" s="149" t="s">
        <v>475</v>
      </c>
      <c r="Y478" s="149" t="s">
        <v>475</v>
      </c>
      <c r="Z478" s="150"/>
      <c r="AA478" s="150"/>
      <c r="AB478" s="152">
        <v>0</v>
      </c>
      <c r="AC478" s="152">
        <v>0</v>
      </c>
      <c r="AD478" s="152">
        <v>0</v>
      </c>
      <c r="AE478" s="152">
        <v>0</v>
      </c>
      <c r="AF478" s="152">
        <v>0</v>
      </c>
      <c r="AG478" s="150"/>
      <c r="AH478" s="150"/>
      <c r="AI478" s="150"/>
      <c r="AJ478" s="150"/>
      <c r="AK478" s="3" t="s">
        <v>22</v>
      </c>
      <c r="AL478" s="3" t="s">
        <v>672</v>
      </c>
      <c r="AM478" s="3" t="s">
        <v>475</v>
      </c>
    </row>
    <row r="479" spans="1:39" s="3" customFormat="1" x14ac:dyDescent="0.25">
      <c r="A479" s="3">
        <v>20231231</v>
      </c>
      <c r="B479" s="3" t="s">
        <v>1544</v>
      </c>
      <c r="C479" s="3" t="s">
        <v>1545</v>
      </c>
      <c r="D479" s="149">
        <v>556168.6</v>
      </c>
      <c r="E479" s="3" t="s">
        <v>24</v>
      </c>
      <c r="F479" s="3" t="s">
        <v>482</v>
      </c>
      <c r="G479" s="3" t="s">
        <v>474</v>
      </c>
      <c r="H479" s="3">
        <v>0</v>
      </c>
      <c r="I479" s="3" t="s">
        <v>483</v>
      </c>
      <c r="J479" s="3" t="s">
        <v>483</v>
      </c>
      <c r="K479" s="3" t="s">
        <v>23</v>
      </c>
      <c r="L479" s="149" t="s">
        <v>23</v>
      </c>
      <c r="M479" s="3" t="s">
        <v>484</v>
      </c>
      <c r="N479" s="149">
        <v>0</v>
      </c>
      <c r="O479" s="149">
        <v>0</v>
      </c>
      <c r="P479" s="150"/>
      <c r="Q479" s="3">
        <v>0</v>
      </c>
      <c r="R479" s="150"/>
      <c r="T479" s="150"/>
      <c r="U479" s="151">
        <v>0</v>
      </c>
      <c r="V479" s="149">
        <v>0</v>
      </c>
      <c r="W479" s="149">
        <v>0</v>
      </c>
      <c r="X479" s="149">
        <v>0</v>
      </c>
      <c r="Y479" s="149">
        <v>0</v>
      </c>
      <c r="Z479" s="150"/>
      <c r="AA479" s="150"/>
      <c r="AB479" s="152">
        <v>0</v>
      </c>
      <c r="AC479" s="152">
        <v>0</v>
      </c>
      <c r="AD479" s="152">
        <v>0</v>
      </c>
      <c r="AE479" s="152">
        <v>0</v>
      </c>
      <c r="AF479" s="152">
        <v>0</v>
      </c>
      <c r="AG479" s="150"/>
      <c r="AH479" s="150"/>
      <c r="AI479" s="150"/>
      <c r="AJ479" s="150"/>
      <c r="AK479" s="3" t="s">
        <v>475</v>
      </c>
      <c r="AL479" s="3" t="s">
        <v>475</v>
      </c>
      <c r="AM479" s="3" t="s">
        <v>475</v>
      </c>
    </row>
    <row r="480" spans="1:39" s="3" customFormat="1" x14ac:dyDescent="0.25">
      <c r="A480" s="3">
        <v>20231231</v>
      </c>
      <c r="B480" s="3" t="s">
        <v>1546</v>
      </c>
      <c r="C480" s="3" t="s">
        <v>1547</v>
      </c>
      <c r="D480" s="149">
        <v>1519593.06</v>
      </c>
      <c r="E480" s="3" t="s">
        <v>23</v>
      </c>
      <c r="F480" s="3" t="s">
        <v>500</v>
      </c>
      <c r="G480" s="3" t="s">
        <v>504</v>
      </c>
      <c r="H480" s="3">
        <v>1</v>
      </c>
      <c r="I480" s="3" t="s">
        <v>500</v>
      </c>
      <c r="K480" s="3" t="s">
        <v>24</v>
      </c>
      <c r="L480" s="149" t="s">
        <v>23</v>
      </c>
      <c r="M480" s="3" t="s">
        <v>475</v>
      </c>
      <c r="N480" s="149" t="s">
        <v>475</v>
      </c>
      <c r="O480" s="149" t="s">
        <v>475</v>
      </c>
      <c r="P480" s="150"/>
      <c r="Q480" s="3" t="s">
        <v>475</v>
      </c>
      <c r="R480" s="150"/>
      <c r="T480" s="150"/>
      <c r="U480" s="151">
        <v>0</v>
      </c>
      <c r="V480" s="149" t="s">
        <v>475</v>
      </c>
      <c r="W480" s="149" t="s">
        <v>475</v>
      </c>
      <c r="X480" s="149" t="s">
        <v>475</v>
      </c>
      <c r="Y480" s="149" t="s">
        <v>475</v>
      </c>
      <c r="Z480" s="150"/>
      <c r="AA480" s="150"/>
      <c r="AB480" s="152">
        <v>0</v>
      </c>
      <c r="AC480" s="152">
        <v>0</v>
      </c>
      <c r="AD480" s="152">
        <v>0</v>
      </c>
      <c r="AE480" s="152">
        <v>0</v>
      </c>
      <c r="AF480" s="152">
        <v>0</v>
      </c>
      <c r="AG480" s="150"/>
      <c r="AH480" s="150"/>
      <c r="AI480" s="150"/>
      <c r="AJ480" s="150"/>
      <c r="AK480" s="3" t="s">
        <v>475</v>
      </c>
      <c r="AL480" s="3" t="s">
        <v>475</v>
      </c>
      <c r="AM480" s="3" t="s">
        <v>475</v>
      </c>
    </row>
    <row r="481" spans="1:40" s="3" customFormat="1" x14ac:dyDescent="0.25">
      <c r="A481" s="3">
        <v>20231231</v>
      </c>
      <c r="B481" s="3" t="s">
        <v>1548</v>
      </c>
      <c r="C481" s="3" t="s">
        <v>1549</v>
      </c>
      <c r="D481" s="149">
        <v>162761.75</v>
      </c>
      <c r="E481" s="3" t="s">
        <v>24</v>
      </c>
      <c r="F481" s="3" t="s">
        <v>482</v>
      </c>
      <c r="G481" s="3" t="s">
        <v>474</v>
      </c>
      <c r="H481" s="3">
        <v>0</v>
      </c>
      <c r="I481" s="3" t="s">
        <v>483</v>
      </c>
      <c r="J481" s="3" t="s">
        <v>483</v>
      </c>
      <c r="K481" s="3" t="s">
        <v>23</v>
      </c>
      <c r="L481" s="149" t="s">
        <v>23</v>
      </c>
      <c r="M481" s="3" t="s">
        <v>484</v>
      </c>
      <c r="N481" s="149">
        <v>0</v>
      </c>
      <c r="O481" s="149">
        <v>0</v>
      </c>
      <c r="P481" s="150"/>
      <c r="Q481" s="3">
        <v>0</v>
      </c>
      <c r="R481" s="150"/>
      <c r="T481" s="150"/>
      <c r="U481" s="151">
        <v>0</v>
      </c>
      <c r="V481" s="149">
        <v>0</v>
      </c>
      <c r="W481" s="149">
        <v>0</v>
      </c>
      <c r="X481" s="149">
        <v>0</v>
      </c>
      <c r="Y481" s="149">
        <v>0</v>
      </c>
      <c r="Z481" s="150"/>
      <c r="AA481" s="150"/>
      <c r="AB481" s="152">
        <v>0</v>
      </c>
      <c r="AC481" s="152">
        <v>0</v>
      </c>
      <c r="AD481" s="152">
        <v>0</v>
      </c>
      <c r="AE481" s="152">
        <v>0</v>
      </c>
      <c r="AF481" s="152">
        <v>0</v>
      </c>
      <c r="AG481" s="150"/>
      <c r="AH481" s="150"/>
      <c r="AI481" s="150"/>
      <c r="AJ481" s="150"/>
      <c r="AK481" s="3" t="s">
        <v>25</v>
      </c>
      <c r="AL481" s="3" t="s">
        <v>1550</v>
      </c>
      <c r="AM481" s="3" t="s">
        <v>1551</v>
      </c>
      <c r="AN481" s="157" t="s">
        <v>490</v>
      </c>
    </row>
    <row r="482" spans="1:40" s="3" customFormat="1" x14ac:dyDescent="0.25">
      <c r="A482" s="3">
        <v>20231231</v>
      </c>
      <c r="B482" s="3" t="s">
        <v>1552</v>
      </c>
      <c r="C482" s="3" t="s">
        <v>1553</v>
      </c>
      <c r="D482" s="149">
        <v>17152.5</v>
      </c>
      <c r="E482" s="3" t="s">
        <v>24</v>
      </c>
      <c r="F482" s="3" t="s">
        <v>482</v>
      </c>
      <c r="G482" s="3" t="s">
        <v>474</v>
      </c>
      <c r="H482" s="3">
        <v>0</v>
      </c>
      <c r="I482" s="3" t="s">
        <v>483</v>
      </c>
      <c r="J482" s="3" t="s">
        <v>483</v>
      </c>
      <c r="K482" s="3" t="s">
        <v>23</v>
      </c>
      <c r="L482" s="149" t="s">
        <v>23</v>
      </c>
      <c r="M482" s="3" t="s">
        <v>487</v>
      </c>
      <c r="N482" s="149">
        <v>2.6000000000000002E-2</v>
      </c>
      <c r="O482" s="149">
        <v>2.6000000000000002E-2</v>
      </c>
      <c r="P482" s="150"/>
      <c r="Q482" s="3">
        <v>2.5000000000000001E-2</v>
      </c>
      <c r="R482" s="150"/>
      <c r="S482" s="3">
        <v>1</v>
      </c>
      <c r="T482" s="150"/>
      <c r="U482" s="151">
        <v>0</v>
      </c>
      <c r="V482" s="149">
        <v>0</v>
      </c>
      <c r="W482" s="149">
        <v>2.5000000000000001E-2</v>
      </c>
      <c r="X482" s="149">
        <v>0</v>
      </c>
      <c r="Y482" s="149">
        <v>2.5000000000000001E-2</v>
      </c>
      <c r="Z482" s="150"/>
      <c r="AA482" s="150"/>
      <c r="AB482" s="152">
        <v>445.96500000000003</v>
      </c>
      <c r="AC482" s="152">
        <v>428.8125</v>
      </c>
      <c r="AD482" s="152">
        <v>0</v>
      </c>
      <c r="AE482" s="152">
        <v>0</v>
      </c>
      <c r="AF482" s="152">
        <v>428.8125</v>
      </c>
      <c r="AG482" s="150"/>
      <c r="AH482" s="150"/>
      <c r="AI482" s="150"/>
      <c r="AJ482" s="150"/>
      <c r="AK482" s="3" t="s">
        <v>25</v>
      </c>
      <c r="AL482" s="3" t="s">
        <v>1554</v>
      </c>
      <c r="AM482" s="3" t="s">
        <v>475</v>
      </c>
    </row>
    <row r="483" spans="1:40" s="3" customFormat="1" x14ac:dyDescent="0.25">
      <c r="A483" s="3">
        <v>20231231</v>
      </c>
      <c r="B483" s="3" t="s">
        <v>1555</v>
      </c>
      <c r="C483" s="3" t="s">
        <v>1556</v>
      </c>
      <c r="D483" s="149">
        <v>4510.67</v>
      </c>
      <c r="E483" s="3" t="s">
        <v>24</v>
      </c>
      <c r="F483" s="3" t="s">
        <v>482</v>
      </c>
      <c r="G483" s="3" t="s">
        <v>474</v>
      </c>
      <c r="H483" s="3">
        <v>0</v>
      </c>
      <c r="I483" s="3" t="s">
        <v>483</v>
      </c>
      <c r="J483" s="3" t="s">
        <v>483</v>
      </c>
      <c r="K483" s="3" t="s">
        <v>23</v>
      </c>
      <c r="L483" s="149" t="s">
        <v>23</v>
      </c>
      <c r="M483" s="3">
        <v>0</v>
      </c>
      <c r="N483" s="149">
        <v>0</v>
      </c>
      <c r="O483" s="149">
        <v>0</v>
      </c>
      <c r="P483" s="150"/>
      <c r="Q483" s="3">
        <v>0</v>
      </c>
      <c r="R483" s="150"/>
      <c r="T483" s="150"/>
      <c r="U483" s="151">
        <v>0</v>
      </c>
      <c r="V483" s="149">
        <v>0</v>
      </c>
      <c r="W483" s="149">
        <v>0</v>
      </c>
      <c r="X483" s="149">
        <v>0</v>
      </c>
      <c r="Y483" s="149">
        <v>0</v>
      </c>
      <c r="Z483" s="150"/>
      <c r="AA483" s="150"/>
      <c r="AB483" s="152">
        <v>0</v>
      </c>
      <c r="AC483" s="152">
        <v>0</v>
      </c>
      <c r="AD483" s="152">
        <v>0</v>
      </c>
      <c r="AE483" s="152">
        <v>0</v>
      </c>
      <c r="AF483" s="152">
        <v>0</v>
      </c>
      <c r="AG483" s="150"/>
      <c r="AH483" s="150"/>
      <c r="AI483" s="150"/>
      <c r="AJ483" s="150"/>
      <c r="AK483" s="3" t="s">
        <v>475</v>
      </c>
      <c r="AL483" s="3" t="s">
        <v>475</v>
      </c>
      <c r="AM483" s="3" t="s">
        <v>475</v>
      </c>
    </row>
    <row r="484" spans="1:40" s="3" customFormat="1" x14ac:dyDescent="0.25">
      <c r="A484" s="3">
        <v>20231231</v>
      </c>
      <c r="B484" s="3" t="s">
        <v>1557</v>
      </c>
      <c r="C484" s="3" t="s">
        <v>1558</v>
      </c>
      <c r="D484" s="149">
        <v>18566.5</v>
      </c>
      <c r="E484" s="3" t="s">
        <v>23</v>
      </c>
      <c r="F484" s="3" t="s">
        <v>500</v>
      </c>
      <c r="G484" s="3" t="s">
        <v>504</v>
      </c>
      <c r="H484" s="3">
        <v>1</v>
      </c>
      <c r="I484" s="3" t="s">
        <v>500</v>
      </c>
      <c r="K484" s="3" t="s">
        <v>24</v>
      </c>
      <c r="L484" s="149" t="s">
        <v>23</v>
      </c>
      <c r="M484" s="3" t="s">
        <v>475</v>
      </c>
      <c r="N484" s="149" t="s">
        <v>475</v>
      </c>
      <c r="O484" s="149" t="s">
        <v>475</v>
      </c>
      <c r="P484" s="150"/>
      <c r="Q484" s="3" t="s">
        <v>475</v>
      </c>
      <c r="R484" s="150"/>
      <c r="T484" s="150"/>
      <c r="U484" s="151">
        <v>0</v>
      </c>
      <c r="V484" s="149" t="s">
        <v>475</v>
      </c>
      <c r="W484" s="149" t="s">
        <v>475</v>
      </c>
      <c r="X484" s="149" t="s">
        <v>475</v>
      </c>
      <c r="Y484" s="149" t="s">
        <v>475</v>
      </c>
      <c r="Z484" s="150"/>
      <c r="AA484" s="150"/>
      <c r="AB484" s="152">
        <v>0</v>
      </c>
      <c r="AC484" s="152">
        <v>0</v>
      </c>
      <c r="AD484" s="152">
        <v>0</v>
      </c>
      <c r="AE484" s="152">
        <v>0</v>
      </c>
      <c r="AF484" s="152">
        <v>0</v>
      </c>
      <c r="AG484" s="150"/>
      <c r="AH484" s="150"/>
      <c r="AI484" s="150"/>
      <c r="AJ484" s="150"/>
      <c r="AK484" s="3" t="s">
        <v>475</v>
      </c>
      <c r="AL484" s="3" t="s">
        <v>475</v>
      </c>
      <c r="AM484" s="3" t="s">
        <v>475</v>
      </c>
    </row>
    <row r="485" spans="1:40" s="3" customFormat="1" x14ac:dyDescent="0.25">
      <c r="A485" s="3">
        <v>20231231</v>
      </c>
      <c r="B485" s="3" t="s">
        <v>1559</v>
      </c>
      <c r="C485" s="3" t="s">
        <v>1560</v>
      </c>
      <c r="D485" s="149">
        <v>430320.81999999995</v>
      </c>
      <c r="E485" s="3" t="s">
        <v>24</v>
      </c>
      <c r="F485" s="3" t="s">
        <v>473</v>
      </c>
      <c r="G485" s="3" t="s">
        <v>474</v>
      </c>
      <c r="H485" s="3">
        <v>0</v>
      </c>
      <c r="I485" s="3" t="s">
        <v>473</v>
      </c>
      <c r="J485" s="3" t="s">
        <v>473</v>
      </c>
      <c r="K485" s="3" t="s">
        <v>23</v>
      </c>
      <c r="L485" s="149" t="s">
        <v>23</v>
      </c>
      <c r="M485" s="3" t="s">
        <v>475</v>
      </c>
      <c r="N485" s="149" t="s">
        <v>475</v>
      </c>
      <c r="O485" s="149" t="s">
        <v>475</v>
      </c>
      <c r="P485" s="150"/>
      <c r="Q485" s="3" t="s">
        <v>475</v>
      </c>
      <c r="R485" s="150"/>
      <c r="T485" s="150"/>
      <c r="U485" s="151">
        <v>0</v>
      </c>
      <c r="V485" s="149" t="s">
        <v>475</v>
      </c>
      <c r="W485" s="149" t="s">
        <v>475</v>
      </c>
      <c r="X485" s="149" t="s">
        <v>475</v>
      </c>
      <c r="Y485" s="149" t="s">
        <v>475</v>
      </c>
      <c r="Z485" s="150"/>
      <c r="AA485" s="150"/>
      <c r="AB485" s="152">
        <v>0</v>
      </c>
      <c r="AC485" s="152">
        <v>0</v>
      </c>
      <c r="AD485" s="152">
        <v>0</v>
      </c>
      <c r="AE485" s="152">
        <v>0</v>
      </c>
      <c r="AF485" s="152">
        <v>0</v>
      </c>
      <c r="AG485" s="150"/>
      <c r="AH485" s="150"/>
      <c r="AI485" s="150"/>
      <c r="AJ485" s="150"/>
      <c r="AK485" s="3" t="s">
        <v>475</v>
      </c>
      <c r="AL485" s="3" t="s">
        <v>475</v>
      </c>
      <c r="AM485" s="3" t="s">
        <v>475</v>
      </c>
    </row>
    <row r="486" spans="1:40" s="3" customFormat="1" x14ac:dyDescent="0.25">
      <c r="A486" s="3">
        <v>20231231</v>
      </c>
      <c r="B486" s="3" t="s">
        <v>1561</v>
      </c>
      <c r="C486" s="3" t="s">
        <v>1562</v>
      </c>
      <c r="D486" s="149">
        <v>143742.08000000002</v>
      </c>
      <c r="E486" s="3" t="s">
        <v>24</v>
      </c>
      <c r="F486" s="3" t="s">
        <v>473</v>
      </c>
      <c r="G486" s="3" t="s">
        <v>474</v>
      </c>
      <c r="H486" s="3">
        <v>0</v>
      </c>
      <c r="I486" s="3" t="s">
        <v>473</v>
      </c>
      <c r="J486" s="3" t="s">
        <v>473</v>
      </c>
      <c r="K486" s="3" t="s">
        <v>23</v>
      </c>
      <c r="L486" s="149" t="s">
        <v>23</v>
      </c>
      <c r="M486" s="3" t="s">
        <v>475</v>
      </c>
      <c r="N486" s="149" t="s">
        <v>475</v>
      </c>
      <c r="O486" s="149" t="s">
        <v>475</v>
      </c>
      <c r="P486" s="150"/>
      <c r="Q486" s="3" t="s">
        <v>475</v>
      </c>
      <c r="R486" s="150"/>
      <c r="T486" s="150"/>
      <c r="U486" s="151">
        <v>0</v>
      </c>
      <c r="V486" s="149" t="s">
        <v>475</v>
      </c>
      <c r="W486" s="149" t="s">
        <v>475</v>
      </c>
      <c r="X486" s="149" t="s">
        <v>475</v>
      </c>
      <c r="Y486" s="149" t="s">
        <v>475</v>
      </c>
      <c r="Z486" s="150"/>
      <c r="AA486" s="150"/>
      <c r="AB486" s="152">
        <v>0</v>
      </c>
      <c r="AC486" s="152">
        <v>0</v>
      </c>
      <c r="AD486" s="152">
        <v>0</v>
      </c>
      <c r="AE486" s="152">
        <v>0</v>
      </c>
      <c r="AF486" s="152">
        <v>0</v>
      </c>
      <c r="AG486" s="150"/>
      <c r="AH486" s="150"/>
      <c r="AI486" s="150"/>
      <c r="AJ486" s="150"/>
      <c r="AK486" s="3" t="s">
        <v>475</v>
      </c>
      <c r="AL486" s="3" t="s">
        <v>475</v>
      </c>
      <c r="AM486" s="3" t="s">
        <v>475</v>
      </c>
    </row>
    <row r="487" spans="1:40" s="3" customFormat="1" x14ac:dyDescent="0.25">
      <c r="A487" s="3">
        <v>20231231</v>
      </c>
      <c r="B487" s="3" t="s">
        <v>1563</v>
      </c>
      <c r="C487" s="3" t="s">
        <v>1564</v>
      </c>
      <c r="D487" s="149">
        <v>55961.9</v>
      </c>
      <c r="E487" s="3" t="s">
        <v>24</v>
      </c>
      <c r="F487" s="3" t="s">
        <v>482</v>
      </c>
      <c r="G487" s="3" t="s">
        <v>474</v>
      </c>
      <c r="H487" s="3">
        <v>0</v>
      </c>
      <c r="I487" s="3" t="s">
        <v>483</v>
      </c>
      <c r="J487" s="3" t="s">
        <v>483</v>
      </c>
      <c r="K487" s="3" t="s">
        <v>23</v>
      </c>
      <c r="L487" s="149" t="s">
        <v>23</v>
      </c>
      <c r="M487" s="3" t="s">
        <v>484</v>
      </c>
      <c r="N487" s="149">
        <v>0</v>
      </c>
      <c r="O487" s="149">
        <v>0</v>
      </c>
      <c r="P487" s="150"/>
      <c r="Q487" s="3">
        <v>0</v>
      </c>
      <c r="R487" s="150"/>
      <c r="T487" s="150"/>
      <c r="U487" s="151">
        <v>0</v>
      </c>
      <c r="V487" s="149">
        <v>0</v>
      </c>
      <c r="W487" s="149">
        <v>0</v>
      </c>
      <c r="X487" s="149">
        <v>0</v>
      </c>
      <c r="Y487" s="149">
        <v>0</v>
      </c>
      <c r="Z487" s="150"/>
      <c r="AA487" s="150"/>
      <c r="AB487" s="152">
        <v>0</v>
      </c>
      <c r="AC487" s="152">
        <v>0</v>
      </c>
      <c r="AD487" s="152">
        <v>0</v>
      </c>
      <c r="AE487" s="152">
        <v>0</v>
      </c>
      <c r="AF487" s="152">
        <v>0</v>
      </c>
      <c r="AG487" s="150"/>
      <c r="AH487" s="150"/>
      <c r="AI487" s="150"/>
      <c r="AJ487" s="150"/>
      <c r="AK487" s="3" t="s">
        <v>25</v>
      </c>
      <c r="AL487" s="3" t="s">
        <v>1565</v>
      </c>
      <c r="AM487" s="3" t="s">
        <v>475</v>
      </c>
    </row>
    <row r="488" spans="1:40" s="3" customFormat="1" x14ac:dyDescent="0.25">
      <c r="A488" s="3">
        <v>20231231</v>
      </c>
      <c r="B488" s="3" t="s">
        <v>1566</v>
      </c>
      <c r="C488" s="3" t="s">
        <v>1567</v>
      </c>
      <c r="D488" s="149">
        <v>1261193.25</v>
      </c>
      <c r="E488" s="3" t="s">
        <v>24</v>
      </c>
      <c r="F488" s="3" t="s">
        <v>482</v>
      </c>
      <c r="G488" s="3" t="s">
        <v>474</v>
      </c>
      <c r="H488" s="3">
        <v>0</v>
      </c>
      <c r="I488" s="3" t="s">
        <v>483</v>
      </c>
      <c r="J488" s="3" t="s">
        <v>483</v>
      </c>
      <c r="K488" s="3" t="s">
        <v>23</v>
      </c>
      <c r="L488" s="149" t="s">
        <v>23</v>
      </c>
      <c r="M488" s="3" t="s">
        <v>484</v>
      </c>
      <c r="N488" s="149">
        <v>0</v>
      </c>
      <c r="O488" s="149">
        <v>0</v>
      </c>
      <c r="P488" s="150"/>
      <c r="Q488" s="3">
        <v>0</v>
      </c>
      <c r="R488" s="150"/>
      <c r="T488" s="150"/>
      <c r="U488" s="151">
        <v>0</v>
      </c>
      <c r="V488" s="149">
        <v>0</v>
      </c>
      <c r="W488" s="149">
        <v>0</v>
      </c>
      <c r="X488" s="149">
        <v>0</v>
      </c>
      <c r="Y488" s="149">
        <v>0</v>
      </c>
      <c r="Z488" s="150"/>
      <c r="AA488" s="150"/>
      <c r="AB488" s="152">
        <v>0</v>
      </c>
      <c r="AC488" s="152">
        <v>0</v>
      </c>
      <c r="AD488" s="152">
        <v>0</v>
      </c>
      <c r="AE488" s="152">
        <v>0</v>
      </c>
      <c r="AF488" s="152">
        <v>0</v>
      </c>
      <c r="AG488" s="150"/>
      <c r="AH488" s="150"/>
      <c r="AI488" s="150"/>
      <c r="AJ488" s="150"/>
      <c r="AK488" s="3" t="s">
        <v>25</v>
      </c>
      <c r="AL488" s="3" t="s">
        <v>1568</v>
      </c>
      <c r="AM488" s="3" t="s">
        <v>475</v>
      </c>
    </row>
    <row r="489" spans="1:40" s="3" customFormat="1" x14ac:dyDescent="0.25">
      <c r="A489" s="3">
        <v>20231231</v>
      </c>
      <c r="B489" s="3" t="s">
        <v>1569</v>
      </c>
      <c r="C489" s="3" t="s">
        <v>1570</v>
      </c>
      <c r="D489" s="149">
        <v>499183.55000000005</v>
      </c>
      <c r="E489" s="3" t="s">
        <v>23</v>
      </c>
      <c r="F489" s="3" t="s">
        <v>500</v>
      </c>
      <c r="G489" s="3" t="s">
        <v>474</v>
      </c>
      <c r="H489" s="3">
        <v>0</v>
      </c>
      <c r="I489" s="3" t="s">
        <v>500</v>
      </c>
      <c r="K489" s="3" t="s">
        <v>23</v>
      </c>
      <c r="L489" s="149" t="s">
        <v>23</v>
      </c>
      <c r="M489" s="3" t="s">
        <v>475</v>
      </c>
      <c r="N489" s="149" t="s">
        <v>475</v>
      </c>
      <c r="O489" s="149" t="s">
        <v>475</v>
      </c>
      <c r="P489" s="150"/>
      <c r="Q489" s="3" t="s">
        <v>475</v>
      </c>
      <c r="R489" s="150"/>
      <c r="T489" s="150"/>
      <c r="U489" s="151">
        <v>0</v>
      </c>
      <c r="V489" s="149" t="s">
        <v>475</v>
      </c>
      <c r="W489" s="149" t="s">
        <v>475</v>
      </c>
      <c r="X489" s="149" t="s">
        <v>475</v>
      </c>
      <c r="Y489" s="149" t="s">
        <v>475</v>
      </c>
      <c r="Z489" s="150"/>
      <c r="AA489" s="150"/>
      <c r="AB489" s="152">
        <v>0</v>
      </c>
      <c r="AC489" s="152">
        <v>0</v>
      </c>
      <c r="AD489" s="152">
        <v>0</v>
      </c>
      <c r="AE489" s="152">
        <v>0</v>
      </c>
      <c r="AF489" s="152">
        <v>0</v>
      </c>
      <c r="AG489" s="150"/>
      <c r="AH489" s="150"/>
      <c r="AI489" s="150"/>
      <c r="AJ489" s="150"/>
      <c r="AK489" s="3" t="s">
        <v>475</v>
      </c>
      <c r="AL489" s="3" t="s">
        <v>475</v>
      </c>
      <c r="AM489" s="3" t="s">
        <v>475</v>
      </c>
    </row>
    <row r="490" spans="1:40" s="3" customFormat="1" x14ac:dyDescent="0.25">
      <c r="A490" s="3">
        <v>20231231</v>
      </c>
      <c r="B490" s="3" t="s">
        <v>1571</v>
      </c>
      <c r="C490" s="3" t="s">
        <v>1572</v>
      </c>
      <c r="D490" s="149">
        <v>3443695.2299999995</v>
      </c>
      <c r="E490" s="3" t="s">
        <v>24</v>
      </c>
      <c r="F490" s="3" t="s">
        <v>473</v>
      </c>
      <c r="G490" s="3" t="s">
        <v>474</v>
      </c>
      <c r="H490" s="3">
        <v>0</v>
      </c>
      <c r="I490" s="3" t="s">
        <v>473</v>
      </c>
      <c r="J490" s="3" t="s">
        <v>473</v>
      </c>
      <c r="K490" s="3" t="s">
        <v>23</v>
      </c>
      <c r="L490" s="149" t="s">
        <v>23</v>
      </c>
      <c r="M490" s="3" t="s">
        <v>475</v>
      </c>
      <c r="N490" s="149" t="s">
        <v>475</v>
      </c>
      <c r="O490" s="149" t="s">
        <v>475</v>
      </c>
      <c r="P490" s="150"/>
      <c r="Q490" s="3" t="s">
        <v>475</v>
      </c>
      <c r="R490" s="150"/>
      <c r="T490" s="150"/>
      <c r="U490" s="151">
        <v>0</v>
      </c>
      <c r="V490" s="149" t="s">
        <v>475</v>
      </c>
      <c r="W490" s="149" t="s">
        <v>475</v>
      </c>
      <c r="X490" s="149" t="s">
        <v>475</v>
      </c>
      <c r="Y490" s="149" t="s">
        <v>475</v>
      </c>
      <c r="Z490" s="150"/>
      <c r="AA490" s="150"/>
      <c r="AB490" s="152">
        <v>0</v>
      </c>
      <c r="AC490" s="152">
        <v>0</v>
      </c>
      <c r="AD490" s="152">
        <v>0</v>
      </c>
      <c r="AE490" s="152">
        <v>0</v>
      </c>
      <c r="AF490" s="152">
        <v>0</v>
      </c>
      <c r="AG490" s="150"/>
      <c r="AH490" s="150"/>
      <c r="AI490" s="150"/>
      <c r="AJ490" s="150"/>
      <c r="AK490" s="3" t="s">
        <v>475</v>
      </c>
      <c r="AL490" s="3" t="s">
        <v>475</v>
      </c>
      <c r="AM490" s="3" t="s">
        <v>475</v>
      </c>
    </row>
    <row r="491" spans="1:40" s="3" customFormat="1" x14ac:dyDescent="0.25">
      <c r="A491" s="3">
        <v>20231231</v>
      </c>
      <c r="B491" s="3" t="s">
        <v>1573</v>
      </c>
      <c r="C491" s="3" t="s">
        <v>1574</v>
      </c>
      <c r="D491" s="149">
        <v>728940.96</v>
      </c>
      <c r="E491" s="3" t="s">
        <v>24</v>
      </c>
      <c r="F491" s="3" t="s">
        <v>482</v>
      </c>
      <c r="G491" s="3" t="s">
        <v>474</v>
      </c>
      <c r="H491" s="3">
        <v>0</v>
      </c>
      <c r="I491" s="3" t="s">
        <v>483</v>
      </c>
      <c r="J491" s="3" t="s">
        <v>483</v>
      </c>
      <c r="K491" s="3" t="s">
        <v>23</v>
      </c>
      <c r="L491" s="149" t="s">
        <v>23</v>
      </c>
      <c r="M491" s="3" t="s">
        <v>487</v>
      </c>
      <c r="N491" s="149">
        <v>0</v>
      </c>
      <c r="O491" s="149">
        <v>0</v>
      </c>
      <c r="P491" s="150"/>
      <c r="Q491" s="3">
        <v>0</v>
      </c>
      <c r="R491" s="150"/>
      <c r="T491" s="150"/>
      <c r="U491" s="151">
        <v>0</v>
      </c>
      <c r="V491" s="149">
        <v>0</v>
      </c>
      <c r="W491" s="149">
        <v>0</v>
      </c>
      <c r="X491" s="149">
        <v>0</v>
      </c>
      <c r="Y491" s="149">
        <v>0</v>
      </c>
      <c r="Z491" s="150"/>
      <c r="AA491" s="150"/>
      <c r="AB491" s="152">
        <v>0</v>
      </c>
      <c r="AC491" s="152">
        <v>0</v>
      </c>
      <c r="AD491" s="152">
        <v>0</v>
      </c>
      <c r="AE491" s="152">
        <v>0</v>
      </c>
      <c r="AF491" s="152">
        <v>0</v>
      </c>
      <c r="AG491" s="150"/>
      <c r="AH491" s="150"/>
      <c r="AI491" s="150"/>
      <c r="AJ491" s="150"/>
      <c r="AK491" s="3" t="s">
        <v>25</v>
      </c>
      <c r="AL491" s="3" t="s">
        <v>1575</v>
      </c>
      <c r="AM491" s="3" t="s">
        <v>475</v>
      </c>
    </row>
    <row r="492" spans="1:40" s="3" customFormat="1" x14ac:dyDescent="0.25">
      <c r="A492" s="3">
        <v>20231231</v>
      </c>
      <c r="B492" s="3" t="s">
        <v>1576</v>
      </c>
      <c r="C492" s="3" t="s">
        <v>1577</v>
      </c>
      <c r="D492" s="149">
        <v>5929.46</v>
      </c>
      <c r="E492" s="3" t="s">
        <v>24</v>
      </c>
      <c r="F492" s="3" t="s">
        <v>473</v>
      </c>
      <c r="G492" s="3" t="s">
        <v>474</v>
      </c>
      <c r="H492" s="3">
        <v>0</v>
      </c>
      <c r="I492" s="3" t="s">
        <v>473</v>
      </c>
      <c r="J492" s="3" t="s">
        <v>473</v>
      </c>
      <c r="K492" s="3" t="s">
        <v>23</v>
      </c>
      <c r="L492" s="149" t="s">
        <v>23</v>
      </c>
      <c r="M492" s="3" t="s">
        <v>475</v>
      </c>
      <c r="N492" s="149" t="s">
        <v>475</v>
      </c>
      <c r="O492" s="149" t="s">
        <v>475</v>
      </c>
      <c r="P492" s="150"/>
      <c r="Q492" s="3" t="s">
        <v>475</v>
      </c>
      <c r="R492" s="150"/>
      <c r="T492" s="150"/>
      <c r="U492" s="151">
        <v>0</v>
      </c>
      <c r="V492" s="149" t="s">
        <v>475</v>
      </c>
      <c r="W492" s="149" t="s">
        <v>475</v>
      </c>
      <c r="X492" s="149" t="s">
        <v>475</v>
      </c>
      <c r="Y492" s="149" t="s">
        <v>475</v>
      </c>
      <c r="Z492" s="150"/>
      <c r="AA492" s="150"/>
      <c r="AB492" s="152">
        <v>0</v>
      </c>
      <c r="AC492" s="152">
        <v>0</v>
      </c>
      <c r="AD492" s="152">
        <v>0</v>
      </c>
      <c r="AE492" s="152">
        <v>0</v>
      </c>
      <c r="AF492" s="152">
        <v>0</v>
      </c>
      <c r="AG492" s="150"/>
      <c r="AH492" s="150"/>
      <c r="AI492" s="150"/>
      <c r="AJ492" s="150"/>
      <c r="AK492" s="3" t="s">
        <v>475</v>
      </c>
      <c r="AL492" s="3" t="s">
        <v>475</v>
      </c>
      <c r="AM492" s="3" t="s">
        <v>475</v>
      </c>
    </row>
    <row r="493" spans="1:40" s="3" customFormat="1" x14ac:dyDescent="0.25">
      <c r="A493" s="3">
        <v>20231231</v>
      </c>
      <c r="B493" s="3" t="s">
        <v>1578</v>
      </c>
      <c r="C493" s="3" t="s">
        <v>1579</v>
      </c>
      <c r="D493" s="149">
        <v>157330.79999999999</v>
      </c>
      <c r="E493" s="3" t="s">
        <v>24</v>
      </c>
      <c r="F493" s="3" t="s">
        <v>482</v>
      </c>
      <c r="G493" s="3" t="s">
        <v>474</v>
      </c>
      <c r="H493" s="3">
        <v>0</v>
      </c>
      <c r="I493" s="3" t="s">
        <v>483</v>
      </c>
      <c r="J493" s="3" t="s">
        <v>483</v>
      </c>
      <c r="K493" s="3" t="s">
        <v>23</v>
      </c>
      <c r="L493" s="149" t="s">
        <v>23</v>
      </c>
      <c r="M493" s="3" t="s">
        <v>487</v>
      </c>
      <c r="N493" s="149">
        <v>0.38</v>
      </c>
      <c r="O493" s="149">
        <v>0.38</v>
      </c>
      <c r="P493" s="150"/>
      <c r="Q493" s="3">
        <v>0.09</v>
      </c>
      <c r="R493" s="150"/>
      <c r="S493" s="3">
        <v>1</v>
      </c>
      <c r="T493" s="150"/>
      <c r="U493" s="151">
        <v>0</v>
      </c>
      <c r="V493" s="149">
        <v>0</v>
      </c>
      <c r="W493" s="149">
        <v>0.09</v>
      </c>
      <c r="X493" s="149">
        <v>0</v>
      </c>
      <c r="Y493" s="149">
        <v>0.09</v>
      </c>
      <c r="Z493" s="150"/>
      <c r="AA493" s="150"/>
      <c r="AB493" s="152">
        <v>59785.703999999998</v>
      </c>
      <c r="AC493" s="152">
        <v>14159.771999999999</v>
      </c>
      <c r="AD493" s="152">
        <v>0</v>
      </c>
      <c r="AE493" s="152">
        <v>0</v>
      </c>
      <c r="AF493" s="152">
        <v>14159.771999999999</v>
      </c>
      <c r="AG493" s="150"/>
      <c r="AH493" s="150"/>
      <c r="AI493" s="150"/>
      <c r="AJ493" s="150"/>
      <c r="AK493" s="3" t="s">
        <v>25</v>
      </c>
      <c r="AL493" s="3" t="s">
        <v>1580</v>
      </c>
      <c r="AM493" s="3" t="s">
        <v>1581</v>
      </c>
      <c r="AN493" s="157" t="s">
        <v>490</v>
      </c>
    </row>
    <row r="494" spans="1:40" s="3" customFormat="1" x14ac:dyDescent="0.25">
      <c r="A494" s="3">
        <v>20231231</v>
      </c>
      <c r="B494" s="3" t="s">
        <v>1582</v>
      </c>
      <c r="C494" s="3" t="s">
        <v>1583</v>
      </c>
      <c r="D494" s="149">
        <v>104945</v>
      </c>
      <c r="E494" s="3" t="s">
        <v>24</v>
      </c>
      <c r="F494" s="3" t="s">
        <v>482</v>
      </c>
      <c r="G494" s="3" t="s">
        <v>474</v>
      </c>
      <c r="H494" s="3">
        <v>0</v>
      </c>
      <c r="I494" s="3" t="s">
        <v>483</v>
      </c>
      <c r="J494" s="3" t="s">
        <v>483</v>
      </c>
      <c r="K494" s="3" t="s">
        <v>23</v>
      </c>
      <c r="L494" s="149" t="s">
        <v>23</v>
      </c>
      <c r="M494" s="3" t="s">
        <v>487</v>
      </c>
      <c r="N494" s="149">
        <v>0.03</v>
      </c>
      <c r="O494" s="149">
        <v>0.03</v>
      </c>
      <c r="P494" s="150"/>
      <c r="Q494" s="3">
        <v>0</v>
      </c>
      <c r="R494" s="150"/>
      <c r="S494" s="3">
        <v>1</v>
      </c>
      <c r="T494" s="150"/>
      <c r="U494" s="151">
        <v>0</v>
      </c>
      <c r="V494" s="149">
        <v>0</v>
      </c>
      <c r="W494" s="149">
        <v>0</v>
      </c>
      <c r="X494" s="149">
        <v>0</v>
      </c>
      <c r="Y494" s="149">
        <v>0</v>
      </c>
      <c r="Z494" s="150"/>
      <c r="AA494" s="150"/>
      <c r="AB494" s="152">
        <v>3148.35</v>
      </c>
      <c r="AC494" s="152">
        <v>0</v>
      </c>
      <c r="AD494" s="152">
        <v>0</v>
      </c>
      <c r="AE494" s="152">
        <v>0</v>
      </c>
      <c r="AF494" s="152">
        <v>0</v>
      </c>
      <c r="AG494" s="150"/>
      <c r="AH494" s="150"/>
      <c r="AI494" s="150"/>
      <c r="AJ494" s="150"/>
      <c r="AK494" s="3" t="s">
        <v>25</v>
      </c>
      <c r="AL494" s="3" t="s">
        <v>1584</v>
      </c>
      <c r="AM494" s="3" t="s">
        <v>475</v>
      </c>
    </row>
    <row r="495" spans="1:40" s="3" customFormat="1" x14ac:dyDescent="0.25">
      <c r="A495" s="3">
        <v>20231231</v>
      </c>
      <c r="B495" s="3" t="s">
        <v>1585</v>
      </c>
      <c r="C495" s="3" t="s">
        <v>1586</v>
      </c>
      <c r="D495" s="149">
        <v>322125.31</v>
      </c>
      <c r="E495" s="3" t="s">
        <v>24</v>
      </c>
      <c r="F495" s="3" t="s">
        <v>482</v>
      </c>
      <c r="G495" s="3" t="s">
        <v>474</v>
      </c>
      <c r="H495" s="3">
        <v>0</v>
      </c>
      <c r="I495" s="3" t="s">
        <v>483</v>
      </c>
      <c r="J495" s="3" t="s">
        <v>483</v>
      </c>
      <c r="K495" s="3" t="s">
        <v>23</v>
      </c>
      <c r="L495" s="149" t="s">
        <v>23</v>
      </c>
      <c r="M495" s="3" t="s">
        <v>484</v>
      </c>
      <c r="N495" s="149">
        <v>0</v>
      </c>
      <c r="O495" s="149">
        <v>0</v>
      </c>
      <c r="P495" s="150"/>
      <c r="Q495" s="3">
        <v>0</v>
      </c>
      <c r="R495" s="150"/>
      <c r="T495" s="150"/>
      <c r="U495" s="151">
        <v>0</v>
      </c>
      <c r="V495" s="149">
        <v>0</v>
      </c>
      <c r="W495" s="149">
        <v>0</v>
      </c>
      <c r="X495" s="149">
        <v>0</v>
      </c>
      <c r="Y495" s="149">
        <v>0</v>
      </c>
      <c r="Z495" s="150"/>
      <c r="AA495" s="150"/>
      <c r="AB495" s="152">
        <v>0</v>
      </c>
      <c r="AC495" s="152">
        <v>0</v>
      </c>
      <c r="AD495" s="152">
        <v>0</v>
      </c>
      <c r="AE495" s="152">
        <v>0</v>
      </c>
      <c r="AF495" s="152">
        <v>0</v>
      </c>
      <c r="AG495" s="150"/>
      <c r="AH495" s="150"/>
      <c r="AI495" s="150"/>
      <c r="AJ495" s="150"/>
      <c r="AK495" s="3" t="s">
        <v>25</v>
      </c>
      <c r="AL495" s="3" t="s">
        <v>1587</v>
      </c>
      <c r="AM495" s="3" t="s">
        <v>475</v>
      </c>
    </row>
    <row r="496" spans="1:40" s="3" customFormat="1" x14ac:dyDescent="0.25">
      <c r="A496" s="3">
        <v>20231231</v>
      </c>
      <c r="B496" s="3" t="s">
        <v>1588</v>
      </c>
      <c r="C496" s="3" t="s">
        <v>1589</v>
      </c>
      <c r="D496" s="149">
        <v>16928697.170000002</v>
      </c>
      <c r="E496" s="3" t="s">
        <v>23</v>
      </c>
      <c r="F496" s="3" t="s">
        <v>500</v>
      </c>
      <c r="G496" s="3" t="s">
        <v>504</v>
      </c>
      <c r="H496" s="3">
        <v>1</v>
      </c>
      <c r="I496" s="3" t="s">
        <v>500</v>
      </c>
      <c r="K496" s="3" t="s">
        <v>24</v>
      </c>
      <c r="L496" s="149" t="s">
        <v>23</v>
      </c>
      <c r="M496" s="3" t="s">
        <v>475</v>
      </c>
      <c r="N496" s="149" t="s">
        <v>475</v>
      </c>
      <c r="O496" s="149" t="s">
        <v>475</v>
      </c>
      <c r="P496" s="150"/>
      <c r="Q496" s="3" t="s">
        <v>475</v>
      </c>
      <c r="R496" s="150"/>
      <c r="T496" s="150"/>
      <c r="U496" s="151">
        <v>0</v>
      </c>
      <c r="V496" s="149" t="s">
        <v>475</v>
      </c>
      <c r="W496" s="149" t="s">
        <v>475</v>
      </c>
      <c r="X496" s="149" t="s">
        <v>475</v>
      </c>
      <c r="Y496" s="149" t="s">
        <v>475</v>
      </c>
      <c r="Z496" s="150"/>
      <c r="AA496" s="150"/>
      <c r="AB496" s="152">
        <v>0</v>
      </c>
      <c r="AC496" s="152">
        <v>0</v>
      </c>
      <c r="AD496" s="152">
        <v>0</v>
      </c>
      <c r="AE496" s="152">
        <v>0</v>
      </c>
      <c r="AF496" s="152">
        <v>0</v>
      </c>
      <c r="AG496" s="150"/>
      <c r="AH496" s="150"/>
      <c r="AI496" s="150"/>
      <c r="AJ496" s="150"/>
      <c r="AK496" s="3" t="s">
        <v>475</v>
      </c>
      <c r="AL496" s="3" t="s">
        <v>475</v>
      </c>
      <c r="AM496" s="3" t="s">
        <v>475</v>
      </c>
    </row>
    <row r="497" spans="1:40" s="3" customFormat="1" x14ac:dyDescent="0.25">
      <c r="A497" s="3">
        <v>20231231</v>
      </c>
      <c r="B497" s="3" t="s">
        <v>1590</v>
      </c>
      <c r="C497" s="3" t="s">
        <v>1591</v>
      </c>
      <c r="D497" s="149">
        <v>3891930.7600000002</v>
      </c>
      <c r="E497" s="3" t="s">
        <v>24</v>
      </c>
      <c r="F497" s="3" t="s">
        <v>473</v>
      </c>
      <c r="G497" s="3" t="s">
        <v>474</v>
      </c>
      <c r="H497" s="3">
        <v>0</v>
      </c>
      <c r="I497" s="3" t="s">
        <v>473</v>
      </c>
      <c r="J497" s="3" t="s">
        <v>473</v>
      </c>
      <c r="K497" s="3" t="s">
        <v>23</v>
      </c>
      <c r="L497" s="149" t="s">
        <v>23</v>
      </c>
      <c r="M497" s="3" t="s">
        <v>475</v>
      </c>
      <c r="N497" s="149" t="s">
        <v>475</v>
      </c>
      <c r="O497" s="149" t="s">
        <v>475</v>
      </c>
      <c r="P497" s="150"/>
      <c r="Q497" s="3" t="s">
        <v>475</v>
      </c>
      <c r="R497" s="150"/>
      <c r="T497" s="150"/>
      <c r="U497" s="151">
        <v>0</v>
      </c>
      <c r="V497" s="149" t="s">
        <v>475</v>
      </c>
      <c r="W497" s="149" t="s">
        <v>475</v>
      </c>
      <c r="X497" s="149" t="s">
        <v>475</v>
      </c>
      <c r="Y497" s="149" t="s">
        <v>475</v>
      </c>
      <c r="Z497" s="150"/>
      <c r="AA497" s="150"/>
      <c r="AB497" s="152">
        <v>0</v>
      </c>
      <c r="AC497" s="152">
        <v>0</v>
      </c>
      <c r="AD497" s="152">
        <v>0</v>
      </c>
      <c r="AE497" s="152">
        <v>0</v>
      </c>
      <c r="AF497" s="152">
        <v>0</v>
      </c>
      <c r="AG497" s="150"/>
      <c r="AH497" s="150"/>
      <c r="AI497" s="150"/>
      <c r="AJ497" s="150"/>
      <c r="AK497" s="3" t="s">
        <v>475</v>
      </c>
      <c r="AL497" s="3" t="s">
        <v>475</v>
      </c>
      <c r="AM497" s="3" t="s">
        <v>475</v>
      </c>
    </row>
    <row r="498" spans="1:40" s="3" customFormat="1" x14ac:dyDescent="0.25">
      <c r="A498" s="3">
        <v>20231231</v>
      </c>
      <c r="B498" s="3" t="s">
        <v>1592</v>
      </c>
      <c r="C498" s="3" t="s">
        <v>1593</v>
      </c>
      <c r="D498" s="149">
        <v>1281293.3499999999</v>
      </c>
      <c r="E498" s="3" t="s">
        <v>24</v>
      </c>
      <c r="F498" s="3" t="s">
        <v>473</v>
      </c>
      <c r="G498" s="3" t="s">
        <v>474</v>
      </c>
      <c r="H498" s="3">
        <v>0</v>
      </c>
      <c r="I498" s="3" t="s">
        <v>473</v>
      </c>
      <c r="J498" s="3" t="s">
        <v>473</v>
      </c>
      <c r="K498" s="3" t="s">
        <v>23</v>
      </c>
      <c r="L498" s="149" t="s">
        <v>23</v>
      </c>
      <c r="M498" s="3" t="s">
        <v>475</v>
      </c>
      <c r="N498" s="149" t="s">
        <v>475</v>
      </c>
      <c r="O498" s="149" t="s">
        <v>475</v>
      </c>
      <c r="P498" s="150"/>
      <c r="Q498" s="3" t="s">
        <v>475</v>
      </c>
      <c r="R498" s="150"/>
      <c r="T498" s="150"/>
      <c r="U498" s="151">
        <v>0</v>
      </c>
      <c r="V498" s="149" t="s">
        <v>475</v>
      </c>
      <c r="W498" s="149" t="s">
        <v>475</v>
      </c>
      <c r="X498" s="149" t="s">
        <v>475</v>
      </c>
      <c r="Y498" s="149" t="s">
        <v>475</v>
      </c>
      <c r="Z498" s="150"/>
      <c r="AA498" s="150"/>
      <c r="AB498" s="152">
        <v>0</v>
      </c>
      <c r="AC498" s="152">
        <v>0</v>
      </c>
      <c r="AD498" s="152">
        <v>0</v>
      </c>
      <c r="AE498" s="152">
        <v>0</v>
      </c>
      <c r="AF498" s="152">
        <v>0</v>
      </c>
      <c r="AG498" s="150"/>
      <c r="AH498" s="150"/>
      <c r="AI498" s="150"/>
      <c r="AJ498" s="150"/>
      <c r="AK498" s="3" t="s">
        <v>475</v>
      </c>
      <c r="AL498" s="3" t="s">
        <v>475</v>
      </c>
      <c r="AM498" s="3" t="s">
        <v>475</v>
      </c>
    </row>
    <row r="499" spans="1:40" s="3" customFormat="1" x14ac:dyDescent="0.25">
      <c r="A499" s="3">
        <v>20231231</v>
      </c>
      <c r="B499" s="3" t="s">
        <v>1594</v>
      </c>
      <c r="C499" s="3" t="s">
        <v>1595</v>
      </c>
      <c r="D499" s="149">
        <v>131656.76999999999</v>
      </c>
      <c r="E499" s="3" t="s">
        <v>24</v>
      </c>
      <c r="F499" s="3" t="s">
        <v>482</v>
      </c>
      <c r="G499" s="3" t="s">
        <v>474</v>
      </c>
      <c r="H499" s="3">
        <v>0</v>
      </c>
      <c r="I499" s="3" t="s">
        <v>483</v>
      </c>
      <c r="J499" s="3" t="s">
        <v>483</v>
      </c>
      <c r="K499" s="3" t="s">
        <v>23</v>
      </c>
      <c r="L499" s="149" t="s">
        <v>23</v>
      </c>
      <c r="M499" s="3" t="s">
        <v>487</v>
      </c>
      <c r="N499" s="149">
        <v>1E-4</v>
      </c>
      <c r="O499" s="149">
        <v>1E-4</v>
      </c>
      <c r="P499" s="150"/>
      <c r="Q499" s="3">
        <v>0</v>
      </c>
      <c r="R499" s="150"/>
      <c r="S499" s="3">
        <v>1</v>
      </c>
      <c r="T499" s="150"/>
      <c r="U499" s="151">
        <v>0</v>
      </c>
      <c r="V499" s="149">
        <v>0</v>
      </c>
      <c r="W499" s="149">
        <v>0</v>
      </c>
      <c r="X499" s="149">
        <v>0</v>
      </c>
      <c r="Y499" s="149">
        <v>0</v>
      </c>
      <c r="Z499" s="150"/>
      <c r="AA499" s="150"/>
      <c r="AB499" s="152">
        <v>13.165676999999999</v>
      </c>
      <c r="AC499" s="152">
        <v>0</v>
      </c>
      <c r="AD499" s="152">
        <v>0</v>
      </c>
      <c r="AE499" s="152">
        <v>0</v>
      </c>
      <c r="AF499" s="152">
        <v>0</v>
      </c>
      <c r="AG499" s="150"/>
      <c r="AH499" s="150"/>
      <c r="AI499" s="150"/>
      <c r="AJ499" s="150"/>
      <c r="AK499" s="3" t="s">
        <v>25</v>
      </c>
      <c r="AL499" s="3" t="s">
        <v>1596</v>
      </c>
      <c r="AM499" s="3" t="s">
        <v>475</v>
      </c>
    </row>
    <row r="500" spans="1:40" s="3" customFormat="1" x14ac:dyDescent="0.25">
      <c r="A500" s="3">
        <v>20231231</v>
      </c>
      <c r="B500" s="3" t="s">
        <v>1597</v>
      </c>
      <c r="C500" s="3" t="s">
        <v>1598</v>
      </c>
      <c r="D500" s="149">
        <v>63669.79</v>
      </c>
      <c r="E500" s="3" t="s">
        <v>24</v>
      </c>
      <c r="F500" s="3" t="s">
        <v>482</v>
      </c>
      <c r="G500" s="3" t="s">
        <v>474</v>
      </c>
      <c r="H500" s="3">
        <v>0</v>
      </c>
      <c r="I500" s="3" t="s">
        <v>483</v>
      </c>
      <c r="J500" s="3" t="s">
        <v>483</v>
      </c>
      <c r="K500" s="3" t="s">
        <v>23</v>
      </c>
      <c r="L500" s="149" t="s">
        <v>23</v>
      </c>
      <c r="M500" s="3" t="s">
        <v>487</v>
      </c>
      <c r="N500" s="149">
        <v>0</v>
      </c>
      <c r="O500" s="149">
        <v>0</v>
      </c>
      <c r="P500" s="150"/>
      <c r="Q500" s="3">
        <v>0</v>
      </c>
      <c r="R500" s="150"/>
      <c r="T500" s="150"/>
      <c r="U500" s="151">
        <v>0</v>
      </c>
      <c r="V500" s="149">
        <v>0</v>
      </c>
      <c r="W500" s="149">
        <v>0</v>
      </c>
      <c r="X500" s="149">
        <v>0</v>
      </c>
      <c r="Y500" s="149">
        <v>0</v>
      </c>
      <c r="Z500" s="150"/>
      <c r="AA500" s="150"/>
      <c r="AB500" s="152">
        <v>0</v>
      </c>
      <c r="AC500" s="152">
        <v>0</v>
      </c>
      <c r="AD500" s="152">
        <v>0</v>
      </c>
      <c r="AE500" s="152">
        <v>0</v>
      </c>
      <c r="AF500" s="152">
        <v>0</v>
      </c>
      <c r="AG500" s="150"/>
      <c r="AH500" s="150"/>
      <c r="AI500" s="150"/>
      <c r="AJ500" s="150"/>
      <c r="AK500" s="3" t="s">
        <v>475</v>
      </c>
      <c r="AL500" s="3" t="s">
        <v>475</v>
      </c>
      <c r="AM500" s="3" t="s">
        <v>475</v>
      </c>
    </row>
    <row r="501" spans="1:40" s="3" customFormat="1" x14ac:dyDescent="0.25">
      <c r="A501" s="3">
        <v>20231231</v>
      </c>
      <c r="B501" s="3" t="s">
        <v>1599</v>
      </c>
      <c r="C501" s="3" t="s">
        <v>1600</v>
      </c>
      <c r="D501" s="149">
        <v>28276888.500000004</v>
      </c>
      <c r="E501" s="3" t="s">
        <v>24</v>
      </c>
      <c r="F501" s="3" t="s">
        <v>473</v>
      </c>
      <c r="G501" s="3" t="s">
        <v>474</v>
      </c>
      <c r="H501" s="3">
        <v>0</v>
      </c>
      <c r="I501" s="3" t="s">
        <v>473</v>
      </c>
      <c r="J501" s="3" t="s">
        <v>473</v>
      </c>
      <c r="K501" s="3" t="s">
        <v>23</v>
      </c>
      <c r="L501" s="149" t="s">
        <v>23</v>
      </c>
      <c r="M501" s="3" t="s">
        <v>475</v>
      </c>
      <c r="N501" s="149" t="s">
        <v>475</v>
      </c>
      <c r="O501" s="149" t="s">
        <v>475</v>
      </c>
      <c r="P501" s="150"/>
      <c r="Q501" s="3" t="s">
        <v>475</v>
      </c>
      <c r="R501" s="150"/>
      <c r="T501" s="150"/>
      <c r="U501" s="151">
        <v>0</v>
      </c>
      <c r="V501" s="149" t="s">
        <v>475</v>
      </c>
      <c r="W501" s="149" t="s">
        <v>475</v>
      </c>
      <c r="X501" s="149" t="s">
        <v>475</v>
      </c>
      <c r="Y501" s="149" t="s">
        <v>475</v>
      </c>
      <c r="Z501" s="150"/>
      <c r="AA501" s="150"/>
      <c r="AB501" s="152">
        <v>0</v>
      </c>
      <c r="AC501" s="152">
        <v>0</v>
      </c>
      <c r="AD501" s="152">
        <v>0</v>
      </c>
      <c r="AE501" s="152">
        <v>0</v>
      </c>
      <c r="AF501" s="152">
        <v>0</v>
      </c>
      <c r="AG501" s="150"/>
      <c r="AH501" s="150"/>
      <c r="AI501" s="150"/>
      <c r="AJ501" s="150"/>
      <c r="AK501" s="3" t="s">
        <v>475</v>
      </c>
      <c r="AL501" s="3" t="s">
        <v>475</v>
      </c>
      <c r="AM501" s="3" t="s">
        <v>475</v>
      </c>
    </row>
    <row r="502" spans="1:40" s="3" customFormat="1" x14ac:dyDescent="0.25">
      <c r="A502" s="3">
        <v>20231231</v>
      </c>
      <c r="B502" s="3" t="s">
        <v>1601</v>
      </c>
      <c r="C502" s="3" t="s">
        <v>1602</v>
      </c>
      <c r="D502" s="149">
        <v>342190.59</v>
      </c>
      <c r="E502" s="3" t="s">
        <v>23</v>
      </c>
      <c r="F502" s="3" t="s">
        <v>500</v>
      </c>
      <c r="G502" s="3" t="s">
        <v>592</v>
      </c>
      <c r="H502" s="3">
        <v>0</v>
      </c>
      <c r="I502" s="3" t="s">
        <v>500</v>
      </c>
      <c r="J502" s="157" t="s">
        <v>483</v>
      </c>
      <c r="K502" s="3" t="s">
        <v>23</v>
      </c>
      <c r="L502" s="149" t="s">
        <v>23</v>
      </c>
      <c r="M502" s="3" t="s">
        <v>487</v>
      </c>
      <c r="N502" s="149" t="s">
        <v>475</v>
      </c>
      <c r="O502" s="149" t="s">
        <v>475</v>
      </c>
      <c r="P502" s="150"/>
      <c r="Q502" s="3" t="s">
        <v>475</v>
      </c>
      <c r="R502" s="150"/>
      <c r="T502" s="150"/>
      <c r="U502" s="151">
        <v>0</v>
      </c>
      <c r="V502" s="149" t="s">
        <v>475</v>
      </c>
      <c r="W502" s="149" t="s">
        <v>475</v>
      </c>
      <c r="X502" s="149" t="s">
        <v>475</v>
      </c>
      <c r="Y502" s="149" t="s">
        <v>475</v>
      </c>
      <c r="Z502" s="150"/>
      <c r="AA502" s="150"/>
      <c r="AB502" s="152">
        <v>0</v>
      </c>
      <c r="AC502" s="152">
        <v>0</v>
      </c>
      <c r="AD502" s="152">
        <v>0</v>
      </c>
      <c r="AE502" s="152">
        <v>0</v>
      </c>
      <c r="AF502" s="152">
        <v>0</v>
      </c>
      <c r="AG502" s="150"/>
      <c r="AH502" s="150"/>
      <c r="AI502" s="150"/>
      <c r="AJ502" s="150"/>
      <c r="AK502" s="3" t="s">
        <v>25</v>
      </c>
      <c r="AL502" s="3" t="s">
        <v>1201</v>
      </c>
      <c r="AM502" s="3" t="s">
        <v>1202</v>
      </c>
      <c r="AN502" s="157" t="s">
        <v>490</v>
      </c>
    </row>
    <row r="503" spans="1:40" s="3" customFormat="1" x14ac:dyDescent="0.25">
      <c r="A503" s="3">
        <v>20231231</v>
      </c>
      <c r="B503" s="3" t="s">
        <v>1603</v>
      </c>
      <c r="C503" s="3" t="s">
        <v>1604</v>
      </c>
      <c r="D503" s="149">
        <v>207428.22</v>
      </c>
      <c r="E503" s="3" t="s">
        <v>23</v>
      </c>
      <c r="F503" s="3" t="s">
        <v>500</v>
      </c>
      <c r="G503" s="3" t="s">
        <v>474</v>
      </c>
      <c r="H503" s="3">
        <v>0</v>
      </c>
      <c r="I503" s="3" t="s">
        <v>500</v>
      </c>
      <c r="J503" s="157" t="s">
        <v>483</v>
      </c>
      <c r="K503" s="3" t="s">
        <v>23</v>
      </c>
      <c r="L503" s="149" t="s">
        <v>23</v>
      </c>
      <c r="M503" s="157" t="s">
        <v>487</v>
      </c>
      <c r="N503" s="149" t="s">
        <v>475</v>
      </c>
      <c r="O503" s="153">
        <v>7.2999999999999995E-2</v>
      </c>
      <c r="P503" s="150"/>
      <c r="Q503" s="157">
        <v>6.0000000000000001E-3</v>
      </c>
      <c r="R503" s="150"/>
      <c r="S503" s="157">
        <v>1</v>
      </c>
      <c r="T503" s="150"/>
      <c r="U503" s="151">
        <v>0</v>
      </c>
      <c r="V503" s="149" t="s">
        <v>475</v>
      </c>
      <c r="W503" s="149" t="s">
        <v>475</v>
      </c>
      <c r="X503" s="149" t="s">
        <v>475</v>
      </c>
      <c r="Y503" s="149" t="s">
        <v>475</v>
      </c>
      <c r="Z503" s="150"/>
      <c r="AA503" s="150"/>
      <c r="AB503" s="152">
        <v>15142.260059999999</v>
      </c>
      <c r="AC503" s="152">
        <v>1244.5693200000001</v>
      </c>
      <c r="AD503" s="152">
        <v>0</v>
      </c>
      <c r="AE503" s="152">
        <v>0</v>
      </c>
      <c r="AF503" s="152">
        <v>0</v>
      </c>
      <c r="AG503" s="150"/>
      <c r="AH503" s="150"/>
      <c r="AI503" s="150"/>
      <c r="AJ503" s="150"/>
      <c r="AK503" s="154" t="s">
        <v>25</v>
      </c>
      <c r="AL503" s="154" t="s">
        <v>1605</v>
      </c>
      <c r="AM503" s="154" t="s">
        <v>1606</v>
      </c>
      <c r="AN503" s="155" t="s">
        <v>490</v>
      </c>
    </row>
    <row r="504" spans="1:40" s="3" customFormat="1" x14ac:dyDescent="0.25">
      <c r="A504" s="3">
        <v>20231231</v>
      </c>
      <c r="B504" s="3" t="s">
        <v>1607</v>
      </c>
      <c r="C504" s="3" t="s">
        <v>1608</v>
      </c>
      <c r="D504" s="149">
        <v>656076.89999999991</v>
      </c>
      <c r="E504" s="3" t="s">
        <v>24</v>
      </c>
      <c r="F504" s="3" t="s">
        <v>473</v>
      </c>
      <c r="G504" s="3" t="s">
        <v>474</v>
      </c>
      <c r="H504" s="3">
        <v>0</v>
      </c>
      <c r="I504" s="3" t="s">
        <v>473</v>
      </c>
      <c r="J504" s="3" t="s">
        <v>473</v>
      </c>
      <c r="K504" s="3" t="s">
        <v>23</v>
      </c>
      <c r="L504" s="149" t="s">
        <v>23</v>
      </c>
      <c r="M504" s="3" t="s">
        <v>475</v>
      </c>
      <c r="N504" s="149" t="s">
        <v>475</v>
      </c>
      <c r="O504" s="149" t="s">
        <v>475</v>
      </c>
      <c r="P504" s="150"/>
      <c r="Q504" s="3" t="s">
        <v>475</v>
      </c>
      <c r="R504" s="150"/>
      <c r="T504" s="150"/>
      <c r="U504" s="151">
        <v>0</v>
      </c>
      <c r="V504" s="149" t="s">
        <v>475</v>
      </c>
      <c r="W504" s="149" t="s">
        <v>475</v>
      </c>
      <c r="X504" s="149" t="s">
        <v>475</v>
      </c>
      <c r="Y504" s="149" t="s">
        <v>475</v>
      </c>
      <c r="Z504" s="150"/>
      <c r="AA504" s="150"/>
      <c r="AB504" s="152">
        <v>0</v>
      </c>
      <c r="AC504" s="152">
        <v>0</v>
      </c>
      <c r="AD504" s="152">
        <v>0</v>
      </c>
      <c r="AE504" s="152">
        <v>0</v>
      </c>
      <c r="AF504" s="152">
        <v>0</v>
      </c>
      <c r="AG504" s="150"/>
      <c r="AH504" s="150"/>
      <c r="AI504" s="150"/>
      <c r="AJ504" s="150"/>
      <c r="AK504" s="3" t="s">
        <v>475</v>
      </c>
      <c r="AL504" s="3" t="s">
        <v>475</v>
      </c>
      <c r="AM504" s="3" t="s">
        <v>475</v>
      </c>
    </row>
    <row r="505" spans="1:40" s="3" customFormat="1" x14ac:dyDescent="0.25">
      <c r="A505" s="3">
        <v>20231231</v>
      </c>
      <c r="B505" s="3" t="s">
        <v>1609</v>
      </c>
      <c r="C505" s="3" t="s">
        <v>1610</v>
      </c>
      <c r="D505" s="149">
        <v>959064.3</v>
      </c>
      <c r="E505" s="3" t="s">
        <v>24</v>
      </c>
      <c r="F505" s="3" t="s">
        <v>473</v>
      </c>
      <c r="G505" s="3" t="s">
        <v>474</v>
      </c>
      <c r="H505" s="3">
        <v>0</v>
      </c>
      <c r="I505" s="3" t="s">
        <v>473</v>
      </c>
      <c r="J505" s="3" t="s">
        <v>473</v>
      </c>
      <c r="K505" s="3" t="s">
        <v>23</v>
      </c>
      <c r="L505" s="149" t="s">
        <v>23</v>
      </c>
      <c r="M505" s="3" t="s">
        <v>475</v>
      </c>
      <c r="N505" s="149" t="s">
        <v>475</v>
      </c>
      <c r="O505" s="149" t="s">
        <v>475</v>
      </c>
      <c r="P505" s="150"/>
      <c r="Q505" s="3" t="s">
        <v>475</v>
      </c>
      <c r="R505" s="150"/>
      <c r="T505" s="150"/>
      <c r="U505" s="151">
        <v>0</v>
      </c>
      <c r="V505" s="149" t="s">
        <v>475</v>
      </c>
      <c r="W505" s="149" t="s">
        <v>475</v>
      </c>
      <c r="X505" s="149" t="s">
        <v>475</v>
      </c>
      <c r="Y505" s="149" t="s">
        <v>475</v>
      </c>
      <c r="Z505" s="150"/>
      <c r="AA505" s="150"/>
      <c r="AB505" s="152">
        <v>0</v>
      </c>
      <c r="AC505" s="152">
        <v>0</v>
      </c>
      <c r="AD505" s="152">
        <v>0</v>
      </c>
      <c r="AE505" s="152">
        <v>0</v>
      </c>
      <c r="AF505" s="152">
        <v>0</v>
      </c>
      <c r="AG505" s="150"/>
      <c r="AH505" s="150"/>
      <c r="AI505" s="150"/>
      <c r="AJ505" s="150"/>
      <c r="AK505" s="3" t="s">
        <v>475</v>
      </c>
      <c r="AL505" s="3" t="s">
        <v>475</v>
      </c>
      <c r="AM505" s="3" t="s">
        <v>475</v>
      </c>
    </row>
    <row r="506" spans="1:40" s="3" customFormat="1" x14ac:dyDescent="0.25">
      <c r="A506" s="3">
        <v>20231231</v>
      </c>
      <c r="B506" s="3" t="s">
        <v>1611</v>
      </c>
      <c r="C506" s="3" t="s">
        <v>1612</v>
      </c>
      <c r="D506" s="149">
        <v>469753.18</v>
      </c>
      <c r="E506" s="3" t="s">
        <v>24</v>
      </c>
      <c r="F506" s="3" t="s">
        <v>473</v>
      </c>
      <c r="G506" s="3" t="s">
        <v>474</v>
      </c>
      <c r="H506" s="3">
        <v>0</v>
      </c>
      <c r="I506" s="3" t="s">
        <v>473</v>
      </c>
      <c r="J506" s="3" t="s">
        <v>473</v>
      </c>
      <c r="K506" s="3" t="s">
        <v>23</v>
      </c>
      <c r="L506" s="149" t="s">
        <v>23</v>
      </c>
      <c r="M506" s="3" t="s">
        <v>475</v>
      </c>
      <c r="N506" s="149" t="s">
        <v>475</v>
      </c>
      <c r="O506" s="149" t="s">
        <v>475</v>
      </c>
      <c r="P506" s="150"/>
      <c r="Q506" s="3" t="s">
        <v>475</v>
      </c>
      <c r="R506" s="150"/>
      <c r="T506" s="150"/>
      <c r="U506" s="151">
        <v>0</v>
      </c>
      <c r="V506" s="149" t="s">
        <v>475</v>
      </c>
      <c r="W506" s="149" t="s">
        <v>475</v>
      </c>
      <c r="X506" s="149" t="s">
        <v>475</v>
      </c>
      <c r="Y506" s="149" t="s">
        <v>475</v>
      </c>
      <c r="Z506" s="150"/>
      <c r="AA506" s="150"/>
      <c r="AB506" s="152">
        <v>0</v>
      </c>
      <c r="AC506" s="152">
        <v>0</v>
      </c>
      <c r="AD506" s="152">
        <v>0</v>
      </c>
      <c r="AE506" s="152">
        <v>0</v>
      </c>
      <c r="AF506" s="152">
        <v>0</v>
      </c>
      <c r="AG506" s="150"/>
      <c r="AH506" s="150"/>
      <c r="AI506" s="150"/>
      <c r="AJ506" s="150"/>
      <c r="AK506" s="3" t="s">
        <v>475</v>
      </c>
      <c r="AL506" s="3" t="s">
        <v>475</v>
      </c>
      <c r="AM506" s="3" t="s">
        <v>475</v>
      </c>
    </row>
    <row r="507" spans="1:40" s="3" customFormat="1" x14ac:dyDescent="0.25">
      <c r="A507" s="3">
        <v>20231231</v>
      </c>
      <c r="B507" s="3" t="s">
        <v>1613</v>
      </c>
      <c r="C507" s="3" t="s">
        <v>1614</v>
      </c>
      <c r="D507" s="149">
        <v>18688999.77</v>
      </c>
      <c r="E507" s="3" t="s">
        <v>24</v>
      </c>
      <c r="F507" s="3" t="s">
        <v>473</v>
      </c>
      <c r="G507" s="3" t="s">
        <v>474</v>
      </c>
      <c r="H507" s="3">
        <v>0</v>
      </c>
      <c r="I507" s="3" t="s">
        <v>473</v>
      </c>
      <c r="J507" s="3" t="s">
        <v>473</v>
      </c>
      <c r="K507" s="3" t="s">
        <v>23</v>
      </c>
      <c r="L507" s="149" t="s">
        <v>23</v>
      </c>
      <c r="M507" s="3" t="s">
        <v>475</v>
      </c>
      <c r="N507" s="149" t="s">
        <v>475</v>
      </c>
      <c r="O507" s="149" t="s">
        <v>475</v>
      </c>
      <c r="P507" s="150"/>
      <c r="Q507" s="3" t="s">
        <v>475</v>
      </c>
      <c r="R507" s="150"/>
      <c r="T507" s="150"/>
      <c r="U507" s="151">
        <v>0</v>
      </c>
      <c r="V507" s="149" t="s">
        <v>475</v>
      </c>
      <c r="W507" s="149" t="s">
        <v>475</v>
      </c>
      <c r="X507" s="149" t="s">
        <v>475</v>
      </c>
      <c r="Y507" s="149" t="s">
        <v>475</v>
      </c>
      <c r="Z507" s="150"/>
      <c r="AA507" s="150"/>
      <c r="AB507" s="152">
        <v>0</v>
      </c>
      <c r="AC507" s="152">
        <v>0</v>
      </c>
      <c r="AD507" s="152">
        <v>0</v>
      </c>
      <c r="AE507" s="152">
        <v>0</v>
      </c>
      <c r="AF507" s="152">
        <v>0</v>
      </c>
      <c r="AG507" s="150"/>
      <c r="AH507" s="150"/>
      <c r="AI507" s="150"/>
      <c r="AJ507" s="150"/>
      <c r="AK507" s="3" t="s">
        <v>475</v>
      </c>
      <c r="AL507" s="3" t="s">
        <v>475</v>
      </c>
      <c r="AM507" s="3" t="s">
        <v>475</v>
      </c>
    </row>
    <row r="508" spans="1:40" s="3" customFormat="1" x14ac:dyDescent="0.25">
      <c r="A508" s="3">
        <v>20231231</v>
      </c>
      <c r="B508" s="3" t="s">
        <v>1615</v>
      </c>
      <c r="C508" s="3" t="s">
        <v>1616</v>
      </c>
      <c r="D508" s="149">
        <v>5228.37</v>
      </c>
      <c r="E508" s="3" t="s">
        <v>24</v>
      </c>
      <c r="F508" s="3" t="s">
        <v>473</v>
      </c>
      <c r="G508" s="3" t="s">
        <v>474</v>
      </c>
      <c r="H508" s="3">
        <v>0</v>
      </c>
      <c r="I508" s="3" t="s">
        <v>473</v>
      </c>
      <c r="J508" s="3" t="s">
        <v>473</v>
      </c>
      <c r="K508" s="3" t="s">
        <v>23</v>
      </c>
      <c r="L508" s="149" t="s">
        <v>23</v>
      </c>
      <c r="M508" s="3" t="s">
        <v>475</v>
      </c>
      <c r="N508" s="149" t="s">
        <v>475</v>
      </c>
      <c r="O508" s="149" t="s">
        <v>475</v>
      </c>
      <c r="P508" s="150"/>
      <c r="Q508" s="3" t="s">
        <v>475</v>
      </c>
      <c r="R508" s="150"/>
      <c r="T508" s="150"/>
      <c r="U508" s="151">
        <v>0</v>
      </c>
      <c r="V508" s="149" t="s">
        <v>475</v>
      </c>
      <c r="W508" s="149" t="s">
        <v>475</v>
      </c>
      <c r="X508" s="149" t="s">
        <v>475</v>
      </c>
      <c r="Y508" s="149" t="s">
        <v>475</v>
      </c>
      <c r="Z508" s="150"/>
      <c r="AA508" s="150"/>
      <c r="AB508" s="152">
        <v>0</v>
      </c>
      <c r="AC508" s="152">
        <v>0</v>
      </c>
      <c r="AD508" s="152">
        <v>0</v>
      </c>
      <c r="AE508" s="152">
        <v>0</v>
      </c>
      <c r="AF508" s="152">
        <v>0</v>
      </c>
      <c r="AG508" s="150"/>
      <c r="AH508" s="150"/>
      <c r="AI508" s="150"/>
      <c r="AJ508" s="150"/>
      <c r="AK508" s="3" t="s">
        <v>475</v>
      </c>
      <c r="AL508" s="3" t="s">
        <v>475</v>
      </c>
      <c r="AM508" s="3" t="s">
        <v>475</v>
      </c>
    </row>
    <row r="509" spans="1:40" s="3" customFormat="1" x14ac:dyDescent="0.25">
      <c r="A509" s="3">
        <v>20231231</v>
      </c>
      <c r="B509" s="3" t="s">
        <v>1617</v>
      </c>
      <c r="C509" s="3" t="s">
        <v>1618</v>
      </c>
      <c r="D509" s="149">
        <v>1774.03</v>
      </c>
      <c r="E509" s="3" t="s">
        <v>24</v>
      </c>
      <c r="F509" s="3" t="s">
        <v>473</v>
      </c>
      <c r="G509" s="3" t="s">
        <v>474</v>
      </c>
      <c r="H509" s="3">
        <v>0</v>
      </c>
      <c r="I509" s="3" t="s">
        <v>473</v>
      </c>
      <c r="J509" s="3" t="s">
        <v>473</v>
      </c>
      <c r="K509" s="3" t="s">
        <v>23</v>
      </c>
      <c r="L509" s="149" t="s">
        <v>23</v>
      </c>
      <c r="M509" s="3" t="s">
        <v>475</v>
      </c>
      <c r="N509" s="149" t="s">
        <v>475</v>
      </c>
      <c r="O509" s="149" t="s">
        <v>475</v>
      </c>
      <c r="P509" s="150"/>
      <c r="Q509" s="3" t="s">
        <v>475</v>
      </c>
      <c r="R509" s="150"/>
      <c r="T509" s="150"/>
      <c r="U509" s="151">
        <v>0</v>
      </c>
      <c r="V509" s="149" t="s">
        <v>475</v>
      </c>
      <c r="W509" s="149" t="s">
        <v>475</v>
      </c>
      <c r="X509" s="149" t="s">
        <v>475</v>
      </c>
      <c r="Y509" s="149" t="s">
        <v>475</v>
      </c>
      <c r="Z509" s="150"/>
      <c r="AA509" s="150"/>
      <c r="AB509" s="152">
        <v>0</v>
      </c>
      <c r="AC509" s="152">
        <v>0</v>
      </c>
      <c r="AD509" s="152">
        <v>0</v>
      </c>
      <c r="AE509" s="152">
        <v>0</v>
      </c>
      <c r="AF509" s="152">
        <v>0</v>
      </c>
      <c r="AG509" s="150"/>
      <c r="AH509" s="150"/>
      <c r="AI509" s="150"/>
      <c r="AJ509" s="150"/>
      <c r="AK509" s="3" t="s">
        <v>475</v>
      </c>
      <c r="AL509" s="3" t="s">
        <v>475</v>
      </c>
      <c r="AM509" s="3" t="s">
        <v>475</v>
      </c>
    </row>
    <row r="510" spans="1:40" s="3" customFormat="1" x14ac:dyDescent="0.25">
      <c r="A510" s="3">
        <v>20231231</v>
      </c>
      <c r="B510" s="3" t="s">
        <v>1619</v>
      </c>
      <c r="C510" s="3" t="s">
        <v>1620</v>
      </c>
      <c r="D510" s="149">
        <v>2342820.61</v>
      </c>
      <c r="E510" s="3" t="s">
        <v>24</v>
      </c>
      <c r="F510" s="3" t="s">
        <v>473</v>
      </c>
      <c r="G510" s="3" t="s">
        <v>474</v>
      </c>
      <c r="H510" s="3">
        <v>0</v>
      </c>
      <c r="I510" s="3" t="s">
        <v>473</v>
      </c>
      <c r="J510" s="3" t="s">
        <v>473</v>
      </c>
      <c r="K510" s="3" t="s">
        <v>23</v>
      </c>
      <c r="L510" s="149" t="s">
        <v>23</v>
      </c>
      <c r="M510" s="3" t="s">
        <v>475</v>
      </c>
      <c r="N510" s="149" t="s">
        <v>475</v>
      </c>
      <c r="O510" s="149" t="s">
        <v>475</v>
      </c>
      <c r="P510" s="150"/>
      <c r="Q510" s="3" t="s">
        <v>475</v>
      </c>
      <c r="R510" s="150"/>
      <c r="T510" s="150"/>
      <c r="U510" s="151">
        <v>0</v>
      </c>
      <c r="V510" s="149" t="s">
        <v>475</v>
      </c>
      <c r="W510" s="149" t="s">
        <v>475</v>
      </c>
      <c r="X510" s="149" t="s">
        <v>475</v>
      </c>
      <c r="Y510" s="149" t="s">
        <v>475</v>
      </c>
      <c r="Z510" s="150"/>
      <c r="AA510" s="150"/>
      <c r="AB510" s="152">
        <v>0</v>
      </c>
      <c r="AC510" s="152">
        <v>0</v>
      </c>
      <c r="AD510" s="152">
        <v>0</v>
      </c>
      <c r="AE510" s="152">
        <v>0</v>
      </c>
      <c r="AF510" s="152">
        <v>0</v>
      </c>
      <c r="AG510" s="150"/>
      <c r="AH510" s="150"/>
      <c r="AI510" s="150"/>
      <c r="AJ510" s="150"/>
      <c r="AK510" s="3" t="s">
        <v>475</v>
      </c>
      <c r="AL510" s="3" t="s">
        <v>475</v>
      </c>
      <c r="AM510" s="3" t="s">
        <v>475</v>
      </c>
    </row>
    <row r="511" spans="1:40" s="3" customFormat="1" x14ac:dyDescent="0.25">
      <c r="A511" s="3">
        <v>20231231</v>
      </c>
      <c r="B511" s="3" t="s">
        <v>1621</v>
      </c>
      <c r="C511" s="3" t="s">
        <v>1622</v>
      </c>
      <c r="D511" s="149">
        <v>238722.14</v>
      </c>
      <c r="E511" s="3" t="s">
        <v>24</v>
      </c>
      <c r="F511" s="3" t="s">
        <v>473</v>
      </c>
      <c r="G511" s="3" t="s">
        <v>474</v>
      </c>
      <c r="H511" s="3">
        <v>0</v>
      </c>
      <c r="I511" s="3" t="s">
        <v>473</v>
      </c>
      <c r="J511" s="3" t="s">
        <v>473</v>
      </c>
      <c r="K511" s="3" t="s">
        <v>23</v>
      </c>
      <c r="L511" s="149" t="s">
        <v>23</v>
      </c>
      <c r="M511" s="3" t="s">
        <v>475</v>
      </c>
      <c r="N511" s="149" t="s">
        <v>475</v>
      </c>
      <c r="O511" s="149" t="s">
        <v>475</v>
      </c>
      <c r="P511" s="150"/>
      <c r="Q511" s="3" t="s">
        <v>475</v>
      </c>
      <c r="R511" s="150"/>
      <c r="T511" s="150"/>
      <c r="U511" s="151">
        <v>0</v>
      </c>
      <c r="V511" s="149" t="s">
        <v>475</v>
      </c>
      <c r="W511" s="149" t="s">
        <v>475</v>
      </c>
      <c r="X511" s="149" t="s">
        <v>475</v>
      </c>
      <c r="Y511" s="149" t="s">
        <v>475</v>
      </c>
      <c r="Z511" s="150"/>
      <c r="AA511" s="150"/>
      <c r="AB511" s="152">
        <v>0</v>
      </c>
      <c r="AC511" s="152">
        <v>0</v>
      </c>
      <c r="AD511" s="152">
        <v>0</v>
      </c>
      <c r="AE511" s="152">
        <v>0</v>
      </c>
      <c r="AF511" s="152">
        <v>0</v>
      </c>
      <c r="AG511" s="150"/>
      <c r="AH511" s="150"/>
      <c r="AI511" s="150"/>
      <c r="AJ511" s="150"/>
      <c r="AK511" s="3" t="s">
        <v>475</v>
      </c>
      <c r="AL511" s="3" t="s">
        <v>475</v>
      </c>
      <c r="AM511" s="3" t="s">
        <v>475</v>
      </c>
    </row>
    <row r="512" spans="1:40" s="3" customFormat="1" x14ac:dyDescent="0.25">
      <c r="A512" s="3">
        <v>20231231</v>
      </c>
      <c r="B512" s="3" t="s">
        <v>1623</v>
      </c>
      <c r="C512" s="3" t="s">
        <v>1624</v>
      </c>
      <c r="D512" s="149">
        <v>526522.41</v>
      </c>
      <c r="E512" s="3" t="s">
        <v>23</v>
      </c>
      <c r="F512" s="3" t="s">
        <v>500</v>
      </c>
      <c r="G512" s="3" t="s">
        <v>504</v>
      </c>
      <c r="H512" s="3">
        <v>1</v>
      </c>
      <c r="I512" s="3" t="s">
        <v>500</v>
      </c>
      <c r="K512" s="3" t="s">
        <v>24</v>
      </c>
      <c r="L512" s="149" t="s">
        <v>23</v>
      </c>
      <c r="M512" s="3" t="s">
        <v>475</v>
      </c>
      <c r="N512" s="149" t="s">
        <v>475</v>
      </c>
      <c r="O512" s="149" t="s">
        <v>475</v>
      </c>
      <c r="P512" s="150"/>
      <c r="Q512" s="3" t="s">
        <v>475</v>
      </c>
      <c r="R512" s="150"/>
      <c r="T512" s="150"/>
      <c r="U512" s="151">
        <v>0</v>
      </c>
      <c r="V512" s="149" t="s">
        <v>475</v>
      </c>
      <c r="W512" s="149" t="s">
        <v>475</v>
      </c>
      <c r="X512" s="149" t="s">
        <v>475</v>
      </c>
      <c r="Y512" s="149" t="s">
        <v>475</v>
      </c>
      <c r="Z512" s="150"/>
      <c r="AA512" s="150"/>
      <c r="AB512" s="152">
        <v>0</v>
      </c>
      <c r="AC512" s="152">
        <v>0</v>
      </c>
      <c r="AD512" s="152">
        <v>0</v>
      </c>
      <c r="AE512" s="152">
        <v>0</v>
      </c>
      <c r="AF512" s="152">
        <v>0</v>
      </c>
      <c r="AG512" s="150"/>
      <c r="AH512" s="150"/>
      <c r="AI512" s="150"/>
      <c r="AJ512" s="150"/>
      <c r="AK512" s="3" t="s">
        <v>475</v>
      </c>
      <c r="AL512" s="3" t="s">
        <v>475</v>
      </c>
      <c r="AM512" s="3" t="s">
        <v>475</v>
      </c>
    </row>
    <row r="513" spans="1:40" s="3" customFormat="1" x14ac:dyDescent="0.25">
      <c r="A513" s="3">
        <v>20231231</v>
      </c>
      <c r="B513" s="3" t="s">
        <v>1625</v>
      </c>
      <c r="C513" s="3" t="s">
        <v>1626</v>
      </c>
      <c r="D513" s="149">
        <v>131975.93</v>
      </c>
      <c r="E513" s="3" t="s">
        <v>24</v>
      </c>
      <c r="F513" s="3" t="s">
        <v>473</v>
      </c>
      <c r="G513" s="3" t="s">
        <v>474</v>
      </c>
      <c r="H513" s="3">
        <v>0</v>
      </c>
      <c r="I513" s="3" t="s">
        <v>473</v>
      </c>
      <c r="J513" s="3" t="s">
        <v>473</v>
      </c>
      <c r="K513" s="3" t="s">
        <v>23</v>
      </c>
      <c r="L513" s="149" t="s">
        <v>23</v>
      </c>
      <c r="M513" s="3" t="s">
        <v>475</v>
      </c>
      <c r="N513" s="149" t="s">
        <v>475</v>
      </c>
      <c r="O513" s="149" t="s">
        <v>475</v>
      </c>
      <c r="P513" s="150"/>
      <c r="Q513" s="3" t="s">
        <v>475</v>
      </c>
      <c r="R513" s="150"/>
      <c r="T513" s="150"/>
      <c r="U513" s="151">
        <v>0</v>
      </c>
      <c r="V513" s="149" t="s">
        <v>475</v>
      </c>
      <c r="W513" s="149" t="s">
        <v>475</v>
      </c>
      <c r="X513" s="149" t="s">
        <v>475</v>
      </c>
      <c r="Y513" s="149" t="s">
        <v>475</v>
      </c>
      <c r="Z513" s="150"/>
      <c r="AA513" s="150"/>
      <c r="AB513" s="152">
        <v>0</v>
      </c>
      <c r="AC513" s="152">
        <v>0</v>
      </c>
      <c r="AD513" s="152">
        <v>0</v>
      </c>
      <c r="AE513" s="152">
        <v>0</v>
      </c>
      <c r="AF513" s="152">
        <v>0</v>
      </c>
      <c r="AG513" s="150"/>
      <c r="AH513" s="150"/>
      <c r="AI513" s="150"/>
      <c r="AJ513" s="150"/>
      <c r="AK513" s="3" t="s">
        <v>475</v>
      </c>
      <c r="AL513" s="3" t="s">
        <v>475</v>
      </c>
      <c r="AM513" s="3" t="s">
        <v>475</v>
      </c>
    </row>
    <row r="514" spans="1:40" s="3" customFormat="1" x14ac:dyDescent="0.25">
      <c r="A514" s="3">
        <v>20231231</v>
      </c>
      <c r="B514" s="3" t="s">
        <v>1627</v>
      </c>
      <c r="C514" s="3" t="s">
        <v>1628</v>
      </c>
      <c r="D514" s="149">
        <v>1682.6</v>
      </c>
      <c r="E514" s="3" t="s">
        <v>24</v>
      </c>
      <c r="F514" s="3" t="s">
        <v>473</v>
      </c>
      <c r="G514" s="3" t="s">
        <v>474</v>
      </c>
      <c r="H514" s="3">
        <v>0</v>
      </c>
      <c r="I514" s="3" t="s">
        <v>473</v>
      </c>
      <c r="J514" s="3" t="s">
        <v>473</v>
      </c>
      <c r="K514" s="3" t="s">
        <v>23</v>
      </c>
      <c r="L514" s="149" t="s">
        <v>23</v>
      </c>
      <c r="M514" s="3" t="s">
        <v>475</v>
      </c>
      <c r="N514" s="149" t="s">
        <v>475</v>
      </c>
      <c r="O514" s="149" t="s">
        <v>475</v>
      </c>
      <c r="P514" s="150"/>
      <c r="Q514" s="3" t="s">
        <v>475</v>
      </c>
      <c r="R514" s="150"/>
      <c r="T514" s="150"/>
      <c r="U514" s="151">
        <v>0</v>
      </c>
      <c r="V514" s="149" t="s">
        <v>475</v>
      </c>
      <c r="W514" s="149" t="s">
        <v>475</v>
      </c>
      <c r="X514" s="149" t="s">
        <v>475</v>
      </c>
      <c r="Y514" s="149" t="s">
        <v>475</v>
      </c>
      <c r="Z514" s="150"/>
      <c r="AA514" s="150"/>
      <c r="AB514" s="152">
        <v>0</v>
      </c>
      <c r="AC514" s="152">
        <v>0</v>
      </c>
      <c r="AD514" s="152">
        <v>0</v>
      </c>
      <c r="AE514" s="152">
        <v>0</v>
      </c>
      <c r="AF514" s="152">
        <v>0</v>
      </c>
      <c r="AG514" s="150"/>
      <c r="AH514" s="150"/>
      <c r="AI514" s="150"/>
      <c r="AJ514" s="150"/>
      <c r="AK514" s="3" t="s">
        <v>475</v>
      </c>
      <c r="AL514" s="3" t="s">
        <v>475</v>
      </c>
      <c r="AM514" s="3" t="s">
        <v>475</v>
      </c>
    </row>
    <row r="515" spans="1:40" s="3" customFormat="1" x14ac:dyDescent="0.25">
      <c r="A515" s="3">
        <v>20231231</v>
      </c>
      <c r="B515" s="3" t="s">
        <v>1629</v>
      </c>
      <c r="C515" s="3" t="s">
        <v>1630</v>
      </c>
      <c r="D515" s="149">
        <v>3576119.57</v>
      </c>
      <c r="E515" s="3" t="s">
        <v>23</v>
      </c>
      <c r="F515" s="3" t="s">
        <v>500</v>
      </c>
      <c r="G515" s="3" t="s">
        <v>504</v>
      </c>
      <c r="H515" s="3">
        <v>1</v>
      </c>
      <c r="I515" s="3" t="s">
        <v>500</v>
      </c>
      <c r="K515" s="3" t="s">
        <v>24</v>
      </c>
      <c r="L515" s="149" t="s">
        <v>23</v>
      </c>
      <c r="M515" s="3" t="s">
        <v>475</v>
      </c>
      <c r="N515" s="149" t="s">
        <v>475</v>
      </c>
      <c r="O515" s="149" t="s">
        <v>475</v>
      </c>
      <c r="P515" s="150"/>
      <c r="Q515" s="3" t="s">
        <v>475</v>
      </c>
      <c r="R515" s="150"/>
      <c r="T515" s="150"/>
      <c r="U515" s="151">
        <v>0</v>
      </c>
      <c r="V515" s="149" t="s">
        <v>475</v>
      </c>
      <c r="W515" s="149" t="s">
        <v>475</v>
      </c>
      <c r="X515" s="149" t="s">
        <v>475</v>
      </c>
      <c r="Y515" s="149" t="s">
        <v>475</v>
      </c>
      <c r="Z515" s="150"/>
      <c r="AA515" s="150"/>
      <c r="AB515" s="152">
        <v>0</v>
      </c>
      <c r="AC515" s="152">
        <v>0</v>
      </c>
      <c r="AD515" s="152">
        <v>0</v>
      </c>
      <c r="AE515" s="152">
        <v>0</v>
      </c>
      <c r="AF515" s="152">
        <v>0</v>
      </c>
      <c r="AG515" s="150"/>
      <c r="AH515" s="150"/>
      <c r="AI515" s="150"/>
      <c r="AJ515" s="150"/>
      <c r="AK515" s="3" t="s">
        <v>475</v>
      </c>
      <c r="AL515" s="3" t="s">
        <v>475</v>
      </c>
      <c r="AM515" s="3" t="s">
        <v>475</v>
      </c>
    </row>
    <row r="516" spans="1:40" s="3" customFormat="1" x14ac:dyDescent="0.25">
      <c r="A516" s="3">
        <v>20231231</v>
      </c>
      <c r="B516" s="3" t="s">
        <v>1631</v>
      </c>
      <c r="C516" s="3" t="s">
        <v>1632</v>
      </c>
      <c r="D516" s="149">
        <v>2291860.44</v>
      </c>
      <c r="E516" s="3" t="s">
        <v>23</v>
      </c>
      <c r="F516" s="3" t="s">
        <v>500</v>
      </c>
      <c r="G516" s="3" t="s">
        <v>504</v>
      </c>
      <c r="H516" s="3">
        <v>1</v>
      </c>
      <c r="I516" s="3" t="s">
        <v>500</v>
      </c>
      <c r="K516" s="3" t="s">
        <v>24</v>
      </c>
      <c r="L516" s="149" t="s">
        <v>23</v>
      </c>
      <c r="M516" s="3" t="s">
        <v>475</v>
      </c>
      <c r="N516" s="149" t="s">
        <v>475</v>
      </c>
      <c r="O516" s="149" t="s">
        <v>475</v>
      </c>
      <c r="P516" s="150"/>
      <c r="Q516" s="3" t="s">
        <v>475</v>
      </c>
      <c r="R516" s="150"/>
      <c r="T516" s="150"/>
      <c r="U516" s="151">
        <v>0</v>
      </c>
      <c r="V516" s="149" t="s">
        <v>475</v>
      </c>
      <c r="W516" s="149" t="s">
        <v>475</v>
      </c>
      <c r="X516" s="149" t="s">
        <v>475</v>
      </c>
      <c r="Y516" s="149" t="s">
        <v>475</v>
      </c>
      <c r="Z516" s="150"/>
      <c r="AA516" s="150"/>
      <c r="AB516" s="152">
        <v>0</v>
      </c>
      <c r="AC516" s="152">
        <v>0</v>
      </c>
      <c r="AD516" s="152">
        <v>0</v>
      </c>
      <c r="AE516" s="152">
        <v>0</v>
      </c>
      <c r="AF516" s="152">
        <v>0</v>
      </c>
      <c r="AG516" s="150"/>
      <c r="AH516" s="150"/>
      <c r="AI516" s="150"/>
      <c r="AJ516" s="150"/>
      <c r="AK516" s="3" t="s">
        <v>475</v>
      </c>
      <c r="AL516" s="3" t="s">
        <v>475</v>
      </c>
      <c r="AM516" s="3" t="s">
        <v>475</v>
      </c>
    </row>
    <row r="517" spans="1:40" s="3" customFormat="1" x14ac:dyDescent="0.25">
      <c r="A517" s="3">
        <v>20231231</v>
      </c>
      <c r="B517" s="3" t="s">
        <v>1633</v>
      </c>
      <c r="C517" s="3" t="s">
        <v>1634</v>
      </c>
      <c r="D517" s="149">
        <v>392546.99</v>
      </c>
      <c r="E517" s="3" t="s">
        <v>23</v>
      </c>
      <c r="F517" s="3" t="s">
        <v>500</v>
      </c>
      <c r="G517" s="3" t="s">
        <v>474</v>
      </c>
      <c r="H517" s="3">
        <v>0</v>
      </c>
      <c r="I517" s="3" t="s">
        <v>500</v>
      </c>
      <c r="K517" s="3" t="s">
        <v>23</v>
      </c>
      <c r="L517" s="149" t="s">
        <v>23</v>
      </c>
      <c r="M517" s="3" t="s">
        <v>475</v>
      </c>
      <c r="N517" s="149" t="s">
        <v>475</v>
      </c>
      <c r="O517" s="149" t="s">
        <v>475</v>
      </c>
      <c r="P517" s="150"/>
      <c r="Q517" s="3" t="s">
        <v>475</v>
      </c>
      <c r="R517" s="150"/>
      <c r="T517" s="150"/>
      <c r="U517" s="151">
        <v>0</v>
      </c>
      <c r="V517" s="149" t="s">
        <v>475</v>
      </c>
      <c r="W517" s="149" t="s">
        <v>475</v>
      </c>
      <c r="X517" s="149" t="s">
        <v>475</v>
      </c>
      <c r="Y517" s="149" t="s">
        <v>475</v>
      </c>
      <c r="Z517" s="150"/>
      <c r="AA517" s="150"/>
      <c r="AB517" s="152">
        <v>0</v>
      </c>
      <c r="AC517" s="152">
        <v>0</v>
      </c>
      <c r="AD517" s="152">
        <v>0</v>
      </c>
      <c r="AE517" s="152">
        <v>0</v>
      </c>
      <c r="AF517" s="152">
        <v>0</v>
      </c>
      <c r="AG517" s="150"/>
      <c r="AH517" s="150"/>
      <c r="AI517" s="150"/>
      <c r="AJ517" s="150"/>
      <c r="AK517" s="3" t="s">
        <v>475</v>
      </c>
      <c r="AL517" s="3" t="s">
        <v>475</v>
      </c>
      <c r="AM517" s="3" t="s">
        <v>475</v>
      </c>
    </row>
    <row r="518" spans="1:40" s="3" customFormat="1" x14ac:dyDescent="0.25">
      <c r="A518" s="3">
        <v>20231231</v>
      </c>
      <c r="B518" s="3" t="s">
        <v>1635</v>
      </c>
      <c r="C518" s="3" t="s">
        <v>1636</v>
      </c>
      <c r="D518" s="149">
        <v>739548.89</v>
      </c>
      <c r="E518" s="3" t="s">
        <v>24</v>
      </c>
      <c r="F518" s="3" t="s">
        <v>473</v>
      </c>
      <c r="G518" s="3" t="s">
        <v>474</v>
      </c>
      <c r="H518" s="3">
        <v>0</v>
      </c>
      <c r="I518" s="3" t="s">
        <v>473</v>
      </c>
      <c r="J518" s="3" t="s">
        <v>473</v>
      </c>
      <c r="K518" s="3" t="s">
        <v>23</v>
      </c>
      <c r="L518" s="149" t="s">
        <v>23</v>
      </c>
      <c r="M518" s="3" t="s">
        <v>475</v>
      </c>
      <c r="N518" s="149" t="s">
        <v>475</v>
      </c>
      <c r="O518" s="149" t="s">
        <v>475</v>
      </c>
      <c r="P518" s="150"/>
      <c r="Q518" s="3" t="s">
        <v>475</v>
      </c>
      <c r="R518" s="150"/>
      <c r="T518" s="150"/>
      <c r="U518" s="151">
        <v>0</v>
      </c>
      <c r="V518" s="149" t="s">
        <v>475</v>
      </c>
      <c r="W518" s="149" t="s">
        <v>475</v>
      </c>
      <c r="X518" s="149" t="s">
        <v>475</v>
      </c>
      <c r="Y518" s="149" t="s">
        <v>475</v>
      </c>
      <c r="Z518" s="150"/>
      <c r="AA518" s="150"/>
      <c r="AB518" s="152">
        <v>0</v>
      </c>
      <c r="AC518" s="152">
        <v>0</v>
      </c>
      <c r="AD518" s="152">
        <v>0</v>
      </c>
      <c r="AE518" s="152">
        <v>0</v>
      </c>
      <c r="AF518" s="152">
        <v>0</v>
      </c>
      <c r="AG518" s="150"/>
      <c r="AH518" s="150"/>
      <c r="AI518" s="150"/>
      <c r="AJ518" s="150"/>
      <c r="AK518" s="3" t="s">
        <v>475</v>
      </c>
      <c r="AL518" s="3" t="s">
        <v>475</v>
      </c>
      <c r="AM518" s="3" t="s">
        <v>475</v>
      </c>
    </row>
    <row r="519" spans="1:40" s="3" customFormat="1" x14ac:dyDescent="0.25">
      <c r="A519" s="3">
        <v>20231231</v>
      </c>
      <c r="B519" s="3" t="s">
        <v>1637</v>
      </c>
      <c r="C519" s="3" t="s">
        <v>1638</v>
      </c>
      <c r="D519" s="149">
        <v>557138.68000000005</v>
      </c>
      <c r="E519" s="3" t="s">
        <v>24</v>
      </c>
      <c r="F519" s="3" t="s">
        <v>473</v>
      </c>
      <c r="G519" s="3" t="s">
        <v>474</v>
      </c>
      <c r="H519" s="3">
        <v>0</v>
      </c>
      <c r="I519" s="3" t="s">
        <v>473</v>
      </c>
      <c r="J519" s="3" t="s">
        <v>473</v>
      </c>
      <c r="K519" s="3" t="s">
        <v>23</v>
      </c>
      <c r="L519" s="149" t="s">
        <v>23</v>
      </c>
      <c r="M519" s="3" t="s">
        <v>475</v>
      </c>
      <c r="N519" s="149" t="s">
        <v>475</v>
      </c>
      <c r="O519" s="149" t="s">
        <v>475</v>
      </c>
      <c r="P519" s="150"/>
      <c r="Q519" s="3" t="s">
        <v>475</v>
      </c>
      <c r="R519" s="150"/>
      <c r="T519" s="150"/>
      <c r="U519" s="151">
        <v>0</v>
      </c>
      <c r="V519" s="149" t="s">
        <v>475</v>
      </c>
      <c r="W519" s="149" t="s">
        <v>475</v>
      </c>
      <c r="X519" s="149" t="s">
        <v>475</v>
      </c>
      <c r="Y519" s="149" t="s">
        <v>475</v>
      </c>
      <c r="Z519" s="150"/>
      <c r="AA519" s="150"/>
      <c r="AB519" s="152">
        <v>0</v>
      </c>
      <c r="AC519" s="152">
        <v>0</v>
      </c>
      <c r="AD519" s="152">
        <v>0</v>
      </c>
      <c r="AE519" s="152">
        <v>0</v>
      </c>
      <c r="AF519" s="152">
        <v>0</v>
      </c>
      <c r="AG519" s="150"/>
      <c r="AH519" s="150"/>
      <c r="AI519" s="150"/>
      <c r="AJ519" s="150"/>
      <c r="AK519" s="3" t="s">
        <v>475</v>
      </c>
      <c r="AL519" s="3" t="s">
        <v>475</v>
      </c>
      <c r="AM519" s="3" t="s">
        <v>475</v>
      </c>
    </row>
    <row r="520" spans="1:40" s="3" customFormat="1" x14ac:dyDescent="0.25">
      <c r="A520" s="3">
        <v>20231231</v>
      </c>
      <c r="B520" s="3" t="s">
        <v>1639</v>
      </c>
      <c r="C520" s="3" t="s">
        <v>1640</v>
      </c>
      <c r="D520" s="149">
        <v>36630</v>
      </c>
      <c r="E520" s="3" t="s">
        <v>24</v>
      </c>
      <c r="F520" s="3" t="s">
        <v>473</v>
      </c>
      <c r="G520" s="3" t="s">
        <v>474</v>
      </c>
      <c r="H520" s="3">
        <v>0</v>
      </c>
      <c r="I520" s="3" t="s">
        <v>473</v>
      </c>
      <c r="J520" s="3" t="s">
        <v>473</v>
      </c>
      <c r="K520" s="3" t="s">
        <v>23</v>
      </c>
      <c r="L520" s="149" t="s">
        <v>23</v>
      </c>
      <c r="M520" s="3" t="s">
        <v>475</v>
      </c>
      <c r="N520" s="149" t="s">
        <v>475</v>
      </c>
      <c r="O520" s="149" t="s">
        <v>475</v>
      </c>
      <c r="P520" s="150"/>
      <c r="Q520" s="3" t="s">
        <v>475</v>
      </c>
      <c r="R520" s="150"/>
      <c r="T520" s="150"/>
      <c r="U520" s="151">
        <v>0</v>
      </c>
      <c r="V520" s="149" t="s">
        <v>475</v>
      </c>
      <c r="W520" s="149" t="s">
        <v>475</v>
      </c>
      <c r="X520" s="149" t="s">
        <v>475</v>
      </c>
      <c r="Y520" s="149" t="s">
        <v>475</v>
      </c>
      <c r="Z520" s="150"/>
      <c r="AA520" s="150"/>
      <c r="AB520" s="152">
        <v>0</v>
      </c>
      <c r="AC520" s="152">
        <v>0</v>
      </c>
      <c r="AD520" s="152">
        <v>0</v>
      </c>
      <c r="AE520" s="152">
        <v>0</v>
      </c>
      <c r="AF520" s="152">
        <v>0</v>
      </c>
      <c r="AG520" s="150"/>
      <c r="AH520" s="150"/>
      <c r="AI520" s="150"/>
      <c r="AJ520" s="150"/>
      <c r="AK520" s="3" t="s">
        <v>475</v>
      </c>
      <c r="AL520" s="3" t="s">
        <v>475</v>
      </c>
      <c r="AM520" s="3" t="s">
        <v>475</v>
      </c>
    </row>
    <row r="521" spans="1:40" s="3" customFormat="1" x14ac:dyDescent="0.25">
      <c r="A521" s="3">
        <v>20231231</v>
      </c>
      <c r="B521" s="3" t="s">
        <v>1641</v>
      </c>
      <c r="C521" s="3" t="s">
        <v>1642</v>
      </c>
      <c r="D521" s="149">
        <v>245705.2</v>
      </c>
      <c r="E521" s="3" t="s">
        <v>23</v>
      </c>
      <c r="F521" s="3" t="s">
        <v>500</v>
      </c>
      <c r="G521" s="3" t="s">
        <v>474</v>
      </c>
      <c r="H521" s="3">
        <v>0</v>
      </c>
      <c r="I521" s="3" t="s">
        <v>500</v>
      </c>
      <c r="J521" s="157" t="s">
        <v>483</v>
      </c>
      <c r="K521" s="3" t="s">
        <v>23</v>
      </c>
      <c r="L521" s="149" t="s">
        <v>23</v>
      </c>
      <c r="M521" s="157" t="s">
        <v>487</v>
      </c>
      <c r="N521" s="149" t="s">
        <v>475</v>
      </c>
      <c r="O521" s="153">
        <v>0.21199999999999999</v>
      </c>
      <c r="P521" s="150"/>
      <c r="Q521" s="157">
        <v>0.19900000000000001</v>
      </c>
      <c r="R521" s="150"/>
      <c r="S521" s="157">
        <v>1</v>
      </c>
      <c r="T521" s="150"/>
      <c r="U521" s="151">
        <v>0</v>
      </c>
      <c r="V521" s="149" t="s">
        <v>475</v>
      </c>
      <c r="W521" s="149" t="s">
        <v>475</v>
      </c>
      <c r="X521" s="149" t="s">
        <v>475</v>
      </c>
      <c r="Y521" s="149" t="s">
        <v>475</v>
      </c>
      <c r="Z521" s="150"/>
      <c r="AA521" s="150"/>
      <c r="AB521" s="152">
        <v>52089.502399999998</v>
      </c>
      <c r="AC521" s="152">
        <v>48895.334800000004</v>
      </c>
      <c r="AD521" s="152">
        <v>0</v>
      </c>
      <c r="AE521" s="152">
        <v>0</v>
      </c>
      <c r="AF521" s="152">
        <v>0</v>
      </c>
      <c r="AG521" s="150"/>
      <c r="AH521" s="150"/>
      <c r="AI521" s="150"/>
      <c r="AJ521" s="150"/>
      <c r="AK521" s="3" t="s">
        <v>25</v>
      </c>
      <c r="AL521" s="3" t="s">
        <v>1643</v>
      </c>
      <c r="AM521" s="3" t="s">
        <v>1644</v>
      </c>
      <c r="AN521" s="157" t="s">
        <v>490</v>
      </c>
    </row>
    <row r="522" spans="1:40" s="3" customFormat="1" x14ac:dyDescent="0.25">
      <c r="A522" s="3">
        <v>20231231</v>
      </c>
      <c r="B522" s="3" t="s">
        <v>1645</v>
      </c>
      <c r="C522" s="3" t="s">
        <v>1646</v>
      </c>
      <c r="D522" s="149">
        <v>1442.37</v>
      </c>
      <c r="E522" s="3" t="s">
        <v>24</v>
      </c>
      <c r="F522" s="3" t="s">
        <v>473</v>
      </c>
      <c r="G522" s="3" t="s">
        <v>474</v>
      </c>
      <c r="H522" s="3">
        <v>0</v>
      </c>
      <c r="I522" s="3" t="s">
        <v>473</v>
      </c>
      <c r="J522" s="3" t="s">
        <v>473</v>
      </c>
      <c r="K522" s="3" t="s">
        <v>23</v>
      </c>
      <c r="L522" s="149" t="s">
        <v>23</v>
      </c>
      <c r="M522" s="3" t="s">
        <v>475</v>
      </c>
      <c r="N522" s="149" t="s">
        <v>475</v>
      </c>
      <c r="O522" s="149" t="s">
        <v>475</v>
      </c>
      <c r="P522" s="150"/>
      <c r="Q522" s="3" t="s">
        <v>475</v>
      </c>
      <c r="R522" s="150"/>
      <c r="T522" s="150"/>
      <c r="U522" s="151">
        <v>0</v>
      </c>
      <c r="V522" s="149" t="s">
        <v>475</v>
      </c>
      <c r="W522" s="149" t="s">
        <v>475</v>
      </c>
      <c r="X522" s="149" t="s">
        <v>475</v>
      </c>
      <c r="Y522" s="149" t="s">
        <v>475</v>
      </c>
      <c r="Z522" s="150"/>
      <c r="AA522" s="150"/>
      <c r="AB522" s="152">
        <v>0</v>
      </c>
      <c r="AC522" s="152">
        <v>0</v>
      </c>
      <c r="AD522" s="152">
        <v>0</v>
      </c>
      <c r="AE522" s="152">
        <v>0</v>
      </c>
      <c r="AF522" s="152">
        <v>0</v>
      </c>
      <c r="AG522" s="150"/>
      <c r="AH522" s="150"/>
      <c r="AI522" s="150"/>
      <c r="AJ522" s="150"/>
      <c r="AK522" s="3" t="s">
        <v>475</v>
      </c>
      <c r="AL522" s="3" t="s">
        <v>475</v>
      </c>
      <c r="AM522" s="3" t="s">
        <v>475</v>
      </c>
    </row>
    <row r="523" spans="1:40" s="3" customFormat="1" x14ac:dyDescent="0.25">
      <c r="A523" s="3">
        <v>20231231</v>
      </c>
      <c r="B523" s="3" t="s">
        <v>1647</v>
      </c>
      <c r="C523" s="3" t="s">
        <v>1648</v>
      </c>
      <c r="D523" s="149">
        <v>145498.64000000001</v>
      </c>
      <c r="E523" s="3" t="s">
        <v>23</v>
      </c>
      <c r="F523" s="3" t="s">
        <v>500</v>
      </c>
      <c r="G523" s="3" t="s">
        <v>474</v>
      </c>
      <c r="H523" s="3">
        <v>0</v>
      </c>
      <c r="I523" s="3" t="s">
        <v>500</v>
      </c>
      <c r="J523" s="157" t="s">
        <v>483</v>
      </c>
      <c r="K523" s="3" t="s">
        <v>23</v>
      </c>
      <c r="L523" s="149" t="s">
        <v>23</v>
      </c>
      <c r="M523" s="3" t="s">
        <v>475</v>
      </c>
      <c r="N523" s="149" t="s">
        <v>475</v>
      </c>
      <c r="O523" s="149" t="s">
        <v>475</v>
      </c>
      <c r="P523" s="150"/>
      <c r="Q523" s="3" t="s">
        <v>475</v>
      </c>
      <c r="R523" s="150"/>
      <c r="T523" s="150"/>
      <c r="U523" s="151">
        <v>0</v>
      </c>
      <c r="V523" s="149" t="s">
        <v>475</v>
      </c>
      <c r="W523" s="149" t="s">
        <v>475</v>
      </c>
      <c r="X523" s="149" t="s">
        <v>475</v>
      </c>
      <c r="Y523" s="149" t="s">
        <v>475</v>
      </c>
      <c r="Z523" s="150"/>
      <c r="AA523" s="150"/>
      <c r="AB523" s="152">
        <v>0</v>
      </c>
      <c r="AC523" s="152">
        <v>0</v>
      </c>
      <c r="AD523" s="152">
        <v>0</v>
      </c>
      <c r="AE523" s="152">
        <v>0</v>
      </c>
      <c r="AF523" s="152">
        <v>0</v>
      </c>
      <c r="AG523" s="150"/>
      <c r="AH523" s="150"/>
      <c r="AI523" s="150"/>
      <c r="AJ523" s="150"/>
      <c r="AK523" s="3" t="s">
        <v>25</v>
      </c>
      <c r="AL523" s="3" t="s">
        <v>1649</v>
      </c>
      <c r="AM523" s="3" t="s">
        <v>475</v>
      </c>
    </row>
    <row r="524" spans="1:40" s="3" customFormat="1" x14ac:dyDescent="0.25">
      <c r="A524" s="3">
        <v>20231231</v>
      </c>
      <c r="B524" s="3" t="s">
        <v>1650</v>
      </c>
      <c r="C524" s="3" t="s">
        <v>1651</v>
      </c>
      <c r="D524" s="149">
        <v>3139168.28</v>
      </c>
      <c r="E524" s="3" t="s">
        <v>23</v>
      </c>
      <c r="F524" s="3" t="s">
        <v>500</v>
      </c>
      <c r="G524" s="3" t="s">
        <v>474</v>
      </c>
      <c r="H524" s="3">
        <v>0</v>
      </c>
      <c r="I524" s="3" t="s">
        <v>500</v>
      </c>
      <c r="K524" s="3" t="s">
        <v>23</v>
      </c>
      <c r="L524" s="149" t="s">
        <v>23</v>
      </c>
      <c r="M524" s="3" t="s">
        <v>475</v>
      </c>
      <c r="N524" s="149" t="s">
        <v>475</v>
      </c>
      <c r="O524" s="149" t="s">
        <v>475</v>
      </c>
      <c r="P524" s="150"/>
      <c r="Q524" s="3" t="s">
        <v>475</v>
      </c>
      <c r="R524" s="150"/>
      <c r="T524" s="150"/>
      <c r="U524" s="151">
        <v>0</v>
      </c>
      <c r="V524" s="149" t="s">
        <v>475</v>
      </c>
      <c r="W524" s="149" t="s">
        <v>475</v>
      </c>
      <c r="X524" s="149" t="s">
        <v>475</v>
      </c>
      <c r="Y524" s="149" t="s">
        <v>475</v>
      </c>
      <c r="Z524" s="150"/>
      <c r="AA524" s="150"/>
      <c r="AB524" s="152">
        <v>0</v>
      </c>
      <c r="AC524" s="152">
        <v>0</v>
      </c>
      <c r="AD524" s="152">
        <v>0</v>
      </c>
      <c r="AE524" s="152">
        <v>0</v>
      </c>
      <c r="AF524" s="152">
        <v>0</v>
      </c>
      <c r="AG524" s="150"/>
      <c r="AH524" s="150"/>
      <c r="AI524" s="150"/>
      <c r="AJ524" s="150"/>
      <c r="AK524" s="3" t="s">
        <v>475</v>
      </c>
      <c r="AL524" s="3" t="s">
        <v>475</v>
      </c>
      <c r="AM524" s="3" t="s">
        <v>475</v>
      </c>
    </row>
    <row r="525" spans="1:40" s="3" customFormat="1" x14ac:dyDescent="0.25">
      <c r="A525" s="3">
        <v>20231231</v>
      </c>
      <c r="B525" s="3" t="s">
        <v>1652</v>
      </c>
      <c r="C525" s="3" t="s">
        <v>1653</v>
      </c>
      <c r="D525" s="149">
        <v>135338.01999999999</v>
      </c>
      <c r="E525" s="3" t="s">
        <v>23</v>
      </c>
      <c r="F525" s="3" t="s">
        <v>500</v>
      </c>
      <c r="G525" s="3" t="s">
        <v>474</v>
      </c>
      <c r="H525" s="3">
        <v>0</v>
      </c>
      <c r="I525" s="3" t="s">
        <v>500</v>
      </c>
      <c r="J525" s="157" t="s">
        <v>483</v>
      </c>
      <c r="K525" s="3" t="s">
        <v>23</v>
      </c>
      <c r="L525" s="149" t="s">
        <v>23</v>
      </c>
      <c r="M525" s="3" t="s">
        <v>475</v>
      </c>
      <c r="N525" s="149" t="s">
        <v>475</v>
      </c>
      <c r="O525" s="149" t="s">
        <v>475</v>
      </c>
      <c r="P525" s="150"/>
      <c r="Q525" s="3" t="s">
        <v>475</v>
      </c>
      <c r="R525" s="150"/>
      <c r="T525" s="150"/>
      <c r="U525" s="151">
        <v>0</v>
      </c>
      <c r="V525" s="149" t="s">
        <v>475</v>
      </c>
      <c r="W525" s="149" t="s">
        <v>475</v>
      </c>
      <c r="X525" s="149" t="s">
        <v>475</v>
      </c>
      <c r="Y525" s="149" t="s">
        <v>475</v>
      </c>
      <c r="Z525" s="150"/>
      <c r="AA525" s="150"/>
      <c r="AB525" s="152">
        <v>0</v>
      </c>
      <c r="AC525" s="152">
        <v>0</v>
      </c>
      <c r="AD525" s="152">
        <v>0</v>
      </c>
      <c r="AE525" s="152">
        <v>0</v>
      </c>
      <c r="AF525" s="152">
        <v>0</v>
      </c>
      <c r="AG525" s="150"/>
      <c r="AH525" s="150"/>
      <c r="AI525" s="150"/>
      <c r="AJ525" s="150"/>
      <c r="AK525" s="3" t="s">
        <v>25</v>
      </c>
      <c r="AL525" s="3" t="s">
        <v>1654</v>
      </c>
      <c r="AM525" s="3" t="s">
        <v>475</v>
      </c>
    </row>
    <row r="526" spans="1:40" s="3" customFormat="1" x14ac:dyDescent="0.25">
      <c r="A526" s="3">
        <v>20231231</v>
      </c>
      <c r="B526" s="3" t="s">
        <v>1655</v>
      </c>
      <c r="C526" s="3" t="s">
        <v>1656</v>
      </c>
      <c r="D526" s="149">
        <v>124722</v>
      </c>
      <c r="E526" s="3" t="s">
        <v>23</v>
      </c>
      <c r="F526" s="3" t="s">
        <v>500</v>
      </c>
      <c r="G526" s="3" t="s">
        <v>474</v>
      </c>
      <c r="H526" s="3">
        <v>0</v>
      </c>
      <c r="I526" s="3" t="s">
        <v>500</v>
      </c>
      <c r="J526" s="157" t="s">
        <v>483</v>
      </c>
      <c r="K526" s="3" t="s">
        <v>23</v>
      </c>
      <c r="L526" s="149" t="s">
        <v>23</v>
      </c>
      <c r="M526" s="3" t="s">
        <v>475</v>
      </c>
      <c r="N526" s="149" t="s">
        <v>475</v>
      </c>
      <c r="O526" s="149" t="s">
        <v>475</v>
      </c>
      <c r="P526" s="150"/>
      <c r="Q526" s="3" t="s">
        <v>475</v>
      </c>
      <c r="R526" s="150"/>
      <c r="T526" s="150"/>
      <c r="U526" s="151">
        <v>0</v>
      </c>
      <c r="V526" s="149" t="s">
        <v>475</v>
      </c>
      <c r="W526" s="149" t="s">
        <v>475</v>
      </c>
      <c r="X526" s="149" t="s">
        <v>475</v>
      </c>
      <c r="Y526" s="149" t="s">
        <v>475</v>
      </c>
      <c r="Z526" s="150"/>
      <c r="AA526" s="150"/>
      <c r="AB526" s="152">
        <v>0</v>
      </c>
      <c r="AC526" s="152">
        <v>0</v>
      </c>
      <c r="AD526" s="152">
        <v>0</v>
      </c>
      <c r="AE526" s="152">
        <v>0</v>
      </c>
      <c r="AF526" s="152">
        <v>0</v>
      </c>
      <c r="AG526" s="150"/>
      <c r="AH526" s="150"/>
      <c r="AI526" s="150"/>
      <c r="AJ526" s="150"/>
      <c r="AK526" s="3" t="s">
        <v>25</v>
      </c>
      <c r="AL526" s="3" t="s">
        <v>1087</v>
      </c>
      <c r="AM526" s="3" t="s">
        <v>475</v>
      </c>
    </row>
    <row r="527" spans="1:40" s="3" customFormat="1" x14ac:dyDescent="0.25">
      <c r="A527" s="3">
        <v>20231231</v>
      </c>
      <c r="B527" s="3" t="s">
        <v>1657</v>
      </c>
      <c r="C527" s="3" t="s">
        <v>1658</v>
      </c>
      <c r="D527" s="149">
        <v>204142.88</v>
      </c>
      <c r="E527" s="3" t="s">
        <v>23</v>
      </c>
      <c r="F527" s="3" t="s">
        <v>500</v>
      </c>
      <c r="G527" s="3" t="s">
        <v>474</v>
      </c>
      <c r="H527" s="3">
        <v>0</v>
      </c>
      <c r="I527" s="3" t="s">
        <v>500</v>
      </c>
      <c r="K527" s="3" t="s">
        <v>23</v>
      </c>
      <c r="L527" s="149" t="s">
        <v>23</v>
      </c>
      <c r="M527" s="3" t="s">
        <v>475</v>
      </c>
      <c r="N527" s="149" t="s">
        <v>475</v>
      </c>
      <c r="O527" s="149" t="s">
        <v>475</v>
      </c>
      <c r="P527" s="150"/>
      <c r="Q527" s="3" t="s">
        <v>475</v>
      </c>
      <c r="R527" s="150"/>
      <c r="T527" s="150"/>
      <c r="U527" s="151">
        <v>0</v>
      </c>
      <c r="V527" s="149" t="s">
        <v>475</v>
      </c>
      <c r="W527" s="149" t="s">
        <v>475</v>
      </c>
      <c r="X527" s="149" t="s">
        <v>475</v>
      </c>
      <c r="Y527" s="149" t="s">
        <v>475</v>
      </c>
      <c r="Z527" s="150"/>
      <c r="AA527" s="150"/>
      <c r="AB527" s="152">
        <v>0</v>
      </c>
      <c r="AC527" s="152">
        <v>0</v>
      </c>
      <c r="AD527" s="152">
        <v>0</v>
      </c>
      <c r="AE527" s="152">
        <v>0</v>
      </c>
      <c r="AF527" s="152">
        <v>0</v>
      </c>
      <c r="AG527" s="150"/>
      <c r="AH527" s="150"/>
      <c r="AI527" s="150"/>
      <c r="AJ527" s="150"/>
      <c r="AK527" s="3" t="s">
        <v>475</v>
      </c>
      <c r="AL527" s="3" t="s">
        <v>475</v>
      </c>
      <c r="AM527" s="3" t="s">
        <v>475</v>
      </c>
    </row>
    <row r="528" spans="1:40" s="3" customFormat="1" x14ac:dyDescent="0.25">
      <c r="A528" s="3">
        <v>20231231</v>
      </c>
      <c r="B528" s="3" t="s">
        <v>1659</v>
      </c>
      <c r="C528" s="3" t="s">
        <v>1660</v>
      </c>
      <c r="D528" s="149">
        <v>168161.6</v>
      </c>
      <c r="E528" s="3" t="s">
        <v>23</v>
      </c>
      <c r="F528" s="3" t="s">
        <v>500</v>
      </c>
      <c r="G528" s="3" t="s">
        <v>474</v>
      </c>
      <c r="H528" s="3">
        <v>0</v>
      </c>
      <c r="I528" s="3" t="s">
        <v>500</v>
      </c>
      <c r="J528" s="157" t="s">
        <v>483</v>
      </c>
      <c r="K528" s="3" t="s">
        <v>23</v>
      </c>
      <c r="L528" s="149" t="s">
        <v>23</v>
      </c>
      <c r="M528" s="157" t="s">
        <v>487</v>
      </c>
      <c r="N528" s="149" t="s">
        <v>475</v>
      </c>
      <c r="O528" s="149" t="s">
        <v>475</v>
      </c>
      <c r="P528" s="150"/>
      <c r="Q528" s="3" t="s">
        <v>475</v>
      </c>
      <c r="R528" s="150"/>
      <c r="T528" s="150"/>
      <c r="U528" s="151">
        <v>0</v>
      </c>
      <c r="V528" s="149" t="s">
        <v>475</v>
      </c>
      <c r="W528" s="149" t="s">
        <v>475</v>
      </c>
      <c r="X528" s="149" t="s">
        <v>475</v>
      </c>
      <c r="Y528" s="149" t="s">
        <v>475</v>
      </c>
      <c r="Z528" s="150"/>
      <c r="AA528" s="150"/>
      <c r="AB528" s="152">
        <v>0</v>
      </c>
      <c r="AC528" s="152">
        <v>0</v>
      </c>
      <c r="AD528" s="152">
        <v>0</v>
      </c>
      <c r="AE528" s="152">
        <v>0</v>
      </c>
      <c r="AF528" s="152">
        <v>0</v>
      </c>
      <c r="AG528" s="150"/>
      <c r="AH528" s="150"/>
      <c r="AI528" s="150"/>
      <c r="AJ528" s="150"/>
      <c r="AK528" s="3" t="s">
        <v>25</v>
      </c>
      <c r="AL528" s="3" t="s">
        <v>1661</v>
      </c>
      <c r="AM528" s="3" t="s">
        <v>1662</v>
      </c>
      <c r="AN528" s="157" t="s">
        <v>490</v>
      </c>
    </row>
    <row r="529" spans="1:39" s="3" customFormat="1" x14ac:dyDescent="0.25">
      <c r="A529" s="3">
        <v>20231231</v>
      </c>
      <c r="B529" s="3" t="s">
        <v>1663</v>
      </c>
      <c r="C529" s="3" t="s">
        <v>1664</v>
      </c>
      <c r="D529" s="149">
        <v>9591350.5899999999</v>
      </c>
      <c r="E529" s="3" t="s">
        <v>24</v>
      </c>
      <c r="F529" s="3" t="s">
        <v>473</v>
      </c>
      <c r="G529" s="3" t="s">
        <v>474</v>
      </c>
      <c r="H529" s="3">
        <v>0</v>
      </c>
      <c r="I529" s="3" t="s">
        <v>473</v>
      </c>
      <c r="J529" s="3" t="s">
        <v>473</v>
      </c>
      <c r="K529" s="3" t="s">
        <v>23</v>
      </c>
      <c r="L529" s="149" t="s">
        <v>23</v>
      </c>
      <c r="M529" s="3" t="s">
        <v>475</v>
      </c>
      <c r="N529" s="149" t="s">
        <v>475</v>
      </c>
      <c r="O529" s="149" t="s">
        <v>475</v>
      </c>
      <c r="P529" s="150"/>
      <c r="Q529" s="3" t="s">
        <v>475</v>
      </c>
      <c r="R529" s="150"/>
      <c r="T529" s="150"/>
      <c r="U529" s="151">
        <v>0</v>
      </c>
      <c r="V529" s="149" t="s">
        <v>475</v>
      </c>
      <c r="W529" s="149" t="s">
        <v>475</v>
      </c>
      <c r="X529" s="149" t="s">
        <v>475</v>
      </c>
      <c r="Y529" s="149" t="s">
        <v>475</v>
      </c>
      <c r="Z529" s="150"/>
      <c r="AA529" s="150"/>
      <c r="AB529" s="152">
        <v>0</v>
      </c>
      <c r="AC529" s="152">
        <v>0</v>
      </c>
      <c r="AD529" s="152">
        <v>0</v>
      </c>
      <c r="AE529" s="152">
        <v>0</v>
      </c>
      <c r="AF529" s="152">
        <v>0</v>
      </c>
      <c r="AG529" s="150"/>
      <c r="AH529" s="150"/>
      <c r="AI529" s="150"/>
      <c r="AJ529" s="150"/>
      <c r="AK529" s="3" t="s">
        <v>475</v>
      </c>
      <c r="AL529" s="3" t="s">
        <v>475</v>
      </c>
      <c r="AM529" s="3" t="s">
        <v>475</v>
      </c>
    </row>
    <row r="530" spans="1:39" s="3" customFormat="1" x14ac:dyDescent="0.25">
      <c r="A530" s="3">
        <v>20231231</v>
      </c>
      <c r="B530" s="3" t="s">
        <v>1665</v>
      </c>
      <c r="C530" s="3" t="s">
        <v>1666</v>
      </c>
      <c r="D530" s="149">
        <v>1509079.58</v>
      </c>
      <c r="E530" s="3" t="s">
        <v>24</v>
      </c>
      <c r="F530" s="3" t="s">
        <v>473</v>
      </c>
      <c r="G530" s="3" t="s">
        <v>474</v>
      </c>
      <c r="H530" s="3">
        <v>0</v>
      </c>
      <c r="I530" s="3" t="s">
        <v>473</v>
      </c>
      <c r="J530" s="3" t="s">
        <v>473</v>
      </c>
      <c r="K530" s="3" t="s">
        <v>23</v>
      </c>
      <c r="L530" s="149" t="s">
        <v>23</v>
      </c>
      <c r="M530" s="3" t="s">
        <v>475</v>
      </c>
      <c r="N530" s="149" t="s">
        <v>475</v>
      </c>
      <c r="O530" s="149" t="s">
        <v>475</v>
      </c>
      <c r="P530" s="150"/>
      <c r="Q530" s="3" t="s">
        <v>475</v>
      </c>
      <c r="R530" s="150"/>
      <c r="T530" s="150"/>
      <c r="U530" s="151">
        <v>0</v>
      </c>
      <c r="V530" s="149" t="s">
        <v>475</v>
      </c>
      <c r="W530" s="149" t="s">
        <v>475</v>
      </c>
      <c r="X530" s="149" t="s">
        <v>475</v>
      </c>
      <c r="Y530" s="149" t="s">
        <v>475</v>
      </c>
      <c r="Z530" s="150"/>
      <c r="AA530" s="150"/>
      <c r="AB530" s="152">
        <v>0</v>
      </c>
      <c r="AC530" s="152">
        <v>0</v>
      </c>
      <c r="AD530" s="152">
        <v>0</v>
      </c>
      <c r="AE530" s="152">
        <v>0</v>
      </c>
      <c r="AF530" s="152">
        <v>0</v>
      </c>
      <c r="AG530" s="150"/>
      <c r="AH530" s="150"/>
      <c r="AI530" s="150"/>
      <c r="AJ530" s="150"/>
      <c r="AK530" s="3" t="s">
        <v>475</v>
      </c>
      <c r="AL530" s="3" t="s">
        <v>475</v>
      </c>
      <c r="AM530" s="3" t="s">
        <v>475</v>
      </c>
    </row>
    <row r="531" spans="1:39" s="3" customFormat="1" x14ac:dyDescent="0.25">
      <c r="A531" s="3">
        <v>20231231</v>
      </c>
      <c r="B531" s="3" t="s">
        <v>1667</v>
      </c>
      <c r="C531" s="3" t="s">
        <v>1668</v>
      </c>
      <c r="D531" s="149">
        <v>361097.23</v>
      </c>
      <c r="E531" s="3" t="s">
        <v>23</v>
      </c>
      <c r="F531" s="3" t="s">
        <v>500</v>
      </c>
      <c r="G531" s="3" t="s">
        <v>474</v>
      </c>
      <c r="H531" s="3">
        <v>0</v>
      </c>
      <c r="I531" s="3" t="s">
        <v>500</v>
      </c>
      <c r="K531" s="3" t="s">
        <v>23</v>
      </c>
      <c r="L531" s="149" t="s">
        <v>23</v>
      </c>
      <c r="M531" s="3" t="s">
        <v>475</v>
      </c>
      <c r="N531" s="149" t="s">
        <v>475</v>
      </c>
      <c r="O531" s="149" t="s">
        <v>475</v>
      </c>
      <c r="P531" s="150"/>
      <c r="Q531" s="3" t="s">
        <v>475</v>
      </c>
      <c r="R531" s="150"/>
      <c r="T531" s="150"/>
      <c r="U531" s="151">
        <v>0</v>
      </c>
      <c r="V531" s="149" t="s">
        <v>475</v>
      </c>
      <c r="W531" s="149" t="s">
        <v>475</v>
      </c>
      <c r="X531" s="149" t="s">
        <v>475</v>
      </c>
      <c r="Y531" s="149" t="s">
        <v>475</v>
      </c>
      <c r="Z531" s="150"/>
      <c r="AA531" s="150"/>
      <c r="AB531" s="152">
        <v>0</v>
      </c>
      <c r="AC531" s="152">
        <v>0</v>
      </c>
      <c r="AD531" s="152">
        <v>0</v>
      </c>
      <c r="AE531" s="152">
        <v>0</v>
      </c>
      <c r="AF531" s="152">
        <v>0</v>
      </c>
      <c r="AG531" s="150"/>
      <c r="AH531" s="150"/>
      <c r="AI531" s="150"/>
      <c r="AJ531" s="150"/>
      <c r="AK531" s="3" t="s">
        <v>475</v>
      </c>
      <c r="AL531" s="3" t="s">
        <v>475</v>
      </c>
      <c r="AM531" s="3" t="s">
        <v>475</v>
      </c>
    </row>
    <row r="532" spans="1:39" s="3" customFormat="1" x14ac:dyDescent="0.25">
      <c r="A532" s="3">
        <v>20231231</v>
      </c>
      <c r="B532" s="3" t="s">
        <v>1669</v>
      </c>
      <c r="C532" s="3" t="s">
        <v>1670</v>
      </c>
      <c r="D532" s="149">
        <v>586168.84</v>
      </c>
      <c r="E532" s="3" t="s">
        <v>24</v>
      </c>
      <c r="F532" s="3" t="s">
        <v>473</v>
      </c>
      <c r="G532" s="3" t="s">
        <v>474</v>
      </c>
      <c r="H532" s="3">
        <v>0</v>
      </c>
      <c r="I532" s="3" t="s">
        <v>473</v>
      </c>
      <c r="J532" s="3" t="s">
        <v>473</v>
      </c>
      <c r="K532" s="3" t="s">
        <v>23</v>
      </c>
      <c r="L532" s="149" t="s">
        <v>23</v>
      </c>
      <c r="M532" s="3" t="s">
        <v>475</v>
      </c>
      <c r="N532" s="149" t="s">
        <v>475</v>
      </c>
      <c r="O532" s="149" t="s">
        <v>475</v>
      </c>
      <c r="P532" s="150"/>
      <c r="Q532" s="3" t="s">
        <v>475</v>
      </c>
      <c r="R532" s="150"/>
      <c r="T532" s="150"/>
      <c r="U532" s="151">
        <v>0</v>
      </c>
      <c r="V532" s="149" t="s">
        <v>475</v>
      </c>
      <c r="W532" s="149" t="s">
        <v>475</v>
      </c>
      <c r="X532" s="149" t="s">
        <v>475</v>
      </c>
      <c r="Y532" s="149" t="s">
        <v>475</v>
      </c>
      <c r="Z532" s="150"/>
      <c r="AA532" s="150"/>
      <c r="AB532" s="152">
        <v>0</v>
      </c>
      <c r="AC532" s="152">
        <v>0</v>
      </c>
      <c r="AD532" s="152">
        <v>0</v>
      </c>
      <c r="AE532" s="152">
        <v>0</v>
      </c>
      <c r="AF532" s="152">
        <v>0</v>
      </c>
      <c r="AG532" s="150"/>
      <c r="AH532" s="150"/>
      <c r="AI532" s="150"/>
      <c r="AJ532" s="150"/>
      <c r="AK532" s="3" t="s">
        <v>475</v>
      </c>
      <c r="AL532" s="3" t="s">
        <v>475</v>
      </c>
      <c r="AM532" s="3" t="s">
        <v>475</v>
      </c>
    </row>
    <row r="533" spans="1:39" s="3" customFormat="1" x14ac:dyDescent="0.25">
      <c r="A533" s="3">
        <v>20231231</v>
      </c>
      <c r="B533" s="3" t="s">
        <v>1671</v>
      </c>
      <c r="C533" s="3" t="s">
        <v>1672</v>
      </c>
      <c r="D533" s="149">
        <v>935370.77999999991</v>
      </c>
      <c r="E533" s="3" t="s">
        <v>23</v>
      </c>
      <c r="F533" s="3" t="s">
        <v>500</v>
      </c>
      <c r="G533" s="3" t="s">
        <v>504</v>
      </c>
      <c r="H533" s="3">
        <v>1</v>
      </c>
      <c r="I533" s="3" t="s">
        <v>500</v>
      </c>
      <c r="K533" s="3" t="s">
        <v>24</v>
      </c>
      <c r="L533" s="149" t="s">
        <v>23</v>
      </c>
      <c r="M533" s="3" t="s">
        <v>475</v>
      </c>
      <c r="N533" s="149" t="s">
        <v>475</v>
      </c>
      <c r="O533" s="149" t="s">
        <v>475</v>
      </c>
      <c r="P533" s="150"/>
      <c r="Q533" s="3" t="s">
        <v>475</v>
      </c>
      <c r="R533" s="150"/>
      <c r="T533" s="150"/>
      <c r="U533" s="151">
        <v>0</v>
      </c>
      <c r="V533" s="149" t="s">
        <v>475</v>
      </c>
      <c r="W533" s="149" t="s">
        <v>475</v>
      </c>
      <c r="X533" s="149" t="s">
        <v>475</v>
      </c>
      <c r="Y533" s="149" t="s">
        <v>475</v>
      </c>
      <c r="Z533" s="150"/>
      <c r="AA533" s="150"/>
      <c r="AB533" s="152">
        <v>0</v>
      </c>
      <c r="AC533" s="152">
        <v>0</v>
      </c>
      <c r="AD533" s="152">
        <v>0</v>
      </c>
      <c r="AE533" s="152">
        <v>0</v>
      </c>
      <c r="AF533" s="152">
        <v>0</v>
      </c>
      <c r="AG533" s="150"/>
      <c r="AH533" s="150"/>
      <c r="AI533" s="150"/>
      <c r="AJ533" s="150"/>
      <c r="AK533" s="3" t="s">
        <v>475</v>
      </c>
      <c r="AL533" s="3" t="s">
        <v>475</v>
      </c>
      <c r="AM533" s="3" t="s">
        <v>475</v>
      </c>
    </row>
    <row r="534" spans="1:39" s="3" customFormat="1" x14ac:dyDescent="0.25">
      <c r="A534" s="3">
        <v>20231231</v>
      </c>
      <c r="B534" s="3" t="s">
        <v>1673</v>
      </c>
      <c r="C534" s="3" t="s">
        <v>1674</v>
      </c>
      <c r="D534" s="149">
        <v>474451.74</v>
      </c>
      <c r="E534" s="3" t="s">
        <v>23</v>
      </c>
      <c r="F534" s="3" t="s">
        <v>500</v>
      </c>
      <c r="G534" s="3" t="s">
        <v>504</v>
      </c>
      <c r="H534" s="3">
        <v>1</v>
      </c>
      <c r="I534" s="3" t="s">
        <v>500</v>
      </c>
      <c r="K534" s="3" t="s">
        <v>24</v>
      </c>
      <c r="L534" s="149" t="s">
        <v>23</v>
      </c>
      <c r="M534" s="3" t="s">
        <v>475</v>
      </c>
      <c r="N534" s="149" t="s">
        <v>475</v>
      </c>
      <c r="O534" s="149" t="s">
        <v>475</v>
      </c>
      <c r="P534" s="150"/>
      <c r="Q534" s="3" t="s">
        <v>475</v>
      </c>
      <c r="R534" s="150"/>
      <c r="T534" s="150"/>
      <c r="U534" s="151">
        <v>0</v>
      </c>
      <c r="V534" s="149" t="s">
        <v>475</v>
      </c>
      <c r="W534" s="149" t="s">
        <v>475</v>
      </c>
      <c r="X534" s="149" t="s">
        <v>475</v>
      </c>
      <c r="Y534" s="149" t="s">
        <v>475</v>
      </c>
      <c r="Z534" s="150"/>
      <c r="AA534" s="150"/>
      <c r="AB534" s="152">
        <v>0</v>
      </c>
      <c r="AC534" s="152">
        <v>0</v>
      </c>
      <c r="AD534" s="152">
        <v>0</v>
      </c>
      <c r="AE534" s="152">
        <v>0</v>
      </c>
      <c r="AF534" s="152">
        <v>0</v>
      </c>
      <c r="AG534" s="150"/>
      <c r="AH534" s="150"/>
      <c r="AI534" s="150"/>
      <c r="AJ534" s="150"/>
      <c r="AK534" s="3" t="s">
        <v>475</v>
      </c>
      <c r="AL534" s="3" t="s">
        <v>475</v>
      </c>
      <c r="AM534" s="3" t="s">
        <v>475</v>
      </c>
    </row>
    <row r="535" spans="1:39" s="3" customFormat="1" x14ac:dyDescent="0.25">
      <c r="A535" s="3">
        <v>20231231</v>
      </c>
      <c r="B535" s="3" t="s">
        <v>1675</v>
      </c>
      <c r="C535" s="3" t="s">
        <v>1676</v>
      </c>
      <c r="D535" s="149">
        <v>1433550.9700000002</v>
      </c>
      <c r="E535" s="3" t="s">
        <v>24</v>
      </c>
      <c r="F535" s="3" t="s">
        <v>473</v>
      </c>
      <c r="G535" s="3" t="s">
        <v>474</v>
      </c>
      <c r="H535" s="3">
        <v>0</v>
      </c>
      <c r="I535" s="3" t="s">
        <v>473</v>
      </c>
      <c r="J535" s="3" t="s">
        <v>473</v>
      </c>
      <c r="K535" s="3" t="s">
        <v>23</v>
      </c>
      <c r="L535" s="149" t="s">
        <v>23</v>
      </c>
      <c r="M535" s="3" t="s">
        <v>475</v>
      </c>
      <c r="N535" s="149" t="s">
        <v>475</v>
      </c>
      <c r="O535" s="149" t="s">
        <v>475</v>
      </c>
      <c r="P535" s="150"/>
      <c r="Q535" s="3" t="s">
        <v>475</v>
      </c>
      <c r="R535" s="150"/>
      <c r="T535" s="150"/>
      <c r="U535" s="151">
        <v>0</v>
      </c>
      <c r="V535" s="149" t="s">
        <v>475</v>
      </c>
      <c r="W535" s="149" t="s">
        <v>475</v>
      </c>
      <c r="X535" s="149" t="s">
        <v>475</v>
      </c>
      <c r="Y535" s="149" t="s">
        <v>475</v>
      </c>
      <c r="Z535" s="150"/>
      <c r="AA535" s="150"/>
      <c r="AB535" s="152">
        <v>0</v>
      </c>
      <c r="AC535" s="152">
        <v>0</v>
      </c>
      <c r="AD535" s="152">
        <v>0</v>
      </c>
      <c r="AE535" s="152">
        <v>0</v>
      </c>
      <c r="AF535" s="152">
        <v>0</v>
      </c>
      <c r="AG535" s="150"/>
      <c r="AH535" s="150"/>
      <c r="AI535" s="150"/>
      <c r="AJ535" s="150"/>
      <c r="AK535" s="3" t="s">
        <v>475</v>
      </c>
      <c r="AL535" s="3" t="s">
        <v>475</v>
      </c>
      <c r="AM535" s="3" t="s">
        <v>475</v>
      </c>
    </row>
    <row r="536" spans="1:39" s="3" customFormat="1" x14ac:dyDescent="0.25">
      <c r="A536" s="3">
        <v>20231231</v>
      </c>
      <c r="B536" s="3" t="s">
        <v>1677</v>
      </c>
      <c r="C536" s="3" t="s">
        <v>1678</v>
      </c>
      <c r="D536" s="149">
        <v>1420073.48</v>
      </c>
      <c r="E536" s="3" t="s">
        <v>23</v>
      </c>
      <c r="F536" s="3" t="s">
        <v>500</v>
      </c>
      <c r="G536" s="3" t="s">
        <v>504</v>
      </c>
      <c r="H536" s="3">
        <v>1</v>
      </c>
      <c r="I536" s="3" t="s">
        <v>500</v>
      </c>
      <c r="K536" s="3" t="s">
        <v>24</v>
      </c>
      <c r="L536" s="149" t="s">
        <v>23</v>
      </c>
      <c r="M536" s="3" t="s">
        <v>475</v>
      </c>
      <c r="N536" s="149" t="s">
        <v>475</v>
      </c>
      <c r="O536" s="149" t="s">
        <v>475</v>
      </c>
      <c r="P536" s="150"/>
      <c r="Q536" s="3" t="s">
        <v>475</v>
      </c>
      <c r="R536" s="150"/>
      <c r="T536" s="150"/>
      <c r="U536" s="151">
        <v>0</v>
      </c>
      <c r="V536" s="149" t="s">
        <v>475</v>
      </c>
      <c r="W536" s="149" t="s">
        <v>475</v>
      </c>
      <c r="X536" s="149" t="s">
        <v>475</v>
      </c>
      <c r="Y536" s="149" t="s">
        <v>475</v>
      </c>
      <c r="Z536" s="150"/>
      <c r="AA536" s="150"/>
      <c r="AB536" s="152">
        <v>0</v>
      </c>
      <c r="AC536" s="152">
        <v>0</v>
      </c>
      <c r="AD536" s="152">
        <v>0</v>
      </c>
      <c r="AE536" s="152">
        <v>0</v>
      </c>
      <c r="AF536" s="152">
        <v>0</v>
      </c>
      <c r="AG536" s="150"/>
      <c r="AH536" s="150"/>
      <c r="AI536" s="150"/>
      <c r="AJ536" s="150"/>
      <c r="AK536" s="3" t="s">
        <v>475</v>
      </c>
      <c r="AL536" s="3" t="s">
        <v>475</v>
      </c>
      <c r="AM536" s="3" t="s">
        <v>475</v>
      </c>
    </row>
    <row r="537" spans="1:39" s="3" customFormat="1" x14ac:dyDescent="0.25">
      <c r="A537" s="3">
        <v>20231231</v>
      </c>
      <c r="B537" s="3" t="s">
        <v>1679</v>
      </c>
      <c r="C537" s="3" t="s">
        <v>1680</v>
      </c>
      <c r="D537" s="149">
        <v>91507.520000000004</v>
      </c>
      <c r="E537" s="3" t="s">
        <v>23</v>
      </c>
      <c r="F537" s="3" t="s">
        <v>500</v>
      </c>
      <c r="G537" s="3" t="s">
        <v>474</v>
      </c>
      <c r="H537" s="3">
        <v>0</v>
      </c>
      <c r="I537" s="3" t="s">
        <v>500</v>
      </c>
      <c r="K537" s="3" t="s">
        <v>23</v>
      </c>
      <c r="L537" s="149" t="s">
        <v>23</v>
      </c>
      <c r="M537" s="3" t="s">
        <v>475</v>
      </c>
      <c r="N537" s="149" t="s">
        <v>475</v>
      </c>
      <c r="O537" s="149" t="s">
        <v>475</v>
      </c>
      <c r="P537" s="150"/>
      <c r="Q537" s="3" t="s">
        <v>475</v>
      </c>
      <c r="R537" s="150"/>
      <c r="T537" s="150"/>
      <c r="U537" s="151">
        <v>0</v>
      </c>
      <c r="V537" s="149" t="s">
        <v>475</v>
      </c>
      <c r="W537" s="149" t="s">
        <v>475</v>
      </c>
      <c r="X537" s="149" t="s">
        <v>475</v>
      </c>
      <c r="Y537" s="149" t="s">
        <v>475</v>
      </c>
      <c r="Z537" s="150"/>
      <c r="AA537" s="150"/>
      <c r="AB537" s="152">
        <v>0</v>
      </c>
      <c r="AC537" s="152">
        <v>0</v>
      </c>
      <c r="AD537" s="152">
        <v>0</v>
      </c>
      <c r="AE537" s="152">
        <v>0</v>
      </c>
      <c r="AF537" s="152">
        <v>0</v>
      </c>
      <c r="AG537" s="150"/>
      <c r="AH537" s="150"/>
      <c r="AI537" s="150"/>
      <c r="AJ537" s="150"/>
      <c r="AK537" s="3" t="s">
        <v>475</v>
      </c>
      <c r="AL537" s="3" t="s">
        <v>475</v>
      </c>
      <c r="AM537" s="3" t="s">
        <v>475</v>
      </c>
    </row>
    <row r="538" spans="1:39" s="3" customFormat="1" x14ac:dyDescent="0.25">
      <c r="A538" s="3">
        <v>20231231</v>
      </c>
      <c r="B538" s="3" t="s">
        <v>1681</v>
      </c>
      <c r="C538" s="3" t="s">
        <v>1682</v>
      </c>
      <c r="D538" s="149">
        <v>24847.5</v>
      </c>
      <c r="E538" s="3" t="s">
        <v>23</v>
      </c>
      <c r="F538" s="3" t="s">
        <v>500</v>
      </c>
      <c r="G538" s="3" t="s">
        <v>474</v>
      </c>
      <c r="H538" s="3">
        <v>0</v>
      </c>
      <c r="I538" s="3" t="s">
        <v>500</v>
      </c>
      <c r="J538" s="157" t="s">
        <v>483</v>
      </c>
      <c r="K538" s="3" t="s">
        <v>23</v>
      </c>
      <c r="L538" s="149" t="s">
        <v>23</v>
      </c>
      <c r="M538" s="3" t="s">
        <v>475</v>
      </c>
      <c r="N538" s="149" t="s">
        <v>475</v>
      </c>
      <c r="O538" s="149" t="s">
        <v>475</v>
      </c>
      <c r="P538" s="150"/>
      <c r="Q538" s="3" t="s">
        <v>475</v>
      </c>
      <c r="R538" s="150"/>
      <c r="T538" s="150"/>
      <c r="U538" s="151">
        <v>0</v>
      </c>
      <c r="V538" s="149" t="s">
        <v>475</v>
      </c>
      <c r="W538" s="149" t="s">
        <v>475</v>
      </c>
      <c r="X538" s="149" t="s">
        <v>475</v>
      </c>
      <c r="Y538" s="149" t="s">
        <v>475</v>
      </c>
      <c r="Z538" s="150"/>
      <c r="AA538" s="150"/>
      <c r="AB538" s="152">
        <v>0</v>
      </c>
      <c r="AC538" s="152">
        <v>0</v>
      </c>
      <c r="AD538" s="152">
        <v>0</v>
      </c>
      <c r="AE538" s="152">
        <v>0</v>
      </c>
      <c r="AF538" s="152">
        <v>0</v>
      </c>
      <c r="AG538" s="150"/>
      <c r="AH538" s="150"/>
      <c r="AI538" s="150"/>
      <c r="AJ538" s="150"/>
      <c r="AK538" s="3" t="s">
        <v>25</v>
      </c>
      <c r="AL538" s="3" t="s">
        <v>1683</v>
      </c>
      <c r="AM538" s="3" t="s">
        <v>475</v>
      </c>
    </row>
    <row r="539" spans="1:39" s="3" customFormat="1" x14ac:dyDescent="0.25">
      <c r="A539" s="3">
        <v>20231231</v>
      </c>
      <c r="B539" s="3" t="s">
        <v>1684</v>
      </c>
      <c r="C539" s="3" t="s">
        <v>1685</v>
      </c>
      <c r="D539" s="149">
        <v>312844.74</v>
      </c>
      <c r="E539" s="3" t="s">
        <v>23</v>
      </c>
      <c r="F539" s="3" t="s">
        <v>500</v>
      </c>
      <c r="G539" s="3" t="s">
        <v>474</v>
      </c>
      <c r="H539" s="3">
        <v>0</v>
      </c>
      <c r="I539" s="3" t="s">
        <v>500</v>
      </c>
      <c r="K539" s="3" t="s">
        <v>23</v>
      </c>
      <c r="L539" s="149" t="s">
        <v>23</v>
      </c>
      <c r="M539" s="3" t="s">
        <v>475</v>
      </c>
      <c r="N539" s="149" t="s">
        <v>475</v>
      </c>
      <c r="O539" s="149" t="s">
        <v>475</v>
      </c>
      <c r="P539" s="150"/>
      <c r="Q539" s="3" t="s">
        <v>475</v>
      </c>
      <c r="R539" s="150"/>
      <c r="T539" s="150"/>
      <c r="U539" s="151">
        <v>0</v>
      </c>
      <c r="V539" s="149" t="s">
        <v>475</v>
      </c>
      <c r="W539" s="149" t="s">
        <v>475</v>
      </c>
      <c r="X539" s="149" t="s">
        <v>475</v>
      </c>
      <c r="Y539" s="149" t="s">
        <v>475</v>
      </c>
      <c r="Z539" s="150"/>
      <c r="AA539" s="150"/>
      <c r="AB539" s="152">
        <v>0</v>
      </c>
      <c r="AC539" s="152">
        <v>0</v>
      </c>
      <c r="AD539" s="152">
        <v>0</v>
      </c>
      <c r="AE539" s="152">
        <v>0</v>
      </c>
      <c r="AF539" s="152">
        <v>0</v>
      </c>
      <c r="AG539" s="150"/>
      <c r="AH539" s="150"/>
      <c r="AI539" s="150"/>
      <c r="AJ539" s="150"/>
      <c r="AK539" s="3" t="s">
        <v>475</v>
      </c>
      <c r="AL539" s="3" t="s">
        <v>475</v>
      </c>
      <c r="AM539" s="3" t="s">
        <v>475</v>
      </c>
    </row>
    <row r="540" spans="1:39" s="3" customFormat="1" x14ac:dyDescent="0.25">
      <c r="A540" s="3">
        <v>20231231</v>
      </c>
      <c r="B540" s="3" t="s">
        <v>1686</v>
      </c>
      <c r="C540" s="3" t="s">
        <v>1687</v>
      </c>
      <c r="D540" s="149">
        <v>12630.18</v>
      </c>
      <c r="E540" s="3" t="s">
        <v>24</v>
      </c>
      <c r="F540" s="3" t="s">
        <v>473</v>
      </c>
      <c r="G540" s="3" t="s">
        <v>474</v>
      </c>
      <c r="H540" s="3">
        <v>0</v>
      </c>
      <c r="I540" s="3" t="s">
        <v>473</v>
      </c>
      <c r="J540" s="3" t="s">
        <v>473</v>
      </c>
      <c r="K540" s="3" t="s">
        <v>23</v>
      </c>
      <c r="L540" s="149" t="s">
        <v>23</v>
      </c>
      <c r="M540" s="3" t="s">
        <v>475</v>
      </c>
      <c r="N540" s="149" t="s">
        <v>475</v>
      </c>
      <c r="O540" s="149" t="s">
        <v>475</v>
      </c>
      <c r="P540" s="150"/>
      <c r="Q540" s="3" t="s">
        <v>475</v>
      </c>
      <c r="R540" s="150"/>
      <c r="T540" s="150"/>
      <c r="U540" s="151">
        <v>0</v>
      </c>
      <c r="V540" s="149" t="s">
        <v>475</v>
      </c>
      <c r="W540" s="149" t="s">
        <v>475</v>
      </c>
      <c r="X540" s="149" t="s">
        <v>475</v>
      </c>
      <c r="Y540" s="149" t="s">
        <v>475</v>
      </c>
      <c r="Z540" s="150"/>
      <c r="AA540" s="150"/>
      <c r="AB540" s="152">
        <v>0</v>
      </c>
      <c r="AC540" s="152">
        <v>0</v>
      </c>
      <c r="AD540" s="152">
        <v>0</v>
      </c>
      <c r="AE540" s="152">
        <v>0</v>
      </c>
      <c r="AF540" s="152">
        <v>0</v>
      </c>
      <c r="AG540" s="150"/>
      <c r="AH540" s="150"/>
      <c r="AI540" s="150"/>
      <c r="AJ540" s="150"/>
      <c r="AK540" s="3" t="s">
        <v>475</v>
      </c>
      <c r="AL540" s="3" t="s">
        <v>475</v>
      </c>
      <c r="AM540" s="3" t="s">
        <v>475</v>
      </c>
    </row>
    <row r="541" spans="1:39" s="3" customFormat="1" x14ac:dyDescent="0.25">
      <c r="A541" s="3">
        <v>20231231</v>
      </c>
      <c r="B541" s="3" t="s">
        <v>1688</v>
      </c>
      <c r="C541" s="3" t="s">
        <v>1689</v>
      </c>
      <c r="D541" s="149">
        <v>8464.82</v>
      </c>
      <c r="E541" s="3" t="s">
        <v>24</v>
      </c>
      <c r="F541" s="3" t="s">
        <v>473</v>
      </c>
      <c r="G541" s="3" t="s">
        <v>474</v>
      </c>
      <c r="H541" s="3">
        <v>0</v>
      </c>
      <c r="I541" s="3" t="s">
        <v>473</v>
      </c>
      <c r="J541" s="3" t="s">
        <v>473</v>
      </c>
      <c r="K541" s="3" t="s">
        <v>23</v>
      </c>
      <c r="L541" s="149" t="s">
        <v>23</v>
      </c>
      <c r="M541" s="3" t="s">
        <v>475</v>
      </c>
      <c r="N541" s="149" t="s">
        <v>475</v>
      </c>
      <c r="O541" s="149" t="s">
        <v>475</v>
      </c>
      <c r="P541" s="150"/>
      <c r="Q541" s="3" t="s">
        <v>475</v>
      </c>
      <c r="R541" s="150"/>
      <c r="T541" s="150"/>
      <c r="U541" s="151">
        <v>0</v>
      </c>
      <c r="V541" s="149" t="s">
        <v>475</v>
      </c>
      <c r="W541" s="149" t="s">
        <v>475</v>
      </c>
      <c r="X541" s="149" t="s">
        <v>475</v>
      </c>
      <c r="Y541" s="149" t="s">
        <v>475</v>
      </c>
      <c r="Z541" s="150"/>
      <c r="AA541" s="150"/>
      <c r="AB541" s="152">
        <v>0</v>
      </c>
      <c r="AC541" s="152">
        <v>0</v>
      </c>
      <c r="AD541" s="152">
        <v>0</v>
      </c>
      <c r="AE541" s="152">
        <v>0</v>
      </c>
      <c r="AF541" s="152">
        <v>0</v>
      </c>
      <c r="AG541" s="150"/>
      <c r="AH541" s="150"/>
      <c r="AI541" s="150"/>
      <c r="AJ541" s="150"/>
      <c r="AK541" s="3" t="s">
        <v>475</v>
      </c>
      <c r="AL541" s="3" t="s">
        <v>475</v>
      </c>
      <c r="AM541" s="3" t="s">
        <v>475</v>
      </c>
    </row>
    <row r="542" spans="1:39" s="3" customFormat="1" x14ac:dyDescent="0.25">
      <c r="A542" s="3">
        <v>20231231</v>
      </c>
      <c r="B542" s="3" t="s">
        <v>1690</v>
      </c>
      <c r="C542" s="3" t="s">
        <v>1691</v>
      </c>
      <c r="D542" s="149">
        <v>92131.12999999999</v>
      </c>
      <c r="E542" s="3" t="s">
        <v>24</v>
      </c>
      <c r="F542" s="3" t="s">
        <v>473</v>
      </c>
      <c r="G542" s="3" t="s">
        <v>474</v>
      </c>
      <c r="H542" s="3">
        <v>0</v>
      </c>
      <c r="I542" s="3" t="s">
        <v>473</v>
      </c>
      <c r="J542" s="3" t="s">
        <v>473</v>
      </c>
      <c r="K542" s="3" t="s">
        <v>23</v>
      </c>
      <c r="L542" s="149" t="s">
        <v>23</v>
      </c>
      <c r="M542" s="3" t="s">
        <v>475</v>
      </c>
      <c r="N542" s="149" t="s">
        <v>475</v>
      </c>
      <c r="O542" s="149" t="s">
        <v>475</v>
      </c>
      <c r="P542" s="150"/>
      <c r="Q542" s="3" t="s">
        <v>475</v>
      </c>
      <c r="R542" s="150"/>
      <c r="T542" s="150"/>
      <c r="U542" s="151">
        <v>0</v>
      </c>
      <c r="V542" s="149" t="s">
        <v>475</v>
      </c>
      <c r="W542" s="149" t="s">
        <v>475</v>
      </c>
      <c r="X542" s="149" t="s">
        <v>475</v>
      </c>
      <c r="Y542" s="149" t="s">
        <v>475</v>
      </c>
      <c r="Z542" s="150"/>
      <c r="AA542" s="150"/>
      <c r="AB542" s="152">
        <v>0</v>
      </c>
      <c r="AC542" s="152">
        <v>0</v>
      </c>
      <c r="AD542" s="152">
        <v>0</v>
      </c>
      <c r="AE542" s="152">
        <v>0</v>
      </c>
      <c r="AF542" s="152">
        <v>0</v>
      </c>
      <c r="AG542" s="150"/>
      <c r="AH542" s="150"/>
      <c r="AI542" s="150"/>
      <c r="AJ542" s="150"/>
      <c r="AK542" s="3" t="s">
        <v>475</v>
      </c>
      <c r="AL542" s="3" t="s">
        <v>475</v>
      </c>
      <c r="AM542" s="3" t="s">
        <v>475</v>
      </c>
    </row>
    <row r="543" spans="1:39" s="3" customFormat="1" x14ac:dyDescent="0.25">
      <c r="A543" s="3">
        <v>20231231</v>
      </c>
      <c r="B543" s="3" t="s">
        <v>1692</v>
      </c>
      <c r="C543" s="3" t="s">
        <v>1693</v>
      </c>
      <c r="D543" s="149">
        <v>712050.56</v>
      </c>
      <c r="E543" s="3" t="s">
        <v>24</v>
      </c>
      <c r="F543" s="3" t="s">
        <v>473</v>
      </c>
      <c r="G543" s="3" t="s">
        <v>474</v>
      </c>
      <c r="H543" s="3">
        <v>0</v>
      </c>
      <c r="I543" s="3" t="s">
        <v>473</v>
      </c>
      <c r="J543" s="3" t="s">
        <v>473</v>
      </c>
      <c r="K543" s="3" t="s">
        <v>23</v>
      </c>
      <c r="L543" s="149" t="s">
        <v>23</v>
      </c>
      <c r="M543" s="3" t="s">
        <v>475</v>
      </c>
      <c r="N543" s="149" t="s">
        <v>475</v>
      </c>
      <c r="O543" s="149" t="s">
        <v>475</v>
      </c>
      <c r="P543" s="150"/>
      <c r="Q543" s="3" t="s">
        <v>475</v>
      </c>
      <c r="R543" s="150"/>
      <c r="T543" s="150"/>
      <c r="U543" s="151">
        <v>0</v>
      </c>
      <c r="V543" s="149" t="s">
        <v>475</v>
      </c>
      <c r="W543" s="149" t="s">
        <v>475</v>
      </c>
      <c r="X543" s="149" t="s">
        <v>475</v>
      </c>
      <c r="Y543" s="149" t="s">
        <v>475</v>
      </c>
      <c r="Z543" s="150"/>
      <c r="AA543" s="150"/>
      <c r="AB543" s="152">
        <v>0</v>
      </c>
      <c r="AC543" s="152">
        <v>0</v>
      </c>
      <c r="AD543" s="152">
        <v>0</v>
      </c>
      <c r="AE543" s="152">
        <v>0</v>
      </c>
      <c r="AF543" s="152">
        <v>0</v>
      </c>
      <c r="AG543" s="150"/>
      <c r="AH543" s="150"/>
      <c r="AI543" s="150"/>
      <c r="AJ543" s="150"/>
      <c r="AK543" s="3" t="s">
        <v>475</v>
      </c>
      <c r="AL543" s="3" t="s">
        <v>475</v>
      </c>
      <c r="AM543" s="3" t="s">
        <v>475</v>
      </c>
    </row>
    <row r="544" spans="1:39" s="3" customFormat="1" x14ac:dyDescent="0.25">
      <c r="A544" s="3">
        <v>20231231</v>
      </c>
      <c r="B544" s="3" t="s">
        <v>1694</v>
      </c>
      <c r="C544" s="3" t="s">
        <v>1695</v>
      </c>
      <c r="D544" s="149">
        <v>35824.86</v>
      </c>
      <c r="E544" s="3" t="s">
        <v>23</v>
      </c>
      <c r="F544" s="3" t="s">
        <v>500</v>
      </c>
      <c r="G544" s="3" t="s">
        <v>474</v>
      </c>
      <c r="H544" s="3">
        <v>0</v>
      </c>
      <c r="I544" s="3" t="s">
        <v>500</v>
      </c>
      <c r="K544" s="3" t="s">
        <v>23</v>
      </c>
      <c r="L544" s="149" t="s">
        <v>23</v>
      </c>
      <c r="M544" s="3" t="s">
        <v>475</v>
      </c>
      <c r="N544" s="149" t="s">
        <v>475</v>
      </c>
      <c r="O544" s="149" t="s">
        <v>475</v>
      </c>
      <c r="P544" s="150"/>
      <c r="Q544" s="3" t="s">
        <v>475</v>
      </c>
      <c r="R544" s="150"/>
      <c r="T544" s="150"/>
      <c r="U544" s="151">
        <v>0</v>
      </c>
      <c r="V544" s="149" t="s">
        <v>475</v>
      </c>
      <c r="W544" s="149" t="s">
        <v>475</v>
      </c>
      <c r="X544" s="149" t="s">
        <v>475</v>
      </c>
      <c r="Y544" s="149" t="s">
        <v>475</v>
      </c>
      <c r="Z544" s="150"/>
      <c r="AA544" s="150"/>
      <c r="AB544" s="152">
        <v>0</v>
      </c>
      <c r="AC544" s="152">
        <v>0</v>
      </c>
      <c r="AD544" s="152">
        <v>0</v>
      </c>
      <c r="AE544" s="152">
        <v>0</v>
      </c>
      <c r="AF544" s="152">
        <v>0</v>
      </c>
      <c r="AG544" s="150"/>
      <c r="AH544" s="150"/>
      <c r="AI544" s="150"/>
      <c r="AJ544" s="150"/>
      <c r="AK544" s="3" t="s">
        <v>475</v>
      </c>
      <c r="AL544" s="3" t="s">
        <v>475</v>
      </c>
      <c r="AM544" s="3" t="s">
        <v>475</v>
      </c>
    </row>
    <row r="545" spans="1:40" s="3" customFormat="1" x14ac:dyDescent="0.25">
      <c r="A545" s="3">
        <v>20231231</v>
      </c>
      <c r="B545" s="3" t="s">
        <v>1696</v>
      </c>
      <c r="C545" s="3" t="s">
        <v>1697</v>
      </c>
      <c r="D545" s="149">
        <v>9327285.75</v>
      </c>
      <c r="E545" s="3" t="s">
        <v>24</v>
      </c>
      <c r="F545" s="3" t="s">
        <v>473</v>
      </c>
      <c r="G545" s="3" t="s">
        <v>474</v>
      </c>
      <c r="H545" s="3">
        <v>0</v>
      </c>
      <c r="I545" s="3" t="s">
        <v>473</v>
      </c>
      <c r="J545" s="3" t="s">
        <v>473</v>
      </c>
      <c r="K545" s="3" t="s">
        <v>23</v>
      </c>
      <c r="L545" s="149" t="s">
        <v>23</v>
      </c>
      <c r="M545" s="3" t="s">
        <v>475</v>
      </c>
      <c r="N545" s="149" t="s">
        <v>475</v>
      </c>
      <c r="O545" s="149" t="s">
        <v>475</v>
      </c>
      <c r="P545" s="150"/>
      <c r="Q545" s="3" t="s">
        <v>475</v>
      </c>
      <c r="R545" s="150"/>
      <c r="T545" s="150"/>
      <c r="U545" s="151">
        <v>0</v>
      </c>
      <c r="V545" s="149" t="s">
        <v>475</v>
      </c>
      <c r="W545" s="149" t="s">
        <v>475</v>
      </c>
      <c r="X545" s="149" t="s">
        <v>475</v>
      </c>
      <c r="Y545" s="149" t="s">
        <v>475</v>
      </c>
      <c r="Z545" s="150"/>
      <c r="AA545" s="150"/>
      <c r="AB545" s="152">
        <v>0</v>
      </c>
      <c r="AC545" s="152">
        <v>0</v>
      </c>
      <c r="AD545" s="152">
        <v>0</v>
      </c>
      <c r="AE545" s="152">
        <v>0</v>
      </c>
      <c r="AF545" s="152">
        <v>0</v>
      </c>
      <c r="AG545" s="150"/>
      <c r="AH545" s="150"/>
      <c r="AI545" s="150"/>
      <c r="AJ545" s="150"/>
      <c r="AK545" s="3" t="s">
        <v>475</v>
      </c>
      <c r="AL545" s="3" t="s">
        <v>475</v>
      </c>
      <c r="AM545" s="3" t="s">
        <v>475</v>
      </c>
    </row>
    <row r="546" spans="1:40" s="3" customFormat="1" x14ac:dyDescent="0.25">
      <c r="A546" s="3">
        <v>20231231</v>
      </c>
      <c r="B546" s="3" t="s">
        <v>1698</v>
      </c>
      <c r="C546" s="3" t="s">
        <v>1699</v>
      </c>
      <c r="D546" s="149">
        <v>8658081.8100000005</v>
      </c>
      <c r="E546" s="3" t="s">
        <v>24</v>
      </c>
      <c r="F546" s="3" t="s">
        <v>473</v>
      </c>
      <c r="G546" s="3" t="s">
        <v>474</v>
      </c>
      <c r="H546" s="3">
        <v>0</v>
      </c>
      <c r="I546" s="3" t="s">
        <v>473</v>
      </c>
      <c r="J546" s="3" t="s">
        <v>473</v>
      </c>
      <c r="K546" s="3" t="s">
        <v>23</v>
      </c>
      <c r="L546" s="149" t="s">
        <v>23</v>
      </c>
      <c r="M546" s="3" t="s">
        <v>475</v>
      </c>
      <c r="N546" s="149" t="s">
        <v>475</v>
      </c>
      <c r="O546" s="149" t="s">
        <v>475</v>
      </c>
      <c r="P546" s="150"/>
      <c r="Q546" s="3" t="s">
        <v>475</v>
      </c>
      <c r="R546" s="150"/>
      <c r="T546" s="150"/>
      <c r="U546" s="151">
        <v>0</v>
      </c>
      <c r="V546" s="149" t="s">
        <v>475</v>
      </c>
      <c r="W546" s="149" t="s">
        <v>475</v>
      </c>
      <c r="X546" s="149" t="s">
        <v>475</v>
      </c>
      <c r="Y546" s="149" t="s">
        <v>475</v>
      </c>
      <c r="Z546" s="150"/>
      <c r="AA546" s="150"/>
      <c r="AB546" s="152">
        <v>0</v>
      </c>
      <c r="AC546" s="152">
        <v>0</v>
      </c>
      <c r="AD546" s="152">
        <v>0</v>
      </c>
      <c r="AE546" s="152">
        <v>0</v>
      </c>
      <c r="AF546" s="152">
        <v>0</v>
      </c>
      <c r="AG546" s="150"/>
      <c r="AH546" s="150"/>
      <c r="AI546" s="150"/>
      <c r="AJ546" s="150"/>
      <c r="AK546" s="3" t="s">
        <v>475</v>
      </c>
      <c r="AL546" s="3" t="s">
        <v>475</v>
      </c>
      <c r="AM546" s="3" t="s">
        <v>475</v>
      </c>
    </row>
    <row r="547" spans="1:40" s="3" customFormat="1" x14ac:dyDescent="0.25">
      <c r="A547" s="3">
        <v>20231231</v>
      </c>
      <c r="B547" s="3" t="s">
        <v>1700</v>
      </c>
      <c r="C547" s="3" t="s">
        <v>1701</v>
      </c>
      <c r="D547" s="149">
        <v>1017126.96</v>
      </c>
      <c r="E547" s="3" t="s">
        <v>24</v>
      </c>
      <c r="F547" s="3" t="s">
        <v>473</v>
      </c>
      <c r="G547" s="3" t="s">
        <v>474</v>
      </c>
      <c r="H547" s="3">
        <v>0</v>
      </c>
      <c r="I547" s="3" t="s">
        <v>473</v>
      </c>
      <c r="J547" s="3" t="s">
        <v>473</v>
      </c>
      <c r="K547" s="3" t="s">
        <v>23</v>
      </c>
      <c r="L547" s="149" t="s">
        <v>23</v>
      </c>
      <c r="M547" s="3" t="s">
        <v>475</v>
      </c>
      <c r="N547" s="149" t="s">
        <v>475</v>
      </c>
      <c r="O547" s="149" t="s">
        <v>475</v>
      </c>
      <c r="P547" s="150"/>
      <c r="Q547" s="3" t="s">
        <v>475</v>
      </c>
      <c r="R547" s="150"/>
      <c r="T547" s="150"/>
      <c r="U547" s="151">
        <v>0</v>
      </c>
      <c r="V547" s="149" t="s">
        <v>475</v>
      </c>
      <c r="W547" s="149" t="s">
        <v>475</v>
      </c>
      <c r="X547" s="149" t="s">
        <v>475</v>
      </c>
      <c r="Y547" s="149" t="s">
        <v>475</v>
      </c>
      <c r="Z547" s="150"/>
      <c r="AA547" s="150"/>
      <c r="AB547" s="152">
        <v>0</v>
      </c>
      <c r="AC547" s="152">
        <v>0</v>
      </c>
      <c r="AD547" s="152">
        <v>0</v>
      </c>
      <c r="AE547" s="152">
        <v>0</v>
      </c>
      <c r="AF547" s="152">
        <v>0</v>
      </c>
      <c r="AG547" s="150"/>
      <c r="AH547" s="150"/>
      <c r="AI547" s="150"/>
      <c r="AJ547" s="150"/>
      <c r="AK547" s="3" t="s">
        <v>475</v>
      </c>
      <c r="AL547" s="3" t="s">
        <v>475</v>
      </c>
      <c r="AM547" s="3" t="s">
        <v>475</v>
      </c>
    </row>
    <row r="548" spans="1:40" s="3" customFormat="1" x14ac:dyDescent="0.25">
      <c r="A548" s="3">
        <v>20231231</v>
      </c>
      <c r="B548" s="3" t="s">
        <v>1702</v>
      </c>
      <c r="C548" s="3" t="s">
        <v>1703</v>
      </c>
      <c r="D548" s="149">
        <v>26736</v>
      </c>
      <c r="E548" s="3" t="s">
        <v>23</v>
      </c>
      <c r="F548" s="3" t="s">
        <v>500</v>
      </c>
      <c r="G548" s="3" t="s">
        <v>474</v>
      </c>
      <c r="H548" s="3">
        <v>0</v>
      </c>
      <c r="I548" s="3" t="s">
        <v>500</v>
      </c>
      <c r="J548" s="157" t="s">
        <v>483</v>
      </c>
      <c r="K548" s="3" t="s">
        <v>23</v>
      </c>
      <c r="L548" s="149" t="s">
        <v>23</v>
      </c>
      <c r="M548" s="157" t="s">
        <v>487</v>
      </c>
      <c r="N548" s="149" t="s">
        <v>475</v>
      </c>
      <c r="O548" s="149" t="s">
        <v>475</v>
      </c>
      <c r="P548" s="150"/>
      <c r="Q548" s="3" t="s">
        <v>475</v>
      </c>
      <c r="R548" s="150"/>
      <c r="T548" s="150"/>
      <c r="U548" s="151">
        <v>0</v>
      </c>
      <c r="V548" s="149" t="s">
        <v>475</v>
      </c>
      <c r="W548" s="149" t="s">
        <v>475</v>
      </c>
      <c r="X548" s="149" t="s">
        <v>475</v>
      </c>
      <c r="Y548" s="149" t="s">
        <v>475</v>
      </c>
      <c r="Z548" s="150"/>
      <c r="AA548" s="150"/>
      <c r="AB548" s="152">
        <v>0</v>
      </c>
      <c r="AC548" s="152">
        <v>0</v>
      </c>
      <c r="AD548" s="152">
        <v>0</v>
      </c>
      <c r="AE548" s="152">
        <v>0</v>
      </c>
      <c r="AF548" s="152">
        <v>0</v>
      </c>
      <c r="AG548" s="150"/>
      <c r="AH548" s="150"/>
      <c r="AI548" s="150"/>
      <c r="AJ548" s="150"/>
      <c r="AK548" s="3" t="s">
        <v>25</v>
      </c>
      <c r="AL548" s="3" t="s">
        <v>1704</v>
      </c>
      <c r="AM548" s="3" t="s">
        <v>1705</v>
      </c>
      <c r="AN548" s="157" t="s">
        <v>490</v>
      </c>
    </row>
    <row r="549" spans="1:40" s="3" customFormat="1" x14ac:dyDescent="0.25">
      <c r="A549" s="3">
        <v>20231231</v>
      </c>
      <c r="B549" s="3" t="s">
        <v>1706</v>
      </c>
      <c r="C549" s="3" t="s">
        <v>1707</v>
      </c>
      <c r="D549" s="149">
        <v>2512866.96</v>
      </c>
      <c r="E549" s="3" t="s">
        <v>23</v>
      </c>
      <c r="F549" s="3" t="s">
        <v>500</v>
      </c>
      <c r="G549" s="3" t="s">
        <v>504</v>
      </c>
      <c r="H549" s="3">
        <v>1</v>
      </c>
      <c r="I549" s="3" t="s">
        <v>500</v>
      </c>
      <c r="J549" s="157" t="s">
        <v>506</v>
      </c>
      <c r="K549" s="3" t="s">
        <v>24</v>
      </c>
      <c r="L549" s="149" t="s">
        <v>23</v>
      </c>
      <c r="M549" s="3" t="s">
        <v>475</v>
      </c>
      <c r="N549" s="149" t="s">
        <v>475</v>
      </c>
      <c r="O549" s="149" t="s">
        <v>475</v>
      </c>
      <c r="P549" s="150"/>
      <c r="Q549" s="3" t="s">
        <v>475</v>
      </c>
      <c r="R549" s="150"/>
      <c r="T549" s="150"/>
      <c r="U549" s="151">
        <v>0</v>
      </c>
      <c r="V549" s="149" t="s">
        <v>475</v>
      </c>
      <c r="W549" s="149" t="s">
        <v>475</v>
      </c>
      <c r="X549" s="149" t="s">
        <v>475</v>
      </c>
      <c r="Y549" s="149" t="s">
        <v>475</v>
      </c>
      <c r="Z549" s="150"/>
      <c r="AA549" s="150"/>
      <c r="AB549" s="152">
        <v>0</v>
      </c>
      <c r="AC549" s="152">
        <v>0</v>
      </c>
      <c r="AD549" s="152">
        <v>0</v>
      </c>
      <c r="AE549" s="152">
        <v>0</v>
      </c>
      <c r="AF549" s="152">
        <v>0</v>
      </c>
      <c r="AG549" s="150"/>
      <c r="AH549" s="150"/>
      <c r="AI549" s="150"/>
      <c r="AJ549" s="150"/>
      <c r="AK549" s="3" t="s">
        <v>22</v>
      </c>
      <c r="AL549" s="3" t="s">
        <v>571</v>
      </c>
      <c r="AM549" s="3" t="s">
        <v>475</v>
      </c>
    </row>
    <row r="550" spans="1:40" s="3" customFormat="1" x14ac:dyDescent="0.25">
      <c r="A550" s="3">
        <v>20231231</v>
      </c>
      <c r="B550" s="3" t="s">
        <v>1708</v>
      </c>
      <c r="C550" s="3" t="s">
        <v>1709</v>
      </c>
      <c r="D550" s="149">
        <v>1802878.56</v>
      </c>
      <c r="E550" s="3" t="s">
        <v>24</v>
      </c>
      <c r="F550" s="3" t="s">
        <v>473</v>
      </c>
      <c r="G550" s="3" t="s">
        <v>474</v>
      </c>
      <c r="H550" s="3">
        <v>0</v>
      </c>
      <c r="I550" s="3" t="s">
        <v>473</v>
      </c>
      <c r="J550" s="3" t="s">
        <v>473</v>
      </c>
      <c r="K550" s="3" t="s">
        <v>23</v>
      </c>
      <c r="L550" s="149" t="s">
        <v>23</v>
      </c>
      <c r="M550" s="3" t="s">
        <v>475</v>
      </c>
      <c r="N550" s="149" t="s">
        <v>475</v>
      </c>
      <c r="O550" s="149" t="s">
        <v>475</v>
      </c>
      <c r="P550" s="150"/>
      <c r="Q550" s="3" t="s">
        <v>475</v>
      </c>
      <c r="R550" s="150"/>
      <c r="T550" s="150"/>
      <c r="U550" s="151">
        <v>0</v>
      </c>
      <c r="V550" s="149" t="s">
        <v>475</v>
      </c>
      <c r="W550" s="149" t="s">
        <v>475</v>
      </c>
      <c r="X550" s="149" t="s">
        <v>475</v>
      </c>
      <c r="Y550" s="149" t="s">
        <v>475</v>
      </c>
      <c r="Z550" s="150"/>
      <c r="AA550" s="150"/>
      <c r="AB550" s="152">
        <v>0</v>
      </c>
      <c r="AC550" s="152">
        <v>0</v>
      </c>
      <c r="AD550" s="152">
        <v>0</v>
      </c>
      <c r="AE550" s="152">
        <v>0</v>
      </c>
      <c r="AF550" s="152">
        <v>0</v>
      </c>
      <c r="AG550" s="150"/>
      <c r="AH550" s="150"/>
      <c r="AI550" s="150"/>
      <c r="AJ550" s="150"/>
      <c r="AK550" s="3" t="s">
        <v>475</v>
      </c>
      <c r="AL550" s="3" t="s">
        <v>475</v>
      </c>
      <c r="AM550" s="3" t="s">
        <v>475</v>
      </c>
    </row>
    <row r="551" spans="1:40" s="3" customFormat="1" x14ac:dyDescent="0.25">
      <c r="A551" s="3">
        <v>20231231</v>
      </c>
      <c r="B551" s="3" t="s">
        <v>1710</v>
      </c>
      <c r="C551" s="3" t="s">
        <v>1711</v>
      </c>
      <c r="D551" s="149">
        <v>408985.9</v>
      </c>
      <c r="E551" s="3" t="s">
        <v>23</v>
      </c>
      <c r="F551" s="3" t="s">
        <v>500</v>
      </c>
      <c r="G551" s="3" t="s">
        <v>474</v>
      </c>
      <c r="H551" s="3">
        <v>0</v>
      </c>
      <c r="I551" s="3" t="s">
        <v>500</v>
      </c>
      <c r="J551" s="157" t="s">
        <v>483</v>
      </c>
      <c r="K551" s="3" t="s">
        <v>23</v>
      </c>
      <c r="L551" s="149" t="s">
        <v>23</v>
      </c>
      <c r="M551" s="3" t="s">
        <v>475</v>
      </c>
      <c r="N551" s="149" t="s">
        <v>475</v>
      </c>
      <c r="O551" s="149" t="s">
        <v>475</v>
      </c>
      <c r="P551" s="150"/>
      <c r="Q551" s="3" t="s">
        <v>475</v>
      </c>
      <c r="R551" s="150"/>
      <c r="T551" s="150"/>
      <c r="U551" s="151">
        <v>0</v>
      </c>
      <c r="V551" s="149" t="s">
        <v>475</v>
      </c>
      <c r="W551" s="149" t="s">
        <v>475</v>
      </c>
      <c r="X551" s="149" t="s">
        <v>475</v>
      </c>
      <c r="Y551" s="149" t="s">
        <v>475</v>
      </c>
      <c r="Z551" s="150"/>
      <c r="AA551" s="150"/>
      <c r="AB551" s="152">
        <v>0</v>
      </c>
      <c r="AC551" s="152">
        <v>0</v>
      </c>
      <c r="AD551" s="152">
        <v>0</v>
      </c>
      <c r="AE551" s="152">
        <v>0</v>
      </c>
      <c r="AF551" s="152">
        <v>0</v>
      </c>
      <c r="AG551" s="150"/>
      <c r="AH551" s="150"/>
      <c r="AI551" s="150"/>
      <c r="AJ551" s="150"/>
      <c r="AK551" s="3" t="s">
        <v>25</v>
      </c>
      <c r="AL551" s="3" t="s">
        <v>1712</v>
      </c>
      <c r="AM551" s="3" t="s">
        <v>475</v>
      </c>
    </row>
    <row r="552" spans="1:40" s="3" customFormat="1" x14ac:dyDescent="0.25">
      <c r="A552" s="3">
        <v>20231231</v>
      </c>
      <c r="B552" s="3" t="s">
        <v>1713</v>
      </c>
      <c r="C552" s="3" t="s">
        <v>1714</v>
      </c>
      <c r="D552" s="149">
        <v>85441.18</v>
      </c>
      <c r="E552" s="3" t="s">
        <v>23</v>
      </c>
      <c r="F552" s="3" t="s">
        <v>500</v>
      </c>
      <c r="G552" s="3" t="s">
        <v>474</v>
      </c>
      <c r="H552" s="3">
        <v>0</v>
      </c>
      <c r="I552" s="3" t="s">
        <v>500</v>
      </c>
      <c r="J552" s="157" t="s">
        <v>483</v>
      </c>
      <c r="K552" s="3" t="s">
        <v>23</v>
      </c>
      <c r="L552" s="149" t="s">
        <v>23</v>
      </c>
      <c r="M552" s="3" t="s">
        <v>475</v>
      </c>
      <c r="N552" s="149" t="s">
        <v>475</v>
      </c>
      <c r="O552" s="149" t="s">
        <v>475</v>
      </c>
      <c r="P552" s="150"/>
      <c r="Q552" s="3" t="s">
        <v>475</v>
      </c>
      <c r="R552" s="150"/>
      <c r="T552" s="150"/>
      <c r="U552" s="151">
        <v>0</v>
      </c>
      <c r="V552" s="149" t="s">
        <v>475</v>
      </c>
      <c r="W552" s="149" t="s">
        <v>475</v>
      </c>
      <c r="X552" s="149" t="s">
        <v>475</v>
      </c>
      <c r="Y552" s="149" t="s">
        <v>475</v>
      </c>
      <c r="Z552" s="150"/>
      <c r="AA552" s="150"/>
      <c r="AB552" s="152">
        <v>0</v>
      </c>
      <c r="AC552" s="152">
        <v>0</v>
      </c>
      <c r="AD552" s="152">
        <v>0</v>
      </c>
      <c r="AE552" s="152">
        <v>0</v>
      </c>
      <c r="AF552" s="152">
        <v>0</v>
      </c>
      <c r="AG552" s="150"/>
      <c r="AH552" s="150"/>
      <c r="AI552" s="150"/>
      <c r="AJ552" s="150"/>
      <c r="AK552" s="3" t="s">
        <v>25</v>
      </c>
      <c r="AL552" s="3" t="s">
        <v>1715</v>
      </c>
      <c r="AM552" s="3" t="s">
        <v>475</v>
      </c>
    </row>
    <row r="553" spans="1:40" s="3" customFormat="1" x14ac:dyDescent="0.25">
      <c r="A553" s="3">
        <v>20231231</v>
      </c>
      <c r="B553" s="3" t="s">
        <v>1716</v>
      </c>
      <c r="C553" s="3" t="s">
        <v>1717</v>
      </c>
      <c r="D553" s="149">
        <v>62566</v>
      </c>
      <c r="E553" s="3" t="s">
        <v>23</v>
      </c>
      <c r="F553" s="3" t="s">
        <v>500</v>
      </c>
      <c r="G553" s="3" t="s">
        <v>474</v>
      </c>
      <c r="H553" s="3">
        <v>0</v>
      </c>
      <c r="I553" s="3" t="s">
        <v>500</v>
      </c>
      <c r="J553" s="157" t="s">
        <v>483</v>
      </c>
      <c r="K553" s="3" t="s">
        <v>23</v>
      </c>
      <c r="L553" s="149" t="s">
        <v>23</v>
      </c>
      <c r="M553" s="3" t="s">
        <v>475</v>
      </c>
      <c r="N553" s="149" t="s">
        <v>475</v>
      </c>
      <c r="O553" s="149" t="s">
        <v>475</v>
      </c>
      <c r="P553" s="150"/>
      <c r="Q553" s="3" t="s">
        <v>475</v>
      </c>
      <c r="R553" s="150"/>
      <c r="T553" s="150"/>
      <c r="U553" s="151">
        <v>0</v>
      </c>
      <c r="V553" s="149" t="s">
        <v>475</v>
      </c>
      <c r="W553" s="149" t="s">
        <v>475</v>
      </c>
      <c r="X553" s="149" t="s">
        <v>475</v>
      </c>
      <c r="Y553" s="149" t="s">
        <v>475</v>
      </c>
      <c r="Z553" s="150"/>
      <c r="AA553" s="150"/>
      <c r="AB553" s="152">
        <v>0</v>
      </c>
      <c r="AC553" s="152">
        <v>0</v>
      </c>
      <c r="AD553" s="152">
        <v>0</v>
      </c>
      <c r="AE553" s="152">
        <v>0</v>
      </c>
      <c r="AF553" s="152">
        <v>0</v>
      </c>
      <c r="AG553" s="150"/>
      <c r="AH553" s="150"/>
      <c r="AI553" s="150"/>
      <c r="AJ553" s="150"/>
      <c r="AK553" s="3" t="s">
        <v>25</v>
      </c>
      <c r="AL553" s="3" t="s">
        <v>1087</v>
      </c>
      <c r="AM553" s="3" t="s">
        <v>475</v>
      </c>
    </row>
    <row r="554" spans="1:40" s="3" customFormat="1" x14ac:dyDescent="0.25">
      <c r="A554" s="3">
        <v>20231231</v>
      </c>
      <c r="B554" s="3" t="s">
        <v>1718</v>
      </c>
      <c r="C554" s="3" t="s">
        <v>1719</v>
      </c>
      <c r="D554" s="149">
        <v>556758.89</v>
      </c>
      <c r="E554" s="3" t="s">
        <v>24</v>
      </c>
      <c r="F554" s="3" t="s">
        <v>473</v>
      </c>
      <c r="G554" s="3" t="s">
        <v>474</v>
      </c>
      <c r="H554" s="3">
        <v>0</v>
      </c>
      <c r="I554" s="3" t="s">
        <v>473</v>
      </c>
      <c r="J554" s="3" t="s">
        <v>473</v>
      </c>
      <c r="K554" s="3" t="s">
        <v>23</v>
      </c>
      <c r="L554" s="149" t="s">
        <v>23</v>
      </c>
      <c r="M554" s="3" t="s">
        <v>475</v>
      </c>
      <c r="N554" s="149" t="s">
        <v>475</v>
      </c>
      <c r="O554" s="149" t="s">
        <v>475</v>
      </c>
      <c r="P554" s="150"/>
      <c r="Q554" s="3" t="s">
        <v>475</v>
      </c>
      <c r="R554" s="150"/>
      <c r="T554" s="150"/>
      <c r="U554" s="151">
        <v>0</v>
      </c>
      <c r="V554" s="149" t="s">
        <v>475</v>
      </c>
      <c r="W554" s="149" t="s">
        <v>475</v>
      </c>
      <c r="X554" s="149" t="s">
        <v>475</v>
      </c>
      <c r="Y554" s="149" t="s">
        <v>475</v>
      </c>
      <c r="Z554" s="150"/>
      <c r="AA554" s="150"/>
      <c r="AB554" s="152">
        <v>0</v>
      </c>
      <c r="AC554" s="152">
        <v>0</v>
      </c>
      <c r="AD554" s="152">
        <v>0</v>
      </c>
      <c r="AE554" s="152">
        <v>0</v>
      </c>
      <c r="AF554" s="152">
        <v>0</v>
      </c>
      <c r="AG554" s="150"/>
      <c r="AH554" s="150"/>
      <c r="AI554" s="150"/>
      <c r="AJ554" s="150"/>
      <c r="AK554" s="3" t="s">
        <v>475</v>
      </c>
      <c r="AL554" s="3" t="s">
        <v>475</v>
      </c>
      <c r="AM554" s="3" t="s">
        <v>475</v>
      </c>
    </row>
    <row r="555" spans="1:40" s="3" customFormat="1" x14ac:dyDescent="0.25">
      <c r="A555" s="3">
        <v>20231231</v>
      </c>
      <c r="B555" s="3" t="s">
        <v>1720</v>
      </c>
      <c r="C555" s="3" t="s">
        <v>1721</v>
      </c>
      <c r="D555" s="149">
        <v>5764824.6900000004</v>
      </c>
      <c r="E555" s="3" t="s">
        <v>24</v>
      </c>
      <c r="F555" s="3" t="s">
        <v>473</v>
      </c>
      <c r="G555" s="3" t="s">
        <v>474</v>
      </c>
      <c r="H555" s="3">
        <v>0</v>
      </c>
      <c r="I555" s="3" t="s">
        <v>473</v>
      </c>
      <c r="J555" s="3" t="s">
        <v>473</v>
      </c>
      <c r="K555" s="3" t="s">
        <v>23</v>
      </c>
      <c r="L555" s="149" t="s">
        <v>23</v>
      </c>
      <c r="M555" s="3" t="s">
        <v>475</v>
      </c>
      <c r="N555" s="149" t="s">
        <v>475</v>
      </c>
      <c r="O555" s="149" t="s">
        <v>475</v>
      </c>
      <c r="P555" s="150"/>
      <c r="Q555" s="3" t="s">
        <v>475</v>
      </c>
      <c r="R555" s="150"/>
      <c r="T555" s="150"/>
      <c r="U555" s="151">
        <v>0</v>
      </c>
      <c r="V555" s="149" t="s">
        <v>475</v>
      </c>
      <c r="W555" s="149" t="s">
        <v>475</v>
      </c>
      <c r="X555" s="149" t="s">
        <v>475</v>
      </c>
      <c r="Y555" s="149" t="s">
        <v>475</v>
      </c>
      <c r="Z555" s="150"/>
      <c r="AA555" s="150"/>
      <c r="AB555" s="152">
        <v>0</v>
      </c>
      <c r="AC555" s="152">
        <v>0</v>
      </c>
      <c r="AD555" s="152">
        <v>0</v>
      </c>
      <c r="AE555" s="152">
        <v>0</v>
      </c>
      <c r="AF555" s="152">
        <v>0</v>
      </c>
      <c r="AG555" s="150"/>
      <c r="AH555" s="150"/>
      <c r="AI555" s="150"/>
      <c r="AJ555" s="150"/>
      <c r="AK555" s="3" t="s">
        <v>475</v>
      </c>
      <c r="AL555" s="3" t="s">
        <v>475</v>
      </c>
      <c r="AM555" s="3" t="s">
        <v>475</v>
      </c>
    </row>
    <row r="556" spans="1:40" s="3" customFormat="1" x14ac:dyDescent="0.25">
      <c r="A556" s="3">
        <v>20231231</v>
      </c>
      <c r="B556" s="3" t="s">
        <v>1722</v>
      </c>
      <c r="C556" s="3" t="s">
        <v>1723</v>
      </c>
      <c r="D556" s="149">
        <v>2358872.7399999998</v>
      </c>
      <c r="E556" s="3" t="s">
        <v>24</v>
      </c>
      <c r="F556" s="3" t="s">
        <v>473</v>
      </c>
      <c r="G556" s="3" t="s">
        <v>474</v>
      </c>
      <c r="H556" s="3">
        <v>0</v>
      </c>
      <c r="I556" s="3" t="s">
        <v>473</v>
      </c>
      <c r="J556" s="3" t="s">
        <v>473</v>
      </c>
      <c r="K556" s="3" t="s">
        <v>23</v>
      </c>
      <c r="L556" s="149" t="s">
        <v>23</v>
      </c>
      <c r="M556" s="3" t="s">
        <v>475</v>
      </c>
      <c r="N556" s="149" t="s">
        <v>475</v>
      </c>
      <c r="O556" s="149" t="s">
        <v>475</v>
      </c>
      <c r="P556" s="150"/>
      <c r="Q556" s="3" t="s">
        <v>475</v>
      </c>
      <c r="R556" s="150"/>
      <c r="T556" s="150"/>
      <c r="U556" s="151">
        <v>0</v>
      </c>
      <c r="V556" s="149" t="s">
        <v>475</v>
      </c>
      <c r="W556" s="149" t="s">
        <v>475</v>
      </c>
      <c r="X556" s="149" t="s">
        <v>475</v>
      </c>
      <c r="Y556" s="149" t="s">
        <v>475</v>
      </c>
      <c r="Z556" s="150"/>
      <c r="AA556" s="150"/>
      <c r="AB556" s="152">
        <v>0</v>
      </c>
      <c r="AC556" s="152">
        <v>0</v>
      </c>
      <c r="AD556" s="152">
        <v>0</v>
      </c>
      <c r="AE556" s="152">
        <v>0</v>
      </c>
      <c r="AF556" s="152">
        <v>0</v>
      </c>
      <c r="AG556" s="150"/>
      <c r="AH556" s="150"/>
      <c r="AI556" s="150"/>
      <c r="AJ556" s="150"/>
      <c r="AK556" s="3" t="s">
        <v>475</v>
      </c>
      <c r="AL556" s="3" t="s">
        <v>475</v>
      </c>
      <c r="AM556" s="3" t="s">
        <v>475</v>
      </c>
    </row>
    <row r="557" spans="1:40" s="3" customFormat="1" x14ac:dyDescent="0.25">
      <c r="A557" s="3">
        <v>20231231</v>
      </c>
      <c r="B557" s="3" t="s">
        <v>1724</v>
      </c>
      <c r="C557" s="3" t="s">
        <v>1725</v>
      </c>
      <c r="D557" s="149">
        <v>14783836.569999998</v>
      </c>
      <c r="E557" s="3" t="s">
        <v>24</v>
      </c>
      <c r="F557" s="3" t="s">
        <v>473</v>
      </c>
      <c r="G557" s="3" t="s">
        <v>474</v>
      </c>
      <c r="H557" s="3">
        <v>0</v>
      </c>
      <c r="I557" s="3" t="s">
        <v>473</v>
      </c>
      <c r="J557" s="3" t="s">
        <v>473</v>
      </c>
      <c r="K557" s="3" t="s">
        <v>23</v>
      </c>
      <c r="L557" s="149" t="s">
        <v>23</v>
      </c>
      <c r="M557" s="3" t="s">
        <v>475</v>
      </c>
      <c r="N557" s="149" t="s">
        <v>475</v>
      </c>
      <c r="O557" s="149" t="s">
        <v>475</v>
      </c>
      <c r="P557" s="150"/>
      <c r="Q557" s="3" t="s">
        <v>475</v>
      </c>
      <c r="R557" s="150"/>
      <c r="T557" s="150"/>
      <c r="U557" s="151">
        <v>0</v>
      </c>
      <c r="V557" s="149" t="s">
        <v>475</v>
      </c>
      <c r="W557" s="149" t="s">
        <v>475</v>
      </c>
      <c r="X557" s="149" t="s">
        <v>475</v>
      </c>
      <c r="Y557" s="149" t="s">
        <v>475</v>
      </c>
      <c r="Z557" s="150"/>
      <c r="AA557" s="150"/>
      <c r="AB557" s="152">
        <v>0</v>
      </c>
      <c r="AC557" s="152">
        <v>0</v>
      </c>
      <c r="AD557" s="152">
        <v>0</v>
      </c>
      <c r="AE557" s="152">
        <v>0</v>
      </c>
      <c r="AF557" s="152">
        <v>0</v>
      </c>
      <c r="AG557" s="150"/>
      <c r="AH557" s="150"/>
      <c r="AI557" s="150"/>
      <c r="AJ557" s="150"/>
      <c r="AK557" s="3" t="s">
        <v>475</v>
      </c>
      <c r="AL557" s="3" t="s">
        <v>475</v>
      </c>
      <c r="AM557" s="3" t="s">
        <v>475</v>
      </c>
    </row>
    <row r="558" spans="1:40" s="3" customFormat="1" x14ac:dyDescent="0.25">
      <c r="A558" s="3">
        <v>20231231</v>
      </c>
      <c r="B558" s="3" t="s">
        <v>1726</v>
      </c>
      <c r="C558" s="3" t="s">
        <v>1727</v>
      </c>
      <c r="D558" s="149">
        <v>1704435.7</v>
      </c>
      <c r="E558" s="3" t="s">
        <v>23</v>
      </c>
      <c r="F558" s="3" t="s">
        <v>500</v>
      </c>
      <c r="G558" s="3" t="s">
        <v>504</v>
      </c>
      <c r="H558" s="3">
        <v>1</v>
      </c>
      <c r="I558" s="3" t="s">
        <v>500</v>
      </c>
      <c r="K558" s="3" t="s">
        <v>24</v>
      </c>
      <c r="L558" s="149" t="s">
        <v>23</v>
      </c>
      <c r="M558" s="3" t="s">
        <v>475</v>
      </c>
      <c r="N558" s="149" t="s">
        <v>475</v>
      </c>
      <c r="O558" s="149" t="s">
        <v>475</v>
      </c>
      <c r="P558" s="150"/>
      <c r="Q558" s="3" t="s">
        <v>475</v>
      </c>
      <c r="R558" s="150"/>
      <c r="T558" s="150"/>
      <c r="U558" s="151">
        <v>0</v>
      </c>
      <c r="V558" s="149" t="s">
        <v>475</v>
      </c>
      <c r="W558" s="149" t="s">
        <v>475</v>
      </c>
      <c r="X558" s="149" t="s">
        <v>475</v>
      </c>
      <c r="Y558" s="149" t="s">
        <v>475</v>
      </c>
      <c r="Z558" s="150"/>
      <c r="AA558" s="150"/>
      <c r="AB558" s="152">
        <v>0</v>
      </c>
      <c r="AC558" s="152">
        <v>0</v>
      </c>
      <c r="AD558" s="152">
        <v>0</v>
      </c>
      <c r="AE558" s="152">
        <v>0</v>
      </c>
      <c r="AF558" s="152">
        <v>0</v>
      </c>
      <c r="AG558" s="150"/>
      <c r="AH558" s="150"/>
      <c r="AI558" s="150"/>
      <c r="AJ558" s="150"/>
      <c r="AK558" s="3" t="s">
        <v>475</v>
      </c>
      <c r="AL558" s="3" t="s">
        <v>475</v>
      </c>
      <c r="AM558" s="3" t="s">
        <v>475</v>
      </c>
    </row>
    <row r="559" spans="1:40" s="3" customFormat="1" x14ac:dyDescent="0.25">
      <c r="A559" s="3">
        <v>20231231</v>
      </c>
      <c r="B559" s="3" t="s">
        <v>1728</v>
      </c>
      <c r="C559" s="3" t="s">
        <v>1729</v>
      </c>
      <c r="D559" s="149">
        <v>2581206.4000000004</v>
      </c>
      <c r="E559" s="3" t="s">
        <v>24</v>
      </c>
      <c r="F559" s="3" t="s">
        <v>473</v>
      </c>
      <c r="G559" s="3" t="s">
        <v>474</v>
      </c>
      <c r="H559" s="3">
        <v>0</v>
      </c>
      <c r="I559" s="3" t="s">
        <v>473</v>
      </c>
      <c r="J559" s="3" t="s">
        <v>473</v>
      </c>
      <c r="K559" s="3" t="s">
        <v>23</v>
      </c>
      <c r="L559" s="149" t="s">
        <v>23</v>
      </c>
      <c r="M559" s="3" t="s">
        <v>475</v>
      </c>
      <c r="N559" s="149" t="s">
        <v>475</v>
      </c>
      <c r="O559" s="149" t="s">
        <v>475</v>
      </c>
      <c r="P559" s="150"/>
      <c r="Q559" s="3" t="s">
        <v>475</v>
      </c>
      <c r="R559" s="150"/>
      <c r="T559" s="150"/>
      <c r="U559" s="151">
        <v>0</v>
      </c>
      <c r="V559" s="149" t="s">
        <v>475</v>
      </c>
      <c r="W559" s="149" t="s">
        <v>475</v>
      </c>
      <c r="X559" s="149" t="s">
        <v>475</v>
      </c>
      <c r="Y559" s="149" t="s">
        <v>475</v>
      </c>
      <c r="Z559" s="150"/>
      <c r="AA559" s="150"/>
      <c r="AB559" s="152">
        <v>0</v>
      </c>
      <c r="AC559" s="152">
        <v>0</v>
      </c>
      <c r="AD559" s="152">
        <v>0</v>
      </c>
      <c r="AE559" s="152">
        <v>0</v>
      </c>
      <c r="AF559" s="152">
        <v>0</v>
      </c>
      <c r="AG559" s="150"/>
      <c r="AH559" s="150"/>
      <c r="AI559" s="150"/>
      <c r="AJ559" s="150"/>
      <c r="AK559" s="3" t="s">
        <v>475</v>
      </c>
      <c r="AL559" s="3" t="s">
        <v>475</v>
      </c>
      <c r="AM559" s="3" t="s">
        <v>475</v>
      </c>
    </row>
    <row r="560" spans="1:40" s="3" customFormat="1" x14ac:dyDescent="0.25">
      <c r="A560" s="3">
        <v>20231231</v>
      </c>
      <c r="B560" s="3" t="s">
        <v>1730</v>
      </c>
      <c r="C560" s="3" t="s">
        <v>1731</v>
      </c>
      <c r="D560" s="149">
        <v>2186912.04</v>
      </c>
      <c r="E560" s="3" t="s">
        <v>24</v>
      </c>
      <c r="F560" s="3" t="s">
        <v>473</v>
      </c>
      <c r="G560" s="3" t="s">
        <v>474</v>
      </c>
      <c r="H560" s="3">
        <v>0</v>
      </c>
      <c r="I560" s="3" t="s">
        <v>473</v>
      </c>
      <c r="J560" s="3" t="s">
        <v>473</v>
      </c>
      <c r="K560" s="3" t="s">
        <v>23</v>
      </c>
      <c r="L560" s="149" t="s">
        <v>23</v>
      </c>
      <c r="M560" s="3" t="s">
        <v>475</v>
      </c>
      <c r="N560" s="149" t="s">
        <v>475</v>
      </c>
      <c r="O560" s="149" t="s">
        <v>475</v>
      </c>
      <c r="P560" s="150"/>
      <c r="Q560" s="3" t="s">
        <v>475</v>
      </c>
      <c r="R560" s="150"/>
      <c r="T560" s="150"/>
      <c r="U560" s="151">
        <v>0</v>
      </c>
      <c r="V560" s="149" t="s">
        <v>475</v>
      </c>
      <c r="W560" s="149" t="s">
        <v>475</v>
      </c>
      <c r="X560" s="149" t="s">
        <v>475</v>
      </c>
      <c r="Y560" s="149" t="s">
        <v>475</v>
      </c>
      <c r="Z560" s="150"/>
      <c r="AA560" s="150"/>
      <c r="AB560" s="152">
        <v>0</v>
      </c>
      <c r="AC560" s="152">
        <v>0</v>
      </c>
      <c r="AD560" s="152">
        <v>0</v>
      </c>
      <c r="AE560" s="152">
        <v>0</v>
      </c>
      <c r="AF560" s="152">
        <v>0</v>
      </c>
      <c r="AG560" s="150"/>
      <c r="AH560" s="150"/>
      <c r="AI560" s="150"/>
      <c r="AJ560" s="150"/>
      <c r="AK560" s="3" t="s">
        <v>475</v>
      </c>
      <c r="AL560" s="3" t="s">
        <v>475</v>
      </c>
      <c r="AM560" s="3" t="s">
        <v>475</v>
      </c>
    </row>
    <row r="561" spans="1:39" s="3" customFormat="1" x14ac:dyDescent="0.25">
      <c r="A561" s="3">
        <v>20231231</v>
      </c>
      <c r="B561" s="3" t="s">
        <v>1732</v>
      </c>
      <c r="C561" s="3" t="s">
        <v>1733</v>
      </c>
      <c r="D561" s="149">
        <v>9606950.0399999991</v>
      </c>
      <c r="E561" s="3" t="s">
        <v>24</v>
      </c>
      <c r="F561" s="3" t="s">
        <v>473</v>
      </c>
      <c r="G561" s="3" t="s">
        <v>474</v>
      </c>
      <c r="H561" s="3">
        <v>0</v>
      </c>
      <c r="I561" s="3" t="s">
        <v>473</v>
      </c>
      <c r="J561" s="3" t="s">
        <v>473</v>
      </c>
      <c r="K561" s="3" t="s">
        <v>23</v>
      </c>
      <c r="L561" s="149" t="s">
        <v>23</v>
      </c>
      <c r="M561" s="3" t="s">
        <v>475</v>
      </c>
      <c r="N561" s="149" t="s">
        <v>475</v>
      </c>
      <c r="O561" s="149" t="s">
        <v>475</v>
      </c>
      <c r="P561" s="150"/>
      <c r="Q561" s="3" t="s">
        <v>475</v>
      </c>
      <c r="R561" s="150"/>
      <c r="T561" s="150"/>
      <c r="U561" s="151">
        <v>0</v>
      </c>
      <c r="V561" s="149" t="s">
        <v>475</v>
      </c>
      <c r="W561" s="149" t="s">
        <v>475</v>
      </c>
      <c r="X561" s="149" t="s">
        <v>475</v>
      </c>
      <c r="Y561" s="149" t="s">
        <v>475</v>
      </c>
      <c r="Z561" s="150"/>
      <c r="AA561" s="150"/>
      <c r="AB561" s="152">
        <v>0</v>
      </c>
      <c r="AC561" s="152">
        <v>0</v>
      </c>
      <c r="AD561" s="152">
        <v>0</v>
      </c>
      <c r="AE561" s="152">
        <v>0</v>
      </c>
      <c r="AF561" s="152">
        <v>0</v>
      </c>
      <c r="AG561" s="150"/>
      <c r="AH561" s="150"/>
      <c r="AI561" s="150"/>
      <c r="AJ561" s="150"/>
      <c r="AK561" s="3" t="s">
        <v>475</v>
      </c>
      <c r="AL561" s="3" t="s">
        <v>475</v>
      </c>
      <c r="AM561" s="3" t="s">
        <v>475</v>
      </c>
    </row>
    <row r="562" spans="1:39" s="3" customFormat="1" x14ac:dyDescent="0.25">
      <c r="A562" s="3">
        <v>20231231</v>
      </c>
      <c r="B562" s="3" t="s">
        <v>1734</v>
      </c>
      <c r="C562" s="3" t="s">
        <v>1735</v>
      </c>
      <c r="D562" s="149">
        <v>382976.35</v>
      </c>
      <c r="E562" s="3" t="s">
        <v>24</v>
      </c>
      <c r="F562" s="3" t="s">
        <v>473</v>
      </c>
      <c r="G562" s="3" t="s">
        <v>474</v>
      </c>
      <c r="H562" s="3">
        <v>0</v>
      </c>
      <c r="I562" s="3" t="s">
        <v>473</v>
      </c>
      <c r="J562" s="3" t="s">
        <v>473</v>
      </c>
      <c r="K562" s="3" t="s">
        <v>23</v>
      </c>
      <c r="L562" s="149" t="s">
        <v>23</v>
      </c>
      <c r="M562" s="3" t="s">
        <v>475</v>
      </c>
      <c r="N562" s="149" t="s">
        <v>475</v>
      </c>
      <c r="O562" s="149" t="s">
        <v>475</v>
      </c>
      <c r="P562" s="150"/>
      <c r="Q562" s="3" t="s">
        <v>475</v>
      </c>
      <c r="R562" s="150"/>
      <c r="T562" s="150"/>
      <c r="U562" s="151">
        <v>0</v>
      </c>
      <c r="V562" s="149" t="s">
        <v>475</v>
      </c>
      <c r="W562" s="149" t="s">
        <v>475</v>
      </c>
      <c r="X562" s="149" t="s">
        <v>475</v>
      </c>
      <c r="Y562" s="149" t="s">
        <v>475</v>
      </c>
      <c r="Z562" s="150"/>
      <c r="AA562" s="150"/>
      <c r="AB562" s="152">
        <v>0</v>
      </c>
      <c r="AC562" s="152">
        <v>0</v>
      </c>
      <c r="AD562" s="152">
        <v>0</v>
      </c>
      <c r="AE562" s="152">
        <v>0</v>
      </c>
      <c r="AF562" s="152">
        <v>0</v>
      </c>
      <c r="AG562" s="150"/>
      <c r="AH562" s="150"/>
      <c r="AI562" s="150"/>
      <c r="AJ562" s="150"/>
      <c r="AK562" s="3" t="s">
        <v>475</v>
      </c>
      <c r="AL562" s="3" t="s">
        <v>475</v>
      </c>
      <c r="AM562" s="3" t="s">
        <v>475</v>
      </c>
    </row>
    <row r="563" spans="1:39" s="3" customFormat="1" x14ac:dyDescent="0.25">
      <c r="A563" s="3">
        <v>20231231</v>
      </c>
      <c r="B563" s="3" t="s">
        <v>1736</v>
      </c>
      <c r="C563" s="3" t="s">
        <v>1737</v>
      </c>
      <c r="D563" s="149">
        <v>2072280.61</v>
      </c>
      <c r="E563" s="3" t="s">
        <v>24</v>
      </c>
      <c r="F563" s="3" t="s">
        <v>473</v>
      </c>
      <c r="G563" s="3" t="s">
        <v>474</v>
      </c>
      <c r="H563" s="3">
        <v>0</v>
      </c>
      <c r="I563" s="3" t="s">
        <v>473</v>
      </c>
      <c r="J563" s="3" t="s">
        <v>473</v>
      </c>
      <c r="K563" s="3" t="s">
        <v>23</v>
      </c>
      <c r="L563" s="149" t="s">
        <v>23</v>
      </c>
      <c r="M563" s="3" t="s">
        <v>475</v>
      </c>
      <c r="N563" s="149" t="s">
        <v>475</v>
      </c>
      <c r="O563" s="149" t="s">
        <v>475</v>
      </c>
      <c r="P563" s="150"/>
      <c r="Q563" s="3" t="s">
        <v>475</v>
      </c>
      <c r="R563" s="150"/>
      <c r="T563" s="150"/>
      <c r="U563" s="151">
        <v>0</v>
      </c>
      <c r="V563" s="149" t="s">
        <v>475</v>
      </c>
      <c r="W563" s="149" t="s">
        <v>475</v>
      </c>
      <c r="X563" s="149" t="s">
        <v>475</v>
      </c>
      <c r="Y563" s="149" t="s">
        <v>475</v>
      </c>
      <c r="Z563" s="150"/>
      <c r="AA563" s="150"/>
      <c r="AB563" s="152">
        <v>0</v>
      </c>
      <c r="AC563" s="152">
        <v>0</v>
      </c>
      <c r="AD563" s="152">
        <v>0</v>
      </c>
      <c r="AE563" s="152">
        <v>0</v>
      </c>
      <c r="AF563" s="152">
        <v>0</v>
      </c>
      <c r="AG563" s="150"/>
      <c r="AH563" s="150"/>
      <c r="AI563" s="150"/>
      <c r="AJ563" s="150"/>
      <c r="AK563" s="3" t="s">
        <v>475</v>
      </c>
      <c r="AL563" s="3" t="s">
        <v>475</v>
      </c>
      <c r="AM563" s="3" t="s">
        <v>475</v>
      </c>
    </row>
    <row r="564" spans="1:39" s="3" customFormat="1" x14ac:dyDescent="0.25">
      <c r="A564" s="3">
        <v>20231231</v>
      </c>
      <c r="B564" s="3" t="s">
        <v>1738</v>
      </c>
      <c r="C564" s="3" t="s">
        <v>1739</v>
      </c>
      <c r="D564" s="149">
        <v>22478975.890000001</v>
      </c>
      <c r="E564" s="3" t="s">
        <v>23</v>
      </c>
      <c r="F564" s="3" t="s">
        <v>500</v>
      </c>
      <c r="G564" s="3" t="s">
        <v>504</v>
      </c>
      <c r="H564" s="3">
        <v>1</v>
      </c>
      <c r="I564" s="3" t="s">
        <v>500</v>
      </c>
      <c r="K564" s="3" t="s">
        <v>24</v>
      </c>
      <c r="L564" s="149" t="s">
        <v>23</v>
      </c>
      <c r="M564" s="3" t="s">
        <v>475</v>
      </c>
      <c r="N564" s="149" t="s">
        <v>475</v>
      </c>
      <c r="O564" s="149" t="s">
        <v>475</v>
      </c>
      <c r="P564" s="150"/>
      <c r="Q564" s="3" t="s">
        <v>475</v>
      </c>
      <c r="R564" s="150"/>
      <c r="T564" s="150"/>
      <c r="U564" s="151">
        <v>0</v>
      </c>
      <c r="V564" s="149" t="s">
        <v>475</v>
      </c>
      <c r="W564" s="149" t="s">
        <v>475</v>
      </c>
      <c r="X564" s="149" t="s">
        <v>475</v>
      </c>
      <c r="Y564" s="149" t="s">
        <v>475</v>
      </c>
      <c r="Z564" s="150"/>
      <c r="AA564" s="150"/>
      <c r="AB564" s="152">
        <v>0</v>
      </c>
      <c r="AC564" s="152">
        <v>0</v>
      </c>
      <c r="AD564" s="152">
        <v>0</v>
      </c>
      <c r="AE564" s="152">
        <v>0</v>
      </c>
      <c r="AF564" s="152">
        <v>0</v>
      </c>
      <c r="AG564" s="150"/>
      <c r="AH564" s="150"/>
      <c r="AI564" s="150"/>
      <c r="AJ564" s="150"/>
      <c r="AK564" s="3" t="s">
        <v>475</v>
      </c>
      <c r="AL564" s="3" t="s">
        <v>475</v>
      </c>
      <c r="AM564" s="3" t="s">
        <v>475</v>
      </c>
    </row>
    <row r="565" spans="1:39" s="3" customFormat="1" x14ac:dyDescent="0.25">
      <c r="A565" s="3">
        <v>20231231</v>
      </c>
      <c r="B565" s="3" t="s">
        <v>1740</v>
      </c>
      <c r="C565" s="3" t="s">
        <v>1741</v>
      </c>
      <c r="D565" s="149">
        <v>88948.08</v>
      </c>
      <c r="E565" s="3" t="s">
        <v>24</v>
      </c>
      <c r="F565" s="3" t="s">
        <v>473</v>
      </c>
      <c r="G565" s="3" t="s">
        <v>474</v>
      </c>
      <c r="H565" s="3">
        <v>0</v>
      </c>
      <c r="I565" s="3" t="s">
        <v>473</v>
      </c>
      <c r="J565" s="3" t="s">
        <v>473</v>
      </c>
      <c r="K565" s="3" t="s">
        <v>23</v>
      </c>
      <c r="L565" s="149" t="s">
        <v>23</v>
      </c>
      <c r="M565" s="3" t="s">
        <v>475</v>
      </c>
      <c r="N565" s="149" t="s">
        <v>475</v>
      </c>
      <c r="O565" s="149" t="s">
        <v>475</v>
      </c>
      <c r="P565" s="150"/>
      <c r="Q565" s="3" t="s">
        <v>475</v>
      </c>
      <c r="R565" s="150"/>
      <c r="T565" s="150"/>
      <c r="U565" s="151">
        <v>0</v>
      </c>
      <c r="V565" s="149" t="s">
        <v>475</v>
      </c>
      <c r="W565" s="149" t="s">
        <v>475</v>
      </c>
      <c r="X565" s="149" t="s">
        <v>475</v>
      </c>
      <c r="Y565" s="149" t="s">
        <v>475</v>
      </c>
      <c r="Z565" s="150"/>
      <c r="AA565" s="150"/>
      <c r="AB565" s="152">
        <v>0</v>
      </c>
      <c r="AC565" s="152">
        <v>0</v>
      </c>
      <c r="AD565" s="152">
        <v>0</v>
      </c>
      <c r="AE565" s="152">
        <v>0</v>
      </c>
      <c r="AF565" s="152">
        <v>0</v>
      </c>
      <c r="AG565" s="150"/>
      <c r="AH565" s="150"/>
      <c r="AI565" s="150"/>
      <c r="AJ565" s="150"/>
      <c r="AK565" s="3" t="s">
        <v>475</v>
      </c>
      <c r="AL565" s="3" t="s">
        <v>475</v>
      </c>
      <c r="AM565" s="3" t="s">
        <v>475</v>
      </c>
    </row>
    <row r="566" spans="1:39" s="3" customFormat="1" x14ac:dyDescent="0.25">
      <c r="A566" s="3">
        <v>20231231</v>
      </c>
      <c r="B566" s="3" t="s">
        <v>1742</v>
      </c>
      <c r="C566" s="3" t="s">
        <v>1743</v>
      </c>
      <c r="D566" s="149">
        <v>415939.51</v>
      </c>
      <c r="E566" s="3" t="s">
        <v>24</v>
      </c>
      <c r="F566" s="3" t="s">
        <v>473</v>
      </c>
      <c r="G566" s="3" t="s">
        <v>474</v>
      </c>
      <c r="H566" s="3">
        <v>0</v>
      </c>
      <c r="I566" s="3" t="s">
        <v>473</v>
      </c>
      <c r="J566" s="3" t="s">
        <v>473</v>
      </c>
      <c r="K566" s="3" t="s">
        <v>23</v>
      </c>
      <c r="L566" s="149" t="s">
        <v>23</v>
      </c>
      <c r="M566" s="3" t="s">
        <v>475</v>
      </c>
      <c r="N566" s="149" t="s">
        <v>475</v>
      </c>
      <c r="O566" s="149" t="s">
        <v>475</v>
      </c>
      <c r="P566" s="150"/>
      <c r="Q566" s="3" t="s">
        <v>475</v>
      </c>
      <c r="R566" s="150"/>
      <c r="T566" s="150"/>
      <c r="U566" s="151">
        <v>0</v>
      </c>
      <c r="V566" s="149" t="s">
        <v>475</v>
      </c>
      <c r="W566" s="149" t="s">
        <v>475</v>
      </c>
      <c r="X566" s="149" t="s">
        <v>475</v>
      </c>
      <c r="Y566" s="149" t="s">
        <v>475</v>
      </c>
      <c r="Z566" s="150"/>
      <c r="AA566" s="150"/>
      <c r="AB566" s="152">
        <v>0</v>
      </c>
      <c r="AC566" s="152">
        <v>0</v>
      </c>
      <c r="AD566" s="152">
        <v>0</v>
      </c>
      <c r="AE566" s="152">
        <v>0</v>
      </c>
      <c r="AF566" s="152">
        <v>0</v>
      </c>
      <c r="AG566" s="150"/>
      <c r="AH566" s="150"/>
      <c r="AI566" s="150"/>
      <c r="AJ566" s="150"/>
      <c r="AK566" s="3" t="s">
        <v>475</v>
      </c>
      <c r="AL566" s="3" t="s">
        <v>475</v>
      </c>
      <c r="AM566" s="3" t="s">
        <v>475</v>
      </c>
    </row>
    <row r="567" spans="1:39" s="3" customFormat="1" x14ac:dyDescent="0.25">
      <c r="A567" s="3">
        <v>20231231</v>
      </c>
      <c r="B567" s="3" t="s">
        <v>1744</v>
      </c>
      <c r="C567" s="3" t="s">
        <v>1745</v>
      </c>
      <c r="D567" s="149">
        <v>9605290.790000001</v>
      </c>
      <c r="E567" s="3" t="s">
        <v>23</v>
      </c>
      <c r="F567" s="3" t="s">
        <v>500</v>
      </c>
      <c r="G567" s="3" t="s">
        <v>504</v>
      </c>
      <c r="H567" s="3">
        <v>1</v>
      </c>
      <c r="I567" s="3" t="s">
        <v>500</v>
      </c>
      <c r="J567" s="157" t="s">
        <v>506</v>
      </c>
      <c r="K567" s="3" t="s">
        <v>24</v>
      </c>
      <c r="L567" s="149" t="s">
        <v>23</v>
      </c>
      <c r="M567" s="3" t="s">
        <v>475</v>
      </c>
      <c r="N567" s="149" t="s">
        <v>475</v>
      </c>
      <c r="O567" s="149" t="s">
        <v>475</v>
      </c>
      <c r="P567" s="150"/>
      <c r="Q567" s="3" t="s">
        <v>475</v>
      </c>
      <c r="R567" s="150"/>
      <c r="T567" s="150"/>
      <c r="U567" s="151">
        <v>0</v>
      </c>
      <c r="V567" s="149" t="s">
        <v>475</v>
      </c>
      <c r="W567" s="149" t="s">
        <v>475</v>
      </c>
      <c r="X567" s="149" t="s">
        <v>475</v>
      </c>
      <c r="Y567" s="149" t="s">
        <v>475</v>
      </c>
      <c r="Z567" s="150"/>
      <c r="AA567" s="150"/>
      <c r="AB567" s="152">
        <v>0</v>
      </c>
      <c r="AC567" s="152">
        <v>0</v>
      </c>
      <c r="AD567" s="152">
        <v>0</v>
      </c>
      <c r="AE567" s="152">
        <v>0</v>
      </c>
      <c r="AF567" s="152">
        <v>0</v>
      </c>
      <c r="AG567" s="150"/>
      <c r="AH567" s="150"/>
      <c r="AI567" s="150"/>
      <c r="AJ567" s="150"/>
      <c r="AK567" s="3" t="s">
        <v>22</v>
      </c>
      <c r="AL567" s="3" t="s">
        <v>571</v>
      </c>
      <c r="AM567" s="3" t="s">
        <v>475</v>
      </c>
    </row>
    <row r="568" spans="1:39" s="3" customFormat="1" x14ac:dyDescent="0.25">
      <c r="A568" s="3">
        <v>20231231</v>
      </c>
      <c r="B568" s="3" t="s">
        <v>1746</v>
      </c>
      <c r="C568" s="3" t="s">
        <v>1747</v>
      </c>
      <c r="D568" s="149">
        <v>4619790.79</v>
      </c>
      <c r="E568" s="3" t="s">
        <v>23</v>
      </c>
      <c r="F568" s="3" t="s">
        <v>500</v>
      </c>
      <c r="G568" s="3" t="s">
        <v>504</v>
      </c>
      <c r="H568" s="3">
        <v>1</v>
      </c>
      <c r="I568" s="3" t="s">
        <v>500</v>
      </c>
      <c r="K568" s="3" t="s">
        <v>24</v>
      </c>
      <c r="L568" s="149" t="s">
        <v>23</v>
      </c>
      <c r="M568" s="3" t="s">
        <v>475</v>
      </c>
      <c r="N568" s="149" t="s">
        <v>475</v>
      </c>
      <c r="O568" s="149" t="s">
        <v>475</v>
      </c>
      <c r="P568" s="150"/>
      <c r="Q568" s="3" t="s">
        <v>475</v>
      </c>
      <c r="R568" s="150"/>
      <c r="T568" s="150"/>
      <c r="U568" s="151">
        <v>0</v>
      </c>
      <c r="V568" s="149" t="s">
        <v>475</v>
      </c>
      <c r="W568" s="149" t="s">
        <v>475</v>
      </c>
      <c r="X568" s="149" t="s">
        <v>475</v>
      </c>
      <c r="Y568" s="149" t="s">
        <v>475</v>
      </c>
      <c r="Z568" s="150"/>
      <c r="AA568" s="150"/>
      <c r="AB568" s="152">
        <v>0</v>
      </c>
      <c r="AC568" s="152">
        <v>0</v>
      </c>
      <c r="AD568" s="152">
        <v>0</v>
      </c>
      <c r="AE568" s="152">
        <v>0</v>
      </c>
      <c r="AF568" s="152">
        <v>0</v>
      </c>
      <c r="AG568" s="150"/>
      <c r="AH568" s="150"/>
      <c r="AI568" s="150"/>
      <c r="AJ568" s="150"/>
      <c r="AK568" s="3" t="s">
        <v>475</v>
      </c>
      <c r="AL568" s="3" t="s">
        <v>475</v>
      </c>
      <c r="AM568" s="3" t="s">
        <v>475</v>
      </c>
    </row>
    <row r="569" spans="1:39" s="3" customFormat="1" x14ac:dyDescent="0.25">
      <c r="A569" s="3">
        <v>20231231</v>
      </c>
      <c r="B569" s="3" t="s">
        <v>1748</v>
      </c>
      <c r="C569" s="3" t="s">
        <v>1749</v>
      </c>
      <c r="D569" s="149">
        <v>541240.31000000006</v>
      </c>
      <c r="E569" s="3" t="s">
        <v>23</v>
      </c>
      <c r="F569" s="3" t="s">
        <v>500</v>
      </c>
      <c r="G569" s="3" t="s">
        <v>504</v>
      </c>
      <c r="H569" s="3">
        <v>1</v>
      </c>
      <c r="I569" s="3" t="s">
        <v>500</v>
      </c>
      <c r="K569" s="3" t="s">
        <v>24</v>
      </c>
      <c r="L569" s="149" t="s">
        <v>23</v>
      </c>
      <c r="M569" s="3" t="s">
        <v>475</v>
      </c>
      <c r="N569" s="149" t="s">
        <v>475</v>
      </c>
      <c r="O569" s="149" t="s">
        <v>475</v>
      </c>
      <c r="P569" s="150"/>
      <c r="Q569" s="3" t="s">
        <v>475</v>
      </c>
      <c r="R569" s="150"/>
      <c r="T569" s="150"/>
      <c r="U569" s="151">
        <v>0</v>
      </c>
      <c r="V569" s="149" t="s">
        <v>475</v>
      </c>
      <c r="W569" s="149" t="s">
        <v>475</v>
      </c>
      <c r="X569" s="149" t="s">
        <v>475</v>
      </c>
      <c r="Y569" s="149" t="s">
        <v>475</v>
      </c>
      <c r="Z569" s="150"/>
      <c r="AA569" s="150"/>
      <c r="AB569" s="152">
        <v>0</v>
      </c>
      <c r="AC569" s="152">
        <v>0</v>
      </c>
      <c r="AD569" s="152">
        <v>0</v>
      </c>
      <c r="AE569" s="152">
        <v>0</v>
      </c>
      <c r="AF569" s="152">
        <v>0</v>
      </c>
      <c r="AG569" s="150"/>
      <c r="AH569" s="150"/>
      <c r="AI569" s="150"/>
      <c r="AJ569" s="150"/>
      <c r="AK569" s="3" t="s">
        <v>475</v>
      </c>
      <c r="AL569" s="3" t="s">
        <v>475</v>
      </c>
      <c r="AM569" s="3" t="s">
        <v>475</v>
      </c>
    </row>
    <row r="570" spans="1:39" s="3" customFormat="1" x14ac:dyDescent="0.25">
      <c r="A570" s="3">
        <v>20231231</v>
      </c>
      <c r="B570" s="3" t="s">
        <v>1750</v>
      </c>
      <c r="C570" s="3" t="s">
        <v>1751</v>
      </c>
      <c r="D570" s="149">
        <v>55212.07</v>
      </c>
      <c r="E570" s="3" t="s">
        <v>23</v>
      </c>
      <c r="F570" s="3" t="s">
        <v>500</v>
      </c>
      <c r="G570" s="3" t="s">
        <v>474</v>
      </c>
      <c r="H570" s="3">
        <v>0</v>
      </c>
      <c r="I570" s="3" t="s">
        <v>500</v>
      </c>
      <c r="J570" s="157" t="s">
        <v>483</v>
      </c>
      <c r="K570" s="3" t="s">
        <v>23</v>
      </c>
      <c r="L570" s="149" t="s">
        <v>23</v>
      </c>
      <c r="M570" s="3" t="s">
        <v>475</v>
      </c>
      <c r="N570" s="149" t="s">
        <v>475</v>
      </c>
      <c r="O570" s="149" t="s">
        <v>475</v>
      </c>
      <c r="P570" s="150"/>
      <c r="Q570" s="3" t="s">
        <v>475</v>
      </c>
      <c r="R570" s="150"/>
      <c r="T570" s="150"/>
      <c r="U570" s="151">
        <v>0</v>
      </c>
      <c r="V570" s="149" t="s">
        <v>475</v>
      </c>
      <c r="W570" s="149" t="s">
        <v>475</v>
      </c>
      <c r="X570" s="149" t="s">
        <v>475</v>
      </c>
      <c r="Y570" s="149" t="s">
        <v>475</v>
      </c>
      <c r="Z570" s="150"/>
      <c r="AA570" s="150"/>
      <c r="AB570" s="152">
        <v>0</v>
      </c>
      <c r="AC570" s="152">
        <v>0</v>
      </c>
      <c r="AD570" s="152">
        <v>0</v>
      </c>
      <c r="AE570" s="152">
        <v>0</v>
      </c>
      <c r="AF570" s="152">
        <v>0</v>
      </c>
      <c r="AG570" s="150"/>
      <c r="AH570" s="150"/>
      <c r="AI570" s="150"/>
      <c r="AJ570" s="150"/>
      <c r="AK570" s="3" t="s">
        <v>25</v>
      </c>
      <c r="AL570" s="3" t="s">
        <v>1752</v>
      </c>
      <c r="AM570" s="3" t="s">
        <v>475</v>
      </c>
    </row>
    <row r="571" spans="1:39" s="3" customFormat="1" x14ac:dyDescent="0.25">
      <c r="A571" s="3">
        <v>20231231</v>
      </c>
      <c r="B571" s="3" t="s">
        <v>1753</v>
      </c>
      <c r="C571" s="3" t="s">
        <v>1754</v>
      </c>
      <c r="D571" s="149">
        <v>10204768.900000002</v>
      </c>
      <c r="E571" s="3" t="s">
        <v>24</v>
      </c>
      <c r="F571" s="3" t="s">
        <v>473</v>
      </c>
      <c r="G571" s="3" t="s">
        <v>474</v>
      </c>
      <c r="H571" s="3">
        <v>0</v>
      </c>
      <c r="I571" s="3" t="s">
        <v>473</v>
      </c>
      <c r="J571" s="3" t="s">
        <v>473</v>
      </c>
      <c r="K571" s="3" t="s">
        <v>23</v>
      </c>
      <c r="L571" s="149" t="s">
        <v>23</v>
      </c>
      <c r="M571" s="3" t="s">
        <v>475</v>
      </c>
      <c r="N571" s="149" t="s">
        <v>475</v>
      </c>
      <c r="O571" s="149" t="s">
        <v>475</v>
      </c>
      <c r="P571" s="150"/>
      <c r="Q571" s="3" t="s">
        <v>475</v>
      </c>
      <c r="R571" s="150"/>
      <c r="T571" s="150"/>
      <c r="U571" s="151">
        <v>0</v>
      </c>
      <c r="V571" s="149" t="s">
        <v>475</v>
      </c>
      <c r="W571" s="149" t="s">
        <v>475</v>
      </c>
      <c r="X571" s="149" t="s">
        <v>475</v>
      </c>
      <c r="Y571" s="149" t="s">
        <v>475</v>
      </c>
      <c r="Z571" s="150"/>
      <c r="AA571" s="150"/>
      <c r="AB571" s="152">
        <v>0</v>
      </c>
      <c r="AC571" s="152">
        <v>0</v>
      </c>
      <c r="AD571" s="152">
        <v>0</v>
      </c>
      <c r="AE571" s="152">
        <v>0</v>
      </c>
      <c r="AF571" s="152">
        <v>0</v>
      </c>
      <c r="AG571" s="150"/>
      <c r="AH571" s="150"/>
      <c r="AI571" s="150"/>
      <c r="AJ571" s="150"/>
      <c r="AK571" s="3" t="s">
        <v>475</v>
      </c>
      <c r="AL571" s="3" t="s">
        <v>475</v>
      </c>
      <c r="AM571" s="3" t="s">
        <v>475</v>
      </c>
    </row>
    <row r="572" spans="1:39" s="3" customFormat="1" x14ac:dyDescent="0.25">
      <c r="A572" s="3">
        <v>20231231</v>
      </c>
      <c r="B572" s="3" t="s">
        <v>1755</v>
      </c>
      <c r="C572" s="3" t="s">
        <v>1756</v>
      </c>
      <c r="D572" s="149">
        <v>82820.17</v>
      </c>
      <c r="E572" s="3" t="s">
        <v>23</v>
      </c>
      <c r="F572" s="3" t="s">
        <v>500</v>
      </c>
      <c r="G572" s="3" t="s">
        <v>474</v>
      </c>
      <c r="H572" s="3">
        <v>0</v>
      </c>
      <c r="I572" s="3" t="s">
        <v>500</v>
      </c>
      <c r="J572" s="157" t="s">
        <v>483</v>
      </c>
      <c r="K572" s="3" t="s">
        <v>23</v>
      </c>
      <c r="L572" s="149" t="s">
        <v>23</v>
      </c>
      <c r="M572" s="3" t="s">
        <v>475</v>
      </c>
      <c r="N572" s="149" t="s">
        <v>475</v>
      </c>
      <c r="O572" s="149" t="s">
        <v>475</v>
      </c>
      <c r="P572" s="150"/>
      <c r="Q572" s="3" t="s">
        <v>475</v>
      </c>
      <c r="R572" s="150"/>
      <c r="T572" s="150"/>
      <c r="U572" s="151">
        <v>0</v>
      </c>
      <c r="V572" s="149" t="s">
        <v>475</v>
      </c>
      <c r="W572" s="149" t="s">
        <v>475</v>
      </c>
      <c r="X572" s="149" t="s">
        <v>475</v>
      </c>
      <c r="Y572" s="149" t="s">
        <v>475</v>
      </c>
      <c r="Z572" s="150"/>
      <c r="AA572" s="150"/>
      <c r="AB572" s="152">
        <v>0</v>
      </c>
      <c r="AC572" s="152">
        <v>0</v>
      </c>
      <c r="AD572" s="152">
        <v>0</v>
      </c>
      <c r="AE572" s="152">
        <v>0</v>
      </c>
      <c r="AF572" s="152">
        <v>0</v>
      </c>
      <c r="AG572" s="150"/>
      <c r="AH572" s="150"/>
      <c r="AI572" s="150"/>
      <c r="AJ572" s="150"/>
      <c r="AK572" s="3" t="s">
        <v>25</v>
      </c>
      <c r="AL572" s="3" t="s">
        <v>1757</v>
      </c>
      <c r="AM572" s="3" t="s">
        <v>475</v>
      </c>
    </row>
    <row r="573" spans="1:39" s="3" customFormat="1" x14ac:dyDescent="0.25">
      <c r="A573" s="3">
        <v>20231231</v>
      </c>
      <c r="B573" s="3" t="s">
        <v>1758</v>
      </c>
      <c r="C573" s="3" t="s">
        <v>1759</v>
      </c>
      <c r="D573" s="149">
        <v>1278613.17</v>
      </c>
      <c r="E573" s="3" t="s">
        <v>23</v>
      </c>
      <c r="F573" s="3" t="s">
        <v>500</v>
      </c>
      <c r="G573" s="3" t="s">
        <v>474</v>
      </c>
      <c r="H573" s="3">
        <v>0</v>
      </c>
      <c r="I573" s="3" t="s">
        <v>500</v>
      </c>
      <c r="J573" s="157" t="s">
        <v>483</v>
      </c>
      <c r="K573" s="3" t="s">
        <v>23</v>
      </c>
      <c r="L573" s="149" t="s">
        <v>23</v>
      </c>
      <c r="M573" s="3" t="s">
        <v>475</v>
      </c>
      <c r="N573" s="149" t="s">
        <v>475</v>
      </c>
      <c r="O573" s="149" t="s">
        <v>475</v>
      </c>
      <c r="P573" s="150"/>
      <c r="Q573" s="3" t="s">
        <v>475</v>
      </c>
      <c r="R573" s="150"/>
      <c r="T573" s="150"/>
      <c r="U573" s="151">
        <v>0</v>
      </c>
      <c r="V573" s="149" t="s">
        <v>475</v>
      </c>
      <c r="W573" s="149" t="s">
        <v>475</v>
      </c>
      <c r="X573" s="149" t="s">
        <v>475</v>
      </c>
      <c r="Y573" s="149" t="s">
        <v>475</v>
      </c>
      <c r="Z573" s="150"/>
      <c r="AA573" s="150"/>
      <c r="AB573" s="152">
        <v>0</v>
      </c>
      <c r="AC573" s="152">
        <v>0</v>
      </c>
      <c r="AD573" s="152">
        <v>0</v>
      </c>
      <c r="AE573" s="152">
        <v>0</v>
      </c>
      <c r="AF573" s="152">
        <v>0</v>
      </c>
      <c r="AG573" s="150"/>
      <c r="AH573" s="150"/>
      <c r="AI573" s="150"/>
      <c r="AJ573" s="150"/>
      <c r="AK573" s="3" t="s">
        <v>25</v>
      </c>
      <c r="AL573" s="3" t="s">
        <v>1760</v>
      </c>
      <c r="AM573" s="3" t="s">
        <v>475</v>
      </c>
    </row>
    <row r="574" spans="1:39" s="3" customFormat="1" x14ac:dyDescent="0.25">
      <c r="A574" s="3">
        <v>20231231</v>
      </c>
      <c r="B574" s="3" t="s">
        <v>1761</v>
      </c>
      <c r="C574" s="3" t="s">
        <v>1762</v>
      </c>
      <c r="D574" s="149">
        <v>10068831.34</v>
      </c>
      <c r="E574" s="3" t="s">
        <v>24</v>
      </c>
      <c r="F574" s="3" t="s">
        <v>473</v>
      </c>
      <c r="G574" s="3" t="s">
        <v>474</v>
      </c>
      <c r="H574" s="3">
        <v>0</v>
      </c>
      <c r="I574" s="3" t="s">
        <v>473</v>
      </c>
      <c r="J574" s="3" t="s">
        <v>473</v>
      </c>
      <c r="K574" s="3" t="s">
        <v>23</v>
      </c>
      <c r="L574" s="149" t="s">
        <v>23</v>
      </c>
      <c r="M574" s="3" t="s">
        <v>475</v>
      </c>
      <c r="N574" s="149" t="s">
        <v>475</v>
      </c>
      <c r="O574" s="149" t="s">
        <v>475</v>
      </c>
      <c r="P574" s="150"/>
      <c r="Q574" s="3" t="s">
        <v>475</v>
      </c>
      <c r="R574" s="150"/>
      <c r="T574" s="150"/>
      <c r="U574" s="151">
        <v>0</v>
      </c>
      <c r="V574" s="149" t="s">
        <v>475</v>
      </c>
      <c r="W574" s="149" t="s">
        <v>475</v>
      </c>
      <c r="X574" s="149" t="s">
        <v>475</v>
      </c>
      <c r="Y574" s="149" t="s">
        <v>475</v>
      </c>
      <c r="Z574" s="150"/>
      <c r="AA574" s="150"/>
      <c r="AB574" s="152">
        <v>0</v>
      </c>
      <c r="AC574" s="152">
        <v>0</v>
      </c>
      <c r="AD574" s="152">
        <v>0</v>
      </c>
      <c r="AE574" s="152">
        <v>0</v>
      </c>
      <c r="AF574" s="152">
        <v>0</v>
      </c>
      <c r="AG574" s="150"/>
      <c r="AH574" s="150"/>
      <c r="AI574" s="150"/>
      <c r="AJ574" s="150"/>
      <c r="AK574" s="3" t="s">
        <v>475</v>
      </c>
      <c r="AL574" s="3" t="s">
        <v>475</v>
      </c>
      <c r="AM574" s="3" t="s">
        <v>475</v>
      </c>
    </row>
    <row r="575" spans="1:39" s="3" customFormat="1" x14ac:dyDescent="0.25">
      <c r="A575" s="3">
        <v>20231231</v>
      </c>
      <c r="B575" s="3" t="s">
        <v>1763</v>
      </c>
      <c r="C575" s="3" t="s">
        <v>1764</v>
      </c>
      <c r="D575" s="149">
        <v>5564567.2000000002</v>
      </c>
      <c r="E575" s="3" t="s">
        <v>24</v>
      </c>
      <c r="F575" s="3" t="s">
        <v>473</v>
      </c>
      <c r="G575" s="3" t="s">
        <v>474</v>
      </c>
      <c r="H575" s="3">
        <v>0</v>
      </c>
      <c r="I575" s="3" t="s">
        <v>473</v>
      </c>
      <c r="J575" s="3" t="s">
        <v>473</v>
      </c>
      <c r="K575" s="3" t="s">
        <v>23</v>
      </c>
      <c r="L575" s="149" t="s">
        <v>23</v>
      </c>
      <c r="M575" s="3" t="s">
        <v>475</v>
      </c>
      <c r="N575" s="149" t="s">
        <v>475</v>
      </c>
      <c r="O575" s="149" t="s">
        <v>475</v>
      </c>
      <c r="P575" s="150"/>
      <c r="Q575" s="3" t="s">
        <v>475</v>
      </c>
      <c r="R575" s="150"/>
      <c r="T575" s="150"/>
      <c r="U575" s="151">
        <v>0</v>
      </c>
      <c r="V575" s="149" t="s">
        <v>475</v>
      </c>
      <c r="W575" s="149" t="s">
        <v>475</v>
      </c>
      <c r="X575" s="149" t="s">
        <v>475</v>
      </c>
      <c r="Y575" s="149" t="s">
        <v>475</v>
      </c>
      <c r="Z575" s="150"/>
      <c r="AA575" s="150"/>
      <c r="AB575" s="152">
        <v>0</v>
      </c>
      <c r="AC575" s="152">
        <v>0</v>
      </c>
      <c r="AD575" s="152">
        <v>0</v>
      </c>
      <c r="AE575" s="152">
        <v>0</v>
      </c>
      <c r="AF575" s="152">
        <v>0</v>
      </c>
      <c r="AG575" s="150"/>
      <c r="AH575" s="150"/>
      <c r="AI575" s="150"/>
      <c r="AJ575" s="150"/>
      <c r="AK575" s="3" t="s">
        <v>475</v>
      </c>
      <c r="AL575" s="3" t="s">
        <v>475</v>
      </c>
      <c r="AM575" s="3" t="s">
        <v>475</v>
      </c>
    </row>
    <row r="576" spans="1:39" s="3" customFormat="1" x14ac:dyDescent="0.25">
      <c r="A576" s="3">
        <v>20231231</v>
      </c>
      <c r="B576" s="3" t="s">
        <v>1765</v>
      </c>
      <c r="C576" s="3" t="s">
        <v>1766</v>
      </c>
      <c r="D576" s="149">
        <v>2056.1999999999998</v>
      </c>
      <c r="E576" s="3" t="s">
        <v>24</v>
      </c>
      <c r="F576" s="3" t="s">
        <v>473</v>
      </c>
      <c r="G576" s="3" t="s">
        <v>474</v>
      </c>
      <c r="H576" s="3">
        <v>0</v>
      </c>
      <c r="I576" s="3" t="s">
        <v>473</v>
      </c>
      <c r="J576" s="3" t="s">
        <v>473</v>
      </c>
      <c r="K576" s="3" t="s">
        <v>23</v>
      </c>
      <c r="L576" s="149" t="s">
        <v>23</v>
      </c>
      <c r="M576" s="3" t="s">
        <v>475</v>
      </c>
      <c r="N576" s="149" t="s">
        <v>475</v>
      </c>
      <c r="O576" s="149" t="s">
        <v>475</v>
      </c>
      <c r="P576" s="150"/>
      <c r="Q576" s="3" t="s">
        <v>475</v>
      </c>
      <c r="R576" s="150"/>
      <c r="T576" s="150"/>
      <c r="U576" s="151">
        <v>0</v>
      </c>
      <c r="V576" s="149" t="s">
        <v>475</v>
      </c>
      <c r="W576" s="149" t="s">
        <v>475</v>
      </c>
      <c r="X576" s="149" t="s">
        <v>475</v>
      </c>
      <c r="Y576" s="149" t="s">
        <v>475</v>
      </c>
      <c r="Z576" s="150"/>
      <c r="AA576" s="150"/>
      <c r="AB576" s="152">
        <v>0</v>
      </c>
      <c r="AC576" s="152">
        <v>0</v>
      </c>
      <c r="AD576" s="152">
        <v>0</v>
      </c>
      <c r="AE576" s="152">
        <v>0</v>
      </c>
      <c r="AF576" s="152">
        <v>0</v>
      </c>
      <c r="AG576" s="150"/>
      <c r="AH576" s="150"/>
      <c r="AI576" s="150"/>
      <c r="AJ576" s="150"/>
      <c r="AK576" s="3" t="s">
        <v>475</v>
      </c>
      <c r="AL576" s="3" t="s">
        <v>475</v>
      </c>
      <c r="AM576" s="3" t="s">
        <v>475</v>
      </c>
    </row>
    <row r="577" spans="1:39" s="3" customFormat="1" x14ac:dyDescent="0.25">
      <c r="A577" s="3">
        <v>20231231</v>
      </c>
      <c r="B577" s="3" t="s">
        <v>1767</v>
      </c>
      <c r="C577" s="3" t="s">
        <v>1768</v>
      </c>
      <c r="D577" s="149">
        <v>1966644.8000000003</v>
      </c>
      <c r="E577" s="3" t="s">
        <v>24</v>
      </c>
      <c r="F577" s="3" t="s">
        <v>473</v>
      </c>
      <c r="G577" s="3" t="s">
        <v>474</v>
      </c>
      <c r="H577" s="3">
        <v>0</v>
      </c>
      <c r="I577" s="3" t="s">
        <v>473</v>
      </c>
      <c r="J577" s="3" t="s">
        <v>473</v>
      </c>
      <c r="K577" s="3" t="s">
        <v>23</v>
      </c>
      <c r="L577" s="149" t="s">
        <v>23</v>
      </c>
      <c r="M577" s="3" t="s">
        <v>475</v>
      </c>
      <c r="N577" s="149" t="s">
        <v>475</v>
      </c>
      <c r="O577" s="149" t="s">
        <v>475</v>
      </c>
      <c r="P577" s="150"/>
      <c r="Q577" s="3" t="s">
        <v>475</v>
      </c>
      <c r="R577" s="150"/>
      <c r="T577" s="150"/>
      <c r="U577" s="151">
        <v>0</v>
      </c>
      <c r="V577" s="149" t="s">
        <v>475</v>
      </c>
      <c r="W577" s="149" t="s">
        <v>475</v>
      </c>
      <c r="X577" s="149" t="s">
        <v>475</v>
      </c>
      <c r="Y577" s="149" t="s">
        <v>475</v>
      </c>
      <c r="Z577" s="150"/>
      <c r="AA577" s="150"/>
      <c r="AB577" s="152">
        <v>0</v>
      </c>
      <c r="AC577" s="152">
        <v>0</v>
      </c>
      <c r="AD577" s="152">
        <v>0</v>
      </c>
      <c r="AE577" s="152">
        <v>0</v>
      </c>
      <c r="AF577" s="152">
        <v>0</v>
      </c>
      <c r="AG577" s="150"/>
      <c r="AH577" s="150"/>
      <c r="AI577" s="150"/>
      <c r="AJ577" s="150"/>
      <c r="AK577" s="3" t="s">
        <v>475</v>
      </c>
      <c r="AL577" s="3" t="s">
        <v>475</v>
      </c>
      <c r="AM577" s="3" t="s">
        <v>475</v>
      </c>
    </row>
    <row r="578" spans="1:39" s="3" customFormat="1" x14ac:dyDescent="0.25">
      <c r="A578" s="3">
        <v>20231231</v>
      </c>
      <c r="B578" s="3" t="s">
        <v>1769</v>
      </c>
      <c r="C578" s="3" t="s">
        <v>1770</v>
      </c>
      <c r="D578" s="149">
        <v>1572546.2</v>
      </c>
      <c r="E578" s="3" t="s">
        <v>23</v>
      </c>
      <c r="F578" s="3" t="s">
        <v>500</v>
      </c>
      <c r="G578" s="3" t="s">
        <v>474</v>
      </c>
      <c r="H578" s="3">
        <v>0</v>
      </c>
      <c r="I578" s="3" t="s">
        <v>500</v>
      </c>
      <c r="K578" s="3" t="s">
        <v>23</v>
      </c>
      <c r="L578" s="149" t="s">
        <v>23</v>
      </c>
      <c r="M578" s="3" t="s">
        <v>475</v>
      </c>
      <c r="N578" s="149" t="s">
        <v>475</v>
      </c>
      <c r="O578" s="149" t="s">
        <v>475</v>
      </c>
      <c r="P578" s="150"/>
      <c r="Q578" s="3" t="s">
        <v>475</v>
      </c>
      <c r="R578" s="150"/>
      <c r="T578" s="150"/>
      <c r="U578" s="151">
        <v>0</v>
      </c>
      <c r="V578" s="149" t="s">
        <v>475</v>
      </c>
      <c r="W578" s="149" t="s">
        <v>475</v>
      </c>
      <c r="X578" s="149" t="s">
        <v>475</v>
      </c>
      <c r="Y578" s="149" t="s">
        <v>475</v>
      </c>
      <c r="Z578" s="150"/>
      <c r="AA578" s="150"/>
      <c r="AB578" s="152">
        <v>0</v>
      </c>
      <c r="AC578" s="152">
        <v>0</v>
      </c>
      <c r="AD578" s="152">
        <v>0</v>
      </c>
      <c r="AE578" s="152">
        <v>0</v>
      </c>
      <c r="AF578" s="152">
        <v>0</v>
      </c>
      <c r="AG578" s="150"/>
      <c r="AH578" s="150"/>
      <c r="AI578" s="150"/>
      <c r="AJ578" s="150"/>
      <c r="AK578" s="3" t="s">
        <v>475</v>
      </c>
      <c r="AL578" s="3" t="s">
        <v>475</v>
      </c>
      <c r="AM578" s="3" t="s">
        <v>475</v>
      </c>
    </row>
    <row r="579" spans="1:39" s="3" customFormat="1" x14ac:dyDescent="0.25">
      <c r="A579" s="3">
        <v>20231231</v>
      </c>
      <c r="B579" s="3" t="s">
        <v>1771</v>
      </c>
      <c r="C579" s="3" t="s">
        <v>1772</v>
      </c>
      <c r="D579" s="149">
        <v>102114.02</v>
      </c>
      <c r="E579" s="3" t="s">
        <v>23</v>
      </c>
      <c r="F579" s="3" t="s">
        <v>500</v>
      </c>
      <c r="G579" s="3" t="s">
        <v>474</v>
      </c>
      <c r="H579" s="3">
        <v>0</v>
      </c>
      <c r="I579" s="3" t="s">
        <v>500</v>
      </c>
      <c r="K579" s="3" t="s">
        <v>23</v>
      </c>
      <c r="L579" s="149" t="s">
        <v>23</v>
      </c>
      <c r="M579" s="3" t="s">
        <v>475</v>
      </c>
      <c r="N579" s="149" t="s">
        <v>475</v>
      </c>
      <c r="O579" s="149" t="s">
        <v>475</v>
      </c>
      <c r="P579" s="150"/>
      <c r="Q579" s="3" t="s">
        <v>475</v>
      </c>
      <c r="R579" s="150"/>
      <c r="T579" s="150"/>
      <c r="U579" s="151">
        <v>0</v>
      </c>
      <c r="V579" s="149" t="s">
        <v>475</v>
      </c>
      <c r="W579" s="149" t="s">
        <v>475</v>
      </c>
      <c r="X579" s="149" t="s">
        <v>475</v>
      </c>
      <c r="Y579" s="149" t="s">
        <v>475</v>
      </c>
      <c r="Z579" s="150"/>
      <c r="AA579" s="150"/>
      <c r="AB579" s="152">
        <v>0</v>
      </c>
      <c r="AC579" s="152">
        <v>0</v>
      </c>
      <c r="AD579" s="152">
        <v>0</v>
      </c>
      <c r="AE579" s="152">
        <v>0</v>
      </c>
      <c r="AF579" s="152">
        <v>0</v>
      </c>
      <c r="AG579" s="150"/>
      <c r="AH579" s="150"/>
      <c r="AI579" s="150"/>
      <c r="AJ579" s="150"/>
      <c r="AK579" s="3" t="s">
        <v>475</v>
      </c>
      <c r="AL579" s="3" t="s">
        <v>475</v>
      </c>
      <c r="AM579" s="3" t="s">
        <v>475</v>
      </c>
    </row>
    <row r="580" spans="1:39" s="3" customFormat="1" x14ac:dyDescent="0.25">
      <c r="A580" s="3">
        <v>20231231</v>
      </c>
      <c r="B580" s="3" t="s">
        <v>1773</v>
      </c>
      <c r="C580" s="3" t="s">
        <v>1774</v>
      </c>
      <c r="D580" s="149">
        <v>664359.6</v>
      </c>
      <c r="E580" s="3" t="s">
        <v>24</v>
      </c>
      <c r="F580" s="3" t="s">
        <v>473</v>
      </c>
      <c r="G580" s="3" t="s">
        <v>474</v>
      </c>
      <c r="H580" s="3">
        <v>0</v>
      </c>
      <c r="I580" s="3" t="s">
        <v>473</v>
      </c>
      <c r="J580" s="3" t="s">
        <v>473</v>
      </c>
      <c r="K580" s="3" t="s">
        <v>23</v>
      </c>
      <c r="L580" s="149" t="s">
        <v>23</v>
      </c>
      <c r="M580" s="3" t="s">
        <v>475</v>
      </c>
      <c r="N580" s="149" t="s">
        <v>475</v>
      </c>
      <c r="O580" s="149" t="s">
        <v>475</v>
      </c>
      <c r="P580" s="150"/>
      <c r="Q580" s="3" t="s">
        <v>475</v>
      </c>
      <c r="R580" s="150"/>
      <c r="T580" s="150"/>
      <c r="U580" s="151">
        <v>0</v>
      </c>
      <c r="V580" s="149" t="s">
        <v>475</v>
      </c>
      <c r="W580" s="149" t="s">
        <v>475</v>
      </c>
      <c r="X580" s="149" t="s">
        <v>475</v>
      </c>
      <c r="Y580" s="149" t="s">
        <v>475</v>
      </c>
      <c r="Z580" s="150"/>
      <c r="AA580" s="150"/>
      <c r="AB580" s="152">
        <v>0</v>
      </c>
      <c r="AC580" s="152">
        <v>0</v>
      </c>
      <c r="AD580" s="152">
        <v>0</v>
      </c>
      <c r="AE580" s="152">
        <v>0</v>
      </c>
      <c r="AF580" s="152">
        <v>0</v>
      </c>
      <c r="AG580" s="150"/>
      <c r="AH580" s="150"/>
      <c r="AI580" s="150"/>
      <c r="AJ580" s="150"/>
      <c r="AK580" s="3" t="s">
        <v>475</v>
      </c>
      <c r="AL580" s="3" t="s">
        <v>475</v>
      </c>
      <c r="AM580" s="3" t="s">
        <v>475</v>
      </c>
    </row>
    <row r="581" spans="1:39" s="3" customFormat="1" x14ac:dyDescent="0.25">
      <c r="A581" s="3">
        <v>20231231</v>
      </c>
      <c r="B581" s="3" t="s">
        <v>1775</v>
      </c>
      <c r="C581" s="3" t="s">
        <v>1776</v>
      </c>
      <c r="D581" s="149">
        <v>1976047.55</v>
      </c>
      <c r="E581" s="3" t="s">
        <v>23</v>
      </c>
      <c r="F581" s="3" t="s">
        <v>500</v>
      </c>
      <c r="G581" s="3" t="s">
        <v>504</v>
      </c>
      <c r="H581" s="3">
        <v>1</v>
      </c>
      <c r="I581" s="3" t="s">
        <v>500</v>
      </c>
      <c r="K581" s="3" t="s">
        <v>24</v>
      </c>
      <c r="L581" s="149" t="s">
        <v>23</v>
      </c>
      <c r="M581" s="3" t="s">
        <v>475</v>
      </c>
      <c r="N581" s="149" t="s">
        <v>475</v>
      </c>
      <c r="O581" s="149" t="s">
        <v>475</v>
      </c>
      <c r="P581" s="150"/>
      <c r="Q581" s="3" t="s">
        <v>475</v>
      </c>
      <c r="R581" s="150"/>
      <c r="T581" s="150"/>
      <c r="U581" s="151">
        <v>0</v>
      </c>
      <c r="V581" s="149" t="s">
        <v>475</v>
      </c>
      <c r="W581" s="149" t="s">
        <v>475</v>
      </c>
      <c r="X581" s="149" t="s">
        <v>475</v>
      </c>
      <c r="Y581" s="149" t="s">
        <v>475</v>
      </c>
      <c r="Z581" s="150"/>
      <c r="AA581" s="150"/>
      <c r="AB581" s="152">
        <v>0</v>
      </c>
      <c r="AC581" s="152">
        <v>0</v>
      </c>
      <c r="AD581" s="152">
        <v>0</v>
      </c>
      <c r="AE581" s="152">
        <v>0</v>
      </c>
      <c r="AF581" s="152">
        <v>0</v>
      </c>
      <c r="AG581" s="150"/>
      <c r="AH581" s="150"/>
      <c r="AI581" s="150"/>
      <c r="AJ581" s="150"/>
      <c r="AK581" s="3" t="s">
        <v>475</v>
      </c>
      <c r="AL581" s="3" t="s">
        <v>475</v>
      </c>
      <c r="AM581" s="3" t="s">
        <v>475</v>
      </c>
    </row>
    <row r="582" spans="1:39" s="3" customFormat="1" x14ac:dyDescent="0.25">
      <c r="A582" s="3">
        <v>20231231</v>
      </c>
      <c r="B582" s="3" t="s">
        <v>1777</v>
      </c>
      <c r="C582" s="3" t="s">
        <v>1778</v>
      </c>
      <c r="D582" s="149">
        <v>230727.55000000002</v>
      </c>
      <c r="E582" s="3" t="s">
        <v>24</v>
      </c>
      <c r="F582" s="3" t="s">
        <v>473</v>
      </c>
      <c r="G582" s="3" t="s">
        <v>474</v>
      </c>
      <c r="H582" s="3">
        <v>0</v>
      </c>
      <c r="I582" s="3" t="s">
        <v>473</v>
      </c>
      <c r="J582" s="3" t="s">
        <v>473</v>
      </c>
      <c r="K582" s="3" t="s">
        <v>23</v>
      </c>
      <c r="L582" s="149" t="s">
        <v>23</v>
      </c>
      <c r="M582" s="3" t="s">
        <v>475</v>
      </c>
      <c r="N582" s="149" t="s">
        <v>475</v>
      </c>
      <c r="O582" s="149" t="s">
        <v>475</v>
      </c>
      <c r="P582" s="150"/>
      <c r="Q582" s="3" t="s">
        <v>475</v>
      </c>
      <c r="R582" s="150"/>
      <c r="T582" s="150"/>
      <c r="U582" s="151">
        <v>0</v>
      </c>
      <c r="V582" s="149" t="s">
        <v>475</v>
      </c>
      <c r="W582" s="149" t="s">
        <v>475</v>
      </c>
      <c r="X582" s="149" t="s">
        <v>475</v>
      </c>
      <c r="Y582" s="149" t="s">
        <v>475</v>
      </c>
      <c r="Z582" s="150"/>
      <c r="AA582" s="150"/>
      <c r="AB582" s="152">
        <v>0</v>
      </c>
      <c r="AC582" s="152">
        <v>0</v>
      </c>
      <c r="AD582" s="152">
        <v>0</v>
      </c>
      <c r="AE582" s="152">
        <v>0</v>
      </c>
      <c r="AF582" s="152">
        <v>0</v>
      </c>
      <c r="AG582" s="150"/>
      <c r="AH582" s="150"/>
      <c r="AI582" s="150"/>
      <c r="AJ582" s="150"/>
      <c r="AK582" s="3" t="s">
        <v>475</v>
      </c>
      <c r="AL582" s="3" t="s">
        <v>475</v>
      </c>
      <c r="AM582" s="3" t="s">
        <v>475</v>
      </c>
    </row>
    <row r="583" spans="1:39" s="3" customFormat="1" x14ac:dyDescent="0.25">
      <c r="A583" s="3">
        <v>20231231</v>
      </c>
      <c r="B583" s="3" t="s">
        <v>1779</v>
      </c>
      <c r="C583" s="3" t="s">
        <v>1780</v>
      </c>
      <c r="D583" s="149">
        <v>15213</v>
      </c>
      <c r="E583" s="3" t="s">
        <v>23</v>
      </c>
      <c r="F583" s="3" t="s">
        <v>500</v>
      </c>
      <c r="G583" s="3" t="s">
        <v>474</v>
      </c>
      <c r="H583" s="3">
        <v>0</v>
      </c>
      <c r="I583" s="3" t="s">
        <v>500</v>
      </c>
      <c r="K583" s="3" t="s">
        <v>23</v>
      </c>
      <c r="L583" s="149" t="s">
        <v>23</v>
      </c>
      <c r="M583" s="3" t="s">
        <v>475</v>
      </c>
      <c r="N583" s="149" t="s">
        <v>475</v>
      </c>
      <c r="O583" s="149" t="s">
        <v>475</v>
      </c>
      <c r="P583" s="150"/>
      <c r="Q583" s="3" t="s">
        <v>475</v>
      </c>
      <c r="R583" s="150"/>
      <c r="T583" s="150"/>
      <c r="U583" s="151">
        <v>0</v>
      </c>
      <c r="V583" s="149" t="s">
        <v>475</v>
      </c>
      <c r="W583" s="149" t="s">
        <v>475</v>
      </c>
      <c r="X583" s="149" t="s">
        <v>475</v>
      </c>
      <c r="Y583" s="149" t="s">
        <v>475</v>
      </c>
      <c r="Z583" s="150"/>
      <c r="AA583" s="150"/>
      <c r="AB583" s="152">
        <v>0</v>
      </c>
      <c r="AC583" s="152">
        <v>0</v>
      </c>
      <c r="AD583" s="152">
        <v>0</v>
      </c>
      <c r="AE583" s="152">
        <v>0</v>
      </c>
      <c r="AF583" s="152">
        <v>0</v>
      </c>
      <c r="AG583" s="150"/>
      <c r="AH583" s="150"/>
      <c r="AI583" s="150"/>
      <c r="AJ583" s="150"/>
      <c r="AK583" s="3" t="s">
        <v>475</v>
      </c>
      <c r="AL583" s="3" t="s">
        <v>475</v>
      </c>
      <c r="AM583" s="3" t="s">
        <v>475</v>
      </c>
    </row>
    <row r="584" spans="1:39" s="3" customFormat="1" x14ac:dyDescent="0.25">
      <c r="A584" s="3">
        <v>20231231</v>
      </c>
      <c r="B584" s="3" t="s">
        <v>1781</v>
      </c>
      <c r="C584" s="3" t="s">
        <v>1782</v>
      </c>
      <c r="D584" s="149">
        <v>112621.29</v>
      </c>
      <c r="E584" s="3" t="s">
        <v>23</v>
      </c>
      <c r="F584" s="3" t="s">
        <v>500</v>
      </c>
      <c r="G584" s="3" t="s">
        <v>474</v>
      </c>
      <c r="H584" s="3">
        <v>0</v>
      </c>
      <c r="I584" s="3" t="s">
        <v>500</v>
      </c>
      <c r="K584" s="3" t="s">
        <v>23</v>
      </c>
      <c r="L584" s="149" t="s">
        <v>23</v>
      </c>
      <c r="M584" s="3" t="s">
        <v>475</v>
      </c>
      <c r="N584" s="149" t="s">
        <v>475</v>
      </c>
      <c r="O584" s="149" t="s">
        <v>475</v>
      </c>
      <c r="P584" s="150"/>
      <c r="Q584" s="3" t="s">
        <v>475</v>
      </c>
      <c r="R584" s="150"/>
      <c r="T584" s="150"/>
      <c r="U584" s="151">
        <v>0</v>
      </c>
      <c r="V584" s="149" t="s">
        <v>475</v>
      </c>
      <c r="W584" s="149" t="s">
        <v>475</v>
      </c>
      <c r="X584" s="149" t="s">
        <v>475</v>
      </c>
      <c r="Y584" s="149" t="s">
        <v>475</v>
      </c>
      <c r="Z584" s="150"/>
      <c r="AA584" s="150"/>
      <c r="AB584" s="152">
        <v>0</v>
      </c>
      <c r="AC584" s="152">
        <v>0</v>
      </c>
      <c r="AD584" s="152">
        <v>0</v>
      </c>
      <c r="AE584" s="152">
        <v>0</v>
      </c>
      <c r="AF584" s="152">
        <v>0</v>
      </c>
      <c r="AG584" s="150"/>
      <c r="AH584" s="150"/>
      <c r="AI584" s="150"/>
      <c r="AJ584" s="150"/>
      <c r="AK584" s="3" t="s">
        <v>475</v>
      </c>
      <c r="AL584" s="3" t="s">
        <v>475</v>
      </c>
      <c r="AM584" s="3" t="s">
        <v>475</v>
      </c>
    </row>
    <row r="585" spans="1:39" s="3" customFormat="1" x14ac:dyDescent="0.25">
      <c r="A585" s="3">
        <v>20231231</v>
      </c>
      <c r="B585" s="3" t="s">
        <v>1783</v>
      </c>
      <c r="C585" s="3" t="s">
        <v>1784</v>
      </c>
      <c r="D585" s="149">
        <v>8381.68</v>
      </c>
      <c r="E585" s="3" t="s">
        <v>23</v>
      </c>
      <c r="F585" s="3" t="s">
        <v>500</v>
      </c>
      <c r="G585" s="3" t="s">
        <v>504</v>
      </c>
      <c r="H585" s="3">
        <v>1</v>
      </c>
      <c r="I585" s="3" t="s">
        <v>500</v>
      </c>
      <c r="K585" s="3" t="s">
        <v>24</v>
      </c>
      <c r="L585" s="149" t="s">
        <v>23</v>
      </c>
      <c r="M585" s="3" t="s">
        <v>475</v>
      </c>
      <c r="N585" s="149" t="s">
        <v>475</v>
      </c>
      <c r="O585" s="149" t="s">
        <v>475</v>
      </c>
      <c r="P585" s="150"/>
      <c r="Q585" s="3" t="s">
        <v>475</v>
      </c>
      <c r="R585" s="150"/>
      <c r="T585" s="150"/>
      <c r="U585" s="151">
        <v>0</v>
      </c>
      <c r="V585" s="149" t="s">
        <v>475</v>
      </c>
      <c r="W585" s="149" t="s">
        <v>475</v>
      </c>
      <c r="X585" s="149" t="s">
        <v>475</v>
      </c>
      <c r="Y585" s="149" t="s">
        <v>475</v>
      </c>
      <c r="Z585" s="150"/>
      <c r="AA585" s="150"/>
      <c r="AB585" s="152">
        <v>0</v>
      </c>
      <c r="AC585" s="152">
        <v>0</v>
      </c>
      <c r="AD585" s="152">
        <v>0</v>
      </c>
      <c r="AE585" s="152">
        <v>0</v>
      </c>
      <c r="AF585" s="152">
        <v>0</v>
      </c>
      <c r="AG585" s="150"/>
      <c r="AH585" s="150"/>
      <c r="AI585" s="150"/>
      <c r="AJ585" s="150"/>
      <c r="AK585" s="3" t="s">
        <v>475</v>
      </c>
      <c r="AL585" s="3" t="s">
        <v>475</v>
      </c>
      <c r="AM585" s="3" t="s">
        <v>475</v>
      </c>
    </row>
    <row r="586" spans="1:39" s="3" customFormat="1" x14ac:dyDescent="0.25">
      <c r="A586" s="3">
        <v>20231231</v>
      </c>
      <c r="B586" s="3" t="s">
        <v>1785</v>
      </c>
      <c r="C586" s="3" t="s">
        <v>1786</v>
      </c>
      <c r="D586" s="149">
        <v>1776106.27</v>
      </c>
      <c r="E586" s="3" t="s">
        <v>23</v>
      </c>
      <c r="F586" s="3" t="s">
        <v>500</v>
      </c>
      <c r="G586" s="3" t="s">
        <v>504</v>
      </c>
      <c r="H586" s="3">
        <v>1</v>
      </c>
      <c r="I586" s="3" t="s">
        <v>500</v>
      </c>
      <c r="J586" s="157" t="s">
        <v>506</v>
      </c>
      <c r="K586" s="3" t="s">
        <v>24</v>
      </c>
      <c r="L586" s="149" t="s">
        <v>23</v>
      </c>
      <c r="M586" s="3" t="s">
        <v>475</v>
      </c>
      <c r="N586" s="149" t="s">
        <v>475</v>
      </c>
      <c r="O586" s="149" t="s">
        <v>475</v>
      </c>
      <c r="P586" s="150"/>
      <c r="Q586" s="3" t="s">
        <v>475</v>
      </c>
      <c r="R586" s="150"/>
      <c r="T586" s="150"/>
      <c r="U586" s="151">
        <v>0</v>
      </c>
      <c r="V586" s="149" t="s">
        <v>475</v>
      </c>
      <c r="W586" s="149" t="s">
        <v>475</v>
      </c>
      <c r="X586" s="149" t="s">
        <v>475</v>
      </c>
      <c r="Y586" s="149" t="s">
        <v>475</v>
      </c>
      <c r="Z586" s="150"/>
      <c r="AA586" s="150"/>
      <c r="AB586" s="152">
        <v>0</v>
      </c>
      <c r="AC586" s="152">
        <v>0</v>
      </c>
      <c r="AD586" s="152">
        <v>0</v>
      </c>
      <c r="AE586" s="152">
        <v>0</v>
      </c>
      <c r="AF586" s="152">
        <v>0</v>
      </c>
      <c r="AG586" s="150"/>
      <c r="AH586" s="150"/>
      <c r="AI586" s="150"/>
      <c r="AJ586" s="150"/>
      <c r="AK586" s="3" t="s">
        <v>22</v>
      </c>
      <c r="AL586" s="3" t="s">
        <v>571</v>
      </c>
      <c r="AM586" s="3" t="s">
        <v>475</v>
      </c>
    </row>
    <row r="587" spans="1:39" s="3" customFormat="1" x14ac:dyDescent="0.25">
      <c r="A587" s="3">
        <v>20231231</v>
      </c>
      <c r="B587" s="3" t="s">
        <v>1787</v>
      </c>
      <c r="C587" s="3" t="s">
        <v>1788</v>
      </c>
      <c r="D587" s="149">
        <v>5301.85</v>
      </c>
      <c r="E587" s="3" t="s">
        <v>24</v>
      </c>
      <c r="F587" s="3" t="s">
        <v>473</v>
      </c>
      <c r="G587" s="3" t="s">
        <v>474</v>
      </c>
      <c r="H587" s="3">
        <v>0</v>
      </c>
      <c r="I587" s="3" t="s">
        <v>473</v>
      </c>
      <c r="J587" s="3" t="s">
        <v>473</v>
      </c>
      <c r="K587" s="3" t="s">
        <v>23</v>
      </c>
      <c r="L587" s="149" t="s">
        <v>23</v>
      </c>
      <c r="M587" s="3" t="s">
        <v>475</v>
      </c>
      <c r="N587" s="149" t="s">
        <v>475</v>
      </c>
      <c r="O587" s="149" t="s">
        <v>475</v>
      </c>
      <c r="P587" s="150"/>
      <c r="Q587" s="3" t="s">
        <v>475</v>
      </c>
      <c r="R587" s="150"/>
      <c r="T587" s="150"/>
      <c r="U587" s="151">
        <v>0</v>
      </c>
      <c r="V587" s="149" t="s">
        <v>475</v>
      </c>
      <c r="W587" s="149" t="s">
        <v>475</v>
      </c>
      <c r="X587" s="149" t="s">
        <v>475</v>
      </c>
      <c r="Y587" s="149" t="s">
        <v>475</v>
      </c>
      <c r="Z587" s="150"/>
      <c r="AA587" s="150"/>
      <c r="AB587" s="152">
        <v>0</v>
      </c>
      <c r="AC587" s="152">
        <v>0</v>
      </c>
      <c r="AD587" s="152">
        <v>0</v>
      </c>
      <c r="AE587" s="152">
        <v>0</v>
      </c>
      <c r="AF587" s="152">
        <v>0</v>
      </c>
      <c r="AG587" s="150"/>
      <c r="AH587" s="150"/>
      <c r="AI587" s="150"/>
      <c r="AJ587" s="150"/>
      <c r="AK587" s="3" t="s">
        <v>475</v>
      </c>
      <c r="AL587" s="3" t="s">
        <v>475</v>
      </c>
      <c r="AM587" s="3" t="s">
        <v>475</v>
      </c>
    </row>
    <row r="588" spans="1:39" s="3" customFormat="1" x14ac:dyDescent="0.25">
      <c r="A588" s="3">
        <v>20231231</v>
      </c>
      <c r="B588" s="3" t="s">
        <v>1789</v>
      </c>
      <c r="C588" s="3" t="s">
        <v>1790</v>
      </c>
      <c r="D588" s="149">
        <v>9769.39</v>
      </c>
      <c r="E588" s="3" t="s">
        <v>24</v>
      </c>
      <c r="F588" s="3" t="s">
        <v>473</v>
      </c>
      <c r="G588" s="3" t="s">
        <v>474</v>
      </c>
      <c r="H588" s="3">
        <v>0</v>
      </c>
      <c r="I588" s="3" t="s">
        <v>473</v>
      </c>
      <c r="J588" s="3" t="s">
        <v>473</v>
      </c>
      <c r="K588" s="3" t="s">
        <v>23</v>
      </c>
      <c r="L588" s="149" t="s">
        <v>23</v>
      </c>
      <c r="M588" s="3" t="s">
        <v>475</v>
      </c>
      <c r="N588" s="149" t="s">
        <v>475</v>
      </c>
      <c r="O588" s="149" t="s">
        <v>475</v>
      </c>
      <c r="P588" s="150"/>
      <c r="Q588" s="3" t="s">
        <v>475</v>
      </c>
      <c r="R588" s="150"/>
      <c r="T588" s="150"/>
      <c r="U588" s="151">
        <v>0</v>
      </c>
      <c r="V588" s="149" t="s">
        <v>475</v>
      </c>
      <c r="W588" s="149" t="s">
        <v>475</v>
      </c>
      <c r="X588" s="149" t="s">
        <v>475</v>
      </c>
      <c r="Y588" s="149" t="s">
        <v>475</v>
      </c>
      <c r="Z588" s="150"/>
      <c r="AA588" s="150"/>
      <c r="AB588" s="152">
        <v>0</v>
      </c>
      <c r="AC588" s="152">
        <v>0</v>
      </c>
      <c r="AD588" s="152">
        <v>0</v>
      </c>
      <c r="AE588" s="152">
        <v>0</v>
      </c>
      <c r="AF588" s="152">
        <v>0</v>
      </c>
      <c r="AG588" s="150"/>
      <c r="AH588" s="150"/>
      <c r="AI588" s="150"/>
      <c r="AJ588" s="150"/>
      <c r="AK588" s="3" t="s">
        <v>475</v>
      </c>
      <c r="AL588" s="3" t="s">
        <v>475</v>
      </c>
      <c r="AM588" s="3" t="s">
        <v>475</v>
      </c>
    </row>
    <row r="589" spans="1:39" s="3" customFormat="1" x14ac:dyDescent="0.25">
      <c r="A589" s="3">
        <v>20231231</v>
      </c>
      <c r="B589" s="3" t="s">
        <v>1791</v>
      </c>
      <c r="C589" s="3" t="s">
        <v>1792</v>
      </c>
      <c r="D589" s="149">
        <v>896930.19000000006</v>
      </c>
      <c r="E589" s="3" t="s">
        <v>24</v>
      </c>
      <c r="F589" s="3" t="s">
        <v>473</v>
      </c>
      <c r="G589" s="3" t="s">
        <v>474</v>
      </c>
      <c r="H589" s="3">
        <v>0</v>
      </c>
      <c r="I589" s="3" t="s">
        <v>473</v>
      </c>
      <c r="J589" s="3" t="s">
        <v>473</v>
      </c>
      <c r="K589" s="3" t="s">
        <v>23</v>
      </c>
      <c r="L589" s="149" t="s">
        <v>23</v>
      </c>
      <c r="M589" s="3" t="s">
        <v>475</v>
      </c>
      <c r="N589" s="149" t="s">
        <v>475</v>
      </c>
      <c r="O589" s="149" t="s">
        <v>475</v>
      </c>
      <c r="P589" s="150"/>
      <c r="Q589" s="3" t="s">
        <v>475</v>
      </c>
      <c r="R589" s="150"/>
      <c r="T589" s="150"/>
      <c r="U589" s="151">
        <v>0</v>
      </c>
      <c r="V589" s="149" t="s">
        <v>475</v>
      </c>
      <c r="W589" s="149" t="s">
        <v>475</v>
      </c>
      <c r="X589" s="149" t="s">
        <v>475</v>
      </c>
      <c r="Y589" s="149" t="s">
        <v>475</v>
      </c>
      <c r="Z589" s="150"/>
      <c r="AA589" s="150"/>
      <c r="AB589" s="152">
        <v>0</v>
      </c>
      <c r="AC589" s="152">
        <v>0</v>
      </c>
      <c r="AD589" s="152">
        <v>0</v>
      </c>
      <c r="AE589" s="152">
        <v>0</v>
      </c>
      <c r="AF589" s="152">
        <v>0</v>
      </c>
      <c r="AG589" s="150"/>
      <c r="AH589" s="150"/>
      <c r="AI589" s="150"/>
      <c r="AJ589" s="150"/>
      <c r="AK589" s="3" t="s">
        <v>475</v>
      </c>
      <c r="AL589" s="3" t="s">
        <v>475</v>
      </c>
      <c r="AM589" s="3" t="s">
        <v>475</v>
      </c>
    </row>
    <row r="590" spans="1:39" s="3" customFormat="1" x14ac:dyDescent="0.25">
      <c r="A590" s="3">
        <v>20231231</v>
      </c>
      <c r="B590" s="3" t="s">
        <v>1793</v>
      </c>
      <c r="C590" s="3" t="s">
        <v>1794</v>
      </c>
      <c r="D590" s="149">
        <v>4970.83</v>
      </c>
      <c r="E590" s="3" t="s">
        <v>24</v>
      </c>
      <c r="F590" s="3" t="s">
        <v>473</v>
      </c>
      <c r="G590" s="3" t="s">
        <v>474</v>
      </c>
      <c r="H590" s="3">
        <v>0</v>
      </c>
      <c r="I590" s="3" t="s">
        <v>473</v>
      </c>
      <c r="J590" s="3" t="s">
        <v>473</v>
      </c>
      <c r="K590" s="3" t="s">
        <v>23</v>
      </c>
      <c r="L590" s="149" t="s">
        <v>23</v>
      </c>
      <c r="M590" s="3" t="s">
        <v>475</v>
      </c>
      <c r="N590" s="149" t="s">
        <v>475</v>
      </c>
      <c r="O590" s="149" t="s">
        <v>475</v>
      </c>
      <c r="P590" s="150"/>
      <c r="Q590" s="3" t="s">
        <v>475</v>
      </c>
      <c r="R590" s="150"/>
      <c r="T590" s="150"/>
      <c r="U590" s="151">
        <v>0</v>
      </c>
      <c r="V590" s="149" t="s">
        <v>475</v>
      </c>
      <c r="W590" s="149" t="s">
        <v>475</v>
      </c>
      <c r="X590" s="149" t="s">
        <v>475</v>
      </c>
      <c r="Y590" s="149" t="s">
        <v>475</v>
      </c>
      <c r="Z590" s="150"/>
      <c r="AA590" s="150"/>
      <c r="AB590" s="152">
        <v>0</v>
      </c>
      <c r="AC590" s="152">
        <v>0</v>
      </c>
      <c r="AD590" s="152">
        <v>0</v>
      </c>
      <c r="AE590" s="152">
        <v>0</v>
      </c>
      <c r="AF590" s="152">
        <v>0</v>
      </c>
      <c r="AG590" s="150"/>
      <c r="AH590" s="150"/>
      <c r="AI590" s="150"/>
      <c r="AJ590" s="150"/>
      <c r="AK590" s="3" t="s">
        <v>475</v>
      </c>
      <c r="AL590" s="3" t="s">
        <v>475</v>
      </c>
      <c r="AM590" s="3" t="s">
        <v>475</v>
      </c>
    </row>
    <row r="591" spans="1:39" s="3" customFormat="1" x14ac:dyDescent="0.25">
      <c r="A591" s="3">
        <v>20231231</v>
      </c>
      <c r="B591" s="3" t="s">
        <v>1795</v>
      </c>
      <c r="C591" s="3" t="s">
        <v>1796</v>
      </c>
      <c r="D591" s="149">
        <v>2809090.24</v>
      </c>
      <c r="E591" s="3" t="s">
        <v>23</v>
      </c>
      <c r="F591" s="3" t="s">
        <v>500</v>
      </c>
      <c r="G591" s="3" t="s">
        <v>504</v>
      </c>
      <c r="H591" s="3">
        <v>1</v>
      </c>
      <c r="I591" s="3" t="s">
        <v>500</v>
      </c>
      <c r="K591" s="3" t="s">
        <v>24</v>
      </c>
      <c r="L591" s="149" t="s">
        <v>23</v>
      </c>
      <c r="M591" s="3" t="s">
        <v>475</v>
      </c>
      <c r="N591" s="149" t="s">
        <v>475</v>
      </c>
      <c r="O591" s="149" t="s">
        <v>475</v>
      </c>
      <c r="P591" s="150"/>
      <c r="Q591" s="3" t="s">
        <v>475</v>
      </c>
      <c r="R591" s="150"/>
      <c r="T591" s="150"/>
      <c r="U591" s="151">
        <v>0</v>
      </c>
      <c r="V591" s="149" t="s">
        <v>475</v>
      </c>
      <c r="W591" s="149" t="s">
        <v>475</v>
      </c>
      <c r="X591" s="149" t="s">
        <v>475</v>
      </c>
      <c r="Y591" s="149" t="s">
        <v>475</v>
      </c>
      <c r="Z591" s="150"/>
      <c r="AA591" s="150"/>
      <c r="AB591" s="152">
        <v>0</v>
      </c>
      <c r="AC591" s="152">
        <v>0</v>
      </c>
      <c r="AD591" s="152">
        <v>0</v>
      </c>
      <c r="AE591" s="152">
        <v>0</v>
      </c>
      <c r="AF591" s="152">
        <v>0</v>
      </c>
      <c r="AG591" s="150"/>
      <c r="AH591" s="150"/>
      <c r="AI591" s="150"/>
      <c r="AJ591" s="150"/>
      <c r="AK591" s="3" t="s">
        <v>475</v>
      </c>
      <c r="AL591" s="3" t="s">
        <v>475</v>
      </c>
      <c r="AM591" s="3" t="s">
        <v>475</v>
      </c>
    </row>
    <row r="592" spans="1:39" s="3" customFormat="1" x14ac:dyDescent="0.25">
      <c r="A592" s="3">
        <v>20231231</v>
      </c>
      <c r="B592" s="3" t="s">
        <v>1797</v>
      </c>
      <c r="C592" s="3" t="s">
        <v>1798</v>
      </c>
      <c r="D592" s="149">
        <v>193740.79999999999</v>
      </c>
      <c r="E592" s="3" t="s">
        <v>23</v>
      </c>
      <c r="F592" s="3" t="s">
        <v>500</v>
      </c>
      <c r="G592" s="3" t="s">
        <v>474</v>
      </c>
      <c r="H592" s="3">
        <v>0</v>
      </c>
      <c r="I592" s="3" t="s">
        <v>500</v>
      </c>
      <c r="J592" s="157" t="s">
        <v>483</v>
      </c>
      <c r="K592" s="3" t="s">
        <v>23</v>
      </c>
      <c r="L592" s="149" t="s">
        <v>23</v>
      </c>
      <c r="M592" s="3" t="s">
        <v>475</v>
      </c>
      <c r="N592" s="149" t="s">
        <v>475</v>
      </c>
      <c r="O592" s="149" t="s">
        <v>475</v>
      </c>
      <c r="P592" s="150"/>
      <c r="Q592" s="3" t="s">
        <v>475</v>
      </c>
      <c r="R592" s="150"/>
      <c r="T592" s="150"/>
      <c r="U592" s="151">
        <v>0</v>
      </c>
      <c r="V592" s="149" t="s">
        <v>475</v>
      </c>
      <c r="W592" s="149" t="s">
        <v>475</v>
      </c>
      <c r="X592" s="149" t="s">
        <v>475</v>
      </c>
      <c r="Y592" s="149" t="s">
        <v>475</v>
      </c>
      <c r="Z592" s="150"/>
      <c r="AA592" s="150"/>
      <c r="AB592" s="152">
        <v>0</v>
      </c>
      <c r="AC592" s="152">
        <v>0</v>
      </c>
      <c r="AD592" s="152">
        <v>0</v>
      </c>
      <c r="AE592" s="152">
        <v>0</v>
      </c>
      <c r="AF592" s="152">
        <v>0</v>
      </c>
      <c r="AG592" s="150"/>
      <c r="AH592" s="150"/>
      <c r="AI592" s="150"/>
      <c r="AJ592" s="150"/>
      <c r="AK592" s="3" t="s">
        <v>25</v>
      </c>
      <c r="AL592" s="3" t="s">
        <v>1799</v>
      </c>
      <c r="AM592" s="3" t="s">
        <v>475</v>
      </c>
    </row>
    <row r="593" spans="1:39" s="3" customFormat="1" x14ac:dyDescent="0.25">
      <c r="A593" s="3">
        <v>20231231</v>
      </c>
      <c r="B593" s="3" t="s">
        <v>1800</v>
      </c>
      <c r="C593" s="3" t="s">
        <v>1801</v>
      </c>
      <c r="D593" s="149">
        <v>379882.38</v>
      </c>
      <c r="E593" s="3" t="s">
        <v>24</v>
      </c>
      <c r="F593" s="3" t="s">
        <v>473</v>
      </c>
      <c r="G593" s="3" t="s">
        <v>474</v>
      </c>
      <c r="H593" s="3">
        <v>0</v>
      </c>
      <c r="I593" s="3" t="s">
        <v>473</v>
      </c>
      <c r="J593" s="3" t="s">
        <v>473</v>
      </c>
      <c r="K593" s="3" t="s">
        <v>23</v>
      </c>
      <c r="L593" s="149" t="s">
        <v>23</v>
      </c>
      <c r="M593" s="3" t="s">
        <v>475</v>
      </c>
      <c r="N593" s="149" t="s">
        <v>475</v>
      </c>
      <c r="O593" s="149" t="s">
        <v>475</v>
      </c>
      <c r="P593" s="150"/>
      <c r="Q593" s="3" t="s">
        <v>475</v>
      </c>
      <c r="R593" s="150"/>
      <c r="T593" s="150"/>
      <c r="U593" s="151">
        <v>0</v>
      </c>
      <c r="V593" s="149" t="s">
        <v>475</v>
      </c>
      <c r="W593" s="149" t="s">
        <v>475</v>
      </c>
      <c r="X593" s="149" t="s">
        <v>475</v>
      </c>
      <c r="Y593" s="149" t="s">
        <v>475</v>
      </c>
      <c r="Z593" s="150"/>
      <c r="AA593" s="150"/>
      <c r="AB593" s="152">
        <v>0</v>
      </c>
      <c r="AC593" s="152">
        <v>0</v>
      </c>
      <c r="AD593" s="152">
        <v>0</v>
      </c>
      <c r="AE593" s="152">
        <v>0</v>
      </c>
      <c r="AF593" s="152">
        <v>0</v>
      </c>
      <c r="AG593" s="150"/>
      <c r="AH593" s="150"/>
      <c r="AI593" s="150"/>
      <c r="AJ593" s="150"/>
      <c r="AK593" s="3" t="s">
        <v>475</v>
      </c>
      <c r="AL593" s="3" t="s">
        <v>475</v>
      </c>
      <c r="AM593" s="3" t="s">
        <v>475</v>
      </c>
    </row>
    <row r="594" spans="1:39" s="3" customFormat="1" x14ac:dyDescent="0.25">
      <c r="A594" s="3">
        <v>20231231</v>
      </c>
      <c r="B594" s="3" t="s">
        <v>1802</v>
      </c>
      <c r="C594" s="3" t="s">
        <v>1803</v>
      </c>
      <c r="D594" s="149">
        <v>1096748.0899999999</v>
      </c>
      <c r="E594" s="3" t="s">
        <v>24</v>
      </c>
      <c r="F594" s="3" t="s">
        <v>473</v>
      </c>
      <c r="G594" s="3" t="s">
        <v>474</v>
      </c>
      <c r="H594" s="3">
        <v>0</v>
      </c>
      <c r="I594" s="3" t="s">
        <v>473</v>
      </c>
      <c r="J594" s="3" t="s">
        <v>473</v>
      </c>
      <c r="K594" s="3" t="s">
        <v>23</v>
      </c>
      <c r="L594" s="149" t="s">
        <v>23</v>
      </c>
      <c r="M594" s="3" t="s">
        <v>475</v>
      </c>
      <c r="N594" s="149" t="s">
        <v>475</v>
      </c>
      <c r="O594" s="149" t="s">
        <v>475</v>
      </c>
      <c r="P594" s="150"/>
      <c r="Q594" s="3" t="s">
        <v>475</v>
      </c>
      <c r="R594" s="150"/>
      <c r="T594" s="150"/>
      <c r="U594" s="151">
        <v>0</v>
      </c>
      <c r="V594" s="149" t="s">
        <v>475</v>
      </c>
      <c r="W594" s="149" t="s">
        <v>475</v>
      </c>
      <c r="X594" s="149" t="s">
        <v>475</v>
      </c>
      <c r="Y594" s="149" t="s">
        <v>475</v>
      </c>
      <c r="Z594" s="150"/>
      <c r="AA594" s="150"/>
      <c r="AB594" s="152">
        <v>0</v>
      </c>
      <c r="AC594" s="152">
        <v>0</v>
      </c>
      <c r="AD594" s="152">
        <v>0</v>
      </c>
      <c r="AE594" s="152">
        <v>0</v>
      </c>
      <c r="AF594" s="152">
        <v>0</v>
      </c>
      <c r="AG594" s="150"/>
      <c r="AH594" s="150"/>
      <c r="AI594" s="150"/>
      <c r="AJ594" s="150"/>
      <c r="AK594" s="3" t="s">
        <v>475</v>
      </c>
      <c r="AL594" s="3" t="s">
        <v>475</v>
      </c>
      <c r="AM594" s="3" t="s">
        <v>475</v>
      </c>
    </row>
    <row r="595" spans="1:39" s="3" customFormat="1" x14ac:dyDescent="0.25">
      <c r="A595" s="3">
        <v>20231231</v>
      </c>
      <c r="B595" s="3" t="s">
        <v>1804</v>
      </c>
      <c r="C595" s="3" t="s">
        <v>1805</v>
      </c>
      <c r="D595" s="149">
        <v>198564.08000000002</v>
      </c>
      <c r="E595" s="3" t="s">
        <v>24</v>
      </c>
      <c r="F595" s="3" t="s">
        <v>473</v>
      </c>
      <c r="G595" s="3" t="s">
        <v>474</v>
      </c>
      <c r="H595" s="3">
        <v>0</v>
      </c>
      <c r="I595" s="3" t="s">
        <v>473</v>
      </c>
      <c r="J595" s="3" t="s">
        <v>473</v>
      </c>
      <c r="K595" s="3" t="s">
        <v>23</v>
      </c>
      <c r="L595" s="149" t="s">
        <v>23</v>
      </c>
      <c r="M595" s="3" t="s">
        <v>475</v>
      </c>
      <c r="N595" s="149" t="s">
        <v>475</v>
      </c>
      <c r="O595" s="149" t="s">
        <v>475</v>
      </c>
      <c r="P595" s="150"/>
      <c r="Q595" s="3" t="s">
        <v>475</v>
      </c>
      <c r="R595" s="150"/>
      <c r="T595" s="150"/>
      <c r="U595" s="151">
        <v>0</v>
      </c>
      <c r="V595" s="149" t="s">
        <v>475</v>
      </c>
      <c r="W595" s="149" t="s">
        <v>475</v>
      </c>
      <c r="X595" s="149" t="s">
        <v>475</v>
      </c>
      <c r="Y595" s="149" t="s">
        <v>475</v>
      </c>
      <c r="Z595" s="150"/>
      <c r="AA595" s="150"/>
      <c r="AB595" s="152">
        <v>0</v>
      </c>
      <c r="AC595" s="152">
        <v>0</v>
      </c>
      <c r="AD595" s="152">
        <v>0</v>
      </c>
      <c r="AE595" s="152">
        <v>0</v>
      </c>
      <c r="AF595" s="152">
        <v>0</v>
      </c>
      <c r="AG595" s="150"/>
      <c r="AH595" s="150"/>
      <c r="AI595" s="150"/>
      <c r="AJ595" s="150"/>
      <c r="AK595" s="3" t="s">
        <v>475</v>
      </c>
      <c r="AL595" s="3" t="s">
        <v>475</v>
      </c>
      <c r="AM595" s="3" t="s">
        <v>475</v>
      </c>
    </row>
    <row r="596" spans="1:39" s="3" customFormat="1" x14ac:dyDescent="0.25">
      <c r="A596" s="3">
        <v>20231231</v>
      </c>
      <c r="B596" s="3" t="s">
        <v>1806</v>
      </c>
      <c r="C596" s="3" t="s">
        <v>1807</v>
      </c>
      <c r="D596" s="149">
        <v>11462.93</v>
      </c>
      <c r="E596" s="3" t="s">
        <v>23</v>
      </c>
      <c r="F596" s="3" t="s">
        <v>500</v>
      </c>
      <c r="G596" s="3" t="s">
        <v>474</v>
      </c>
      <c r="H596" s="3">
        <v>0</v>
      </c>
      <c r="I596" s="3" t="s">
        <v>500</v>
      </c>
      <c r="J596" s="157" t="s">
        <v>483</v>
      </c>
      <c r="K596" s="3" t="s">
        <v>23</v>
      </c>
      <c r="L596" s="149" t="s">
        <v>23</v>
      </c>
      <c r="M596" s="3" t="s">
        <v>475</v>
      </c>
      <c r="N596" s="149" t="s">
        <v>475</v>
      </c>
      <c r="O596" s="149" t="s">
        <v>475</v>
      </c>
      <c r="P596" s="150"/>
      <c r="Q596" s="3" t="s">
        <v>475</v>
      </c>
      <c r="R596" s="150"/>
      <c r="T596" s="150"/>
      <c r="U596" s="151">
        <v>0</v>
      </c>
      <c r="V596" s="149" t="s">
        <v>475</v>
      </c>
      <c r="W596" s="149" t="s">
        <v>475</v>
      </c>
      <c r="X596" s="149" t="s">
        <v>475</v>
      </c>
      <c r="Y596" s="149" t="s">
        <v>475</v>
      </c>
      <c r="Z596" s="150"/>
      <c r="AA596" s="150"/>
      <c r="AB596" s="152">
        <v>0</v>
      </c>
      <c r="AC596" s="152">
        <v>0</v>
      </c>
      <c r="AD596" s="152">
        <v>0</v>
      </c>
      <c r="AE596" s="152">
        <v>0</v>
      </c>
      <c r="AF596" s="152">
        <v>0</v>
      </c>
      <c r="AG596" s="150"/>
      <c r="AH596" s="150"/>
      <c r="AI596" s="150"/>
      <c r="AJ596" s="150"/>
      <c r="AK596" s="3" t="s">
        <v>25</v>
      </c>
      <c r="AL596" s="3" t="s">
        <v>1808</v>
      </c>
      <c r="AM596" s="3" t="s">
        <v>475</v>
      </c>
    </row>
    <row r="597" spans="1:39" s="3" customFormat="1" x14ac:dyDescent="0.25">
      <c r="A597" s="3">
        <v>20231231</v>
      </c>
      <c r="B597" s="3" t="s">
        <v>1809</v>
      </c>
      <c r="C597" s="3" t="s">
        <v>1810</v>
      </c>
      <c r="D597" s="149">
        <v>482559</v>
      </c>
      <c r="E597" s="3" t="s">
        <v>23</v>
      </c>
      <c r="F597" s="3" t="s">
        <v>500</v>
      </c>
      <c r="G597" s="3" t="s">
        <v>504</v>
      </c>
      <c r="H597" s="3">
        <v>1</v>
      </c>
      <c r="I597" s="3" t="s">
        <v>500</v>
      </c>
      <c r="J597" s="157" t="s">
        <v>506</v>
      </c>
      <c r="K597" s="3" t="s">
        <v>24</v>
      </c>
      <c r="L597" s="149" t="s">
        <v>23</v>
      </c>
      <c r="M597" s="3" t="s">
        <v>475</v>
      </c>
      <c r="N597" s="149" t="s">
        <v>475</v>
      </c>
      <c r="O597" s="149" t="s">
        <v>475</v>
      </c>
      <c r="P597" s="150"/>
      <c r="Q597" s="3" t="s">
        <v>475</v>
      </c>
      <c r="R597" s="150"/>
      <c r="T597" s="150"/>
      <c r="U597" s="151">
        <v>0</v>
      </c>
      <c r="V597" s="149" t="s">
        <v>475</v>
      </c>
      <c r="W597" s="149" t="s">
        <v>475</v>
      </c>
      <c r="X597" s="149" t="s">
        <v>475</v>
      </c>
      <c r="Y597" s="149" t="s">
        <v>475</v>
      </c>
      <c r="Z597" s="150"/>
      <c r="AA597" s="150"/>
      <c r="AB597" s="152">
        <v>0</v>
      </c>
      <c r="AC597" s="152">
        <v>0</v>
      </c>
      <c r="AD597" s="152">
        <v>0</v>
      </c>
      <c r="AE597" s="152">
        <v>0</v>
      </c>
      <c r="AF597" s="152">
        <v>0</v>
      </c>
      <c r="AG597" s="150"/>
      <c r="AH597" s="150"/>
      <c r="AI597" s="150"/>
      <c r="AJ597" s="150"/>
      <c r="AK597" s="3" t="s">
        <v>22</v>
      </c>
      <c r="AL597" s="3" t="s">
        <v>672</v>
      </c>
      <c r="AM597" s="3" t="s">
        <v>475</v>
      </c>
    </row>
    <row r="598" spans="1:39" s="3" customFormat="1" x14ac:dyDescent="0.25">
      <c r="A598" s="3">
        <v>20231231</v>
      </c>
      <c r="B598" s="3" t="s">
        <v>1811</v>
      </c>
      <c r="C598" s="3" t="s">
        <v>1812</v>
      </c>
      <c r="D598" s="149">
        <v>1599976.33</v>
      </c>
      <c r="E598" s="3" t="s">
        <v>23</v>
      </c>
      <c r="F598" s="3" t="s">
        <v>500</v>
      </c>
      <c r="G598" s="3" t="s">
        <v>474</v>
      </c>
      <c r="H598" s="3">
        <v>0</v>
      </c>
      <c r="I598" s="3" t="s">
        <v>500</v>
      </c>
      <c r="J598" s="157" t="s">
        <v>483</v>
      </c>
      <c r="K598" s="3" t="s">
        <v>23</v>
      </c>
      <c r="L598" s="149" t="s">
        <v>23</v>
      </c>
      <c r="M598" s="3" t="s">
        <v>475</v>
      </c>
      <c r="N598" s="149" t="s">
        <v>475</v>
      </c>
      <c r="O598" s="149" t="s">
        <v>475</v>
      </c>
      <c r="P598" s="150"/>
      <c r="Q598" s="3" t="s">
        <v>475</v>
      </c>
      <c r="R598" s="150"/>
      <c r="T598" s="150"/>
      <c r="U598" s="151">
        <v>0</v>
      </c>
      <c r="V598" s="149" t="s">
        <v>475</v>
      </c>
      <c r="W598" s="149" t="s">
        <v>475</v>
      </c>
      <c r="X598" s="149" t="s">
        <v>475</v>
      </c>
      <c r="Y598" s="149" t="s">
        <v>475</v>
      </c>
      <c r="Z598" s="150"/>
      <c r="AA598" s="150"/>
      <c r="AB598" s="152">
        <v>0</v>
      </c>
      <c r="AC598" s="152">
        <v>0</v>
      </c>
      <c r="AD598" s="152">
        <v>0</v>
      </c>
      <c r="AE598" s="152">
        <v>0</v>
      </c>
      <c r="AF598" s="152">
        <v>0</v>
      </c>
      <c r="AG598" s="150"/>
      <c r="AH598" s="150"/>
      <c r="AI598" s="150"/>
      <c r="AJ598" s="150"/>
      <c r="AK598" s="3" t="s">
        <v>25</v>
      </c>
      <c r="AL598" s="3" t="s">
        <v>1813</v>
      </c>
      <c r="AM598" s="3" t="s">
        <v>475</v>
      </c>
    </row>
    <row r="599" spans="1:39" s="3" customFormat="1" x14ac:dyDescent="0.25">
      <c r="A599" s="3">
        <v>20231231</v>
      </c>
      <c r="B599" s="3" t="s">
        <v>1814</v>
      </c>
      <c r="C599" s="3" t="s">
        <v>1815</v>
      </c>
      <c r="D599" s="149">
        <v>777450.08000000007</v>
      </c>
      <c r="E599" s="3" t="s">
        <v>23</v>
      </c>
      <c r="F599" s="3" t="s">
        <v>500</v>
      </c>
      <c r="G599" s="3" t="s">
        <v>567</v>
      </c>
      <c r="H599" s="3">
        <v>0</v>
      </c>
      <c r="I599" s="3" t="s">
        <v>500</v>
      </c>
      <c r="K599" s="3" t="s">
        <v>23</v>
      </c>
      <c r="L599" s="149" t="s">
        <v>23</v>
      </c>
      <c r="M599" s="3" t="s">
        <v>475</v>
      </c>
      <c r="N599" s="149" t="s">
        <v>475</v>
      </c>
      <c r="O599" s="149" t="s">
        <v>475</v>
      </c>
      <c r="P599" s="150"/>
      <c r="Q599" s="3" t="s">
        <v>475</v>
      </c>
      <c r="R599" s="150"/>
      <c r="T599" s="150"/>
      <c r="U599" s="151">
        <v>0</v>
      </c>
      <c r="V599" s="149" t="s">
        <v>475</v>
      </c>
      <c r="W599" s="149" t="s">
        <v>475</v>
      </c>
      <c r="X599" s="149" t="s">
        <v>475</v>
      </c>
      <c r="Y599" s="149" t="s">
        <v>475</v>
      </c>
      <c r="Z599" s="150"/>
      <c r="AA599" s="150"/>
      <c r="AB599" s="152">
        <v>0</v>
      </c>
      <c r="AC599" s="152">
        <v>0</v>
      </c>
      <c r="AD599" s="152">
        <v>0</v>
      </c>
      <c r="AE599" s="152">
        <v>0</v>
      </c>
      <c r="AF599" s="152">
        <v>0</v>
      </c>
      <c r="AG599" s="150"/>
      <c r="AH599" s="150"/>
      <c r="AI599" s="150"/>
      <c r="AJ599" s="150"/>
      <c r="AK599" s="3" t="s">
        <v>475</v>
      </c>
      <c r="AL599" s="3" t="s">
        <v>475</v>
      </c>
      <c r="AM599" s="3" t="s">
        <v>475</v>
      </c>
    </row>
    <row r="600" spans="1:39" s="3" customFormat="1" x14ac:dyDescent="0.25">
      <c r="A600" s="3">
        <v>20231231</v>
      </c>
      <c r="B600" s="3" t="s">
        <v>1816</v>
      </c>
      <c r="C600" s="3" t="s">
        <v>1817</v>
      </c>
      <c r="D600" s="149">
        <v>219537.6</v>
      </c>
      <c r="E600" s="3" t="s">
        <v>24</v>
      </c>
      <c r="F600" s="3" t="s">
        <v>473</v>
      </c>
      <c r="G600" s="3" t="s">
        <v>474</v>
      </c>
      <c r="H600" s="3">
        <v>0</v>
      </c>
      <c r="I600" s="3" t="s">
        <v>473</v>
      </c>
      <c r="J600" s="3" t="s">
        <v>473</v>
      </c>
      <c r="K600" s="3" t="s">
        <v>23</v>
      </c>
      <c r="L600" s="149" t="s">
        <v>23</v>
      </c>
      <c r="M600" s="3" t="s">
        <v>475</v>
      </c>
      <c r="N600" s="149" t="s">
        <v>475</v>
      </c>
      <c r="O600" s="149" t="s">
        <v>475</v>
      </c>
      <c r="P600" s="150"/>
      <c r="Q600" s="3" t="s">
        <v>475</v>
      </c>
      <c r="R600" s="150"/>
      <c r="T600" s="150"/>
      <c r="U600" s="151">
        <v>0</v>
      </c>
      <c r="V600" s="149" t="s">
        <v>475</v>
      </c>
      <c r="W600" s="149" t="s">
        <v>475</v>
      </c>
      <c r="X600" s="149" t="s">
        <v>475</v>
      </c>
      <c r="Y600" s="149" t="s">
        <v>475</v>
      </c>
      <c r="Z600" s="150"/>
      <c r="AA600" s="150"/>
      <c r="AB600" s="152">
        <v>0</v>
      </c>
      <c r="AC600" s="152">
        <v>0</v>
      </c>
      <c r="AD600" s="152">
        <v>0</v>
      </c>
      <c r="AE600" s="152">
        <v>0</v>
      </c>
      <c r="AF600" s="152">
        <v>0</v>
      </c>
      <c r="AG600" s="150"/>
      <c r="AH600" s="150"/>
      <c r="AI600" s="150"/>
      <c r="AJ600" s="150"/>
      <c r="AK600" s="3" t="s">
        <v>475</v>
      </c>
      <c r="AL600" s="3" t="s">
        <v>475</v>
      </c>
      <c r="AM600" s="3" t="s">
        <v>475</v>
      </c>
    </row>
    <row r="601" spans="1:39" s="3" customFormat="1" x14ac:dyDescent="0.25">
      <c r="A601" s="3">
        <v>20231231</v>
      </c>
      <c r="B601" s="3" t="s">
        <v>1818</v>
      </c>
      <c r="C601" s="3" t="s">
        <v>1819</v>
      </c>
      <c r="D601" s="149">
        <v>1231123.05</v>
      </c>
      <c r="E601" s="3" t="s">
        <v>24</v>
      </c>
      <c r="F601" s="3" t="s">
        <v>473</v>
      </c>
      <c r="G601" s="3" t="s">
        <v>474</v>
      </c>
      <c r="H601" s="3">
        <v>0</v>
      </c>
      <c r="I601" s="3" t="s">
        <v>473</v>
      </c>
      <c r="J601" s="3" t="s">
        <v>473</v>
      </c>
      <c r="K601" s="3" t="s">
        <v>23</v>
      </c>
      <c r="L601" s="149" t="s">
        <v>23</v>
      </c>
      <c r="M601" s="3" t="s">
        <v>475</v>
      </c>
      <c r="N601" s="149" t="s">
        <v>475</v>
      </c>
      <c r="O601" s="149" t="s">
        <v>475</v>
      </c>
      <c r="P601" s="150"/>
      <c r="Q601" s="3" t="s">
        <v>475</v>
      </c>
      <c r="R601" s="150"/>
      <c r="T601" s="150"/>
      <c r="U601" s="151">
        <v>0</v>
      </c>
      <c r="V601" s="149" t="s">
        <v>475</v>
      </c>
      <c r="W601" s="149" t="s">
        <v>475</v>
      </c>
      <c r="X601" s="149" t="s">
        <v>475</v>
      </c>
      <c r="Y601" s="149" t="s">
        <v>475</v>
      </c>
      <c r="Z601" s="150"/>
      <c r="AA601" s="150"/>
      <c r="AB601" s="152">
        <v>0</v>
      </c>
      <c r="AC601" s="152">
        <v>0</v>
      </c>
      <c r="AD601" s="152">
        <v>0</v>
      </c>
      <c r="AE601" s="152">
        <v>0</v>
      </c>
      <c r="AF601" s="152">
        <v>0</v>
      </c>
      <c r="AG601" s="150"/>
      <c r="AH601" s="150"/>
      <c r="AI601" s="150"/>
      <c r="AJ601" s="150"/>
      <c r="AK601" s="3" t="s">
        <v>475</v>
      </c>
      <c r="AL601" s="3" t="s">
        <v>475</v>
      </c>
      <c r="AM601" s="3" t="s">
        <v>475</v>
      </c>
    </row>
    <row r="602" spans="1:39" s="3" customFormat="1" x14ac:dyDescent="0.25">
      <c r="A602" s="3">
        <v>20231231</v>
      </c>
      <c r="B602" s="3" t="s">
        <v>1820</v>
      </c>
      <c r="C602" s="3" t="s">
        <v>1821</v>
      </c>
      <c r="D602" s="149">
        <v>1275823.78</v>
      </c>
      <c r="E602" s="3" t="s">
        <v>23</v>
      </c>
      <c r="F602" s="3" t="s">
        <v>500</v>
      </c>
      <c r="G602" s="3" t="s">
        <v>504</v>
      </c>
      <c r="H602" s="3">
        <v>1</v>
      </c>
      <c r="I602" s="3" t="s">
        <v>500</v>
      </c>
      <c r="K602" s="3" t="s">
        <v>24</v>
      </c>
      <c r="L602" s="149" t="s">
        <v>23</v>
      </c>
      <c r="M602" s="3" t="s">
        <v>475</v>
      </c>
      <c r="N602" s="149" t="s">
        <v>475</v>
      </c>
      <c r="O602" s="149" t="s">
        <v>475</v>
      </c>
      <c r="P602" s="150"/>
      <c r="Q602" s="3" t="s">
        <v>475</v>
      </c>
      <c r="R602" s="150"/>
      <c r="T602" s="150"/>
      <c r="U602" s="151">
        <v>0</v>
      </c>
      <c r="V602" s="149" t="s">
        <v>475</v>
      </c>
      <c r="W602" s="149" t="s">
        <v>475</v>
      </c>
      <c r="X602" s="149" t="s">
        <v>475</v>
      </c>
      <c r="Y602" s="149" t="s">
        <v>475</v>
      </c>
      <c r="Z602" s="150"/>
      <c r="AA602" s="150"/>
      <c r="AB602" s="152">
        <v>0</v>
      </c>
      <c r="AC602" s="152">
        <v>0</v>
      </c>
      <c r="AD602" s="152">
        <v>0</v>
      </c>
      <c r="AE602" s="152">
        <v>0</v>
      </c>
      <c r="AF602" s="152">
        <v>0</v>
      </c>
      <c r="AG602" s="150"/>
      <c r="AH602" s="150"/>
      <c r="AI602" s="150"/>
      <c r="AJ602" s="150"/>
      <c r="AK602" s="3" t="s">
        <v>475</v>
      </c>
      <c r="AL602" s="3" t="s">
        <v>475</v>
      </c>
      <c r="AM602" s="3" t="s">
        <v>475</v>
      </c>
    </row>
    <row r="603" spans="1:39" s="3" customFormat="1" x14ac:dyDescent="0.25">
      <c r="A603" s="3">
        <v>20231231</v>
      </c>
      <c r="B603" s="3" t="s">
        <v>1822</v>
      </c>
      <c r="C603" s="3" t="s">
        <v>1823</v>
      </c>
      <c r="D603" s="149">
        <v>120092.11</v>
      </c>
      <c r="E603" s="3" t="s">
        <v>23</v>
      </c>
      <c r="F603" s="3" t="s">
        <v>500</v>
      </c>
      <c r="G603" s="3" t="s">
        <v>474</v>
      </c>
      <c r="H603" s="3">
        <v>0</v>
      </c>
      <c r="I603" s="3" t="s">
        <v>500</v>
      </c>
      <c r="J603" s="157" t="s">
        <v>483</v>
      </c>
      <c r="K603" s="3" t="s">
        <v>23</v>
      </c>
      <c r="L603" s="149" t="s">
        <v>23</v>
      </c>
      <c r="M603" s="3" t="s">
        <v>475</v>
      </c>
      <c r="N603" s="149" t="s">
        <v>475</v>
      </c>
      <c r="O603" s="149" t="s">
        <v>475</v>
      </c>
      <c r="P603" s="150"/>
      <c r="Q603" s="3" t="s">
        <v>475</v>
      </c>
      <c r="R603" s="150"/>
      <c r="T603" s="150"/>
      <c r="U603" s="151">
        <v>0</v>
      </c>
      <c r="V603" s="149" t="s">
        <v>475</v>
      </c>
      <c r="W603" s="149" t="s">
        <v>475</v>
      </c>
      <c r="X603" s="149" t="s">
        <v>475</v>
      </c>
      <c r="Y603" s="149" t="s">
        <v>475</v>
      </c>
      <c r="Z603" s="150"/>
      <c r="AA603" s="150"/>
      <c r="AB603" s="152">
        <v>0</v>
      </c>
      <c r="AC603" s="152">
        <v>0</v>
      </c>
      <c r="AD603" s="152">
        <v>0</v>
      </c>
      <c r="AE603" s="152">
        <v>0</v>
      </c>
      <c r="AF603" s="152">
        <v>0</v>
      </c>
      <c r="AG603" s="150"/>
      <c r="AH603" s="150"/>
      <c r="AI603" s="150"/>
      <c r="AJ603" s="150"/>
      <c r="AK603" s="3" t="s">
        <v>25</v>
      </c>
      <c r="AL603" s="3" t="s">
        <v>1824</v>
      </c>
      <c r="AM603" s="3" t="s">
        <v>475</v>
      </c>
    </row>
    <row r="604" spans="1:39" s="3" customFormat="1" x14ac:dyDescent="0.25">
      <c r="A604" s="3">
        <v>20231231</v>
      </c>
      <c r="B604" s="3" t="s">
        <v>1825</v>
      </c>
      <c r="C604" s="3" t="s">
        <v>1826</v>
      </c>
      <c r="D604" s="149">
        <v>199381.79</v>
      </c>
      <c r="E604" s="3" t="s">
        <v>23</v>
      </c>
      <c r="F604" s="3" t="s">
        <v>500</v>
      </c>
      <c r="G604" s="3" t="s">
        <v>567</v>
      </c>
      <c r="H604" s="3">
        <v>0</v>
      </c>
      <c r="I604" s="3" t="s">
        <v>500</v>
      </c>
      <c r="K604" s="3" t="s">
        <v>23</v>
      </c>
      <c r="L604" s="149" t="s">
        <v>23</v>
      </c>
      <c r="M604" s="3" t="s">
        <v>475</v>
      </c>
      <c r="N604" s="149" t="s">
        <v>475</v>
      </c>
      <c r="O604" s="149" t="s">
        <v>475</v>
      </c>
      <c r="P604" s="150"/>
      <c r="Q604" s="3" t="s">
        <v>475</v>
      </c>
      <c r="R604" s="150"/>
      <c r="T604" s="150"/>
      <c r="U604" s="151">
        <v>0</v>
      </c>
      <c r="V604" s="149" t="s">
        <v>475</v>
      </c>
      <c r="W604" s="149" t="s">
        <v>475</v>
      </c>
      <c r="X604" s="149" t="s">
        <v>475</v>
      </c>
      <c r="Y604" s="149" t="s">
        <v>475</v>
      </c>
      <c r="Z604" s="150"/>
      <c r="AA604" s="150"/>
      <c r="AB604" s="152">
        <v>0</v>
      </c>
      <c r="AC604" s="152">
        <v>0</v>
      </c>
      <c r="AD604" s="152">
        <v>0</v>
      </c>
      <c r="AE604" s="152">
        <v>0</v>
      </c>
      <c r="AF604" s="152">
        <v>0</v>
      </c>
      <c r="AG604" s="150"/>
      <c r="AH604" s="150"/>
      <c r="AI604" s="150"/>
      <c r="AJ604" s="150"/>
      <c r="AK604" s="3" t="s">
        <v>475</v>
      </c>
      <c r="AL604" s="3" t="s">
        <v>475</v>
      </c>
      <c r="AM604" s="3" t="s">
        <v>475</v>
      </c>
    </row>
    <row r="605" spans="1:39" s="3" customFormat="1" x14ac:dyDescent="0.25">
      <c r="A605" s="3">
        <v>20231231</v>
      </c>
      <c r="B605" s="3" t="s">
        <v>1827</v>
      </c>
      <c r="C605" s="3" t="s">
        <v>1828</v>
      </c>
      <c r="D605" s="149">
        <v>1234050.22</v>
      </c>
      <c r="E605" s="3" t="s">
        <v>24</v>
      </c>
      <c r="F605" s="3" t="s">
        <v>473</v>
      </c>
      <c r="G605" s="3" t="s">
        <v>474</v>
      </c>
      <c r="H605" s="3">
        <v>0</v>
      </c>
      <c r="I605" s="3" t="s">
        <v>473</v>
      </c>
      <c r="J605" s="3" t="s">
        <v>473</v>
      </c>
      <c r="K605" s="3" t="s">
        <v>23</v>
      </c>
      <c r="L605" s="149" t="s">
        <v>23</v>
      </c>
      <c r="M605" s="3" t="s">
        <v>475</v>
      </c>
      <c r="N605" s="149" t="s">
        <v>475</v>
      </c>
      <c r="O605" s="149" t="s">
        <v>475</v>
      </c>
      <c r="P605" s="150"/>
      <c r="Q605" s="3" t="s">
        <v>475</v>
      </c>
      <c r="R605" s="150"/>
      <c r="T605" s="150"/>
      <c r="U605" s="151">
        <v>0</v>
      </c>
      <c r="V605" s="149" t="s">
        <v>475</v>
      </c>
      <c r="W605" s="149" t="s">
        <v>475</v>
      </c>
      <c r="X605" s="149" t="s">
        <v>475</v>
      </c>
      <c r="Y605" s="149" t="s">
        <v>475</v>
      </c>
      <c r="Z605" s="150"/>
      <c r="AA605" s="150"/>
      <c r="AB605" s="152">
        <v>0</v>
      </c>
      <c r="AC605" s="152">
        <v>0</v>
      </c>
      <c r="AD605" s="152">
        <v>0</v>
      </c>
      <c r="AE605" s="152">
        <v>0</v>
      </c>
      <c r="AF605" s="152">
        <v>0</v>
      </c>
      <c r="AG605" s="150"/>
      <c r="AH605" s="150"/>
      <c r="AI605" s="150"/>
      <c r="AJ605" s="150"/>
      <c r="AK605" s="3" t="s">
        <v>475</v>
      </c>
      <c r="AL605" s="3" t="s">
        <v>475</v>
      </c>
      <c r="AM605" s="3" t="s">
        <v>475</v>
      </c>
    </row>
    <row r="606" spans="1:39" s="3" customFormat="1" x14ac:dyDescent="0.25">
      <c r="A606" s="3">
        <v>20231231</v>
      </c>
      <c r="B606" s="3" t="s">
        <v>1829</v>
      </c>
      <c r="C606" s="3" t="s">
        <v>1830</v>
      </c>
      <c r="D606" s="149">
        <v>74523.95</v>
      </c>
      <c r="E606" s="3" t="s">
        <v>24</v>
      </c>
      <c r="F606" s="3" t="s">
        <v>473</v>
      </c>
      <c r="G606" s="3" t="s">
        <v>474</v>
      </c>
      <c r="H606" s="3">
        <v>0</v>
      </c>
      <c r="I606" s="3" t="s">
        <v>473</v>
      </c>
      <c r="J606" s="3" t="s">
        <v>473</v>
      </c>
      <c r="K606" s="3" t="s">
        <v>23</v>
      </c>
      <c r="L606" s="149" t="s">
        <v>23</v>
      </c>
      <c r="M606" s="3" t="s">
        <v>475</v>
      </c>
      <c r="N606" s="149" t="s">
        <v>475</v>
      </c>
      <c r="O606" s="149" t="s">
        <v>475</v>
      </c>
      <c r="P606" s="150"/>
      <c r="Q606" s="3" t="s">
        <v>475</v>
      </c>
      <c r="R606" s="150"/>
      <c r="T606" s="150"/>
      <c r="U606" s="151">
        <v>0</v>
      </c>
      <c r="V606" s="149" t="s">
        <v>475</v>
      </c>
      <c r="W606" s="149" t="s">
        <v>475</v>
      </c>
      <c r="X606" s="149" t="s">
        <v>475</v>
      </c>
      <c r="Y606" s="149" t="s">
        <v>475</v>
      </c>
      <c r="Z606" s="150"/>
      <c r="AA606" s="150"/>
      <c r="AB606" s="152">
        <v>0</v>
      </c>
      <c r="AC606" s="152">
        <v>0</v>
      </c>
      <c r="AD606" s="152">
        <v>0</v>
      </c>
      <c r="AE606" s="152">
        <v>0</v>
      </c>
      <c r="AF606" s="152">
        <v>0</v>
      </c>
      <c r="AG606" s="150"/>
      <c r="AH606" s="150"/>
      <c r="AI606" s="150"/>
      <c r="AJ606" s="150"/>
      <c r="AK606" s="3" t="s">
        <v>475</v>
      </c>
      <c r="AL606" s="3" t="s">
        <v>475</v>
      </c>
      <c r="AM606" s="3" t="s">
        <v>475</v>
      </c>
    </row>
    <row r="607" spans="1:39" s="3" customFormat="1" x14ac:dyDescent="0.25">
      <c r="A607" s="3">
        <v>20231231</v>
      </c>
      <c r="B607" s="3" t="s">
        <v>1831</v>
      </c>
      <c r="C607" s="3" t="s">
        <v>1832</v>
      </c>
      <c r="D607" s="149">
        <v>83429.19</v>
      </c>
      <c r="E607" s="3" t="s">
        <v>24</v>
      </c>
      <c r="F607" s="3" t="s">
        <v>473</v>
      </c>
      <c r="G607" s="3" t="s">
        <v>474</v>
      </c>
      <c r="H607" s="3">
        <v>0</v>
      </c>
      <c r="I607" s="3" t="s">
        <v>473</v>
      </c>
      <c r="J607" s="3" t="s">
        <v>473</v>
      </c>
      <c r="K607" s="3" t="s">
        <v>23</v>
      </c>
      <c r="L607" s="149" t="s">
        <v>23</v>
      </c>
      <c r="M607" s="3" t="s">
        <v>475</v>
      </c>
      <c r="N607" s="149" t="s">
        <v>475</v>
      </c>
      <c r="O607" s="149" t="s">
        <v>475</v>
      </c>
      <c r="P607" s="150"/>
      <c r="Q607" s="3" t="s">
        <v>475</v>
      </c>
      <c r="R607" s="150"/>
      <c r="T607" s="150"/>
      <c r="U607" s="151">
        <v>0</v>
      </c>
      <c r="V607" s="149" t="s">
        <v>475</v>
      </c>
      <c r="W607" s="149" t="s">
        <v>475</v>
      </c>
      <c r="X607" s="149" t="s">
        <v>475</v>
      </c>
      <c r="Y607" s="149" t="s">
        <v>475</v>
      </c>
      <c r="Z607" s="150"/>
      <c r="AA607" s="150"/>
      <c r="AB607" s="152">
        <v>0</v>
      </c>
      <c r="AC607" s="152">
        <v>0</v>
      </c>
      <c r="AD607" s="152">
        <v>0</v>
      </c>
      <c r="AE607" s="152">
        <v>0</v>
      </c>
      <c r="AF607" s="152">
        <v>0</v>
      </c>
      <c r="AG607" s="150"/>
      <c r="AH607" s="150"/>
      <c r="AI607" s="150"/>
      <c r="AJ607" s="150"/>
      <c r="AK607" s="3" t="s">
        <v>475</v>
      </c>
      <c r="AL607" s="3" t="s">
        <v>475</v>
      </c>
      <c r="AM607" s="3" t="s">
        <v>475</v>
      </c>
    </row>
    <row r="608" spans="1:39" s="3" customFormat="1" x14ac:dyDescent="0.25">
      <c r="A608" s="3">
        <v>20231231</v>
      </c>
      <c r="B608" s="3" t="s">
        <v>1833</v>
      </c>
      <c r="C608" s="3" t="s">
        <v>1834</v>
      </c>
      <c r="D608" s="149">
        <v>409606.99000000005</v>
      </c>
      <c r="E608" s="3" t="s">
        <v>24</v>
      </c>
      <c r="F608" s="3" t="s">
        <v>473</v>
      </c>
      <c r="G608" s="3" t="s">
        <v>474</v>
      </c>
      <c r="H608" s="3">
        <v>0</v>
      </c>
      <c r="I608" s="3" t="s">
        <v>473</v>
      </c>
      <c r="J608" s="3" t="s">
        <v>473</v>
      </c>
      <c r="K608" s="3" t="s">
        <v>23</v>
      </c>
      <c r="L608" s="149" t="s">
        <v>23</v>
      </c>
      <c r="M608" s="3" t="s">
        <v>475</v>
      </c>
      <c r="N608" s="149" t="s">
        <v>475</v>
      </c>
      <c r="O608" s="149" t="s">
        <v>475</v>
      </c>
      <c r="P608" s="150"/>
      <c r="Q608" s="3" t="s">
        <v>475</v>
      </c>
      <c r="R608" s="150"/>
      <c r="T608" s="150"/>
      <c r="U608" s="151">
        <v>0</v>
      </c>
      <c r="V608" s="149" t="s">
        <v>475</v>
      </c>
      <c r="W608" s="149" t="s">
        <v>475</v>
      </c>
      <c r="X608" s="149" t="s">
        <v>475</v>
      </c>
      <c r="Y608" s="149" t="s">
        <v>475</v>
      </c>
      <c r="Z608" s="150"/>
      <c r="AA608" s="150"/>
      <c r="AB608" s="152">
        <v>0</v>
      </c>
      <c r="AC608" s="152">
        <v>0</v>
      </c>
      <c r="AD608" s="152">
        <v>0</v>
      </c>
      <c r="AE608" s="152">
        <v>0</v>
      </c>
      <c r="AF608" s="152">
        <v>0</v>
      </c>
      <c r="AG608" s="150"/>
      <c r="AH608" s="150"/>
      <c r="AI608" s="150"/>
      <c r="AJ608" s="150"/>
      <c r="AK608" s="3" t="s">
        <v>475</v>
      </c>
      <c r="AL608" s="3" t="s">
        <v>475</v>
      </c>
      <c r="AM608" s="3" t="s">
        <v>475</v>
      </c>
    </row>
    <row r="609" spans="1:39" s="3" customFormat="1" x14ac:dyDescent="0.25">
      <c r="A609" s="3">
        <v>20231231</v>
      </c>
      <c r="B609" s="3" t="s">
        <v>1835</v>
      </c>
      <c r="C609" s="3" t="s">
        <v>1836</v>
      </c>
      <c r="D609" s="149">
        <v>717558.32</v>
      </c>
      <c r="E609" s="3" t="s">
        <v>23</v>
      </c>
      <c r="F609" s="3" t="s">
        <v>500</v>
      </c>
      <c r="G609" s="3" t="s">
        <v>504</v>
      </c>
      <c r="H609" s="3">
        <v>1</v>
      </c>
      <c r="I609" s="3" t="s">
        <v>500</v>
      </c>
      <c r="K609" s="3" t="s">
        <v>24</v>
      </c>
      <c r="L609" s="149" t="s">
        <v>23</v>
      </c>
      <c r="M609" s="3" t="s">
        <v>475</v>
      </c>
      <c r="N609" s="149" t="s">
        <v>475</v>
      </c>
      <c r="O609" s="149" t="s">
        <v>475</v>
      </c>
      <c r="P609" s="150"/>
      <c r="Q609" s="3" t="s">
        <v>475</v>
      </c>
      <c r="R609" s="150"/>
      <c r="T609" s="150"/>
      <c r="U609" s="151">
        <v>0</v>
      </c>
      <c r="V609" s="149" t="s">
        <v>475</v>
      </c>
      <c r="W609" s="149" t="s">
        <v>475</v>
      </c>
      <c r="X609" s="149" t="s">
        <v>475</v>
      </c>
      <c r="Y609" s="149" t="s">
        <v>475</v>
      </c>
      <c r="Z609" s="150"/>
      <c r="AA609" s="150"/>
      <c r="AB609" s="152">
        <v>0</v>
      </c>
      <c r="AC609" s="152">
        <v>0</v>
      </c>
      <c r="AD609" s="152">
        <v>0</v>
      </c>
      <c r="AE609" s="152">
        <v>0</v>
      </c>
      <c r="AF609" s="152">
        <v>0</v>
      </c>
      <c r="AG609" s="150"/>
      <c r="AH609" s="150"/>
      <c r="AI609" s="150"/>
      <c r="AJ609" s="150"/>
      <c r="AK609" s="3" t="s">
        <v>475</v>
      </c>
      <c r="AL609" s="3" t="s">
        <v>475</v>
      </c>
      <c r="AM609" s="3" t="s">
        <v>475</v>
      </c>
    </row>
    <row r="610" spans="1:39" s="3" customFormat="1" x14ac:dyDescent="0.25">
      <c r="A610" s="3">
        <v>20231231</v>
      </c>
      <c r="B610" s="3" t="s">
        <v>1837</v>
      </c>
      <c r="C610" s="3" t="s">
        <v>1838</v>
      </c>
      <c r="D610" s="149">
        <v>908718.19</v>
      </c>
      <c r="E610" s="3" t="s">
        <v>23</v>
      </c>
      <c r="F610" s="3" t="s">
        <v>500</v>
      </c>
      <c r="G610" s="3" t="s">
        <v>474</v>
      </c>
      <c r="H610" s="3">
        <v>0</v>
      </c>
      <c r="I610" s="3" t="s">
        <v>500</v>
      </c>
      <c r="K610" s="3" t="s">
        <v>23</v>
      </c>
      <c r="L610" s="149" t="s">
        <v>23</v>
      </c>
      <c r="M610" s="3" t="s">
        <v>475</v>
      </c>
      <c r="N610" s="149" t="s">
        <v>475</v>
      </c>
      <c r="O610" s="149" t="s">
        <v>475</v>
      </c>
      <c r="P610" s="150"/>
      <c r="Q610" s="3" t="s">
        <v>475</v>
      </c>
      <c r="R610" s="150"/>
      <c r="T610" s="150"/>
      <c r="U610" s="151">
        <v>0</v>
      </c>
      <c r="V610" s="149" t="s">
        <v>475</v>
      </c>
      <c r="W610" s="149" t="s">
        <v>475</v>
      </c>
      <c r="X610" s="149" t="s">
        <v>475</v>
      </c>
      <c r="Y610" s="149" t="s">
        <v>475</v>
      </c>
      <c r="Z610" s="150"/>
      <c r="AA610" s="150"/>
      <c r="AB610" s="152">
        <v>0</v>
      </c>
      <c r="AC610" s="152">
        <v>0</v>
      </c>
      <c r="AD610" s="152">
        <v>0</v>
      </c>
      <c r="AE610" s="152">
        <v>0</v>
      </c>
      <c r="AF610" s="152">
        <v>0</v>
      </c>
      <c r="AG610" s="150"/>
      <c r="AH610" s="150"/>
      <c r="AI610" s="150"/>
      <c r="AJ610" s="150"/>
      <c r="AK610" s="3" t="s">
        <v>475</v>
      </c>
      <c r="AL610" s="3" t="s">
        <v>475</v>
      </c>
      <c r="AM610" s="3" t="s">
        <v>475</v>
      </c>
    </row>
    <row r="611" spans="1:39" s="3" customFormat="1" x14ac:dyDescent="0.25">
      <c r="A611" s="3">
        <v>20231231</v>
      </c>
      <c r="B611" s="3" t="s">
        <v>1839</v>
      </c>
      <c r="C611" s="3" t="s">
        <v>1840</v>
      </c>
      <c r="D611" s="149">
        <v>197691.84</v>
      </c>
      <c r="E611" s="3" t="s">
        <v>24</v>
      </c>
      <c r="F611" s="3" t="s">
        <v>473</v>
      </c>
      <c r="G611" s="3" t="s">
        <v>474</v>
      </c>
      <c r="H611" s="3">
        <v>0</v>
      </c>
      <c r="I611" s="3" t="s">
        <v>473</v>
      </c>
      <c r="J611" s="3" t="s">
        <v>473</v>
      </c>
      <c r="K611" s="3" t="s">
        <v>23</v>
      </c>
      <c r="L611" s="149" t="s">
        <v>23</v>
      </c>
      <c r="M611" s="3" t="s">
        <v>475</v>
      </c>
      <c r="N611" s="149" t="s">
        <v>475</v>
      </c>
      <c r="O611" s="149" t="s">
        <v>475</v>
      </c>
      <c r="P611" s="150"/>
      <c r="Q611" s="3" t="s">
        <v>475</v>
      </c>
      <c r="R611" s="150"/>
      <c r="T611" s="150"/>
      <c r="U611" s="151">
        <v>0</v>
      </c>
      <c r="V611" s="149" t="s">
        <v>475</v>
      </c>
      <c r="W611" s="149" t="s">
        <v>475</v>
      </c>
      <c r="X611" s="149" t="s">
        <v>475</v>
      </c>
      <c r="Y611" s="149" t="s">
        <v>475</v>
      </c>
      <c r="Z611" s="150"/>
      <c r="AA611" s="150"/>
      <c r="AB611" s="152">
        <v>0</v>
      </c>
      <c r="AC611" s="152">
        <v>0</v>
      </c>
      <c r="AD611" s="152">
        <v>0</v>
      </c>
      <c r="AE611" s="152">
        <v>0</v>
      </c>
      <c r="AF611" s="152">
        <v>0</v>
      </c>
      <c r="AG611" s="150"/>
      <c r="AH611" s="150"/>
      <c r="AI611" s="150"/>
      <c r="AJ611" s="150"/>
      <c r="AK611" s="3" t="s">
        <v>475</v>
      </c>
      <c r="AL611" s="3" t="s">
        <v>475</v>
      </c>
      <c r="AM611" s="3" t="s">
        <v>475</v>
      </c>
    </row>
    <row r="612" spans="1:39" s="3" customFormat="1" x14ac:dyDescent="0.25">
      <c r="A612" s="3">
        <v>20231231</v>
      </c>
      <c r="B612" s="3" t="s">
        <v>1841</v>
      </c>
      <c r="C612" s="3" t="s">
        <v>1842</v>
      </c>
      <c r="D612" s="149">
        <v>54321.86</v>
      </c>
      <c r="E612" s="3" t="s">
        <v>24</v>
      </c>
      <c r="F612" s="3" t="s">
        <v>473</v>
      </c>
      <c r="G612" s="3" t="s">
        <v>474</v>
      </c>
      <c r="H612" s="3">
        <v>0</v>
      </c>
      <c r="I612" s="3" t="s">
        <v>473</v>
      </c>
      <c r="J612" s="3" t="s">
        <v>473</v>
      </c>
      <c r="K612" s="3" t="s">
        <v>23</v>
      </c>
      <c r="L612" s="149" t="s">
        <v>23</v>
      </c>
      <c r="M612" s="3" t="s">
        <v>475</v>
      </c>
      <c r="N612" s="149" t="s">
        <v>475</v>
      </c>
      <c r="O612" s="149" t="s">
        <v>475</v>
      </c>
      <c r="P612" s="150"/>
      <c r="Q612" s="3" t="s">
        <v>475</v>
      </c>
      <c r="R612" s="150"/>
      <c r="T612" s="150"/>
      <c r="U612" s="151">
        <v>0</v>
      </c>
      <c r="V612" s="149" t="s">
        <v>475</v>
      </c>
      <c r="W612" s="149" t="s">
        <v>475</v>
      </c>
      <c r="X612" s="149" t="s">
        <v>475</v>
      </c>
      <c r="Y612" s="149" t="s">
        <v>475</v>
      </c>
      <c r="Z612" s="150"/>
      <c r="AA612" s="150"/>
      <c r="AB612" s="152">
        <v>0</v>
      </c>
      <c r="AC612" s="152">
        <v>0</v>
      </c>
      <c r="AD612" s="152">
        <v>0</v>
      </c>
      <c r="AE612" s="152">
        <v>0</v>
      </c>
      <c r="AF612" s="152">
        <v>0</v>
      </c>
      <c r="AG612" s="150"/>
      <c r="AH612" s="150"/>
      <c r="AI612" s="150"/>
      <c r="AJ612" s="150"/>
      <c r="AK612" s="3" t="s">
        <v>475</v>
      </c>
      <c r="AL612" s="3" t="s">
        <v>475</v>
      </c>
      <c r="AM612" s="3" t="s">
        <v>475</v>
      </c>
    </row>
    <row r="613" spans="1:39" s="3" customFormat="1" x14ac:dyDescent="0.25">
      <c r="A613" s="3">
        <v>20231231</v>
      </c>
      <c r="B613" s="3" t="s">
        <v>1843</v>
      </c>
      <c r="C613" s="3" t="s">
        <v>1844</v>
      </c>
      <c r="D613" s="149">
        <v>80482.98</v>
      </c>
      <c r="E613" s="3" t="s">
        <v>24</v>
      </c>
      <c r="F613" s="3" t="s">
        <v>473</v>
      </c>
      <c r="G613" s="3" t="s">
        <v>474</v>
      </c>
      <c r="H613" s="3">
        <v>0</v>
      </c>
      <c r="I613" s="3" t="s">
        <v>473</v>
      </c>
      <c r="J613" s="3" t="s">
        <v>473</v>
      </c>
      <c r="K613" s="3" t="s">
        <v>23</v>
      </c>
      <c r="L613" s="149" t="s">
        <v>23</v>
      </c>
      <c r="M613" s="3" t="s">
        <v>475</v>
      </c>
      <c r="N613" s="149" t="s">
        <v>475</v>
      </c>
      <c r="O613" s="149" t="s">
        <v>475</v>
      </c>
      <c r="P613" s="150"/>
      <c r="Q613" s="3" t="s">
        <v>475</v>
      </c>
      <c r="R613" s="150"/>
      <c r="T613" s="150"/>
      <c r="U613" s="151">
        <v>0</v>
      </c>
      <c r="V613" s="149" t="s">
        <v>475</v>
      </c>
      <c r="W613" s="149" t="s">
        <v>475</v>
      </c>
      <c r="X613" s="149" t="s">
        <v>475</v>
      </c>
      <c r="Y613" s="149" t="s">
        <v>475</v>
      </c>
      <c r="Z613" s="150"/>
      <c r="AA613" s="150"/>
      <c r="AB613" s="152">
        <v>0</v>
      </c>
      <c r="AC613" s="152">
        <v>0</v>
      </c>
      <c r="AD613" s="152">
        <v>0</v>
      </c>
      <c r="AE613" s="152">
        <v>0</v>
      </c>
      <c r="AF613" s="152">
        <v>0</v>
      </c>
      <c r="AG613" s="150"/>
      <c r="AH613" s="150"/>
      <c r="AI613" s="150"/>
      <c r="AJ613" s="150"/>
      <c r="AK613" s="3" t="s">
        <v>475</v>
      </c>
      <c r="AL613" s="3" t="s">
        <v>475</v>
      </c>
      <c r="AM613" s="3" t="s">
        <v>475</v>
      </c>
    </row>
    <row r="614" spans="1:39" s="3" customFormat="1" x14ac:dyDescent="0.25">
      <c r="A614" s="3">
        <v>20231231</v>
      </c>
      <c r="B614" s="3" t="s">
        <v>1845</v>
      </c>
      <c r="C614" s="3" t="s">
        <v>1846</v>
      </c>
      <c r="D614" s="149">
        <v>23032.05</v>
      </c>
      <c r="E614" s="3" t="s">
        <v>23</v>
      </c>
      <c r="F614" s="3" t="s">
        <v>500</v>
      </c>
      <c r="G614" s="3" t="s">
        <v>474</v>
      </c>
      <c r="H614" s="3">
        <v>0</v>
      </c>
      <c r="I614" s="3" t="s">
        <v>500</v>
      </c>
      <c r="K614" s="3" t="s">
        <v>23</v>
      </c>
      <c r="L614" s="149" t="s">
        <v>23</v>
      </c>
      <c r="M614" s="3" t="s">
        <v>475</v>
      </c>
      <c r="N614" s="149" t="s">
        <v>475</v>
      </c>
      <c r="O614" s="149" t="s">
        <v>475</v>
      </c>
      <c r="P614" s="150"/>
      <c r="Q614" s="3" t="s">
        <v>475</v>
      </c>
      <c r="R614" s="150"/>
      <c r="T614" s="150"/>
      <c r="U614" s="151">
        <v>0</v>
      </c>
      <c r="V614" s="149" t="s">
        <v>475</v>
      </c>
      <c r="W614" s="149" t="s">
        <v>475</v>
      </c>
      <c r="X614" s="149" t="s">
        <v>475</v>
      </c>
      <c r="Y614" s="149" t="s">
        <v>475</v>
      </c>
      <c r="Z614" s="150"/>
      <c r="AA614" s="150"/>
      <c r="AB614" s="152">
        <v>0</v>
      </c>
      <c r="AC614" s="152">
        <v>0</v>
      </c>
      <c r="AD614" s="152">
        <v>0</v>
      </c>
      <c r="AE614" s="152">
        <v>0</v>
      </c>
      <c r="AF614" s="152">
        <v>0</v>
      </c>
      <c r="AG614" s="150"/>
      <c r="AH614" s="150"/>
      <c r="AI614" s="150"/>
      <c r="AJ614" s="150"/>
      <c r="AK614" s="3" t="s">
        <v>475</v>
      </c>
      <c r="AL614" s="3" t="s">
        <v>475</v>
      </c>
      <c r="AM614" s="3" t="s">
        <v>475</v>
      </c>
    </row>
    <row r="615" spans="1:39" s="3" customFormat="1" x14ac:dyDescent="0.25">
      <c r="A615" s="3">
        <v>20231231</v>
      </c>
      <c r="B615" s="3" t="s">
        <v>1847</v>
      </c>
      <c r="C615" s="3" t="s">
        <v>1848</v>
      </c>
      <c r="D615" s="149">
        <v>286856.64</v>
      </c>
      <c r="E615" s="3" t="s">
        <v>24</v>
      </c>
      <c r="F615" s="3" t="s">
        <v>473</v>
      </c>
      <c r="G615" s="3" t="s">
        <v>474</v>
      </c>
      <c r="H615" s="3">
        <v>0</v>
      </c>
      <c r="I615" s="3" t="s">
        <v>473</v>
      </c>
      <c r="J615" s="3" t="s">
        <v>473</v>
      </c>
      <c r="K615" s="3" t="s">
        <v>23</v>
      </c>
      <c r="L615" s="149" t="s">
        <v>23</v>
      </c>
      <c r="M615" s="3" t="s">
        <v>475</v>
      </c>
      <c r="N615" s="149" t="s">
        <v>475</v>
      </c>
      <c r="O615" s="149" t="s">
        <v>475</v>
      </c>
      <c r="P615" s="150"/>
      <c r="Q615" s="3" t="s">
        <v>475</v>
      </c>
      <c r="R615" s="150"/>
      <c r="T615" s="150"/>
      <c r="U615" s="151">
        <v>0</v>
      </c>
      <c r="V615" s="149" t="s">
        <v>475</v>
      </c>
      <c r="W615" s="149" t="s">
        <v>475</v>
      </c>
      <c r="X615" s="149" t="s">
        <v>475</v>
      </c>
      <c r="Y615" s="149" t="s">
        <v>475</v>
      </c>
      <c r="Z615" s="150"/>
      <c r="AA615" s="150"/>
      <c r="AB615" s="152">
        <v>0</v>
      </c>
      <c r="AC615" s="152">
        <v>0</v>
      </c>
      <c r="AD615" s="152">
        <v>0</v>
      </c>
      <c r="AE615" s="152">
        <v>0</v>
      </c>
      <c r="AF615" s="152">
        <v>0</v>
      </c>
      <c r="AG615" s="150"/>
      <c r="AH615" s="150"/>
      <c r="AI615" s="150"/>
      <c r="AJ615" s="150"/>
      <c r="AK615" s="3" t="s">
        <v>475</v>
      </c>
      <c r="AL615" s="3" t="s">
        <v>475</v>
      </c>
      <c r="AM615" s="3" t="s">
        <v>475</v>
      </c>
    </row>
    <row r="616" spans="1:39" s="3" customFormat="1" x14ac:dyDescent="0.25">
      <c r="A616" s="3">
        <v>20231231</v>
      </c>
      <c r="B616" s="3" t="s">
        <v>1849</v>
      </c>
      <c r="C616" s="3" t="s">
        <v>1850</v>
      </c>
      <c r="D616" s="149">
        <v>2638972.7299999995</v>
      </c>
      <c r="E616" s="3" t="s">
        <v>23</v>
      </c>
      <c r="F616" s="3" t="s">
        <v>500</v>
      </c>
      <c r="G616" s="3" t="s">
        <v>504</v>
      </c>
      <c r="H616" s="3">
        <v>1</v>
      </c>
      <c r="I616" s="3" t="s">
        <v>500</v>
      </c>
      <c r="J616" s="157" t="s">
        <v>506</v>
      </c>
      <c r="K616" s="3" t="s">
        <v>24</v>
      </c>
      <c r="L616" s="149" t="s">
        <v>23</v>
      </c>
      <c r="M616" s="3" t="s">
        <v>475</v>
      </c>
      <c r="N616" s="149" t="s">
        <v>475</v>
      </c>
      <c r="O616" s="149" t="s">
        <v>475</v>
      </c>
      <c r="P616" s="150"/>
      <c r="Q616" s="3" t="s">
        <v>475</v>
      </c>
      <c r="R616" s="150"/>
      <c r="T616" s="150"/>
      <c r="U616" s="151">
        <v>0</v>
      </c>
      <c r="V616" s="149" t="s">
        <v>475</v>
      </c>
      <c r="W616" s="149" t="s">
        <v>475</v>
      </c>
      <c r="X616" s="149" t="s">
        <v>475</v>
      </c>
      <c r="Y616" s="149" t="s">
        <v>475</v>
      </c>
      <c r="Z616" s="150"/>
      <c r="AA616" s="150"/>
      <c r="AB616" s="152">
        <v>0</v>
      </c>
      <c r="AC616" s="152">
        <v>0</v>
      </c>
      <c r="AD616" s="152">
        <v>0</v>
      </c>
      <c r="AE616" s="152">
        <v>0</v>
      </c>
      <c r="AF616" s="152">
        <v>0</v>
      </c>
      <c r="AG616" s="150"/>
      <c r="AH616" s="150"/>
      <c r="AI616" s="150"/>
      <c r="AJ616" s="150"/>
      <c r="AK616" s="3" t="s">
        <v>22</v>
      </c>
      <c r="AL616" s="3" t="s">
        <v>571</v>
      </c>
      <c r="AM616" s="3" t="s">
        <v>475</v>
      </c>
    </row>
    <row r="617" spans="1:39" s="3" customFormat="1" x14ac:dyDescent="0.25">
      <c r="A617" s="3">
        <v>20231231</v>
      </c>
      <c r="B617" s="3" t="s">
        <v>1851</v>
      </c>
      <c r="C617" s="3" t="s">
        <v>1852</v>
      </c>
      <c r="D617" s="149">
        <v>38853.54</v>
      </c>
      <c r="E617" s="3" t="s">
        <v>23</v>
      </c>
      <c r="F617" s="3" t="s">
        <v>500</v>
      </c>
      <c r="G617" s="3" t="s">
        <v>474</v>
      </c>
      <c r="H617" s="3">
        <v>0</v>
      </c>
      <c r="I617" s="3" t="s">
        <v>500</v>
      </c>
      <c r="K617" s="3" t="s">
        <v>23</v>
      </c>
      <c r="L617" s="149" t="s">
        <v>23</v>
      </c>
      <c r="M617" s="3" t="s">
        <v>475</v>
      </c>
      <c r="N617" s="149" t="s">
        <v>475</v>
      </c>
      <c r="O617" s="149" t="s">
        <v>475</v>
      </c>
      <c r="P617" s="150"/>
      <c r="Q617" s="3" t="s">
        <v>475</v>
      </c>
      <c r="R617" s="150"/>
      <c r="T617" s="150"/>
      <c r="U617" s="151">
        <v>0</v>
      </c>
      <c r="V617" s="149" t="s">
        <v>475</v>
      </c>
      <c r="W617" s="149" t="s">
        <v>475</v>
      </c>
      <c r="X617" s="149" t="s">
        <v>475</v>
      </c>
      <c r="Y617" s="149" t="s">
        <v>475</v>
      </c>
      <c r="Z617" s="150"/>
      <c r="AA617" s="150"/>
      <c r="AB617" s="152">
        <v>0</v>
      </c>
      <c r="AC617" s="152">
        <v>0</v>
      </c>
      <c r="AD617" s="152">
        <v>0</v>
      </c>
      <c r="AE617" s="152">
        <v>0</v>
      </c>
      <c r="AF617" s="152">
        <v>0</v>
      </c>
      <c r="AG617" s="150"/>
      <c r="AH617" s="150"/>
      <c r="AI617" s="150"/>
      <c r="AJ617" s="150"/>
      <c r="AK617" s="3" t="s">
        <v>475</v>
      </c>
      <c r="AL617" s="3" t="s">
        <v>475</v>
      </c>
      <c r="AM617" s="3" t="s">
        <v>475</v>
      </c>
    </row>
    <row r="618" spans="1:39" s="3" customFormat="1" x14ac:dyDescent="0.25">
      <c r="A618" s="3">
        <v>20231231</v>
      </c>
      <c r="B618" s="3" t="s">
        <v>1853</v>
      </c>
      <c r="C618" s="3" t="s">
        <v>1854</v>
      </c>
      <c r="D618" s="149">
        <v>27741528.239999998</v>
      </c>
      <c r="E618" s="3" t="s">
        <v>24</v>
      </c>
      <c r="F618" s="3" t="s">
        <v>473</v>
      </c>
      <c r="G618" s="3" t="s">
        <v>474</v>
      </c>
      <c r="H618" s="3">
        <v>0</v>
      </c>
      <c r="I618" s="3" t="s">
        <v>473</v>
      </c>
      <c r="J618" s="3" t="s">
        <v>473</v>
      </c>
      <c r="K618" s="3" t="s">
        <v>23</v>
      </c>
      <c r="L618" s="149" t="s">
        <v>23</v>
      </c>
      <c r="M618" s="3" t="s">
        <v>475</v>
      </c>
      <c r="N618" s="149" t="s">
        <v>475</v>
      </c>
      <c r="O618" s="149" t="s">
        <v>475</v>
      </c>
      <c r="P618" s="150"/>
      <c r="Q618" s="3" t="s">
        <v>475</v>
      </c>
      <c r="R618" s="150"/>
      <c r="T618" s="150"/>
      <c r="U618" s="151">
        <v>0</v>
      </c>
      <c r="V618" s="149" t="s">
        <v>475</v>
      </c>
      <c r="W618" s="149" t="s">
        <v>475</v>
      </c>
      <c r="X618" s="149" t="s">
        <v>475</v>
      </c>
      <c r="Y618" s="149" t="s">
        <v>475</v>
      </c>
      <c r="Z618" s="150"/>
      <c r="AA618" s="150"/>
      <c r="AB618" s="152">
        <v>0</v>
      </c>
      <c r="AC618" s="152">
        <v>0</v>
      </c>
      <c r="AD618" s="152">
        <v>0</v>
      </c>
      <c r="AE618" s="152">
        <v>0</v>
      </c>
      <c r="AF618" s="152">
        <v>0</v>
      </c>
      <c r="AG618" s="150"/>
      <c r="AH618" s="150"/>
      <c r="AI618" s="150"/>
      <c r="AJ618" s="150"/>
      <c r="AK618" s="3" t="s">
        <v>475</v>
      </c>
      <c r="AL618" s="3" t="s">
        <v>475</v>
      </c>
      <c r="AM618" s="3" t="s">
        <v>475</v>
      </c>
    </row>
    <row r="619" spans="1:39" s="3" customFormat="1" x14ac:dyDescent="0.25">
      <c r="A619" s="3">
        <v>20231231</v>
      </c>
      <c r="B619" s="3" t="s">
        <v>1855</v>
      </c>
      <c r="C619" s="3" t="s">
        <v>1856</v>
      </c>
      <c r="D619" s="149">
        <v>914712.27</v>
      </c>
      <c r="E619" s="3" t="s">
        <v>23</v>
      </c>
      <c r="F619" s="3" t="s">
        <v>500</v>
      </c>
      <c r="G619" s="3" t="s">
        <v>504</v>
      </c>
      <c r="H619" s="3">
        <v>1</v>
      </c>
      <c r="I619" s="3" t="s">
        <v>500</v>
      </c>
      <c r="J619" s="157" t="s">
        <v>506</v>
      </c>
      <c r="K619" s="3" t="s">
        <v>24</v>
      </c>
      <c r="L619" s="149" t="s">
        <v>23</v>
      </c>
      <c r="M619" s="3" t="s">
        <v>475</v>
      </c>
      <c r="N619" s="149" t="s">
        <v>475</v>
      </c>
      <c r="O619" s="149" t="s">
        <v>475</v>
      </c>
      <c r="P619" s="150"/>
      <c r="Q619" s="3" t="s">
        <v>475</v>
      </c>
      <c r="R619" s="150"/>
      <c r="T619" s="150"/>
      <c r="U619" s="151">
        <v>0</v>
      </c>
      <c r="V619" s="149" t="s">
        <v>475</v>
      </c>
      <c r="W619" s="149" t="s">
        <v>475</v>
      </c>
      <c r="X619" s="149" t="s">
        <v>475</v>
      </c>
      <c r="Y619" s="149" t="s">
        <v>475</v>
      </c>
      <c r="Z619" s="150"/>
      <c r="AA619" s="150"/>
      <c r="AB619" s="152">
        <v>0</v>
      </c>
      <c r="AC619" s="152">
        <v>0</v>
      </c>
      <c r="AD619" s="152">
        <v>0</v>
      </c>
      <c r="AE619" s="152">
        <v>0</v>
      </c>
      <c r="AF619" s="152">
        <v>0</v>
      </c>
      <c r="AG619" s="150"/>
      <c r="AH619" s="150"/>
      <c r="AI619" s="150"/>
      <c r="AJ619" s="150"/>
      <c r="AK619" s="3" t="s">
        <v>22</v>
      </c>
      <c r="AL619" s="3">
        <v>0</v>
      </c>
      <c r="AM619" s="3" t="s">
        <v>475</v>
      </c>
    </row>
    <row r="620" spans="1:39" s="3" customFormat="1" x14ac:dyDescent="0.25">
      <c r="A620" s="3">
        <v>20231231</v>
      </c>
      <c r="B620" s="3" t="s">
        <v>1857</v>
      </c>
      <c r="C620" s="3" t="s">
        <v>1858</v>
      </c>
      <c r="D620" s="149">
        <v>1715107.05</v>
      </c>
      <c r="E620" s="3" t="s">
        <v>23</v>
      </c>
      <c r="F620" s="3" t="s">
        <v>500</v>
      </c>
      <c r="G620" s="3" t="s">
        <v>474</v>
      </c>
      <c r="H620" s="3">
        <v>0</v>
      </c>
      <c r="I620" s="3" t="s">
        <v>500</v>
      </c>
      <c r="K620" s="3" t="s">
        <v>23</v>
      </c>
      <c r="L620" s="149" t="s">
        <v>23</v>
      </c>
      <c r="M620" s="3" t="s">
        <v>475</v>
      </c>
      <c r="N620" s="149" t="s">
        <v>475</v>
      </c>
      <c r="O620" s="149" t="s">
        <v>475</v>
      </c>
      <c r="P620" s="150"/>
      <c r="Q620" s="3" t="s">
        <v>475</v>
      </c>
      <c r="R620" s="150"/>
      <c r="T620" s="150"/>
      <c r="U620" s="151">
        <v>0</v>
      </c>
      <c r="V620" s="149" t="s">
        <v>475</v>
      </c>
      <c r="W620" s="149" t="s">
        <v>475</v>
      </c>
      <c r="X620" s="149" t="s">
        <v>475</v>
      </c>
      <c r="Y620" s="149" t="s">
        <v>475</v>
      </c>
      <c r="Z620" s="150"/>
      <c r="AA620" s="150"/>
      <c r="AB620" s="152">
        <v>0</v>
      </c>
      <c r="AC620" s="152">
        <v>0</v>
      </c>
      <c r="AD620" s="152">
        <v>0</v>
      </c>
      <c r="AE620" s="152">
        <v>0</v>
      </c>
      <c r="AF620" s="152">
        <v>0</v>
      </c>
      <c r="AG620" s="150"/>
      <c r="AH620" s="150"/>
      <c r="AI620" s="150"/>
      <c r="AJ620" s="150"/>
      <c r="AK620" s="3" t="s">
        <v>475</v>
      </c>
      <c r="AL620" s="3" t="s">
        <v>475</v>
      </c>
      <c r="AM620" s="3" t="s">
        <v>475</v>
      </c>
    </row>
    <row r="621" spans="1:39" s="3" customFormat="1" x14ac:dyDescent="0.25">
      <c r="A621" s="3">
        <v>20231231</v>
      </c>
      <c r="B621" s="3" t="s">
        <v>1859</v>
      </c>
      <c r="C621" s="3" t="s">
        <v>1860</v>
      </c>
      <c r="D621" s="149">
        <v>428835.1</v>
      </c>
      <c r="E621" s="3" t="s">
        <v>23</v>
      </c>
      <c r="F621" s="3" t="s">
        <v>500</v>
      </c>
      <c r="G621" s="3" t="s">
        <v>504</v>
      </c>
      <c r="H621" s="3">
        <v>1</v>
      </c>
      <c r="I621" s="3" t="s">
        <v>500</v>
      </c>
      <c r="K621" s="3" t="s">
        <v>24</v>
      </c>
      <c r="L621" s="149" t="s">
        <v>23</v>
      </c>
      <c r="M621" s="3" t="s">
        <v>475</v>
      </c>
      <c r="N621" s="149" t="s">
        <v>475</v>
      </c>
      <c r="O621" s="149" t="s">
        <v>475</v>
      </c>
      <c r="P621" s="150"/>
      <c r="Q621" s="3" t="s">
        <v>475</v>
      </c>
      <c r="R621" s="150"/>
      <c r="T621" s="150"/>
      <c r="U621" s="151">
        <v>0</v>
      </c>
      <c r="V621" s="149" t="s">
        <v>475</v>
      </c>
      <c r="W621" s="149" t="s">
        <v>475</v>
      </c>
      <c r="X621" s="149" t="s">
        <v>475</v>
      </c>
      <c r="Y621" s="149" t="s">
        <v>475</v>
      </c>
      <c r="Z621" s="150"/>
      <c r="AA621" s="150"/>
      <c r="AB621" s="152">
        <v>0</v>
      </c>
      <c r="AC621" s="152">
        <v>0</v>
      </c>
      <c r="AD621" s="152">
        <v>0</v>
      </c>
      <c r="AE621" s="152">
        <v>0</v>
      </c>
      <c r="AF621" s="152">
        <v>0</v>
      </c>
      <c r="AG621" s="150"/>
      <c r="AH621" s="150"/>
      <c r="AI621" s="150"/>
      <c r="AJ621" s="150"/>
      <c r="AK621" s="3" t="s">
        <v>475</v>
      </c>
      <c r="AL621" s="3" t="s">
        <v>475</v>
      </c>
      <c r="AM621" s="3" t="s">
        <v>475</v>
      </c>
    </row>
    <row r="622" spans="1:39" s="3" customFormat="1" x14ac:dyDescent="0.25">
      <c r="A622" s="3">
        <v>20231231</v>
      </c>
      <c r="B622" s="3" t="s">
        <v>1861</v>
      </c>
      <c r="C622" s="3" t="s">
        <v>1862</v>
      </c>
      <c r="D622" s="149">
        <v>661304.77</v>
      </c>
      <c r="E622" s="3" t="s">
        <v>23</v>
      </c>
      <c r="F622" s="3" t="s">
        <v>500</v>
      </c>
      <c r="G622" s="3" t="s">
        <v>474</v>
      </c>
      <c r="H622" s="3">
        <v>0</v>
      </c>
      <c r="I622" s="3" t="s">
        <v>500</v>
      </c>
      <c r="K622" s="3" t="s">
        <v>23</v>
      </c>
      <c r="L622" s="149" t="s">
        <v>23</v>
      </c>
      <c r="M622" s="3" t="s">
        <v>475</v>
      </c>
      <c r="N622" s="149" t="s">
        <v>475</v>
      </c>
      <c r="O622" s="149" t="s">
        <v>475</v>
      </c>
      <c r="P622" s="150"/>
      <c r="Q622" s="3" t="s">
        <v>475</v>
      </c>
      <c r="R622" s="150"/>
      <c r="T622" s="150"/>
      <c r="U622" s="151">
        <v>0</v>
      </c>
      <c r="V622" s="149" t="s">
        <v>475</v>
      </c>
      <c r="W622" s="149" t="s">
        <v>475</v>
      </c>
      <c r="X622" s="149" t="s">
        <v>475</v>
      </c>
      <c r="Y622" s="149" t="s">
        <v>475</v>
      </c>
      <c r="Z622" s="150"/>
      <c r="AA622" s="150"/>
      <c r="AB622" s="152">
        <v>0</v>
      </c>
      <c r="AC622" s="152">
        <v>0</v>
      </c>
      <c r="AD622" s="152">
        <v>0</v>
      </c>
      <c r="AE622" s="152">
        <v>0</v>
      </c>
      <c r="AF622" s="152">
        <v>0</v>
      </c>
      <c r="AG622" s="150"/>
      <c r="AH622" s="150"/>
      <c r="AI622" s="150"/>
      <c r="AJ622" s="150"/>
      <c r="AK622" s="3" t="s">
        <v>475</v>
      </c>
      <c r="AL622" s="3" t="s">
        <v>475</v>
      </c>
      <c r="AM622" s="3" t="s">
        <v>475</v>
      </c>
    </row>
    <row r="623" spans="1:39" s="3" customFormat="1" x14ac:dyDescent="0.25">
      <c r="A623" s="3">
        <v>20231231</v>
      </c>
      <c r="B623" s="3" t="s">
        <v>1863</v>
      </c>
      <c r="C623" s="3" t="s">
        <v>1864</v>
      </c>
      <c r="D623" s="149">
        <v>292011.44</v>
      </c>
      <c r="E623" s="3" t="s">
        <v>24</v>
      </c>
      <c r="F623" s="3" t="s">
        <v>473</v>
      </c>
      <c r="G623" s="3" t="s">
        <v>474</v>
      </c>
      <c r="H623" s="3">
        <v>0</v>
      </c>
      <c r="I623" s="3" t="s">
        <v>473</v>
      </c>
      <c r="J623" s="3" t="s">
        <v>473</v>
      </c>
      <c r="K623" s="3" t="s">
        <v>23</v>
      </c>
      <c r="L623" s="149" t="s">
        <v>23</v>
      </c>
      <c r="M623" s="3" t="s">
        <v>475</v>
      </c>
      <c r="N623" s="149" t="s">
        <v>475</v>
      </c>
      <c r="O623" s="149" t="s">
        <v>475</v>
      </c>
      <c r="P623" s="150"/>
      <c r="Q623" s="3" t="s">
        <v>475</v>
      </c>
      <c r="R623" s="150"/>
      <c r="T623" s="150"/>
      <c r="U623" s="151">
        <v>0</v>
      </c>
      <c r="V623" s="149" t="s">
        <v>475</v>
      </c>
      <c r="W623" s="149" t="s">
        <v>475</v>
      </c>
      <c r="X623" s="149" t="s">
        <v>475</v>
      </c>
      <c r="Y623" s="149" t="s">
        <v>475</v>
      </c>
      <c r="Z623" s="150"/>
      <c r="AA623" s="150"/>
      <c r="AB623" s="152">
        <v>0</v>
      </c>
      <c r="AC623" s="152">
        <v>0</v>
      </c>
      <c r="AD623" s="152">
        <v>0</v>
      </c>
      <c r="AE623" s="152">
        <v>0</v>
      </c>
      <c r="AF623" s="152">
        <v>0</v>
      </c>
      <c r="AG623" s="150"/>
      <c r="AH623" s="150"/>
      <c r="AI623" s="150"/>
      <c r="AJ623" s="150"/>
      <c r="AK623" s="3" t="s">
        <v>475</v>
      </c>
      <c r="AL623" s="3" t="s">
        <v>475</v>
      </c>
      <c r="AM623" s="3" t="s">
        <v>475</v>
      </c>
    </row>
    <row r="624" spans="1:39" s="3" customFormat="1" x14ac:dyDescent="0.25">
      <c r="A624" s="3">
        <v>20231231</v>
      </c>
      <c r="B624" s="157" t="s">
        <v>1865</v>
      </c>
      <c r="C624" s="3" t="s">
        <v>1866</v>
      </c>
      <c r="D624" s="149">
        <v>143365.43</v>
      </c>
      <c r="E624" s="3" t="s">
        <v>24</v>
      </c>
      <c r="F624" s="3" t="s">
        <v>473</v>
      </c>
      <c r="G624" s="3" t="s">
        <v>474</v>
      </c>
      <c r="H624" s="3">
        <v>0</v>
      </c>
      <c r="I624" s="3" t="s">
        <v>473</v>
      </c>
      <c r="J624" s="3" t="s">
        <v>473</v>
      </c>
      <c r="K624" s="3" t="s">
        <v>23</v>
      </c>
      <c r="L624" s="149" t="s">
        <v>23</v>
      </c>
      <c r="M624" s="157" t="s">
        <v>487</v>
      </c>
      <c r="N624" s="149" t="s">
        <v>475</v>
      </c>
      <c r="O624" s="153">
        <v>1</v>
      </c>
      <c r="P624" s="150"/>
      <c r="Q624" s="3" t="s">
        <v>475</v>
      </c>
      <c r="R624" s="150"/>
      <c r="S624" s="157">
        <v>1</v>
      </c>
      <c r="T624" s="150"/>
      <c r="U624" s="151">
        <v>0</v>
      </c>
      <c r="V624" s="149" t="s">
        <v>475</v>
      </c>
      <c r="W624" s="149" t="s">
        <v>475</v>
      </c>
      <c r="X624" s="149" t="s">
        <v>475</v>
      </c>
      <c r="Y624" s="149" t="s">
        <v>475</v>
      </c>
      <c r="Z624" s="150"/>
      <c r="AA624" s="150"/>
      <c r="AB624" s="152">
        <v>143365.43</v>
      </c>
      <c r="AC624" s="152">
        <v>0</v>
      </c>
      <c r="AD624" s="152">
        <v>0</v>
      </c>
      <c r="AE624" s="152">
        <v>0</v>
      </c>
      <c r="AF624" s="152">
        <v>0</v>
      </c>
      <c r="AG624" s="150"/>
      <c r="AH624" s="150"/>
      <c r="AI624" s="150"/>
      <c r="AJ624" s="150"/>
      <c r="AK624" s="3" t="s">
        <v>475</v>
      </c>
      <c r="AL624" s="3" t="s">
        <v>475</v>
      </c>
      <c r="AM624" s="3" t="s">
        <v>475</v>
      </c>
    </row>
    <row r="625" spans="1:39" s="3" customFormat="1" x14ac:dyDescent="0.25">
      <c r="A625" s="3">
        <v>20231231</v>
      </c>
      <c r="B625" s="3" t="s">
        <v>1867</v>
      </c>
      <c r="C625" s="3" t="s">
        <v>1868</v>
      </c>
      <c r="D625" s="149">
        <v>466079.95999999996</v>
      </c>
      <c r="E625" s="3" t="s">
        <v>24</v>
      </c>
      <c r="F625" s="3" t="s">
        <v>473</v>
      </c>
      <c r="G625" s="3" t="s">
        <v>474</v>
      </c>
      <c r="H625" s="3">
        <v>0</v>
      </c>
      <c r="I625" s="3" t="s">
        <v>473</v>
      </c>
      <c r="J625" s="3" t="s">
        <v>473</v>
      </c>
      <c r="K625" s="3" t="s">
        <v>23</v>
      </c>
      <c r="L625" s="149" t="s">
        <v>23</v>
      </c>
      <c r="M625" s="3" t="s">
        <v>475</v>
      </c>
      <c r="N625" s="149" t="s">
        <v>475</v>
      </c>
      <c r="O625" s="149" t="s">
        <v>475</v>
      </c>
      <c r="P625" s="150"/>
      <c r="Q625" s="3" t="s">
        <v>475</v>
      </c>
      <c r="R625" s="150"/>
      <c r="T625" s="150"/>
      <c r="U625" s="151">
        <v>0</v>
      </c>
      <c r="V625" s="149" t="s">
        <v>475</v>
      </c>
      <c r="W625" s="149" t="s">
        <v>475</v>
      </c>
      <c r="X625" s="149" t="s">
        <v>475</v>
      </c>
      <c r="Y625" s="149" t="s">
        <v>475</v>
      </c>
      <c r="Z625" s="150"/>
      <c r="AA625" s="150"/>
      <c r="AB625" s="152">
        <v>0</v>
      </c>
      <c r="AC625" s="152">
        <v>0</v>
      </c>
      <c r="AD625" s="152">
        <v>0</v>
      </c>
      <c r="AE625" s="152">
        <v>0</v>
      </c>
      <c r="AF625" s="152">
        <v>0</v>
      </c>
      <c r="AG625" s="150"/>
      <c r="AH625" s="150"/>
      <c r="AI625" s="150"/>
      <c r="AJ625" s="150"/>
      <c r="AK625" s="3" t="s">
        <v>475</v>
      </c>
      <c r="AL625" s="3" t="s">
        <v>475</v>
      </c>
      <c r="AM625" s="3" t="s">
        <v>475</v>
      </c>
    </row>
    <row r="626" spans="1:39" s="3" customFormat="1" x14ac:dyDescent="0.25">
      <c r="A626" s="3">
        <v>20231231</v>
      </c>
      <c r="B626" s="3" t="s">
        <v>1869</v>
      </c>
      <c r="C626" s="3" t="s">
        <v>1870</v>
      </c>
      <c r="D626" s="149">
        <v>167959.92</v>
      </c>
      <c r="E626" s="3" t="s">
        <v>24</v>
      </c>
      <c r="F626" s="3" t="s">
        <v>473</v>
      </c>
      <c r="G626" s="3" t="s">
        <v>474</v>
      </c>
      <c r="H626" s="3">
        <v>0</v>
      </c>
      <c r="I626" s="3" t="s">
        <v>473</v>
      </c>
      <c r="J626" s="3" t="s">
        <v>473</v>
      </c>
      <c r="K626" s="3" t="s">
        <v>23</v>
      </c>
      <c r="L626" s="149" t="s">
        <v>23</v>
      </c>
      <c r="M626" s="3" t="s">
        <v>475</v>
      </c>
      <c r="N626" s="149" t="s">
        <v>475</v>
      </c>
      <c r="O626" s="149" t="s">
        <v>475</v>
      </c>
      <c r="P626" s="150"/>
      <c r="Q626" s="3" t="s">
        <v>475</v>
      </c>
      <c r="R626" s="150"/>
      <c r="T626" s="150"/>
      <c r="U626" s="151">
        <v>0</v>
      </c>
      <c r="V626" s="149" t="s">
        <v>475</v>
      </c>
      <c r="W626" s="149" t="s">
        <v>475</v>
      </c>
      <c r="X626" s="149" t="s">
        <v>475</v>
      </c>
      <c r="Y626" s="149" t="s">
        <v>475</v>
      </c>
      <c r="Z626" s="150"/>
      <c r="AA626" s="150"/>
      <c r="AB626" s="152">
        <v>0</v>
      </c>
      <c r="AC626" s="152">
        <v>0</v>
      </c>
      <c r="AD626" s="152">
        <v>0</v>
      </c>
      <c r="AE626" s="152">
        <v>0</v>
      </c>
      <c r="AF626" s="152">
        <v>0</v>
      </c>
      <c r="AG626" s="150"/>
      <c r="AH626" s="150"/>
      <c r="AI626" s="150"/>
      <c r="AJ626" s="150"/>
      <c r="AK626" s="3" t="s">
        <v>475</v>
      </c>
      <c r="AL626" s="3" t="s">
        <v>475</v>
      </c>
      <c r="AM626" s="3" t="s">
        <v>475</v>
      </c>
    </row>
    <row r="627" spans="1:39" s="3" customFormat="1" x14ac:dyDescent="0.25">
      <c r="A627" s="3">
        <v>20231231</v>
      </c>
      <c r="B627" s="3" t="s">
        <v>1871</v>
      </c>
      <c r="C627" s="3" t="s">
        <v>1872</v>
      </c>
      <c r="D627" s="149">
        <v>15429165.129999999</v>
      </c>
      <c r="E627" s="3" t="s">
        <v>24</v>
      </c>
      <c r="F627" s="3" t="s">
        <v>473</v>
      </c>
      <c r="G627" s="3" t="s">
        <v>474</v>
      </c>
      <c r="H627" s="3">
        <v>0</v>
      </c>
      <c r="I627" s="3" t="s">
        <v>473</v>
      </c>
      <c r="J627" s="3" t="s">
        <v>473</v>
      </c>
      <c r="K627" s="3" t="s">
        <v>23</v>
      </c>
      <c r="L627" s="149" t="s">
        <v>23</v>
      </c>
      <c r="M627" s="3" t="s">
        <v>475</v>
      </c>
      <c r="N627" s="149" t="s">
        <v>475</v>
      </c>
      <c r="O627" s="149" t="s">
        <v>475</v>
      </c>
      <c r="P627" s="150"/>
      <c r="Q627" s="3" t="s">
        <v>475</v>
      </c>
      <c r="R627" s="150"/>
      <c r="T627" s="150"/>
      <c r="U627" s="151">
        <v>0</v>
      </c>
      <c r="V627" s="149" t="s">
        <v>475</v>
      </c>
      <c r="W627" s="149" t="s">
        <v>475</v>
      </c>
      <c r="X627" s="149" t="s">
        <v>475</v>
      </c>
      <c r="Y627" s="149" t="s">
        <v>475</v>
      </c>
      <c r="Z627" s="150"/>
      <c r="AA627" s="150"/>
      <c r="AB627" s="152">
        <v>0</v>
      </c>
      <c r="AC627" s="152">
        <v>0</v>
      </c>
      <c r="AD627" s="152">
        <v>0</v>
      </c>
      <c r="AE627" s="152">
        <v>0</v>
      </c>
      <c r="AF627" s="152">
        <v>0</v>
      </c>
      <c r="AG627" s="150"/>
      <c r="AH627" s="150"/>
      <c r="AI627" s="150"/>
      <c r="AJ627" s="150"/>
      <c r="AK627" s="3" t="s">
        <v>475</v>
      </c>
      <c r="AL627" s="3" t="s">
        <v>475</v>
      </c>
      <c r="AM627" s="3" t="s">
        <v>475</v>
      </c>
    </row>
    <row r="628" spans="1:39" s="3" customFormat="1" x14ac:dyDescent="0.25">
      <c r="A628" s="3">
        <v>20231231</v>
      </c>
      <c r="B628" s="3" t="s">
        <v>1873</v>
      </c>
      <c r="C628" s="3" t="s">
        <v>1874</v>
      </c>
      <c r="D628" s="149">
        <v>2234600.5</v>
      </c>
      <c r="E628" s="3" t="s">
        <v>24</v>
      </c>
      <c r="F628" s="3" t="s">
        <v>473</v>
      </c>
      <c r="G628" s="3" t="s">
        <v>474</v>
      </c>
      <c r="H628" s="3">
        <v>0</v>
      </c>
      <c r="I628" s="3" t="s">
        <v>473</v>
      </c>
      <c r="J628" s="3" t="s">
        <v>473</v>
      </c>
      <c r="K628" s="3" t="s">
        <v>23</v>
      </c>
      <c r="L628" s="149" t="s">
        <v>23</v>
      </c>
      <c r="M628" s="3" t="s">
        <v>475</v>
      </c>
      <c r="N628" s="149" t="s">
        <v>475</v>
      </c>
      <c r="O628" s="149" t="s">
        <v>475</v>
      </c>
      <c r="P628" s="150"/>
      <c r="Q628" s="3" t="s">
        <v>475</v>
      </c>
      <c r="R628" s="150"/>
      <c r="T628" s="150"/>
      <c r="U628" s="151">
        <v>0</v>
      </c>
      <c r="V628" s="149" t="s">
        <v>475</v>
      </c>
      <c r="W628" s="149" t="s">
        <v>475</v>
      </c>
      <c r="X628" s="149" t="s">
        <v>475</v>
      </c>
      <c r="Y628" s="149" t="s">
        <v>475</v>
      </c>
      <c r="Z628" s="150"/>
      <c r="AA628" s="150"/>
      <c r="AB628" s="152">
        <v>0</v>
      </c>
      <c r="AC628" s="152">
        <v>0</v>
      </c>
      <c r="AD628" s="152">
        <v>0</v>
      </c>
      <c r="AE628" s="152">
        <v>0</v>
      </c>
      <c r="AF628" s="152">
        <v>0</v>
      </c>
      <c r="AG628" s="150"/>
      <c r="AH628" s="150"/>
      <c r="AI628" s="150"/>
      <c r="AJ628" s="150"/>
      <c r="AK628" s="3" t="s">
        <v>475</v>
      </c>
      <c r="AL628" s="3" t="s">
        <v>475</v>
      </c>
      <c r="AM628" s="3" t="s">
        <v>475</v>
      </c>
    </row>
    <row r="629" spans="1:39" s="3" customFormat="1" x14ac:dyDescent="0.25">
      <c r="A629" s="3">
        <v>20231231</v>
      </c>
      <c r="B629" s="3" t="s">
        <v>1875</v>
      </c>
      <c r="C629" s="3" t="s">
        <v>1876</v>
      </c>
      <c r="D629" s="149">
        <v>2421304.56</v>
      </c>
      <c r="E629" s="3" t="s">
        <v>24</v>
      </c>
      <c r="F629" s="3" t="s">
        <v>473</v>
      </c>
      <c r="G629" s="3" t="s">
        <v>474</v>
      </c>
      <c r="H629" s="3">
        <v>0</v>
      </c>
      <c r="I629" s="3" t="s">
        <v>473</v>
      </c>
      <c r="J629" s="3" t="s">
        <v>473</v>
      </c>
      <c r="K629" s="3" t="s">
        <v>23</v>
      </c>
      <c r="L629" s="149" t="s">
        <v>23</v>
      </c>
      <c r="M629" s="3" t="s">
        <v>475</v>
      </c>
      <c r="N629" s="149" t="s">
        <v>475</v>
      </c>
      <c r="O629" s="149" t="s">
        <v>475</v>
      </c>
      <c r="P629" s="150"/>
      <c r="Q629" s="3" t="s">
        <v>475</v>
      </c>
      <c r="R629" s="150"/>
      <c r="T629" s="150"/>
      <c r="U629" s="151">
        <v>0</v>
      </c>
      <c r="V629" s="149" t="s">
        <v>475</v>
      </c>
      <c r="W629" s="149" t="s">
        <v>475</v>
      </c>
      <c r="X629" s="149" t="s">
        <v>475</v>
      </c>
      <c r="Y629" s="149" t="s">
        <v>475</v>
      </c>
      <c r="Z629" s="150"/>
      <c r="AA629" s="150"/>
      <c r="AB629" s="152">
        <v>0</v>
      </c>
      <c r="AC629" s="152">
        <v>0</v>
      </c>
      <c r="AD629" s="152">
        <v>0</v>
      </c>
      <c r="AE629" s="152">
        <v>0</v>
      </c>
      <c r="AF629" s="152">
        <v>0</v>
      </c>
      <c r="AG629" s="150"/>
      <c r="AH629" s="150"/>
      <c r="AI629" s="150"/>
      <c r="AJ629" s="150"/>
      <c r="AK629" s="3" t="s">
        <v>475</v>
      </c>
      <c r="AL629" s="3" t="s">
        <v>475</v>
      </c>
      <c r="AM629" s="3" t="s">
        <v>475</v>
      </c>
    </row>
    <row r="630" spans="1:39" s="3" customFormat="1" x14ac:dyDescent="0.25">
      <c r="A630" s="3">
        <v>20231231</v>
      </c>
      <c r="B630" s="3" t="s">
        <v>1877</v>
      </c>
      <c r="C630" s="3" t="s">
        <v>1878</v>
      </c>
      <c r="D630" s="149">
        <v>2155497.62</v>
      </c>
      <c r="E630" s="3" t="s">
        <v>23</v>
      </c>
      <c r="F630" s="3" t="s">
        <v>500</v>
      </c>
      <c r="G630" s="3" t="s">
        <v>504</v>
      </c>
      <c r="H630" s="3">
        <v>1</v>
      </c>
      <c r="I630" s="3" t="s">
        <v>500</v>
      </c>
      <c r="K630" s="3" t="s">
        <v>24</v>
      </c>
      <c r="L630" s="149" t="s">
        <v>23</v>
      </c>
      <c r="M630" s="3" t="s">
        <v>475</v>
      </c>
      <c r="N630" s="149" t="s">
        <v>475</v>
      </c>
      <c r="O630" s="149" t="s">
        <v>475</v>
      </c>
      <c r="P630" s="150"/>
      <c r="Q630" s="3" t="s">
        <v>475</v>
      </c>
      <c r="R630" s="150"/>
      <c r="T630" s="150"/>
      <c r="U630" s="151">
        <v>0</v>
      </c>
      <c r="V630" s="149" t="s">
        <v>475</v>
      </c>
      <c r="W630" s="149" t="s">
        <v>475</v>
      </c>
      <c r="X630" s="149" t="s">
        <v>475</v>
      </c>
      <c r="Y630" s="149" t="s">
        <v>475</v>
      </c>
      <c r="Z630" s="150"/>
      <c r="AA630" s="150"/>
      <c r="AB630" s="152">
        <v>0</v>
      </c>
      <c r="AC630" s="152">
        <v>0</v>
      </c>
      <c r="AD630" s="152">
        <v>0</v>
      </c>
      <c r="AE630" s="152">
        <v>0</v>
      </c>
      <c r="AF630" s="152">
        <v>0</v>
      </c>
      <c r="AG630" s="150"/>
      <c r="AH630" s="150"/>
      <c r="AI630" s="150"/>
      <c r="AJ630" s="150"/>
      <c r="AK630" s="3" t="s">
        <v>475</v>
      </c>
      <c r="AL630" s="3" t="s">
        <v>475</v>
      </c>
      <c r="AM630" s="3" t="s">
        <v>475</v>
      </c>
    </row>
    <row r="631" spans="1:39" s="3" customFormat="1" x14ac:dyDescent="0.25">
      <c r="A631" s="3">
        <v>20231231</v>
      </c>
      <c r="B631" s="3" t="s">
        <v>1879</v>
      </c>
      <c r="C631" s="3" t="s">
        <v>1880</v>
      </c>
      <c r="D631" s="149">
        <v>3068295.8899999997</v>
      </c>
      <c r="E631" s="3" t="s">
        <v>24</v>
      </c>
      <c r="F631" s="3" t="s">
        <v>473</v>
      </c>
      <c r="G631" s="3" t="s">
        <v>474</v>
      </c>
      <c r="H631" s="3">
        <v>0</v>
      </c>
      <c r="I631" s="3" t="s">
        <v>473</v>
      </c>
      <c r="J631" s="3" t="s">
        <v>473</v>
      </c>
      <c r="K631" s="3" t="s">
        <v>23</v>
      </c>
      <c r="L631" s="149" t="s">
        <v>23</v>
      </c>
      <c r="M631" s="3" t="s">
        <v>475</v>
      </c>
      <c r="N631" s="149" t="s">
        <v>475</v>
      </c>
      <c r="O631" s="149" t="s">
        <v>475</v>
      </c>
      <c r="P631" s="150"/>
      <c r="Q631" s="3" t="s">
        <v>475</v>
      </c>
      <c r="R631" s="150"/>
      <c r="T631" s="150"/>
      <c r="U631" s="151">
        <v>0</v>
      </c>
      <c r="V631" s="149" t="s">
        <v>475</v>
      </c>
      <c r="W631" s="149" t="s">
        <v>475</v>
      </c>
      <c r="X631" s="149" t="s">
        <v>475</v>
      </c>
      <c r="Y631" s="149" t="s">
        <v>475</v>
      </c>
      <c r="Z631" s="150"/>
      <c r="AA631" s="150"/>
      <c r="AB631" s="152">
        <v>0</v>
      </c>
      <c r="AC631" s="152">
        <v>0</v>
      </c>
      <c r="AD631" s="152">
        <v>0</v>
      </c>
      <c r="AE631" s="152">
        <v>0</v>
      </c>
      <c r="AF631" s="152">
        <v>0</v>
      </c>
      <c r="AG631" s="150"/>
      <c r="AH631" s="150"/>
      <c r="AI631" s="150"/>
      <c r="AJ631" s="150"/>
      <c r="AK631" s="3" t="s">
        <v>475</v>
      </c>
      <c r="AL631" s="3" t="s">
        <v>475</v>
      </c>
      <c r="AM631" s="3" t="s">
        <v>475</v>
      </c>
    </row>
    <row r="632" spans="1:39" s="3" customFormat="1" x14ac:dyDescent="0.25">
      <c r="A632" s="3">
        <v>20231231</v>
      </c>
      <c r="B632" s="3" t="s">
        <v>1881</v>
      </c>
      <c r="C632" s="3" t="s">
        <v>1882</v>
      </c>
      <c r="D632" s="149">
        <v>250380.91</v>
      </c>
      <c r="E632" s="3" t="s">
        <v>24</v>
      </c>
      <c r="F632" s="3" t="s">
        <v>473</v>
      </c>
      <c r="G632" s="3" t="s">
        <v>474</v>
      </c>
      <c r="H632" s="3">
        <v>0</v>
      </c>
      <c r="I632" s="3" t="s">
        <v>473</v>
      </c>
      <c r="J632" s="3" t="s">
        <v>473</v>
      </c>
      <c r="K632" s="3" t="s">
        <v>23</v>
      </c>
      <c r="L632" s="149" t="s">
        <v>23</v>
      </c>
      <c r="M632" s="3" t="s">
        <v>475</v>
      </c>
      <c r="N632" s="149" t="s">
        <v>475</v>
      </c>
      <c r="O632" s="149" t="s">
        <v>475</v>
      </c>
      <c r="P632" s="150"/>
      <c r="Q632" s="3" t="s">
        <v>475</v>
      </c>
      <c r="R632" s="150"/>
      <c r="T632" s="150"/>
      <c r="U632" s="151">
        <v>0</v>
      </c>
      <c r="V632" s="149" t="s">
        <v>475</v>
      </c>
      <c r="W632" s="149" t="s">
        <v>475</v>
      </c>
      <c r="X632" s="149" t="s">
        <v>475</v>
      </c>
      <c r="Y632" s="149" t="s">
        <v>475</v>
      </c>
      <c r="Z632" s="150"/>
      <c r="AA632" s="150"/>
      <c r="AB632" s="152">
        <v>0</v>
      </c>
      <c r="AC632" s="152">
        <v>0</v>
      </c>
      <c r="AD632" s="152">
        <v>0</v>
      </c>
      <c r="AE632" s="152">
        <v>0</v>
      </c>
      <c r="AF632" s="152">
        <v>0</v>
      </c>
      <c r="AG632" s="150"/>
      <c r="AH632" s="150"/>
      <c r="AI632" s="150"/>
      <c r="AJ632" s="150"/>
      <c r="AK632" s="3" t="s">
        <v>475</v>
      </c>
      <c r="AL632" s="3" t="s">
        <v>475</v>
      </c>
      <c r="AM632" s="3" t="s">
        <v>475</v>
      </c>
    </row>
    <row r="633" spans="1:39" s="3" customFormat="1" x14ac:dyDescent="0.25">
      <c r="A633" s="3">
        <v>20231231</v>
      </c>
      <c r="B633" s="3" t="s">
        <v>1883</v>
      </c>
      <c r="C633" s="3" t="s">
        <v>1884</v>
      </c>
      <c r="D633" s="149">
        <v>19871.78</v>
      </c>
      <c r="E633" s="3" t="s">
        <v>23</v>
      </c>
      <c r="F633" s="3" t="s">
        <v>500</v>
      </c>
      <c r="G633" s="3" t="s">
        <v>474</v>
      </c>
      <c r="H633" s="3">
        <v>0</v>
      </c>
      <c r="I633" s="3" t="s">
        <v>500</v>
      </c>
      <c r="K633" s="3" t="s">
        <v>23</v>
      </c>
      <c r="L633" s="149" t="s">
        <v>23</v>
      </c>
      <c r="M633" s="3" t="s">
        <v>475</v>
      </c>
      <c r="N633" s="149" t="s">
        <v>475</v>
      </c>
      <c r="O633" s="149" t="s">
        <v>475</v>
      </c>
      <c r="P633" s="150"/>
      <c r="Q633" s="3" t="s">
        <v>475</v>
      </c>
      <c r="R633" s="150"/>
      <c r="T633" s="150"/>
      <c r="U633" s="151">
        <v>0</v>
      </c>
      <c r="V633" s="149" t="s">
        <v>475</v>
      </c>
      <c r="W633" s="149" t="s">
        <v>475</v>
      </c>
      <c r="X633" s="149" t="s">
        <v>475</v>
      </c>
      <c r="Y633" s="149" t="s">
        <v>475</v>
      </c>
      <c r="Z633" s="150"/>
      <c r="AA633" s="150"/>
      <c r="AB633" s="152">
        <v>0</v>
      </c>
      <c r="AC633" s="152">
        <v>0</v>
      </c>
      <c r="AD633" s="152">
        <v>0</v>
      </c>
      <c r="AE633" s="152">
        <v>0</v>
      </c>
      <c r="AF633" s="152">
        <v>0</v>
      </c>
      <c r="AG633" s="150"/>
      <c r="AH633" s="150"/>
      <c r="AI633" s="150"/>
      <c r="AJ633" s="150"/>
      <c r="AK633" s="3" t="s">
        <v>475</v>
      </c>
      <c r="AL633" s="3" t="s">
        <v>475</v>
      </c>
      <c r="AM633" s="3" t="s">
        <v>475</v>
      </c>
    </row>
    <row r="634" spans="1:39" s="3" customFormat="1" x14ac:dyDescent="0.25">
      <c r="A634" s="3">
        <v>20231231</v>
      </c>
      <c r="B634" s="3" t="s">
        <v>1885</v>
      </c>
      <c r="C634" s="3" t="s">
        <v>1886</v>
      </c>
      <c r="D634" s="149">
        <v>8271796.75</v>
      </c>
      <c r="E634" s="3" t="s">
        <v>23</v>
      </c>
      <c r="F634" s="3" t="s">
        <v>500</v>
      </c>
      <c r="G634" s="3" t="s">
        <v>592</v>
      </c>
      <c r="H634" s="3">
        <v>0</v>
      </c>
      <c r="I634" s="3" t="s">
        <v>500</v>
      </c>
      <c r="K634" s="3" t="s">
        <v>23</v>
      </c>
      <c r="L634" s="149" t="s">
        <v>23</v>
      </c>
      <c r="M634" s="3" t="s">
        <v>475</v>
      </c>
      <c r="N634" s="149" t="s">
        <v>475</v>
      </c>
      <c r="O634" s="149" t="s">
        <v>475</v>
      </c>
      <c r="P634" s="150"/>
      <c r="Q634" s="3" t="s">
        <v>475</v>
      </c>
      <c r="R634" s="150"/>
      <c r="T634" s="150"/>
      <c r="U634" s="151">
        <v>0</v>
      </c>
      <c r="V634" s="149" t="s">
        <v>475</v>
      </c>
      <c r="W634" s="149" t="s">
        <v>475</v>
      </c>
      <c r="X634" s="149" t="s">
        <v>475</v>
      </c>
      <c r="Y634" s="149" t="s">
        <v>475</v>
      </c>
      <c r="Z634" s="150"/>
      <c r="AA634" s="150"/>
      <c r="AB634" s="152">
        <v>0</v>
      </c>
      <c r="AC634" s="152">
        <v>0</v>
      </c>
      <c r="AD634" s="152">
        <v>0</v>
      </c>
      <c r="AE634" s="152">
        <v>0</v>
      </c>
      <c r="AF634" s="152">
        <v>0</v>
      </c>
      <c r="AG634" s="150"/>
      <c r="AH634" s="150"/>
      <c r="AI634" s="150"/>
      <c r="AJ634" s="150"/>
      <c r="AK634" s="3" t="s">
        <v>475</v>
      </c>
      <c r="AL634" s="3" t="s">
        <v>475</v>
      </c>
      <c r="AM634" s="3" t="s">
        <v>475</v>
      </c>
    </row>
    <row r="635" spans="1:39" s="3" customFormat="1" x14ac:dyDescent="0.25">
      <c r="A635" s="3">
        <v>20231231</v>
      </c>
      <c r="B635" s="3" t="s">
        <v>1887</v>
      </c>
      <c r="C635" s="3" t="s">
        <v>1888</v>
      </c>
      <c r="D635" s="149">
        <v>1085398.23</v>
      </c>
      <c r="E635" s="3" t="s">
        <v>23</v>
      </c>
      <c r="F635" s="3" t="s">
        <v>500</v>
      </c>
      <c r="G635" s="3" t="s">
        <v>504</v>
      </c>
      <c r="H635" s="3">
        <v>1</v>
      </c>
      <c r="I635" s="3" t="s">
        <v>500</v>
      </c>
      <c r="J635" s="157" t="s">
        <v>506</v>
      </c>
      <c r="K635" s="3" t="s">
        <v>24</v>
      </c>
      <c r="L635" s="149" t="s">
        <v>23</v>
      </c>
      <c r="M635" s="3" t="s">
        <v>475</v>
      </c>
      <c r="N635" s="149" t="s">
        <v>475</v>
      </c>
      <c r="O635" s="149" t="s">
        <v>475</v>
      </c>
      <c r="P635" s="150"/>
      <c r="Q635" s="3" t="s">
        <v>475</v>
      </c>
      <c r="R635" s="150"/>
      <c r="T635" s="150"/>
      <c r="U635" s="151">
        <v>0</v>
      </c>
      <c r="V635" s="149" t="s">
        <v>475</v>
      </c>
      <c r="W635" s="149" t="s">
        <v>475</v>
      </c>
      <c r="X635" s="149" t="s">
        <v>475</v>
      </c>
      <c r="Y635" s="149" t="s">
        <v>475</v>
      </c>
      <c r="Z635" s="150"/>
      <c r="AA635" s="150"/>
      <c r="AB635" s="152">
        <v>0</v>
      </c>
      <c r="AC635" s="152">
        <v>0</v>
      </c>
      <c r="AD635" s="152">
        <v>0</v>
      </c>
      <c r="AE635" s="152">
        <v>0</v>
      </c>
      <c r="AF635" s="152">
        <v>0</v>
      </c>
      <c r="AG635" s="150"/>
      <c r="AH635" s="150"/>
      <c r="AI635" s="150"/>
      <c r="AJ635" s="150"/>
      <c r="AK635" s="3" t="s">
        <v>22</v>
      </c>
      <c r="AL635" s="3" t="s">
        <v>571</v>
      </c>
      <c r="AM635" s="3" t="s">
        <v>475</v>
      </c>
    </row>
    <row r="636" spans="1:39" s="3" customFormat="1" x14ac:dyDescent="0.25">
      <c r="A636" s="3">
        <v>20231231</v>
      </c>
      <c r="B636" s="3" t="s">
        <v>1889</v>
      </c>
      <c r="C636" s="3" t="s">
        <v>1890</v>
      </c>
      <c r="D636" s="149">
        <v>193731.73</v>
      </c>
      <c r="E636" s="3" t="s">
        <v>24</v>
      </c>
      <c r="F636" s="3" t="s">
        <v>473</v>
      </c>
      <c r="G636" s="3" t="s">
        <v>474</v>
      </c>
      <c r="H636" s="3">
        <v>0</v>
      </c>
      <c r="I636" s="3" t="s">
        <v>473</v>
      </c>
      <c r="J636" s="3" t="s">
        <v>473</v>
      </c>
      <c r="K636" s="3" t="s">
        <v>23</v>
      </c>
      <c r="L636" s="149" t="s">
        <v>23</v>
      </c>
      <c r="M636" s="3" t="s">
        <v>475</v>
      </c>
      <c r="N636" s="149" t="s">
        <v>475</v>
      </c>
      <c r="O636" s="149" t="s">
        <v>475</v>
      </c>
      <c r="P636" s="150"/>
      <c r="Q636" s="3" t="s">
        <v>475</v>
      </c>
      <c r="R636" s="150"/>
      <c r="T636" s="150"/>
      <c r="U636" s="151">
        <v>0</v>
      </c>
      <c r="V636" s="149" t="s">
        <v>475</v>
      </c>
      <c r="W636" s="149" t="s">
        <v>475</v>
      </c>
      <c r="X636" s="149" t="s">
        <v>475</v>
      </c>
      <c r="Y636" s="149" t="s">
        <v>475</v>
      </c>
      <c r="Z636" s="150"/>
      <c r="AA636" s="150"/>
      <c r="AB636" s="152">
        <v>0</v>
      </c>
      <c r="AC636" s="152">
        <v>0</v>
      </c>
      <c r="AD636" s="152">
        <v>0</v>
      </c>
      <c r="AE636" s="152">
        <v>0</v>
      </c>
      <c r="AF636" s="152">
        <v>0</v>
      </c>
      <c r="AG636" s="150"/>
      <c r="AH636" s="150"/>
      <c r="AI636" s="150"/>
      <c r="AJ636" s="150"/>
      <c r="AK636" s="3" t="s">
        <v>475</v>
      </c>
      <c r="AL636" s="3" t="s">
        <v>475</v>
      </c>
      <c r="AM636" s="3" t="s">
        <v>475</v>
      </c>
    </row>
    <row r="637" spans="1:39" s="3" customFormat="1" x14ac:dyDescent="0.25">
      <c r="A637" s="3">
        <v>20231231</v>
      </c>
      <c r="B637" s="3" t="s">
        <v>1891</v>
      </c>
      <c r="C637" s="3" t="s">
        <v>1892</v>
      </c>
      <c r="D637" s="149">
        <v>1897.56</v>
      </c>
      <c r="E637" s="3" t="s">
        <v>24</v>
      </c>
      <c r="F637" s="3" t="s">
        <v>473</v>
      </c>
      <c r="G637" s="3" t="s">
        <v>474</v>
      </c>
      <c r="H637" s="3">
        <v>0</v>
      </c>
      <c r="I637" s="3" t="s">
        <v>473</v>
      </c>
      <c r="J637" s="3" t="s">
        <v>473</v>
      </c>
      <c r="K637" s="3" t="s">
        <v>23</v>
      </c>
      <c r="L637" s="149" t="s">
        <v>23</v>
      </c>
      <c r="M637" s="3" t="s">
        <v>475</v>
      </c>
      <c r="N637" s="149" t="s">
        <v>475</v>
      </c>
      <c r="O637" s="149" t="s">
        <v>475</v>
      </c>
      <c r="P637" s="150"/>
      <c r="Q637" s="3" t="s">
        <v>475</v>
      </c>
      <c r="R637" s="150"/>
      <c r="T637" s="150"/>
      <c r="U637" s="151">
        <v>0</v>
      </c>
      <c r="V637" s="149" t="s">
        <v>475</v>
      </c>
      <c r="W637" s="149" t="s">
        <v>475</v>
      </c>
      <c r="X637" s="149" t="s">
        <v>475</v>
      </c>
      <c r="Y637" s="149" t="s">
        <v>475</v>
      </c>
      <c r="Z637" s="150"/>
      <c r="AA637" s="150"/>
      <c r="AB637" s="152">
        <v>0</v>
      </c>
      <c r="AC637" s="152">
        <v>0</v>
      </c>
      <c r="AD637" s="152">
        <v>0</v>
      </c>
      <c r="AE637" s="152">
        <v>0</v>
      </c>
      <c r="AF637" s="152">
        <v>0</v>
      </c>
      <c r="AG637" s="150"/>
      <c r="AH637" s="150"/>
      <c r="AI637" s="150"/>
      <c r="AJ637" s="150"/>
      <c r="AK637" s="3" t="s">
        <v>475</v>
      </c>
      <c r="AL637" s="3" t="s">
        <v>475</v>
      </c>
      <c r="AM637" s="3" t="s">
        <v>475</v>
      </c>
    </row>
    <row r="638" spans="1:39" s="3" customFormat="1" x14ac:dyDescent="0.25">
      <c r="A638" s="3">
        <v>20231231</v>
      </c>
      <c r="B638" s="3" t="s">
        <v>1893</v>
      </c>
      <c r="C638" s="3" t="s">
        <v>1894</v>
      </c>
      <c r="D638" s="149">
        <v>2404814.4499999997</v>
      </c>
      <c r="E638" s="3" t="s">
        <v>23</v>
      </c>
      <c r="F638" s="3" t="s">
        <v>500</v>
      </c>
      <c r="G638" s="3" t="s">
        <v>504</v>
      </c>
      <c r="H638" s="3">
        <v>1</v>
      </c>
      <c r="I638" s="3" t="s">
        <v>500</v>
      </c>
      <c r="K638" s="3" t="s">
        <v>24</v>
      </c>
      <c r="L638" s="149" t="s">
        <v>23</v>
      </c>
      <c r="M638" s="3" t="s">
        <v>475</v>
      </c>
      <c r="N638" s="149" t="s">
        <v>475</v>
      </c>
      <c r="O638" s="149" t="s">
        <v>475</v>
      </c>
      <c r="P638" s="150"/>
      <c r="Q638" s="3" t="s">
        <v>475</v>
      </c>
      <c r="R638" s="150"/>
      <c r="T638" s="150"/>
      <c r="U638" s="151">
        <v>0</v>
      </c>
      <c r="V638" s="149" t="s">
        <v>475</v>
      </c>
      <c r="W638" s="149" t="s">
        <v>475</v>
      </c>
      <c r="X638" s="149" t="s">
        <v>475</v>
      </c>
      <c r="Y638" s="149" t="s">
        <v>475</v>
      </c>
      <c r="Z638" s="150"/>
      <c r="AA638" s="150"/>
      <c r="AB638" s="152">
        <v>0</v>
      </c>
      <c r="AC638" s="152">
        <v>0</v>
      </c>
      <c r="AD638" s="152">
        <v>0</v>
      </c>
      <c r="AE638" s="152">
        <v>0</v>
      </c>
      <c r="AF638" s="152">
        <v>0</v>
      </c>
      <c r="AG638" s="150"/>
      <c r="AH638" s="150"/>
      <c r="AI638" s="150"/>
      <c r="AJ638" s="150"/>
      <c r="AK638" s="3" t="s">
        <v>475</v>
      </c>
      <c r="AL638" s="3" t="s">
        <v>475</v>
      </c>
      <c r="AM638" s="3" t="s">
        <v>475</v>
      </c>
    </row>
    <row r="639" spans="1:39" s="3" customFormat="1" x14ac:dyDescent="0.25">
      <c r="A639" s="3">
        <v>20231231</v>
      </c>
      <c r="B639" s="3" t="s">
        <v>1895</v>
      </c>
      <c r="C639" s="3" t="s">
        <v>1896</v>
      </c>
      <c r="D639" s="149">
        <v>22155676.920000006</v>
      </c>
      <c r="E639" s="3" t="s">
        <v>23</v>
      </c>
      <c r="F639" s="3" t="s">
        <v>500</v>
      </c>
      <c r="G639" s="3" t="s">
        <v>504</v>
      </c>
      <c r="H639" s="3">
        <v>1</v>
      </c>
      <c r="I639" s="3" t="s">
        <v>500</v>
      </c>
      <c r="K639" s="3" t="s">
        <v>24</v>
      </c>
      <c r="L639" s="149" t="s">
        <v>23</v>
      </c>
      <c r="M639" s="3" t="s">
        <v>475</v>
      </c>
      <c r="N639" s="149" t="s">
        <v>475</v>
      </c>
      <c r="O639" s="149" t="s">
        <v>475</v>
      </c>
      <c r="P639" s="150"/>
      <c r="Q639" s="3" t="s">
        <v>475</v>
      </c>
      <c r="R639" s="150"/>
      <c r="T639" s="150"/>
      <c r="U639" s="151">
        <v>0</v>
      </c>
      <c r="V639" s="149" t="s">
        <v>475</v>
      </c>
      <c r="W639" s="149" t="s">
        <v>475</v>
      </c>
      <c r="X639" s="149" t="s">
        <v>475</v>
      </c>
      <c r="Y639" s="149" t="s">
        <v>475</v>
      </c>
      <c r="Z639" s="150"/>
      <c r="AA639" s="150"/>
      <c r="AB639" s="152">
        <v>0</v>
      </c>
      <c r="AC639" s="152">
        <v>0</v>
      </c>
      <c r="AD639" s="152">
        <v>0</v>
      </c>
      <c r="AE639" s="152">
        <v>0</v>
      </c>
      <c r="AF639" s="152">
        <v>0</v>
      </c>
      <c r="AG639" s="150"/>
      <c r="AH639" s="150"/>
      <c r="AI639" s="150"/>
      <c r="AJ639" s="150"/>
      <c r="AK639" s="3" t="s">
        <v>475</v>
      </c>
      <c r="AL639" s="3" t="s">
        <v>475</v>
      </c>
      <c r="AM639" s="3" t="s">
        <v>475</v>
      </c>
    </row>
    <row r="640" spans="1:39" s="3" customFormat="1" x14ac:dyDescent="0.25">
      <c r="A640" s="3">
        <v>20231231</v>
      </c>
      <c r="B640" s="3" t="s">
        <v>1897</v>
      </c>
      <c r="C640" s="3" t="s">
        <v>1898</v>
      </c>
      <c r="D640" s="149">
        <v>19777.5</v>
      </c>
      <c r="E640" s="3" t="s">
        <v>23</v>
      </c>
      <c r="F640" s="3" t="s">
        <v>500</v>
      </c>
      <c r="G640" s="3" t="s">
        <v>592</v>
      </c>
      <c r="H640" s="3">
        <v>0</v>
      </c>
      <c r="I640" s="3" t="s">
        <v>500</v>
      </c>
      <c r="K640" s="3" t="s">
        <v>23</v>
      </c>
      <c r="L640" s="149" t="s">
        <v>23</v>
      </c>
      <c r="M640" s="3" t="s">
        <v>475</v>
      </c>
      <c r="N640" s="149" t="s">
        <v>475</v>
      </c>
      <c r="O640" s="149" t="s">
        <v>475</v>
      </c>
      <c r="P640" s="150"/>
      <c r="Q640" s="3" t="s">
        <v>475</v>
      </c>
      <c r="R640" s="150"/>
      <c r="T640" s="150"/>
      <c r="U640" s="151">
        <v>0</v>
      </c>
      <c r="V640" s="149" t="s">
        <v>475</v>
      </c>
      <c r="W640" s="149" t="s">
        <v>475</v>
      </c>
      <c r="X640" s="149" t="s">
        <v>475</v>
      </c>
      <c r="Y640" s="149" t="s">
        <v>475</v>
      </c>
      <c r="Z640" s="150"/>
      <c r="AA640" s="150"/>
      <c r="AB640" s="152">
        <v>0</v>
      </c>
      <c r="AC640" s="152">
        <v>0</v>
      </c>
      <c r="AD640" s="152">
        <v>0</v>
      </c>
      <c r="AE640" s="152">
        <v>0</v>
      </c>
      <c r="AF640" s="152">
        <v>0</v>
      </c>
      <c r="AG640" s="150"/>
      <c r="AH640" s="150"/>
      <c r="AI640" s="150"/>
      <c r="AJ640" s="150"/>
      <c r="AK640" s="3" t="s">
        <v>475</v>
      </c>
      <c r="AL640" s="3" t="s">
        <v>475</v>
      </c>
      <c r="AM640" s="3" t="s">
        <v>475</v>
      </c>
    </row>
    <row r="641" spans="1:39" s="3" customFormat="1" x14ac:dyDescent="0.25">
      <c r="A641" s="3">
        <v>20231231</v>
      </c>
      <c r="B641" s="3" t="s">
        <v>1899</v>
      </c>
      <c r="C641" s="3" t="s">
        <v>1900</v>
      </c>
      <c r="D641" s="149">
        <v>104456</v>
      </c>
      <c r="E641" s="3" t="s">
        <v>23</v>
      </c>
      <c r="F641" s="3" t="s">
        <v>500</v>
      </c>
      <c r="G641" s="3" t="s">
        <v>474</v>
      </c>
      <c r="H641" s="3">
        <v>0</v>
      </c>
      <c r="I641" s="3" t="s">
        <v>500</v>
      </c>
      <c r="J641" s="157" t="s">
        <v>483</v>
      </c>
      <c r="K641" s="3" t="s">
        <v>23</v>
      </c>
      <c r="L641" s="149" t="s">
        <v>23</v>
      </c>
      <c r="M641" s="3" t="s">
        <v>475</v>
      </c>
      <c r="N641" s="149" t="s">
        <v>475</v>
      </c>
      <c r="O641" s="149" t="s">
        <v>475</v>
      </c>
      <c r="P641" s="150"/>
      <c r="Q641" s="3" t="s">
        <v>475</v>
      </c>
      <c r="R641" s="150"/>
      <c r="T641" s="150"/>
      <c r="U641" s="151">
        <v>0</v>
      </c>
      <c r="V641" s="149" t="s">
        <v>475</v>
      </c>
      <c r="W641" s="149" t="s">
        <v>475</v>
      </c>
      <c r="X641" s="149" t="s">
        <v>475</v>
      </c>
      <c r="Y641" s="149" t="s">
        <v>475</v>
      </c>
      <c r="Z641" s="150"/>
      <c r="AA641" s="150"/>
      <c r="AB641" s="152">
        <v>0</v>
      </c>
      <c r="AC641" s="152">
        <v>0</v>
      </c>
      <c r="AD641" s="152">
        <v>0</v>
      </c>
      <c r="AE641" s="152">
        <v>0</v>
      </c>
      <c r="AF641" s="152">
        <v>0</v>
      </c>
      <c r="AG641" s="150"/>
      <c r="AH641" s="150"/>
      <c r="AI641" s="150"/>
      <c r="AJ641" s="150"/>
      <c r="AK641" s="3" t="s">
        <v>25</v>
      </c>
      <c r="AL641" s="3" t="s">
        <v>1901</v>
      </c>
      <c r="AM641" s="3" t="s">
        <v>475</v>
      </c>
    </row>
    <row r="642" spans="1:39" s="3" customFormat="1" x14ac:dyDescent="0.25">
      <c r="A642" s="3">
        <v>20231231</v>
      </c>
      <c r="B642" s="3" t="s">
        <v>1902</v>
      </c>
      <c r="C642" s="3" t="s">
        <v>1903</v>
      </c>
      <c r="D642" s="149">
        <v>68663.950000000012</v>
      </c>
      <c r="E642" s="3" t="s">
        <v>24</v>
      </c>
      <c r="F642" s="3" t="s">
        <v>473</v>
      </c>
      <c r="G642" s="3" t="s">
        <v>474</v>
      </c>
      <c r="H642" s="3">
        <v>0</v>
      </c>
      <c r="I642" s="3" t="s">
        <v>473</v>
      </c>
      <c r="J642" s="3" t="s">
        <v>473</v>
      </c>
      <c r="K642" s="3" t="s">
        <v>23</v>
      </c>
      <c r="L642" s="149" t="s">
        <v>23</v>
      </c>
      <c r="M642" s="3" t="s">
        <v>475</v>
      </c>
      <c r="N642" s="149" t="s">
        <v>475</v>
      </c>
      <c r="O642" s="149" t="s">
        <v>475</v>
      </c>
      <c r="P642" s="150"/>
      <c r="Q642" s="3" t="s">
        <v>475</v>
      </c>
      <c r="R642" s="150"/>
      <c r="T642" s="150"/>
      <c r="U642" s="151">
        <v>0</v>
      </c>
      <c r="V642" s="149" t="s">
        <v>475</v>
      </c>
      <c r="W642" s="149" t="s">
        <v>475</v>
      </c>
      <c r="X642" s="149" t="s">
        <v>475</v>
      </c>
      <c r="Y642" s="149" t="s">
        <v>475</v>
      </c>
      <c r="Z642" s="150"/>
      <c r="AA642" s="150"/>
      <c r="AB642" s="152">
        <v>0</v>
      </c>
      <c r="AC642" s="152">
        <v>0</v>
      </c>
      <c r="AD642" s="152">
        <v>0</v>
      </c>
      <c r="AE642" s="152">
        <v>0</v>
      </c>
      <c r="AF642" s="152">
        <v>0</v>
      </c>
      <c r="AG642" s="150"/>
      <c r="AH642" s="150"/>
      <c r="AI642" s="150"/>
      <c r="AJ642" s="150"/>
      <c r="AK642" s="3" t="s">
        <v>475</v>
      </c>
      <c r="AL642" s="3" t="s">
        <v>475</v>
      </c>
      <c r="AM642" s="3" t="s">
        <v>475</v>
      </c>
    </row>
    <row r="643" spans="1:39" s="3" customFormat="1" x14ac:dyDescent="0.25">
      <c r="A643" s="3">
        <v>20231231</v>
      </c>
      <c r="B643" s="3" t="s">
        <v>1904</v>
      </c>
      <c r="C643" s="3" t="s">
        <v>1905</v>
      </c>
      <c r="D643" s="149">
        <v>565.28</v>
      </c>
      <c r="E643" s="3" t="s">
        <v>24</v>
      </c>
      <c r="F643" s="3" t="s">
        <v>473</v>
      </c>
      <c r="G643" s="3" t="s">
        <v>474</v>
      </c>
      <c r="H643" s="3">
        <v>0</v>
      </c>
      <c r="I643" s="3" t="s">
        <v>473</v>
      </c>
      <c r="J643" s="3" t="s">
        <v>473</v>
      </c>
      <c r="K643" s="3" t="s">
        <v>23</v>
      </c>
      <c r="L643" s="149" t="s">
        <v>23</v>
      </c>
      <c r="M643" s="3" t="s">
        <v>475</v>
      </c>
      <c r="N643" s="149" t="s">
        <v>475</v>
      </c>
      <c r="O643" s="149" t="s">
        <v>475</v>
      </c>
      <c r="P643" s="150"/>
      <c r="Q643" s="3" t="s">
        <v>475</v>
      </c>
      <c r="R643" s="150"/>
      <c r="T643" s="150"/>
      <c r="U643" s="151">
        <v>0</v>
      </c>
      <c r="V643" s="149" t="s">
        <v>475</v>
      </c>
      <c r="W643" s="149" t="s">
        <v>475</v>
      </c>
      <c r="X643" s="149" t="s">
        <v>475</v>
      </c>
      <c r="Y643" s="149" t="s">
        <v>475</v>
      </c>
      <c r="Z643" s="150"/>
      <c r="AA643" s="150"/>
      <c r="AB643" s="152">
        <v>0</v>
      </c>
      <c r="AC643" s="152">
        <v>0</v>
      </c>
      <c r="AD643" s="152">
        <v>0</v>
      </c>
      <c r="AE643" s="152">
        <v>0</v>
      </c>
      <c r="AF643" s="152">
        <v>0</v>
      </c>
      <c r="AG643" s="150"/>
      <c r="AH643" s="150"/>
      <c r="AI643" s="150"/>
      <c r="AJ643" s="150"/>
      <c r="AK643" s="3" t="s">
        <v>475</v>
      </c>
      <c r="AL643" s="3" t="s">
        <v>475</v>
      </c>
      <c r="AM643" s="3" t="s">
        <v>475</v>
      </c>
    </row>
    <row r="644" spans="1:39" s="3" customFormat="1" x14ac:dyDescent="0.25">
      <c r="A644" s="3">
        <v>20231231</v>
      </c>
      <c r="B644" s="3" t="s">
        <v>1906</v>
      </c>
      <c r="C644" s="3" t="s">
        <v>1907</v>
      </c>
      <c r="D644" s="149">
        <v>1217472.2499999998</v>
      </c>
      <c r="E644" s="3" t="s">
        <v>23</v>
      </c>
      <c r="F644" s="3" t="s">
        <v>500</v>
      </c>
      <c r="G644" s="3" t="s">
        <v>474</v>
      </c>
      <c r="H644" s="3">
        <v>0</v>
      </c>
      <c r="I644" s="3" t="s">
        <v>500</v>
      </c>
      <c r="J644" s="157" t="s">
        <v>483</v>
      </c>
      <c r="K644" s="3" t="s">
        <v>23</v>
      </c>
      <c r="L644" s="149" t="s">
        <v>23</v>
      </c>
      <c r="M644" s="3" t="s">
        <v>475</v>
      </c>
      <c r="N644" s="149" t="s">
        <v>475</v>
      </c>
      <c r="O644" s="149" t="s">
        <v>475</v>
      </c>
      <c r="P644" s="150"/>
      <c r="Q644" s="3" t="s">
        <v>475</v>
      </c>
      <c r="R644" s="150"/>
      <c r="T644" s="150"/>
      <c r="U644" s="151">
        <v>0</v>
      </c>
      <c r="V644" s="149" t="s">
        <v>475</v>
      </c>
      <c r="W644" s="149" t="s">
        <v>475</v>
      </c>
      <c r="X644" s="149" t="s">
        <v>475</v>
      </c>
      <c r="Y644" s="149" t="s">
        <v>475</v>
      </c>
      <c r="Z644" s="150"/>
      <c r="AA644" s="150"/>
      <c r="AB644" s="152">
        <v>0</v>
      </c>
      <c r="AC644" s="152">
        <v>0</v>
      </c>
      <c r="AD644" s="152">
        <v>0</v>
      </c>
      <c r="AE644" s="152">
        <v>0</v>
      </c>
      <c r="AF644" s="152">
        <v>0</v>
      </c>
      <c r="AG644" s="150"/>
      <c r="AH644" s="150"/>
      <c r="AI644" s="150"/>
      <c r="AJ644" s="150"/>
      <c r="AK644" s="3" t="s">
        <v>25</v>
      </c>
      <c r="AL644" s="3" t="s">
        <v>1908</v>
      </c>
      <c r="AM644" s="3" t="s">
        <v>475</v>
      </c>
    </row>
    <row r="645" spans="1:39" s="3" customFormat="1" x14ac:dyDescent="0.25">
      <c r="A645" s="3">
        <v>20231231</v>
      </c>
      <c r="B645" s="3" t="s">
        <v>1909</v>
      </c>
      <c r="C645" s="3" t="s">
        <v>1910</v>
      </c>
      <c r="D645" s="149">
        <v>123810.73</v>
      </c>
      <c r="E645" s="3" t="s">
        <v>23</v>
      </c>
      <c r="F645" s="3" t="s">
        <v>500</v>
      </c>
      <c r="G645" s="3" t="s">
        <v>474</v>
      </c>
      <c r="H645" s="3">
        <v>0</v>
      </c>
      <c r="I645" s="3" t="s">
        <v>500</v>
      </c>
      <c r="K645" s="3" t="s">
        <v>23</v>
      </c>
      <c r="L645" s="149" t="s">
        <v>23</v>
      </c>
      <c r="M645" s="3" t="s">
        <v>475</v>
      </c>
      <c r="N645" s="149" t="s">
        <v>475</v>
      </c>
      <c r="O645" s="149" t="s">
        <v>475</v>
      </c>
      <c r="P645" s="150"/>
      <c r="Q645" s="3" t="s">
        <v>475</v>
      </c>
      <c r="R645" s="150"/>
      <c r="T645" s="150"/>
      <c r="U645" s="151">
        <v>0</v>
      </c>
      <c r="V645" s="149" t="s">
        <v>475</v>
      </c>
      <c r="W645" s="149" t="s">
        <v>475</v>
      </c>
      <c r="X645" s="149" t="s">
        <v>475</v>
      </c>
      <c r="Y645" s="149" t="s">
        <v>475</v>
      </c>
      <c r="Z645" s="150"/>
      <c r="AA645" s="150"/>
      <c r="AB645" s="152">
        <v>0</v>
      </c>
      <c r="AC645" s="152">
        <v>0</v>
      </c>
      <c r="AD645" s="152">
        <v>0</v>
      </c>
      <c r="AE645" s="152">
        <v>0</v>
      </c>
      <c r="AF645" s="152">
        <v>0</v>
      </c>
      <c r="AG645" s="150"/>
      <c r="AH645" s="150"/>
      <c r="AI645" s="150"/>
      <c r="AJ645" s="150"/>
      <c r="AK645" s="3" t="s">
        <v>475</v>
      </c>
      <c r="AL645" s="3" t="s">
        <v>475</v>
      </c>
      <c r="AM645" s="3" t="s">
        <v>475</v>
      </c>
    </row>
    <row r="646" spans="1:39" s="3" customFormat="1" x14ac:dyDescent="0.25">
      <c r="A646" s="3">
        <v>20231231</v>
      </c>
      <c r="B646" s="3" t="s">
        <v>1911</v>
      </c>
      <c r="C646" s="3" t="s">
        <v>1912</v>
      </c>
      <c r="D646" s="149">
        <v>185315.22</v>
      </c>
      <c r="E646" s="3" t="s">
        <v>23</v>
      </c>
      <c r="F646" s="3" t="s">
        <v>500</v>
      </c>
      <c r="G646" s="3" t="s">
        <v>504</v>
      </c>
      <c r="H646" s="3">
        <v>1</v>
      </c>
      <c r="I646" s="3" t="s">
        <v>500</v>
      </c>
      <c r="K646" s="3" t="s">
        <v>24</v>
      </c>
      <c r="L646" s="149" t="s">
        <v>23</v>
      </c>
      <c r="M646" s="3" t="s">
        <v>475</v>
      </c>
      <c r="N646" s="149" t="s">
        <v>475</v>
      </c>
      <c r="O646" s="149" t="s">
        <v>475</v>
      </c>
      <c r="P646" s="150"/>
      <c r="Q646" s="3" t="s">
        <v>475</v>
      </c>
      <c r="R646" s="150"/>
      <c r="T646" s="150"/>
      <c r="U646" s="151">
        <v>0</v>
      </c>
      <c r="V646" s="149" t="s">
        <v>475</v>
      </c>
      <c r="W646" s="149" t="s">
        <v>475</v>
      </c>
      <c r="X646" s="149" t="s">
        <v>475</v>
      </c>
      <c r="Y646" s="149" t="s">
        <v>475</v>
      </c>
      <c r="Z646" s="150"/>
      <c r="AA646" s="150"/>
      <c r="AB646" s="152">
        <v>0</v>
      </c>
      <c r="AC646" s="152">
        <v>0</v>
      </c>
      <c r="AD646" s="152">
        <v>0</v>
      </c>
      <c r="AE646" s="152">
        <v>0</v>
      </c>
      <c r="AF646" s="152">
        <v>0</v>
      </c>
      <c r="AG646" s="150"/>
      <c r="AH646" s="150"/>
      <c r="AI646" s="150"/>
      <c r="AJ646" s="150"/>
      <c r="AK646" s="3" t="s">
        <v>475</v>
      </c>
      <c r="AL646" s="3" t="s">
        <v>475</v>
      </c>
      <c r="AM646" s="3" t="s">
        <v>475</v>
      </c>
    </row>
    <row r="647" spans="1:39" s="3" customFormat="1" x14ac:dyDescent="0.25">
      <c r="A647" s="3">
        <v>20231231</v>
      </c>
      <c r="B647" s="3" t="s">
        <v>1913</v>
      </c>
      <c r="C647" s="3" t="s">
        <v>1914</v>
      </c>
      <c r="D647" s="149">
        <v>71795.989999999991</v>
      </c>
      <c r="E647" s="3" t="s">
        <v>24</v>
      </c>
      <c r="F647" s="3" t="s">
        <v>473</v>
      </c>
      <c r="G647" s="3" t="s">
        <v>474</v>
      </c>
      <c r="H647" s="3">
        <v>0</v>
      </c>
      <c r="I647" s="3" t="s">
        <v>473</v>
      </c>
      <c r="J647" s="3" t="s">
        <v>473</v>
      </c>
      <c r="K647" s="3" t="s">
        <v>23</v>
      </c>
      <c r="L647" s="149" t="s">
        <v>23</v>
      </c>
      <c r="M647" s="3" t="s">
        <v>475</v>
      </c>
      <c r="N647" s="149" t="s">
        <v>475</v>
      </c>
      <c r="O647" s="149" t="s">
        <v>475</v>
      </c>
      <c r="P647" s="150"/>
      <c r="Q647" s="3" t="s">
        <v>475</v>
      </c>
      <c r="R647" s="150"/>
      <c r="T647" s="150"/>
      <c r="U647" s="151">
        <v>0</v>
      </c>
      <c r="V647" s="149" t="s">
        <v>475</v>
      </c>
      <c r="W647" s="149" t="s">
        <v>475</v>
      </c>
      <c r="X647" s="149" t="s">
        <v>475</v>
      </c>
      <c r="Y647" s="149" t="s">
        <v>475</v>
      </c>
      <c r="Z647" s="150"/>
      <c r="AA647" s="150"/>
      <c r="AB647" s="152">
        <v>0</v>
      </c>
      <c r="AC647" s="152">
        <v>0</v>
      </c>
      <c r="AD647" s="152">
        <v>0</v>
      </c>
      <c r="AE647" s="152">
        <v>0</v>
      </c>
      <c r="AF647" s="152">
        <v>0</v>
      </c>
      <c r="AG647" s="150"/>
      <c r="AH647" s="150"/>
      <c r="AI647" s="150"/>
      <c r="AJ647" s="150"/>
      <c r="AK647" s="3" t="s">
        <v>475</v>
      </c>
      <c r="AL647" s="3" t="s">
        <v>475</v>
      </c>
      <c r="AM647" s="3" t="s">
        <v>475</v>
      </c>
    </row>
    <row r="648" spans="1:39" s="3" customFormat="1" x14ac:dyDescent="0.25">
      <c r="A648" s="3">
        <v>20231231</v>
      </c>
      <c r="B648" s="3" t="s">
        <v>1915</v>
      </c>
      <c r="C648" s="3" t="s">
        <v>1916</v>
      </c>
      <c r="D648" s="149">
        <v>13212.22</v>
      </c>
      <c r="E648" s="3" t="s">
        <v>23</v>
      </c>
      <c r="F648" s="3" t="s">
        <v>500</v>
      </c>
      <c r="G648" s="3" t="s">
        <v>474</v>
      </c>
      <c r="H648" s="3">
        <v>0</v>
      </c>
      <c r="I648" s="3" t="s">
        <v>500</v>
      </c>
      <c r="J648" s="157" t="s">
        <v>483</v>
      </c>
      <c r="K648" s="3" t="s">
        <v>23</v>
      </c>
      <c r="L648" s="149" t="s">
        <v>23</v>
      </c>
      <c r="M648" s="3" t="s">
        <v>475</v>
      </c>
      <c r="N648" s="149" t="s">
        <v>475</v>
      </c>
      <c r="O648" s="149" t="s">
        <v>475</v>
      </c>
      <c r="P648" s="150"/>
      <c r="Q648" s="3" t="s">
        <v>475</v>
      </c>
      <c r="R648" s="150"/>
      <c r="T648" s="150"/>
      <c r="U648" s="151">
        <v>0</v>
      </c>
      <c r="V648" s="149" t="s">
        <v>475</v>
      </c>
      <c r="W648" s="149" t="s">
        <v>475</v>
      </c>
      <c r="X648" s="149" t="s">
        <v>475</v>
      </c>
      <c r="Y648" s="149" t="s">
        <v>475</v>
      </c>
      <c r="Z648" s="150"/>
      <c r="AA648" s="150"/>
      <c r="AB648" s="152">
        <v>0</v>
      </c>
      <c r="AC648" s="152">
        <v>0</v>
      </c>
      <c r="AD648" s="152">
        <v>0</v>
      </c>
      <c r="AE648" s="152">
        <v>0</v>
      </c>
      <c r="AF648" s="152">
        <v>0</v>
      </c>
      <c r="AG648" s="150"/>
      <c r="AH648" s="150"/>
      <c r="AI648" s="150"/>
      <c r="AJ648" s="150"/>
      <c r="AK648" s="3" t="s">
        <v>25</v>
      </c>
      <c r="AL648" s="3" t="s">
        <v>1917</v>
      </c>
      <c r="AM648" s="3" t="s">
        <v>475</v>
      </c>
    </row>
    <row r="649" spans="1:39" s="3" customFormat="1" x14ac:dyDescent="0.25">
      <c r="A649" s="3">
        <v>20231231</v>
      </c>
      <c r="B649" s="3" t="s">
        <v>1918</v>
      </c>
      <c r="C649" s="3" t="s">
        <v>1919</v>
      </c>
      <c r="D649" s="149">
        <v>408807.82999999996</v>
      </c>
      <c r="E649" s="3" t="s">
        <v>23</v>
      </c>
      <c r="F649" s="3" t="s">
        <v>500</v>
      </c>
      <c r="G649" s="3" t="s">
        <v>504</v>
      </c>
      <c r="H649" s="3">
        <v>1</v>
      </c>
      <c r="I649" s="3" t="s">
        <v>500</v>
      </c>
      <c r="K649" s="3" t="s">
        <v>24</v>
      </c>
      <c r="L649" s="149" t="s">
        <v>23</v>
      </c>
      <c r="M649" s="3" t="s">
        <v>475</v>
      </c>
      <c r="N649" s="149" t="s">
        <v>475</v>
      </c>
      <c r="O649" s="149" t="s">
        <v>475</v>
      </c>
      <c r="P649" s="150"/>
      <c r="Q649" s="3" t="s">
        <v>475</v>
      </c>
      <c r="R649" s="150"/>
      <c r="T649" s="150"/>
      <c r="U649" s="151">
        <v>0</v>
      </c>
      <c r="V649" s="149" t="s">
        <v>475</v>
      </c>
      <c r="W649" s="149" t="s">
        <v>475</v>
      </c>
      <c r="X649" s="149" t="s">
        <v>475</v>
      </c>
      <c r="Y649" s="149" t="s">
        <v>475</v>
      </c>
      <c r="Z649" s="150"/>
      <c r="AA649" s="150"/>
      <c r="AB649" s="152">
        <v>0</v>
      </c>
      <c r="AC649" s="152">
        <v>0</v>
      </c>
      <c r="AD649" s="152">
        <v>0</v>
      </c>
      <c r="AE649" s="152">
        <v>0</v>
      </c>
      <c r="AF649" s="152">
        <v>0</v>
      </c>
      <c r="AG649" s="150"/>
      <c r="AH649" s="150"/>
      <c r="AI649" s="150"/>
      <c r="AJ649" s="150"/>
      <c r="AK649" s="3" t="s">
        <v>475</v>
      </c>
      <c r="AL649" s="3" t="s">
        <v>475</v>
      </c>
      <c r="AM649" s="3" t="s">
        <v>475</v>
      </c>
    </row>
    <row r="650" spans="1:39" s="3" customFormat="1" x14ac:dyDescent="0.25">
      <c r="A650" s="3">
        <v>20231231</v>
      </c>
      <c r="B650" s="3" t="s">
        <v>1920</v>
      </c>
      <c r="C650" s="3" t="s">
        <v>1921</v>
      </c>
      <c r="D650" s="149">
        <v>4495049.16</v>
      </c>
      <c r="E650" s="3" t="s">
        <v>24</v>
      </c>
      <c r="F650" s="3" t="s">
        <v>473</v>
      </c>
      <c r="G650" s="3" t="s">
        <v>474</v>
      </c>
      <c r="H650" s="3">
        <v>0</v>
      </c>
      <c r="I650" s="3" t="s">
        <v>473</v>
      </c>
      <c r="J650" s="3" t="s">
        <v>473</v>
      </c>
      <c r="K650" s="3" t="s">
        <v>23</v>
      </c>
      <c r="L650" s="149" t="s">
        <v>23</v>
      </c>
      <c r="M650" s="3" t="s">
        <v>475</v>
      </c>
      <c r="N650" s="149" t="s">
        <v>475</v>
      </c>
      <c r="O650" s="149" t="s">
        <v>475</v>
      </c>
      <c r="P650" s="150"/>
      <c r="Q650" s="3" t="s">
        <v>475</v>
      </c>
      <c r="R650" s="150"/>
      <c r="T650" s="150"/>
      <c r="U650" s="151">
        <v>0</v>
      </c>
      <c r="V650" s="149" t="s">
        <v>475</v>
      </c>
      <c r="W650" s="149" t="s">
        <v>475</v>
      </c>
      <c r="X650" s="149" t="s">
        <v>475</v>
      </c>
      <c r="Y650" s="149" t="s">
        <v>475</v>
      </c>
      <c r="Z650" s="150"/>
      <c r="AA650" s="150"/>
      <c r="AB650" s="152">
        <v>0</v>
      </c>
      <c r="AC650" s="152">
        <v>0</v>
      </c>
      <c r="AD650" s="152">
        <v>0</v>
      </c>
      <c r="AE650" s="152">
        <v>0</v>
      </c>
      <c r="AF650" s="152">
        <v>0</v>
      </c>
      <c r="AG650" s="150"/>
      <c r="AH650" s="150"/>
      <c r="AI650" s="150"/>
      <c r="AJ650" s="150"/>
      <c r="AK650" s="3" t="s">
        <v>475</v>
      </c>
      <c r="AL650" s="3" t="s">
        <v>475</v>
      </c>
      <c r="AM650" s="3" t="s">
        <v>475</v>
      </c>
    </row>
    <row r="651" spans="1:39" s="3" customFormat="1" x14ac:dyDescent="0.25">
      <c r="A651" s="3">
        <v>20231231</v>
      </c>
      <c r="B651" s="3" t="s">
        <v>1922</v>
      </c>
      <c r="C651" s="3" t="s">
        <v>1923</v>
      </c>
      <c r="D651" s="149">
        <v>30027.55</v>
      </c>
      <c r="E651" s="3" t="s">
        <v>24</v>
      </c>
      <c r="F651" s="3" t="s">
        <v>473</v>
      </c>
      <c r="G651" s="3" t="s">
        <v>474</v>
      </c>
      <c r="H651" s="3">
        <v>0</v>
      </c>
      <c r="I651" s="3" t="s">
        <v>473</v>
      </c>
      <c r="J651" s="3" t="s">
        <v>473</v>
      </c>
      <c r="K651" s="3" t="s">
        <v>23</v>
      </c>
      <c r="L651" s="149" t="s">
        <v>23</v>
      </c>
      <c r="M651" s="3" t="s">
        <v>475</v>
      </c>
      <c r="N651" s="149" t="s">
        <v>475</v>
      </c>
      <c r="O651" s="149" t="s">
        <v>475</v>
      </c>
      <c r="P651" s="150"/>
      <c r="Q651" s="3" t="s">
        <v>475</v>
      </c>
      <c r="R651" s="150"/>
      <c r="T651" s="150"/>
      <c r="U651" s="151">
        <v>0</v>
      </c>
      <c r="V651" s="149" t="s">
        <v>475</v>
      </c>
      <c r="W651" s="149" t="s">
        <v>475</v>
      </c>
      <c r="X651" s="149" t="s">
        <v>475</v>
      </c>
      <c r="Y651" s="149" t="s">
        <v>475</v>
      </c>
      <c r="Z651" s="150"/>
      <c r="AA651" s="150"/>
      <c r="AB651" s="152">
        <v>0</v>
      </c>
      <c r="AC651" s="152">
        <v>0</v>
      </c>
      <c r="AD651" s="152">
        <v>0</v>
      </c>
      <c r="AE651" s="152">
        <v>0</v>
      </c>
      <c r="AF651" s="152">
        <v>0</v>
      </c>
      <c r="AG651" s="150"/>
      <c r="AH651" s="150"/>
      <c r="AI651" s="150"/>
      <c r="AJ651" s="150"/>
      <c r="AK651" s="3" t="s">
        <v>475</v>
      </c>
      <c r="AL651" s="3" t="s">
        <v>475</v>
      </c>
      <c r="AM651" s="3" t="s">
        <v>475</v>
      </c>
    </row>
    <row r="652" spans="1:39" s="3" customFormat="1" x14ac:dyDescent="0.25">
      <c r="A652" s="3">
        <v>20231231</v>
      </c>
      <c r="B652" s="3" t="s">
        <v>1924</v>
      </c>
      <c r="C652" s="3" t="s">
        <v>1925</v>
      </c>
      <c r="D652" s="149">
        <v>2586675.9200000004</v>
      </c>
      <c r="E652" s="3" t="s">
        <v>24</v>
      </c>
      <c r="F652" s="3" t="s">
        <v>473</v>
      </c>
      <c r="G652" s="3" t="s">
        <v>474</v>
      </c>
      <c r="H652" s="3">
        <v>0</v>
      </c>
      <c r="I652" s="3" t="s">
        <v>473</v>
      </c>
      <c r="J652" s="3" t="s">
        <v>473</v>
      </c>
      <c r="K652" s="3" t="s">
        <v>23</v>
      </c>
      <c r="L652" s="149" t="s">
        <v>23</v>
      </c>
      <c r="M652" s="3" t="s">
        <v>475</v>
      </c>
      <c r="N652" s="149" t="s">
        <v>475</v>
      </c>
      <c r="O652" s="149" t="s">
        <v>475</v>
      </c>
      <c r="P652" s="150"/>
      <c r="Q652" s="3" t="s">
        <v>475</v>
      </c>
      <c r="R652" s="150"/>
      <c r="T652" s="150"/>
      <c r="U652" s="151">
        <v>0</v>
      </c>
      <c r="V652" s="149" t="s">
        <v>475</v>
      </c>
      <c r="W652" s="149" t="s">
        <v>475</v>
      </c>
      <c r="X652" s="149" t="s">
        <v>475</v>
      </c>
      <c r="Y652" s="149" t="s">
        <v>475</v>
      </c>
      <c r="Z652" s="150"/>
      <c r="AA652" s="150"/>
      <c r="AB652" s="152">
        <v>0</v>
      </c>
      <c r="AC652" s="152">
        <v>0</v>
      </c>
      <c r="AD652" s="152">
        <v>0</v>
      </c>
      <c r="AE652" s="152">
        <v>0</v>
      </c>
      <c r="AF652" s="152">
        <v>0</v>
      </c>
      <c r="AG652" s="150"/>
      <c r="AH652" s="150"/>
      <c r="AI652" s="150"/>
      <c r="AJ652" s="150"/>
      <c r="AK652" s="3" t="s">
        <v>475</v>
      </c>
      <c r="AL652" s="3" t="s">
        <v>475</v>
      </c>
      <c r="AM652" s="3" t="s">
        <v>475</v>
      </c>
    </row>
    <row r="653" spans="1:39" s="3" customFormat="1" x14ac:dyDescent="0.25">
      <c r="A653" s="3">
        <v>20231231</v>
      </c>
      <c r="B653" s="3" t="s">
        <v>1926</v>
      </c>
      <c r="C653" s="3" t="s">
        <v>1927</v>
      </c>
      <c r="D653" s="149">
        <v>3389704.88</v>
      </c>
      <c r="E653" s="3" t="s">
        <v>24</v>
      </c>
      <c r="F653" s="3" t="s">
        <v>473</v>
      </c>
      <c r="G653" s="3" t="s">
        <v>474</v>
      </c>
      <c r="H653" s="3">
        <v>0</v>
      </c>
      <c r="I653" s="3" t="s">
        <v>473</v>
      </c>
      <c r="J653" s="3" t="s">
        <v>473</v>
      </c>
      <c r="K653" s="3" t="s">
        <v>23</v>
      </c>
      <c r="L653" s="149" t="s">
        <v>23</v>
      </c>
      <c r="M653" s="3" t="s">
        <v>475</v>
      </c>
      <c r="N653" s="149" t="s">
        <v>475</v>
      </c>
      <c r="O653" s="149" t="s">
        <v>475</v>
      </c>
      <c r="P653" s="150"/>
      <c r="Q653" s="3" t="s">
        <v>475</v>
      </c>
      <c r="R653" s="150"/>
      <c r="T653" s="150"/>
      <c r="U653" s="151">
        <v>0</v>
      </c>
      <c r="V653" s="149" t="s">
        <v>475</v>
      </c>
      <c r="W653" s="149" t="s">
        <v>475</v>
      </c>
      <c r="X653" s="149" t="s">
        <v>475</v>
      </c>
      <c r="Y653" s="149" t="s">
        <v>475</v>
      </c>
      <c r="Z653" s="150"/>
      <c r="AA653" s="150"/>
      <c r="AB653" s="152">
        <v>0</v>
      </c>
      <c r="AC653" s="152">
        <v>0</v>
      </c>
      <c r="AD653" s="152">
        <v>0</v>
      </c>
      <c r="AE653" s="152">
        <v>0</v>
      </c>
      <c r="AF653" s="152">
        <v>0</v>
      </c>
      <c r="AG653" s="150"/>
      <c r="AH653" s="150"/>
      <c r="AI653" s="150"/>
      <c r="AJ653" s="150"/>
      <c r="AK653" s="3" t="s">
        <v>475</v>
      </c>
      <c r="AL653" s="3" t="s">
        <v>475</v>
      </c>
      <c r="AM653" s="3" t="s">
        <v>475</v>
      </c>
    </row>
    <row r="654" spans="1:39" s="3" customFormat="1" x14ac:dyDescent="0.25">
      <c r="A654" s="3">
        <v>20231231</v>
      </c>
      <c r="B654" s="3" t="s">
        <v>1928</v>
      </c>
      <c r="C654" s="3" t="s">
        <v>1929</v>
      </c>
      <c r="D654" s="149">
        <v>2362453.2399999998</v>
      </c>
      <c r="E654" s="3" t="s">
        <v>24</v>
      </c>
      <c r="F654" s="3" t="s">
        <v>473</v>
      </c>
      <c r="G654" s="3" t="s">
        <v>474</v>
      </c>
      <c r="H654" s="3">
        <v>0</v>
      </c>
      <c r="I654" s="3" t="s">
        <v>473</v>
      </c>
      <c r="J654" s="3" t="s">
        <v>473</v>
      </c>
      <c r="K654" s="3" t="s">
        <v>23</v>
      </c>
      <c r="L654" s="149" t="s">
        <v>23</v>
      </c>
      <c r="M654" s="3" t="s">
        <v>475</v>
      </c>
      <c r="N654" s="149" t="s">
        <v>475</v>
      </c>
      <c r="O654" s="149" t="s">
        <v>475</v>
      </c>
      <c r="P654" s="150"/>
      <c r="Q654" s="3" t="s">
        <v>475</v>
      </c>
      <c r="R654" s="150"/>
      <c r="T654" s="150"/>
      <c r="U654" s="151">
        <v>0</v>
      </c>
      <c r="V654" s="149" t="s">
        <v>475</v>
      </c>
      <c r="W654" s="149" t="s">
        <v>475</v>
      </c>
      <c r="X654" s="149" t="s">
        <v>475</v>
      </c>
      <c r="Y654" s="149" t="s">
        <v>475</v>
      </c>
      <c r="Z654" s="150"/>
      <c r="AA654" s="150"/>
      <c r="AB654" s="152">
        <v>0</v>
      </c>
      <c r="AC654" s="152">
        <v>0</v>
      </c>
      <c r="AD654" s="152">
        <v>0</v>
      </c>
      <c r="AE654" s="152">
        <v>0</v>
      </c>
      <c r="AF654" s="152">
        <v>0</v>
      </c>
      <c r="AG654" s="150"/>
      <c r="AH654" s="150"/>
      <c r="AI654" s="150"/>
      <c r="AJ654" s="150"/>
      <c r="AK654" s="3" t="s">
        <v>475</v>
      </c>
      <c r="AL654" s="3" t="s">
        <v>475</v>
      </c>
      <c r="AM654" s="3" t="s">
        <v>475</v>
      </c>
    </row>
    <row r="655" spans="1:39" s="3" customFormat="1" x14ac:dyDescent="0.25">
      <c r="A655" s="3">
        <v>20231231</v>
      </c>
      <c r="B655" s="3" t="s">
        <v>1930</v>
      </c>
      <c r="C655" s="3" t="s">
        <v>1931</v>
      </c>
      <c r="D655" s="149">
        <v>96584.58</v>
      </c>
      <c r="E655" s="3" t="s">
        <v>24</v>
      </c>
      <c r="F655" s="3" t="s">
        <v>473</v>
      </c>
      <c r="G655" s="3" t="s">
        <v>474</v>
      </c>
      <c r="H655" s="3">
        <v>0</v>
      </c>
      <c r="I655" s="3" t="s">
        <v>473</v>
      </c>
      <c r="J655" s="3" t="s">
        <v>473</v>
      </c>
      <c r="K655" s="3" t="s">
        <v>23</v>
      </c>
      <c r="L655" s="149" t="s">
        <v>23</v>
      </c>
      <c r="M655" s="3" t="s">
        <v>475</v>
      </c>
      <c r="N655" s="149" t="s">
        <v>475</v>
      </c>
      <c r="O655" s="149" t="s">
        <v>475</v>
      </c>
      <c r="P655" s="150"/>
      <c r="Q655" s="3" t="s">
        <v>475</v>
      </c>
      <c r="R655" s="150"/>
      <c r="T655" s="150"/>
      <c r="U655" s="151">
        <v>0</v>
      </c>
      <c r="V655" s="149" t="s">
        <v>475</v>
      </c>
      <c r="W655" s="149" t="s">
        <v>475</v>
      </c>
      <c r="X655" s="149" t="s">
        <v>475</v>
      </c>
      <c r="Y655" s="149" t="s">
        <v>475</v>
      </c>
      <c r="Z655" s="150"/>
      <c r="AA655" s="150"/>
      <c r="AB655" s="152">
        <v>0</v>
      </c>
      <c r="AC655" s="152">
        <v>0</v>
      </c>
      <c r="AD655" s="152">
        <v>0</v>
      </c>
      <c r="AE655" s="152">
        <v>0</v>
      </c>
      <c r="AF655" s="152">
        <v>0</v>
      </c>
      <c r="AG655" s="150"/>
      <c r="AH655" s="150"/>
      <c r="AI655" s="150"/>
      <c r="AJ655" s="150"/>
      <c r="AK655" s="3" t="s">
        <v>475</v>
      </c>
      <c r="AL655" s="3" t="s">
        <v>475</v>
      </c>
      <c r="AM655" s="3" t="s">
        <v>475</v>
      </c>
    </row>
    <row r="656" spans="1:39" s="3" customFormat="1" x14ac:dyDescent="0.25">
      <c r="A656" s="3">
        <v>20231231</v>
      </c>
      <c r="B656" s="3" t="s">
        <v>1932</v>
      </c>
      <c r="C656" s="3" t="s">
        <v>1933</v>
      </c>
      <c r="D656" s="149">
        <v>1080847.56</v>
      </c>
      <c r="E656" s="3" t="s">
        <v>23</v>
      </c>
      <c r="F656" s="3" t="s">
        <v>500</v>
      </c>
      <c r="G656" s="3" t="s">
        <v>504</v>
      </c>
      <c r="H656" s="3">
        <v>1</v>
      </c>
      <c r="I656" s="3" t="s">
        <v>500</v>
      </c>
      <c r="K656" s="3" t="s">
        <v>24</v>
      </c>
      <c r="L656" s="149" t="s">
        <v>23</v>
      </c>
      <c r="M656" s="3" t="s">
        <v>475</v>
      </c>
      <c r="N656" s="149" t="s">
        <v>475</v>
      </c>
      <c r="O656" s="149" t="s">
        <v>475</v>
      </c>
      <c r="P656" s="150"/>
      <c r="Q656" s="3" t="s">
        <v>475</v>
      </c>
      <c r="R656" s="150"/>
      <c r="T656" s="150"/>
      <c r="U656" s="151">
        <v>0</v>
      </c>
      <c r="V656" s="149" t="s">
        <v>475</v>
      </c>
      <c r="W656" s="149" t="s">
        <v>475</v>
      </c>
      <c r="X656" s="149" t="s">
        <v>475</v>
      </c>
      <c r="Y656" s="149" t="s">
        <v>475</v>
      </c>
      <c r="Z656" s="150"/>
      <c r="AA656" s="150"/>
      <c r="AB656" s="152">
        <v>0</v>
      </c>
      <c r="AC656" s="152">
        <v>0</v>
      </c>
      <c r="AD656" s="152">
        <v>0</v>
      </c>
      <c r="AE656" s="152">
        <v>0</v>
      </c>
      <c r="AF656" s="152">
        <v>0</v>
      </c>
      <c r="AG656" s="150"/>
      <c r="AH656" s="150"/>
      <c r="AI656" s="150"/>
      <c r="AJ656" s="150"/>
      <c r="AK656" s="3" t="s">
        <v>475</v>
      </c>
      <c r="AL656" s="3" t="s">
        <v>475</v>
      </c>
      <c r="AM656" s="3" t="s">
        <v>475</v>
      </c>
    </row>
    <row r="657" spans="1:39" s="3" customFormat="1" x14ac:dyDescent="0.25">
      <c r="A657" s="3">
        <v>20231231</v>
      </c>
      <c r="B657" s="3" t="s">
        <v>1934</v>
      </c>
      <c r="C657" s="3" t="s">
        <v>1935</v>
      </c>
      <c r="D657" s="149">
        <v>1716530.95</v>
      </c>
      <c r="E657" s="3" t="s">
        <v>23</v>
      </c>
      <c r="F657" s="3" t="s">
        <v>500</v>
      </c>
      <c r="G657" s="3" t="s">
        <v>474</v>
      </c>
      <c r="H657" s="3">
        <v>0</v>
      </c>
      <c r="I657" s="3" t="s">
        <v>500</v>
      </c>
      <c r="K657" s="3" t="s">
        <v>23</v>
      </c>
      <c r="L657" s="149" t="s">
        <v>23</v>
      </c>
      <c r="M657" s="3" t="s">
        <v>475</v>
      </c>
      <c r="N657" s="149" t="s">
        <v>475</v>
      </c>
      <c r="O657" s="149" t="s">
        <v>475</v>
      </c>
      <c r="P657" s="150"/>
      <c r="Q657" s="3" t="s">
        <v>475</v>
      </c>
      <c r="R657" s="150"/>
      <c r="T657" s="150"/>
      <c r="U657" s="151">
        <v>0</v>
      </c>
      <c r="V657" s="149" t="s">
        <v>475</v>
      </c>
      <c r="W657" s="149" t="s">
        <v>475</v>
      </c>
      <c r="X657" s="149" t="s">
        <v>475</v>
      </c>
      <c r="Y657" s="149" t="s">
        <v>475</v>
      </c>
      <c r="Z657" s="150"/>
      <c r="AA657" s="150"/>
      <c r="AB657" s="152">
        <v>0</v>
      </c>
      <c r="AC657" s="152">
        <v>0</v>
      </c>
      <c r="AD657" s="152">
        <v>0</v>
      </c>
      <c r="AE657" s="152">
        <v>0</v>
      </c>
      <c r="AF657" s="152">
        <v>0</v>
      </c>
      <c r="AG657" s="150"/>
      <c r="AH657" s="150"/>
      <c r="AI657" s="150"/>
      <c r="AJ657" s="150"/>
      <c r="AK657" s="3" t="s">
        <v>475</v>
      </c>
      <c r="AL657" s="3" t="s">
        <v>475</v>
      </c>
      <c r="AM657" s="3" t="s">
        <v>475</v>
      </c>
    </row>
    <row r="658" spans="1:39" s="3" customFormat="1" x14ac:dyDescent="0.25">
      <c r="A658" s="3">
        <v>20231231</v>
      </c>
      <c r="B658" s="3" t="s">
        <v>1936</v>
      </c>
      <c r="C658" s="3" t="s">
        <v>1937</v>
      </c>
      <c r="D658" s="149">
        <v>1604450.5299999998</v>
      </c>
      <c r="E658" s="3" t="s">
        <v>24</v>
      </c>
      <c r="F658" s="3" t="s">
        <v>473</v>
      </c>
      <c r="G658" s="3" t="s">
        <v>474</v>
      </c>
      <c r="H658" s="3">
        <v>0</v>
      </c>
      <c r="I658" s="3" t="s">
        <v>473</v>
      </c>
      <c r="J658" s="3" t="s">
        <v>473</v>
      </c>
      <c r="K658" s="3" t="s">
        <v>23</v>
      </c>
      <c r="L658" s="149" t="s">
        <v>23</v>
      </c>
      <c r="M658" s="3" t="s">
        <v>475</v>
      </c>
      <c r="N658" s="149" t="s">
        <v>475</v>
      </c>
      <c r="O658" s="149" t="s">
        <v>475</v>
      </c>
      <c r="P658" s="150"/>
      <c r="Q658" s="3" t="s">
        <v>475</v>
      </c>
      <c r="R658" s="150"/>
      <c r="T658" s="150"/>
      <c r="U658" s="151">
        <v>0</v>
      </c>
      <c r="V658" s="149" t="s">
        <v>475</v>
      </c>
      <c r="W658" s="149" t="s">
        <v>475</v>
      </c>
      <c r="X658" s="149" t="s">
        <v>475</v>
      </c>
      <c r="Y658" s="149" t="s">
        <v>475</v>
      </c>
      <c r="Z658" s="150"/>
      <c r="AA658" s="150"/>
      <c r="AB658" s="152">
        <v>0</v>
      </c>
      <c r="AC658" s="152">
        <v>0</v>
      </c>
      <c r="AD658" s="152">
        <v>0</v>
      </c>
      <c r="AE658" s="152">
        <v>0</v>
      </c>
      <c r="AF658" s="152">
        <v>0</v>
      </c>
      <c r="AG658" s="150"/>
      <c r="AH658" s="150"/>
      <c r="AI658" s="150"/>
      <c r="AJ658" s="150"/>
      <c r="AK658" s="3" t="s">
        <v>475</v>
      </c>
      <c r="AL658" s="3" t="s">
        <v>475</v>
      </c>
      <c r="AM658" s="3" t="s">
        <v>475</v>
      </c>
    </row>
    <row r="659" spans="1:39" s="3" customFormat="1" x14ac:dyDescent="0.25">
      <c r="A659" s="3">
        <v>20231231</v>
      </c>
      <c r="B659" s="3" t="s">
        <v>1938</v>
      </c>
      <c r="C659" s="3" t="s">
        <v>1939</v>
      </c>
      <c r="D659" s="149">
        <v>19512725.170000002</v>
      </c>
      <c r="E659" s="3" t="s">
        <v>24</v>
      </c>
      <c r="F659" s="3" t="s">
        <v>473</v>
      </c>
      <c r="G659" s="3" t="s">
        <v>474</v>
      </c>
      <c r="H659" s="3">
        <v>0</v>
      </c>
      <c r="I659" s="3" t="s">
        <v>473</v>
      </c>
      <c r="J659" s="3" t="s">
        <v>473</v>
      </c>
      <c r="K659" s="3" t="s">
        <v>23</v>
      </c>
      <c r="L659" s="149" t="s">
        <v>23</v>
      </c>
      <c r="M659" s="3" t="s">
        <v>475</v>
      </c>
      <c r="N659" s="149" t="s">
        <v>475</v>
      </c>
      <c r="O659" s="149" t="s">
        <v>475</v>
      </c>
      <c r="P659" s="150"/>
      <c r="Q659" s="3" t="s">
        <v>475</v>
      </c>
      <c r="R659" s="150"/>
      <c r="T659" s="150"/>
      <c r="U659" s="151">
        <v>0</v>
      </c>
      <c r="V659" s="149" t="s">
        <v>475</v>
      </c>
      <c r="W659" s="149" t="s">
        <v>475</v>
      </c>
      <c r="X659" s="149" t="s">
        <v>475</v>
      </c>
      <c r="Y659" s="149" t="s">
        <v>475</v>
      </c>
      <c r="Z659" s="150"/>
      <c r="AA659" s="150"/>
      <c r="AB659" s="152">
        <v>0</v>
      </c>
      <c r="AC659" s="152">
        <v>0</v>
      </c>
      <c r="AD659" s="152">
        <v>0</v>
      </c>
      <c r="AE659" s="152">
        <v>0</v>
      </c>
      <c r="AF659" s="152">
        <v>0</v>
      </c>
      <c r="AG659" s="150"/>
      <c r="AH659" s="150"/>
      <c r="AI659" s="150"/>
      <c r="AJ659" s="150"/>
      <c r="AK659" s="3" t="s">
        <v>475</v>
      </c>
      <c r="AL659" s="3" t="s">
        <v>475</v>
      </c>
      <c r="AM659" s="3" t="s">
        <v>475</v>
      </c>
    </row>
    <row r="660" spans="1:39" s="3" customFormat="1" x14ac:dyDescent="0.25">
      <c r="A660" s="3">
        <v>20231231</v>
      </c>
      <c r="B660" s="3" t="s">
        <v>1940</v>
      </c>
      <c r="C660" s="3" t="s">
        <v>1941</v>
      </c>
      <c r="D660" s="149">
        <v>4070913.14</v>
      </c>
      <c r="E660" s="3" t="s">
        <v>23</v>
      </c>
      <c r="F660" s="3" t="s">
        <v>500</v>
      </c>
      <c r="G660" s="3" t="s">
        <v>504</v>
      </c>
      <c r="H660" s="3">
        <v>1</v>
      </c>
      <c r="I660" s="3" t="s">
        <v>500</v>
      </c>
      <c r="J660" s="157" t="s">
        <v>506</v>
      </c>
      <c r="K660" s="3" t="s">
        <v>24</v>
      </c>
      <c r="L660" s="149" t="s">
        <v>23</v>
      </c>
      <c r="M660" s="3" t="s">
        <v>475</v>
      </c>
      <c r="N660" s="149" t="s">
        <v>475</v>
      </c>
      <c r="O660" s="149" t="s">
        <v>475</v>
      </c>
      <c r="P660" s="150"/>
      <c r="Q660" s="3" t="s">
        <v>475</v>
      </c>
      <c r="R660" s="150"/>
      <c r="T660" s="150"/>
      <c r="U660" s="151">
        <v>0</v>
      </c>
      <c r="V660" s="149" t="s">
        <v>475</v>
      </c>
      <c r="W660" s="149" t="s">
        <v>475</v>
      </c>
      <c r="X660" s="149" t="s">
        <v>475</v>
      </c>
      <c r="Y660" s="149" t="s">
        <v>475</v>
      </c>
      <c r="Z660" s="150"/>
      <c r="AA660" s="150"/>
      <c r="AB660" s="152">
        <v>0</v>
      </c>
      <c r="AC660" s="152">
        <v>0</v>
      </c>
      <c r="AD660" s="152">
        <v>0</v>
      </c>
      <c r="AE660" s="152">
        <v>0</v>
      </c>
      <c r="AF660" s="152">
        <v>0</v>
      </c>
      <c r="AG660" s="150"/>
      <c r="AH660" s="150"/>
      <c r="AI660" s="150"/>
      <c r="AJ660" s="150"/>
      <c r="AK660" s="3" t="s">
        <v>22</v>
      </c>
      <c r="AL660" s="3" t="s">
        <v>571</v>
      </c>
      <c r="AM660" s="3" t="s">
        <v>475</v>
      </c>
    </row>
    <row r="661" spans="1:39" s="3" customFormat="1" x14ac:dyDescent="0.25">
      <c r="A661" s="3">
        <v>20231231</v>
      </c>
      <c r="B661" s="3" t="s">
        <v>1942</v>
      </c>
      <c r="C661" s="3" t="s">
        <v>1943</v>
      </c>
      <c r="D661" s="149">
        <v>1129.56</v>
      </c>
      <c r="E661" s="3" t="s">
        <v>24</v>
      </c>
      <c r="F661" s="3" t="s">
        <v>473</v>
      </c>
      <c r="G661" s="3" t="s">
        <v>474</v>
      </c>
      <c r="H661" s="3">
        <v>0</v>
      </c>
      <c r="I661" s="3" t="s">
        <v>473</v>
      </c>
      <c r="J661" s="3" t="s">
        <v>473</v>
      </c>
      <c r="K661" s="3" t="s">
        <v>23</v>
      </c>
      <c r="L661" s="149" t="s">
        <v>23</v>
      </c>
      <c r="M661" s="3" t="s">
        <v>475</v>
      </c>
      <c r="N661" s="149" t="s">
        <v>475</v>
      </c>
      <c r="O661" s="149" t="s">
        <v>475</v>
      </c>
      <c r="P661" s="150"/>
      <c r="Q661" s="3" t="s">
        <v>475</v>
      </c>
      <c r="R661" s="150"/>
      <c r="T661" s="150"/>
      <c r="U661" s="151">
        <v>0</v>
      </c>
      <c r="V661" s="149" t="s">
        <v>475</v>
      </c>
      <c r="W661" s="149" t="s">
        <v>475</v>
      </c>
      <c r="X661" s="149" t="s">
        <v>475</v>
      </c>
      <c r="Y661" s="149" t="s">
        <v>475</v>
      </c>
      <c r="Z661" s="150"/>
      <c r="AA661" s="150"/>
      <c r="AB661" s="152">
        <v>0</v>
      </c>
      <c r="AC661" s="152">
        <v>0</v>
      </c>
      <c r="AD661" s="152">
        <v>0</v>
      </c>
      <c r="AE661" s="152">
        <v>0</v>
      </c>
      <c r="AF661" s="152">
        <v>0</v>
      </c>
      <c r="AG661" s="150"/>
      <c r="AH661" s="150"/>
      <c r="AI661" s="150"/>
      <c r="AJ661" s="150"/>
      <c r="AK661" s="3" t="s">
        <v>475</v>
      </c>
      <c r="AL661" s="3" t="s">
        <v>475</v>
      </c>
      <c r="AM661" s="3" t="s">
        <v>475</v>
      </c>
    </row>
    <row r="662" spans="1:39" s="3" customFormat="1" x14ac:dyDescent="0.25">
      <c r="A662" s="3">
        <v>20231231</v>
      </c>
      <c r="B662" s="3" t="s">
        <v>1944</v>
      </c>
      <c r="C662" s="3" t="s">
        <v>1945</v>
      </c>
      <c r="D662" s="149">
        <v>47073.5</v>
      </c>
      <c r="E662" s="3" t="s">
        <v>23</v>
      </c>
      <c r="F662" s="3" t="s">
        <v>500</v>
      </c>
      <c r="G662" s="3" t="s">
        <v>474</v>
      </c>
      <c r="H662" s="3">
        <v>0</v>
      </c>
      <c r="I662" s="3" t="s">
        <v>500</v>
      </c>
      <c r="J662" s="157" t="s">
        <v>483</v>
      </c>
      <c r="K662" s="3" t="s">
        <v>23</v>
      </c>
      <c r="L662" s="149" t="s">
        <v>23</v>
      </c>
      <c r="M662" s="3" t="s">
        <v>475</v>
      </c>
      <c r="N662" s="149" t="s">
        <v>475</v>
      </c>
      <c r="O662" s="149" t="s">
        <v>475</v>
      </c>
      <c r="P662" s="150"/>
      <c r="Q662" s="3" t="s">
        <v>475</v>
      </c>
      <c r="R662" s="150"/>
      <c r="T662" s="150"/>
      <c r="U662" s="151">
        <v>0</v>
      </c>
      <c r="V662" s="149" t="s">
        <v>475</v>
      </c>
      <c r="W662" s="149" t="s">
        <v>475</v>
      </c>
      <c r="X662" s="149" t="s">
        <v>475</v>
      </c>
      <c r="Y662" s="149" t="s">
        <v>475</v>
      </c>
      <c r="Z662" s="150"/>
      <c r="AA662" s="150"/>
      <c r="AB662" s="152">
        <v>0</v>
      </c>
      <c r="AC662" s="152">
        <v>0</v>
      </c>
      <c r="AD662" s="152">
        <v>0</v>
      </c>
      <c r="AE662" s="152">
        <v>0</v>
      </c>
      <c r="AF662" s="152">
        <v>0</v>
      </c>
      <c r="AG662" s="150"/>
      <c r="AH662" s="150"/>
      <c r="AI662" s="150"/>
      <c r="AJ662" s="150"/>
      <c r="AK662" s="3" t="s">
        <v>25</v>
      </c>
      <c r="AL662" s="3" t="s">
        <v>1946</v>
      </c>
      <c r="AM662" s="3" t="s">
        <v>475</v>
      </c>
    </row>
    <row r="663" spans="1:39" s="3" customFormat="1" x14ac:dyDescent="0.25">
      <c r="A663" s="3">
        <v>20231231</v>
      </c>
      <c r="B663" s="3" t="s">
        <v>1947</v>
      </c>
      <c r="C663" s="3" t="s">
        <v>1948</v>
      </c>
      <c r="D663" s="149">
        <v>43596.71</v>
      </c>
      <c r="E663" s="3" t="s">
        <v>23</v>
      </c>
      <c r="F663" s="3" t="s">
        <v>500</v>
      </c>
      <c r="G663" s="3" t="s">
        <v>474</v>
      </c>
      <c r="H663" s="3">
        <v>0</v>
      </c>
      <c r="I663" s="3" t="s">
        <v>500</v>
      </c>
      <c r="K663" s="3" t="s">
        <v>23</v>
      </c>
      <c r="L663" s="149" t="s">
        <v>23</v>
      </c>
      <c r="M663" s="3" t="s">
        <v>475</v>
      </c>
      <c r="N663" s="149" t="s">
        <v>475</v>
      </c>
      <c r="O663" s="149" t="s">
        <v>475</v>
      </c>
      <c r="P663" s="150"/>
      <c r="Q663" s="3" t="s">
        <v>475</v>
      </c>
      <c r="R663" s="150"/>
      <c r="T663" s="150"/>
      <c r="U663" s="151">
        <v>0</v>
      </c>
      <c r="V663" s="149" t="s">
        <v>475</v>
      </c>
      <c r="W663" s="149" t="s">
        <v>475</v>
      </c>
      <c r="X663" s="149" t="s">
        <v>475</v>
      </c>
      <c r="Y663" s="149" t="s">
        <v>475</v>
      </c>
      <c r="Z663" s="150"/>
      <c r="AA663" s="150"/>
      <c r="AB663" s="152">
        <v>0</v>
      </c>
      <c r="AC663" s="152">
        <v>0</v>
      </c>
      <c r="AD663" s="152">
        <v>0</v>
      </c>
      <c r="AE663" s="152">
        <v>0</v>
      </c>
      <c r="AF663" s="152">
        <v>0</v>
      </c>
      <c r="AG663" s="150"/>
      <c r="AH663" s="150"/>
      <c r="AI663" s="150"/>
      <c r="AJ663" s="150"/>
      <c r="AK663" s="3" t="s">
        <v>475</v>
      </c>
      <c r="AL663" s="3" t="s">
        <v>475</v>
      </c>
      <c r="AM663" s="3" t="s">
        <v>475</v>
      </c>
    </row>
    <row r="664" spans="1:39" s="3" customFormat="1" x14ac:dyDescent="0.25">
      <c r="A664" s="3">
        <v>20231231</v>
      </c>
      <c r="B664" s="3" t="s">
        <v>1949</v>
      </c>
      <c r="C664" s="3" t="s">
        <v>1950</v>
      </c>
      <c r="D664" s="149">
        <v>195707.68</v>
      </c>
      <c r="E664" s="3" t="s">
        <v>23</v>
      </c>
      <c r="F664" s="3" t="s">
        <v>500</v>
      </c>
      <c r="G664" s="3" t="s">
        <v>474</v>
      </c>
      <c r="H664" s="3">
        <v>0</v>
      </c>
      <c r="I664" s="3" t="s">
        <v>500</v>
      </c>
      <c r="K664" s="3" t="s">
        <v>23</v>
      </c>
      <c r="L664" s="149" t="s">
        <v>23</v>
      </c>
      <c r="M664" s="3" t="s">
        <v>475</v>
      </c>
      <c r="N664" s="149" t="s">
        <v>475</v>
      </c>
      <c r="O664" s="149" t="s">
        <v>475</v>
      </c>
      <c r="P664" s="150"/>
      <c r="Q664" s="3" t="s">
        <v>475</v>
      </c>
      <c r="R664" s="150"/>
      <c r="T664" s="150"/>
      <c r="U664" s="151">
        <v>0</v>
      </c>
      <c r="V664" s="149" t="s">
        <v>475</v>
      </c>
      <c r="W664" s="149" t="s">
        <v>475</v>
      </c>
      <c r="X664" s="149" t="s">
        <v>475</v>
      </c>
      <c r="Y664" s="149" t="s">
        <v>475</v>
      </c>
      <c r="Z664" s="150"/>
      <c r="AA664" s="150"/>
      <c r="AB664" s="152">
        <v>0</v>
      </c>
      <c r="AC664" s="152">
        <v>0</v>
      </c>
      <c r="AD664" s="152">
        <v>0</v>
      </c>
      <c r="AE664" s="152">
        <v>0</v>
      </c>
      <c r="AF664" s="152">
        <v>0</v>
      </c>
      <c r="AG664" s="150"/>
      <c r="AH664" s="150"/>
      <c r="AI664" s="150"/>
      <c r="AJ664" s="150"/>
      <c r="AK664" s="3" t="s">
        <v>475</v>
      </c>
      <c r="AL664" s="3" t="s">
        <v>475</v>
      </c>
      <c r="AM664" s="3" t="s">
        <v>475</v>
      </c>
    </row>
    <row r="665" spans="1:39" s="3" customFormat="1" x14ac:dyDescent="0.25">
      <c r="A665" s="3">
        <v>20231231</v>
      </c>
      <c r="B665" s="3" t="s">
        <v>1951</v>
      </c>
      <c r="C665" s="3" t="s">
        <v>1952</v>
      </c>
      <c r="D665" s="149">
        <v>328859.40000000002</v>
      </c>
      <c r="E665" s="3" t="s">
        <v>23</v>
      </c>
      <c r="F665" s="3" t="s">
        <v>500</v>
      </c>
      <c r="G665" s="3" t="s">
        <v>474</v>
      </c>
      <c r="H665" s="3">
        <v>0</v>
      </c>
      <c r="I665" s="3" t="s">
        <v>500</v>
      </c>
      <c r="K665" s="3" t="s">
        <v>23</v>
      </c>
      <c r="L665" s="149" t="s">
        <v>23</v>
      </c>
      <c r="M665" s="3" t="s">
        <v>475</v>
      </c>
      <c r="N665" s="149" t="s">
        <v>475</v>
      </c>
      <c r="O665" s="149" t="s">
        <v>475</v>
      </c>
      <c r="P665" s="150"/>
      <c r="Q665" s="3" t="s">
        <v>475</v>
      </c>
      <c r="R665" s="150"/>
      <c r="T665" s="150"/>
      <c r="U665" s="151">
        <v>0</v>
      </c>
      <c r="V665" s="149" t="s">
        <v>475</v>
      </c>
      <c r="W665" s="149" t="s">
        <v>475</v>
      </c>
      <c r="X665" s="149" t="s">
        <v>475</v>
      </c>
      <c r="Y665" s="149" t="s">
        <v>475</v>
      </c>
      <c r="Z665" s="150"/>
      <c r="AA665" s="150"/>
      <c r="AB665" s="152">
        <v>0</v>
      </c>
      <c r="AC665" s="152">
        <v>0</v>
      </c>
      <c r="AD665" s="152">
        <v>0</v>
      </c>
      <c r="AE665" s="152">
        <v>0</v>
      </c>
      <c r="AF665" s="152">
        <v>0</v>
      </c>
      <c r="AG665" s="150"/>
      <c r="AH665" s="150"/>
      <c r="AI665" s="150"/>
      <c r="AJ665" s="150"/>
      <c r="AK665" s="3" t="s">
        <v>475</v>
      </c>
      <c r="AL665" s="3" t="s">
        <v>475</v>
      </c>
      <c r="AM665" s="3" t="s">
        <v>475</v>
      </c>
    </row>
    <row r="666" spans="1:39" s="3" customFormat="1" x14ac:dyDescent="0.25">
      <c r="A666" s="3">
        <v>20231231</v>
      </c>
      <c r="B666" s="3" t="s">
        <v>1953</v>
      </c>
      <c r="C666" s="3" t="s">
        <v>1954</v>
      </c>
      <c r="D666" s="149">
        <v>160990.18</v>
      </c>
      <c r="E666" s="3" t="s">
        <v>23</v>
      </c>
      <c r="F666" s="3" t="s">
        <v>500</v>
      </c>
      <c r="G666" s="3" t="s">
        <v>474</v>
      </c>
      <c r="H666" s="3">
        <v>0</v>
      </c>
      <c r="I666" s="3" t="s">
        <v>500</v>
      </c>
      <c r="K666" s="3" t="s">
        <v>23</v>
      </c>
      <c r="L666" s="149" t="s">
        <v>23</v>
      </c>
      <c r="M666" s="3" t="s">
        <v>475</v>
      </c>
      <c r="N666" s="149" t="s">
        <v>475</v>
      </c>
      <c r="O666" s="149" t="s">
        <v>475</v>
      </c>
      <c r="P666" s="150"/>
      <c r="Q666" s="3" t="s">
        <v>475</v>
      </c>
      <c r="R666" s="150"/>
      <c r="T666" s="150"/>
      <c r="U666" s="151">
        <v>0</v>
      </c>
      <c r="V666" s="149" t="s">
        <v>475</v>
      </c>
      <c r="W666" s="149" t="s">
        <v>475</v>
      </c>
      <c r="X666" s="149" t="s">
        <v>475</v>
      </c>
      <c r="Y666" s="149" t="s">
        <v>475</v>
      </c>
      <c r="Z666" s="150"/>
      <c r="AA666" s="150"/>
      <c r="AB666" s="152">
        <v>0</v>
      </c>
      <c r="AC666" s="152">
        <v>0</v>
      </c>
      <c r="AD666" s="152">
        <v>0</v>
      </c>
      <c r="AE666" s="152">
        <v>0</v>
      </c>
      <c r="AF666" s="152">
        <v>0</v>
      </c>
      <c r="AG666" s="150"/>
      <c r="AH666" s="150"/>
      <c r="AI666" s="150"/>
      <c r="AJ666" s="150"/>
      <c r="AK666" s="3" t="s">
        <v>475</v>
      </c>
      <c r="AL666" s="3" t="s">
        <v>475</v>
      </c>
      <c r="AM666" s="3" t="s">
        <v>475</v>
      </c>
    </row>
    <row r="667" spans="1:39" s="3" customFormat="1" x14ac:dyDescent="0.25">
      <c r="A667" s="3">
        <v>20231231</v>
      </c>
      <c r="B667" s="3" t="s">
        <v>1955</v>
      </c>
      <c r="C667" s="3" t="s">
        <v>1956</v>
      </c>
      <c r="D667" s="149">
        <v>84601.88</v>
      </c>
      <c r="E667" s="3" t="s">
        <v>23</v>
      </c>
      <c r="F667" s="3" t="s">
        <v>500</v>
      </c>
      <c r="G667" s="3" t="s">
        <v>474</v>
      </c>
      <c r="H667" s="3">
        <v>0</v>
      </c>
      <c r="I667" s="3" t="s">
        <v>500</v>
      </c>
      <c r="K667" s="3" t="s">
        <v>23</v>
      </c>
      <c r="L667" s="149" t="s">
        <v>23</v>
      </c>
      <c r="M667" s="3" t="s">
        <v>475</v>
      </c>
      <c r="N667" s="149" t="s">
        <v>475</v>
      </c>
      <c r="O667" s="149" t="s">
        <v>475</v>
      </c>
      <c r="P667" s="150"/>
      <c r="Q667" s="3" t="s">
        <v>475</v>
      </c>
      <c r="R667" s="150"/>
      <c r="T667" s="150"/>
      <c r="U667" s="151">
        <v>0</v>
      </c>
      <c r="V667" s="149" t="s">
        <v>475</v>
      </c>
      <c r="W667" s="149" t="s">
        <v>475</v>
      </c>
      <c r="X667" s="149" t="s">
        <v>475</v>
      </c>
      <c r="Y667" s="149" t="s">
        <v>475</v>
      </c>
      <c r="Z667" s="150"/>
      <c r="AA667" s="150"/>
      <c r="AB667" s="152">
        <v>0</v>
      </c>
      <c r="AC667" s="152">
        <v>0</v>
      </c>
      <c r="AD667" s="152">
        <v>0</v>
      </c>
      <c r="AE667" s="152">
        <v>0</v>
      </c>
      <c r="AF667" s="152">
        <v>0</v>
      </c>
      <c r="AG667" s="150"/>
      <c r="AH667" s="150"/>
      <c r="AI667" s="150"/>
      <c r="AJ667" s="150"/>
      <c r="AK667" s="3" t="s">
        <v>475</v>
      </c>
      <c r="AL667" s="3" t="s">
        <v>475</v>
      </c>
      <c r="AM667" s="3" t="s">
        <v>475</v>
      </c>
    </row>
    <row r="668" spans="1:39" s="3" customFormat="1" x14ac:dyDescent="0.25">
      <c r="A668" s="3">
        <v>20231231</v>
      </c>
      <c r="B668" s="3" t="s">
        <v>1957</v>
      </c>
      <c r="C668" s="3" t="s">
        <v>1958</v>
      </c>
      <c r="D668" s="149">
        <v>38195.69</v>
      </c>
      <c r="E668" s="3" t="s">
        <v>23</v>
      </c>
      <c r="F668" s="3" t="s">
        <v>500</v>
      </c>
      <c r="G668" s="3" t="s">
        <v>474</v>
      </c>
      <c r="H668" s="3">
        <v>0</v>
      </c>
      <c r="I668" s="3" t="s">
        <v>500</v>
      </c>
      <c r="K668" s="3" t="s">
        <v>23</v>
      </c>
      <c r="L668" s="149" t="s">
        <v>23</v>
      </c>
      <c r="M668" s="3" t="s">
        <v>475</v>
      </c>
      <c r="N668" s="149" t="s">
        <v>475</v>
      </c>
      <c r="O668" s="149" t="s">
        <v>475</v>
      </c>
      <c r="P668" s="150"/>
      <c r="Q668" s="3" t="s">
        <v>475</v>
      </c>
      <c r="R668" s="150"/>
      <c r="T668" s="150"/>
      <c r="U668" s="151">
        <v>0</v>
      </c>
      <c r="V668" s="149" t="s">
        <v>475</v>
      </c>
      <c r="W668" s="149" t="s">
        <v>475</v>
      </c>
      <c r="X668" s="149" t="s">
        <v>475</v>
      </c>
      <c r="Y668" s="149" t="s">
        <v>475</v>
      </c>
      <c r="Z668" s="150"/>
      <c r="AA668" s="150"/>
      <c r="AB668" s="152">
        <v>0</v>
      </c>
      <c r="AC668" s="152">
        <v>0</v>
      </c>
      <c r="AD668" s="152">
        <v>0</v>
      </c>
      <c r="AE668" s="152">
        <v>0</v>
      </c>
      <c r="AF668" s="152">
        <v>0</v>
      </c>
      <c r="AG668" s="150"/>
      <c r="AH668" s="150"/>
      <c r="AI668" s="150"/>
      <c r="AJ668" s="150"/>
      <c r="AK668" s="3" t="s">
        <v>475</v>
      </c>
      <c r="AL668" s="3" t="s">
        <v>475</v>
      </c>
      <c r="AM668" s="3" t="s">
        <v>475</v>
      </c>
    </row>
    <row r="669" spans="1:39" s="3" customFormat="1" x14ac:dyDescent="0.25">
      <c r="A669" s="3">
        <v>20231231</v>
      </c>
      <c r="B669" s="3" t="s">
        <v>1959</v>
      </c>
      <c r="C669" s="3" t="s">
        <v>1960</v>
      </c>
      <c r="D669" s="149">
        <v>7636248.8799999999</v>
      </c>
      <c r="E669" s="3" t="s">
        <v>23</v>
      </c>
      <c r="F669" s="3" t="s">
        <v>500</v>
      </c>
      <c r="G669" s="3" t="s">
        <v>592</v>
      </c>
      <c r="H669" s="3">
        <v>0</v>
      </c>
      <c r="I669" s="3" t="s">
        <v>500</v>
      </c>
      <c r="J669" s="157" t="s">
        <v>506</v>
      </c>
      <c r="K669" s="3" t="s">
        <v>23</v>
      </c>
      <c r="L669" s="149" t="s">
        <v>23</v>
      </c>
      <c r="M669" s="3" t="s">
        <v>475</v>
      </c>
      <c r="N669" s="149" t="s">
        <v>475</v>
      </c>
      <c r="O669" s="149" t="s">
        <v>475</v>
      </c>
      <c r="P669" s="150"/>
      <c r="Q669" s="3" t="s">
        <v>475</v>
      </c>
      <c r="R669" s="150"/>
      <c r="T669" s="150"/>
      <c r="U669" s="151">
        <v>0</v>
      </c>
      <c r="V669" s="149" t="s">
        <v>475</v>
      </c>
      <c r="W669" s="149" t="s">
        <v>475</v>
      </c>
      <c r="X669" s="149" t="s">
        <v>475</v>
      </c>
      <c r="Y669" s="149" t="s">
        <v>475</v>
      </c>
      <c r="Z669" s="150"/>
      <c r="AA669" s="150"/>
      <c r="AB669" s="152">
        <v>0</v>
      </c>
      <c r="AC669" s="152">
        <v>0</v>
      </c>
      <c r="AD669" s="152">
        <v>0</v>
      </c>
      <c r="AE669" s="152">
        <v>0</v>
      </c>
      <c r="AF669" s="152">
        <v>0</v>
      </c>
      <c r="AG669" s="150"/>
      <c r="AH669" s="150"/>
      <c r="AI669" s="150"/>
      <c r="AJ669" s="150"/>
      <c r="AK669" s="3" t="s">
        <v>22</v>
      </c>
      <c r="AL669" s="3" t="s">
        <v>1217</v>
      </c>
      <c r="AM669" s="3" t="s">
        <v>475</v>
      </c>
    </row>
    <row r="670" spans="1:39" s="3" customFormat="1" x14ac:dyDescent="0.25">
      <c r="A670" s="3">
        <v>20231231</v>
      </c>
      <c r="B670" s="3" t="s">
        <v>1961</v>
      </c>
      <c r="C670" s="3" t="s">
        <v>1962</v>
      </c>
      <c r="D670" s="149">
        <v>892925.56</v>
      </c>
      <c r="E670" s="3" t="s">
        <v>23</v>
      </c>
      <c r="F670" s="3" t="s">
        <v>500</v>
      </c>
      <c r="G670" s="3" t="s">
        <v>504</v>
      </c>
      <c r="H670" s="3">
        <v>1</v>
      </c>
      <c r="I670" s="3" t="s">
        <v>500</v>
      </c>
      <c r="K670" s="3" t="s">
        <v>24</v>
      </c>
      <c r="L670" s="149" t="s">
        <v>23</v>
      </c>
      <c r="M670" s="3" t="s">
        <v>475</v>
      </c>
      <c r="N670" s="149" t="s">
        <v>475</v>
      </c>
      <c r="O670" s="149" t="s">
        <v>475</v>
      </c>
      <c r="P670" s="150"/>
      <c r="Q670" s="3" t="s">
        <v>475</v>
      </c>
      <c r="R670" s="150"/>
      <c r="T670" s="150"/>
      <c r="U670" s="151">
        <v>0</v>
      </c>
      <c r="V670" s="149" t="s">
        <v>475</v>
      </c>
      <c r="W670" s="149" t="s">
        <v>475</v>
      </c>
      <c r="X670" s="149" t="s">
        <v>475</v>
      </c>
      <c r="Y670" s="149" t="s">
        <v>475</v>
      </c>
      <c r="Z670" s="150"/>
      <c r="AA670" s="150"/>
      <c r="AB670" s="152">
        <v>0</v>
      </c>
      <c r="AC670" s="152">
        <v>0</v>
      </c>
      <c r="AD670" s="152">
        <v>0</v>
      </c>
      <c r="AE670" s="152">
        <v>0</v>
      </c>
      <c r="AF670" s="152">
        <v>0</v>
      </c>
      <c r="AG670" s="150"/>
      <c r="AH670" s="150"/>
      <c r="AI670" s="150"/>
      <c r="AJ670" s="150"/>
      <c r="AK670" s="3" t="s">
        <v>475</v>
      </c>
      <c r="AL670" s="3" t="s">
        <v>475</v>
      </c>
      <c r="AM670" s="3" t="s">
        <v>475</v>
      </c>
    </row>
    <row r="671" spans="1:39" s="3" customFormat="1" x14ac:dyDescent="0.25">
      <c r="A671" s="3">
        <v>20231231</v>
      </c>
      <c r="B671" s="3" t="s">
        <v>1963</v>
      </c>
      <c r="C671" s="3" t="s">
        <v>1964</v>
      </c>
      <c r="D671" s="149">
        <v>604575.36</v>
      </c>
      <c r="E671" s="3" t="s">
        <v>23</v>
      </c>
      <c r="F671" s="3" t="s">
        <v>500</v>
      </c>
      <c r="G671" s="3" t="s">
        <v>474</v>
      </c>
      <c r="H671" s="3">
        <v>0</v>
      </c>
      <c r="I671" s="3" t="s">
        <v>500</v>
      </c>
      <c r="J671" s="157" t="s">
        <v>483</v>
      </c>
      <c r="K671" s="3" t="s">
        <v>23</v>
      </c>
      <c r="L671" s="149" t="s">
        <v>23</v>
      </c>
      <c r="M671" s="3" t="s">
        <v>475</v>
      </c>
      <c r="N671" s="149" t="s">
        <v>475</v>
      </c>
      <c r="O671" s="149" t="s">
        <v>475</v>
      </c>
      <c r="P671" s="150"/>
      <c r="Q671" s="3" t="s">
        <v>475</v>
      </c>
      <c r="R671" s="150"/>
      <c r="T671" s="150"/>
      <c r="U671" s="151">
        <v>0</v>
      </c>
      <c r="V671" s="149" t="s">
        <v>475</v>
      </c>
      <c r="W671" s="149" t="s">
        <v>475</v>
      </c>
      <c r="X671" s="149" t="s">
        <v>475</v>
      </c>
      <c r="Y671" s="149" t="s">
        <v>475</v>
      </c>
      <c r="Z671" s="150"/>
      <c r="AA671" s="150"/>
      <c r="AB671" s="152">
        <v>0</v>
      </c>
      <c r="AC671" s="152">
        <v>0</v>
      </c>
      <c r="AD671" s="152">
        <v>0</v>
      </c>
      <c r="AE671" s="152">
        <v>0</v>
      </c>
      <c r="AF671" s="152">
        <v>0</v>
      </c>
      <c r="AG671" s="150"/>
      <c r="AH671" s="150"/>
      <c r="AI671" s="150"/>
      <c r="AJ671" s="150"/>
      <c r="AK671" s="3" t="s">
        <v>25</v>
      </c>
      <c r="AL671" s="3" t="s">
        <v>1965</v>
      </c>
      <c r="AM671" s="3" t="s">
        <v>475</v>
      </c>
    </row>
    <row r="672" spans="1:39" s="3" customFormat="1" x14ac:dyDescent="0.25">
      <c r="A672" s="3">
        <v>20231231</v>
      </c>
      <c r="B672" s="3" t="s">
        <v>1966</v>
      </c>
      <c r="C672" s="3" t="s">
        <v>1967</v>
      </c>
      <c r="D672" s="149">
        <v>2902.93</v>
      </c>
      <c r="E672" s="3" t="s">
        <v>24</v>
      </c>
      <c r="F672" s="3" t="s">
        <v>473</v>
      </c>
      <c r="G672" s="3" t="s">
        <v>474</v>
      </c>
      <c r="H672" s="3">
        <v>0</v>
      </c>
      <c r="I672" s="3" t="s">
        <v>473</v>
      </c>
      <c r="J672" s="3" t="s">
        <v>473</v>
      </c>
      <c r="K672" s="3" t="s">
        <v>23</v>
      </c>
      <c r="L672" s="149" t="s">
        <v>23</v>
      </c>
      <c r="M672" s="3" t="s">
        <v>475</v>
      </c>
      <c r="N672" s="149" t="s">
        <v>475</v>
      </c>
      <c r="O672" s="149" t="s">
        <v>475</v>
      </c>
      <c r="P672" s="150"/>
      <c r="Q672" s="3" t="s">
        <v>475</v>
      </c>
      <c r="R672" s="150"/>
      <c r="T672" s="150"/>
      <c r="U672" s="151">
        <v>0</v>
      </c>
      <c r="V672" s="149" t="s">
        <v>475</v>
      </c>
      <c r="W672" s="149" t="s">
        <v>475</v>
      </c>
      <c r="X672" s="149" t="s">
        <v>475</v>
      </c>
      <c r="Y672" s="149" t="s">
        <v>475</v>
      </c>
      <c r="Z672" s="150"/>
      <c r="AA672" s="150"/>
      <c r="AB672" s="152">
        <v>0</v>
      </c>
      <c r="AC672" s="152">
        <v>0</v>
      </c>
      <c r="AD672" s="152">
        <v>0</v>
      </c>
      <c r="AE672" s="152">
        <v>0</v>
      </c>
      <c r="AF672" s="152">
        <v>0</v>
      </c>
      <c r="AG672" s="150"/>
      <c r="AH672" s="150"/>
      <c r="AI672" s="150"/>
      <c r="AJ672" s="150"/>
      <c r="AK672" s="3" t="s">
        <v>475</v>
      </c>
      <c r="AL672" s="3" t="s">
        <v>475</v>
      </c>
      <c r="AM672" s="3" t="s">
        <v>475</v>
      </c>
    </row>
    <row r="673" spans="1:39" s="3" customFormat="1" x14ac:dyDescent="0.25">
      <c r="A673" s="3">
        <v>20231231</v>
      </c>
      <c r="B673" s="3" t="s">
        <v>1968</v>
      </c>
      <c r="C673" s="3" t="s">
        <v>1969</v>
      </c>
      <c r="D673" s="149">
        <v>182388.59999999998</v>
      </c>
      <c r="E673" s="3" t="s">
        <v>24</v>
      </c>
      <c r="F673" s="3" t="s">
        <v>473</v>
      </c>
      <c r="G673" s="3" t="s">
        <v>474</v>
      </c>
      <c r="H673" s="3">
        <v>0</v>
      </c>
      <c r="I673" s="3" t="s">
        <v>473</v>
      </c>
      <c r="J673" s="3" t="s">
        <v>473</v>
      </c>
      <c r="K673" s="3" t="s">
        <v>23</v>
      </c>
      <c r="L673" s="149" t="s">
        <v>23</v>
      </c>
      <c r="M673" s="3" t="s">
        <v>475</v>
      </c>
      <c r="N673" s="149" t="s">
        <v>475</v>
      </c>
      <c r="O673" s="149" t="s">
        <v>475</v>
      </c>
      <c r="P673" s="150"/>
      <c r="Q673" s="3" t="s">
        <v>475</v>
      </c>
      <c r="R673" s="150"/>
      <c r="T673" s="150"/>
      <c r="U673" s="151">
        <v>0</v>
      </c>
      <c r="V673" s="149" t="s">
        <v>475</v>
      </c>
      <c r="W673" s="149" t="s">
        <v>475</v>
      </c>
      <c r="X673" s="149" t="s">
        <v>475</v>
      </c>
      <c r="Y673" s="149" t="s">
        <v>475</v>
      </c>
      <c r="Z673" s="150"/>
      <c r="AA673" s="150"/>
      <c r="AB673" s="152">
        <v>0</v>
      </c>
      <c r="AC673" s="152">
        <v>0</v>
      </c>
      <c r="AD673" s="152">
        <v>0</v>
      </c>
      <c r="AE673" s="152">
        <v>0</v>
      </c>
      <c r="AF673" s="152">
        <v>0</v>
      </c>
      <c r="AG673" s="150"/>
      <c r="AH673" s="150"/>
      <c r="AI673" s="150"/>
      <c r="AJ673" s="150"/>
      <c r="AK673" s="3" t="s">
        <v>475</v>
      </c>
      <c r="AL673" s="3" t="s">
        <v>475</v>
      </c>
      <c r="AM673" s="3" t="s">
        <v>475</v>
      </c>
    </row>
    <row r="674" spans="1:39" s="3" customFormat="1" x14ac:dyDescent="0.25">
      <c r="A674" s="3">
        <v>20231231</v>
      </c>
      <c r="B674" s="3" t="s">
        <v>1970</v>
      </c>
      <c r="C674" s="3" t="s">
        <v>1971</v>
      </c>
      <c r="D674" s="149">
        <v>13126139.440000001</v>
      </c>
      <c r="E674" s="3" t="s">
        <v>23</v>
      </c>
      <c r="F674" s="3" t="s">
        <v>500</v>
      </c>
      <c r="G674" s="3" t="s">
        <v>504</v>
      </c>
      <c r="H674" s="3">
        <v>1</v>
      </c>
      <c r="I674" s="3" t="s">
        <v>500</v>
      </c>
      <c r="J674" s="157" t="s">
        <v>506</v>
      </c>
      <c r="K674" s="3" t="s">
        <v>24</v>
      </c>
      <c r="L674" s="149" t="s">
        <v>23</v>
      </c>
      <c r="M674" s="3" t="s">
        <v>475</v>
      </c>
      <c r="N674" s="149" t="s">
        <v>475</v>
      </c>
      <c r="O674" s="149" t="s">
        <v>475</v>
      </c>
      <c r="P674" s="150"/>
      <c r="Q674" s="3" t="s">
        <v>475</v>
      </c>
      <c r="R674" s="150"/>
      <c r="T674" s="150"/>
      <c r="U674" s="151">
        <v>0</v>
      </c>
      <c r="V674" s="149" t="s">
        <v>475</v>
      </c>
      <c r="W674" s="149" t="s">
        <v>475</v>
      </c>
      <c r="X674" s="149" t="s">
        <v>475</v>
      </c>
      <c r="Y674" s="149" t="s">
        <v>475</v>
      </c>
      <c r="Z674" s="150"/>
      <c r="AA674" s="150"/>
      <c r="AB674" s="152">
        <v>0</v>
      </c>
      <c r="AC674" s="152">
        <v>0</v>
      </c>
      <c r="AD674" s="152">
        <v>0</v>
      </c>
      <c r="AE674" s="152">
        <v>0</v>
      </c>
      <c r="AF674" s="152">
        <v>0</v>
      </c>
      <c r="AG674" s="150"/>
      <c r="AH674" s="150"/>
      <c r="AI674" s="150"/>
      <c r="AJ674" s="150"/>
      <c r="AK674" s="3" t="s">
        <v>22</v>
      </c>
      <c r="AL674" s="3" t="s">
        <v>571</v>
      </c>
      <c r="AM674" s="3" t="s">
        <v>475</v>
      </c>
    </row>
    <row r="675" spans="1:39" s="3" customFormat="1" x14ac:dyDescent="0.25">
      <c r="A675" s="3">
        <v>20231231</v>
      </c>
      <c r="B675" s="3" t="s">
        <v>1972</v>
      </c>
      <c r="C675" s="3" t="s">
        <v>1973</v>
      </c>
      <c r="D675" s="149">
        <v>123931.1</v>
      </c>
      <c r="E675" s="3" t="s">
        <v>24</v>
      </c>
      <c r="F675" s="3" t="s">
        <v>473</v>
      </c>
      <c r="G675" s="3" t="s">
        <v>474</v>
      </c>
      <c r="H675" s="3">
        <v>0</v>
      </c>
      <c r="I675" s="3" t="s">
        <v>473</v>
      </c>
      <c r="J675" s="3" t="s">
        <v>473</v>
      </c>
      <c r="K675" s="3" t="s">
        <v>23</v>
      </c>
      <c r="L675" s="149" t="s">
        <v>23</v>
      </c>
      <c r="M675" s="3" t="s">
        <v>475</v>
      </c>
      <c r="N675" s="149" t="s">
        <v>475</v>
      </c>
      <c r="O675" s="149" t="s">
        <v>475</v>
      </c>
      <c r="P675" s="150"/>
      <c r="Q675" s="3" t="s">
        <v>475</v>
      </c>
      <c r="R675" s="150"/>
      <c r="T675" s="150"/>
      <c r="U675" s="151">
        <v>0</v>
      </c>
      <c r="V675" s="149" t="s">
        <v>475</v>
      </c>
      <c r="W675" s="149" t="s">
        <v>475</v>
      </c>
      <c r="X675" s="149" t="s">
        <v>475</v>
      </c>
      <c r="Y675" s="149" t="s">
        <v>475</v>
      </c>
      <c r="Z675" s="150"/>
      <c r="AA675" s="150"/>
      <c r="AB675" s="152">
        <v>0</v>
      </c>
      <c r="AC675" s="152">
        <v>0</v>
      </c>
      <c r="AD675" s="152">
        <v>0</v>
      </c>
      <c r="AE675" s="152">
        <v>0</v>
      </c>
      <c r="AF675" s="152">
        <v>0</v>
      </c>
      <c r="AG675" s="150"/>
      <c r="AH675" s="150"/>
      <c r="AI675" s="150"/>
      <c r="AJ675" s="150"/>
      <c r="AK675" s="3" t="s">
        <v>475</v>
      </c>
      <c r="AL675" s="3" t="s">
        <v>475</v>
      </c>
      <c r="AM675" s="3" t="s">
        <v>475</v>
      </c>
    </row>
    <row r="676" spans="1:39" s="3" customFormat="1" x14ac:dyDescent="0.25">
      <c r="A676" s="3">
        <v>20231231</v>
      </c>
      <c r="B676" s="3" t="s">
        <v>1974</v>
      </c>
      <c r="C676" s="3" t="s">
        <v>1975</v>
      </c>
      <c r="D676" s="149">
        <v>804926.51</v>
      </c>
      <c r="E676" s="3" t="s">
        <v>23</v>
      </c>
      <c r="F676" s="3" t="s">
        <v>500</v>
      </c>
      <c r="G676" s="3" t="s">
        <v>504</v>
      </c>
      <c r="H676" s="3">
        <v>1</v>
      </c>
      <c r="I676" s="3" t="s">
        <v>500</v>
      </c>
      <c r="K676" s="3" t="s">
        <v>24</v>
      </c>
      <c r="L676" s="149" t="s">
        <v>23</v>
      </c>
      <c r="M676" s="3" t="s">
        <v>475</v>
      </c>
      <c r="N676" s="149" t="s">
        <v>475</v>
      </c>
      <c r="O676" s="149" t="s">
        <v>475</v>
      </c>
      <c r="P676" s="150"/>
      <c r="Q676" s="3" t="s">
        <v>475</v>
      </c>
      <c r="R676" s="150"/>
      <c r="T676" s="150"/>
      <c r="U676" s="151">
        <v>0</v>
      </c>
      <c r="V676" s="149" t="s">
        <v>475</v>
      </c>
      <c r="W676" s="149" t="s">
        <v>475</v>
      </c>
      <c r="X676" s="149" t="s">
        <v>475</v>
      </c>
      <c r="Y676" s="149" t="s">
        <v>475</v>
      </c>
      <c r="Z676" s="150"/>
      <c r="AA676" s="150"/>
      <c r="AB676" s="152">
        <v>0</v>
      </c>
      <c r="AC676" s="152">
        <v>0</v>
      </c>
      <c r="AD676" s="152">
        <v>0</v>
      </c>
      <c r="AE676" s="152">
        <v>0</v>
      </c>
      <c r="AF676" s="152">
        <v>0</v>
      </c>
      <c r="AG676" s="150"/>
      <c r="AH676" s="150"/>
      <c r="AI676" s="150"/>
      <c r="AJ676" s="150"/>
      <c r="AK676" s="3" t="s">
        <v>475</v>
      </c>
      <c r="AL676" s="3" t="s">
        <v>475</v>
      </c>
      <c r="AM676" s="3" t="s">
        <v>475</v>
      </c>
    </row>
    <row r="677" spans="1:39" s="3" customFormat="1" x14ac:dyDescent="0.25">
      <c r="A677" s="3">
        <v>20231231</v>
      </c>
      <c r="B677" s="3" t="s">
        <v>1976</v>
      </c>
      <c r="C677" s="3" t="s">
        <v>1977</v>
      </c>
      <c r="D677" s="149">
        <v>3744000.03</v>
      </c>
      <c r="E677" s="3" t="s">
        <v>23</v>
      </c>
      <c r="F677" s="3" t="s">
        <v>500</v>
      </c>
      <c r="G677" s="3" t="s">
        <v>592</v>
      </c>
      <c r="H677" s="3">
        <v>0</v>
      </c>
      <c r="I677" s="3" t="s">
        <v>500</v>
      </c>
      <c r="K677" s="3" t="s">
        <v>23</v>
      </c>
      <c r="L677" s="149" t="s">
        <v>23</v>
      </c>
      <c r="M677" s="3" t="s">
        <v>475</v>
      </c>
      <c r="N677" s="149" t="s">
        <v>475</v>
      </c>
      <c r="O677" s="149" t="s">
        <v>475</v>
      </c>
      <c r="P677" s="150"/>
      <c r="Q677" s="3" t="s">
        <v>475</v>
      </c>
      <c r="R677" s="150"/>
      <c r="T677" s="150"/>
      <c r="U677" s="151">
        <v>0</v>
      </c>
      <c r="V677" s="149" t="s">
        <v>475</v>
      </c>
      <c r="W677" s="149" t="s">
        <v>475</v>
      </c>
      <c r="X677" s="149" t="s">
        <v>475</v>
      </c>
      <c r="Y677" s="149" t="s">
        <v>475</v>
      </c>
      <c r="Z677" s="150"/>
      <c r="AA677" s="150"/>
      <c r="AB677" s="152">
        <v>0</v>
      </c>
      <c r="AC677" s="152">
        <v>0</v>
      </c>
      <c r="AD677" s="152">
        <v>0</v>
      </c>
      <c r="AE677" s="152">
        <v>0</v>
      </c>
      <c r="AF677" s="152">
        <v>0</v>
      </c>
      <c r="AG677" s="150"/>
      <c r="AH677" s="150"/>
      <c r="AI677" s="150"/>
      <c r="AJ677" s="150"/>
      <c r="AK677" s="3" t="s">
        <v>475</v>
      </c>
      <c r="AL677" s="3" t="s">
        <v>475</v>
      </c>
      <c r="AM677" s="3" t="s">
        <v>475</v>
      </c>
    </row>
    <row r="678" spans="1:39" s="3" customFormat="1" x14ac:dyDescent="0.25">
      <c r="A678" s="3">
        <v>20231231</v>
      </c>
      <c r="B678" s="3" t="s">
        <v>1978</v>
      </c>
      <c r="C678" s="3" t="s">
        <v>1979</v>
      </c>
      <c r="D678" s="149">
        <v>389040.91000000003</v>
      </c>
      <c r="E678" s="3" t="s">
        <v>23</v>
      </c>
      <c r="F678" s="3" t="s">
        <v>500</v>
      </c>
      <c r="G678" s="3" t="s">
        <v>474</v>
      </c>
      <c r="H678" s="3">
        <v>0</v>
      </c>
      <c r="I678" s="3" t="s">
        <v>500</v>
      </c>
      <c r="K678" s="3" t="s">
        <v>23</v>
      </c>
      <c r="L678" s="149" t="s">
        <v>23</v>
      </c>
      <c r="M678" s="3" t="s">
        <v>475</v>
      </c>
      <c r="N678" s="149" t="s">
        <v>475</v>
      </c>
      <c r="O678" s="149" t="s">
        <v>475</v>
      </c>
      <c r="P678" s="150"/>
      <c r="Q678" s="3" t="s">
        <v>475</v>
      </c>
      <c r="R678" s="150"/>
      <c r="T678" s="150"/>
      <c r="U678" s="151">
        <v>0</v>
      </c>
      <c r="V678" s="149" t="s">
        <v>475</v>
      </c>
      <c r="W678" s="149" t="s">
        <v>475</v>
      </c>
      <c r="X678" s="149" t="s">
        <v>475</v>
      </c>
      <c r="Y678" s="149" t="s">
        <v>475</v>
      </c>
      <c r="Z678" s="150"/>
      <c r="AA678" s="150"/>
      <c r="AB678" s="152">
        <v>0</v>
      </c>
      <c r="AC678" s="152">
        <v>0</v>
      </c>
      <c r="AD678" s="152">
        <v>0</v>
      </c>
      <c r="AE678" s="152">
        <v>0</v>
      </c>
      <c r="AF678" s="152">
        <v>0</v>
      </c>
      <c r="AG678" s="150"/>
      <c r="AH678" s="150"/>
      <c r="AI678" s="150"/>
      <c r="AJ678" s="150"/>
      <c r="AK678" s="3" t="s">
        <v>475</v>
      </c>
      <c r="AL678" s="3" t="s">
        <v>475</v>
      </c>
      <c r="AM678" s="3" t="s">
        <v>475</v>
      </c>
    </row>
    <row r="679" spans="1:39" s="3" customFormat="1" x14ac:dyDescent="0.25">
      <c r="A679" s="3">
        <v>20231231</v>
      </c>
      <c r="B679" s="3" t="s">
        <v>1980</v>
      </c>
      <c r="C679" s="3" t="s">
        <v>1981</v>
      </c>
      <c r="D679" s="149">
        <v>13492.5</v>
      </c>
      <c r="E679" s="3" t="s">
        <v>23</v>
      </c>
      <c r="F679" s="3" t="s">
        <v>500</v>
      </c>
      <c r="G679" s="3" t="s">
        <v>474</v>
      </c>
      <c r="H679" s="3">
        <v>0</v>
      </c>
      <c r="I679" s="3" t="s">
        <v>500</v>
      </c>
      <c r="J679" s="157" t="s">
        <v>483</v>
      </c>
      <c r="K679" s="3" t="s">
        <v>23</v>
      </c>
      <c r="L679" s="149" t="s">
        <v>23</v>
      </c>
      <c r="M679" s="3" t="s">
        <v>475</v>
      </c>
      <c r="N679" s="149" t="s">
        <v>475</v>
      </c>
      <c r="O679" s="149" t="s">
        <v>475</v>
      </c>
      <c r="P679" s="150"/>
      <c r="Q679" s="3" t="s">
        <v>475</v>
      </c>
      <c r="R679" s="150"/>
      <c r="T679" s="150"/>
      <c r="U679" s="151">
        <v>0</v>
      </c>
      <c r="V679" s="149" t="s">
        <v>475</v>
      </c>
      <c r="W679" s="149" t="s">
        <v>475</v>
      </c>
      <c r="X679" s="149" t="s">
        <v>475</v>
      </c>
      <c r="Y679" s="149" t="s">
        <v>475</v>
      </c>
      <c r="Z679" s="150"/>
      <c r="AA679" s="150"/>
      <c r="AB679" s="152">
        <v>0</v>
      </c>
      <c r="AC679" s="152">
        <v>0</v>
      </c>
      <c r="AD679" s="152">
        <v>0</v>
      </c>
      <c r="AE679" s="152">
        <v>0</v>
      </c>
      <c r="AF679" s="152">
        <v>0</v>
      </c>
      <c r="AG679" s="150"/>
      <c r="AH679" s="150"/>
      <c r="AI679" s="150"/>
      <c r="AJ679" s="150"/>
      <c r="AK679" s="3" t="s">
        <v>25</v>
      </c>
      <c r="AL679" s="3" t="s">
        <v>1087</v>
      </c>
      <c r="AM679" s="3" t="s">
        <v>475</v>
      </c>
    </row>
    <row r="680" spans="1:39" s="3" customFormat="1" x14ac:dyDescent="0.25">
      <c r="A680" s="3">
        <v>20231231</v>
      </c>
      <c r="B680" s="3" t="s">
        <v>1982</v>
      </c>
      <c r="C680" s="3" t="s">
        <v>1983</v>
      </c>
      <c r="D680" s="149">
        <v>931026.37000000011</v>
      </c>
      <c r="E680" s="3" t="s">
        <v>24</v>
      </c>
      <c r="F680" s="3" t="s">
        <v>473</v>
      </c>
      <c r="G680" s="3" t="s">
        <v>474</v>
      </c>
      <c r="H680" s="3">
        <v>0</v>
      </c>
      <c r="I680" s="3" t="s">
        <v>473</v>
      </c>
      <c r="J680" s="3" t="s">
        <v>473</v>
      </c>
      <c r="K680" s="3" t="s">
        <v>23</v>
      </c>
      <c r="L680" s="149" t="s">
        <v>23</v>
      </c>
      <c r="M680" s="3" t="s">
        <v>475</v>
      </c>
      <c r="N680" s="149" t="s">
        <v>475</v>
      </c>
      <c r="O680" s="149" t="s">
        <v>475</v>
      </c>
      <c r="P680" s="150"/>
      <c r="Q680" s="3" t="s">
        <v>475</v>
      </c>
      <c r="R680" s="150"/>
      <c r="T680" s="150"/>
      <c r="U680" s="151">
        <v>0</v>
      </c>
      <c r="V680" s="149" t="s">
        <v>475</v>
      </c>
      <c r="W680" s="149" t="s">
        <v>475</v>
      </c>
      <c r="X680" s="149" t="s">
        <v>475</v>
      </c>
      <c r="Y680" s="149" t="s">
        <v>475</v>
      </c>
      <c r="Z680" s="150"/>
      <c r="AA680" s="150"/>
      <c r="AB680" s="152">
        <v>0</v>
      </c>
      <c r="AC680" s="152">
        <v>0</v>
      </c>
      <c r="AD680" s="152">
        <v>0</v>
      </c>
      <c r="AE680" s="152">
        <v>0</v>
      </c>
      <c r="AF680" s="152">
        <v>0</v>
      </c>
      <c r="AG680" s="150"/>
      <c r="AH680" s="150"/>
      <c r="AI680" s="150"/>
      <c r="AJ680" s="150"/>
      <c r="AK680" s="3" t="s">
        <v>475</v>
      </c>
      <c r="AL680" s="3" t="s">
        <v>475</v>
      </c>
      <c r="AM680" s="3" t="s">
        <v>475</v>
      </c>
    </row>
    <row r="681" spans="1:39" s="3" customFormat="1" x14ac:dyDescent="0.25">
      <c r="A681" s="3">
        <v>20231231</v>
      </c>
      <c r="B681" s="3" t="s">
        <v>1984</v>
      </c>
      <c r="C681" s="3" t="s">
        <v>1985</v>
      </c>
      <c r="D681" s="149">
        <v>7324976.7599999998</v>
      </c>
      <c r="E681" s="3" t="s">
        <v>24</v>
      </c>
      <c r="F681" s="3" t="s">
        <v>473</v>
      </c>
      <c r="G681" s="3" t="s">
        <v>474</v>
      </c>
      <c r="H681" s="3">
        <v>0</v>
      </c>
      <c r="I681" s="3" t="s">
        <v>473</v>
      </c>
      <c r="J681" s="3" t="s">
        <v>473</v>
      </c>
      <c r="K681" s="3" t="s">
        <v>23</v>
      </c>
      <c r="L681" s="149" t="s">
        <v>23</v>
      </c>
      <c r="M681" s="3" t="s">
        <v>475</v>
      </c>
      <c r="N681" s="149" t="s">
        <v>475</v>
      </c>
      <c r="O681" s="149" t="s">
        <v>475</v>
      </c>
      <c r="P681" s="150"/>
      <c r="Q681" s="3" t="s">
        <v>475</v>
      </c>
      <c r="R681" s="150"/>
      <c r="T681" s="150"/>
      <c r="U681" s="151">
        <v>0</v>
      </c>
      <c r="V681" s="149" t="s">
        <v>475</v>
      </c>
      <c r="W681" s="149" t="s">
        <v>475</v>
      </c>
      <c r="X681" s="149" t="s">
        <v>475</v>
      </c>
      <c r="Y681" s="149" t="s">
        <v>475</v>
      </c>
      <c r="Z681" s="150"/>
      <c r="AA681" s="150"/>
      <c r="AB681" s="152">
        <v>0</v>
      </c>
      <c r="AC681" s="152">
        <v>0</v>
      </c>
      <c r="AD681" s="152">
        <v>0</v>
      </c>
      <c r="AE681" s="152">
        <v>0</v>
      </c>
      <c r="AF681" s="152">
        <v>0</v>
      </c>
      <c r="AG681" s="150"/>
      <c r="AH681" s="150"/>
      <c r="AI681" s="150"/>
      <c r="AJ681" s="150"/>
      <c r="AK681" s="3" t="s">
        <v>475</v>
      </c>
      <c r="AL681" s="3" t="s">
        <v>475</v>
      </c>
      <c r="AM681" s="3" t="s">
        <v>475</v>
      </c>
    </row>
    <row r="682" spans="1:39" s="3" customFormat="1" x14ac:dyDescent="0.25">
      <c r="A682" s="3">
        <v>20231231</v>
      </c>
      <c r="B682" s="3" t="s">
        <v>1986</v>
      </c>
      <c r="C682" s="3" t="s">
        <v>1987</v>
      </c>
      <c r="D682" s="149">
        <v>96743.679999999993</v>
      </c>
      <c r="E682" s="3" t="s">
        <v>23</v>
      </c>
      <c r="F682" s="3" t="s">
        <v>500</v>
      </c>
      <c r="G682" s="3" t="s">
        <v>474</v>
      </c>
      <c r="H682" s="3">
        <v>0</v>
      </c>
      <c r="I682" s="3" t="s">
        <v>500</v>
      </c>
      <c r="K682" s="3" t="s">
        <v>23</v>
      </c>
      <c r="L682" s="149" t="s">
        <v>23</v>
      </c>
      <c r="M682" s="3" t="s">
        <v>475</v>
      </c>
      <c r="N682" s="149" t="s">
        <v>475</v>
      </c>
      <c r="O682" s="149" t="s">
        <v>475</v>
      </c>
      <c r="P682" s="150"/>
      <c r="Q682" s="3" t="s">
        <v>475</v>
      </c>
      <c r="R682" s="150"/>
      <c r="T682" s="150"/>
      <c r="U682" s="151">
        <v>0</v>
      </c>
      <c r="V682" s="149" t="s">
        <v>475</v>
      </c>
      <c r="W682" s="149" t="s">
        <v>475</v>
      </c>
      <c r="X682" s="149" t="s">
        <v>475</v>
      </c>
      <c r="Y682" s="149" t="s">
        <v>475</v>
      </c>
      <c r="Z682" s="150"/>
      <c r="AA682" s="150"/>
      <c r="AB682" s="152">
        <v>0</v>
      </c>
      <c r="AC682" s="152">
        <v>0</v>
      </c>
      <c r="AD682" s="152">
        <v>0</v>
      </c>
      <c r="AE682" s="152">
        <v>0</v>
      </c>
      <c r="AF682" s="152">
        <v>0</v>
      </c>
      <c r="AG682" s="150"/>
      <c r="AH682" s="150"/>
      <c r="AI682" s="150"/>
      <c r="AJ682" s="150"/>
      <c r="AK682" s="3" t="s">
        <v>475</v>
      </c>
      <c r="AL682" s="3" t="s">
        <v>475</v>
      </c>
      <c r="AM682" s="3" t="s">
        <v>475</v>
      </c>
    </row>
    <row r="683" spans="1:39" s="3" customFormat="1" x14ac:dyDescent="0.25">
      <c r="A683" s="3">
        <v>20231231</v>
      </c>
      <c r="B683" s="3" t="s">
        <v>1988</v>
      </c>
      <c r="C683" s="3" t="s">
        <v>1989</v>
      </c>
      <c r="D683" s="149">
        <v>247908</v>
      </c>
      <c r="E683" s="3" t="s">
        <v>24</v>
      </c>
      <c r="F683" s="3" t="s">
        <v>473</v>
      </c>
      <c r="G683" s="3" t="s">
        <v>474</v>
      </c>
      <c r="H683" s="3">
        <v>0</v>
      </c>
      <c r="I683" s="3" t="s">
        <v>473</v>
      </c>
      <c r="J683" s="3" t="s">
        <v>473</v>
      </c>
      <c r="K683" s="3" t="s">
        <v>23</v>
      </c>
      <c r="L683" s="149" t="s">
        <v>23</v>
      </c>
      <c r="M683" s="3" t="s">
        <v>475</v>
      </c>
      <c r="N683" s="149" t="s">
        <v>475</v>
      </c>
      <c r="O683" s="149" t="s">
        <v>475</v>
      </c>
      <c r="P683" s="150"/>
      <c r="Q683" s="3" t="s">
        <v>475</v>
      </c>
      <c r="R683" s="150"/>
      <c r="T683" s="150"/>
      <c r="U683" s="151">
        <v>0</v>
      </c>
      <c r="V683" s="149" t="s">
        <v>475</v>
      </c>
      <c r="W683" s="149" t="s">
        <v>475</v>
      </c>
      <c r="X683" s="149" t="s">
        <v>475</v>
      </c>
      <c r="Y683" s="149" t="s">
        <v>475</v>
      </c>
      <c r="Z683" s="150"/>
      <c r="AA683" s="150"/>
      <c r="AB683" s="152">
        <v>0</v>
      </c>
      <c r="AC683" s="152">
        <v>0</v>
      </c>
      <c r="AD683" s="152">
        <v>0</v>
      </c>
      <c r="AE683" s="152">
        <v>0</v>
      </c>
      <c r="AF683" s="152">
        <v>0</v>
      </c>
      <c r="AG683" s="150"/>
      <c r="AH683" s="150"/>
      <c r="AI683" s="150"/>
      <c r="AJ683" s="150"/>
      <c r="AK683" s="3" t="s">
        <v>475</v>
      </c>
      <c r="AL683" s="3" t="s">
        <v>475</v>
      </c>
      <c r="AM683" s="3" t="s">
        <v>475</v>
      </c>
    </row>
    <row r="684" spans="1:39" s="3" customFormat="1" x14ac:dyDescent="0.25">
      <c r="A684" s="3">
        <v>20231231</v>
      </c>
      <c r="B684" s="3" t="s">
        <v>1990</v>
      </c>
      <c r="C684" s="3" t="s">
        <v>1991</v>
      </c>
      <c r="D684" s="149">
        <v>59795.43</v>
      </c>
      <c r="E684" s="3" t="s">
        <v>23</v>
      </c>
      <c r="F684" s="3" t="s">
        <v>500</v>
      </c>
      <c r="G684" s="3" t="s">
        <v>790</v>
      </c>
      <c r="H684" s="3">
        <v>1</v>
      </c>
      <c r="I684" s="3" t="s">
        <v>500</v>
      </c>
      <c r="K684" s="3" t="s">
        <v>24</v>
      </c>
      <c r="L684" s="149" t="s">
        <v>23</v>
      </c>
      <c r="M684" s="3" t="s">
        <v>475</v>
      </c>
      <c r="N684" s="149" t="s">
        <v>475</v>
      </c>
      <c r="O684" s="149" t="s">
        <v>475</v>
      </c>
      <c r="P684" s="150"/>
      <c r="Q684" s="3" t="s">
        <v>475</v>
      </c>
      <c r="R684" s="150"/>
      <c r="T684" s="150"/>
      <c r="U684" s="151">
        <v>0</v>
      </c>
      <c r="V684" s="149" t="s">
        <v>475</v>
      </c>
      <c r="W684" s="149" t="s">
        <v>475</v>
      </c>
      <c r="X684" s="149" t="s">
        <v>475</v>
      </c>
      <c r="Y684" s="149" t="s">
        <v>475</v>
      </c>
      <c r="Z684" s="150"/>
      <c r="AA684" s="150"/>
      <c r="AB684" s="152">
        <v>0</v>
      </c>
      <c r="AC684" s="152">
        <v>0</v>
      </c>
      <c r="AD684" s="152">
        <v>0</v>
      </c>
      <c r="AE684" s="152">
        <v>0</v>
      </c>
      <c r="AF684" s="152">
        <v>0</v>
      </c>
      <c r="AG684" s="150"/>
      <c r="AH684" s="150"/>
      <c r="AI684" s="150"/>
      <c r="AJ684" s="150"/>
      <c r="AK684" s="3" t="s">
        <v>475</v>
      </c>
      <c r="AL684" s="3" t="s">
        <v>475</v>
      </c>
      <c r="AM684" s="3" t="s">
        <v>475</v>
      </c>
    </row>
    <row r="685" spans="1:39" s="3" customFormat="1" x14ac:dyDescent="0.25">
      <c r="A685" s="3">
        <v>20231231</v>
      </c>
      <c r="B685" s="156" t="s">
        <v>1992</v>
      </c>
      <c r="C685" s="3" t="s">
        <v>1993</v>
      </c>
      <c r="D685" s="149">
        <v>217871.44</v>
      </c>
      <c r="E685" s="3" t="s">
        <v>24</v>
      </c>
      <c r="F685" s="3" t="s">
        <v>473</v>
      </c>
      <c r="G685" s="3" t="s">
        <v>474</v>
      </c>
      <c r="H685" s="3">
        <v>0</v>
      </c>
      <c r="I685" s="3" t="s">
        <v>473</v>
      </c>
      <c r="J685" s="3" t="s">
        <v>473</v>
      </c>
      <c r="K685" s="3" t="s">
        <v>23</v>
      </c>
      <c r="L685" s="149" t="s">
        <v>23</v>
      </c>
      <c r="M685" s="157" t="s">
        <v>487</v>
      </c>
      <c r="N685" s="149" t="s">
        <v>475</v>
      </c>
      <c r="O685" s="153"/>
      <c r="P685" s="150"/>
      <c r="Q685" s="3" t="s">
        <v>475</v>
      </c>
      <c r="R685" s="150"/>
      <c r="T685" s="150"/>
      <c r="U685" s="151">
        <v>0</v>
      </c>
      <c r="V685" s="149" t="s">
        <v>475</v>
      </c>
      <c r="W685" s="149" t="s">
        <v>475</v>
      </c>
      <c r="X685" s="149" t="s">
        <v>475</v>
      </c>
      <c r="Y685" s="149" t="s">
        <v>475</v>
      </c>
      <c r="Z685" s="150"/>
      <c r="AA685" s="150"/>
      <c r="AB685" s="152">
        <v>0</v>
      </c>
      <c r="AC685" s="152">
        <v>0</v>
      </c>
      <c r="AD685" s="152">
        <v>0</v>
      </c>
      <c r="AE685" s="152">
        <v>0</v>
      </c>
      <c r="AF685" s="152">
        <v>0</v>
      </c>
      <c r="AG685" s="150"/>
      <c r="AH685" s="150"/>
      <c r="AI685" s="150"/>
      <c r="AJ685" s="150"/>
      <c r="AK685" s="3" t="s">
        <v>475</v>
      </c>
      <c r="AL685" s="3" t="s">
        <v>475</v>
      </c>
      <c r="AM685" s="3" t="s">
        <v>475</v>
      </c>
    </row>
    <row r="686" spans="1:39" s="3" customFormat="1" x14ac:dyDescent="0.25">
      <c r="A686" s="3">
        <v>20231231</v>
      </c>
      <c r="B686" s="3" t="s">
        <v>1994</v>
      </c>
      <c r="C686" s="3" t="s">
        <v>1995</v>
      </c>
      <c r="D686" s="149">
        <v>193393.42</v>
      </c>
      <c r="E686" s="3" t="s">
        <v>24</v>
      </c>
      <c r="F686" s="3" t="s">
        <v>473</v>
      </c>
      <c r="G686" s="3" t="s">
        <v>474</v>
      </c>
      <c r="H686" s="3">
        <v>0</v>
      </c>
      <c r="I686" s="3" t="s">
        <v>473</v>
      </c>
      <c r="J686" s="3" t="s">
        <v>473</v>
      </c>
      <c r="K686" s="3" t="s">
        <v>23</v>
      </c>
      <c r="L686" s="149" t="s">
        <v>23</v>
      </c>
      <c r="M686" s="3" t="s">
        <v>475</v>
      </c>
      <c r="N686" s="149" t="s">
        <v>475</v>
      </c>
      <c r="O686" s="149" t="s">
        <v>475</v>
      </c>
      <c r="P686" s="150"/>
      <c r="Q686" s="3" t="s">
        <v>475</v>
      </c>
      <c r="R686" s="150"/>
      <c r="T686" s="150"/>
      <c r="U686" s="151">
        <v>0</v>
      </c>
      <c r="V686" s="149" t="s">
        <v>475</v>
      </c>
      <c r="W686" s="149" t="s">
        <v>475</v>
      </c>
      <c r="X686" s="149" t="s">
        <v>475</v>
      </c>
      <c r="Y686" s="149" t="s">
        <v>475</v>
      </c>
      <c r="Z686" s="150"/>
      <c r="AA686" s="150"/>
      <c r="AB686" s="152">
        <v>0</v>
      </c>
      <c r="AC686" s="152">
        <v>0</v>
      </c>
      <c r="AD686" s="152">
        <v>0</v>
      </c>
      <c r="AE686" s="152">
        <v>0</v>
      </c>
      <c r="AF686" s="152">
        <v>0</v>
      </c>
      <c r="AG686" s="150"/>
      <c r="AH686" s="150"/>
      <c r="AI686" s="150"/>
      <c r="AJ686" s="150"/>
      <c r="AK686" s="3" t="s">
        <v>475</v>
      </c>
      <c r="AL686" s="3" t="s">
        <v>475</v>
      </c>
      <c r="AM686" s="3" t="s">
        <v>475</v>
      </c>
    </row>
    <row r="687" spans="1:39" s="3" customFormat="1" x14ac:dyDescent="0.25">
      <c r="A687" s="3">
        <v>20231231</v>
      </c>
      <c r="B687" s="3" t="s">
        <v>1996</v>
      </c>
      <c r="C687" s="3" t="s">
        <v>1997</v>
      </c>
      <c r="D687" s="149">
        <v>43973.42</v>
      </c>
      <c r="E687" s="3" t="s">
        <v>24</v>
      </c>
      <c r="F687" s="3" t="s">
        <v>473</v>
      </c>
      <c r="G687" s="3" t="s">
        <v>474</v>
      </c>
      <c r="H687" s="3">
        <v>0</v>
      </c>
      <c r="I687" s="3" t="s">
        <v>473</v>
      </c>
      <c r="J687" s="3" t="s">
        <v>473</v>
      </c>
      <c r="K687" s="3" t="s">
        <v>23</v>
      </c>
      <c r="L687" s="149" t="s">
        <v>23</v>
      </c>
      <c r="M687" s="3" t="s">
        <v>475</v>
      </c>
      <c r="N687" s="149" t="s">
        <v>475</v>
      </c>
      <c r="O687" s="149" t="s">
        <v>475</v>
      </c>
      <c r="P687" s="150"/>
      <c r="Q687" s="3" t="s">
        <v>475</v>
      </c>
      <c r="R687" s="150"/>
      <c r="T687" s="150"/>
      <c r="U687" s="151">
        <v>0</v>
      </c>
      <c r="V687" s="149" t="s">
        <v>475</v>
      </c>
      <c r="W687" s="149" t="s">
        <v>475</v>
      </c>
      <c r="X687" s="149" t="s">
        <v>475</v>
      </c>
      <c r="Y687" s="149" t="s">
        <v>475</v>
      </c>
      <c r="Z687" s="150"/>
      <c r="AA687" s="150"/>
      <c r="AB687" s="152">
        <v>0</v>
      </c>
      <c r="AC687" s="152">
        <v>0</v>
      </c>
      <c r="AD687" s="152">
        <v>0</v>
      </c>
      <c r="AE687" s="152">
        <v>0</v>
      </c>
      <c r="AF687" s="152">
        <v>0</v>
      </c>
      <c r="AG687" s="150"/>
      <c r="AH687" s="150"/>
      <c r="AI687" s="150"/>
      <c r="AJ687" s="150"/>
      <c r="AK687" s="3" t="s">
        <v>475</v>
      </c>
      <c r="AL687" s="3" t="s">
        <v>475</v>
      </c>
      <c r="AM687" s="3" t="s">
        <v>475</v>
      </c>
    </row>
    <row r="688" spans="1:39" s="3" customFormat="1" x14ac:dyDescent="0.25">
      <c r="A688" s="3">
        <v>20231231</v>
      </c>
      <c r="B688" s="3" t="s">
        <v>1998</v>
      </c>
      <c r="C688" s="3" t="s">
        <v>1999</v>
      </c>
      <c r="D688" s="149">
        <v>442360.32000000001</v>
      </c>
      <c r="E688" s="3" t="s">
        <v>23</v>
      </c>
      <c r="F688" s="3" t="s">
        <v>500</v>
      </c>
      <c r="G688" s="3" t="s">
        <v>504</v>
      </c>
      <c r="H688" s="3">
        <v>1</v>
      </c>
      <c r="I688" s="3" t="s">
        <v>500</v>
      </c>
      <c r="J688" s="157" t="s">
        <v>506</v>
      </c>
      <c r="K688" s="3" t="s">
        <v>24</v>
      </c>
      <c r="L688" s="149" t="s">
        <v>23</v>
      </c>
      <c r="M688" s="3" t="s">
        <v>475</v>
      </c>
      <c r="N688" s="149" t="s">
        <v>475</v>
      </c>
      <c r="O688" s="149" t="s">
        <v>475</v>
      </c>
      <c r="P688" s="150"/>
      <c r="Q688" s="3" t="s">
        <v>475</v>
      </c>
      <c r="R688" s="150"/>
      <c r="T688" s="150"/>
      <c r="U688" s="151">
        <v>0</v>
      </c>
      <c r="V688" s="149" t="s">
        <v>475</v>
      </c>
      <c r="W688" s="149" t="s">
        <v>475</v>
      </c>
      <c r="X688" s="149" t="s">
        <v>475</v>
      </c>
      <c r="Y688" s="149" t="s">
        <v>475</v>
      </c>
      <c r="Z688" s="150"/>
      <c r="AA688" s="150"/>
      <c r="AB688" s="152">
        <v>0</v>
      </c>
      <c r="AC688" s="152">
        <v>0</v>
      </c>
      <c r="AD688" s="152">
        <v>0</v>
      </c>
      <c r="AE688" s="152">
        <v>0</v>
      </c>
      <c r="AF688" s="152">
        <v>0</v>
      </c>
      <c r="AG688" s="150"/>
      <c r="AH688" s="150"/>
      <c r="AI688" s="150"/>
      <c r="AJ688" s="150"/>
      <c r="AK688" s="3" t="s">
        <v>22</v>
      </c>
      <c r="AL688" s="3" t="s">
        <v>1037</v>
      </c>
      <c r="AM688" s="3" t="s">
        <v>475</v>
      </c>
    </row>
    <row r="689" spans="1:40" s="3" customFormat="1" x14ac:dyDescent="0.25">
      <c r="A689" s="3">
        <v>20231231</v>
      </c>
      <c r="B689" s="3" t="s">
        <v>2000</v>
      </c>
      <c r="C689" s="3" t="s">
        <v>2001</v>
      </c>
      <c r="D689" s="149">
        <v>698932.99</v>
      </c>
      <c r="E689" s="3" t="s">
        <v>23</v>
      </c>
      <c r="F689" s="3" t="s">
        <v>500</v>
      </c>
      <c r="G689" s="3" t="s">
        <v>474</v>
      </c>
      <c r="H689" s="3">
        <v>0</v>
      </c>
      <c r="I689" s="3" t="s">
        <v>500</v>
      </c>
      <c r="K689" s="3" t="s">
        <v>23</v>
      </c>
      <c r="L689" s="149" t="s">
        <v>23</v>
      </c>
      <c r="M689" s="3" t="s">
        <v>475</v>
      </c>
      <c r="N689" s="149" t="s">
        <v>475</v>
      </c>
      <c r="O689" s="149" t="s">
        <v>475</v>
      </c>
      <c r="P689" s="150"/>
      <c r="Q689" s="3" t="s">
        <v>475</v>
      </c>
      <c r="R689" s="150"/>
      <c r="T689" s="150"/>
      <c r="U689" s="151">
        <v>0</v>
      </c>
      <c r="V689" s="149" t="s">
        <v>475</v>
      </c>
      <c r="W689" s="149" t="s">
        <v>475</v>
      </c>
      <c r="X689" s="149" t="s">
        <v>475</v>
      </c>
      <c r="Y689" s="149" t="s">
        <v>475</v>
      </c>
      <c r="Z689" s="150"/>
      <c r="AA689" s="150"/>
      <c r="AB689" s="152">
        <v>0</v>
      </c>
      <c r="AC689" s="152">
        <v>0</v>
      </c>
      <c r="AD689" s="152">
        <v>0</v>
      </c>
      <c r="AE689" s="152">
        <v>0</v>
      </c>
      <c r="AF689" s="152">
        <v>0</v>
      </c>
      <c r="AG689" s="150"/>
      <c r="AH689" s="150"/>
      <c r="AI689" s="150"/>
      <c r="AJ689" s="150"/>
      <c r="AK689" s="3" t="s">
        <v>475</v>
      </c>
      <c r="AL689" s="3" t="s">
        <v>475</v>
      </c>
      <c r="AM689" s="3" t="s">
        <v>475</v>
      </c>
    </row>
    <row r="690" spans="1:40" s="3" customFormat="1" x14ac:dyDescent="0.25">
      <c r="A690" s="3">
        <v>20231231</v>
      </c>
      <c r="B690" s="3" t="s">
        <v>2002</v>
      </c>
      <c r="C690" s="3" t="s">
        <v>2003</v>
      </c>
      <c r="D690" s="149">
        <v>142462.38</v>
      </c>
      <c r="E690" s="3" t="s">
        <v>23</v>
      </c>
      <c r="F690" s="3" t="s">
        <v>500</v>
      </c>
      <c r="G690" s="3" t="s">
        <v>474</v>
      </c>
      <c r="H690" s="3">
        <v>0</v>
      </c>
      <c r="I690" s="3" t="s">
        <v>500</v>
      </c>
      <c r="K690" s="3" t="s">
        <v>23</v>
      </c>
      <c r="L690" s="149" t="s">
        <v>23</v>
      </c>
      <c r="M690" s="3" t="s">
        <v>475</v>
      </c>
      <c r="N690" s="149" t="s">
        <v>475</v>
      </c>
      <c r="O690" s="149" t="s">
        <v>475</v>
      </c>
      <c r="P690" s="150"/>
      <c r="Q690" s="3" t="s">
        <v>475</v>
      </c>
      <c r="R690" s="150"/>
      <c r="T690" s="150"/>
      <c r="U690" s="151">
        <v>0</v>
      </c>
      <c r="V690" s="149" t="s">
        <v>475</v>
      </c>
      <c r="W690" s="149" t="s">
        <v>475</v>
      </c>
      <c r="X690" s="149" t="s">
        <v>475</v>
      </c>
      <c r="Y690" s="149" t="s">
        <v>475</v>
      </c>
      <c r="Z690" s="150"/>
      <c r="AA690" s="150"/>
      <c r="AB690" s="152">
        <v>0</v>
      </c>
      <c r="AC690" s="152">
        <v>0</v>
      </c>
      <c r="AD690" s="152">
        <v>0</v>
      </c>
      <c r="AE690" s="152">
        <v>0</v>
      </c>
      <c r="AF690" s="152">
        <v>0</v>
      </c>
      <c r="AG690" s="150"/>
      <c r="AH690" s="150"/>
      <c r="AI690" s="150"/>
      <c r="AJ690" s="150"/>
      <c r="AK690" s="3" t="s">
        <v>475</v>
      </c>
      <c r="AL690" s="3" t="s">
        <v>475</v>
      </c>
      <c r="AM690" s="3" t="s">
        <v>475</v>
      </c>
    </row>
    <row r="691" spans="1:40" s="3" customFormat="1" x14ac:dyDescent="0.25">
      <c r="A691" s="3">
        <v>20231231</v>
      </c>
      <c r="B691" s="3" t="s">
        <v>2004</v>
      </c>
      <c r="C691" s="3" t="s">
        <v>2005</v>
      </c>
      <c r="D691" s="149">
        <v>1739828.84</v>
      </c>
      <c r="E691" s="3" t="s">
        <v>24</v>
      </c>
      <c r="F691" s="3" t="s">
        <v>473</v>
      </c>
      <c r="G691" s="3" t="s">
        <v>474</v>
      </c>
      <c r="H691" s="3">
        <v>0</v>
      </c>
      <c r="I691" s="3" t="s">
        <v>473</v>
      </c>
      <c r="J691" s="3" t="s">
        <v>473</v>
      </c>
      <c r="K691" s="3" t="s">
        <v>23</v>
      </c>
      <c r="L691" s="149" t="s">
        <v>23</v>
      </c>
      <c r="M691" s="3" t="s">
        <v>475</v>
      </c>
      <c r="N691" s="149" t="s">
        <v>475</v>
      </c>
      <c r="O691" s="149" t="s">
        <v>475</v>
      </c>
      <c r="P691" s="150"/>
      <c r="Q691" s="3" t="s">
        <v>475</v>
      </c>
      <c r="R691" s="150"/>
      <c r="T691" s="150"/>
      <c r="U691" s="151">
        <v>0</v>
      </c>
      <c r="V691" s="149" t="s">
        <v>475</v>
      </c>
      <c r="W691" s="149" t="s">
        <v>475</v>
      </c>
      <c r="X691" s="149" t="s">
        <v>475</v>
      </c>
      <c r="Y691" s="149" t="s">
        <v>475</v>
      </c>
      <c r="Z691" s="150"/>
      <c r="AA691" s="150"/>
      <c r="AB691" s="152">
        <v>0</v>
      </c>
      <c r="AC691" s="152">
        <v>0</v>
      </c>
      <c r="AD691" s="152">
        <v>0</v>
      </c>
      <c r="AE691" s="152">
        <v>0</v>
      </c>
      <c r="AF691" s="152">
        <v>0</v>
      </c>
      <c r="AG691" s="150"/>
      <c r="AH691" s="150"/>
      <c r="AI691" s="150"/>
      <c r="AJ691" s="150"/>
      <c r="AK691" s="3" t="s">
        <v>475</v>
      </c>
      <c r="AL691" s="3" t="s">
        <v>475</v>
      </c>
      <c r="AM691" s="3" t="s">
        <v>475</v>
      </c>
    </row>
    <row r="692" spans="1:40" s="3" customFormat="1" x14ac:dyDescent="0.25">
      <c r="A692" s="3">
        <v>20231231</v>
      </c>
      <c r="B692" s="3" t="s">
        <v>2006</v>
      </c>
      <c r="C692" s="3" t="s">
        <v>2007</v>
      </c>
      <c r="D692" s="149">
        <v>287937.12</v>
      </c>
      <c r="E692" s="3" t="s">
        <v>23</v>
      </c>
      <c r="F692" s="3" t="s">
        <v>500</v>
      </c>
      <c r="G692" s="3" t="s">
        <v>592</v>
      </c>
      <c r="H692" s="3">
        <v>0</v>
      </c>
      <c r="I692" s="3" t="s">
        <v>500</v>
      </c>
      <c r="J692" s="157" t="s">
        <v>506</v>
      </c>
      <c r="K692" s="3" t="s">
        <v>23</v>
      </c>
      <c r="L692" s="149" t="s">
        <v>23</v>
      </c>
      <c r="M692" s="3" t="s">
        <v>475</v>
      </c>
      <c r="N692" s="149" t="s">
        <v>475</v>
      </c>
      <c r="O692" s="149" t="s">
        <v>475</v>
      </c>
      <c r="P692" s="150"/>
      <c r="Q692" s="3" t="s">
        <v>475</v>
      </c>
      <c r="R692" s="150"/>
      <c r="T692" s="150"/>
      <c r="U692" s="151">
        <v>0</v>
      </c>
      <c r="V692" s="149" t="s">
        <v>475</v>
      </c>
      <c r="W692" s="149" t="s">
        <v>475</v>
      </c>
      <c r="X692" s="149" t="s">
        <v>475</v>
      </c>
      <c r="Y692" s="149" t="s">
        <v>475</v>
      </c>
      <c r="Z692" s="150"/>
      <c r="AA692" s="150"/>
      <c r="AB692" s="152">
        <v>0</v>
      </c>
      <c r="AC692" s="152">
        <v>0</v>
      </c>
      <c r="AD692" s="152">
        <v>0</v>
      </c>
      <c r="AE692" s="152">
        <v>0</v>
      </c>
      <c r="AF692" s="152">
        <v>0</v>
      </c>
      <c r="AG692" s="150"/>
      <c r="AH692" s="150"/>
      <c r="AI692" s="150"/>
      <c r="AJ692" s="150"/>
      <c r="AK692" s="3" t="s">
        <v>22</v>
      </c>
      <c r="AL692" s="3" t="s">
        <v>1217</v>
      </c>
      <c r="AM692" s="3" t="s">
        <v>475</v>
      </c>
    </row>
    <row r="693" spans="1:40" s="3" customFormat="1" x14ac:dyDescent="0.25">
      <c r="A693" s="3">
        <v>20231231</v>
      </c>
      <c r="B693" s="3" t="s">
        <v>2008</v>
      </c>
      <c r="C693" s="3" t="s">
        <v>2009</v>
      </c>
      <c r="D693" s="149">
        <v>944692.41</v>
      </c>
      <c r="E693" s="3" t="s">
        <v>24</v>
      </c>
      <c r="F693" s="3" t="s">
        <v>473</v>
      </c>
      <c r="G693" s="3" t="s">
        <v>474</v>
      </c>
      <c r="H693" s="3">
        <v>0</v>
      </c>
      <c r="I693" s="3" t="s">
        <v>473</v>
      </c>
      <c r="J693" s="3" t="s">
        <v>473</v>
      </c>
      <c r="K693" s="3" t="s">
        <v>23</v>
      </c>
      <c r="L693" s="149" t="s">
        <v>23</v>
      </c>
      <c r="M693" s="3" t="s">
        <v>475</v>
      </c>
      <c r="N693" s="149" t="s">
        <v>475</v>
      </c>
      <c r="O693" s="149" t="s">
        <v>475</v>
      </c>
      <c r="P693" s="150"/>
      <c r="Q693" s="3" t="s">
        <v>475</v>
      </c>
      <c r="R693" s="150"/>
      <c r="T693" s="150"/>
      <c r="U693" s="151">
        <v>0</v>
      </c>
      <c r="V693" s="149" t="s">
        <v>475</v>
      </c>
      <c r="W693" s="149" t="s">
        <v>475</v>
      </c>
      <c r="X693" s="149" t="s">
        <v>475</v>
      </c>
      <c r="Y693" s="149" t="s">
        <v>475</v>
      </c>
      <c r="Z693" s="150"/>
      <c r="AA693" s="150"/>
      <c r="AB693" s="152">
        <v>0</v>
      </c>
      <c r="AC693" s="152">
        <v>0</v>
      </c>
      <c r="AD693" s="152">
        <v>0</v>
      </c>
      <c r="AE693" s="152">
        <v>0</v>
      </c>
      <c r="AF693" s="152">
        <v>0</v>
      </c>
      <c r="AG693" s="150"/>
      <c r="AH693" s="150"/>
      <c r="AI693" s="150"/>
      <c r="AJ693" s="150"/>
      <c r="AK693" s="3" t="s">
        <v>475</v>
      </c>
      <c r="AL693" s="3" t="s">
        <v>475</v>
      </c>
      <c r="AM693" s="3" t="s">
        <v>475</v>
      </c>
    </row>
    <row r="694" spans="1:40" s="3" customFormat="1" x14ac:dyDescent="0.25">
      <c r="A694" s="3">
        <v>20231231</v>
      </c>
      <c r="B694" s="3" t="s">
        <v>2010</v>
      </c>
      <c r="C694" s="3" t="s">
        <v>2011</v>
      </c>
      <c r="D694" s="149">
        <v>2339466.75</v>
      </c>
      <c r="E694" s="3" t="s">
        <v>23</v>
      </c>
      <c r="F694" s="3" t="s">
        <v>500</v>
      </c>
      <c r="G694" s="3" t="s">
        <v>474</v>
      </c>
      <c r="H694" s="3">
        <v>0</v>
      </c>
      <c r="I694" s="3" t="s">
        <v>500</v>
      </c>
      <c r="K694" s="3" t="s">
        <v>23</v>
      </c>
      <c r="L694" s="149" t="s">
        <v>23</v>
      </c>
      <c r="M694" s="3" t="s">
        <v>475</v>
      </c>
      <c r="N694" s="149" t="s">
        <v>475</v>
      </c>
      <c r="O694" s="149" t="s">
        <v>475</v>
      </c>
      <c r="P694" s="150"/>
      <c r="Q694" s="3" t="s">
        <v>475</v>
      </c>
      <c r="R694" s="150"/>
      <c r="T694" s="150"/>
      <c r="U694" s="151">
        <v>0</v>
      </c>
      <c r="V694" s="149" t="s">
        <v>475</v>
      </c>
      <c r="W694" s="149" t="s">
        <v>475</v>
      </c>
      <c r="X694" s="149" t="s">
        <v>475</v>
      </c>
      <c r="Y694" s="149" t="s">
        <v>475</v>
      </c>
      <c r="Z694" s="150"/>
      <c r="AA694" s="150"/>
      <c r="AB694" s="152">
        <v>0</v>
      </c>
      <c r="AC694" s="152">
        <v>0</v>
      </c>
      <c r="AD694" s="152">
        <v>0</v>
      </c>
      <c r="AE694" s="152">
        <v>0</v>
      </c>
      <c r="AF694" s="152">
        <v>0</v>
      </c>
      <c r="AG694" s="150"/>
      <c r="AH694" s="150"/>
      <c r="AI694" s="150"/>
      <c r="AJ694" s="150"/>
      <c r="AK694" s="3" t="s">
        <v>475</v>
      </c>
      <c r="AL694" s="3" t="s">
        <v>475</v>
      </c>
      <c r="AM694" s="3" t="s">
        <v>475</v>
      </c>
    </row>
    <row r="695" spans="1:40" s="3" customFormat="1" x14ac:dyDescent="0.25">
      <c r="A695" s="3">
        <v>20231231</v>
      </c>
      <c r="B695" s="3" t="s">
        <v>2012</v>
      </c>
      <c r="C695" s="3" t="s">
        <v>2013</v>
      </c>
      <c r="D695" s="149">
        <v>9485003.4499999993</v>
      </c>
      <c r="E695" s="3" t="s">
        <v>24</v>
      </c>
      <c r="F695" s="3" t="s">
        <v>473</v>
      </c>
      <c r="G695" s="3" t="s">
        <v>474</v>
      </c>
      <c r="H695" s="3">
        <v>0</v>
      </c>
      <c r="I695" s="3" t="s">
        <v>473</v>
      </c>
      <c r="J695" s="3" t="s">
        <v>473</v>
      </c>
      <c r="K695" s="3" t="s">
        <v>23</v>
      </c>
      <c r="L695" s="149" t="s">
        <v>23</v>
      </c>
      <c r="M695" s="3" t="s">
        <v>475</v>
      </c>
      <c r="N695" s="149" t="s">
        <v>475</v>
      </c>
      <c r="O695" s="149" t="s">
        <v>475</v>
      </c>
      <c r="P695" s="150"/>
      <c r="Q695" s="3" t="s">
        <v>475</v>
      </c>
      <c r="R695" s="150"/>
      <c r="T695" s="150"/>
      <c r="U695" s="151">
        <v>0</v>
      </c>
      <c r="V695" s="149" t="s">
        <v>475</v>
      </c>
      <c r="W695" s="149" t="s">
        <v>475</v>
      </c>
      <c r="X695" s="149" t="s">
        <v>475</v>
      </c>
      <c r="Y695" s="149" t="s">
        <v>475</v>
      </c>
      <c r="Z695" s="150"/>
      <c r="AA695" s="150"/>
      <c r="AB695" s="152">
        <v>0</v>
      </c>
      <c r="AC695" s="152">
        <v>0</v>
      </c>
      <c r="AD695" s="152">
        <v>0</v>
      </c>
      <c r="AE695" s="152">
        <v>0</v>
      </c>
      <c r="AF695" s="152">
        <v>0</v>
      </c>
      <c r="AG695" s="150"/>
      <c r="AH695" s="150"/>
      <c r="AI695" s="150"/>
      <c r="AJ695" s="150"/>
      <c r="AK695" s="3" t="s">
        <v>475</v>
      </c>
      <c r="AL695" s="3" t="s">
        <v>475</v>
      </c>
      <c r="AM695" s="3" t="s">
        <v>475</v>
      </c>
    </row>
    <row r="696" spans="1:40" s="3" customFormat="1" x14ac:dyDescent="0.25">
      <c r="A696" s="3">
        <v>20231231</v>
      </c>
      <c r="B696" s="3" t="s">
        <v>2014</v>
      </c>
      <c r="C696" s="3" t="s">
        <v>2015</v>
      </c>
      <c r="D696" s="149">
        <v>638129.42999999993</v>
      </c>
      <c r="E696" s="3" t="s">
        <v>24</v>
      </c>
      <c r="F696" s="3" t="s">
        <v>473</v>
      </c>
      <c r="G696" s="3" t="s">
        <v>474</v>
      </c>
      <c r="H696" s="3">
        <v>0</v>
      </c>
      <c r="I696" s="3" t="s">
        <v>473</v>
      </c>
      <c r="J696" s="3" t="s">
        <v>473</v>
      </c>
      <c r="K696" s="3" t="s">
        <v>23</v>
      </c>
      <c r="L696" s="149" t="s">
        <v>23</v>
      </c>
      <c r="M696" s="3" t="s">
        <v>475</v>
      </c>
      <c r="N696" s="149" t="s">
        <v>475</v>
      </c>
      <c r="O696" s="149" t="s">
        <v>475</v>
      </c>
      <c r="P696" s="150"/>
      <c r="Q696" s="3" t="s">
        <v>475</v>
      </c>
      <c r="R696" s="150"/>
      <c r="T696" s="150"/>
      <c r="U696" s="151">
        <v>0</v>
      </c>
      <c r="V696" s="149" t="s">
        <v>475</v>
      </c>
      <c r="W696" s="149" t="s">
        <v>475</v>
      </c>
      <c r="X696" s="149" t="s">
        <v>475</v>
      </c>
      <c r="Y696" s="149" t="s">
        <v>475</v>
      </c>
      <c r="Z696" s="150"/>
      <c r="AA696" s="150"/>
      <c r="AB696" s="152">
        <v>0</v>
      </c>
      <c r="AC696" s="152">
        <v>0</v>
      </c>
      <c r="AD696" s="152">
        <v>0</v>
      </c>
      <c r="AE696" s="152">
        <v>0</v>
      </c>
      <c r="AF696" s="152">
        <v>0</v>
      </c>
      <c r="AG696" s="150"/>
      <c r="AH696" s="150"/>
      <c r="AI696" s="150"/>
      <c r="AJ696" s="150"/>
      <c r="AK696" s="3" t="s">
        <v>475</v>
      </c>
      <c r="AL696" s="3" t="s">
        <v>475</v>
      </c>
      <c r="AM696" s="3" t="s">
        <v>475</v>
      </c>
    </row>
    <row r="697" spans="1:40" s="3" customFormat="1" x14ac:dyDescent="0.25">
      <c r="A697" s="3">
        <v>20231231</v>
      </c>
      <c r="B697" s="3" t="s">
        <v>2016</v>
      </c>
      <c r="C697" s="3" t="s">
        <v>2017</v>
      </c>
      <c r="D697" s="149">
        <v>279661.44</v>
      </c>
      <c r="E697" s="3" t="s">
        <v>24</v>
      </c>
      <c r="F697" s="3" t="s">
        <v>473</v>
      </c>
      <c r="G697" s="3" t="s">
        <v>474</v>
      </c>
      <c r="H697" s="3">
        <v>0</v>
      </c>
      <c r="I697" s="3" t="s">
        <v>473</v>
      </c>
      <c r="J697" s="3" t="s">
        <v>473</v>
      </c>
      <c r="K697" s="3" t="s">
        <v>23</v>
      </c>
      <c r="L697" s="149" t="s">
        <v>23</v>
      </c>
      <c r="M697" s="3" t="s">
        <v>475</v>
      </c>
      <c r="N697" s="149" t="s">
        <v>475</v>
      </c>
      <c r="O697" s="149" t="s">
        <v>475</v>
      </c>
      <c r="P697" s="150"/>
      <c r="Q697" s="3" t="s">
        <v>475</v>
      </c>
      <c r="R697" s="150"/>
      <c r="T697" s="150"/>
      <c r="U697" s="151">
        <v>0</v>
      </c>
      <c r="V697" s="149" t="s">
        <v>475</v>
      </c>
      <c r="W697" s="149" t="s">
        <v>475</v>
      </c>
      <c r="X697" s="149" t="s">
        <v>475</v>
      </c>
      <c r="Y697" s="149" t="s">
        <v>475</v>
      </c>
      <c r="Z697" s="150"/>
      <c r="AA697" s="150"/>
      <c r="AB697" s="152">
        <v>0</v>
      </c>
      <c r="AC697" s="152">
        <v>0</v>
      </c>
      <c r="AD697" s="152">
        <v>0</v>
      </c>
      <c r="AE697" s="152">
        <v>0</v>
      </c>
      <c r="AF697" s="152">
        <v>0</v>
      </c>
      <c r="AG697" s="150"/>
      <c r="AH697" s="150"/>
      <c r="AI697" s="150"/>
      <c r="AJ697" s="150"/>
      <c r="AK697" s="3" t="s">
        <v>475</v>
      </c>
      <c r="AL697" s="3" t="s">
        <v>475</v>
      </c>
      <c r="AM697" s="3" t="s">
        <v>475</v>
      </c>
    </row>
    <row r="698" spans="1:40" s="3" customFormat="1" x14ac:dyDescent="0.25">
      <c r="A698" s="3">
        <v>20231231</v>
      </c>
      <c r="B698" s="3" t="s">
        <v>2018</v>
      </c>
      <c r="C698" s="3" t="s">
        <v>2019</v>
      </c>
      <c r="D698" s="149">
        <v>187910.48</v>
      </c>
      <c r="E698" s="3" t="s">
        <v>23</v>
      </c>
      <c r="F698" s="3" t="s">
        <v>500</v>
      </c>
      <c r="G698" s="3" t="s">
        <v>1422</v>
      </c>
      <c r="H698" s="3">
        <v>0</v>
      </c>
      <c r="I698" s="3" t="s">
        <v>500</v>
      </c>
      <c r="J698" s="157" t="s">
        <v>506</v>
      </c>
      <c r="K698" s="3" t="s">
        <v>23</v>
      </c>
      <c r="L698" s="149" t="s">
        <v>23</v>
      </c>
      <c r="M698" s="157" t="s">
        <v>487</v>
      </c>
      <c r="N698" s="149" t="s">
        <v>475</v>
      </c>
      <c r="O698" s="149" t="s">
        <v>475</v>
      </c>
      <c r="P698" s="150"/>
      <c r="Q698" s="3" t="s">
        <v>475</v>
      </c>
      <c r="R698" s="150"/>
      <c r="T698" s="150"/>
      <c r="U698" s="151">
        <v>0</v>
      </c>
      <c r="V698" s="149" t="s">
        <v>475</v>
      </c>
      <c r="W698" s="149" t="s">
        <v>475</v>
      </c>
      <c r="X698" s="149" t="s">
        <v>475</v>
      </c>
      <c r="Y698" s="149" t="s">
        <v>475</v>
      </c>
      <c r="Z698" s="150"/>
      <c r="AA698" s="150"/>
      <c r="AB698" s="152">
        <v>0</v>
      </c>
      <c r="AC698" s="152">
        <v>0</v>
      </c>
      <c r="AD698" s="152">
        <v>0</v>
      </c>
      <c r="AE698" s="152">
        <v>0</v>
      </c>
      <c r="AF698" s="152">
        <v>0</v>
      </c>
      <c r="AG698" s="150"/>
      <c r="AH698" s="150"/>
      <c r="AI698" s="150"/>
      <c r="AJ698" s="150"/>
      <c r="AK698" s="3" t="s">
        <v>22</v>
      </c>
      <c r="AL698" s="3" t="s">
        <v>2020</v>
      </c>
      <c r="AM698" s="3" t="s">
        <v>2021</v>
      </c>
      <c r="AN698" s="157" t="s">
        <v>490</v>
      </c>
    </row>
    <row r="699" spans="1:40" s="3" customFormat="1" x14ac:dyDescent="0.25">
      <c r="A699" s="3">
        <v>20231231</v>
      </c>
      <c r="B699" s="3" t="s">
        <v>2022</v>
      </c>
      <c r="C699" s="3" t="s">
        <v>2023</v>
      </c>
      <c r="D699" s="149">
        <v>704496.6100000001</v>
      </c>
      <c r="E699" s="3" t="s">
        <v>24</v>
      </c>
      <c r="F699" s="3" t="s">
        <v>473</v>
      </c>
      <c r="G699" s="3" t="s">
        <v>474</v>
      </c>
      <c r="H699" s="3">
        <v>0</v>
      </c>
      <c r="I699" s="3" t="s">
        <v>473</v>
      </c>
      <c r="J699" s="3" t="s">
        <v>473</v>
      </c>
      <c r="K699" s="3" t="s">
        <v>23</v>
      </c>
      <c r="L699" s="149" t="s">
        <v>23</v>
      </c>
      <c r="M699" s="3" t="s">
        <v>475</v>
      </c>
      <c r="N699" s="149" t="s">
        <v>475</v>
      </c>
      <c r="O699" s="149" t="s">
        <v>475</v>
      </c>
      <c r="P699" s="150"/>
      <c r="Q699" s="3" t="s">
        <v>475</v>
      </c>
      <c r="R699" s="150"/>
      <c r="T699" s="150"/>
      <c r="U699" s="151">
        <v>0</v>
      </c>
      <c r="V699" s="149" t="s">
        <v>475</v>
      </c>
      <c r="W699" s="149" t="s">
        <v>475</v>
      </c>
      <c r="X699" s="149" t="s">
        <v>475</v>
      </c>
      <c r="Y699" s="149" t="s">
        <v>475</v>
      </c>
      <c r="Z699" s="150"/>
      <c r="AA699" s="150"/>
      <c r="AB699" s="152">
        <v>0</v>
      </c>
      <c r="AC699" s="152">
        <v>0</v>
      </c>
      <c r="AD699" s="152">
        <v>0</v>
      </c>
      <c r="AE699" s="152">
        <v>0</v>
      </c>
      <c r="AF699" s="152">
        <v>0</v>
      </c>
      <c r="AG699" s="150"/>
      <c r="AH699" s="150"/>
      <c r="AI699" s="150"/>
      <c r="AJ699" s="150"/>
      <c r="AK699" s="3" t="s">
        <v>475</v>
      </c>
      <c r="AL699" s="3" t="s">
        <v>475</v>
      </c>
      <c r="AM699" s="3" t="s">
        <v>475</v>
      </c>
    </row>
    <row r="700" spans="1:40" s="3" customFormat="1" x14ac:dyDescent="0.25">
      <c r="A700" s="3">
        <v>20231231</v>
      </c>
      <c r="B700" s="3" t="s">
        <v>2024</v>
      </c>
      <c r="C700" s="3" t="s">
        <v>2025</v>
      </c>
      <c r="D700" s="149">
        <v>2837924.67</v>
      </c>
      <c r="E700" s="3" t="s">
        <v>24</v>
      </c>
      <c r="F700" s="3" t="s">
        <v>473</v>
      </c>
      <c r="G700" s="3" t="s">
        <v>474</v>
      </c>
      <c r="H700" s="3">
        <v>0</v>
      </c>
      <c r="I700" s="3" t="s">
        <v>473</v>
      </c>
      <c r="J700" s="3" t="s">
        <v>473</v>
      </c>
      <c r="K700" s="3" t="s">
        <v>23</v>
      </c>
      <c r="L700" s="149" t="s">
        <v>23</v>
      </c>
      <c r="M700" s="3" t="s">
        <v>475</v>
      </c>
      <c r="N700" s="149" t="s">
        <v>475</v>
      </c>
      <c r="O700" s="149" t="s">
        <v>475</v>
      </c>
      <c r="P700" s="150"/>
      <c r="Q700" s="3" t="s">
        <v>475</v>
      </c>
      <c r="R700" s="150"/>
      <c r="T700" s="150"/>
      <c r="U700" s="151">
        <v>0</v>
      </c>
      <c r="V700" s="149" t="s">
        <v>475</v>
      </c>
      <c r="W700" s="149" t="s">
        <v>475</v>
      </c>
      <c r="X700" s="149" t="s">
        <v>475</v>
      </c>
      <c r="Y700" s="149" t="s">
        <v>475</v>
      </c>
      <c r="Z700" s="150"/>
      <c r="AA700" s="150"/>
      <c r="AB700" s="152">
        <v>0</v>
      </c>
      <c r="AC700" s="152">
        <v>0</v>
      </c>
      <c r="AD700" s="152">
        <v>0</v>
      </c>
      <c r="AE700" s="152">
        <v>0</v>
      </c>
      <c r="AF700" s="152">
        <v>0</v>
      </c>
      <c r="AG700" s="150"/>
      <c r="AH700" s="150"/>
      <c r="AI700" s="150"/>
      <c r="AJ700" s="150"/>
      <c r="AK700" s="3" t="s">
        <v>475</v>
      </c>
      <c r="AL700" s="3" t="s">
        <v>475</v>
      </c>
      <c r="AM700" s="3" t="s">
        <v>475</v>
      </c>
    </row>
    <row r="701" spans="1:40" s="3" customFormat="1" x14ac:dyDescent="0.25">
      <c r="A701" s="3">
        <v>20231231</v>
      </c>
      <c r="B701" s="3" t="s">
        <v>2026</v>
      </c>
      <c r="C701" s="3" t="s">
        <v>2027</v>
      </c>
      <c r="D701" s="149">
        <v>13223465.4</v>
      </c>
      <c r="E701" s="3" t="s">
        <v>23</v>
      </c>
      <c r="F701" s="3" t="s">
        <v>500</v>
      </c>
      <c r="G701" s="3" t="s">
        <v>504</v>
      </c>
      <c r="H701" s="3">
        <v>1</v>
      </c>
      <c r="I701" s="3" t="s">
        <v>500</v>
      </c>
      <c r="J701" s="157" t="s">
        <v>506</v>
      </c>
      <c r="K701" s="3" t="s">
        <v>24</v>
      </c>
      <c r="L701" s="149" t="s">
        <v>23</v>
      </c>
      <c r="M701" s="3" t="s">
        <v>475</v>
      </c>
      <c r="N701" s="149" t="s">
        <v>475</v>
      </c>
      <c r="O701" s="149" t="s">
        <v>475</v>
      </c>
      <c r="P701" s="150"/>
      <c r="Q701" s="3" t="s">
        <v>475</v>
      </c>
      <c r="R701" s="150"/>
      <c r="T701" s="150"/>
      <c r="U701" s="151">
        <v>0</v>
      </c>
      <c r="V701" s="149" t="s">
        <v>475</v>
      </c>
      <c r="W701" s="149" t="s">
        <v>475</v>
      </c>
      <c r="X701" s="149" t="s">
        <v>475</v>
      </c>
      <c r="Y701" s="149" t="s">
        <v>475</v>
      </c>
      <c r="Z701" s="150"/>
      <c r="AA701" s="150"/>
      <c r="AB701" s="152">
        <v>0</v>
      </c>
      <c r="AC701" s="152">
        <v>0</v>
      </c>
      <c r="AD701" s="152">
        <v>0</v>
      </c>
      <c r="AE701" s="152">
        <v>0</v>
      </c>
      <c r="AF701" s="152">
        <v>0</v>
      </c>
      <c r="AG701" s="150"/>
      <c r="AH701" s="150"/>
      <c r="AI701" s="150"/>
      <c r="AJ701" s="150"/>
      <c r="AK701" s="3" t="s">
        <v>22</v>
      </c>
      <c r="AL701" s="3" t="s">
        <v>571</v>
      </c>
      <c r="AM701" s="3" t="s">
        <v>475</v>
      </c>
    </row>
    <row r="702" spans="1:40" s="3" customFormat="1" x14ac:dyDescent="0.25">
      <c r="A702" s="3">
        <v>20231231</v>
      </c>
      <c r="B702" s="3" t="s">
        <v>2028</v>
      </c>
      <c r="C702" s="3" t="s">
        <v>2029</v>
      </c>
      <c r="D702" s="149">
        <v>81012.150000000009</v>
      </c>
      <c r="E702" s="3" t="s">
        <v>24</v>
      </c>
      <c r="F702" s="3" t="s">
        <v>473</v>
      </c>
      <c r="G702" s="3" t="s">
        <v>474</v>
      </c>
      <c r="H702" s="3">
        <v>0</v>
      </c>
      <c r="I702" s="3" t="s">
        <v>473</v>
      </c>
      <c r="J702" s="3" t="s">
        <v>473</v>
      </c>
      <c r="K702" s="3" t="s">
        <v>23</v>
      </c>
      <c r="L702" s="149" t="s">
        <v>23</v>
      </c>
      <c r="M702" s="3" t="s">
        <v>475</v>
      </c>
      <c r="N702" s="149" t="s">
        <v>475</v>
      </c>
      <c r="O702" s="149" t="s">
        <v>475</v>
      </c>
      <c r="P702" s="150"/>
      <c r="Q702" s="3" t="s">
        <v>475</v>
      </c>
      <c r="R702" s="150"/>
      <c r="T702" s="150"/>
      <c r="U702" s="151">
        <v>0</v>
      </c>
      <c r="V702" s="149" t="s">
        <v>475</v>
      </c>
      <c r="W702" s="149" t="s">
        <v>475</v>
      </c>
      <c r="X702" s="149" t="s">
        <v>475</v>
      </c>
      <c r="Y702" s="149" t="s">
        <v>475</v>
      </c>
      <c r="Z702" s="150"/>
      <c r="AA702" s="150"/>
      <c r="AB702" s="152">
        <v>0</v>
      </c>
      <c r="AC702" s="152">
        <v>0</v>
      </c>
      <c r="AD702" s="152">
        <v>0</v>
      </c>
      <c r="AE702" s="152">
        <v>0</v>
      </c>
      <c r="AF702" s="152">
        <v>0</v>
      </c>
      <c r="AG702" s="150"/>
      <c r="AH702" s="150"/>
      <c r="AI702" s="150"/>
      <c r="AJ702" s="150"/>
      <c r="AK702" s="3" t="s">
        <v>475</v>
      </c>
      <c r="AL702" s="3" t="s">
        <v>475</v>
      </c>
      <c r="AM702" s="3" t="s">
        <v>475</v>
      </c>
    </row>
    <row r="703" spans="1:40" s="3" customFormat="1" x14ac:dyDescent="0.25">
      <c r="A703" s="3">
        <v>20231231</v>
      </c>
      <c r="B703" s="3" t="s">
        <v>2030</v>
      </c>
      <c r="C703" s="3" t="s">
        <v>2031</v>
      </c>
      <c r="D703" s="149">
        <v>10832.23</v>
      </c>
      <c r="E703" s="3" t="s">
        <v>23</v>
      </c>
      <c r="F703" s="3" t="s">
        <v>500</v>
      </c>
      <c r="G703" s="3" t="s">
        <v>474</v>
      </c>
      <c r="H703" s="3">
        <v>0</v>
      </c>
      <c r="I703" s="3" t="s">
        <v>500</v>
      </c>
      <c r="K703" s="3" t="s">
        <v>23</v>
      </c>
      <c r="L703" s="149" t="s">
        <v>23</v>
      </c>
      <c r="M703" s="3" t="s">
        <v>475</v>
      </c>
      <c r="N703" s="149" t="s">
        <v>475</v>
      </c>
      <c r="O703" s="149" t="s">
        <v>475</v>
      </c>
      <c r="P703" s="150"/>
      <c r="Q703" s="3" t="s">
        <v>475</v>
      </c>
      <c r="R703" s="150"/>
      <c r="T703" s="150"/>
      <c r="U703" s="151">
        <v>0</v>
      </c>
      <c r="V703" s="149" t="s">
        <v>475</v>
      </c>
      <c r="W703" s="149" t="s">
        <v>475</v>
      </c>
      <c r="X703" s="149" t="s">
        <v>475</v>
      </c>
      <c r="Y703" s="149" t="s">
        <v>475</v>
      </c>
      <c r="Z703" s="150"/>
      <c r="AA703" s="150"/>
      <c r="AB703" s="152">
        <v>0</v>
      </c>
      <c r="AC703" s="152">
        <v>0</v>
      </c>
      <c r="AD703" s="152">
        <v>0</v>
      </c>
      <c r="AE703" s="152">
        <v>0</v>
      </c>
      <c r="AF703" s="152">
        <v>0</v>
      </c>
      <c r="AG703" s="150"/>
      <c r="AH703" s="150"/>
      <c r="AI703" s="150"/>
      <c r="AJ703" s="150"/>
      <c r="AK703" s="3" t="s">
        <v>475</v>
      </c>
      <c r="AL703" s="3" t="s">
        <v>475</v>
      </c>
      <c r="AM703" s="3" t="s">
        <v>475</v>
      </c>
    </row>
    <row r="704" spans="1:40" s="3" customFormat="1" x14ac:dyDescent="0.25">
      <c r="A704" s="3">
        <v>20231231</v>
      </c>
      <c r="B704" s="3" t="s">
        <v>2032</v>
      </c>
      <c r="C704" s="3" t="s">
        <v>2033</v>
      </c>
      <c r="D704" s="149">
        <v>1320756.8699999999</v>
      </c>
      <c r="E704" s="3" t="s">
        <v>24</v>
      </c>
      <c r="F704" s="3" t="s">
        <v>473</v>
      </c>
      <c r="G704" s="3" t="s">
        <v>474</v>
      </c>
      <c r="H704" s="3">
        <v>0</v>
      </c>
      <c r="I704" s="3" t="s">
        <v>473</v>
      </c>
      <c r="J704" s="3" t="s">
        <v>473</v>
      </c>
      <c r="K704" s="3" t="s">
        <v>23</v>
      </c>
      <c r="L704" s="149" t="s">
        <v>23</v>
      </c>
      <c r="M704" s="3" t="s">
        <v>475</v>
      </c>
      <c r="N704" s="149" t="s">
        <v>475</v>
      </c>
      <c r="O704" s="149" t="s">
        <v>475</v>
      </c>
      <c r="P704" s="150"/>
      <c r="Q704" s="3" t="s">
        <v>475</v>
      </c>
      <c r="R704" s="150"/>
      <c r="T704" s="150"/>
      <c r="U704" s="151">
        <v>0</v>
      </c>
      <c r="V704" s="149" t="s">
        <v>475</v>
      </c>
      <c r="W704" s="149" t="s">
        <v>475</v>
      </c>
      <c r="X704" s="149" t="s">
        <v>475</v>
      </c>
      <c r="Y704" s="149" t="s">
        <v>475</v>
      </c>
      <c r="Z704" s="150"/>
      <c r="AA704" s="150"/>
      <c r="AB704" s="152">
        <v>0</v>
      </c>
      <c r="AC704" s="152">
        <v>0</v>
      </c>
      <c r="AD704" s="152">
        <v>0</v>
      </c>
      <c r="AE704" s="152">
        <v>0</v>
      </c>
      <c r="AF704" s="152">
        <v>0</v>
      </c>
      <c r="AG704" s="150"/>
      <c r="AH704" s="150"/>
      <c r="AI704" s="150"/>
      <c r="AJ704" s="150"/>
      <c r="AK704" s="3" t="s">
        <v>475</v>
      </c>
      <c r="AL704" s="3" t="s">
        <v>475</v>
      </c>
      <c r="AM704" s="3" t="s">
        <v>475</v>
      </c>
    </row>
    <row r="705" spans="1:39" s="3" customFormat="1" x14ac:dyDescent="0.25">
      <c r="A705" s="3">
        <v>20231231</v>
      </c>
      <c r="B705" s="3" t="s">
        <v>2034</v>
      </c>
      <c r="C705" s="3" t="s">
        <v>2035</v>
      </c>
      <c r="D705" s="149">
        <v>151227.06</v>
      </c>
      <c r="E705" s="3" t="s">
        <v>23</v>
      </c>
      <c r="F705" s="3" t="s">
        <v>500</v>
      </c>
      <c r="G705" s="3" t="s">
        <v>567</v>
      </c>
      <c r="H705" s="3">
        <v>0</v>
      </c>
      <c r="I705" s="3" t="s">
        <v>500</v>
      </c>
      <c r="K705" s="3" t="s">
        <v>23</v>
      </c>
      <c r="L705" s="149" t="s">
        <v>23</v>
      </c>
      <c r="M705" s="3" t="s">
        <v>475</v>
      </c>
      <c r="N705" s="149" t="s">
        <v>475</v>
      </c>
      <c r="O705" s="149" t="s">
        <v>475</v>
      </c>
      <c r="P705" s="150"/>
      <c r="Q705" s="3" t="s">
        <v>475</v>
      </c>
      <c r="R705" s="150"/>
      <c r="T705" s="150"/>
      <c r="U705" s="151">
        <v>0</v>
      </c>
      <c r="V705" s="149" t="s">
        <v>475</v>
      </c>
      <c r="W705" s="149" t="s">
        <v>475</v>
      </c>
      <c r="X705" s="149" t="s">
        <v>475</v>
      </c>
      <c r="Y705" s="149" t="s">
        <v>475</v>
      </c>
      <c r="Z705" s="150"/>
      <c r="AA705" s="150"/>
      <c r="AB705" s="152">
        <v>0</v>
      </c>
      <c r="AC705" s="152">
        <v>0</v>
      </c>
      <c r="AD705" s="152">
        <v>0</v>
      </c>
      <c r="AE705" s="152">
        <v>0</v>
      </c>
      <c r="AF705" s="152">
        <v>0</v>
      </c>
      <c r="AG705" s="150"/>
      <c r="AH705" s="150"/>
      <c r="AI705" s="150"/>
      <c r="AJ705" s="150"/>
      <c r="AK705" s="3" t="s">
        <v>475</v>
      </c>
      <c r="AL705" s="3" t="s">
        <v>475</v>
      </c>
      <c r="AM705" s="3" t="s">
        <v>475</v>
      </c>
    </row>
    <row r="706" spans="1:39" s="3" customFormat="1" x14ac:dyDescent="0.25">
      <c r="A706" s="3">
        <v>20231231</v>
      </c>
      <c r="B706" s="3" t="s">
        <v>2036</v>
      </c>
      <c r="C706" s="3" t="s">
        <v>2037</v>
      </c>
      <c r="D706" s="149">
        <v>323744.87999999995</v>
      </c>
      <c r="E706" s="3" t="s">
        <v>24</v>
      </c>
      <c r="F706" s="3" t="s">
        <v>473</v>
      </c>
      <c r="G706" s="3" t="s">
        <v>474</v>
      </c>
      <c r="H706" s="3">
        <v>0</v>
      </c>
      <c r="I706" s="3" t="s">
        <v>473</v>
      </c>
      <c r="J706" s="3" t="s">
        <v>473</v>
      </c>
      <c r="K706" s="3" t="s">
        <v>23</v>
      </c>
      <c r="L706" s="149" t="s">
        <v>23</v>
      </c>
      <c r="M706" s="3" t="s">
        <v>475</v>
      </c>
      <c r="N706" s="149" t="s">
        <v>475</v>
      </c>
      <c r="O706" s="149" t="s">
        <v>475</v>
      </c>
      <c r="P706" s="150"/>
      <c r="Q706" s="3" t="s">
        <v>475</v>
      </c>
      <c r="R706" s="150"/>
      <c r="T706" s="150"/>
      <c r="U706" s="151">
        <v>0</v>
      </c>
      <c r="V706" s="149" t="s">
        <v>475</v>
      </c>
      <c r="W706" s="149" t="s">
        <v>475</v>
      </c>
      <c r="X706" s="149" t="s">
        <v>475</v>
      </c>
      <c r="Y706" s="149" t="s">
        <v>475</v>
      </c>
      <c r="Z706" s="150"/>
      <c r="AA706" s="150"/>
      <c r="AB706" s="152">
        <v>0</v>
      </c>
      <c r="AC706" s="152">
        <v>0</v>
      </c>
      <c r="AD706" s="152">
        <v>0</v>
      </c>
      <c r="AE706" s="152">
        <v>0</v>
      </c>
      <c r="AF706" s="152">
        <v>0</v>
      </c>
      <c r="AG706" s="150"/>
      <c r="AH706" s="150"/>
      <c r="AI706" s="150"/>
      <c r="AJ706" s="150"/>
      <c r="AK706" s="3" t="s">
        <v>475</v>
      </c>
      <c r="AL706" s="3" t="s">
        <v>475</v>
      </c>
      <c r="AM706" s="3" t="s">
        <v>475</v>
      </c>
    </row>
    <row r="707" spans="1:39" s="3" customFormat="1" x14ac:dyDescent="0.25">
      <c r="A707" s="3">
        <v>20231231</v>
      </c>
      <c r="B707" s="3" t="s">
        <v>2038</v>
      </c>
      <c r="C707" s="3" t="s">
        <v>2039</v>
      </c>
      <c r="D707" s="149">
        <v>210511.58</v>
      </c>
      <c r="E707" s="3" t="s">
        <v>23</v>
      </c>
      <c r="F707" s="3" t="s">
        <v>500</v>
      </c>
      <c r="G707" s="3" t="s">
        <v>474</v>
      </c>
      <c r="H707" s="3">
        <v>0</v>
      </c>
      <c r="I707" s="3" t="s">
        <v>500</v>
      </c>
      <c r="K707" s="3" t="s">
        <v>23</v>
      </c>
      <c r="L707" s="149" t="s">
        <v>23</v>
      </c>
      <c r="M707" s="3" t="s">
        <v>475</v>
      </c>
      <c r="N707" s="149" t="s">
        <v>475</v>
      </c>
      <c r="O707" s="149" t="s">
        <v>475</v>
      </c>
      <c r="P707" s="150"/>
      <c r="Q707" s="3" t="s">
        <v>475</v>
      </c>
      <c r="R707" s="150"/>
      <c r="T707" s="150"/>
      <c r="U707" s="151">
        <v>0</v>
      </c>
      <c r="V707" s="149" t="s">
        <v>475</v>
      </c>
      <c r="W707" s="149" t="s">
        <v>475</v>
      </c>
      <c r="X707" s="149" t="s">
        <v>475</v>
      </c>
      <c r="Y707" s="149" t="s">
        <v>475</v>
      </c>
      <c r="Z707" s="150"/>
      <c r="AA707" s="150"/>
      <c r="AB707" s="152">
        <v>0</v>
      </c>
      <c r="AC707" s="152">
        <v>0</v>
      </c>
      <c r="AD707" s="152">
        <v>0</v>
      </c>
      <c r="AE707" s="152">
        <v>0</v>
      </c>
      <c r="AF707" s="152">
        <v>0</v>
      </c>
      <c r="AG707" s="150"/>
      <c r="AH707" s="150"/>
      <c r="AI707" s="150"/>
      <c r="AJ707" s="150"/>
      <c r="AK707" s="3" t="s">
        <v>475</v>
      </c>
      <c r="AL707" s="3" t="s">
        <v>475</v>
      </c>
      <c r="AM707" s="3" t="s">
        <v>475</v>
      </c>
    </row>
    <row r="708" spans="1:39" s="3" customFormat="1" x14ac:dyDescent="0.25">
      <c r="A708" s="3">
        <v>20231231</v>
      </c>
      <c r="B708" s="3" t="s">
        <v>2040</v>
      </c>
      <c r="C708" s="3" t="s">
        <v>2041</v>
      </c>
      <c r="D708" s="149">
        <v>813880.43</v>
      </c>
      <c r="E708" s="3" t="s">
        <v>23</v>
      </c>
      <c r="F708" s="3" t="s">
        <v>500</v>
      </c>
      <c r="G708" s="3" t="s">
        <v>504</v>
      </c>
      <c r="H708" s="3">
        <v>1</v>
      </c>
      <c r="I708" s="3" t="s">
        <v>500</v>
      </c>
      <c r="K708" s="3" t="s">
        <v>24</v>
      </c>
      <c r="L708" s="149" t="s">
        <v>23</v>
      </c>
      <c r="M708" s="3" t="s">
        <v>475</v>
      </c>
      <c r="N708" s="149" t="s">
        <v>475</v>
      </c>
      <c r="O708" s="149" t="s">
        <v>475</v>
      </c>
      <c r="P708" s="150"/>
      <c r="Q708" s="3" t="s">
        <v>475</v>
      </c>
      <c r="R708" s="150"/>
      <c r="T708" s="150"/>
      <c r="U708" s="151">
        <v>0</v>
      </c>
      <c r="V708" s="149" t="s">
        <v>475</v>
      </c>
      <c r="W708" s="149" t="s">
        <v>475</v>
      </c>
      <c r="X708" s="149" t="s">
        <v>475</v>
      </c>
      <c r="Y708" s="149" t="s">
        <v>475</v>
      </c>
      <c r="Z708" s="150"/>
      <c r="AA708" s="150"/>
      <c r="AB708" s="152">
        <v>0</v>
      </c>
      <c r="AC708" s="152">
        <v>0</v>
      </c>
      <c r="AD708" s="152">
        <v>0</v>
      </c>
      <c r="AE708" s="152">
        <v>0</v>
      </c>
      <c r="AF708" s="152">
        <v>0</v>
      </c>
      <c r="AG708" s="150"/>
      <c r="AH708" s="150"/>
      <c r="AI708" s="150"/>
      <c r="AJ708" s="150"/>
      <c r="AK708" s="3" t="s">
        <v>475</v>
      </c>
      <c r="AL708" s="3" t="s">
        <v>475</v>
      </c>
      <c r="AM708" s="3" t="s">
        <v>475</v>
      </c>
    </row>
    <row r="709" spans="1:39" s="3" customFormat="1" x14ac:dyDescent="0.25">
      <c r="A709" s="3">
        <v>20231231</v>
      </c>
      <c r="B709" s="3" t="s">
        <v>2042</v>
      </c>
      <c r="C709" s="3" t="s">
        <v>2043</v>
      </c>
      <c r="D709" s="149">
        <v>167260.09</v>
      </c>
      <c r="E709" s="3" t="s">
        <v>23</v>
      </c>
      <c r="F709" s="3" t="s">
        <v>500</v>
      </c>
      <c r="G709" s="3" t="s">
        <v>474</v>
      </c>
      <c r="H709" s="3">
        <v>0</v>
      </c>
      <c r="I709" s="3" t="s">
        <v>500</v>
      </c>
      <c r="J709" s="157" t="s">
        <v>483</v>
      </c>
      <c r="K709" s="3" t="s">
        <v>23</v>
      </c>
      <c r="L709" s="149" t="s">
        <v>23</v>
      </c>
      <c r="M709" s="3" t="s">
        <v>475</v>
      </c>
      <c r="N709" s="149" t="s">
        <v>475</v>
      </c>
      <c r="O709" s="149" t="s">
        <v>475</v>
      </c>
      <c r="P709" s="150"/>
      <c r="Q709" s="3" t="s">
        <v>475</v>
      </c>
      <c r="R709" s="150"/>
      <c r="T709" s="150"/>
      <c r="U709" s="151">
        <v>0</v>
      </c>
      <c r="V709" s="149" t="s">
        <v>475</v>
      </c>
      <c r="W709" s="149" t="s">
        <v>475</v>
      </c>
      <c r="X709" s="149" t="s">
        <v>475</v>
      </c>
      <c r="Y709" s="149" t="s">
        <v>475</v>
      </c>
      <c r="Z709" s="150"/>
      <c r="AA709" s="150"/>
      <c r="AB709" s="152">
        <v>0</v>
      </c>
      <c r="AC709" s="152">
        <v>0</v>
      </c>
      <c r="AD709" s="152">
        <v>0</v>
      </c>
      <c r="AE709" s="152">
        <v>0</v>
      </c>
      <c r="AF709" s="152">
        <v>0</v>
      </c>
      <c r="AG709" s="150"/>
      <c r="AH709" s="150"/>
      <c r="AI709" s="150"/>
      <c r="AJ709" s="150"/>
      <c r="AK709" s="3" t="s">
        <v>25</v>
      </c>
      <c r="AL709" s="3" t="s">
        <v>2044</v>
      </c>
      <c r="AM709" s="3" t="s">
        <v>475</v>
      </c>
    </row>
    <row r="710" spans="1:39" s="3" customFormat="1" x14ac:dyDescent="0.25">
      <c r="A710" s="3">
        <v>20231231</v>
      </c>
      <c r="B710" s="3" t="s">
        <v>2045</v>
      </c>
      <c r="C710" s="152" t="s">
        <v>2046</v>
      </c>
      <c r="D710" s="149">
        <v>373288.98</v>
      </c>
      <c r="E710" s="3" t="s">
        <v>24</v>
      </c>
      <c r="F710" s="3" t="s">
        <v>473</v>
      </c>
      <c r="G710" s="3" t="s">
        <v>474</v>
      </c>
      <c r="H710" s="3">
        <v>0</v>
      </c>
      <c r="I710" s="3" t="s">
        <v>473</v>
      </c>
      <c r="J710" s="3" t="s">
        <v>473</v>
      </c>
      <c r="K710" s="3" t="s">
        <v>23</v>
      </c>
      <c r="L710" s="149" t="s">
        <v>23</v>
      </c>
      <c r="M710" s="3" t="s">
        <v>475</v>
      </c>
      <c r="N710" s="149" t="s">
        <v>475</v>
      </c>
      <c r="O710" s="149" t="s">
        <v>475</v>
      </c>
      <c r="P710" s="150"/>
      <c r="Q710" s="3" t="s">
        <v>475</v>
      </c>
      <c r="R710" s="150"/>
      <c r="T710" s="150"/>
      <c r="U710" s="151">
        <v>0</v>
      </c>
      <c r="V710" s="149" t="s">
        <v>475</v>
      </c>
      <c r="W710" s="149" t="s">
        <v>475</v>
      </c>
      <c r="X710" s="149" t="s">
        <v>475</v>
      </c>
      <c r="Y710" s="149" t="s">
        <v>475</v>
      </c>
      <c r="Z710" s="150"/>
      <c r="AA710" s="150"/>
      <c r="AB710" s="152">
        <v>0</v>
      </c>
      <c r="AC710" s="152">
        <v>0</v>
      </c>
      <c r="AD710" s="152">
        <v>0</v>
      </c>
      <c r="AE710" s="152">
        <v>0</v>
      </c>
      <c r="AF710" s="152">
        <v>0</v>
      </c>
      <c r="AG710" s="150"/>
      <c r="AH710" s="150"/>
      <c r="AI710" s="150"/>
      <c r="AJ710" s="150"/>
      <c r="AK710" s="3" t="s">
        <v>475</v>
      </c>
      <c r="AL710" s="3" t="s">
        <v>475</v>
      </c>
      <c r="AM710" s="3" t="s">
        <v>475</v>
      </c>
    </row>
    <row r="711" spans="1:39" s="3" customFormat="1" x14ac:dyDescent="0.25">
      <c r="A711" s="3">
        <v>20231231</v>
      </c>
      <c r="B711" s="3" t="s">
        <v>2047</v>
      </c>
      <c r="C711" s="3" t="s">
        <v>2048</v>
      </c>
      <c r="D711" s="149">
        <v>499664.86</v>
      </c>
      <c r="E711" s="3" t="s">
        <v>24</v>
      </c>
      <c r="F711" s="3" t="s">
        <v>473</v>
      </c>
      <c r="G711" s="3" t="s">
        <v>474</v>
      </c>
      <c r="H711" s="3">
        <v>0</v>
      </c>
      <c r="I711" s="3" t="s">
        <v>473</v>
      </c>
      <c r="J711" s="3" t="s">
        <v>473</v>
      </c>
      <c r="K711" s="3" t="s">
        <v>23</v>
      </c>
      <c r="L711" s="149" t="s">
        <v>23</v>
      </c>
      <c r="M711" s="3" t="s">
        <v>475</v>
      </c>
      <c r="N711" s="149" t="s">
        <v>475</v>
      </c>
      <c r="O711" s="149" t="s">
        <v>475</v>
      </c>
      <c r="P711" s="150"/>
      <c r="Q711" s="3" t="s">
        <v>475</v>
      </c>
      <c r="R711" s="150"/>
      <c r="T711" s="150"/>
      <c r="U711" s="151">
        <v>0</v>
      </c>
      <c r="V711" s="149" t="s">
        <v>475</v>
      </c>
      <c r="W711" s="149" t="s">
        <v>475</v>
      </c>
      <c r="X711" s="149" t="s">
        <v>475</v>
      </c>
      <c r="Y711" s="149" t="s">
        <v>475</v>
      </c>
      <c r="Z711" s="150"/>
      <c r="AA711" s="150"/>
      <c r="AB711" s="152">
        <v>0</v>
      </c>
      <c r="AC711" s="152">
        <v>0</v>
      </c>
      <c r="AD711" s="152">
        <v>0</v>
      </c>
      <c r="AE711" s="152">
        <v>0</v>
      </c>
      <c r="AF711" s="152">
        <v>0</v>
      </c>
      <c r="AG711" s="150"/>
      <c r="AH711" s="150"/>
      <c r="AI711" s="150"/>
      <c r="AJ711" s="150"/>
      <c r="AK711" s="3" t="s">
        <v>475</v>
      </c>
      <c r="AL711" s="3" t="s">
        <v>475</v>
      </c>
      <c r="AM711" s="3" t="s">
        <v>475</v>
      </c>
    </row>
    <row r="712" spans="1:39" s="3" customFormat="1" x14ac:dyDescent="0.25">
      <c r="A712" s="3">
        <v>20231231</v>
      </c>
      <c r="B712" s="3" t="s">
        <v>2049</v>
      </c>
      <c r="C712" s="3" t="s">
        <v>2050</v>
      </c>
      <c r="D712" s="149">
        <v>4518.21</v>
      </c>
      <c r="E712" s="3" t="s">
        <v>24</v>
      </c>
      <c r="F712" s="3" t="s">
        <v>473</v>
      </c>
      <c r="G712" s="3" t="s">
        <v>474</v>
      </c>
      <c r="H712" s="3">
        <v>0</v>
      </c>
      <c r="I712" s="3" t="s">
        <v>473</v>
      </c>
      <c r="J712" s="3" t="s">
        <v>473</v>
      </c>
      <c r="K712" s="3" t="s">
        <v>23</v>
      </c>
      <c r="L712" s="149" t="s">
        <v>23</v>
      </c>
      <c r="M712" s="3" t="s">
        <v>475</v>
      </c>
      <c r="N712" s="149" t="s">
        <v>475</v>
      </c>
      <c r="O712" s="149" t="s">
        <v>475</v>
      </c>
      <c r="P712" s="150"/>
      <c r="Q712" s="3" t="s">
        <v>475</v>
      </c>
      <c r="R712" s="150"/>
      <c r="T712" s="150"/>
      <c r="U712" s="151">
        <v>0</v>
      </c>
      <c r="V712" s="149" t="s">
        <v>475</v>
      </c>
      <c r="W712" s="149" t="s">
        <v>475</v>
      </c>
      <c r="X712" s="149" t="s">
        <v>475</v>
      </c>
      <c r="Y712" s="149" t="s">
        <v>475</v>
      </c>
      <c r="Z712" s="150"/>
      <c r="AA712" s="150"/>
      <c r="AB712" s="152">
        <v>0</v>
      </c>
      <c r="AC712" s="152">
        <v>0</v>
      </c>
      <c r="AD712" s="152">
        <v>0</v>
      </c>
      <c r="AE712" s="152">
        <v>0</v>
      </c>
      <c r="AF712" s="152">
        <v>0</v>
      </c>
      <c r="AG712" s="150"/>
      <c r="AH712" s="150"/>
      <c r="AI712" s="150"/>
      <c r="AJ712" s="150"/>
      <c r="AK712" s="3" t="s">
        <v>475</v>
      </c>
      <c r="AL712" s="3" t="s">
        <v>475</v>
      </c>
      <c r="AM712" s="3" t="s">
        <v>475</v>
      </c>
    </row>
    <row r="713" spans="1:39" s="3" customFormat="1" x14ac:dyDescent="0.25">
      <c r="A713" s="3">
        <v>20231231</v>
      </c>
      <c r="B713" s="3" t="s">
        <v>2051</v>
      </c>
      <c r="C713" s="3" t="s">
        <v>2052</v>
      </c>
      <c r="D713" s="149">
        <v>264740.19</v>
      </c>
      <c r="E713" s="3" t="s">
        <v>24</v>
      </c>
      <c r="F713" s="3" t="s">
        <v>473</v>
      </c>
      <c r="G713" s="3" t="s">
        <v>474</v>
      </c>
      <c r="H713" s="3">
        <v>0</v>
      </c>
      <c r="I713" s="3" t="s">
        <v>473</v>
      </c>
      <c r="J713" s="3" t="s">
        <v>473</v>
      </c>
      <c r="K713" s="3" t="s">
        <v>23</v>
      </c>
      <c r="L713" s="149" t="s">
        <v>23</v>
      </c>
      <c r="M713" s="3" t="s">
        <v>475</v>
      </c>
      <c r="N713" s="149" t="s">
        <v>475</v>
      </c>
      <c r="O713" s="149" t="s">
        <v>475</v>
      </c>
      <c r="P713" s="150"/>
      <c r="Q713" s="3" t="s">
        <v>475</v>
      </c>
      <c r="R713" s="150"/>
      <c r="T713" s="150"/>
      <c r="U713" s="151">
        <v>0</v>
      </c>
      <c r="V713" s="149" t="s">
        <v>475</v>
      </c>
      <c r="W713" s="149" t="s">
        <v>475</v>
      </c>
      <c r="X713" s="149" t="s">
        <v>475</v>
      </c>
      <c r="Y713" s="149" t="s">
        <v>475</v>
      </c>
      <c r="Z713" s="150"/>
      <c r="AA713" s="150"/>
      <c r="AB713" s="152">
        <v>0</v>
      </c>
      <c r="AC713" s="152">
        <v>0</v>
      </c>
      <c r="AD713" s="152">
        <v>0</v>
      </c>
      <c r="AE713" s="152">
        <v>0</v>
      </c>
      <c r="AF713" s="152">
        <v>0</v>
      </c>
      <c r="AG713" s="150"/>
      <c r="AH713" s="150"/>
      <c r="AI713" s="150"/>
      <c r="AJ713" s="150"/>
      <c r="AK713" s="3" t="s">
        <v>475</v>
      </c>
      <c r="AL713" s="3" t="s">
        <v>475</v>
      </c>
      <c r="AM713" s="3" t="s">
        <v>475</v>
      </c>
    </row>
    <row r="714" spans="1:39" s="3" customFormat="1" x14ac:dyDescent="0.25">
      <c r="A714" s="3">
        <v>20231231</v>
      </c>
      <c r="B714" s="3" t="s">
        <v>2053</v>
      </c>
      <c r="C714" s="3" t="s">
        <v>2054</v>
      </c>
      <c r="D714" s="149">
        <v>672036.24</v>
      </c>
      <c r="E714" s="3" t="s">
        <v>24</v>
      </c>
      <c r="F714" s="3" t="s">
        <v>473</v>
      </c>
      <c r="G714" s="3" t="s">
        <v>474</v>
      </c>
      <c r="H714" s="3">
        <v>0</v>
      </c>
      <c r="I714" s="3" t="s">
        <v>473</v>
      </c>
      <c r="J714" s="3" t="s">
        <v>473</v>
      </c>
      <c r="K714" s="3" t="s">
        <v>23</v>
      </c>
      <c r="L714" s="149" t="s">
        <v>23</v>
      </c>
      <c r="M714" s="3" t="s">
        <v>475</v>
      </c>
      <c r="N714" s="149" t="s">
        <v>475</v>
      </c>
      <c r="O714" s="149" t="s">
        <v>475</v>
      </c>
      <c r="P714" s="150"/>
      <c r="Q714" s="3" t="s">
        <v>475</v>
      </c>
      <c r="R714" s="150"/>
      <c r="T714" s="150"/>
      <c r="U714" s="151">
        <v>0</v>
      </c>
      <c r="V714" s="149" t="s">
        <v>475</v>
      </c>
      <c r="W714" s="149" t="s">
        <v>475</v>
      </c>
      <c r="X714" s="149" t="s">
        <v>475</v>
      </c>
      <c r="Y714" s="149" t="s">
        <v>475</v>
      </c>
      <c r="Z714" s="150"/>
      <c r="AA714" s="150"/>
      <c r="AB714" s="152">
        <v>0</v>
      </c>
      <c r="AC714" s="152">
        <v>0</v>
      </c>
      <c r="AD714" s="152">
        <v>0</v>
      </c>
      <c r="AE714" s="152">
        <v>0</v>
      </c>
      <c r="AF714" s="152">
        <v>0</v>
      </c>
      <c r="AG714" s="150"/>
      <c r="AH714" s="150"/>
      <c r="AI714" s="150"/>
      <c r="AJ714" s="150"/>
      <c r="AK714" s="3" t="s">
        <v>475</v>
      </c>
      <c r="AL714" s="3" t="s">
        <v>475</v>
      </c>
      <c r="AM714" s="3" t="s">
        <v>475</v>
      </c>
    </row>
    <row r="715" spans="1:39" s="3" customFormat="1" x14ac:dyDescent="0.25">
      <c r="A715" s="3">
        <v>20231231</v>
      </c>
      <c r="B715" s="3" t="s">
        <v>2055</v>
      </c>
      <c r="C715" s="3" t="s">
        <v>2056</v>
      </c>
      <c r="D715" s="149">
        <v>105034.26</v>
      </c>
      <c r="E715" s="3" t="s">
        <v>23</v>
      </c>
      <c r="F715" s="3" t="s">
        <v>500</v>
      </c>
      <c r="G715" s="3" t="s">
        <v>474</v>
      </c>
      <c r="H715" s="3">
        <v>0</v>
      </c>
      <c r="I715" s="3" t="s">
        <v>500</v>
      </c>
      <c r="K715" s="3" t="s">
        <v>23</v>
      </c>
      <c r="L715" s="149" t="s">
        <v>23</v>
      </c>
      <c r="M715" s="3" t="s">
        <v>475</v>
      </c>
      <c r="N715" s="149" t="s">
        <v>475</v>
      </c>
      <c r="O715" s="149" t="s">
        <v>475</v>
      </c>
      <c r="P715" s="150"/>
      <c r="Q715" s="3" t="s">
        <v>475</v>
      </c>
      <c r="R715" s="150"/>
      <c r="T715" s="150"/>
      <c r="U715" s="151">
        <v>0</v>
      </c>
      <c r="V715" s="149" t="s">
        <v>475</v>
      </c>
      <c r="W715" s="149" t="s">
        <v>475</v>
      </c>
      <c r="X715" s="149" t="s">
        <v>475</v>
      </c>
      <c r="Y715" s="149" t="s">
        <v>475</v>
      </c>
      <c r="Z715" s="150"/>
      <c r="AA715" s="150"/>
      <c r="AB715" s="152">
        <v>0</v>
      </c>
      <c r="AC715" s="152">
        <v>0</v>
      </c>
      <c r="AD715" s="152">
        <v>0</v>
      </c>
      <c r="AE715" s="152">
        <v>0</v>
      </c>
      <c r="AF715" s="152">
        <v>0</v>
      </c>
      <c r="AG715" s="150"/>
      <c r="AH715" s="150"/>
      <c r="AI715" s="150"/>
      <c r="AJ715" s="150"/>
      <c r="AK715" s="3" t="s">
        <v>475</v>
      </c>
      <c r="AL715" s="3" t="s">
        <v>475</v>
      </c>
      <c r="AM715" s="3" t="s">
        <v>475</v>
      </c>
    </row>
    <row r="716" spans="1:39" s="3" customFormat="1" x14ac:dyDescent="0.25">
      <c r="A716" s="3">
        <v>20231231</v>
      </c>
      <c r="B716" s="3" t="s">
        <v>2057</v>
      </c>
      <c r="C716" s="3" t="s">
        <v>2058</v>
      </c>
      <c r="D716" s="149">
        <v>85861.55</v>
      </c>
      <c r="E716" s="3" t="s">
        <v>23</v>
      </c>
      <c r="F716" s="3" t="s">
        <v>500</v>
      </c>
      <c r="G716" s="3" t="s">
        <v>474</v>
      </c>
      <c r="H716" s="3">
        <v>0</v>
      </c>
      <c r="I716" s="3" t="s">
        <v>500</v>
      </c>
      <c r="K716" s="3" t="s">
        <v>23</v>
      </c>
      <c r="L716" s="149" t="s">
        <v>23</v>
      </c>
      <c r="M716" s="3" t="s">
        <v>475</v>
      </c>
      <c r="N716" s="149" t="s">
        <v>475</v>
      </c>
      <c r="O716" s="149" t="s">
        <v>475</v>
      </c>
      <c r="P716" s="150"/>
      <c r="Q716" s="3" t="s">
        <v>475</v>
      </c>
      <c r="R716" s="150"/>
      <c r="T716" s="150"/>
      <c r="U716" s="151">
        <v>0</v>
      </c>
      <c r="V716" s="149" t="s">
        <v>475</v>
      </c>
      <c r="W716" s="149" t="s">
        <v>475</v>
      </c>
      <c r="X716" s="149" t="s">
        <v>475</v>
      </c>
      <c r="Y716" s="149" t="s">
        <v>475</v>
      </c>
      <c r="Z716" s="150"/>
      <c r="AA716" s="150"/>
      <c r="AB716" s="152">
        <v>0</v>
      </c>
      <c r="AC716" s="152">
        <v>0</v>
      </c>
      <c r="AD716" s="152">
        <v>0</v>
      </c>
      <c r="AE716" s="152">
        <v>0</v>
      </c>
      <c r="AF716" s="152">
        <v>0</v>
      </c>
      <c r="AG716" s="150"/>
      <c r="AH716" s="150"/>
      <c r="AI716" s="150"/>
      <c r="AJ716" s="150"/>
      <c r="AK716" s="3" t="s">
        <v>475</v>
      </c>
      <c r="AL716" s="3" t="s">
        <v>475</v>
      </c>
      <c r="AM716" s="3" t="s">
        <v>475</v>
      </c>
    </row>
    <row r="717" spans="1:39" s="3" customFormat="1" x14ac:dyDescent="0.25">
      <c r="A717" s="3">
        <v>20231231</v>
      </c>
      <c r="B717" s="3" t="s">
        <v>2059</v>
      </c>
      <c r="C717" s="3" t="s">
        <v>2060</v>
      </c>
      <c r="D717" s="149">
        <v>910.14</v>
      </c>
      <c r="E717" s="3" t="s">
        <v>24</v>
      </c>
      <c r="F717" s="3" t="s">
        <v>473</v>
      </c>
      <c r="G717" s="3" t="s">
        <v>474</v>
      </c>
      <c r="H717" s="3">
        <v>0</v>
      </c>
      <c r="I717" s="3" t="s">
        <v>473</v>
      </c>
      <c r="J717" s="3" t="s">
        <v>473</v>
      </c>
      <c r="K717" s="3" t="s">
        <v>23</v>
      </c>
      <c r="L717" s="149" t="s">
        <v>23</v>
      </c>
      <c r="M717" s="3" t="s">
        <v>475</v>
      </c>
      <c r="N717" s="149" t="s">
        <v>475</v>
      </c>
      <c r="O717" s="149" t="s">
        <v>475</v>
      </c>
      <c r="P717" s="150"/>
      <c r="Q717" s="3" t="s">
        <v>475</v>
      </c>
      <c r="R717" s="150"/>
      <c r="T717" s="150"/>
      <c r="U717" s="151">
        <v>0</v>
      </c>
      <c r="V717" s="149" t="s">
        <v>475</v>
      </c>
      <c r="W717" s="149" t="s">
        <v>475</v>
      </c>
      <c r="X717" s="149" t="s">
        <v>475</v>
      </c>
      <c r="Y717" s="149" t="s">
        <v>475</v>
      </c>
      <c r="Z717" s="150"/>
      <c r="AA717" s="150"/>
      <c r="AB717" s="152">
        <v>0</v>
      </c>
      <c r="AC717" s="152">
        <v>0</v>
      </c>
      <c r="AD717" s="152">
        <v>0</v>
      </c>
      <c r="AE717" s="152">
        <v>0</v>
      </c>
      <c r="AF717" s="152">
        <v>0</v>
      </c>
      <c r="AG717" s="150"/>
      <c r="AH717" s="150"/>
      <c r="AI717" s="150"/>
      <c r="AJ717" s="150"/>
      <c r="AK717" s="3" t="s">
        <v>475</v>
      </c>
      <c r="AL717" s="3" t="s">
        <v>475</v>
      </c>
      <c r="AM717" s="3" t="s">
        <v>475</v>
      </c>
    </row>
    <row r="718" spans="1:39" s="3" customFormat="1" x14ac:dyDescent="0.25">
      <c r="A718" s="3">
        <v>20231231</v>
      </c>
      <c r="B718" s="3" t="s">
        <v>2061</v>
      </c>
      <c r="C718" s="3" t="s">
        <v>2062</v>
      </c>
      <c r="D718" s="149">
        <v>47787.64</v>
      </c>
      <c r="E718" s="3" t="s">
        <v>23</v>
      </c>
      <c r="F718" s="3" t="s">
        <v>500</v>
      </c>
      <c r="G718" s="3" t="s">
        <v>474</v>
      </c>
      <c r="H718" s="3">
        <v>0</v>
      </c>
      <c r="I718" s="3" t="s">
        <v>500</v>
      </c>
      <c r="K718" s="3" t="s">
        <v>23</v>
      </c>
      <c r="L718" s="149" t="s">
        <v>23</v>
      </c>
      <c r="M718" s="3" t="s">
        <v>475</v>
      </c>
      <c r="N718" s="149" t="s">
        <v>475</v>
      </c>
      <c r="O718" s="149" t="s">
        <v>475</v>
      </c>
      <c r="P718" s="150"/>
      <c r="Q718" s="3" t="s">
        <v>475</v>
      </c>
      <c r="R718" s="150"/>
      <c r="T718" s="150"/>
      <c r="U718" s="151">
        <v>0</v>
      </c>
      <c r="V718" s="149" t="s">
        <v>475</v>
      </c>
      <c r="W718" s="149" t="s">
        <v>475</v>
      </c>
      <c r="X718" s="149" t="s">
        <v>475</v>
      </c>
      <c r="Y718" s="149" t="s">
        <v>475</v>
      </c>
      <c r="Z718" s="150"/>
      <c r="AA718" s="150"/>
      <c r="AB718" s="152">
        <v>0</v>
      </c>
      <c r="AC718" s="152">
        <v>0</v>
      </c>
      <c r="AD718" s="152">
        <v>0</v>
      </c>
      <c r="AE718" s="152">
        <v>0</v>
      </c>
      <c r="AF718" s="152">
        <v>0</v>
      </c>
      <c r="AG718" s="150"/>
      <c r="AH718" s="150"/>
      <c r="AI718" s="150"/>
      <c r="AJ718" s="150"/>
      <c r="AK718" s="3" t="s">
        <v>475</v>
      </c>
      <c r="AL718" s="3" t="s">
        <v>475</v>
      </c>
      <c r="AM718" s="3" t="s">
        <v>475</v>
      </c>
    </row>
    <row r="719" spans="1:39" s="3" customFormat="1" x14ac:dyDescent="0.25">
      <c r="A719" s="3">
        <v>20231231</v>
      </c>
      <c r="B719" s="3" t="s">
        <v>2063</v>
      </c>
      <c r="C719" s="3" t="s">
        <v>2064</v>
      </c>
      <c r="D719" s="149">
        <v>476609.3</v>
      </c>
      <c r="E719" s="3" t="s">
        <v>23</v>
      </c>
      <c r="F719" s="3" t="s">
        <v>500</v>
      </c>
      <c r="G719" s="3" t="s">
        <v>474</v>
      </c>
      <c r="H719" s="3">
        <v>0</v>
      </c>
      <c r="I719" s="3" t="s">
        <v>500</v>
      </c>
      <c r="K719" s="3" t="s">
        <v>23</v>
      </c>
      <c r="L719" s="149" t="s">
        <v>23</v>
      </c>
      <c r="M719" s="3" t="s">
        <v>475</v>
      </c>
      <c r="N719" s="149" t="s">
        <v>475</v>
      </c>
      <c r="O719" s="149" t="s">
        <v>475</v>
      </c>
      <c r="P719" s="150"/>
      <c r="Q719" s="3" t="s">
        <v>475</v>
      </c>
      <c r="R719" s="150"/>
      <c r="T719" s="150"/>
      <c r="U719" s="151">
        <v>0</v>
      </c>
      <c r="V719" s="149" t="s">
        <v>475</v>
      </c>
      <c r="W719" s="149" t="s">
        <v>475</v>
      </c>
      <c r="X719" s="149" t="s">
        <v>475</v>
      </c>
      <c r="Y719" s="149" t="s">
        <v>475</v>
      </c>
      <c r="Z719" s="150"/>
      <c r="AA719" s="150"/>
      <c r="AB719" s="152">
        <v>0</v>
      </c>
      <c r="AC719" s="152">
        <v>0</v>
      </c>
      <c r="AD719" s="152">
        <v>0</v>
      </c>
      <c r="AE719" s="152">
        <v>0</v>
      </c>
      <c r="AF719" s="152">
        <v>0</v>
      </c>
      <c r="AG719" s="150"/>
      <c r="AH719" s="150"/>
      <c r="AI719" s="150"/>
      <c r="AJ719" s="150"/>
      <c r="AK719" s="3" t="s">
        <v>475</v>
      </c>
      <c r="AL719" s="3" t="s">
        <v>475</v>
      </c>
      <c r="AM719" s="3" t="s">
        <v>475</v>
      </c>
    </row>
    <row r="720" spans="1:39" s="3" customFormat="1" x14ac:dyDescent="0.25">
      <c r="A720" s="3">
        <v>20231231</v>
      </c>
      <c r="B720" s="3" t="s">
        <v>2065</v>
      </c>
      <c r="C720" s="3" t="s">
        <v>2066</v>
      </c>
      <c r="D720" s="149">
        <v>57091.229999999996</v>
      </c>
      <c r="E720" s="3" t="s">
        <v>24</v>
      </c>
      <c r="F720" s="3" t="s">
        <v>473</v>
      </c>
      <c r="G720" s="3" t="s">
        <v>474</v>
      </c>
      <c r="H720" s="3">
        <v>0</v>
      </c>
      <c r="I720" s="3" t="s">
        <v>473</v>
      </c>
      <c r="J720" s="3" t="s">
        <v>473</v>
      </c>
      <c r="K720" s="3" t="s">
        <v>23</v>
      </c>
      <c r="L720" s="149" t="s">
        <v>23</v>
      </c>
      <c r="M720" s="3" t="s">
        <v>475</v>
      </c>
      <c r="N720" s="149" t="s">
        <v>475</v>
      </c>
      <c r="O720" s="149" t="s">
        <v>475</v>
      </c>
      <c r="P720" s="150"/>
      <c r="Q720" s="3" t="s">
        <v>475</v>
      </c>
      <c r="R720" s="150"/>
      <c r="T720" s="150"/>
      <c r="U720" s="151">
        <v>0</v>
      </c>
      <c r="V720" s="149" t="s">
        <v>475</v>
      </c>
      <c r="W720" s="149" t="s">
        <v>475</v>
      </c>
      <c r="X720" s="149" t="s">
        <v>475</v>
      </c>
      <c r="Y720" s="149" t="s">
        <v>475</v>
      </c>
      <c r="Z720" s="150"/>
      <c r="AA720" s="150"/>
      <c r="AB720" s="152">
        <v>0</v>
      </c>
      <c r="AC720" s="152">
        <v>0</v>
      </c>
      <c r="AD720" s="152">
        <v>0</v>
      </c>
      <c r="AE720" s="152">
        <v>0</v>
      </c>
      <c r="AF720" s="152">
        <v>0</v>
      </c>
      <c r="AG720" s="150"/>
      <c r="AH720" s="150"/>
      <c r="AI720" s="150"/>
      <c r="AJ720" s="150"/>
      <c r="AK720" s="3" t="s">
        <v>475</v>
      </c>
      <c r="AL720" s="3" t="s">
        <v>475</v>
      </c>
      <c r="AM720" s="3" t="s">
        <v>475</v>
      </c>
    </row>
    <row r="721" spans="1:40" s="3" customFormat="1" x14ac:dyDescent="0.25">
      <c r="A721" s="3">
        <v>20231231</v>
      </c>
      <c r="B721" s="156" t="s">
        <v>2067</v>
      </c>
      <c r="C721" s="3" t="s">
        <v>2068</v>
      </c>
      <c r="D721" s="149">
        <v>15140.689999999999</v>
      </c>
      <c r="E721" s="3" t="s">
        <v>24</v>
      </c>
      <c r="F721" s="3" t="s">
        <v>473</v>
      </c>
      <c r="G721" s="3" t="s">
        <v>474</v>
      </c>
      <c r="H721" s="3">
        <v>0</v>
      </c>
      <c r="I721" s="3" t="s">
        <v>473</v>
      </c>
      <c r="J721" s="3" t="s">
        <v>473</v>
      </c>
      <c r="K721" s="3" t="s">
        <v>23</v>
      </c>
      <c r="L721" s="149" t="s">
        <v>23</v>
      </c>
      <c r="M721" s="157" t="s">
        <v>487</v>
      </c>
      <c r="N721" s="149" t="s">
        <v>475</v>
      </c>
      <c r="O721" s="153"/>
      <c r="P721" s="150"/>
      <c r="Q721" s="3" t="s">
        <v>475</v>
      </c>
      <c r="R721" s="150"/>
      <c r="T721" s="150"/>
      <c r="U721" s="151">
        <v>0</v>
      </c>
      <c r="V721" s="149" t="s">
        <v>475</v>
      </c>
      <c r="W721" s="149" t="s">
        <v>475</v>
      </c>
      <c r="X721" s="149" t="s">
        <v>475</v>
      </c>
      <c r="Y721" s="149" t="s">
        <v>475</v>
      </c>
      <c r="Z721" s="150"/>
      <c r="AA721" s="150"/>
      <c r="AB721" s="152">
        <v>0</v>
      </c>
      <c r="AC721" s="152">
        <v>0</v>
      </c>
      <c r="AD721" s="152">
        <v>0</v>
      </c>
      <c r="AE721" s="152">
        <v>0</v>
      </c>
      <c r="AF721" s="152">
        <v>0</v>
      </c>
      <c r="AG721" s="150"/>
      <c r="AH721" s="150"/>
      <c r="AI721" s="150"/>
      <c r="AJ721" s="150"/>
      <c r="AK721" s="3" t="s">
        <v>475</v>
      </c>
      <c r="AL721" s="3" t="s">
        <v>475</v>
      </c>
      <c r="AM721" s="3" t="s">
        <v>475</v>
      </c>
    </row>
    <row r="722" spans="1:40" s="3" customFormat="1" x14ac:dyDescent="0.25">
      <c r="A722" s="3">
        <v>20231231</v>
      </c>
      <c r="B722" s="3" t="s">
        <v>2069</v>
      </c>
      <c r="C722" s="3" t="s">
        <v>2070</v>
      </c>
      <c r="D722" s="149">
        <v>394143.94</v>
      </c>
      <c r="E722" s="3" t="s">
        <v>23</v>
      </c>
      <c r="F722" s="3" t="s">
        <v>500</v>
      </c>
      <c r="G722" s="3" t="s">
        <v>504</v>
      </c>
      <c r="H722" s="3">
        <v>1</v>
      </c>
      <c r="I722" s="3" t="s">
        <v>500</v>
      </c>
      <c r="K722" s="3" t="s">
        <v>24</v>
      </c>
      <c r="L722" s="149" t="s">
        <v>23</v>
      </c>
      <c r="M722" s="3" t="s">
        <v>475</v>
      </c>
      <c r="N722" s="149" t="s">
        <v>475</v>
      </c>
      <c r="O722" s="149" t="s">
        <v>475</v>
      </c>
      <c r="P722" s="150"/>
      <c r="Q722" s="3" t="s">
        <v>475</v>
      </c>
      <c r="R722" s="150"/>
      <c r="T722" s="150"/>
      <c r="U722" s="151">
        <v>0</v>
      </c>
      <c r="V722" s="149" t="s">
        <v>475</v>
      </c>
      <c r="W722" s="149" t="s">
        <v>475</v>
      </c>
      <c r="X722" s="149" t="s">
        <v>475</v>
      </c>
      <c r="Y722" s="149" t="s">
        <v>475</v>
      </c>
      <c r="Z722" s="150"/>
      <c r="AA722" s="150"/>
      <c r="AB722" s="152">
        <v>0</v>
      </c>
      <c r="AC722" s="152">
        <v>0</v>
      </c>
      <c r="AD722" s="152">
        <v>0</v>
      </c>
      <c r="AE722" s="152">
        <v>0</v>
      </c>
      <c r="AF722" s="152">
        <v>0</v>
      </c>
      <c r="AG722" s="150"/>
      <c r="AH722" s="150"/>
      <c r="AI722" s="150"/>
      <c r="AJ722" s="150"/>
      <c r="AK722" s="3" t="s">
        <v>475</v>
      </c>
      <c r="AL722" s="3" t="s">
        <v>475</v>
      </c>
      <c r="AM722" s="3" t="s">
        <v>475</v>
      </c>
    </row>
    <row r="723" spans="1:40" s="3" customFormat="1" x14ac:dyDescent="0.25">
      <c r="A723" s="3">
        <v>20231231</v>
      </c>
      <c r="B723" s="3" t="s">
        <v>2071</v>
      </c>
      <c r="C723" s="3" t="s">
        <v>2072</v>
      </c>
      <c r="D723" s="149">
        <v>3831285.5999999996</v>
      </c>
      <c r="E723" s="3" t="s">
        <v>24</v>
      </c>
      <c r="F723" s="3" t="s">
        <v>473</v>
      </c>
      <c r="G723" s="3" t="s">
        <v>474</v>
      </c>
      <c r="H723" s="3">
        <v>0</v>
      </c>
      <c r="I723" s="3" t="s">
        <v>473</v>
      </c>
      <c r="J723" s="3" t="s">
        <v>473</v>
      </c>
      <c r="K723" s="3" t="s">
        <v>23</v>
      </c>
      <c r="L723" s="149" t="s">
        <v>23</v>
      </c>
      <c r="M723" s="3" t="s">
        <v>475</v>
      </c>
      <c r="N723" s="149" t="s">
        <v>475</v>
      </c>
      <c r="O723" s="149" t="s">
        <v>475</v>
      </c>
      <c r="P723" s="150"/>
      <c r="Q723" s="3" t="s">
        <v>475</v>
      </c>
      <c r="R723" s="150"/>
      <c r="T723" s="150"/>
      <c r="U723" s="151">
        <v>0</v>
      </c>
      <c r="V723" s="149" t="s">
        <v>475</v>
      </c>
      <c r="W723" s="149" t="s">
        <v>475</v>
      </c>
      <c r="X723" s="149" t="s">
        <v>475</v>
      </c>
      <c r="Y723" s="149" t="s">
        <v>475</v>
      </c>
      <c r="Z723" s="150"/>
      <c r="AA723" s="150"/>
      <c r="AB723" s="152">
        <v>0</v>
      </c>
      <c r="AC723" s="152">
        <v>0</v>
      </c>
      <c r="AD723" s="152">
        <v>0</v>
      </c>
      <c r="AE723" s="152">
        <v>0</v>
      </c>
      <c r="AF723" s="152">
        <v>0</v>
      </c>
      <c r="AG723" s="150"/>
      <c r="AH723" s="150"/>
      <c r="AI723" s="150"/>
      <c r="AJ723" s="150"/>
      <c r="AK723" s="3" t="s">
        <v>475</v>
      </c>
      <c r="AL723" s="3" t="s">
        <v>475</v>
      </c>
      <c r="AM723" s="3" t="s">
        <v>475</v>
      </c>
    </row>
    <row r="724" spans="1:40" s="3" customFormat="1" x14ac:dyDescent="0.25">
      <c r="A724" s="3">
        <v>20231231</v>
      </c>
      <c r="B724" s="3" t="s">
        <v>2073</v>
      </c>
      <c r="C724" s="3" t="s">
        <v>2074</v>
      </c>
      <c r="D724" s="149">
        <v>920251.85</v>
      </c>
      <c r="E724" s="3" t="s">
        <v>23</v>
      </c>
      <c r="F724" s="3" t="s">
        <v>500</v>
      </c>
      <c r="G724" s="3" t="s">
        <v>504</v>
      </c>
      <c r="H724" s="3">
        <v>1</v>
      </c>
      <c r="I724" s="3" t="s">
        <v>500</v>
      </c>
      <c r="K724" s="3" t="s">
        <v>24</v>
      </c>
      <c r="L724" s="149" t="s">
        <v>23</v>
      </c>
      <c r="M724" s="3" t="s">
        <v>475</v>
      </c>
      <c r="N724" s="149" t="s">
        <v>475</v>
      </c>
      <c r="O724" s="149" t="s">
        <v>475</v>
      </c>
      <c r="P724" s="150"/>
      <c r="Q724" s="3" t="s">
        <v>475</v>
      </c>
      <c r="R724" s="150"/>
      <c r="T724" s="150"/>
      <c r="U724" s="151">
        <v>0</v>
      </c>
      <c r="V724" s="149" t="s">
        <v>475</v>
      </c>
      <c r="W724" s="149" t="s">
        <v>475</v>
      </c>
      <c r="X724" s="149" t="s">
        <v>475</v>
      </c>
      <c r="Y724" s="149" t="s">
        <v>475</v>
      </c>
      <c r="Z724" s="150"/>
      <c r="AA724" s="150"/>
      <c r="AB724" s="152">
        <v>0</v>
      </c>
      <c r="AC724" s="152">
        <v>0</v>
      </c>
      <c r="AD724" s="152">
        <v>0</v>
      </c>
      <c r="AE724" s="152">
        <v>0</v>
      </c>
      <c r="AF724" s="152">
        <v>0</v>
      </c>
      <c r="AG724" s="150"/>
      <c r="AH724" s="150"/>
      <c r="AI724" s="150"/>
      <c r="AJ724" s="150"/>
      <c r="AK724" s="3" t="s">
        <v>475</v>
      </c>
      <c r="AL724" s="3" t="s">
        <v>475</v>
      </c>
      <c r="AM724" s="3" t="s">
        <v>475</v>
      </c>
    </row>
    <row r="725" spans="1:40" s="3" customFormat="1" x14ac:dyDescent="0.25">
      <c r="A725" s="3">
        <v>20231231</v>
      </c>
      <c r="B725" s="3" t="s">
        <v>2075</v>
      </c>
      <c r="C725" s="3" t="s">
        <v>2076</v>
      </c>
      <c r="D725" s="149">
        <v>1207408.9000000001</v>
      </c>
      <c r="E725" s="3" t="s">
        <v>24</v>
      </c>
      <c r="F725" s="3" t="s">
        <v>473</v>
      </c>
      <c r="G725" s="3" t="s">
        <v>474</v>
      </c>
      <c r="H725" s="3">
        <v>0</v>
      </c>
      <c r="I725" s="3" t="s">
        <v>473</v>
      </c>
      <c r="J725" s="3" t="s">
        <v>473</v>
      </c>
      <c r="K725" s="3" t="s">
        <v>23</v>
      </c>
      <c r="L725" s="149" t="s">
        <v>23</v>
      </c>
      <c r="M725" s="3" t="s">
        <v>475</v>
      </c>
      <c r="N725" s="149" t="s">
        <v>475</v>
      </c>
      <c r="O725" s="149" t="s">
        <v>475</v>
      </c>
      <c r="P725" s="150"/>
      <c r="Q725" s="3" t="s">
        <v>475</v>
      </c>
      <c r="R725" s="150"/>
      <c r="T725" s="150"/>
      <c r="U725" s="151">
        <v>0</v>
      </c>
      <c r="V725" s="149" t="s">
        <v>475</v>
      </c>
      <c r="W725" s="149" t="s">
        <v>475</v>
      </c>
      <c r="X725" s="149" t="s">
        <v>475</v>
      </c>
      <c r="Y725" s="149" t="s">
        <v>475</v>
      </c>
      <c r="Z725" s="150"/>
      <c r="AA725" s="150"/>
      <c r="AB725" s="152">
        <v>0</v>
      </c>
      <c r="AC725" s="152">
        <v>0</v>
      </c>
      <c r="AD725" s="152">
        <v>0</v>
      </c>
      <c r="AE725" s="152">
        <v>0</v>
      </c>
      <c r="AF725" s="152">
        <v>0</v>
      </c>
      <c r="AG725" s="150"/>
      <c r="AH725" s="150"/>
      <c r="AI725" s="150"/>
      <c r="AJ725" s="150"/>
      <c r="AK725" s="3" t="s">
        <v>475</v>
      </c>
      <c r="AL725" s="3" t="s">
        <v>475</v>
      </c>
      <c r="AM725" s="3" t="s">
        <v>475</v>
      </c>
    </row>
    <row r="726" spans="1:40" s="3" customFormat="1" x14ac:dyDescent="0.25">
      <c r="A726" s="3">
        <v>20231231</v>
      </c>
      <c r="B726" s="3" t="s">
        <v>2077</v>
      </c>
      <c r="C726" s="3" t="s">
        <v>2078</v>
      </c>
      <c r="D726" s="149">
        <v>153586.42000000001</v>
      </c>
      <c r="E726" s="3" t="s">
        <v>23</v>
      </c>
      <c r="F726" s="3" t="s">
        <v>500</v>
      </c>
      <c r="G726" s="3" t="s">
        <v>474</v>
      </c>
      <c r="H726" s="3">
        <v>0</v>
      </c>
      <c r="I726" s="3" t="s">
        <v>500</v>
      </c>
      <c r="K726" s="3" t="s">
        <v>23</v>
      </c>
      <c r="L726" s="149" t="s">
        <v>23</v>
      </c>
      <c r="M726" s="3" t="s">
        <v>475</v>
      </c>
      <c r="N726" s="149" t="s">
        <v>475</v>
      </c>
      <c r="O726" s="149" t="s">
        <v>475</v>
      </c>
      <c r="P726" s="150"/>
      <c r="Q726" s="3" t="s">
        <v>475</v>
      </c>
      <c r="R726" s="150"/>
      <c r="T726" s="150"/>
      <c r="U726" s="151">
        <v>0</v>
      </c>
      <c r="V726" s="149" t="s">
        <v>475</v>
      </c>
      <c r="W726" s="149" t="s">
        <v>475</v>
      </c>
      <c r="X726" s="149" t="s">
        <v>475</v>
      </c>
      <c r="Y726" s="149" t="s">
        <v>475</v>
      </c>
      <c r="Z726" s="150"/>
      <c r="AA726" s="150"/>
      <c r="AB726" s="152">
        <v>0</v>
      </c>
      <c r="AC726" s="152">
        <v>0</v>
      </c>
      <c r="AD726" s="152">
        <v>0</v>
      </c>
      <c r="AE726" s="152">
        <v>0</v>
      </c>
      <c r="AF726" s="152">
        <v>0</v>
      </c>
      <c r="AG726" s="150"/>
      <c r="AH726" s="150"/>
      <c r="AI726" s="150"/>
      <c r="AJ726" s="150"/>
      <c r="AK726" s="3" t="s">
        <v>475</v>
      </c>
      <c r="AL726" s="3" t="s">
        <v>475</v>
      </c>
      <c r="AM726" s="3" t="s">
        <v>475</v>
      </c>
    </row>
    <row r="727" spans="1:40" s="3" customFormat="1" x14ac:dyDescent="0.25">
      <c r="A727" s="3">
        <v>20231231</v>
      </c>
      <c r="B727" s="3" t="s">
        <v>2079</v>
      </c>
      <c r="C727" s="3" t="s">
        <v>2080</v>
      </c>
      <c r="D727" s="149">
        <v>213277.19</v>
      </c>
      <c r="E727" s="3" t="s">
        <v>23</v>
      </c>
      <c r="F727" s="3" t="s">
        <v>500</v>
      </c>
      <c r="G727" s="3" t="s">
        <v>567</v>
      </c>
      <c r="H727" s="3">
        <v>0</v>
      </c>
      <c r="I727" s="3" t="s">
        <v>500</v>
      </c>
      <c r="J727" s="157" t="s">
        <v>483</v>
      </c>
      <c r="K727" s="3" t="s">
        <v>23</v>
      </c>
      <c r="L727" s="149" t="s">
        <v>23</v>
      </c>
      <c r="M727" s="157" t="s">
        <v>487</v>
      </c>
      <c r="N727" s="149" t="s">
        <v>475</v>
      </c>
      <c r="O727" s="149" t="s">
        <v>475</v>
      </c>
      <c r="P727" s="150"/>
      <c r="Q727" s="3" t="s">
        <v>475</v>
      </c>
      <c r="R727" s="150"/>
      <c r="T727" s="150"/>
      <c r="U727" s="151">
        <v>0</v>
      </c>
      <c r="V727" s="149" t="s">
        <v>475</v>
      </c>
      <c r="W727" s="149" t="s">
        <v>475</v>
      </c>
      <c r="X727" s="149" t="s">
        <v>475</v>
      </c>
      <c r="Y727" s="149" t="s">
        <v>475</v>
      </c>
      <c r="Z727" s="150"/>
      <c r="AA727" s="150"/>
      <c r="AB727" s="152">
        <v>0</v>
      </c>
      <c r="AC727" s="152">
        <v>0</v>
      </c>
      <c r="AD727" s="152">
        <v>0</v>
      </c>
      <c r="AE727" s="152">
        <v>0</v>
      </c>
      <c r="AF727" s="152">
        <v>0</v>
      </c>
      <c r="AG727" s="150"/>
      <c r="AH727" s="150"/>
      <c r="AI727" s="150"/>
      <c r="AJ727" s="150"/>
      <c r="AK727" s="3" t="s">
        <v>25</v>
      </c>
      <c r="AL727" s="3" t="s">
        <v>2081</v>
      </c>
      <c r="AM727" s="3" t="s">
        <v>2082</v>
      </c>
      <c r="AN727" s="157" t="s">
        <v>490</v>
      </c>
    </row>
    <row r="728" spans="1:40" s="3" customFormat="1" x14ac:dyDescent="0.25">
      <c r="A728" s="3">
        <v>20231231</v>
      </c>
      <c r="B728" s="3" t="s">
        <v>2083</v>
      </c>
      <c r="C728" s="152" t="s">
        <v>2084</v>
      </c>
      <c r="D728" s="149">
        <v>373141.31000000006</v>
      </c>
      <c r="E728" s="3" t="s">
        <v>24</v>
      </c>
      <c r="F728" s="3" t="s">
        <v>473</v>
      </c>
      <c r="G728" s="3" t="s">
        <v>474</v>
      </c>
      <c r="H728" s="3">
        <v>0</v>
      </c>
      <c r="I728" s="3" t="s">
        <v>473</v>
      </c>
      <c r="J728" s="3" t="s">
        <v>473</v>
      </c>
      <c r="K728" s="3" t="s">
        <v>23</v>
      </c>
      <c r="L728" s="149" t="s">
        <v>23</v>
      </c>
      <c r="M728" s="3" t="s">
        <v>475</v>
      </c>
      <c r="N728" s="149" t="s">
        <v>475</v>
      </c>
      <c r="O728" s="149" t="s">
        <v>475</v>
      </c>
      <c r="P728" s="150"/>
      <c r="Q728" s="3" t="s">
        <v>475</v>
      </c>
      <c r="R728" s="150"/>
      <c r="T728" s="150"/>
      <c r="U728" s="151">
        <v>0</v>
      </c>
      <c r="V728" s="149" t="s">
        <v>475</v>
      </c>
      <c r="W728" s="149" t="s">
        <v>475</v>
      </c>
      <c r="X728" s="149" t="s">
        <v>475</v>
      </c>
      <c r="Y728" s="149" t="s">
        <v>475</v>
      </c>
      <c r="Z728" s="150"/>
      <c r="AA728" s="150"/>
      <c r="AB728" s="152">
        <v>0</v>
      </c>
      <c r="AC728" s="152">
        <v>0</v>
      </c>
      <c r="AD728" s="152">
        <v>0</v>
      </c>
      <c r="AE728" s="152">
        <v>0</v>
      </c>
      <c r="AF728" s="152">
        <v>0</v>
      </c>
      <c r="AG728" s="150"/>
      <c r="AH728" s="150"/>
      <c r="AI728" s="150"/>
      <c r="AJ728" s="150"/>
      <c r="AK728" s="3" t="s">
        <v>475</v>
      </c>
      <c r="AL728" s="3" t="s">
        <v>475</v>
      </c>
      <c r="AM728" s="3" t="s">
        <v>475</v>
      </c>
    </row>
    <row r="729" spans="1:40" s="3" customFormat="1" x14ac:dyDescent="0.25">
      <c r="A729" s="3">
        <v>20231231</v>
      </c>
      <c r="B729" s="3" t="s">
        <v>2085</v>
      </c>
      <c r="C729" s="3" t="s">
        <v>2086</v>
      </c>
      <c r="D729" s="149">
        <v>339572.61</v>
      </c>
      <c r="E729" s="3" t="s">
        <v>23</v>
      </c>
      <c r="F729" s="3" t="s">
        <v>500</v>
      </c>
      <c r="G729" s="3" t="s">
        <v>504</v>
      </c>
      <c r="H729" s="3">
        <v>1</v>
      </c>
      <c r="I729" s="3" t="s">
        <v>500</v>
      </c>
      <c r="J729" s="157" t="s">
        <v>506</v>
      </c>
      <c r="K729" s="3" t="s">
        <v>24</v>
      </c>
      <c r="L729" s="149" t="s">
        <v>23</v>
      </c>
      <c r="M729" s="3" t="s">
        <v>475</v>
      </c>
      <c r="N729" s="149" t="s">
        <v>475</v>
      </c>
      <c r="O729" s="149" t="s">
        <v>475</v>
      </c>
      <c r="P729" s="150"/>
      <c r="Q729" s="3" t="s">
        <v>475</v>
      </c>
      <c r="R729" s="150"/>
      <c r="T729" s="150"/>
      <c r="U729" s="151">
        <v>0</v>
      </c>
      <c r="V729" s="149" t="s">
        <v>475</v>
      </c>
      <c r="W729" s="149" t="s">
        <v>475</v>
      </c>
      <c r="X729" s="149" t="s">
        <v>475</v>
      </c>
      <c r="Y729" s="149" t="s">
        <v>475</v>
      </c>
      <c r="Z729" s="150"/>
      <c r="AA729" s="150"/>
      <c r="AB729" s="152">
        <v>0</v>
      </c>
      <c r="AC729" s="152">
        <v>0</v>
      </c>
      <c r="AD729" s="152">
        <v>0</v>
      </c>
      <c r="AE729" s="152">
        <v>0</v>
      </c>
      <c r="AF729" s="152">
        <v>0</v>
      </c>
      <c r="AG729" s="150"/>
      <c r="AH729" s="150"/>
      <c r="AI729" s="150"/>
      <c r="AJ729" s="150"/>
      <c r="AK729" s="3" t="s">
        <v>22</v>
      </c>
      <c r="AL729" s="3" t="s">
        <v>2087</v>
      </c>
      <c r="AM729" s="3" t="s">
        <v>475</v>
      </c>
    </row>
    <row r="730" spans="1:40" s="3" customFormat="1" x14ac:dyDescent="0.25">
      <c r="A730" s="3">
        <v>20231231</v>
      </c>
      <c r="B730" s="3" t="s">
        <v>2088</v>
      </c>
      <c r="C730" s="3" t="s">
        <v>2089</v>
      </c>
      <c r="D730" s="149">
        <v>20595229.550000001</v>
      </c>
      <c r="E730" s="3" t="s">
        <v>24</v>
      </c>
      <c r="F730" s="3" t="s">
        <v>473</v>
      </c>
      <c r="G730" s="3" t="s">
        <v>474</v>
      </c>
      <c r="H730" s="3">
        <v>0</v>
      </c>
      <c r="I730" s="3" t="s">
        <v>473</v>
      </c>
      <c r="J730" s="3" t="s">
        <v>473</v>
      </c>
      <c r="K730" s="3" t="s">
        <v>23</v>
      </c>
      <c r="L730" s="149" t="s">
        <v>23</v>
      </c>
      <c r="M730" s="3" t="s">
        <v>475</v>
      </c>
      <c r="N730" s="149" t="s">
        <v>475</v>
      </c>
      <c r="O730" s="149" t="s">
        <v>475</v>
      </c>
      <c r="P730" s="150"/>
      <c r="Q730" s="3" t="s">
        <v>475</v>
      </c>
      <c r="R730" s="150"/>
      <c r="T730" s="150"/>
      <c r="U730" s="151">
        <v>0</v>
      </c>
      <c r="V730" s="149" t="s">
        <v>475</v>
      </c>
      <c r="W730" s="149" t="s">
        <v>475</v>
      </c>
      <c r="X730" s="149" t="s">
        <v>475</v>
      </c>
      <c r="Y730" s="149" t="s">
        <v>475</v>
      </c>
      <c r="Z730" s="150"/>
      <c r="AA730" s="150"/>
      <c r="AB730" s="152">
        <v>0</v>
      </c>
      <c r="AC730" s="152">
        <v>0</v>
      </c>
      <c r="AD730" s="152">
        <v>0</v>
      </c>
      <c r="AE730" s="152">
        <v>0</v>
      </c>
      <c r="AF730" s="152">
        <v>0</v>
      </c>
      <c r="AG730" s="150"/>
      <c r="AH730" s="150"/>
      <c r="AI730" s="150"/>
      <c r="AJ730" s="150"/>
      <c r="AK730" s="3" t="s">
        <v>475</v>
      </c>
      <c r="AL730" s="3" t="s">
        <v>475</v>
      </c>
      <c r="AM730" s="3" t="s">
        <v>475</v>
      </c>
    </row>
    <row r="731" spans="1:40" s="3" customFormat="1" x14ac:dyDescent="0.25">
      <c r="A731" s="3">
        <v>20231231</v>
      </c>
      <c r="B731" s="3" t="s">
        <v>2090</v>
      </c>
      <c r="C731" s="3" t="s">
        <v>2091</v>
      </c>
      <c r="D731" s="149">
        <v>5920313.5899999999</v>
      </c>
      <c r="E731" s="3" t="s">
        <v>24</v>
      </c>
      <c r="F731" s="3" t="s">
        <v>473</v>
      </c>
      <c r="G731" s="3" t="s">
        <v>474</v>
      </c>
      <c r="H731" s="3">
        <v>0</v>
      </c>
      <c r="I731" s="3" t="s">
        <v>473</v>
      </c>
      <c r="J731" s="3" t="s">
        <v>473</v>
      </c>
      <c r="K731" s="3" t="s">
        <v>23</v>
      </c>
      <c r="L731" s="149" t="s">
        <v>23</v>
      </c>
      <c r="M731" s="3" t="s">
        <v>475</v>
      </c>
      <c r="N731" s="149" t="s">
        <v>475</v>
      </c>
      <c r="O731" s="149" t="s">
        <v>475</v>
      </c>
      <c r="P731" s="150"/>
      <c r="Q731" s="3" t="s">
        <v>475</v>
      </c>
      <c r="R731" s="150"/>
      <c r="T731" s="150"/>
      <c r="U731" s="151">
        <v>0</v>
      </c>
      <c r="V731" s="149" t="s">
        <v>475</v>
      </c>
      <c r="W731" s="149" t="s">
        <v>475</v>
      </c>
      <c r="X731" s="149" t="s">
        <v>475</v>
      </c>
      <c r="Y731" s="149" t="s">
        <v>475</v>
      </c>
      <c r="Z731" s="150"/>
      <c r="AA731" s="150"/>
      <c r="AB731" s="152">
        <v>0</v>
      </c>
      <c r="AC731" s="152">
        <v>0</v>
      </c>
      <c r="AD731" s="152">
        <v>0</v>
      </c>
      <c r="AE731" s="152">
        <v>0</v>
      </c>
      <c r="AF731" s="152">
        <v>0</v>
      </c>
      <c r="AG731" s="150"/>
      <c r="AH731" s="150"/>
      <c r="AI731" s="150"/>
      <c r="AJ731" s="150"/>
      <c r="AK731" s="3" t="s">
        <v>475</v>
      </c>
      <c r="AL731" s="3" t="s">
        <v>475</v>
      </c>
      <c r="AM731" s="3" t="s">
        <v>475</v>
      </c>
    </row>
    <row r="732" spans="1:40" s="3" customFormat="1" x14ac:dyDescent="0.25">
      <c r="A732" s="3">
        <v>20231231</v>
      </c>
      <c r="B732" s="3" t="s">
        <v>2092</v>
      </c>
      <c r="C732" s="3" t="s">
        <v>2093</v>
      </c>
      <c r="D732" s="149">
        <v>2450954.44</v>
      </c>
      <c r="E732" s="3" t="s">
        <v>23</v>
      </c>
      <c r="F732" s="3" t="s">
        <v>500</v>
      </c>
      <c r="G732" s="3" t="s">
        <v>504</v>
      </c>
      <c r="H732" s="3">
        <v>1</v>
      </c>
      <c r="I732" s="3" t="s">
        <v>500</v>
      </c>
      <c r="K732" s="3" t="s">
        <v>24</v>
      </c>
      <c r="L732" s="149" t="s">
        <v>23</v>
      </c>
      <c r="M732" s="3" t="s">
        <v>475</v>
      </c>
      <c r="N732" s="149" t="s">
        <v>475</v>
      </c>
      <c r="O732" s="149" t="s">
        <v>475</v>
      </c>
      <c r="P732" s="150"/>
      <c r="Q732" s="3" t="s">
        <v>475</v>
      </c>
      <c r="R732" s="150"/>
      <c r="T732" s="150"/>
      <c r="U732" s="151">
        <v>0</v>
      </c>
      <c r="V732" s="149" t="s">
        <v>475</v>
      </c>
      <c r="W732" s="149" t="s">
        <v>475</v>
      </c>
      <c r="X732" s="149" t="s">
        <v>475</v>
      </c>
      <c r="Y732" s="149" t="s">
        <v>475</v>
      </c>
      <c r="Z732" s="150"/>
      <c r="AA732" s="150"/>
      <c r="AB732" s="152">
        <v>0</v>
      </c>
      <c r="AC732" s="152">
        <v>0</v>
      </c>
      <c r="AD732" s="152">
        <v>0</v>
      </c>
      <c r="AE732" s="152">
        <v>0</v>
      </c>
      <c r="AF732" s="152">
        <v>0</v>
      </c>
      <c r="AG732" s="150"/>
      <c r="AH732" s="150"/>
      <c r="AI732" s="150"/>
      <c r="AJ732" s="150"/>
      <c r="AK732" s="3" t="s">
        <v>475</v>
      </c>
      <c r="AL732" s="3" t="s">
        <v>475</v>
      </c>
      <c r="AM732" s="3" t="s">
        <v>475</v>
      </c>
    </row>
    <row r="733" spans="1:40" s="3" customFormat="1" x14ac:dyDescent="0.25">
      <c r="A733" s="3">
        <v>20231231</v>
      </c>
      <c r="B733" s="3" t="s">
        <v>2094</v>
      </c>
      <c r="C733" s="3" t="s">
        <v>2095</v>
      </c>
      <c r="D733" s="149">
        <v>91639.51</v>
      </c>
      <c r="E733" s="3" t="s">
        <v>23</v>
      </c>
      <c r="F733" s="3" t="s">
        <v>500</v>
      </c>
      <c r="G733" s="3" t="s">
        <v>474</v>
      </c>
      <c r="H733" s="3">
        <v>0</v>
      </c>
      <c r="I733" s="3" t="s">
        <v>500</v>
      </c>
      <c r="K733" s="3" t="s">
        <v>23</v>
      </c>
      <c r="L733" s="149" t="s">
        <v>23</v>
      </c>
      <c r="M733" s="3" t="s">
        <v>475</v>
      </c>
      <c r="N733" s="149" t="s">
        <v>475</v>
      </c>
      <c r="O733" s="149" t="s">
        <v>475</v>
      </c>
      <c r="P733" s="150"/>
      <c r="Q733" s="3" t="s">
        <v>475</v>
      </c>
      <c r="R733" s="150"/>
      <c r="T733" s="150"/>
      <c r="U733" s="151">
        <v>0</v>
      </c>
      <c r="V733" s="149" t="s">
        <v>475</v>
      </c>
      <c r="W733" s="149" t="s">
        <v>475</v>
      </c>
      <c r="X733" s="149" t="s">
        <v>475</v>
      </c>
      <c r="Y733" s="149" t="s">
        <v>475</v>
      </c>
      <c r="Z733" s="150"/>
      <c r="AA733" s="150"/>
      <c r="AB733" s="152">
        <v>0</v>
      </c>
      <c r="AC733" s="152">
        <v>0</v>
      </c>
      <c r="AD733" s="152">
        <v>0</v>
      </c>
      <c r="AE733" s="152">
        <v>0</v>
      </c>
      <c r="AF733" s="152">
        <v>0</v>
      </c>
      <c r="AG733" s="150"/>
      <c r="AH733" s="150"/>
      <c r="AI733" s="150"/>
      <c r="AJ733" s="150"/>
      <c r="AK733" s="3" t="s">
        <v>475</v>
      </c>
      <c r="AL733" s="3" t="s">
        <v>475</v>
      </c>
      <c r="AM733" s="3" t="s">
        <v>475</v>
      </c>
    </row>
    <row r="734" spans="1:40" s="3" customFormat="1" x14ac:dyDescent="0.25">
      <c r="A734" s="3">
        <v>20231231</v>
      </c>
      <c r="B734" s="3" t="s">
        <v>2096</v>
      </c>
      <c r="C734" s="3" t="s">
        <v>2097</v>
      </c>
      <c r="D734" s="149">
        <v>80740.800000000003</v>
      </c>
      <c r="E734" s="3" t="s">
        <v>24</v>
      </c>
      <c r="F734" s="3" t="s">
        <v>473</v>
      </c>
      <c r="G734" s="3" t="s">
        <v>474</v>
      </c>
      <c r="H734" s="3">
        <v>0</v>
      </c>
      <c r="I734" s="3" t="s">
        <v>473</v>
      </c>
      <c r="J734" s="3" t="s">
        <v>473</v>
      </c>
      <c r="K734" s="3" t="s">
        <v>23</v>
      </c>
      <c r="L734" s="149" t="s">
        <v>23</v>
      </c>
      <c r="M734" s="3" t="s">
        <v>475</v>
      </c>
      <c r="N734" s="149" t="s">
        <v>475</v>
      </c>
      <c r="O734" s="149" t="s">
        <v>475</v>
      </c>
      <c r="P734" s="150"/>
      <c r="Q734" s="3" t="s">
        <v>475</v>
      </c>
      <c r="R734" s="150"/>
      <c r="T734" s="150"/>
      <c r="U734" s="151">
        <v>0</v>
      </c>
      <c r="V734" s="149" t="s">
        <v>475</v>
      </c>
      <c r="W734" s="149" t="s">
        <v>475</v>
      </c>
      <c r="X734" s="149" t="s">
        <v>475</v>
      </c>
      <c r="Y734" s="149" t="s">
        <v>475</v>
      </c>
      <c r="Z734" s="150"/>
      <c r="AA734" s="150"/>
      <c r="AB734" s="152">
        <v>0</v>
      </c>
      <c r="AC734" s="152">
        <v>0</v>
      </c>
      <c r="AD734" s="152">
        <v>0</v>
      </c>
      <c r="AE734" s="152">
        <v>0</v>
      </c>
      <c r="AF734" s="152">
        <v>0</v>
      </c>
      <c r="AG734" s="150"/>
      <c r="AH734" s="150"/>
      <c r="AI734" s="150"/>
      <c r="AJ734" s="150"/>
      <c r="AK734" s="3" t="s">
        <v>475</v>
      </c>
      <c r="AL734" s="3" t="s">
        <v>475</v>
      </c>
      <c r="AM734" s="3" t="s">
        <v>475</v>
      </c>
    </row>
    <row r="735" spans="1:40" s="3" customFormat="1" x14ac:dyDescent="0.25">
      <c r="A735" s="3">
        <v>20231231</v>
      </c>
      <c r="B735" s="3" t="s">
        <v>2098</v>
      </c>
      <c r="C735" s="3" t="s">
        <v>2099</v>
      </c>
      <c r="D735" s="149">
        <v>13628.05</v>
      </c>
      <c r="E735" s="3" t="s">
        <v>23</v>
      </c>
      <c r="F735" s="3" t="s">
        <v>500</v>
      </c>
      <c r="G735" s="3" t="s">
        <v>474</v>
      </c>
      <c r="H735" s="3">
        <v>0</v>
      </c>
      <c r="I735" s="3" t="s">
        <v>500</v>
      </c>
      <c r="J735" s="157" t="s">
        <v>483</v>
      </c>
      <c r="K735" s="3" t="s">
        <v>23</v>
      </c>
      <c r="L735" s="149" t="s">
        <v>23</v>
      </c>
      <c r="M735" s="3" t="s">
        <v>475</v>
      </c>
      <c r="N735" s="149" t="s">
        <v>475</v>
      </c>
      <c r="O735" s="149" t="s">
        <v>475</v>
      </c>
      <c r="P735" s="150"/>
      <c r="Q735" s="3" t="s">
        <v>475</v>
      </c>
      <c r="R735" s="150"/>
      <c r="T735" s="150"/>
      <c r="U735" s="151">
        <v>0</v>
      </c>
      <c r="V735" s="149" t="s">
        <v>475</v>
      </c>
      <c r="W735" s="149" t="s">
        <v>475</v>
      </c>
      <c r="X735" s="149" t="s">
        <v>475</v>
      </c>
      <c r="Y735" s="149" t="s">
        <v>475</v>
      </c>
      <c r="Z735" s="150"/>
      <c r="AA735" s="150"/>
      <c r="AB735" s="152">
        <v>0</v>
      </c>
      <c r="AC735" s="152">
        <v>0</v>
      </c>
      <c r="AD735" s="152">
        <v>0</v>
      </c>
      <c r="AE735" s="152">
        <v>0</v>
      </c>
      <c r="AF735" s="152">
        <v>0</v>
      </c>
      <c r="AG735" s="150"/>
      <c r="AH735" s="150"/>
      <c r="AI735" s="150"/>
      <c r="AJ735" s="150"/>
      <c r="AK735" s="3" t="s">
        <v>25</v>
      </c>
      <c r="AL735" s="3">
        <v>0</v>
      </c>
      <c r="AM735" s="3" t="s">
        <v>475</v>
      </c>
    </row>
    <row r="736" spans="1:40" s="3" customFormat="1" x14ac:dyDescent="0.25">
      <c r="A736" s="3">
        <v>20231231</v>
      </c>
      <c r="B736" s="3" t="s">
        <v>2100</v>
      </c>
      <c r="C736" s="3" t="s">
        <v>2101</v>
      </c>
      <c r="D736" s="149">
        <v>22467.48</v>
      </c>
      <c r="E736" s="3" t="s">
        <v>23</v>
      </c>
      <c r="F736" s="3" t="s">
        <v>500</v>
      </c>
      <c r="G736" s="3" t="s">
        <v>474</v>
      </c>
      <c r="H736" s="3">
        <v>0</v>
      </c>
      <c r="I736" s="3" t="s">
        <v>500</v>
      </c>
      <c r="J736" s="157" t="s">
        <v>483</v>
      </c>
      <c r="K736" s="3" t="s">
        <v>23</v>
      </c>
      <c r="L736" s="149" t="s">
        <v>23</v>
      </c>
      <c r="M736" s="3" t="s">
        <v>475</v>
      </c>
      <c r="N736" s="149" t="s">
        <v>475</v>
      </c>
      <c r="O736" s="149" t="s">
        <v>475</v>
      </c>
      <c r="P736" s="150"/>
      <c r="Q736" s="3" t="s">
        <v>475</v>
      </c>
      <c r="R736" s="150"/>
      <c r="T736" s="150"/>
      <c r="U736" s="151">
        <v>0</v>
      </c>
      <c r="V736" s="149" t="s">
        <v>475</v>
      </c>
      <c r="W736" s="149" t="s">
        <v>475</v>
      </c>
      <c r="X736" s="149" t="s">
        <v>475</v>
      </c>
      <c r="Y736" s="149" t="s">
        <v>475</v>
      </c>
      <c r="Z736" s="150"/>
      <c r="AA736" s="150"/>
      <c r="AB736" s="152">
        <v>0</v>
      </c>
      <c r="AC736" s="152">
        <v>0</v>
      </c>
      <c r="AD736" s="152">
        <v>0</v>
      </c>
      <c r="AE736" s="152">
        <v>0</v>
      </c>
      <c r="AF736" s="152">
        <v>0</v>
      </c>
      <c r="AG736" s="150"/>
      <c r="AH736" s="150"/>
      <c r="AI736" s="150"/>
      <c r="AJ736" s="150"/>
      <c r="AK736" s="3" t="s">
        <v>25</v>
      </c>
      <c r="AL736" s="3" t="s">
        <v>1025</v>
      </c>
    </row>
    <row r="737" spans="1:40" s="3" customFormat="1" x14ac:dyDescent="0.25">
      <c r="A737" s="3">
        <v>20231231</v>
      </c>
      <c r="B737" s="3" t="s">
        <v>2102</v>
      </c>
      <c r="C737" s="3" t="s">
        <v>2103</v>
      </c>
      <c r="D737" s="149">
        <v>28907.84</v>
      </c>
      <c r="E737" s="3" t="s">
        <v>23</v>
      </c>
      <c r="F737" s="3" t="s">
        <v>500</v>
      </c>
      <c r="G737" s="3" t="s">
        <v>474</v>
      </c>
      <c r="H737" s="3">
        <v>0</v>
      </c>
      <c r="I737" s="3" t="s">
        <v>500</v>
      </c>
      <c r="K737" s="3" t="s">
        <v>23</v>
      </c>
      <c r="L737" s="149" t="s">
        <v>23</v>
      </c>
      <c r="M737" s="3" t="s">
        <v>475</v>
      </c>
      <c r="N737" s="149" t="s">
        <v>475</v>
      </c>
      <c r="O737" s="149" t="s">
        <v>475</v>
      </c>
      <c r="P737" s="150"/>
      <c r="Q737" s="3" t="s">
        <v>475</v>
      </c>
      <c r="R737" s="150"/>
      <c r="T737" s="150"/>
      <c r="U737" s="151">
        <v>0</v>
      </c>
      <c r="V737" s="149" t="s">
        <v>475</v>
      </c>
      <c r="W737" s="149" t="s">
        <v>475</v>
      </c>
      <c r="X737" s="149" t="s">
        <v>475</v>
      </c>
      <c r="Y737" s="149" t="s">
        <v>475</v>
      </c>
      <c r="Z737" s="150"/>
      <c r="AA737" s="150"/>
      <c r="AB737" s="152">
        <v>0</v>
      </c>
      <c r="AC737" s="152">
        <v>0</v>
      </c>
      <c r="AD737" s="152">
        <v>0</v>
      </c>
      <c r="AE737" s="152">
        <v>0</v>
      </c>
      <c r="AF737" s="152">
        <v>0</v>
      </c>
      <c r="AG737" s="150"/>
      <c r="AH737" s="150"/>
      <c r="AI737" s="150"/>
      <c r="AJ737" s="150"/>
      <c r="AK737" s="3" t="s">
        <v>475</v>
      </c>
      <c r="AL737" s="3" t="s">
        <v>475</v>
      </c>
      <c r="AM737" s="3" t="s">
        <v>475</v>
      </c>
    </row>
    <row r="738" spans="1:40" s="3" customFormat="1" x14ac:dyDescent="0.25">
      <c r="A738" s="3">
        <v>20231231</v>
      </c>
      <c r="B738" s="3" t="s">
        <v>2104</v>
      </c>
      <c r="C738" s="3" t="s">
        <v>2105</v>
      </c>
      <c r="D738" s="149">
        <v>152621.22</v>
      </c>
      <c r="E738" s="3" t="s">
        <v>24</v>
      </c>
      <c r="F738" s="3" t="s">
        <v>473</v>
      </c>
      <c r="G738" s="3" t="s">
        <v>474</v>
      </c>
      <c r="H738" s="3">
        <v>0</v>
      </c>
      <c r="I738" s="3" t="s">
        <v>473</v>
      </c>
      <c r="J738" s="3" t="s">
        <v>473</v>
      </c>
      <c r="K738" s="3" t="s">
        <v>23</v>
      </c>
      <c r="L738" s="149" t="s">
        <v>23</v>
      </c>
      <c r="M738" s="3" t="s">
        <v>475</v>
      </c>
      <c r="N738" s="149" t="s">
        <v>475</v>
      </c>
      <c r="O738" s="149" t="s">
        <v>475</v>
      </c>
      <c r="P738" s="150"/>
      <c r="Q738" s="3" t="s">
        <v>475</v>
      </c>
      <c r="R738" s="150"/>
      <c r="T738" s="150"/>
      <c r="U738" s="151">
        <v>0</v>
      </c>
      <c r="V738" s="149" t="s">
        <v>475</v>
      </c>
      <c r="W738" s="149" t="s">
        <v>475</v>
      </c>
      <c r="X738" s="149" t="s">
        <v>475</v>
      </c>
      <c r="Y738" s="149" t="s">
        <v>475</v>
      </c>
      <c r="Z738" s="150"/>
      <c r="AA738" s="150"/>
      <c r="AB738" s="152">
        <v>0</v>
      </c>
      <c r="AC738" s="152">
        <v>0</v>
      </c>
      <c r="AD738" s="152">
        <v>0</v>
      </c>
      <c r="AE738" s="152">
        <v>0</v>
      </c>
      <c r="AF738" s="152">
        <v>0</v>
      </c>
      <c r="AG738" s="150"/>
      <c r="AH738" s="150"/>
      <c r="AI738" s="150"/>
      <c r="AJ738" s="150"/>
      <c r="AK738" s="3" t="s">
        <v>475</v>
      </c>
      <c r="AL738" s="3" t="s">
        <v>475</v>
      </c>
      <c r="AM738" s="3" t="s">
        <v>475</v>
      </c>
    </row>
    <row r="739" spans="1:40" s="3" customFormat="1" x14ac:dyDescent="0.25">
      <c r="A739" s="3">
        <v>20231231</v>
      </c>
      <c r="B739" s="3" t="s">
        <v>2106</v>
      </c>
      <c r="C739" s="3" t="s">
        <v>2107</v>
      </c>
      <c r="D739" s="149">
        <v>1642649.61</v>
      </c>
      <c r="E739" s="3" t="s">
        <v>24</v>
      </c>
      <c r="F739" s="3" t="s">
        <v>473</v>
      </c>
      <c r="G739" s="3" t="s">
        <v>474</v>
      </c>
      <c r="H739" s="3">
        <v>0</v>
      </c>
      <c r="I739" s="3" t="s">
        <v>473</v>
      </c>
      <c r="J739" s="3" t="s">
        <v>473</v>
      </c>
      <c r="K739" s="3" t="s">
        <v>23</v>
      </c>
      <c r="L739" s="149" t="s">
        <v>23</v>
      </c>
      <c r="M739" s="3" t="s">
        <v>475</v>
      </c>
      <c r="N739" s="149" t="s">
        <v>475</v>
      </c>
      <c r="O739" s="149" t="s">
        <v>475</v>
      </c>
      <c r="P739" s="150"/>
      <c r="Q739" s="3" t="s">
        <v>475</v>
      </c>
      <c r="R739" s="150"/>
      <c r="T739" s="150"/>
      <c r="U739" s="151">
        <v>0</v>
      </c>
      <c r="V739" s="149" t="s">
        <v>475</v>
      </c>
      <c r="W739" s="149" t="s">
        <v>475</v>
      </c>
      <c r="X739" s="149" t="s">
        <v>475</v>
      </c>
      <c r="Y739" s="149" t="s">
        <v>475</v>
      </c>
      <c r="Z739" s="150"/>
      <c r="AA739" s="150"/>
      <c r="AB739" s="152">
        <v>0</v>
      </c>
      <c r="AC739" s="152">
        <v>0</v>
      </c>
      <c r="AD739" s="152">
        <v>0</v>
      </c>
      <c r="AE739" s="152">
        <v>0</v>
      </c>
      <c r="AF739" s="152">
        <v>0</v>
      </c>
      <c r="AG739" s="150"/>
      <c r="AH739" s="150"/>
      <c r="AI739" s="150"/>
      <c r="AJ739" s="150"/>
      <c r="AK739" s="3" t="s">
        <v>475</v>
      </c>
      <c r="AL739" s="3" t="s">
        <v>475</v>
      </c>
      <c r="AM739" s="3" t="s">
        <v>475</v>
      </c>
    </row>
    <row r="740" spans="1:40" s="3" customFormat="1" x14ac:dyDescent="0.25">
      <c r="A740" s="3">
        <v>20231231</v>
      </c>
      <c r="B740" s="3" t="s">
        <v>2108</v>
      </c>
      <c r="C740" s="3" t="s">
        <v>2109</v>
      </c>
      <c r="D740" s="149">
        <v>14717957.84</v>
      </c>
      <c r="E740" s="3" t="s">
        <v>23</v>
      </c>
      <c r="F740" s="3" t="s">
        <v>500</v>
      </c>
      <c r="G740" s="3" t="s">
        <v>504</v>
      </c>
      <c r="H740" s="3">
        <v>1</v>
      </c>
      <c r="I740" s="3" t="s">
        <v>500</v>
      </c>
      <c r="K740" s="3" t="s">
        <v>24</v>
      </c>
      <c r="L740" s="149" t="s">
        <v>23</v>
      </c>
      <c r="M740" s="3" t="s">
        <v>475</v>
      </c>
      <c r="N740" s="149" t="s">
        <v>475</v>
      </c>
      <c r="O740" s="149" t="s">
        <v>475</v>
      </c>
      <c r="P740" s="150"/>
      <c r="Q740" s="3" t="s">
        <v>475</v>
      </c>
      <c r="R740" s="150"/>
      <c r="T740" s="150"/>
      <c r="U740" s="151">
        <v>0</v>
      </c>
      <c r="V740" s="149" t="s">
        <v>475</v>
      </c>
      <c r="W740" s="149" t="s">
        <v>475</v>
      </c>
      <c r="X740" s="149" t="s">
        <v>475</v>
      </c>
      <c r="Y740" s="149" t="s">
        <v>475</v>
      </c>
      <c r="Z740" s="150"/>
      <c r="AA740" s="150"/>
      <c r="AB740" s="152">
        <v>0</v>
      </c>
      <c r="AC740" s="152">
        <v>0</v>
      </c>
      <c r="AD740" s="152">
        <v>0</v>
      </c>
      <c r="AE740" s="152">
        <v>0</v>
      </c>
      <c r="AF740" s="152">
        <v>0</v>
      </c>
      <c r="AG740" s="150"/>
      <c r="AH740" s="150"/>
      <c r="AI740" s="150"/>
      <c r="AJ740" s="150"/>
      <c r="AK740" s="3" t="s">
        <v>475</v>
      </c>
      <c r="AL740" s="3" t="s">
        <v>475</v>
      </c>
      <c r="AM740" s="3" t="s">
        <v>475</v>
      </c>
    </row>
    <row r="741" spans="1:40" s="3" customFormat="1" x14ac:dyDescent="0.25">
      <c r="A741" s="3">
        <v>20231231</v>
      </c>
      <c r="B741" s="3" t="s">
        <v>2110</v>
      </c>
      <c r="C741" s="3" t="s">
        <v>2111</v>
      </c>
      <c r="D741" s="149">
        <v>854254.08000000007</v>
      </c>
      <c r="E741" s="3" t="s">
        <v>24</v>
      </c>
      <c r="F741" s="3" t="s">
        <v>473</v>
      </c>
      <c r="G741" s="3" t="s">
        <v>474</v>
      </c>
      <c r="H741" s="3">
        <v>0</v>
      </c>
      <c r="I741" s="3" t="s">
        <v>473</v>
      </c>
      <c r="J741" s="3" t="s">
        <v>473</v>
      </c>
      <c r="K741" s="3" t="s">
        <v>23</v>
      </c>
      <c r="L741" s="149" t="s">
        <v>23</v>
      </c>
      <c r="M741" s="3" t="s">
        <v>475</v>
      </c>
      <c r="N741" s="149" t="s">
        <v>475</v>
      </c>
      <c r="O741" s="149" t="s">
        <v>475</v>
      </c>
      <c r="P741" s="150"/>
      <c r="Q741" s="3" t="s">
        <v>475</v>
      </c>
      <c r="R741" s="150"/>
      <c r="T741" s="150"/>
      <c r="U741" s="151">
        <v>0</v>
      </c>
      <c r="V741" s="149" t="s">
        <v>475</v>
      </c>
      <c r="W741" s="149" t="s">
        <v>475</v>
      </c>
      <c r="X741" s="149" t="s">
        <v>475</v>
      </c>
      <c r="Y741" s="149" t="s">
        <v>475</v>
      </c>
      <c r="Z741" s="150"/>
      <c r="AA741" s="150"/>
      <c r="AB741" s="152">
        <v>0</v>
      </c>
      <c r="AC741" s="152">
        <v>0</v>
      </c>
      <c r="AD741" s="152">
        <v>0</v>
      </c>
      <c r="AE741" s="152">
        <v>0</v>
      </c>
      <c r="AF741" s="152">
        <v>0</v>
      </c>
      <c r="AG741" s="150"/>
      <c r="AH741" s="150"/>
      <c r="AI741" s="150"/>
      <c r="AJ741" s="150"/>
      <c r="AK741" s="3" t="s">
        <v>475</v>
      </c>
      <c r="AL741" s="3" t="s">
        <v>475</v>
      </c>
      <c r="AM741" s="3" t="s">
        <v>475</v>
      </c>
    </row>
    <row r="742" spans="1:40" s="3" customFormat="1" x14ac:dyDescent="0.25">
      <c r="A742" s="3">
        <v>20231231</v>
      </c>
      <c r="B742" s="3" t="s">
        <v>2112</v>
      </c>
      <c r="C742" s="3" t="s">
        <v>2113</v>
      </c>
      <c r="D742" s="149">
        <v>389133.03</v>
      </c>
      <c r="E742" s="3" t="s">
        <v>23</v>
      </c>
      <c r="F742" s="3" t="s">
        <v>500</v>
      </c>
      <c r="G742" s="3" t="s">
        <v>474</v>
      </c>
      <c r="H742" s="3">
        <v>0</v>
      </c>
      <c r="I742" s="3" t="s">
        <v>500</v>
      </c>
      <c r="J742" s="157" t="s">
        <v>483</v>
      </c>
      <c r="K742" s="3" t="s">
        <v>23</v>
      </c>
      <c r="L742" s="149" t="s">
        <v>23</v>
      </c>
      <c r="M742" s="3" t="s">
        <v>475</v>
      </c>
      <c r="N742" s="149" t="s">
        <v>475</v>
      </c>
      <c r="O742" s="149" t="s">
        <v>475</v>
      </c>
      <c r="P742" s="150"/>
      <c r="Q742" s="3" t="s">
        <v>475</v>
      </c>
      <c r="R742" s="150"/>
      <c r="T742" s="150"/>
      <c r="U742" s="151">
        <v>0</v>
      </c>
      <c r="V742" s="149" t="s">
        <v>475</v>
      </c>
      <c r="W742" s="149" t="s">
        <v>475</v>
      </c>
      <c r="X742" s="149" t="s">
        <v>475</v>
      </c>
      <c r="Y742" s="149" t="s">
        <v>475</v>
      </c>
      <c r="Z742" s="150"/>
      <c r="AA742" s="150"/>
      <c r="AB742" s="152">
        <v>0</v>
      </c>
      <c r="AC742" s="152">
        <v>0</v>
      </c>
      <c r="AD742" s="152">
        <v>0</v>
      </c>
      <c r="AE742" s="152">
        <v>0</v>
      </c>
      <c r="AF742" s="152">
        <v>0</v>
      </c>
      <c r="AG742" s="150"/>
      <c r="AH742" s="150"/>
      <c r="AI742" s="150"/>
      <c r="AJ742" s="150"/>
      <c r="AK742" s="3" t="s">
        <v>25</v>
      </c>
      <c r="AL742" s="3" t="s">
        <v>2114</v>
      </c>
      <c r="AM742" s="3" t="s">
        <v>475</v>
      </c>
    </row>
    <row r="743" spans="1:40" s="3" customFormat="1" x14ac:dyDescent="0.25">
      <c r="A743" s="3">
        <v>20231231</v>
      </c>
      <c r="B743" s="3" t="s">
        <v>2115</v>
      </c>
      <c r="C743" s="3" t="s">
        <v>2116</v>
      </c>
      <c r="D743" s="149">
        <v>922640.79</v>
      </c>
      <c r="E743" s="3" t="s">
        <v>24</v>
      </c>
      <c r="F743" s="3" t="s">
        <v>473</v>
      </c>
      <c r="G743" s="3" t="s">
        <v>474</v>
      </c>
      <c r="H743" s="3">
        <v>0</v>
      </c>
      <c r="I743" s="3" t="s">
        <v>473</v>
      </c>
      <c r="J743" s="3" t="s">
        <v>473</v>
      </c>
      <c r="K743" s="3" t="s">
        <v>23</v>
      </c>
      <c r="L743" s="149" t="s">
        <v>23</v>
      </c>
      <c r="M743" s="3" t="s">
        <v>475</v>
      </c>
      <c r="N743" s="149" t="s">
        <v>475</v>
      </c>
      <c r="O743" s="149" t="s">
        <v>475</v>
      </c>
      <c r="P743" s="150"/>
      <c r="Q743" s="3" t="s">
        <v>475</v>
      </c>
      <c r="R743" s="150"/>
      <c r="T743" s="150"/>
      <c r="U743" s="151">
        <v>0</v>
      </c>
      <c r="V743" s="149" t="s">
        <v>475</v>
      </c>
      <c r="W743" s="149" t="s">
        <v>475</v>
      </c>
      <c r="X743" s="149" t="s">
        <v>475</v>
      </c>
      <c r="Y743" s="149" t="s">
        <v>475</v>
      </c>
      <c r="Z743" s="150"/>
      <c r="AA743" s="150"/>
      <c r="AB743" s="152">
        <v>0</v>
      </c>
      <c r="AC743" s="152">
        <v>0</v>
      </c>
      <c r="AD743" s="152">
        <v>0</v>
      </c>
      <c r="AE743" s="152">
        <v>0</v>
      </c>
      <c r="AF743" s="152">
        <v>0</v>
      </c>
      <c r="AG743" s="150"/>
      <c r="AH743" s="150"/>
      <c r="AI743" s="150"/>
      <c r="AJ743" s="150"/>
      <c r="AK743" s="3" t="s">
        <v>475</v>
      </c>
      <c r="AL743" s="3" t="s">
        <v>475</v>
      </c>
      <c r="AM743" s="3" t="s">
        <v>475</v>
      </c>
    </row>
    <row r="744" spans="1:40" s="3" customFormat="1" x14ac:dyDescent="0.25">
      <c r="A744" s="3">
        <v>20231231</v>
      </c>
      <c r="B744" s="3" t="s">
        <v>2117</v>
      </c>
      <c r="C744" s="3" t="s">
        <v>2118</v>
      </c>
      <c r="D744" s="149">
        <v>683502.20000000007</v>
      </c>
      <c r="E744" s="3" t="s">
        <v>24</v>
      </c>
      <c r="F744" s="3" t="s">
        <v>473</v>
      </c>
      <c r="G744" s="3" t="s">
        <v>474</v>
      </c>
      <c r="H744" s="3">
        <v>0</v>
      </c>
      <c r="I744" s="3" t="s">
        <v>473</v>
      </c>
      <c r="J744" s="3" t="s">
        <v>473</v>
      </c>
      <c r="K744" s="3" t="s">
        <v>23</v>
      </c>
      <c r="L744" s="149" t="s">
        <v>23</v>
      </c>
      <c r="M744" s="3" t="s">
        <v>475</v>
      </c>
      <c r="N744" s="149" t="s">
        <v>475</v>
      </c>
      <c r="O744" s="149" t="s">
        <v>475</v>
      </c>
      <c r="P744" s="150"/>
      <c r="Q744" s="3" t="s">
        <v>475</v>
      </c>
      <c r="R744" s="150"/>
      <c r="T744" s="150"/>
      <c r="U744" s="151">
        <v>0</v>
      </c>
      <c r="V744" s="149" t="s">
        <v>475</v>
      </c>
      <c r="W744" s="149" t="s">
        <v>475</v>
      </c>
      <c r="X744" s="149" t="s">
        <v>475</v>
      </c>
      <c r="Y744" s="149" t="s">
        <v>475</v>
      </c>
      <c r="Z744" s="150"/>
      <c r="AA744" s="150"/>
      <c r="AB744" s="152">
        <v>0</v>
      </c>
      <c r="AC744" s="152">
        <v>0</v>
      </c>
      <c r="AD744" s="152">
        <v>0</v>
      </c>
      <c r="AE744" s="152">
        <v>0</v>
      </c>
      <c r="AF744" s="152">
        <v>0</v>
      </c>
      <c r="AG744" s="150"/>
      <c r="AH744" s="150"/>
      <c r="AI744" s="150"/>
      <c r="AJ744" s="150"/>
      <c r="AK744" s="3" t="s">
        <v>475</v>
      </c>
      <c r="AL744" s="3" t="s">
        <v>475</v>
      </c>
      <c r="AM744" s="3" t="s">
        <v>475</v>
      </c>
    </row>
    <row r="745" spans="1:40" s="3" customFormat="1" x14ac:dyDescent="0.25">
      <c r="A745" s="3">
        <v>20231231</v>
      </c>
      <c r="B745" s="3" t="s">
        <v>2119</v>
      </c>
      <c r="C745" s="3" t="s">
        <v>2120</v>
      </c>
      <c r="D745" s="149">
        <v>189501</v>
      </c>
      <c r="E745" s="3" t="s">
        <v>23</v>
      </c>
      <c r="F745" s="3" t="s">
        <v>500</v>
      </c>
      <c r="G745" s="3" t="s">
        <v>474</v>
      </c>
      <c r="H745" s="3">
        <v>0</v>
      </c>
      <c r="I745" s="3" t="s">
        <v>500</v>
      </c>
      <c r="J745" s="157" t="s">
        <v>483</v>
      </c>
      <c r="K745" s="3" t="s">
        <v>23</v>
      </c>
      <c r="L745" s="149" t="s">
        <v>23</v>
      </c>
      <c r="M745" s="157" t="s">
        <v>487</v>
      </c>
      <c r="N745" s="149" t="s">
        <v>475</v>
      </c>
      <c r="O745" s="153">
        <v>0.92100000000000004</v>
      </c>
      <c r="P745" s="150"/>
      <c r="Q745" s="157">
        <v>9.4E-2</v>
      </c>
      <c r="R745" s="150"/>
      <c r="S745" s="157">
        <v>1</v>
      </c>
      <c r="T745" s="150"/>
      <c r="U745" s="151">
        <v>0</v>
      </c>
      <c r="V745" s="149" t="s">
        <v>475</v>
      </c>
      <c r="W745" s="153">
        <v>9.4E-2</v>
      </c>
      <c r="X745" s="149" t="s">
        <v>475</v>
      </c>
      <c r="Y745" s="149">
        <v>9.4E-2</v>
      </c>
      <c r="Z745" s="150"/>
      <c r="AA745" s="150"/>
      <c r="AB745" s="152">
        <v>174530.421</v>
      </c>
      <c r="AC745" s="152">
        <v>17813.094000000001</v>
      </c>
      <c r="AD745" s="152">
        <v>0</v>
      </c>
      <c r="AE745" s="152">
        <v>0</v>
      </c>
      <c r="AF745" s="152">
        <v>17813.094000000001</v>
      </c>
      <c r="AG745" s="150"/>
      <c r="AH745" s="150"/>
      <c r="AI745" s="150"/>
      <c r="AJ745" s="150"/>
      <c r="AK745" s="3" t="s">
        <v>25</v>
      </c>
      <c r="AL745" s="3" t="s">
        <v>549</v>
      </c>
      <c r="AM745" s="3" t="s">
        <v>550</v>
      </c>
      <c r="AN745" s="157" t="s">
        <v>490</v>
      </c>
    </row>
    <row r="746" spans="1:40" s="3" customFormat="1" x14ac:dyDescent="0.25">
      <c r="A746" s="3">
        <v>20231231</v>
      </c>
      <c r="B746" s="3" t="s">
        <v>2121</v>
      </c>
      <c r="C746" s="3" t="s">
        <v>2122</v>
      </c>
      <c r="D746" s="149">
        <v>75647.37000000001</v>
      </c>
      <c r="E746" s="3" t="s">
        <v>24</v>
      </c>
      <c r="F746" s="3" t="s">
        <v>473</v>
      </c>
      <c r="G746" s="3" t="s">
        <v>474</v>
      </c>
      <c r="H746" s="3">
        <v>0</v>
      </c>
      <c r="I746" s="3" t="s">
        <v>473</v>
      </c>
      <c r="J746" s="3" t="s">
        <v>473</v>
      </c>
      <c r="K746" s="3" t="s">
        <v>23</v>
      </c>
      <c r="L746" s="149" t="s">
        <v>23</v>
      </c>
      <c r="M746" s="3" t="s">
        <v>475</v>
      </c>
      <c r="N746" s="149" t="s">
        <v>475</v>
      </c>
      <c r="O746" s="149" t="s">
        <v>475</v>
      </c>
      <c r="P746" s="150"/>
      <c r="Q746" s="3" t="s">
        <v>475</v>
      </c>
      <c r="R746" s="150"/>
      <c r="T746" s="150"/>
      <c r="U746" s="151">
        <v>0</v>
      </c>
      <c r="V746" s="149" t="s">
        <v>475</v>
      </c>
      <c r="W746" s="149" t="s">
        <v>475</v>
      </c>
      <c r="X746" s="149" t="s">
        <v>475</v>
      </c>
      <c r="Y746" s="149" t="s">
        <v>475</v>
      </c>
      <c r="Z746" s="150"/>
      <c r="AA746" s="150"/>
      <c r="AB746" s="152">
        <v>0</v>
      </c>
      <c r="AC746" s="152">
        <v>0</v>
      </c>
      <c r="AD746" s="152">
        <v>0</v>
      </c>
      <c r="AE746" s="152">
        <v>0</v>
      </c>
      <c r="AF746" s="152">
        <v>0</v>
      </c>
      <c r="AG746" s="150"/>
      <c r="AH746" s="150"/>
      <c r="AI746" s="150"/>
      <c r="AJ746" s="150"/>
      <c r="AK746" s="3" t="s">
        <v>475</v>
      </c>
      <c r="AL746" s="3" t="s">
        <v>475</v>
      </c>
      <c r="AM746" s="3" t="s">
        <v>475</v>
      </c>
    </row>
    <row r="747" spans="1:40" s="3" customFormat="1" x14ac:dyDescent="0.25">
      <c r="A747" s="3">
        <v>20231231</v>
      </c>
      <c r="B747" s="3" t="s">
        <v>2123</v>
      </c>
      <c r="C747" s="3" t="s">
        <v>2124</v>
      </c>
      <c r="D747" s="149">
        <v>96263.85</v>
      </c>
      <c r="E747" s="3" t="s">
        <v>24</v>
      </c>
      <c r="F747" s="3" t="s">
        <v>473</v>
      </c>
      <c r="G747" s="3" t="s">
        <v>474</v>
      </c>
      <c r="H747" s="3">
        <v>0</v>
      </c>
      <c r="I747" s="3" t="s">
        <v>473</v>
      </c>
      <c r="J747" s="3" t="s">
        <v>473</v>
      </c>
      <c r="K747" s="3" t="s">
        <v>23</v>
      </c>
      <c r="L747" s="149" t="s">
        <v>23</v>
      </c>
      <c r="M747" s="3" t="s">
        <v>475</v>
      </c>
      <c r="N747" s="149" t="s">
        <v>475</v>
      </c>
      <c r="O747" s="149" t="s">
        <v>475</v>
      </c>
      <c r="P747" s="150"/>
      <c r="Q747" s="3" t="s">
        <v>475</v>
      </c>
      <c r="R747" s="150"/>
      <c r="T747" s="150"/>
      <c r="U747" s="151">
        <v>0</v>
      </c>
      <c r="V747" s="149" t="s">
        <v>475</v>
      </c>
      <c r="W747" s="149" t="s">
        <v>475</v>
      </c>
      <c r="X747" s="149" t="s">
        <v>475</v>
      </c>
      <c r="Y747" s="149" t="s">
        <v>475</v>
      </c>
      <c r="Z747" s="150"/>
      <c r="AA747" s="150"/>
      <c r="AB747" s="152">
        <v>0</v>
      </c>
      <c r="AC747" s="152">
        <v>0</v>
      </c>
      <c r="AD747" s="152">
        <v>0</v>
      </c>
      <c r="AE747" s="152">
        <v>0</v>
      </c>
      <c r="AF747" s="152">
        <v>0</v>
      </c>
      <c r="AG747" s="150"/>
      <c r="AH747" s="150"/>
      <c r="AI747" s="150"/>
      <c r="AJ747" s="150"/>
      <c r="AK747" s="3" t="s">
        <v>475</v>
      </c>
      <c r="AL747" s="3" t="s">
        <v>475</v>
      </c>
      <c r="AM747" s="3" t="s">
        <v>475</v>
      </c>
    </row>
    <row r="748" spans="1:40" s="3" customFormat="1" x14ac:dyDescent="0.25">
      <c r="A748" s="3">
        <v>20231231</v>
      </c>
      <c r="B748" s="3" t="s">
        <v>2125</v>
      </c>
      <c r="C748" s="3" t="s">
        <v>2126</v>
      </c>
      <c r="D748" s="149">
        <v>5855626.5</v>
      </c>
      <c r="E748" s="3" t="s">
        <v>24</v>
      </c>
      <c r="F748" s="3" t="s">
        <v>473</v>
      </c>
      <c r="G748" s="3" t="s">
        <v>474</v>
      </c>
      <c r="H748" s="3">
        <v>0</v>
      </c>
      <c r="I748" s="3" t="s">
        <v>473</v>
      </c>
      <c r="J748" s="3" t="s">
        <v>473</v>
      </c>
      <c r="K748" s="3" t="s">
        <v>23</v>
      </c>
      <c r="L748" s="149" t="s">
        <v>23</v>
      </c>
      <c r="M748" s="3" t="s">
        <v>475</v>
      </c>
      <c r="N748" s="149" t="s">
        <v>475</v>
      </c>
      <c r="O748" s="149" t="s">
        <v>475</v>
      </c>
      <c r="P748" s="150"/>
      <c r="Q748" s="3" t="s">
        <v>475</v>
      </c>
      <c r="R748" s="150"/>
      <c r="T748" s="150"/>
      <c r="U748" s="151">
        <v>0</v>
      </c>
      <c r="V748" s="149" t="s">
        <v>475</v>
      </c>
      <c r="W748" s="149" t="s">
        <v>475</v>
      </c>
      <c r="X748" s="149" t="s">
        <v>475</v>
      </c>
      <c r="Y748" s="149" t="s">
        <v>475</v>
      </c>
      <c r="Z748" s="150"/>
      <c r="AA748" s="150"/>
      <c r="AB748" s="152">
        <v>0</v>
      </c>
      <c r="AC748" s="152">
        <v>0</v>
      </c>
      <c r="AD748" s="152">
        <v>0</v>
      </c>
      <c r="AE748" s="152">
        <v>0</v>
      </c>
      <c r="AF748" s="152">
        <v>0</v>
      </c>
      <c r="AG748" s="150"/>
      <c r="AH748" s="150"/>
      <c r="AI748" s="150"/>
      <c r="AJ748" s="150"/>
      <c r="AK748" s="3" t="s">
        <v>475</v>
      </c>
      <c r="AL748" s="3" t="s">
        <v>475</v>
      </c>
      <c r="AM748" s="3" t="s">
        <v>475</v>
      </c>
    </row>
    <row r="749" spans="1:40" s="3" customFormat="1" x14ac:dyDescent="0.25">
      <c r="A749" s="3">
        <v>20231231</v>
      </c>
      <c r="B749" s="3" t="s">
        <v>2127</v>
      </c>
      <c r="C749" s="3" t="s">
        <v>2128</v>
      </c>
      <c r="D749" s="149">
        <v>1905239.8</v>
      </c>
      <c r="E749" s="3" t="s">
        <v>23</v>
      </c>
      <c r="F749" s="3" t="s">
        <v>500</v>
      </c>
      <c r="G749" s="3" t="s">
        <v>474</v>
      </c>
      <c r="H749" s="3">
        <v>0</v>
      </c>
      <c r="I749" s="3" t="s">
        <v>500</v>
      </c>
      <c r="K749" s="3" t="s">
        <v>23</v>
      </c>
      <c r="L749" s="149" t="s">
        <v>23</v>
      </c>
      <c r="M749" s="3" t="s">
        <v>475</v>
      </c>
      <c r="N749" s="149" t="s">
        <v>475</v>
      </c>
      <c r="O749" s="149" t="s">
        <v>475</v>
      </c>
      <c r="P749" s="150"/>
      <c r="Q749" s="3" t="s">
        <v>475</v>
      </c>
      <c r="R749" s="150"/>
      <c r="T749" s="150"/>
      <c r="U749" s="151">
        <v>0</v>
      </c>
      <c r="V749" s="149" t="s">
        <v>475</v>
      </c>
      <c r="W749" s="149" t="s">
        <v>475</v>
      </c>
      <c r="X749" s="149" t="s">
        <v>475</v>
      </c>
      <c r="Y749" s="149" t="s">
        <v>475</v>
      </c>
      <c r="Z749" s="150"/>
      <c r="AA749" s="150"/>
      <c r="AB749" s="152">
        <v>0</v>
      </c>
      <c r="AC749" s="152">
        <v>0</v>
      </c>
      <c r="AD749" s="152">
        <v>0</v>
      </c>
      <c r="AE749" s="152">
        <v>0</v>
      </c>
      <c r="AF749" s="152">
        <v>0</v>
      </c>
      <c r="AG749" s="150"/>
      <c r="AH749" s="150"/>
      <c r="AI749" s="150"/>
      <c r="AJ749" s="150"/>
      <c r="AK749" s="3" t="s">
        <v>475</v>
      </c>
      <c r="AL749" s="3" t="s">
        <v>475</v>
      </c>
      <c r="AM749" s="3" t="s">
        <v>475</v>
      </c>
    </row>
    <row r="750" spans="1:40" s="3" customFormat="1" x14ac:dyDescent="0.25">
      <c r="A750" s="3">
        <v>20231231</v>
      </c>
      <c r="B750" s="3" t="s">
        <v>2129</v>
      </c>
      <c r="C750" s="3" t="s">
        <v>2130</v>
      </c>
      <c r="D750" s="149">
        <v>174485.4</v>
      </c>
      <c r="E750" s="3" t="s">
        <v>23</v>
      </c>
      <c r="F750" s="3" t="s">
        <v>500</v>
      </c>
      <c r="G750" s="3" t="s">
        <v>474</v>
      </c>
      <c r="H750" s="3">
        <v>0</v>
      </c>
      <c r="I750" s="3" t="s">
        <v>500</v>
      </c>
      <c r="J750" s="157" t="s">
        <v>483</v>
      </c>
      <c r="K750" s="3" t="s">
        <v>23</v>
      </c>
      <c r="L750" s="149" t="s">
        <v>23</v>
      </c>
      <c r="M750" s="3" t="s">
        <v>475</v>
      </c>
      <c r="N750" s="149" t="s">
        <v>475</v>
      </c>
      <c r="O750" s="149" t="s">
        <v>475</v>
      </c>
      <c r="P750" s="150"/>
      <c r="Q750" s="3" t="s">
        <v>475</v>
      </c>
      <c r="R750" s="150"/>
      <c r="T750" s="150"/>
      <c r="U750" s="151">
        <v>0</v>
      </c>
      <c r="V750" s="149" t="s">
        <v>475</v>
      </c>
      <c r="W750" s="149" t="s">
        <v>475</v>
      </c>
      <c r="X750" s="149" t="s">
        <v>475</v>
      </c>
      <c r="Y750" s="149" t="s">
        <v>475</v>
      </c>
      <c r="Z750" s="150"/>
      <c r="AA750" s="150"/>
      <c r="AB750" s="152">
        <v>0</v>
      </c>
      <c r="AC750" s="152">
        <v>0</v>
      </c>
      <c r="AD750" s="152">
        <v>0</v>
      </c>
      <c r="AE750" s="152">
        <v>0</v>
      </c>
      <c r="AF750" s="152">
        <v>0</v>
      </c>
      <c r="AG750" s="150"/>
      <c r="AH750" s="150"/>
      <c r="AI750" s="150"/>
      <c r="AJ750" s="150"/>
      <c r="AK750" s="3" t="s">
        <v>25</v>
      </c>
      <c r="AL750" s="3" t="s">
        <v>2131</v>
      </c>
    </row>
    <row r="751" spans="1:40" s="3" customFormat="1" x14ac:dyDescent="0.25">
      <c r="A751" s="3">
        <v>20231231</v>
      </c>
      <c r="B751" s="3" t="s">
        <v>2132</v>
      </c>
      <c r="C751" s="3" t="s">
        <v>2133</v>
      </c>
      <c r="D751" s="149">
        <v>351747.52999999997</v>
      </c>
      <c r="E751" s="3" t="s">
        <v>24</v>
      </c>
      <c r="F751" s="3" t="s">
        <v>473</v>
      </c>
      <c r="G751" s="3" t="s">
        <v>474</v>
      </c>
      <c r="H751" s="3">
        <v>0</v>
      </c>
      <c r="I751" s="3" t="s">
        <v>473</v>
      </c>
      <c r="J751" s="3" t="s">
        <v>473</v>
      </c>
      <c r="K751" s="3" t="s">
        <v>23</v>
      </c>
      <c r="L751" s="149" t="s">
        <v>23</v>
      </c>
      <c r="M751" s="3" t="s">
        <v>475</v>
      </c>
      <c r="N751" s="149" t="s">
        <v>475</v>
      </c>
      <c r="O751" s="149" t="s">
        <v>475</v>
      </c>
      <c r="P751" s="150"/>
      <c r="Q751" s="3" t="s">
        <v>475</v>
      </c>
      <c r="R751" s="150"/>
      <c r="T751" s="150"/>
      <c r="U751" s="151">
        <v>0</v>
      </c>
      <c r="V751" s="149" t="s">
        <v>475</v>
      </c>
      <c r="W751" s="149" t="s">
        <v>475</v>
      </c>
      <c r="X751" s="149" t="s">
        <v>475</v>
      </c>
      <c r="Y751" s="149" t="s">
        <v>475</v>
      </c>
      <c r="Z751" s="150"/>
      <c r="AA751" s="150"/>
      <c r="AB751" s="152">
        <v>0</v>
      </c>
      <c r="AC751" s="152">
        <v>0</v>
      </c>
      <c r="AD751" s="152">
        <v>0</v>
      </c>
      <c r="AE751" s="152">
        <v>0</v>
      </c>
      <c r="AF751" s="152">
        <v>0</v>
      </c>
      <c r="AG751" s="150"/>
      <c r="AH751" s="150"/>
      <c r="AI751" s="150"/>
      <c r="AJ751" s="150"/>
      <c r="AK751" s="3" t="s">
        <v>475</v>
      </c>
      <c r="AL751" s="3" t="s">
        <v>475</v>
      </c>
      <c r="AM751" s="3" t="s">
        <v>475</v>
      </c>
    </row>
    <row r="752" spans="1:40" s="3" customFormat="1" x14ac:dyDescent="0.25">
      <c r="A752" s="3">
        <v>20231231</v>
      </c>
      <c r="B752" s="3" t="s">
        <v>2134</v>
      </c>
      <c r="C752" s="3" t="s">
        <v>2135</v>
      </c>
      <c r="D752" s="149">
        <v>1150034.7000000002</v>
      </c>
      <c r="E752" s="3" t="s">
        <v>24</v>
      </c>
      <c r="F752" s="3" t="s">
        <v>473</v>
      </c>
      <c r="G752" s="3" t="s">
        <v>474</v>
      </c>
      <c r="H752" s="3">
        <v>0</v>
      </c>
      <c r="I752" s="3" t="s">
        <v>473</v>
      </c>
      <c r="J752" s="3" t="s">
        <v>473</v>
      </c>
      <c r="K752" s="3" t="s">
        <v>23</v>
      </c>
      <c r="L752" s="149" t="s">
        <v>23</v>
      </c>
      <c r="M752" s="3" t="s">
        <v>475</v>
      </c>
      <c r="N752" s="149" t="s">
        <v>475</v>
      </c>
      <c r="O752" s="149" t="s">
        <v>475</v>
      </c>
      <c r="P752" s="150"/>
      <c r="Q752" s="3" t="s">
        <v>475</v>
      </c>
      <c r="R752" s="150"/>
      <c r="T752" s="150"/>
      <c r="U752" s="151">
        <v>0</v>
      </c>
      <c r="V752" s="149" t="s">
        <v>475</v>
      </c>
      <c r="W752" s="149" t="s">
        <v>475</v>
      </c>
      <c r="X752" s="149" t="s">
        <v>475</v>
      </c>
      <c r="Y752" s="149" t="s">
        <v>475</v>
      </c>
      <c r="Z752" s="150"/>
      <c r="AA752" s="150"/>
      <c r="AB752" s="152">
        <v>0</v>
      </c>
      <c r="AC752" s="152">
        <v>0</v>
      </c>
      <c r="AD752" s="152">
        <v>0</v>
      </c>
      <c r="AE752" s="152">
        <v>0</v>
      </c>
      <c r="AF752" s="152">
        <v>0</v>
      </c>
      <c r="AG752" s="150"/>
      <c r="AH752" s="150"/>
      <c r="AI752" s="150"/>
      <c r="AJ752" s="150"/>
      <c r="AK752" s="3" t="s">
        <v>475</v>
      </c>
      <c r="AL752" s="3" t="s">
        <v>475</v>
      </c>
      <c r="AM752" s="3" t="s">
        <v>475</v>
      </c>
    </row>
    <row r="753" spans="1:40" s="3" customFormat="1" x14ac:dyDescent="0.25">
      <c r="A753" s="3">
        <v>20231231</v>
      </c>
      <c r="B753" s="3" t="s">
        <v>2136</v>
      </c>
      <c r="C753" s="3" t="s">
        <v>2137</v>
      </c>
      <c r="D753" s="149">
        <v>196910.94</v>
      </c>
      <c r="E753" s="3" t="s">
        <v>23</v>
      </c>
      <c r="F753" s="3" t="s">
        <v>500</v>
      </c>
      <c r="G753" s="3" t="s">
        <v>474</v>
      </c>
      <c r="H753" s="3">
        <v>0</v>
      </c>
      <c r="I753" s="3" t="s">
        <v>500</v>
      </c>
      <c r="K753" s="3" t="s">
        <v>23</v>
      </c>
      <c r="L753" s="149" t="s">
        <v>23</v>
      </c>
      <c r="M753" s="3" t="s">
        <v>475</v>
      </c>
      <c r="N753" s="149" t="s">
        <v>475</v>
      </c>
      <c r="O753" s="149" t="s">
        <v>475</v>
      </c>
      <c r="P753" s="150"/>
      <c r="Q753" s="3" t="s">
        <v>475</v>
      </c>
      <c r="R753" s="150"/>
      <c r="T753" s="150"/>
      <c r="U753" s="151">
        <v>0</v>
      </c>
      <c r="V753" s="149" t="s">
        <v>475</v>
      </c>
      <c r="W753" s="149" t="s">
        <v>475</v>
      </c>
      <c r="X753" s="149" t="s">
        <v>475</v>
      </c>
      <c r="Y753" s="149" t="s">
        <v>475</v>
      </c>
      <c r="Z753" s="150"/>
      <c r="AA753" s="150"/>
      <c r="AB753" s="152">
        <v>0</v>
      </c>
      <c r="AC753" s="152">
        <v>0</v>
      </c>
      <c r="AD753" s="152">
        <v>0</v>
      </c>
      <c r="AE753" s="152">
        <v>0</v>
      </c>
      <c r="AF753" s="152">
        <v>0</v>
      </c>
      <c r="AG753" s="150"/>
      <c r="AH753" s="150"/>
      <c r="AI753" s="150"/>
      <c r="AJ753" s="150"/>
      <c r="AK753" s="3" t="s">
        <v>475</v>
      </c>
      <c r="AL753" s="3" t="s">
        <v>475</v>
      </c>
      <c r="AM753" s="3" t="s">
        <v>475</v>
      </c>
    </row>
    <row r="754" spans="1:40" s="3" customFormat="1" x14ac:dyDescent="0.25">
      <c r="A754" s="3">
        <v>20231231</v>
      </c>
      <c r="B754" s="3" t="s">
        <v>2138</v>
      </c>
      <c r="C754" s="3" t="s">
        <v>2139</v>
      </c>
      <c r="D754" s="149">
        <v>18301.5</v>
      </c>
      <c r="E754" s="3" t="s">
        <v>24</v>
      </c>
      <c r="F754" s="3" t="s">
        <v>473</v>
      </c>
      <c r="G754" s="3" t="s">
        <v>474</v>
      </c>
      <c r="H754" s="3">
        <v>0</v>
      </c>
      <c r="I754" s="3" t="s">
        <v>473</v>
      </c>
      <c r="J754" s="3" t="s">
        <v>473</v>
      </c>
      <c r="K754" s="3" t="s">
        <v>23</v>
      </c>
      <c r="L754" s="149" t="s">
        <v>23</v>
      </c>
      <c r="M754" s="3" t="s">
        <v>475</v>
      </c>
      <c r="N754" s="149" t="s">
        <v>475</v>
      </c>
      <c r="O754" s="149" t="s">
        <v>475</v>
      </c>
      <c r="P754" s="150"/>
      <c r="Q754" s="3" t="s">
        <v>475</v>
      </c>
      <c r="R754" s="150"/>
      <c r="T754" s="150"/>
      <c r="U754" s="151">
        <v>0</v>
      </c>
      <c r="V754" s="149" t="s">
        <v>475</v>
      </c>
      <c r="W754" s="149" t="s">
        <v>475</v>
      </c>
      <c r="X754" s="149" t="s">
        <v>475</v>
      </c>
      <c r="Y754" s="149" t="s">
        <v>475</v>
      </c>
      <c r="Z754" s="150"/>
      <c r="AA754" s="150"/>
      <c r="AB754" s="152">
        <v>0</v>
      </c>
      <c r="AC754" s="152">
        <v>0</v>
      </c>
      <c r="AD754" s="152">
        <v>0</v>
      </c>
      <c r="AE754" s="152">
        <v>0</v>
      </c>
      <c r="AF754" s="152">
        <v>0</v>
      </c>
      <c r="AG754" s="150"/>
      <c r="AH754" s="150"/>
      <c r="AI754" s="150"/>
      <c r="AJ754" s="150"/>
      <c r="AK754" s="3" t="s">
        <v>475</v>
      </c>
      <c r="AL754" s="3" t="s">
        <v>475</v>
      </c>
      <c r="AM754" s="3" t="s">
        <v>475</v>
      </c>
    </row>
    <row r="755" spans="1:40" s="3" customFormat="1" x14ac:dyDescent="0.25">
      <c r="A755" s="3">
        <v>20231231</v>
      </c>
      <c r="B755" s="3" t="s">
        <v>2140</v>
      </c>
      <c r="C755" s="3" t="s">
        <v>2141</v>
      </c>
      <c r="D755" s="149">
        <v>61175.520000000004</v>
      </c>
      <c r="E755" s="3" t="s">
        <v>23</v>
      </c>
      <c r="F755" s="3" t="s">
        <v>500</v>
      </c>
      <c r="G755" s="3" t="s">
        <v>474</v>
      </c>
      <c r="H755" s="3">
        <v>0</v>
      </c>
      <c r="I755" s="3" t="s">
        <v>500</v>
      </c>
      <c r="J755" s="157" t="s">
        <v>483</v>
      </c>
      <c r="K755" s="3" t="s">
        <v>23</v>
      </c>
      <c r="L755" s="149" t="s">
        <v>23</v>
      </c>
      <c r="M755" s="157" t="s">
        <v>487</v>
      </c>
      <c r="N755" s="149" t="s">
        <v>475</v>
      </c>
      <c r="O755" s="153">
        <v>0.47499999999999998</v>
      </c>
      <c r="P755" s="150"/>
      <c r="Q755" s="157">
        <v>0.33200000000000002</v>
      </c>
      <c r="R755" s="150"/>
      <c r="S755" s="157">
        <v>1</v>
      </c>
      <c r="T755" s="150"/>
      <c r="U755" s="151">
        <v>0</v>
      </c>
      <c r="V755" s="153">
        <v>1E-3</v>
      </c>
      <c r="W755" s="153">
        <v>7.0999999999999994E-2</v>
      </c>
      <c r="X755" s="149">
        <v>1E-3</v>
      </c>
      <c r="Y755" s="149">
        <v>7.0999999999999994E-2</v>
      </c>
      <c r="Z755" s="150"/>
      <c r="AA755" s="150"/>
      <c r="AB755" s="152">
        <v>29058.371999999999</v>
      </c>
      <c r="AC755" s="152">
        <v>20310.272640000003</v>
      </c>
      <c r="AD755" s="152">
        <v>0</v>
      </c>
      <c r="AE755" s="152">
        <v>61.175520000000006</v>
      </c>
      <c r="AF755" s="152">
        <v>4343.4619199999997</v>
      </c>
      <c r="AG755" s="150"/>
      <c r="AH755" s="150"/>
      <c r="AI755" s="150"/>
      <c r="AJ755" s="150"/>
      <c r="AK755" s="3" t="s">
        <v>25</v>
      </c>
      <c r="AL755" s="3" t="s">
        <v>2142</v>
      </c>
      <c r="AM755" s="3" t="s">
        <v>2143</v>
      </c>
      <c r="AN755" s="157" t="s">
        <v>490</v>
      </c>
    </row>
    <row r="756" spans="1:40" s="3" customFormat="1" x14ac:dyDescent="0.25">
      <c r="A756" s="3">
        <v>20231231</v>
      </c>
      <c r="B756" s="3" t="s">
        <v>2144</v>
      </c>
      <c r="C756" s="3" t="s">
        <v>2145</v>
      </c>
      <c r="D756" s="149">
        <v>39020.450000000004</v>
      </c>
      <c r="E756" s="3" t="s">
        <v>24</v>
      </c>
      <c r="F756" s="3" t="s">
        <v>473</v>
      </c>
      <c r="G756" s="3" t="s">
        <v>474</v>
      </c>
      <c r="H756" s="3">
        <v>0</v>
      </c>
      <c r="I756" s="3" t="s">
        <v>473</v>
      </c>
      <c r="J756" s="3" t="s">
        <v>473</v>
      </c>
      <c r="K756" s="3" t="s">
        <v>23</v>
      </c>
      <c r="L756" s="149" t="s">
        <v>23</v>
      </c>
      <c r="M756" s="3" t="s">
        <v>475</v>
      </c>
      <c r="N756" s="149" t="s">
        <v>475</v>
      </c>
      <c r="O756" s="149" t="s">
        <v>475</v>
      </c>
      <c r="P756" s="150"/>
      <c r="Q756" s="3" t="s">
        <v>475</v>
      </c>
      <c r="R756" s="150"/>
      <c r="T756" s="150"/>
      <c r="U756" s="151">
        <v>0</v>
      </c>
      <c r="V756" s="149" t="s">
        <v>475</v>
      </c>
      <c r="W756" s="149" t="s">
        <v>475</v>
      </c>
      <c r="X756" s="149" t="s">
        <v>475</v>
      </c>
      <c r="Y756" s="149" t="s">
        <v>475</v>
      </c>
      <c r="Z756" s="150"/>
      <c r="AA756" s="150"/>
      <c r="AB756" s="152">
        <v>0</v>
      </c>
      <c r="AC756" s="152">
        <v>0</v>
      </c>
      <c r="AD756" s="152">
        <v>0</v>
      </c>
      <c r="AE756" s="152">
        <v>0</v>
      </c>
      <c r="AF756" s="152">
        <v>0</v>
      </c>
      <c r="AG756" s="150"/>
      <c r="AH756" s="150"/>
      <c r="AI756" s="150"/>
      <c r="AJ756" s="150"/>
      <c r="AK756" s="3" t="s">
        <v>475</v>
      </c>
      <c r="AL756" s="3" t="s">
        <v>475</v>
      </c>
      <c r="AM756" s="3" t="s">
        <v>475</v>
      </c>
    </row>
    <row r="757" spans="1:40" s="3" customFormat="1" x14ac:dyDescent="0.25">
      <c r="A757" s="3">
        <v>20231231</v>
      </c>
      <c r="B757" s="3" t="s">
        <v>2146</v>
      </c>
      <c r="C757" s="3" t="s">
        <v>2147</v>
      </c>
      <c r="D757" s="149">
        <v>277452.19</v>
      </c>
      <c r="E757" s="3" t="s">
        <v>23</v>
      </c>
      <c r="F757" s="3" t="s">
        <v>500</v>
      </c>
      <c r="G757" s="3" t="s">
        <v>474</v>
      </c>
      <c r="H757" s="3">
        <v>0</v>
      </c>
      <c r="I757" s="3" t="s">
        <v>500</v>
      </c>
      <c r="K757" s="3" t="s">
        <v>23</v>
      </c>
      <c r="L757" s="149" t="s">
        <v>23</v>
      </c>
      <c r="M757" s="3" t="s">
        <v>475</v>
      </c>
      <c r="N757" s="149" t="s">
        <v>475</v>
      </c>
      <c r="O757" s="149" t="s">
        <v>475</v>
      </c>
      <c r="P757" s="150"/>
      <c r="Q757" s="3" t="s">
        <v>475</v>
      </c>
      <c r="R757" s="150"/>
      <c r="T757" s="150"/>
      <c r="U757" s="151">
        <v>0</v>
      </c>
      <c r="V757" s="149" t="s">
        <v>475</v>
      </c>
      <c r="W757" s="149" t="s">
        <v>475</v>
      </c>
      <c r="X757" s="149" t="s">
        <v>475</v>
      </c>
      <c r="Y757" s="149" t="s">
        <v>475</v>
      </c>
      <c r="Z757" s="150"/>
      <c r="AA757" s="150"/>
      <c r="AB757" s="152">
        <v>0</v>
      </c>
      <c r="AC757" s="152">
        <v>0</v>
      </c>
      <c r="AD757" s="152">
        <v>0</v>
      </c>
      <c r="AE757" s="152">
        <v>0</v>
      </c>
      <c r="AF757" s="152">
        <v>0</v>
      </c>
      <c r="AG757" s="150"/>
      <c r="AH757" s="150"/>
      <c r="AI757" s="150"/>
      <c r="AJ757" s="150"/>
      <c r="AK757" s="3" t="s">
        <v>475</v>
      </c>
      <c r="AL757" s="3" t="s">
        <v>475</v>
      </c>
      <c r="AM757" s="3" t="s">
        <v>475</v>
      </c>
    </row>
    <row r="758" spans="1:40" s="3" customFormat="1" x14ac:dyDescent="0.25">
      <c r="A758" s="3">
        <v>20231231</v>
      </c>
      <c r="B758" s="3" t="s">
        <v>2148</v>
      </c>
      <c r="C758" s="3" t="s">
        <v>2149</v>
      </c>
      <c r="D758" s="149">
        <v>1458168.34</v>
      </c>
      <c r="E758" s="3" t="s">
        <v>24</v>
      </c>
      <c r="F758" s="3" t="s">
        <v>473</v>
      </c>
      <c r="G758" s="3" t="s">
        <v>474</v>
      </c>
      <c r="H758" s="3">
        <v>0</v>
      </c>
      <c r="I758" s="3" t="s">
        <v>473</v>
      </c>
      <c r="J758" s="3" t="s">
        <v>473</v>
      </c>
      <c r="K758" s="3" t="s">
        <v>23</v>
      </c>
      <c r="L758" s="149" t="s">
        <v>23</v>
      </c>
      <c r="M758" s="3" t="s">
        <v>475</v>
      </c>
      <c r="N758" s="149" t="s">
        <v>475</v>
      </c>
      <c r="O758" s="149" t="s">
        <v>475</v>
      </c>
      <c r="P758" s="150"/>
      <c r="Q758" s="3" t="s">
        <v>475</v>
      </c>
      <c r="R758" s="150"/>
      <c r="T758" s="150"/>
      <c r="U758" s="151">
        <v>0</v>
      </c>
      <c r="V758" s="149" t="s">
        <v>475</v>
      </c>
      <c r="W758" s="149" t="s">
        <v>475</v>
      </c>
      <c r="X758" s="149" t="s">
        <v>475</v>
      </c>
      <c r="Y758" s="149" t="s">
        <v>475</v>
      </c>
      <c r="Z758" s="150"/>
      <c r="AA758" s="150"/>
      <c r="AB758" s="152">
        <v>0</v>
      </c>
      <c r="AC758" s="152">
        <v>0</v>
      </c>
      <c r="AD758" s="152">
        <v>0</v>
      </c>
      <c r="AE758" s="152">
        <v>0</v>
      </c>
      <c r="AF758" s="152">
        <v>0</v>
      </c>
      <c r="AG758" s="150"/>
      <c r="AH758" s="150"/>
      <c r="AI758" s="150"/>
      <c r="AJ758" s="150"/>
      <c r="AK758" s="3" t="s">
        <v>475</v>
      </c>
      <c r="AL758" s="3" t="s">
        <v>475</v>
      </c>
      <c r="AM758" s="3" t="s">
        <v>475</v>
      </c>
    </row>
    <row r="759" spans="1:40" s="3" customFormat="1" x14ac:dyDescent="0.25">
      <c r="A759" s="3">
        <v>20231231</v>
      </c>
      <c r="B759" s="3" t="s">
        <v>2150</v>
      </c>
      <c r="C759" s="3" t="s">
        <v>2151</v>
      </c>
      <c r="D759" s="149">
        <v>40267.35</v>
      </c>
      <c r="E759" s="3" t="s">
        <v>23</v>
      </c>
      <c r="F759" s="3" t="s">
        <v>500</v>
      </c>
      <c r="G759" s="3" t="s">
        <v>474</v>
      </c>
      <c r="H759" s="3">
        <v>0</v>
      </c>
      <c r="I759" s="3" t="s">
        <v>500</v>
      </c>
      <c r="K759" s="3" t="s">
        <v>23</v>
      </c>
      <c r="L759" s="149" t="s">
        <v>23</v>
      </c>
      <c r="M759" s="3" t="s">
        <v>475</v>
      </c>
      <c r="N759" s="149" t="s">
        <v>475</v>
      </c>
      <c r="O759" s="149" t="s">
        <v>475</v>
      </c>
      <c r="P759" s="150"/>
      <c r="Q759" s="3" t="s">
        <v>475</v>
      </c>
      <c r="R759" s="150"/>
      <c r="T759" s="150"/>
      <c r="U759" s="151">
        <v>0</v>
      </c>
      <c r="V759" s="149" t="s">
        <v>475</v>
      </c>
      <c r="W759" s="149" t="s">
        <v>475</v>
      </c>
      <c r="X759" s="149" t="s">
        <v>475</v>
      </c>
      <c r="Y759" s="149" t="s">
        <v>475</v>
      </c>
      <c r="Z759" s="150"/>
      <c r="AA759" s="150"/>
      <c r="AB759" s="152">
        <v>0</v>
      </c>
      <c r="AC759" s="152">
        <v>0</v>
      </c>
      <c r="AD759" s="152">
        <v>0</v>
      </c>
      <c r="AE759" s="152">
        <v>0</v>
      </c>
      <c r="AF759" s="152">
        <v>0</v>
      </c>
      <c r="AG759" s="150"/>
      <c r="AH759" s="150"/>
      <c r="AI759" s="150"/>
      <c r="AJ759" s="150"/>
      <c r="AK759" s="3" t="s">
        <v>475</v>
      </c>
      <c r="AL759" s="3" t="s">
        <v>475</v>
      </c>
      <c r="AM759" s="3" t="s">
        <v>475</v>
      </c>
    </row>
    <row r="760" spans="1:40" s="3" customFormat="1" x14ac:dyDescent="0.25">
      <c r="A760" s="3">
        <v>20231231</v>
      </c>
      <c r="B760" s="3" t="s">
        <v>2152</v>
      </c>
      <c r="C760" s="3" t="s">
        <v>2153</v>
      </c>
      <c r="D760" s="149">
        <v>2590499.35</v>
      </c>
      <c r="E760" s="3" t="s">
        <v>23</v>
      </c>
      <c r="F760" s="3" t="s">
        <v>500</v>
      </c>
      <c r="G760" s="3" t="s">
        <v>504</v>
      </c>
      <c r="H760" s="3">
        <v>1</v>
      </c>
      <c r="I760" s="3" t="s">
        <v>500</v>
      </c>
      <c r="J760" s="157" t="s">
        <v>506</v>
      </c>
      <c r="K760" s="3" t="s">
        <v>24</v>
      </c>
      <c r="L760" s="149" t="s">
        <v>23</v>
      </c>
      <c r="M760" s="3" t="s">
        <v>475</v>
      </c>
      <c r="N760" s="149" t="s">
        <v>475</v>
      </c>
      <c r="O760" s="149" t="s">
        <v>475</v>
      </c>
      <c r="P760" s="150"/>
      <c r="Q760" s="3" t="s">
        <v>475</v>
      </c>
      <c r="R760" s="150"/>
      <c r="T760" s="150"/>
      <c r="U760" s="151">
        <v>0</v>
      </c>
      <c r="V760" s="149" t="s">
        <v>475</v>
      </c>
      <c r="W760" s="149" t="s">
        <v>475</v>
      </c>
      <c r="X760" s="149" t="s">
        <v>475</v>
      </c>
      <c r="Y760" s="149" t="s">
        <v>475</v>
      </c>
      <c r="Z760" s="150"/>
      <c r="AA760" s="150"/>
      <c r="AB760" s="152">
        <v>0</v>
      </c>
      <c r="AC760" s="152">
        <v>0</v>
      </c>
      <c r="AD760" s="152">
        <v>0</v>
      </c>
      <c r="AE760" s="152">
        <v>0</v>
      </c>
      <c r="AF760" s="152">
        <v>0</v>
      </c>
      <c r="AG760" s="150"/>
      <c r="AH760" s="150"/>
      <c r="AI760" s="150"/>
      <c r="AJ760" s="150"/>
      <c r="AK760" s="3" t="s">
        <v>22</v>
      </c>
      <c r="AL760" s="3" t="s">
        <v>571</v>
      </c>
      <c r="AM760" s="3" t="s">
        <v>475</v>
      </c>
    </row>
    <row r="761" spans="1:40" s="3" customFormat="1" x14ac:dyDescent="0.25">
      <c r="A761" s="3">
        <v>20231231</v>
      </c>
      <c r="B761" s="3" t="s">
        <v>2154</v>
      </c>
      <c r="C761" s="3" t="s">
        <v>2155</v>
      </c>
      <c r="D761" s="149">
        <v>9333139</v>
      </c>
      <c r="E761" s="3" t="s">
        <v>24</v>
      </c>
      <c r="F761" s="3" t="s">
        <v>473</v>
      </c>
      <c r="G761" s="3" t="s">
        <v>474</v>
      </c>
      <c r="H761" s="3">
        <v>0</v>
      </c>
      <c r="I761" s="3" t="s">
        <v>473</v>
      </c>
      <c r="J761" s="3" t="s">
        <v>473</v>
      </c>
      <c r="K761" s="3" t="s">
        <v>23</v>
      </c>
      <c r="L761" s="149" t="s">
        <v>23</v>
      </c>
      <c r="M761" s="3" t="s">
        <v>475</v>
      </c>
      <c r="N761" s="149" t="s">
        <v>475</v>
      </c>
      <c r="O761" s="149" t="s">
        <v>475</v>
      </c>
      <c r="P761" s="150"/>
      <c r="Q761" s="3" t="s">
        <v>475</v>
      </c>
      <c r="R761" s="150"/>
      <c r="T761" s="150"/>
      <c r="U761" s="151">
        <v>0</v>
      </c>
      <c r="V761" s="149" t="s">
        <v>475</v>
      </c>
      <c r="W761" s="149" t="s">
        <v>475</v>
      </c>
      <c r="X761" s="149" t="s">
        <v>475</v>
      </c>
      <c r="Y761" s="149" t="s">
        <v>475</v>
      </c>
      <c r="Z761" s="150"/>
      <c r="AA761" s="150"/>
      <c r="AB761" s="152">
        <v>0</v>
      </c>
      <c r="AC761" s="152">
        <v>0</v>
      </c>
      <c r="AD761" s="152">
        <v>0</v>
      </c>
      <c r="AE761" s="152">
        <v>0</v>
      </c>
      <c r="AF761" s="152">
        <v>0</v>
      </c>
      <c r="AG761" s="150"/>
      <c r="AH761" s="150"/>
      <c r="AI761" s="150"/>
      <c r="AJ761" s="150"/>
      <c r="AK761" s="3" t="s">
        <v>475</v>
      </c>
      <c r="AL761" s="3" t="s">
        <v>475</v>
      </c>
      <c r="AM761" s="3" t="s">
        <v>475</v>
      </c>
    </row>
    <row r="762" spans="1:40" s="3" customFormat="1" x14ac:dyDescent="0.25">
      <c r="A762" s="3">
        <v>20231231</v>
      </c>
      <c r="B762" s="3" t="s">
        <v>2156</v>
      </c>
      <c r="C762" s="3" t="s">
        <v>2157</v>
      </c>
      <c r="D762" s="149">
        <v>18782860.140000001</v>
      </c>
      <c r="E762" s="3" t="s">
        <v>24</v>
      </c>
      <c r="F762" s="3" t="s">
        <v>473</v>
      </c>
      <c r="G762" s="3" t="s">
        <v>474</v>
      </c>
      <c r="H762" s="3">
        <v>0</v>
      </c>
      <c r="I762" s="3" t="s">
        <v>473</v>
      </c>
      <c r="J762" s="3" t="s">
        <v>473</v>
      </c>
      <c r="K762" s="3" t="s">
        <v>23</v>
      </c>
      <c r="L762" s="149" t="s">
        <v>23</v>
      </c>
      <c r="M762" s="3" t="s">
        <v>475</v>
      </c>
      <c r="N762" s="149" t="s">
        <v>475</v>
      </c>
      <c r="O762" s="149" t="s">
        <v>475</v>
      </c>
      <c r="P762" s="150"/>
      <c r="Q762" s="3" t="s">
        <v>475</v>
      </c>
      <c r="R762" s="150"/>
      <c r="T762" s="150"/>
      <c r="U762" s="151">
        <v>0</v>
      </c>
      <c r="V762" s="149" t="s">
        <v>475</v>
      </c>
      <c r="W762" s="149" t="s">
        <v>475</v>
      </c>
      <c r="X762" s="149" t="s">
        <v>475</v>
      </c>
      <c r="Y762" s="149" t="s">
        <v>475</v>
      </c>
      <c r="Z762" s="150"/>
      <c r="AA762" s="150"/>
      <c r="AB762" s="152">
        <v>0</v>
      </c>
      <c r="AC762" s="152">
        <v>0</v>
      </c>
      <c r="AD762" s="152">
        <v>0</v>
      </c>
      <c r="AE762" s="152">
        <v>0</v>
      </c>
      <c r="AF762" s="152">
        <v>0</v>
      </c>
      <c r="AG762" s="150"/>
      <c r="AH762" s="150"/>
      <c r="AI762" s="150"/>
      <c r="AJ762" s="150"/>
      <c r="AK762" s="3" t="s">
        <v>475</v>
      </c>
      <c r="AL762" s="3" t="s">
        <v>475</v>
      </c>
      <c r="AM762" s="3" t="s">
        <v>475</v>
      </c>
    </row>
    <row r="763" spans="1:40" s="3" customFormat="1" x14ac:dyDescent="0.25">
      <c r="A763" s="3">
        <v>20231231</v>
      </c>
      <c r="B763" s="3" t="s">
        <v>2158</v>
      </c>
      <c r="C763" s="3" t="s">
        <v>2159</v>
      </c>
      <c r="D763" s="149">
        <v>68776677.679999992</v>
      </c>
      <c r="E763" s="3" t="s">
        <v>23</v>
      </c>
      <c r="F763" s="3" t="s">
        <v>500</v>
      </c>
      <c r="G763" s="3" t="s">
        <v>504</v>
      </c>
      <c r="H763" s="3">
        <v>1</v>
      </c>
      <c r="I763" s="3" t="s">
        <v>500</v>
      </c>
      <c r="J763" s="157" t="s">
        <v>506</v>
      </c>
      <c r="K763" s="3" t="s">
        <v>24</v>
      </c>
      <c r="L763" s="149" t="s">
        <v>23</v>
      </c>
      <c r="M763" s="3" t="s">
        <v>475</v>
      </c>
      <c r="N763" s="149" t="s">
        <v>475</v>
      </c>
      <c r="O763" s="149" t="s">
        <v>475</v>
      </c>
      <c r="P763" s="150"/>
      <c r="Q763" s="3" t="s">
        <v>475</v>
      </c>
      <c r="R763" s="150"/>
      <c r="T763" s="150"/>
      <c r="U763" s="151">
        <v>0</v>
      </c>
      <c r="V763" s="149" t="s">
        <v>475</v>
      </c>
      <c r="W763" s="149" t="s">
        <v>475</v>
      </c>
      <c r="X763" s="149" t="s">
        <v>475</v>
      </c>
      <c r="Y763" s="149" t="s">
        <v>475</v>
      </c>
      <c r="Z763" s="150"/>
      <c r="AA763" s="150"/>
      <c r="AB763" s="152">
        <v>0</v>
      </c>
      <c r="AC763" s="152">
        <v>0</v>
      </c>
      <c r="AD763" s="152">
        <v>0</v>
      </c>
      <c r="AE763" s="152">
        <v>0</v>
      </c>
      <c r="AF763" s="152">
        <v>0</v>
      </c>
      <c r="AG763" s="150"/>
      <c r="AH763" s="150"/>
      <c r="AI763" s="150"/>
      <c r="AJ763" s="150"/>
      <c r="AK763" s="3" t="s">
        <v>22</v>
      </c>
      <c r="AL763" s="3" t="s">
        <v>571</v>
      </c>
      <c r="AM763" s="3" t="s">
        <v>475</v>
      </c>
    </row>
    <row r="764" spans="1:40" s="3" customFormat="1" x14ac:dyDescent="0.25">
      <c r="A764" s="3">
        <v>20231231</v>
      </c>
      <c r="B764" s="3" t="s">
        <v>2160</v>
      </c>
      <c r="C764" s="3" t="s">
        <v>2161</v>
      </c>
      <c r="D764" s="149">
        <v>1550650.25</v>
      </c>
      <c r="E764" s="3" t="s">
        <v>23</v>
      </c>
      <c r="F764" s="3" t="s">
        <v>500</v>
      </c>
      <c r="G764" s="3" t="s">
        <v>504</v>
      </c>
      <c r="H764" s="3">
        <v>1</v>
      </c>
      <c r="I764" s="3" t="s">
        <v>500</v>
      </c>
      <c r="K764" s="3" t="s">
        <v>24</v>
      </c>
      <c r="L764" s="149" t="s">
        <v>23</v>
      </c>
      <c r="M764" s="3" t="s">
        <v>475</v>
      </c>
      <c r="N764" s="149" t="s">
        <v>475</v>
      </c>
      <c r="O764" s="149" t="s">
        <v>475</v>
      </c>
      <c r="P764" s="150"/>
      <c r="Q764" s="3" t="s">
        <v>475</v>
      </c>
      <c r="R764" s="150"/>
      <c r="T764" s="150"/>
      <c r="U764" s="151">
        <v>0</v>
      </c>
      <c r="V764" s="149" t="s">
        <v>475</v>
      </c>
      <c r="W764" s="149" t="s">
        <v>475</v>
      </c>
      <c r="X764" s="149" t="s">
        <v>475</v>
      </c>
      <c r="Y764" s="149" t="s">
        <v>475</v>
      </c>
      <c r="Z764" s="150"/>
      <c r="AA764" s="150"/>
      <c r="AB764" s="152">
        <v>0</v>
      </c>
      <c r="AC764" s="152">
        <v>0</v>
      </c>
      <c r="AD764" s="152">
        <v>0</v>
      </c>
      <c r="AE764" s="152">
        <v>0</v>
      </c>
      <c r="AF764" s="152">
        <v>0</v>
      </c>
      <c r="AG764" s="150"/>
      <c r="AH764" s="150"/>
      <c r="AI764" s="150"/>
      <c r="AJ764" s="150"/>
      <c r="AK764" s="3" t="s">
        <v>475</v>
      </c>
      <c r="AL764" s="3" t="s">
        <v>475</v>
      </c>
      <c r="AM764" s="3" t="s">
        <v>475</v>
      </c>
    </row>
    <row r="765" spans="1:40" s="3" customFormat="1" x14ac:dyDescent="0.25">
      <c r="A765" s="3">
        <v>20231231</v>
      </c>
      <c r="B765" s="3" t="s">
        <v>2162</v>
      </c>
      <c r="C765" s="3" t="s">
        <v>2163</v>
      </c>
      <c r="D765" s="149">
        <v>2833779.76</v>
      </c>
      <c r="E765" s="3" t="s">
        <v>23</v>
      </c>
      <c r="F765" s="3" t="s">
        <v>500</v>
      </c>
      <c r="G765" s="3" t="s">
        <v>474</v>
      </c>
      <c r="H765" s="3">
        <v>0</v>
      </c>
      <c r="I765" s="3" t="s">
        <v>500</v>
      </c>
      <c r="K765" s="3" t="s">
        <v>23</v>
      </c>
      <c r="L765" s="149" t="s">
        <v>23</v>
      </c>
      <c r="M765" s="3" t="s">
        <v>475</v>
      </c>
      <c r="N765" s="149" t="s">
        <v>475</v>
      </c>
      <c r="O765" s="149" t="s">
        <v>475</v>
      </c>
      <c r="P765" s="150"/>
      <c r="Q765" s="3" t="s">
        <v>475</v>
      </c>
      <c r="R765" s="150"/>
      <c r="T765" s="150"/>
      <c r="U765" s="151">
        <v>0</v>
      </c>
      <c r="V765" s="149" t="s">
        <v>475</v>
      </c>
      <c r="W765" s="149" t="s">
        <v>475</v>
      </c>
      <c r="X765" s="149" t="s">
        <v>475</v>
      </c>
      <c r="Y765" s="149" t="s">
        <v>475</v>
      </c>
      <c r="Z765" s="150"/>
      <c r="AA765" s="150"/>
      <c r="AB765" s="152">
        <v>0</v>
      </c>
      <c r="AC765" s="152">
        <v>0</v>
      </c>
      <c r="AD765" s="152">
        <v>0</v>
      </c>
      <c r="AE765" s="152">
        <v>0</v>
      </c>
      <c r="AF765" s="152">
        <v>0</v>
      </c>
      <c r="AG765" s="150"/>
      <c r="AH765" s="150"/>
      <c r="AI765" s="150"/>
      <c r="AJ765" s="150"/>
      <c r="AK765" s="3" t="s">
        <v>475</v>
      </c>
      <c r="AL765" s="3" t="s">
        <v>475</v>
      </c>
      <c r="AM765" s="3" t="s">
        <v>475</v>
      </c>
    </row>
    <row r="766" spans="1:40" s="3" customFormat="1" x14ac:dyDescent="0.25">
      <c r="A766" s="3">
        <v>20231231</v>
      </c>
      <c r="B766" s="3" t="s">
        <v>2164</v>
      </c>
      <c r="C766" s="3" t="s">
        <v>2165</v>
      </c>
      <c r="D766" s="149">
        <v>106710.44</v>
      </c>
      <c r="E766" s="3" t="s">
        <v>24</v>
      </c>
      <c r="F766" s="3" t="s">
        <v>473</v>
      </c>
      <c r="G766" s="3" t="s">
        <v>474</v>
      </c>
      <c r="H766" s="3">
        <v>0</v>
      </c>
      <c r="I766" s="3" t="s">
        <v>473</v>
      </c>
      <c r="J766" s="3" t="s">
        <v>473</v>
      </c>
      <c r="K766" s="3" t="s">
        <v>23</v>
      </c>
      <c r="L766" s="149" t="s">
        <v>23</v>
      </c>
      <c r="M766" s="3" t="s">
        <v>475</v>
      </c>
      <c r="N766" s="149" t="s">
        <v>475</v>
      </c>
      <c r="O766" s="149" t="s">
        <v>475</v>
      </c>
      <c r="P766" s="150"/>
      <c r="Q766" s="3" t="s">
        <v>475</v>
      </c>
      <c r="R766" s="150"/>
      <c r="T766" s="150"/>
      <c r="U766" s="151">
        <v>0</v>
      </c>
      <c r="V766" s="149" t="s">
        <v>475</v>
      </c>
      <c r="W766" s="149" t="s">
        <v>475</v>
      </c>
      <c r="X766" s="149" t="s">
        <v>475</v>
      </c>
      <c r="Y766" s="149" t="s">
        <v>475</v>
      </c>
      <c r="Z766" s="150"/>
      <c r="AA766" s="150"/>
      <c r="AB766" s="152">
        <v>0</v>
      </c>
      <c r="AC766" s="152">
        <v>0</v>
      </c>
      <c r="AD766" s="152">
        <v>0</v>
      </c>
      <c r="AE766" s="152">
        <v>0</v>
      </c>
      <c r="AF766" s="152">
        <v>0</v>
      </c>
      <c r="AG766" s="150"/>
      <c r="AH766" s="150"/>
      <c r="AI766" s="150"/>
      <c r="AJ766" s="150"/>
      <c r="AK766" s="3" t="s">
        <v>475</v>
      </c>
      <c r="AL766" s="3" t="s">
        <v>475</v>
      </c>
      <c r="AM766" s="3" t="s">
        <v>475</v>
      </c>
    </row>
    <row r="767" spans="1:40" s="3" customFormat="1" x14ac:dyDescent="0.25">
      <c r="A767" s="3">
        <v>20231231</v>
      </c>
      <c r="B767" s="3" t="s">
        <v>2166</v>
      </c>
      <c r="C767" s="3" t="s">
        <v>2167</v>
      </c>
      <c r="D767" s="149">
        <v>18641712.780000001</v>
      </c>
      <c r="E767" s="3" t="s">
        <v>24</v>
      </c>
      <c r="F767" s="3" t="s">
        <v>473</v>
      </c>
      <c r="G767" s="3" t="s">
        <v>474</v>
      </c>
      <c r="H767" s="3">
        <v>0</v>
      </c>
      <c r="I767" s="3" t="s">
        <v>473</v>
      </c>
      <c r="J767" s="3" t="s">
        <v>473</v>
      </c>
      <c r="K767" s="3" t="s">
        <v>23</v>
      </c>
      <c r="L767" s="149" t="s">
        <v>23</v>
      </c>
      <c r="M767" s="3" t="s">
        <v>475</v>
      </c>
      <c r="N767" s="149" t="s">
        <v>475</v>
      </c>
      <c r="O767" s="149" t="s">
        <v>475</v>
      </c>
      <c r="P767" s="150"/>
      <c r="Q767" s="3" t="s">
        <v>475</v>
      </c>
      <c r="R767" s="150"/>
      <c r="T767" s="150"/>
      <c r="U767" s="151">
        <v>0</v>
      </c>
      <c r="V767" s="149" t="s">
        <v>475</v>
      </c>
      <c r="W767" s="149" t="s">
        <v>475</v>
      </c>
      <c r="X767" s="149" t="s">
        <v>475</v>
      </c>
      <c r="Y767" s="149" t="s">
        <v>475</v>
      </c>
      <c r="Z767" s="150"/>
      <c r="AA767" s="150"/>
      <c r="AB767" s="152">
        <v>0</v>
      </c>
      <c r="AC767" s="152">
        <v>0</v>
      </c>
      <c r="AD767" s="152">
        <v>0</v>
      </c>
      <c r="AE767" s="152">
        <v>0</v>
      </c>
      <c r="AF767" s="152">
        <v>0</v>
      </c>
      <c r="AG767" s="150"/>
      <c r="AH767" s="150"/>
      <c r="AI767" s="150"/>
      <c r="AJ767" s="150"/>
      <c r="AK767" s="3" t="s">
        <v>475</v>
      </c>
      <c r="AL767" s="3" t="s">
        <v>475</v>
      </c>
      <c r="AM767" s="3" t="s">
        <v>475</v>
      </c>
    </row>
    <row r="768" spans="1:40" s="3" customFormat="1" x14ac:dyDescent="0.25">
      <c r="A768" s="3">
        <v>20231231</v>
      </c>
      <c r="B768" s="3" t="s">
        <v>2168</v>
      </c>
      <c r="C768" s="3" t="s">
        <v>2169</v>
      </c>
      <c r="D768" s="149">
        <v>1590969.2900000003</v>
      </c>
      <c r="E768" s="3" t="s">
        <v>24</v>
      </c>
      <c r="F768" s="3" t="s">
        <v>473</v>
      </c>
      <c r="G768" s="3" t="s">
        <v>474</v>
      </c>
      <c r="H768" s="3">
        <v>0</v>
      </c>
      <c r="I768" s="3" t="s">
        <v>473</v>
      </c>
      <c r="J768" s="3" t="s">
        <v>473</v>
      </c>
      <c r="K768" s="3" t="s">
        <v>23</v>
      </c>
      <c r="L768" s="149" t="s">
        <v>23</v>
      </c>
      <c r="M768" s="3" t="s">
        <v>475</v>
      </c>
      <c r="N768" s="149" t="s">
        <v>475</v>
      </c>
      <c r="O768" s="149" t="s">
        <v>475</v>
      </c>
      <c r="P768" s="150"/>
      <c r="Q768" s="3" t="s">
        <v>475</v>
      </c>
      <c r="R768" s="150"/>
      <c r="T768" s="150"/>
      <c r="U768" s="151">
        <v>0</v>
      </c>
      <c r="V768" s="149" t="s">
        <v>475</v>
      </c>
      <c r="W768" s="149" t="s">
        <v>475</v>
      </c>
      <c r="X768" s="149" t="s">
        <v>475</v>
      </c>
      <c r="Y768" s="149" t="s">
        <v>475</v>
      </c>
      <c r="Z768" s="150"/>
      <c r="AA768" s="150"/>
      <c r="AB768" s="152">
        <v>0</v>
      </c>
      <c r="AC768" s="152">
        <v>0</v>
      </c>
      <c r="AD768" s="152">
        <v>0</v>
      </c>
      <c r="AE768" s="152">
        <v>0</v>
      </c>
      <c r="AF768" s="152">
        <v>0</v>
      </c>
      <c r="AG768" s="150"/>
      <c r="AH768" s="150"/>
      <c r="AI768" s="150"/>
      <c r="AJ768" s="150"/>
      <c r="AK768" s="3" t="s">
        <v>475</v>
      </c>
      <c r="AL768" s="3" t="s">
        <v>475</v>
      </c>
      <c r="AM768" s="3" t="s">
        <v>475</v>
      </c>
    </row>
    <row r="769" spans="1:40" s="3" customFormat="1" x14ac:dyDescent="0.25">
      <c r="A769" s="3">
        <v>20231231</v>
      </c>
      <c r="B769" s="3" t="s">
        <v>2170</v>
      </c>
      <c r="C769" s="3" t="s">
        <v>2171</v>
      </c>
      <c r="D769" s="149">
        <v>97020.63</v>
      </c>
      <c r="E769" s="3" t="s">
        <v>24</v>
      </c>
      <c r="F769" s="3" t="s">
        <v>473</v>
      </c>
      <c r="G769" s="3" t="s">
        <v>474</v>
      </c>
      <c r="H769" s="3">
        <v>0</v>
      </c>
      <c r="I769" s="3" t="s">
        <v>473</v>
      </c>
      <c r="J769" s="3" t="s">
        <v>473</v>
      </c>
      <c r="K769" s="3" t="s">
        <v>23</v>
      </c>
      <c r="L769" s="149" t="s">
        <v>23</v>
      </c>
      <c r="M769" s="3" t="s">
        <v>475</v>
      </c>
      <c r="N769" s="149" t="s">
        <v>475</v>
      </c>
      <c r="O769" s="149" t="s">
        <v>475</v>
      </c>
      <c r="P769" s="150"/>
      <c r="Q769" s="3" t="s">
        <v>475</v>
      </c>
      <c r="R769" s="150"/>
      <c r="T769" s="150"/>
      <c r="U769" s="151">
        <v>0</v>
      </c>
      <c r="V769" s="149" t="s">
        <v>475</v>
      </c>
      <c r="W769" s="149" t="s">
        <v>475</v>
      </c>
      <c r="X769" s="149" t="s">
        <v>475</v>
      </c>
      <c r="Y769" s="149" t="s">
        <v>475</v>
      </c>
      <c r="Z769" s="150"/>
      <c r="AA769" s="150"/>
      <c r="AB769" s="152">
        <v>0</v>
      </c>
      <c r="AC769" s="152">
        <v>0</v>
      </c>
      <c r="AD769" s="152">
        <v>0</v>
      </c>
      <c r="AE769" s="152">
        <v>0</v>
      </c>
      <c r="AF769" s="152">
        <v>0</v>
      </c>
      <c r="AG769" s="150"/>
      <c r="AH769" s="150"/>
      <c r="AI769" s="150"/>
      <c r="AJ769" s="150"/>
      <c r="AK769" s="3" t="s">
        <v>475</v>
      </c>
      <c r="AL769" s="3" t="s">
        <v>475</v>
      </c>
      <c r="AM769" s="3" t="s">
        <v>475</v>
      </c>
    </row>
    <row r="770" spans="1:40" s="3" customFormat="1" x14ac:dyDescent="0.25">
      <c r="A770" s="3">
        <v>20231231</v>
      </c>
      <c r="B770" s="3" t="s">
        <v>2172</v>
      </c>
      <c r="C770" s="3" t="s">
        <v>2173</v>
      </c>
      <c r="D770" s="149">
        <v>842995.66999999993</v>
      </c>
      <c r="E770" s="3" t="s">
        <v>23</v>
      </c>
      <c r="F770" s="3" t="s">
        <v>500</v>
      </c>
      <c r="G770" s="3" t="s">
        <v>504</v>
      </c>
      <c r="H770" s="3">
        <v>1</v>
      </c>
      <c r="I770" s="3" t="s">
        <v>500</v>
      </c>
      <c r="K770" s="3" t="s">
        <v>24</v>
      </c>
      <c r="L770" s="149" t="s">
        <v>23</v>
      </c>
      <c r="M770" s="3" t="s">
        <v>475</v>
      </c>
      <c r="N770" s="149" t="s">
        <v>475</v>
      </c>
      <c r="O770" s="149" t="s">
        <v>475</v>
      </c>
      <c r="P770" s="150"/>
      <c r="Q770" s="3" t="s">
        <v>475</v>
      </c>
      <c r="R770" s="150"/>
      <c r="T770" s="150"/>
      <c r="U770" s="151">
        <v>0</v>
      </c>
      <c r="V770" s="149" t="s">
        <v>475</v>
      </c>
      <c r="W770" s="149" t="s">
        <v>475</v>
      </c>
      <c r="X770" s="149" t="s">
        <v>475</v>
      </c>
      <c r="Y770" s="149" t="s">
        <v>475</v>
      </c>
      <c r="Z770" s="150"/>
      <c r="AA770" s="150"/>
      <c r="AB770" s="152">
        <v>0</v>
      </c>
      <c r="AC770" s="152">
        <v>0</v>
      </c>
      <c r="AD770" s="152">
        <v>0</v>
      </c>
      <c r="AE770" s="152">
        <v>0</v>
      </c>
      <c r="AF770" s="152">
        <v>0</v>
      </c>
      <c r="AG770" s="150"/>
      <c r="AH770" s="150"/>
      <c r="AI770" s="150"/>
      <c r="AJ770" s="150"/>
      <c r="AK770" s="3" t="s">
        <v>475</v>
      </c>
      <c r="AL770" s="3" t="s">
        <v>475</v>
      </c>
      <c r="AM770" s="3" t="s">
        <v>475</v>
      </c>
    </row>
    <row r="771" spans="1:40" s="3" customFormat="1" x14ac:dyDescent="0.25">
      <c r="A771" s="3">
        <v>20231231</v>
      </c>
      <c r="B771" s="3" t="s">
        <v>2174</v>
      </c>
      <c r="C771" s="3" t="s">
        <v>2175</v>
      </c>
      <c r="D771" s="149">
        <v>192881.12000000002</v>
      </c>
      <c r="E771" s="3" t="s">
        <v>24</v>
      </c>
      <c r="F771" s="3" t="s">
        <v>473</v>
      </c>
      <c r="G771" s="3" t="s">
        <v>474</v>
      </c>
      <c r="H771" s="3">
        <v>0</v>
      </c>
      <c r="I771" s="3" t="s">
        <v>473</v>
      </c>
      <c r="J771" s="3" t="s">
        <v>473</v>
      </c>
      <c r="K771" s="3" t="s">
        <v>23</v>
      </c>
      <c r="L771" s="149" t="s">
        <v>23</v>
      </c>
      <c r="M771" s="3" t="s">
        <v>475</v>
      </c>
      <c r="N771" s="149" t="s">
        <v>475</v>
      </c>
      <c r="O771" s="149" t="s">
        <v>475</v>
      </c>
      <c r="P771" s="150"/>
      <c r="Q771" s="3" t="s">
        <v>475</v>
      </c>
      <c r="R771" s="150"/>
      <c r="T771" s="150"/>
      <c r="U771" s="151">
        <v>0</v>
      </c>
      <c r="V771" s="149" t="s">
        <v>475</v>
      </c>
      <c r="W771" s="149" t="s">
        <v>475</v>
      </c>
      <c r="X771" s="149" t="s">
        <v>475</v>
      </c>
      <c r="Y771" s="149" t="s">
        <v>475</v>
      </c>
      <c r="Z771" s="150"/>
      <c r="AA771" s="150"/>
      <c r="AB771" s="152">
        <v>0</v>
      </c>
      <c r="AC771" s="152">
        <v>0</v>
      </c>
      <c r="AD771" s="152">
        <v>0</v>
      </c>
      <c r="AE771" s="152">
        <v>0</v>
      </c>
      <c r="AF771" s="152">
        <v>0</v>
      </c>
      <c r="AG771" s="150"/>
      <c r="AH771" s="150"/>
      <c r="AI771" s="150"/>
      <c r="AJ771" s="150"/>
      <c r="AK771" s="3" t="s">
        <v>475</v>
      </c>
      <c r="AL771" s="3" t="s">
        <v>475</v>
      </c>
      <c r="AM771" s="3" t="s">
        <v>475</v>
      </c>
    </row>
    <row r="772" spans="1:40" s="3" customFormat="1" x14ac:dyDescent="0.25">
      <c r="A772" s="3">
        <v>20231231</v>
      </c>
      <c r="B772" s="3" t="s">
        <v>2176</v>
      </c>
      <c r="C772" s="3" t="s">
        <v>2177</v>
      </c>
      <c r="D772" s="149">
        <v>144137.57999999999</v>
      </c>
      <c r="E772" s="3" t="s">
        <v>24</v>
      </c>
      <c r="F772" s="3" t="s">
        <v>473</v>
      </c>
      <c r="G772" s="3" t="s">
        <v>474</v>
      </c>
      <c r="H772" s="3">
        <v>0</v>
      </c>
      <c r="I772" s="3" t="s">
        <v>473</v>
      </c>
      <c r="J772" s="3" t="s">
        <v>473</v>
      </c>
      <c r="K772" s="3" t="s">
        <v>23</v>
      </c>
      <c r="L772" s="149" t="s">
        <v>23</v>
      </c>
      <c r="M772" s="3" t="s">
        <v>475</v>
      </c>
      <c r="N772" s="149" t="s">
        <v>475</v>
      </c>
      <c r="O772" s="149" t="s">
        <v>475</v>
      </c>
      <c r="P772" s="150"/>
      <c r="Q772" s="3" t="s">
        <v>475</v>
      </c>
      <c r="R772" s="150"/>
      <c r="T772" s="150"/>
      <c r="U772" s="151">
        <v>0</v>
      </c>
      <c r="V772" s="149" t="s">
        <v>475</v>
      </c>
      <c r="W772" s="149" t="s">
        <v>475</v>
      </c>
      <c r="X772" s="149" t="s">
        <v>475</v>
      </c>
      <c r="Y772" s="149" t="s">
        <v>475</v>
      </c>
      <c r="Z772" s="150"/>
      <c r="AA772" s="150"/>
      <c r="AB772" s="152">
        <v>0</v>
      </c>
      <c r="AC772" s="152">
        <v>0</v>
      </c>
      <c r="AD772" s="152">
        <v>0</v>
      </c>
      <c r="AE772" s="152">
        <v>0</v>
      </c>
      <c r="AF772" s="152">
        <v>0</v>
      </c>
      <c r="AG772" s="150"/>
      <c r="AH772" s="150"/>
      <c r="AI772" s="150"/>
      <c r="AJ772" s="150"/>
      <c r="AK772" s="3" t="s">
        <v>475</v>
      </c>
      <c r="AL772" s="3" t="s">
        <v>475</v>
      </c>
      <c r="AM772" s="3" t="s">
        <v>475</v>
      </c>
    </row>
    <row r="773" spans="1:40" s="3" customFormat="1" x14ac:dyDescent="0.25">
      <c r="A773" s="3">
        <v>20231231</v>
      </c>
      <c r="B773" s="3" t="s">
        <v>2178</v>
      </c>
      <c r="C773" s="3" t="s">
        <v>2179</v>
      </c>
      <c r="D773" s="149">
        <v>18226.099999999999</v>
      </c>
      <c r="E773" s="3" t="s">
        <v>23</v>
      </c>
      <c r="F773" s="3" t="s">
        <v>500</v>
      </c>
      <c r="G773" s="3" t="s">
        <v>474</v>
      </c>
      <c r="H773" s="3">
        <v>0</v>
      </c>
      <c r="I773" s="3" t="s">
        <v>500</v>
      </c>
      <c r="K773" s="3" t="s">
        <v>23</v>
      </c>
      <c r="L773" s="149" t="s">
        <v>23</v>
      </c>
      <c r="M773" s="3" t="s">
        <v>475</v>
      </c>
      <c r="N773" s="149" t="s">
        <v>475</v>
      </c>
      <c r="O773" s="149" t="s">
        <v>475</v>
      </c>
      <c r="P773" s="150"/>
      <c r="Q773" s="3" t="s">
        <v>475</v>
      </c>
      <c r="R773" s="150"/>
      <c r="T773" s="150"/>
      <c r="U773" s="151">
        <v>0</v>
      </c>
      <c r="V773" s="149" t="s">
        <v>475</v>
      </c>
      <c r="W773" s="149" t="s">
        <v>475</v>
      </c>
      <c r="X773" s="149" t="s">
        <v>475</v>
      </c>
      <c r="Y773" s="149" t="s">
        <v>475</v>
      </c>
      <c r="Z773" s="150"/>
      <c r="AA773" s="150"/>
      <c r="AB773" s="152">
        <v>0</v>
      </c>
      <c r="AC773" s="152">
        <v>0</v>
      </c>
      <c r="AD773" s="152">
        <v>0</v>
      </c>
      <c r="AE773" s="152">
        <v>0</v>
      </c>
      <c r="AF773" s="152">
        <v>0</v>
      </c>
      <c r="AG773" s="150"/>
      <c r="AH773" s="150"/>
      <c r="AI773" s="150"/>
      <c r="AJ773" s="150"/>
      <c r="AK773" s="3" t="s">
        <v>475</v>
      </c>
      <c r="AL773" s="3" t="s">
        <v>475</v>
      </c>
      <c r="AM773" s="3" t="s">
        <v>475</v>
      </c>
    </row>
    <row r="774" spans="1:40" s="3" customFormat="1" x14ac:dyDescent="0.25">
      <c r="A774" s="3">
        <v>20231231</v>
      </c>
      <c r="B774" s="3" t="s">
        <v>2180</v>
      </c>
      <c r="C774" s="3" t="s">
        <v>2181</v>
      </c>
      <c r="D774" s="149">
        <v>19084.8</v>
      </c>
      <c r="E774" s="3" t="s">
        <v>23</v>
      </c>
      <c r="F774" s="3" t="s">
        <v>500</v>
      </c>
      <c r="G774" s="3" t="s">
        <v>474</v>
      </c>
      <c r="H774" s="3">
        <v>0</v>
      </c>
      <c r="I774" s="3" t="s">
        <v>500</v>
      </c>
      <c r="J774" s="157" t="s">
        <v>483</v>
      </c>
      <c r="K774" s="3" t="s">
        <v>23</v>
      </c>
      <c r="L774" s="149" t="s">
        <v>23</v>
      </c>
      <c r="M774" s="3" t="s">
        <v>475</v>
      </c>
      <c r="N774" s="149" t="s">
        <v>475</v>
      </c>
      <c r="O774" s="149" t="s">
        <v>475</v>
      </c>
      <c r="P774" s="150"/>
      <c r="Q774" s="3" t="s">
        <v>475</v>
      </c>
      <c r="R774" s="150"/>
      <c r="T774" s="150"/>
      <c r="U774" s="151">
        <v>0</v>
      </c>
      <c r="V774" s="149" t="s">
        <v>475</v>
      </c>
      <c r="W774" s="149" t="s">
        <v>475</v>
      </c>
      <c r="X774" s="149" t="s">
        <v>475</v>
      </c>
      <c r="Y774" s="149" t="s">
        <v>475</v>
      </c>
      <c r="Z774" s="150"/>
      <c r="AA774" s="150"/>
      <c r="AB774" s="152">
        <v>0</v>
      </c>
      <c r="AC774" s="152">
        <v>0</v>
      </c>
      <c r="AD774" s="152">
        <v>0</v>
      </c>
      <c r="AE774" s="152">
        <v>0</v>
      </c>
      <c r="AF774" s="152">
        <v>0</v>
      </c>
      <c r="AG774" s="150"/>
      <c r="AH774" s="150"/>
      <c r="AI774" s="150"/>
      <c r="AJ774" s="150"/>
      <c r="AK774" s="3" t="s">
        <v>25</v>
      </c>
      <c r="AL774" s="3" t="s">
        <v>2182</v>
      </c>
      <c r="AM774" s="3" t="s">
        <v>475</v>
      </c>
    </row>
    <row r="775" spans="1:40" s="3" customFormat="1" x14ac:dyDescent="0.25">
      <c r="A775" s="3">
        <v>20231231</v>
      </c>
      <c r="B775" s="3" t="s">
        <v>2183</v>
      </c>
      <c r="C775" s="3" t="s">
        <v>2184</v>
      </c>
      <c r="D775" s="149">
        <v>309908.09999999998</v>
      </c>
      <c r="E775" s="3" t="s">
        <v>23</v>
      </c>
      <c r="F775" s="3" t="s">
        <v>500</v>
      </c>
      <c r="G775" s="3" t="s">
        <v>474</v>
      </c>
      <c r="H775" s="3">
        <v>0</v>
      </c>
      <c r="I775" s="3" t="s">
        <v>500</v>
      </c>
      <c r="J775" s="157" t="s">
        <v>483</v>
      </c>
      <c r="K775" s="3" t="s">
        <v>23</v>
      </c>
      <c r="L775" s="149" t="s">
        <v>23</v>
      </c>
      <c r="M775" s="3" t="s">
        <v>475</v>
      </c>
      <c r="N775" s="149" t="s">
        <v>475</v>
      </c>
      <c r="O775" s="149" t="s">
        <v>475</v>
      </c>
      <c r="P775" s="150"/>
      <c r="Q775" s="3" t="s">
        <v>475</v>
      </c>
      <c r="R775" s="150"/>
      <c r="T775" s="150"/>
      <c r="U775" s="151">
        <v>0</v>
      </c>
      <c r="V775" s="149" t="s">
        <v>475</v>
      </c>
      <c r="W775" s="149" t="s">
        <v>475</v>
      </c>
      <c r="X775" s="149" t="s">
        <v>475</v>
      </c>
      <c r="Y775" s="149" t="s">
        <v>475</v>
      </c>
      <c r="Z775" s="150"/>
      <c r="AA775" s="150"/>
      <c r="AB775" s="152">
        <v>0</v>
      </c>
      <c r="AC775" s="152">
        <v>0</v>
      </c>
      <c r="AD775" s="152">
        <v>0</v>
      </c>
      <c r="AE775" s="152">
        <v>0</v>
      </c>
      <c r="AF775" s="152">
        <v>0</v>
      </c>
      <c r="AG775" s="150"/>
      <c r="AH775" s="150"/>
      <c r="AI775" s="150"/>
      <c r="AJ775" s="150"/>
      <c r="AK775" s="3" t="s">
        <v>25</v>
      </c>
      <c r="AL775" s="3" t="s">
        <v>2185</v>
      </c>
      <c r="AM775" s="3" t="s">
        <v>475</v>
      </c>
    </row>
    <row r="776" spans="1:40" s="3" customFormat="1" x14ac:dyDescent="0.25">
      <c r="A776" s="3">
        <v>20231231</v>
      </c>
      <c r="B776" s="3" t="s">
        <v>2186</v>
      </c>
      <c r="C776" s="3" t="s">
        <v>2187</v>
      </c>
      <c r="D776" s="149">
        <v>1047772.85</v>
      </c>
      <c r="E776" s="3" t="s">
        <v>23</v>
      </c>
      <c r="F776" s="3" t="s">
        <v>500</v>
      </c>
      <c r="G776" s="3" t="s">
        <v>474</v>
      </c>
      <c r="H776" s="3">
        <v>0</v>
      </c>
      <c r="I776" s="3" t="s">
        <v>500</v>
      </c>
      <c r="J776" s="157" t="s">
        <v>483</v>
      </c>
      <c r="K776" s="3" t="s">
        <v>23</v>
      </c>
      <c r="L776" s="149" t="s">
        <v>23</v>
      </c>
      <c r="M776" s="3" t="s">
        <v>475</v>
      </c>
      <c r="N776" s="149" t="s">
        <v>475</v>
      </c>
      <c r="O776" s="149" t="s">
        <v>475</v>
      </c>
      <c r="P776" s="150"/>
      <c r="Q776" s="3" t="s">
        <v>475</v>
      </c>
      <c r="R776" s="150"/>
      <c r="T776" s="150"/>
      <c r="U776" s="151">
        <v>0</v>
      </c>
      <c r="V776" s="149" t="s">
        <v>475</v>
      </c>
      <c r="W776" s="149" t="s">
        <v>475</v>
      </c>
      <c r="X776" s="149" t="s">
        <v>475</v>
      </c>
      <c r="Y776" s="149" t="s">
        <v>475</v>
      </c>
      <c r="Z776" s="150"/>
      <c r="AA776" s="150"/>
      <c r="AB776" s="152">
        <v>0</v>
      </c>
      <c r="AC776" s="152">
        <v>0</v>
      </c>
      <c r="AD776" s="152">
        <v>0</v>
      </c>
      <c r="AE776" s="152">
        <v>0</v>
      </c>
      <c r="AF776" s="152">
        <v>0</v>
      </c>
      <c r="AG776" s="150"/>
      <c r="AH776" s="150"/>
      <c r="AI776" s="150"/>
      <c r="AJ776" s="150"/>
      <c r="AK776" s="3" t="s">
        <v>25</v>
      </c>
      <c r="AL776" s="3" t="s">
        <v>2188</v>
      </c>
      <c r="AM776" s="3" t="s">
        <v>475</v>
      </c>
    </row>
    <row r="777" spans="1:40" s="3" customFormat="1" x14ac:dyDescent="0.25">
      <c r="A777" s="3">
        <v>20231231</v>
      </c>
      <c r="B777" s="3" t="s">
        <v>2189</v>
      </c>
      <c r="C777" s="3" t="s">
        <v>2190</v>
      </c>
      <c r="D777" s="149">
        <v>464547</v>
      </c>
      <c r="E777" s="3" t="s">
        <v>23</v>
      </c>
      <c r="F777" s="3" t="s">
        <v>500</v>
      </c>
      <c r="G777" s="3" t="s">
        <v>474</v>
      </c>
      <c r="H777" s="3">
        <v>0</v>
      </c>
      <c r="I777" s="3" t="s">
        <v>500</v>
      </c>
      <c r="K777" s="3" t="s">
        <v>23</v>
      </c>
      <c r="L777" s="149" t="s">
        <v>23</v>
      </c>
      <c r="M777" s="3" t="s">
        <v>475</v>
      </c>
      <c r="N777" s="149" t="s">
        <v>475</v>
      </c>
      <c r="O777" s="149" t="s">
        <v>475</v>
      </c>
      <c r="P777" s="150"/>
      <c r="Q777" s="3" t="s">
        <v>475</v>
      </c>
      <c r="R777" s="150"/>
      <c r="T777" s="150"/>
      <c r="U777" s="151">
        <v>0</v>
      </c>
      <c r="V777" s="149" t="s">
        <v>475</v>
      </c>
      <c r="W777" s="149" t="s">
        <v>475</v>
      </c>
      <c r="X777" s="149" t="s">
        <v>475</v>
      </c>
      <c r="Y777" s="149" t="s">
        <v>475</v>
      </c>
      <c r="Z777" s="150"/>
      <c r="AA777" s="150"/>
      <c r="AB777" s="152">
        <v>0</v>
      </c>
      <c r="AC777" s="152">
        <v>0</v>
      </c>
      <c r="AD777" s="152">
        <v>0</v>
      </c>
      <c r="AE777" s="152">
        <v>0</v>
      </c>
      <c r="AF777" s="152">
        <v>0</v>
      </c>
      <c r="AG777" s="150"/>
      <c r="AH777" s="150"/>
      <c r="AI777" s="150"/>
      <c r="AJ777" s="150"/>
      <c r="AK777" s="3" t="s">
        <v>475</v>
      </c>
      <c r="AL777" s="3" t="s">
        <v>475</v>
      </c>
      <c r="AM777" s="3" t="s">
        <v>475</v>
      </c>
    </row>
    <row r="778" spans="1:40" s="3" customFormat="1" x14ac:dyDescent="0.25">
      <c r="A778" s="3">
        <v>20231231</v>
      </c>
      <c r="B778" s="3" t="s">
        <v>2191</v>
      </c>
      <c r="C778" s="3" t="s">
        <v>2192</v>
      </c>
      <c r="D778" s="149">
        <v>10520.42</v>
      </c>
      <c r="E778" s="3" t="s">
        <v>24</v>
      </c>
      <c r="F778" s="3" t="s">
        <v>473</v>
      </c>
      <c r="G778" s="3" t="s">
        <v>474</v>
      </c>
      <c r="H778" s="3">
        <v>0</v>
      </c>
      <c r="I778" s="3" t="s">
        <v>473</v>
      </c>
      <c r="J778" s="3" t="s">
        <v>473</v>
      </c>
      <c r="K778" s="3" t="s">
        <v>23</v>
      </c>
      <c r="L778" s="149" t="s">
        <v>23</v>
      </c>
      <c r="M778" s="3" t="s">
        <v>475</v>
      </c>
      <c r="N778" s="149" t="s">
        <v>475</v>
      </c>
      <c r="O778" s="149" t="s">
        <v>475</v>
      </c>
      <c r="P778" s="150"/>
      <c r="Q778" s="3" t="s">
        <v>475</v>
      </c>
      <c r="R778" s="150"/>
      <c r="T778" s="150"/>
      <c r="U778" s="151">
        <v>0</v>
      </c>
      <c r="V778" s="149" t="s">
        <v>475</v>
      </c>
      <c r="W778" s="149" t="s">
        <v>475</v>
      </c>
      <c r="X778" s="149" t="s">
        <v>475</v>
      </c>
      <c r="Y778" s="149" t="s">
        <v>475</v>
      </c>
      <c r="Z778" s="150"/>
      <c r="AA778" s="150"/>
      <c r="AB778" s="152">
        <v>0</v>
      </c>
      <c r="AC778" s="152">
        <v>0</v>
      </c>
      <c r="AD778" s="152">
        <v>0</v>
      </c>
      <c r="AE778" s="152">
        <v>0</v>
      </c>
      <c r="AF778" s="152">
        <v>0</v>
      </c>
      <c r="AG778" s="150"/>
      <c r="AH778" s="150"/>
      <c r="AI778" s="150"/>
      <c r="AJ778" s="150"/>
      <c r="AK778" s="3" t="s">
        <v>475</v>
      </c>
      <c r="AL778" s="3" t="s">
        <v>475</v>
      </c>
      <c r="AM778" s="3" t="s">
        <v>475</v>
      </c>
    </row>
    <row r="779" spans="1:40" s="3" customFormat="1" x14ac:dyDescent="0.25">
      <c r="A779" s="3">
        <v>20231231</v>
      </c>
      <c r="B779" s="3" t="s">
        <v>2193</v>
      </c>
      <c r="C779" s="3" t="s">
        <v>2194</v>
      </c>
      <c r="D779" s="149">
        <v>21421.25</v>
      </c>
      <c r="E779" s="3" t="s">
        <v>24</v>
      </c>
      <c r="F779" s="3" t="s">
        <v>473</v>
      </c>
      <c r="G779" s="3" t="s">
        <v>474</v>
      </c>
      <c r="H779" s="3">
        <v>0</v>
      </c>
      <c r="I779" s="3" t="s">
        <v>473</v>
      </c>
      <c r="J779" s="3" t="s">
        <v>473</v>
      </c>
      <c r="K779" s="3" t="s">
        <v>23</v>
      </c>
      <c r="L779" s="149" t="s">
        <v>23</v>
      </c>
      <c r="M779" s="3" t="s">
        <v>475</v>
      </c>
      <c r="N779" s="149" t="s">
        <v>475</v>
      </c>
      <c r="O779" s="149" t="s">
        <v>475</v>
      </c>
      <c r="P779" s="150"/>
      <c r="Q779" s="3" t="s">
        <v>475</v>
      </c>
      <c r="R779" s="150"/>
      <c r="T779" s="150"/>
      <c r="U779" s="151">
        <v>0</v>
      </c>
      <c r="V779" s="149" t="s">
        <v>475</v>
      </c>
      <c r="W779" s="149" t="s">
        <v>475</v>
      </c>
      <c r="X779" s="149" t="s">
        <v>475</v>
      </c>
      <c r="Y779" s="149" t="s">
        <v>475</v>
      </c>
      <c r="Z779" s="150"/>
      <c r="AA779" s="150"/>
      <c r="AB779" s="152">
        <v>0</v>
      </c>
      <c r="AC779" s="152">
        <v>0</v>
      </c>
      <c r="AD779" s="152">
        <v>0</v>
      </c>
      <c r="AE779" s="152">
        <v>0</v>
      </c>
      <c r="AF779" s="152">
        <v>0</v>
      </c>
      <c r="AG779" s="150"/>
      <c r="AH779" s="150"/>
      <c r="AI779" s="150"/>
      <c r="AJ779" s="150"/>
      <c r="AK779" s="3" t="s">
        <v>475</v>
      </c>
      <c r="AL779" s="3" t="s">
        <v>475</v>
      </c>
      <c r="AM779" s="3" t="s">
        <v>475</v>
      </c>
    </row>
    <row r="780" spans="1:40" s="3" customFormat="1" x14ac:dyDescent="0.25">
      <c r="A780" s="3">
        <v>20231231</v>
      </c>
      <c r="B780" s="3" t="s">
        <v>2195</v>
      </c>
      <c r="C780" s="3" t="s">
        <v>2196</v>
      </c>
      <c r="D780" s="149">
        <v>103562.47</v>
      </c>
      <c r="E780" s="3" t="s">
        <v>23</v>
      </c>
      <c r="F780" s="3" t="s">
        <v>500</v>
      </c>
      <c r="G780" s="3" t="s">
        <v>474</v>
      </c>
      <c r="H780" s="3">
        <v>0</v>
      </c>
      <c r="I780" s="3" t="s">
        <v>500</v>
      </c>
      <c r="J780" s="157" t="s">
        <v>483</v>
      </c>
      <c r="K780" s="3" t="s">
        <v>23</v>
      </c>
      <c r="L780" s="149" t="s">
        <v>23</v>
      </c>
      <c r="M780" s="157" t="s">
        <v>487</v>
      </c>
      <c r="N780" s="149" t="s">
        <v>475</v>
      </c>
      <c r="O780" s="153">
        <v>0.246</v>
      </c>
      <c r="P780" s="150"/>
      <c r="Q780" s="153">
        <v>0.14799999999999999</v>
      </c>
      <c r="R780" s="150"/>
      <c r="S780" s="157">
        <v>1</v>
      </c>
      <c r="T780" s="150"/>
      <c r="U780" s="151">
        <v>0</v>
      </c>
      <c r="V780" s="149" t="s">
        <v>475</v>
      </c>
      <c r="W780" s="153">
        <v>5.8000000000000003E-2</v>
      </c>
      <c r="X780" s="149" t="s">
        <v>475</v>
      </c>
      <c r="Y780" s="149">
        <v>5.8000000000000003E-2</v>
      </c>
      <c r="Z780" s="150"/>
      <c r="AA780" s="150"/>
      <c r="AB780" s="152">
        <v>25476.367620000001</v>
      </c>
      <c r="AC780" s="152">
        <v>15327.245559999999</v>
      </c>
      <c r="AD780" s="152">
        <v>0</v>
      </c>
      <c r="AE780" s="152">
        <v>0</v>
      </c>
      <c r="AF780" s="152">
        <v>6006.6232600000003</v>
      </c>
      <c r="AG780" s="150"/>
      <c r="AH780" s="150"/>
      <c r="AI780" s="150"/>
      <c r="AJ780" s="150"/>
      <c r="AK780" s="3" t="s">
        <v>25</v>
      </c>
      <c r="AL780" s="3" t="s">
        <v>2197</v>
      </c>
      <c r="AM780" s="3" t="s">
        <v>2198</v>
      </c>
      <c r="AN780" s="157" t="s">
        <v>490</v>
      </c>
    </row>
    <row r="781" spans="1:40" s="3" customFormat="1" x14ac:dyDescent="0.25">
      <c r="A781" s="3">
        <v>20231231</v>
      </c>
      <c r="B781" s="3" t="s">
        <v>2199</v>
      </c>
      <c r="C781" s="3" t="s">
        <v>2200</v>
      </c>
      <c r="D781" s="149">
        <v>5803904.04</v>
      </c>
      <c r="E781" s="3" t="s">
        <v>24</v>
      </c>
      <c r="F781" s="3" t="s">
        <v>473</v>
      </c>
      <c r="G781" s="3" t="s">
        <v>474</v>
      </c>
      <c r="H781" s="3">
        <v>0</v>
      </c>
      <c r="I781" s="3" t="s">
        <v>473</v>
      </c>
      <c r="J781" s="3" t="s">
        <v>473</v>
      </c>
      <c r="K781" s="3" t="s">
        <v>23</v>
      </c>
      <c r="L781" s="149" t="s">
        <v>23</v>
      </c>
      <c r="M781" s="3" t="s">
        <v>475</v>
      </c>
      <c r="N781" s="149" t="s">
        <v>475</v>
      </c>
      <c r="O781" s="149" t="s">
        <v>475</v>
      </c>
      <c r="P781" s="150"/>
      <c r="Q781" s="3" t="s">
        <v>475</v>
      </c>
      <c r="R781" s="150"/>
      <c r="T781" s="150"/>
      <c r="U781" s="151">
        <v>0</v>
      </c>
      <c r="V781" s="149" t="s">
        <v>475</v>
      </c>
      <c r="W781" s="149" t="s">
        <v>475</v>
      </c>
      <c r="X781" s="149" t="s">
        <v>475</v>
      </c>
      <c r="Y781" s="149" t="s">
        <v>475</v>
      </c>
      <c r="Z781" s="150"/>
      <c r="AA781" s="150"/>
      <c r="AB781" s="152">
        <v>0</v>
      </c>
      <c r="AC781" s="152">
        <v>0</v>
      </c>
      <c r="AD781" s="152">
        <v>0</v>
      </c>
      <c r="AE781" s="152">
        <v>0</v>
      </c>
      <c r="AF781" s="152">
        <v>0</v>
      </c>
      <c r="AG781" s="150"/>
      <c r="AH781" s="150"/>
      <c r="AI781" s="150"/>
      <c r="AJ781" s="150"/>
      <c r="AK781" s="3" t="s">
        <v>475</v>
      </c>
      <c r="AL781" s="3" t="s">
        <v>475</v>
      </c>
      <c r="AM781" s="3" t="s">
        <v>475</v>
      </c>
    </row>
    <row r="782" spans="1:40" s="3" customFormat="1" x14ac:dyDescent="0.25">
      <c r="A782" s="3">
        <v>20231231</v>
      </c>
      <c r="B782" s="3" t="s">
        <v>2201</v>
      </c>
      <c r="C782" s="3" t="s">
        <v>2202</v>
      </c>
      <c r="D782" s="149">
        <v>129720.52</v>
      </c>
      <c r="E782" s="3" t="s">
        <v>23</v>
      </c>
      <c r="F782" s="3" t="s">
        <v>500</v>
      </c>
      <c r="G782" s="3" t="s">
        <v>474</v>
      </c>
      <c r="H782" s="3">
        <v>0</v>
      </c>
      <c r="I782" s="3" t="s">
        <v>500</v>
      </c>
      <c r="J782" s="157" t="s">
        <v>483</v>
      </c>
      <c r="K782" s="3" t="s">
        <v>23</v>
      </c>
      <c r="L782" s="149" t="s">
        <v>23</v>
      </c>
      <c r="M782" s="3" t="s">
        <v>475</v>
      </c>
      <c r="N782" s="149" t="s">
        <v>475</v>
      </c>
      <c r="O782" s="149" t="s">
        <v>475</v>
      </c>
      <c r="P782" s="150"/>
      <c r="Q782" s="3" t="s">
        <v>475</v>
      </c>
      <c r="R782" s="150"/>
      <c r="T782" s="150"/>
      <c r="U782" s="151">
        <v>0</v>
      </c>
      <c r="V782" s="149" t="s">
        <v>475</v>
      </c>
      <c r="W782" s="149" t="s">
        <v>475</v>
      </c>
      <c r="X782" s="149" t="s">
        <v>475</v>
      </c>
      <c r="Y782" s="149" t="s">
        <v>475</v>
      </c>
      <c r="Z782" s="150"/>
      <c r="AA782" s="150"/>
      <c r="AB782" s="152">
        <v>0</v>
      </c>
      <c r="AC782" s="152">
        <v>0</v>
      </c>
      <c r="AD782" s="152">
        <v>0</v>
      </c>
      <c r="AE782" s="152">
        <v>0</v>
      </c>
      <c r="AF782" s="152">
        <v>0</v>
      </c>
      <c r="AG782" s="150"/>
      <c r="AH782" s="150"/>
      <c r="AI782" s="150"/>
      <c r="AJ782" s="150"/>
      <c r="AK782" s="3" t="s">
        <v>25</v>
      </c>
      <c r="AL782" s="3" t="s">
        <v>2203</v>
      </c>
      <c r="AM782" s="3" t="s">
        <v>475</v>
      </c>
    </row>
    <row r="783" spans="1:40" s="3" customFormat="1" x14ac:dyDescent="0.25">
      <c r="A783" s="3">
        <v>20231231</v>
      </c>
      <c r="B783" s="3" t="s">
        <v>2204</v>
      </c>
      <c r="C783" s="3" t="s">
        <v>2205</v>
      </c>
      <c r="D783" s="149">
        <v>864594.3</v>
      </c>
      <c r="E783" s="3" t="s">
        <v>23</v>
      </c>
      <c r="F783" s="3" t="s">
        <v>500</v>
      </c>
      <c r="G783" s="3" t="s">
        <v>504</v>
      </c>
      <c r="H783" s="3">
        <v>1</v>
      </c>
      <c r="I783" s="3" t="s">
        <v>500</v>
      </c>
      <c r="K783" s="3" t="s">
        <v>24</v>
      </c>
      <c r="L783" s="149" t="s">
        <v>23</v>
      </c>
      <c r="M783" s="3" t="s">
        <v>475</v>
      </c>
      <c r="N783" s="149" t="s">
        <v>475</v>
      </c>
      <c r="O783" s="149" t="s">
        <v>475</v>
      </c>
      <c r="P783" s="150"/>
      <c r="Q783" s="3" t="s">
        <v>475</v>
      </c>
      <c r="R783" s="150"/>
      <c r="T783" s="150"/>
      <c r="U783" s="151">
        <v>0</v>
      </c>
      <c r="V783" s="149" t="s">
        <v>475</v>
      </c>
      <c r="W783" s="149" t="s">
        <v>475</v>
      </c>
      <c r="X783" s="149" t="s">
        <v>475</v>
      </c>
      <c r="Y783" s="149" t="s">
        <v>475</v>
      </c>
      <c r="Z783" s="150"/>
      <c r="AA783" s="150"/>
      <c r="AB783" s="152">
        <v>0</v>
      </c>
      <c r="AC783" s="152">
        <v>0</v>
      </c>
      <c r="AD783" s="152">
        <v>0</v>
      </c>
      <c r="AE783" s="152">
        <v>0</v>
      </c>
      <c r="AF783" s="152">
        <v>0</v>
      </c>
      <c r="AG783" s="150"/>
      <c r="AH783" s="150"/>
      <c r="AI783" s="150"/>
      <c r="AJ783" s="150"/>
      <c r="AK783" s="3" t="s">
        <v>475</v>
      </c>
      <c r="AL783" s="3" t="s">
        <v>475</v>
      </c>
      <c r="AM783" s="3" t="s">
        <v>475</v>
      </c>
    </row>
    <row r="784" spans="1:40" s="3" customFormat="1" x14ac:dyDescent="0.25">
      <c r="A784" s="3">
        <v>20231231</v>
      </c>
      <c r="B784" s="3" t="s">
        <v>2206</v>
      </c>
      <c r="C784" s="3" t="s">
        <v>2207</v>
      </c>
      <c r="D784" s="149">
        <v>170333.22999999998</v>
      </c>
      <c r="E784" s="3" t="s">
        <v>23</v>
      </c>
      <c r="F784" s="3" t="s">
        <v>500</v>
      </c>
      <c r="G784" s="3" t="s">
        <v>504</v>
      </c>
      <c r="H784" s="3">
        <v>1</v>
      </c>
      <c r="I784" s="3" t="s">
        <v>500</v>
      </c>
      <c r="K784" s="3" t="s">
        <v>24</v>
      </c>
      <c r="L784" s="149" t="s">
        <v>23</v>
      </c>
      <c r="M784" s="3" t="s">
        <v>475</v>
      </c>
      <c r="N784" s="149" t="s">
        <v>475</v>
      </c>
      <c r="O784" s="149" t="s">
        <v>475</v>
      </c>
      <c r="P784" s="150"/>
      <c r="Q784" s="3" t="s">
        <v>475</v>
      </c>
      <c r="R784" s="150"/>
      <c r="T784" s="150"/>
      <c r="U784" s="151">
        <v>0</v>
      </c>
      <c r="V784" s="149" t="s">
        <v>475</v>
      </c>
      <c r="W784" s="149" t="s">
        <v>475</v>
      </c>
      <c r="X784" s="149" t="s">
        <v>475</v>
      </c>
      <c r="Y784" s="149" t="s">
        <v>475</v>
      </c>
      <c r="Z784" s="150"/>
      <c r="AA784" s="150"/>
      <c r="AB784" s="152">
        <v>0</v>
      </c>
      <c r="AC784" s="152">
        <v>0</v>
      </c>
      <c r="AD784" s="152">
        <v>0</v>
      </c>
      <c r="AE784" s="152">
        <v>0</v>
      </c>
      <c r="AF784" s="152">
        <v>0</v>
      </c>
      <c r="AG784" s="150"/>
      <c r="AH784" s="150"/>
      <c r="AI784" s="150"/>
      <c r="AJ784" s="150"/>
      <c r="AK784" s="3" t="s">
        <v>475</v>
      </c>
      <c r="AL784" s="3" t="s">
        <v>475</v>
      </c>
      <c r="AM784" s="3" t="s">
        <v>475</v>
      </c>
    </row>
    <row r="785" spans="1:39" s="3" customFormat="1" x14ac:dyDescent="0.25">
      <c r="A785" s="3">
        <v>20231231</v>
      </c>
      <c r="B785" s="3" t="s">
        <v>2208</v>
      </c>
      <c r="C785" s="3" t="s">
        <v>2209</v>
      </c>
      <c r="D785" s="149">
        <v>1646745.6199999999</v>
      </c>
      <c r="E785" s="3" t="s">
        <v>24</v>
      </c>
      <c r="F785" s="3" t="s">
        <v>473</v>
      </c>
      <c r="G785" s="3" t="s">
        <v>474</v>
      </c>
      <c r="H785" s="3">
        <v>0</v>
      </c>
      <c r="I785" s="3" t="s">
        <v>473</v>
      </c>
      <c r="J785" s="3" t="s">
        <v>473</v>
      </c>
      <c r="K785" s="3" t="s">
        <v>23</v>
      </c>
      <c r="L785" s="149" t="s">
        <v>23</v>
      </c>
      <c r="M785" s="3" t="s">
        <v>475</v>
      </c>
      <c r="N785" s="149" t="s">
        <v>475</v>
      </c>
      <c r="O785" s="149" t="s">
        <v>475</v>
      </c>
      <c r="P785" s="150"/>
      <c r="Q785" s="3" t="s">
        <v>475</v>
      </c>
      <c r="R785" s="150"/>
      <c r="T785" s="150"/>
      <c r="U785" s="151">
        <v>0</v>
      </c>
      <c r="V785" s="149" t="s">
        <v>475</v>
      </c>
      <c r="W785" s="149" t="s">
        <v>475</v>
      </c>
      <c r="X785" s="149" t="s">
        <v>475</v>
      </c>
      <c r="Y785" s="149" t="s">
        <v>475</v>
      </c>
      <c r="Z785" s="150"/>
      <c r="AA785" s="150"/>
      <c r="AB785" s="152">
        <v>0</v>
      </c>
      <c r="AC785" s="152">
        <v>0</v>
      </c>
      <c r="AD785" s="152">
        <v>0</v>
      </c>
      <c r="AE785" s="152">
        <v>0</v>
      </c>
      <c r="AF785" s="152">
        <v>0</v>
      </c>
      <c r="AG785" s="150"/>
      <c r="AH785" s="150"/>
      <c r="AI785" s="150"/>
      <c r="AJ785" s="150"/>
      <c r="AK785" s="3" t="s">
        <v>475</v>
      </c>
      <c r="AL785" s="3" t="s">
        <v>475</v>
      </c>
      <c r="AM785" s="3" t="s">
        <v>475</v>
      </c>
    </row>
    <row r="786" spans="1:39" s="3" customFormat="1" x14ac:dyDescent="0.25">
      <c r="A786" s="3">
        <v>20231231</v>
      </c>
      <c r="B786" s="3" t="s">
        <v>2210</v>
      </c>
      <c r="C786" s="3" t="s">
        <v>2211</v>
      </c>
      <c r="D786" s="149">
        <v>6686033.3600000003</v>
      </c>
      <c r="E786" s="3" t="s">
        <v>23</v>
      </c>
      <c r="F786" s="3" t="s">
        <v>500</v>
      </c>
      <c r="G786" s="3" t="s">
        <v>504</v>
      </c>
      <c r="H786" s="3">
        <v>1</v>
      </c>
      <c r="I786" s="3" t="s">
        <v>500</v>
      </c>
      <c r="K786" s="3" t="s">
        <v>24</v>
      </c>
      <c r="L786" s="149" t="s">
        <v>23</v>
      </c>
      <c r="M786" s="3" t="s">
        <v>475</v>
      </c>
      <c r="N786" s="149" t="s">
        <v>475</v>
      </c>
      <c r="O786" s="149" t="s">
        <v>475</v>
      </c>
      <c r="P786" s="150"/>
      <c r="Q786" s="3" t="s">
        <v>475</v>
      </c>
      <c r="R786" s="150"/>
      <c r="T786" s="150"/>
      <c r="U786" s="151">
        <v>0</v>
      </c>
      <c r="V786" s="149" t="s">
        <v>475</v>
      </c>
      <c r="W786" s="149" t="s">
        <v>475</v>
      </c>
      <c r="X786" s="149" t="s">
        <v>475</v>
      </c>
      <c r="Y786" s="149" t="s">
        <v>475</v>
      </c>
      <c r="Z786" s="150"/>
      <c r="AA786" s="150"/>
      <c r="AB786" s="152">
        <v>0</v>
      </c>
      <c r="AC786" s="152">
        <v>0</v>
      </c>
      <c r="AD786" s="152">
        <v>0</v>
      </c>
      <c r="AE786" s="152">
        <v>0</v>
      </c>
      <c r="AF786" s="152">
        <v>0</v>
      </c>
      <c r="AG786" s="150"/>
      <c r="AH786" s="150"/>
      <c r="AI786" s="150"/>
      <c r="AJ786" s="150"/>
      <c r="AK786" s="3" t="s">
        <v>475</v>
      </c>
      <c r="AL786" s="3" t="s">
        <v>475</v>
      </c>
      <c r="AM786" s="3" t="s">
        <v>475</v>
      </c>
    </row>
    <row r="787" spans="1:39" s="3" customFormat="1" x14ac:dyDescent="0.25">
      <c r="A787" s="3">
        <v>20231231</v>
      </c>
      <c r="B787" s="3" t="s">
        <v>2212</v>
      </c>
      <c r="C787" s="3" t="s">
        <v>2213</v>
      </c>
      <c r="D787" s="149">
        <v>9186299.2299999986</v>
      </c>
      <c r="E787" s="3" t="s">
        <v>23</v>
      </c>
      <c r="F787" s="3" t="s">
        <v>500</v>
      </c>
      <c r="G787" s="3" t="s">
        <v>504</v>
      </c>
      <c r="H787" s="3">
        <v>1</v>
      </c>
      <c r="I787" s="3" t="s">
        <v>500</v>
      </c>
      <c r="K787" s="3" t="s">
        <v>24</v>
      </c>
      <c r="L787" s="149" t="s">
        <v>23</v>
      </c>
      <c r="M787" s="3" t="s">
        <v>475</v>
      </c>
      <c r="N787" s="149" t="s">
        <v>475</v>
      </c>
      <c r="O787" s="149" t="s">
        <v>475</v>
      </c>
      <c r="P787" s="150"/>
      <c r="Q787" s="3" t="s">
        <v>475</v>
      </c>
      <c r="R787" s="150"/>
      <c r="T787" s="150"/>
      <c r="U787" s="151">
        <v>0</v>
      </c>
      <c r="V787" s="149" t="s">
        <v>475</v>
      </c>
      <c r="W787" s="149" t="s">
        <v>475</v>
      </c>
      <c r="X787" s="149" t="s">
        <v>475</v>
      </c>
      <c r="Y787" s="149" t="s">
        <v>475</v>
      </c>
      <c r="Z787" s="150"/>
      <c r="AA787" s="150"/>
      <c r="AB787" s="152">
        <v>0</v>
      </c>
      <c r="AC787" s="152">
        <v>0</v>
      </c>
      <c r="AD787" s="152">
        <v>0</v>
      </c>
      <c r="AE787" s="152">
        <v>0</v>
      </c>
      <c r="AF787" s="152">
        <v>0</v>
      </c>
      <c r="AG787" s="150"/>
      <c r="AH787" s="150"/>
      <c r="AI787" s="150"/>
      <c r="AJ787" s="150"/>
      <c r="AK787" s="3" t="s">
        <v>475</v>
      </c>
      <c r="AL787" s="3" t="s">
        <v>475</v>
      </c>
      <c r="AM787" s="3" t="s">
        <v>475</v>
      </c>
    </row>
    <row r="788" spans="1:39" s="3" customFormat="1" x14ac:dyDescent="0.25">
      <c r="A788" s="3">
        <v>20231231</v>
      </c>
      <c r="B788" s="3" t="s">
        <v>2214</v>
      </c>
      <c r="C788" s="3" t="s">
        <v>2215</v>
      </c>
      <c r="D788" s="149">
        <v>3259536.54</v>
      </c>
      <c r="E788" s="3" t="s">
        <v>24</v>
      </c>
      <c r="F788" s="3" t="s">
        <v>473</v>
      </c>
      <c r="G788" s="3" t="s">
        <v>474</v>
      </c>
      <c r="H788" s="3">
        <v>0</v>
      </c>
      <c r="I788" s="3" t="s">
        <v>473</v>
      </c>
      <c r="J788" s="3" t="s">
        <v>473</v>
      </c>
      <c r="K788" s="3" t="s">
        <v>23</v>
      </c>
      <c r="L788" s="149" t="s">
        <v>23</v>
      </c>
      <c r="M788" s="3" t="s">
        <v>475</v>
      </c>
      <c r="N788" s="149" t="s">
        <v>475</v>
      </c>
      <c r="O788" s="149" t="s">
        <v>475</v>
      </c>
      <c r="P788" s="150"/>
      <c r="Q788" s="3" t="s">
        <v>475</v>
      </c>
      <c r="R788" s="150"/>
      <c r="T788" s="150"/>
      <c r="U788" s="151">
        <v>0</v>
      </c>
      <c r="V788" s="149" t="s">
        <v>475</v>
      </c>
      <c r="W788" s="149" t="s">
        <v>475</v>
      </c>
      <c r="X788" s="149" t="s">
        <v>475</v>
      </c>
      <c r="Y788" s="149" t="s">
        <v>475</v>
      </c>
      <c r="Z788" s="150"/>
      <c r="AA788" s="150"/>
      <c r="AB788" s="152">
        <v>0</v>
      </c>
      <c r="AC788" s="152">
        <v>0</v>
      </c>
      <c r="AD788" s="152">
        <v>0</v>
      </c>
      <c r="AE788" s="152">
        <v>0</v>
      </c>
      <c r="AF788" s="152">
        <v>0</v>
      </c>
      <c r="AG788" s="150"/>
      <c r="AH788" s="150"/>
      <c r="AI788" s="150"/>
      <c r="AJ788" s="150"/>
      <c r="AK788" s="3" t="s">
        <v>475</v>
      </c>
      <c r="AL788" s="3" t="s">
        <v>475</v>
      </c>
      <c r="AM788" s="3" t="s">
        <v>475</v>
      </c>
    </row>
    <row r="789" spans="1:39" s="3" customFormat="1" x14ac:dyDescent="0.25">
      <c r="A789" s="3">
        <v>20231231</v>
      </c>
      <c r="B789" s="3" t="s">
        <v>2216</v>
      </c>
      <c r="C789" s="3" t="s">
        <v>2217</v>
      </c>
      <c r="D789" s="149">
        <v>1820418.2</v>
      </c>
      <c r="E789" s="3" t="s">
        <v>24</v>
      </c>
      <c r="F789" s="3" t="s">
        <v>473</v>
      </c>
      <c r="G789" s="3" t="s">
        <v>474</v>
      </c>
      <c r="H789" s="3">
        <v>0</v>
      </c>
      <c r="I789" s="3" t="s">
        <v>473</v>
      </c>
      <c r="J789" s="3" t="s">
        <v>473</v>
      </c>
      <c r="K789" s="3" t="s">
        <v>23</v>
      </c>
      <c r="L789" s="149" t="s">
        <v>23</v>
      </c>
      <c r="M789" s="3" t="s">
        <v>475</v>
      </c>
      <c r="N789" s="149" t="s">
        <v>475</v>
      </c>
      <c r="O789" s="149" t="s">
        <v>475</v>
      </c>
      <c r="P789" s="150"/>
      <c r="Q789" s="3" t="s">
        <v>475</v>
      </c>
      <c r="R789" s="150"/>
      <c r="T789" s="150"/>
      <c r="U789" s="151">
        <v>0</v>
      </c>
      <c r="V789" s="149" t="s">
        <v>475</v>
      </c>
      <c r="W789" s="149" t="s">
        <v>475</v>
      </c>
      <c r="X789" s="149" t="s">
        <v>475</v>
      </c>
      <c r="Y789" s="149" t="s">
        <v>475</v>
      </c>
      <c r="Z789" s="150"/>
      <c r="AA789" s="150"/>
      <c r="AB789" s="152">
        <v>0</v>
      </c>
      <c r="AC789" s="152">
        <v>0</v>
      </c>
      <c r="AD789" s="152">
        <v>0</v>
      </c>
      <c r="AE789" s="152">
        <v>0</v>
      </c>
      <c r="AF789" s="152">
        <v>0</v>
      </c>
      <c r="AG789" s="150"/>
      <c r="AH789" s="150"/>
      <c r="AI789" s="150"/>
      <c r="AJ789" s="150"/>
      <c r="AK789" s="3" t="s">
        <v>475</v>
      </c>
      <c r="AL789" s="3" t="s">
        <v>475</v>
      </c>
      <c r="AM789" s="3" t="s">
        <v>475</v>
      </c>
    </row>
    <row r="790" spans="1:39" s="3" customFormat="1" x14ac:dyDescent="0.25">
      <c r="A790" s="3">
        <v>20231231</v>
      </c>
      <c r="B790" s="3" t="s">
        <v>2218</v>
      </c>
      <c r="C790" s="3" t="s">
        <v>2219</v>
      </c>
      <c r="D790" s="149">
        <v>24406.9</v>
      </c>
      <c r="E790" s="3" t="s">
        <v>23</v>
      </c>
      <c r="F790" s="3" t="s">
        <v>500</v>
      </c>
      <c r="G790" s="3" t="s">
        <v>474</v>
      </c>
      <c r="H790" s="3">
        <v>0</v>
      </c>
      <c r="I790" s="3" t="s">
        <v>500</v>
      </c>
      <c r="K790" s="3" t="s">
        <v>23</v>
      </c>
      <c r="L790" s="149" t="s">
        <v>23</v>
      </c>
      <c r="M790" s="3" t="s">
        <v>475</v>
      </c>
      <c r="N790" s="149" t="s">
        <v>475</v>
      </c>
      <c r="O790" s="149" t="s">
        <v>475</v>
      </c>
      <c r="P790" s="150"/>
      <c r="Q790" s="3" t="s">
        <v>475</v>
      </c>
      <c r="R790" s="150"/>
      <c r="T790" s="150"/>
      <c r="U790" s="151">
        <v>0</v>
      </c>
      <c r="V790" s="149" t="s">
        <v>475</v>
      </c>
      <c r="W790" s="149" t="s">
        <v>475</v>
      </c>
      <c r="X790" s="149" t="s">
        <v>475</v>
      </c>
      <c r="Y790" s="149" t="s">
        <v>475</v>
      </c>
      <c r="Z790" s="150"/>
      <c r="AA790" s="150"/>
      <c r="AB790" s="152">
        <v>0</v>
      </c>
      <c r="AC790" s="152">
        <v>0</v>
      </c>
      <c r="AD790" s="152">
        <v>0</v>
      </c>
      <c r="AE790" s="152">
        <v>0</v>
      </c>
      <c r="AF790" s="152">
        <v>0</v>
      </c>
      <c r="AG790" s="150"/>
      <c r="AH790" s="150"/>
      <c r="AI790" s="150"/>
      <c r="AJ790" s="150"/>
      <c r="AK790" s="3" t="s">
        <v>475</v>
      </c>
      <c r="AL790" s="3" t="s">
        <v>475</v>
      </c>
      <c r="AM790" s="3" t="s">
        <v>475</v>
      </c>
    </row>
    <row r="791" spans="1:39" s="3" customFormat="1" x14ac:dyDescent="0.25">
      <c r="A791" s="3">
        <v>20231231</v>
      </c>
      <c r="B791" s="3" t="s">
        <v>2220</v>
      </c>
      <c r="C791" s="3" t="s">
        <v>2221</v>
      </c>
      <c r="D791" s="149">
        <v>23622</v>
      </c>
      <c r="E791" s="3" t="s">
        <v>23</v>
      </c>
      <c r="F791" s="3" t="s">
        <v>500</v>
      </c>
      <c r="G791" s="3" t="s">
        <v>474</v>
      </c>
      <c r="H791" s="3">
        <v>0</v>
      </c>
      <c r="I791" s="3" t="s">
        <v>500</v>
      </c>
      <c r="K791" s="3" t="s">
        <v>23</v>
      </c>
      <c r="L791" s="149" t="s">
        <v>23</v>
      </c>
      <c r="M791" s="3" t="s">
        <v>475</v>
      </c>
      <c r="N791" s="149" t="s">
        <v>475</v>
      </c>
      <c r="O791" s="149" t="s">
        <v>475</v>
      </c>
      <c r="P791" s="150"/>
      <c r="Q791" s="3" t="s">
        <v>475</v>
      </c>
      <c r="R791" s="150"/>
      <c r="T791" s="150"/>
      <c r="U791" s="151">
        <v>0</v>
      </c>
      <c r="V791" s="149" t="s">
        <v>475</v>
      </c>
      <c r="W791" s="149" t="s">
        <v>475</v>
      </c>
      <c r="X791" s="149" t="s">
        <v>475</v>
      </c>
      <c r="Y791" s="149" t="s">
        <v>475</v>
      </c>
      <c r="Z791" s="150"/>
      <c r="AA791" s="150"/>
      <c r="AB791" s="152">
        <v>0</v>
      </c>
      <c r="AC791" s="152">
        <v>0</v>
      </c>
      <c r="AD791" s="152">
        <v>0</v>
      </c>
      <c r="AE791" s="152">
        <v>0</v>
      </c>
      <c r="AF791" s="152">
        <v>0</v>
      </c>
      <c r="AG791" s="150"/>
      <c r="AH791" s="150"/>
      <c r="AI791" s="150"/>
      <c r="AJ791" s="150"/>
      <c r="AK791" s="3" t="s">
        <v>475</v>
      </c>
      <c r="AL791" s="3" t="s">
        <v>475</v>
      </c>
      <c r="AM791" s="3" t="s">
        <v>475</v>
      </c>
    </row>
    <row r="792" spans="1:39" s="3" customFormat="1" x14ac:dyDescent="0.25">
      <c r="A792" s="3">
        <v>20231231</v>
      </c>
      <c r="B792" s="3" t="s">
        <v>2222</v>
      </c>
      <c r="C792" s="3" t="s">
        <v>2223</v>
      </c>
      <c r="D792" s="149">
        <v>850367.49</v>
      </c>
      <c r="E792" s="3" t="s">
        <v>23</v>
      </c>
      <c r="F792" s="3" t="s">
        <v>500</v>
      </c>
      <c r="G792" s="3" t="s">
        <v>474</v>
      </c>
      <c r="H792" s="3">
        <v>0</v>
      </c>
      <c r="I792" s="3" t="s">
        <v>500</v>
      </c>
      <c r="J792" s="157" t="s">
        <v>483</v>
      </c>
      <c r="K792" s="3" t="s">
        <v>23</v>
      </c>
      <c r="L792" s="149" t="s">
        <v>23</v>
      </c>
      <c r="M792" s="3" t="s">
        <v>475</v>
      </c>
      <c r="N792" s="149" t="s">
        <v>475</v>
      </c>
      <c r="O792" s="149" t="s">
        <v>475</v>
      </c>
      <c r="P792" s="150"/>
      <c r="Q792" s="3" t="s">
        <v>475</v>
      </c>
      <c r="R792" s="150"/>
      <c r="T792" s="150"/>
      <c r="U792" s="151">
        <v>0</v>
      </c>
      <c r="V792" s="149" t="s">
        <v>475</v>
      </c>
      <c r="W792" s="149" t="s">
        <v>475</v>
      </c>
      <c r="X792" s="149" t="s">
        <v>475</v>
      </c>
      <c r="Y792" s="149" t="s">
        <v>475</v>
      </c>
      <c r="Z792" s="150"/>
      <c r="AA792" s="150"/>
      <c r="AB792" s="152">
        <v>0</v>
      </c>
      <c r="AC792" s="152">
        <v>0</v>
      </c>
      <c r="AD792" s="152">
        <v>0</v>
      </c>
      <c r="AE792" s="152">
        <v>0</v>
      </c>
      <c r="AF792" s="152">
        <v>0</v>
      </c>
      <c r="AG792" s="150"/>
      <c r="AH792" s="150"/>
      <c r="AI792" s="150"/>
      <c r="AJ792" s="150"/>
      <c r="AK792" s="3" t="s">
        <v>25</v>
      </c>
      <c r="AL792" s="3" t="s">
        <v>2224</v>
      </c>
      <c r="AM792" s="3" t="s">
        <v>475</v>
      </c>
    </row>
    <row r="793" spans="1:39" s="3" customFormat="1" x14ac:dyDescent="0.25">
      <c r="A793" s="3">
        <v>20231231</v>
      </c>
      <c r="B793" s="3" t="s">
        <v>2225</v>
      </c>
      <c r="C793" s="3" t="s">
        <v>2226</v>
      </c>
      <c r="D793" s="149">
        <v>117436.1</v>
      </c>
      <c r="E793" s="3" t="s">
        <v>24</v>
      </c>
      <c r="F793" s="3" t="s">
        <v>473</v>
      </c>
      <c r="G793" s="3" t="s">
        <v>474</v>
      </c>
      <c r="H793" s="3">
        <v>0</v>
      </c>
      <c r="I793" s="3" t="s">
        <v>473</v>
      </c>
      <c r="J793" s="3" t="s">
        <v>473</v>
      </c>
      <c r="K793" s="3" t="s">
        <v>23</v>
      </c>
      <c r="L793" s="149" t="s">
        <v>23</v>
      </c>
      <c r="M793" s="3" t="s">
        <v>475</v>
      </c>
      <c r="N793" s="149" t="s">
        <v>475</v>
      </c>
      <c r="O793" s="149" t="s">
        <v>475</v>
      </c>
      <c r="P793" s="150"/>
      <c r="Q793" s="3" t="s">
        <v>475</v>
      </c>
      <c r="R793" s="150"/>
      <c r="T793" s="150"/>
      <c r="U793" s="151">
        <v>0</v>
      </c>
      <c r="V793" s="149" t="s">
        <v>475</v>
      </c>
      <c r="W793" s="149" t="s">
        <v>475</v>
      </c>
      <c r="X793" s="149" t="s">
        <v>475</v>
      </c>
      <c r="Y793" s="149" t="s">
        <v>475</v>
      </c>
      <c r="Z793" s="150"/>
      <c r="AA793" s="150"/>
      <c r="AB793" s="152">
        <v>0</v>
      </c>
      <c r="AC793" s="152">
        <v>0</v>
      </c>
      <c r="AD793" s="152">
        <v>0</v>
      </c>
      <c r="AE793" s="152">
        <v>0</v>
      </c>
      <c r="AF793" s="152">
        <v>0</v>
      </c>
      <c r="AG793" s="150"/>
      <c r="AH793" s="150"/>
      <c r="AI793" s="150"/>
      <c r="AJ793" s="150"/>
      <c r="AK793" s="3" t="s">
        <v>475</v>
      </c>
      <c r="AL793" s="3" t="s">
        <v>475</v>
      </c>
      <c r="AM793" s="3" t="s">
        <v>475</v>
      </c>
    </row>
    <row r="794" spans="1:39" s="3" customFormat="1" x14ac:dyDescent="0.25">
      <c r="A794" s="3">
        <v>20231231</v>
      </c>
      <c r="B794" s="3" t="s">
        <v>2227</v>
      </c>
      <c r="C794" s="3" t="s">
        <v>2228</v>
      </c>
      <c r="D794" s="149">
        <v>2936711.97</v>
      </c>
      <c r="E794" s="3" t="s">
        <v>23</v>
      </c>
      <c r="F794" s="3" t="s">
        <v>500</v>
      </c>
      <c r="G794" s="3" t="s">
        <v>504</v>
      </c>
      <c r="H794" s="3">
        <v>1</v>
      </c>
      <c r="I794" s="3" t="s">
        <v>500</v>
      </c>
      <c r="K794" s="3" t="s">
        <v>24</v>
      </c>
      <c r="L794" s="149" t="s">
        <v>23</v>
      </c>
      <c r="M794" s="3" t="s">
        <v>475</v>
      </c>
      <c r="N794" s="149" t="s">
        <v>475</v>
      </c>
      <c r="O794" s="149" t="s">
        <v>475</v>
      </c>
      <c r="P794" s="150"/>
      <c r="Q794" s="3" t="s">
        <v>475</v>
      </c>
      <c r="R794" s="150"/>
      <c r="T794" s="150"/>
      <c r="U794" s="151">
        <v>0</v>
      </c>
      <c r="V794" s="149" t="s">
        <v>475</v>
      </c>
      <c r="W794" s="149" t="s">
        <v>475</v>
      </c>
      <c r="X794" s="149" t="s">
        <v>475</v>
      </c>
      <c r="Y794" s="149" t="s">
        <v>475</v>
      </c>
      <c r="Z794" s="150"/>
      <c r="AA794" s="150"/>
      <c r="AB794" s="152">
        <v>0</v>
      </c>
      <c r="AC794" s="152">
        <v>0</v>
      </c>
      <c r="AD794" s="152">
        <v>0</v>
      </c>
      <c r="AE794" s="152">
        <v>0</v>
      </c>
      <c r="AF794" s="152">
        <v>0</v>
      </c>
      <c r="AG794" s="150"/>
      <c r="AH794" s="150"/>
      <c r="AI794" s="150"/>
      <c r="AJ794" s="150"/>
      <c r="AK794" s="3" t="s">
        <v>475</v>
      </c>
      <c r="AL794" s="3" t="s">
        <v>475</v>
      </c>
      <c r="AM794" s="3" t="s">
        <v>475</v>
      </c>
    </row>
    <row r="795" spans="1:39" s="3" customFormat="1" x14ac:dyDescent="0.25">
      <c r="A795" s="3">
        <v>20231231</v>
      </c>
      <c r="B795" s="3" t="s">
        <v>2229</v>
      </c>
      <c r="C795" s="3" t="s">
        <v>2230</v>
      </c>
      <c r="D795" s="149">
        <v>959.55</v>
      </c>
      <c r="E795" s="3" t="s">
        <v>24</v>
      </c>
      <c r="F795" s="3" t="s">
        <v>473</v>
      </c>
      <c r="G795" s="3" t="s">
        <v>474</v>
      </c>
      <c r="H795" s="3">
        <v>0</v>
      </c>
      <c r="I795" s="3" t="s">
        <v>473</v>
      </c>
      <c r="J795" s="3" t="s">
        <v>473</v>
      </c>
      <c r="K795" s="3" t="s">
        <v>23</v>
      </c>
      <c r="L795" s="149" t="s">
        <v>23</v>
      </c>
      <c r="M795" s="3" t="s">
        <v>475</v>
      </c>
      <c r="N795" s="149" t="s">
        <v>475</v>
      </c>
      <c r="O795" s="149" t="s">
        <v>475</v>
      </c>
      <c r="P795" s="150"/>
      <c r="Q795" s="3" t="s">
        <v>475</v>
      </c>
      <c r="R795" s="150"/>
      <c r="T795" s="150"/>
      <c r="U795" s="151">
        <v>0</v>
      </c>
      <c r="V795" s="149" t="s">
        <v>475</v>
      </c>
      <c r="W795" s="149" t="s">
        <v>475</v>
      </c>
      <c r="X795" s="149" t="s">
        <v>475</v>
      </c>
      <c r="Y795" s="149" t="s">
        <v>475</v>
      </c>
      <c r="Z795" s="150"/>
      <c r="AA795" s="150"/>
      <c r="AB795" s="152">
        <v>0</v>
      </c>
      <c r="AC795" s="152">
        <v>0</v>
      </c>
      <c r="AD795" s="152">
        <v>0</v>
      </c>
      <c r="AE795" s="152">
        <v>0</v>
      </c>
      <c r="AF795" s="152">
        <v>0</v>
      </c>
      <c r="AG795" s="150"/>
      <c r="AH795" s="150"/>
      <c r="AI795" s="150"/>
      <c r="AJ795" s="150"/>
      <c r="AK795" s="3" t="s">
        <v>475</v>
      </c>
      <c r="AL795" s="3" t="s">
        <v>475</v>
      </c>
      <c r="AM795" s="3" t="s">
        <v>475</v>
      </c>
    </row>
    <row r="796" spans="1:39" s="3" customFormat="1" x14ac:dyDescent="0.25">
      <c r="A796" s="3">
        <v>20231231</v>
      </c>
      <c r="B796" s="3" t="s">
        <v>2231</v>
      </c>
      <c r="C796" s="3" t="s">
        <v>2232</v>
      </c>
      <c r="D796" s="149">
        <v>2907465.1</v>
      </c>
      <c r="E796" s="3" t="s">
        <v>24</v>
      </c>
      <c r="F796" s="3" t="s">
        <v>473</v>
      </c>
      <c r="G796" s="3" t="s">
        <v>474</v>
      </c>
      <c r="H796" s="3">
        <v>0</v>
      </c>
      <c r="I796" s="3" t="s">
        <v>473</v>
      </c>
      <c r="J796" s="3" t="s">
        <v>473</v>
      </c>
      <c r="K796" s="3" t="s">
        <v>23</v>
      </c>
      <c r="L796" s="149" t="s">
        <v>23</v>
      </c>
      <c r="M796" s="3" t="s">
        <v>475</v>
      </c>
      <c r="N796" s="149" t="s">
        <v>475</v>
      </c>
      <c r="O796" s="149" t="s">
        <v>475</v>
      </c>
      <c r="P796" s="150"/>
      <c r="Q796" s="3" t="s">
        <v>475</v>
      </c>
      <c r="R796" s="150"/>
      <c r="T796" s="150"/>
      <c r="U796" s="151">
        <v>0</v>
      </c>
      <c r="V796" s="149" t="s">
        <v>475</v>
      </c>
      <c r="W796" s="149" t="s">
        <v>475</v>
      </c>
      <c r="X796" s="149" t="s">
        <v>475</v>
      </c>
      <c r="Y796" s="149" t="s">
        <v>475</v>
      </c>
      <c r="Z796" s="150"/>
      <c r="AA796" s="150"/>
      <c r="AB796" s="152">
        <v>0</v>
      </c>
      <c r="AC796" s="152">
        <v>0</v>
      </c>
      <c r="AD796" s="152">
        <v>0</v>
      </c>
      <c r="AE796" s="152">
        <v>0</v>
      </c>
      <c r="AF796" s="152">
        <v>0</v>
      </c>
      <c r="AG796" s="150"/>
      <c r="AH796" s="150"/>
      <c r="AI796" s="150"/>
      <c r="AJ796" s="150"/>
      <c r="AK796" s="3" t="s">
        <v>475</v>
      </c>
      <c r="AL796" s="3" t="s">
        <v>475</v>
      </c>
      <c r="AM796" s="3" t="s">
        <v>475</v>
      </c>
    </row>
    <row r="797" spans="1:39" s="3" customFormat="1" x14ac:dyDescent="0.25">
      <c r="A797" s="3">
        <v>20231231</v>
      </c>
      <c r="B797" s="3" t="s">
        <v>2233</v>
      </c>
      <c r="C797" s="3" t="s">
        <v>2234</v>
      </c>
      <c r="D797" s="149">
        <v>84305.45</v>
      </c>
      <c r="E797" s="3" t="s">
        <v>23</v>
      </c>
      <c r="F797" s="3" t="s">
        <v>500</v>
      </c>
      <c r="G797" s="3" t="s">
        <v>504</v>
      </c>
      <c r="H797" s="3">
        <v>1</v>
      </c>
      <c r="I797" s="3" t="s">
        <v>500</v>
      </c>
      <c r="K797" s="3" t="s">
        <v>24</v>
      </c>
      <c r="L797" s="149" t="s">
        <v>23</v>
      </c>
      <c r="M797" s="3" t="s">
        <v>475</v>
      </c>
      <c r="N797" s="149" t="s">
        <v>475</v>
      </c>
      <c r="O797" s="149" t="s">
        <v>475</v>
      </c>
      <c r="P797" s="150"/>
      <c r="Q797" s="3" t="s">
        <v>475</v>
      </c>
      <c r="R797" s="150"/>
      <c r="T797" s="150"/>
      <c r="U797" s="151">
        <v>0</v>
      </c>
      <c r="V797" s="149" t="s">
        <v>475</v>
      </c>
      <c r="W797" s="149" t="s">
        <v>475</v>
      </c>
      <c r="X797" s="149" t="s">
        <v>475</v>
      </c>
      <c r="Y797" s="149" t="s">
        <v>475</v>
      </c>
      <c r="Z797" s="150"/>
      <c r="AA797" s="150"/>
      <c r="AB797" s="152">
        <v>0</v>
      </c>
      <c r="AC797" s="152">
        <v>0</v>
      </c>
      <c r="AD797" s="152">
        <v>0</v>
      </c>
      <c r="AE797" s="152">
        <v>0</v>
      </c>
      <c r="AF797" s="152">
        <v>0</v>
      </c>
      <c r="AG797" s="150"/>
      <c r="AH797" s="150"/>
      <c r="AI797" s="150"/>
      <c r="AJ797" s="150"/>
      <c r="AK797" s="3" t="s">
        <v>475</v>
      </c>
      <c r="AL797" s="3" t="s">
        <v>475</v>
      </c>
      <c r="AM797" s="3" t="s">
        <v>475</v>
      </c>
    </row>
    <row r="798" spans="1:39" s="3" customFormat="1" x14ac:dyDescent="0.25">
      <c r="A798" s="3">
        <v>20231231</v>
      </c>
      <c r="B798" s="3" t="s">
        <v>2235</v>
      </c>
      <c r="C798" s="3" t="s">
        <v>2236</v>
      </c>
      <c r="D798" s="149">
        <v>30042.84</v>
      </c>
      <c r="E798" s="3" t="s">
        <v>23</v>
      </c>
      <c r="F798" s="3" t="s">
        <v>500</v>
      </c>
      <c r="G798" s="3" t="s">
        <v>504</v>
      </c>
      <c r="H798" s="3">
        <v>1</v>
      </c>
      <c r="I798" s="3" t="s">
        <v>500</v>
      </c>
      <c r="K798" s="3" t="s">
        <v>24</v>
      </c>
      <c r="L798" s="149" t="s">
        <v>23</v>
      </c>
      <c r="M798" s="3" t="s">
        <v>475</v>
      </c>
      <c r="N798" s="149" t="s">
        <v>475</v>
      </c>
      <c r="O798" s="149" t="s">
        <v>475</v>
      </c>
      <c r="P798" s="150"/>
      <c r="Q798" s="3" t="s">
        <v>475</v>
      </c>
      <c r="R798" s="150"/>
      <c r="T798" s="150"/>
      <c r="U798" s="151">
        <v>0</v>
      </c>
      <c r="V798" s="149" t="s">
        <v>475</v>
      </c>
      <c r="W798" s="149" t="s">
        <v>475</v>
      </c>
      <c r="X798" s="149" t="s">
        <v>475</v>
      </c>
      <c r="Y798" s="149" t="s">
        <v>475</v>
      </c>
      <c r="Z798" s="150"/>
      <c r="AA798" s="150"/>
      <c r="AB798" s="152">
        <v>0</v>
      </c>
      <c r="AC798" s="152">
        <v>0</v>
      </c>
      <c r="AD798" s="152">
        <v>0</v>
      </c>
      <c r="AE798" s="152">
        <v>0</v>
      </c>
      <c r="AF798" s="152">
        <v>0</v>
      </c>
      <c r="AG798" s="150"/>
      <c r="AH798" s="150"/>
      <c r="AI798" s="150"/>
      <c r="AJ798" s="150"/>
      <c r="AK798" s="3" t="s">
        <v>475</v>
      </c>
      <c r="AL798" s="3" t="s">
        <v>475</v>
      </c>
      <c r="AM798" s="3" t="s">
        <v>475</v>
      </c>
    </row>
    <row r="799" spans="1:39" s="3" customFormat="1" x14ac:dyDescent="0.25">
      <c r="A799" s="3">
        <v>20231231</v>
      </c>
      <c r="B799" s="3" t="s">
        <v>2237</v>
      </c>
      <c r="C799" s="3" t="s">
        <v>2238</v>
      </c>
      <c r="D799" s="149">
        <v>195064.08</v>
      </c>
      <c r="E799" s="3" t="s">
        <v>23</v>
      </c>
      <c r="F799" s="3" t="s">
        <v>500</v>
      </c>
      <c r="G799" s="3" t="s">
        <v>474</v>
      </c>
      <c r="H799" s="3">
        <v>0</v>
      </c>
      <c r="I799" s="3" t="s">
        <v>500</v>
      </c>
      <c r="K799" s="3" t="s">
        <v>23</v>
      </c>
      <c r="L799" s="149" t="s">
        <v>23</v>
      </c>
      <c r="M799" s="3" t="s">
        <v>475</v>
      </c>
      <c r="N799" s="149" t="s">
        <v>475</v>
      </c>
      <c r="O799" s="149" t="s">
        <v>475</v>
      </c>
      <c r="P799" s="150"/>
      <c r="Q799" s="3" t="s">
        <v>475</v>
      </c>
      <c r="R799" s="150"/>
      <c r="T799" s="150"/>
      <c r="U799" s="151">
        <v>0</v>
      </c>
      <c r="V799" s="149" t="s">
        <v>475</v>
      </c>
      <c r="W799" s="149" t="s">
        <v>475</v>
      </c>
      <c r="X799" s="149" t="s">
        <v>475</v>
      </c>
      <c r="Y799" s="149" t="s">
        <v>475</v>
      </c>
      <c r="Z799" s="150"/>
      <c r="AA799" s="150"/>
      <c r="AB799" s="152">
        <v>0</v>
      </c>
      <c r="AC799" s="152">
        <v>0</v>
      </c>
      <c r="AD799" s="152">
        <v>0</v>
      </c>
      <c r="AE799" s="152">
        <v>0</v>
      </c>
      <c r="AF799" s="152">
        <v>0</v>
      </c>
      <c r="AG799" s="150"/>
      <c r="AH799" s="150"/>
      <c r="AI799" s="150"/>
      <c r="AJ799" s="150"/>
      <c r="AK799" s="3" t="s">
        <v>475</v>
      </c>
      <c r="AL799" s="3" t="s">
        <v>475</v>
      </c>
      <c r="AM799" s="3" t="s">
        <v>475</v>
      </c>
    </row>
    <row r="800" spans="1:39" s="3" customFormat="1" x14ac:dyDescent="0.25">
      <c r="A800" s="3">
        <v>20231231</v>
      </c>
      <c r="B800" s="3" t="s">
        <v>2239</v>
      </c>
      <c r="C800" s="3" t="s">
        <v>2240</v>
      </c>
      <c r="D800" s="149">
        <v>1031233.61</v>
      </c>
      <c r="E800" s="3" t="s">
        <v>24</v>
      </c>
      <c r="F800" s="3" t="s">
        <v>473</v>
      </c>
      <c r="G800" s="3" t="s">
        <v>474</v>
      </c>
      <c r="H800" s="3">
        <v>0</v>
      </c>
      <c r="I800" s="3" t="s">
        <v>473</v>
      </c>
      <c r="J800" s="3" t="s">
        <v>473</v>
      </c>
      <c r="K800" s="3" t="s">
        <v>23</v>
      </c>
      <c r="L800" s="149" t="s">
        <v>23</v>
      </c>
      <c r="M800" s="3" t="s">
        <v>475</v>
      </c>
      <c r="N800" s="149" t="s">
        <v>475</v>
      </c>
      <c r="O800" s="149" t="s">
        <v>475</v>
      </c>
      <c r="P800" s="150"/>
      <c r="Q800" s="3" t="s">
        <v>475</v>
      </c>
      <c r="R800" s="150"/>
      <c r="T800" s="150"/>
      <c r="U800" s="151">
        <v>0</v>
      </c>
      <c r="V800" s="149" t="s">
        <v>475</v>
      </c>
      <c r="W800" s="149" t="s">
        <v>475</v>
      </c>
      <c r="X800" s="149" t="s">
        <v>475</v>
      </c>
      <c r="Y800" s="149" t="s">
        <v>475</v>
      </c>
      <c r="Z800" s="150"/>
      <c r="AA800" s="150"/>
      <c r="AB800" s="152">
        <v>0</v>
      </c>
      <c r="AC800" s="152">
        <v>0</v>
      </c>
      <c r="AD800" s="152">
        <v>0</v>
      </c>
      <c r="AE800" s="152">
        <v>0</v>
      </c>
      <c r="AF800" s="152">
        <v>0</v>
      </c>
      <c r="AG800" s="150"/>
      <c r="AH800" s="150"/>
      <c r="AI800" s="150"/>
      <c r="AJ800" s="150"/>
      <c r="AK800" s="3" t="s">
        <v>475</v>
      </c>
      <c r="AL800" s="3" t="s">
        <v>475</v>
      </c>
      <c r="AM800" s="3" t="s">
        <v>475</v>
      </c>
    </row>
    <row r="801" spans="1:40" s="3" customFormat="1" x14ac:dyDescent="0.25">
      <c r="A801" s="3">
        <v>20231231</v>
      </c>
      <c r="B801" s="3" t="s">
        <v>2241</v>
      </c>
      <c r="C801" s="3" t="s">
        <v>2242</v>
      </c>
      <c r="D801" s="149">
        <v>207550.78</v>
      </c>
      <c r="E801" s="3" t="s">
        <v>23</v>
      </c>
      <c r="F801" s="3" t="s">
        <v>500</v>
      </c>
      <c r="G801" s="3" t="s">
        <v>474</v>
      </c>
      <c r="H801" s="3">
        <v>0</v>
      </c>
      <c r="I801" s="3" t="s">
        <v>500</v>
      </c>
      <c r="J801" s="157" t="s">
        <v>506</v>
      </c>
      <c r="K801" s="3" t="s">
        <v>23</v>
      </c>
      <c r="L801" s="149" t="s">
        <v>23</v>
      </c>
      <c r="M801" s="157" t="s">
        <v>487</v>
      </c>
      <c r="N801" s="149" t="s">
        <v>475</v>
      </c>
      <c r="O801" s="153">
        <v>7.2999999999999995E-2</v>
      </c>
      <c r="P801" s="150"/>
      <c r="Q801" s="157">
        <v>6.0000000000000001E-3</v>
      </c>
      <c r="R801" s="150"/>
      <c r="S801" s="157">
        <v>1</v>
      </c>
      <c r="T801" s="150"/>
      <c r="U801" s="151">
        <v>0</v>
      </c>
      <c r="V801" s="149" t="s">
        <v>475</v>
      </c>
      <c r="W801" s="149" t="s">
        <v>475</v>
      </c>
      <c r="X801" s="149" t="s">
        <v>475</v>
      </c>
      <c r="Y801" s="149" t="s">
        <v>475</v>
      </c>
      <c r="Z801" s="150"/>
      <c r="AA801" s="150"/>
      <c r="AB801" s="152">
        <v>15151.206939999998</v>
      </c>
      <c r="AC801" s="152">
        <v>1245.30468</v>
      </c>
      <c r="AD801" s="152">
        <v>0</v>
      </c>
      <c r="AE801" s="152">
        <v>0</v>
      </c>
      <c r="AF801" s="152">
        <v>0</v>
      </c>
      <c r="AG801" s="150"/>
      <c r="AH801" s="150"/>
      <c r="AI801" s="150"/>
      <c r="AJ801" s="150"/>
      <c r="AK801" s="3" t="s">
        <v>22</v>
      </c>
      <c r="AL801" s="3" t="s">
        <v>1605</v>
      </c>
      <c r="AM801" s="3" t="s">
        <v>1606</v>
      </c>
      <c r="AN801" s="157" t="s">
        <v>490</v>
      </c>
    </row>
    <row r="802" spans="1:40" s="3" customFormat="1" x14ac:dyDescent="0.25">
      <c r="A802" s="3">
        <v>20231231</v>
      </c>
      <c r="B802" s="3" t="s">
        <v>2243</v>
      </c>
      <c r="C802" s="3" t="s">
        <v>2244</v>
      </c>
      <c r="D802" s="149">
        <v>19586.21</v>
      </c>
      <c r="E802" s="3" t="s">
        <v>23</v>
      </c>
      <c r="F802" s="3" t="s">
        <v>500</v>
      </c>
      <c r="G802" s="3" t="s">
        <v>474</v>
      </c>
      <c r="H802" s="3">
        <v>0</v>
      </c>
      <c r="I802" s="3" t="s">
        <v>500</v>
      </c>
      <c r="J802" s="157" t="s">
        <v>483</v>
      </c>
      <c r="K802" s="3" t="s">
        <v>23</v>
      </c>
      <c r="L802" s="149" t="s">
        <v>23</v>
      </c>
      <c r="M802" s="3" t="s">
        <v>475</v>
      </c>
      <c r="N802" s="149" t="s">
        <v>475</v>
      </c>
      <c r="O802" s="149" t="s">
        <v>475</v>
      </c>
      <c r="P802" s="150"/>
      <c r="Q802" s="3" t="s">
        <v>475</v>
      </c>
      <c r="R802" s="150"/>
      <c r="T802" s="150"/>
      <c r="U802" s="151">
        <v>0</v>
      </c>
      <c r="V802" s="149" t="s">
        <v>475</v>
      </c>
      <c r="W802" s="149" t="s">
        <v>475</v>
      </c>
      <c r="X802" s="149" t="s">
        <v>475</v>
      </c>
      <c r="Y802" s="149" t="s">
        <v>475</v>
      </c>
      <c r="Z802" s="150"/>
      <c r="AA802" s="150"/>
      <c r="AB802" s="152">
        <v>0</v>
      </c>
      <c r="AC802" s="152">
        <v>0</v>
      </c>
      <c r="AD802" s="152">
        <v>0</v>
      </c>
      <c r="AE802" s="152">
        <v>0</v>
      </c>
      <c r="AF802" s="152">
        <v>0</v>
      </c>
      <c r="AG802" s="150"/>
      <c r="AH802" s="150"/>
      <c r="AI802" s="150"/>
      <c r="AJ802" s="150"/>
      <c r="AK802" s="3" t="s">
        <v>25</v>
      </c>
      <c r="AL802" s="3" t="s">
        <v>2245</v>
      </c>
      <c r="AM802" s="3" t="s">
        <v>475</v>
      </c>
    </row>
    <row r="803" spans="1:40" s="3" customFormat="1" x14ac:dyDescent="0.25">
      <c r="A803" s="3">
        <v>20231231</v>
      </c>
      <c r="B803" s="3" t="s">
        <v>2246</v>
      </c>
      <c r="C803" s="3" t="s">
        <v>2247</v>
      </c>
      <c r="D803" s="149">
        <v>24097.26</v>
      </c>
      <c r="E803" s="3" t="s">
        <v>23</v>
      </c>
      <c r="F803" s="3" t="s">
        <v>500</v>
      </c>
      <c r="G803" s="3" t="s">
        <v>474</v>
      </c>
      <c r="H803" s="3">
        <v>0</v>
      </c>
      <c r="I803" s="3" t="s">
        <v>500</v>
      </c>
      <c r="J803" s="157" t="s">
        <v>483</v>
      </c>
      <c r="K803" s="3" t="s">
        <v>23</v>
      </c>
      <c r="L803" s="149" t="s">
        <v>23</v>
      </c>
      <c r="M803" s="3" t="s">
        <v>475</v>
      </c>
      <c r="N803" s="149" t="s">
        <v>475</v>
      </c>
      <c r="O803" s="149" t="s">
        <v>475</v>
      </c>
      <c r="P803" s="150"/>
      <c r="Q803" s="3" t="s">
        <v>475</v>
      </c>
      <c r="R803" s="150"/>
      <c r="T803" s="150"/>
      <c r="U803" s="151">
        <v>0</v>
      </c>
      <c r="V803" s="149" t="s">
        <v>475</v>
      </c>
      <c r="W803" s="149" t="s">
        <v>475</v>
      </c>
      <c r="X803" s="149" t="s">
        <v>475</v>
      </c>
      <c r="Y803" s="149" t="s">
        <v>475</v>
      </c>
      <c r="Z803" s="150"/>
      <c r="AA803" s="150"/>
      <c r="AB803" s="152">
        <v>0</v>
      </c>
      <c r="AC803" s="152">
        <v>0</v>
      </c>
      <c r="AD803" s="152">
        <v>0</v>
      </c>
      <c r="AE803" s="152">
        <v>0</v>
      </c>
      <c r="AF803" s="152">
        <v>0</v>
      </c>
      <c r="AG803" s="150"/>
      <c r="AH803" s="150"/>
      <c r="AI803" s="150"/>
      <c r="AJ803" s="150"/>
      <c r="AK803" s="3" t="s">
        <v>25</v>
      </c>
      <c r="AL803" s="3" t="s">
        <v>1113</v>
      </c>
      <c r="AM803" s="3" t="s">
        <v>475</v>
      </c>
    </row>
    <row r="804" spans="1:40" s="3" customFormat="1" x14ac:dyDescent="0.25">
      <c r="A804" s="3">
        <v>20231231</v>
      </c>
      <c r="B804" s="3" t="s">
        <v>2248</v>
      </c>
      <c r="C804" s="3" t="s">
        <v>2249</v>
      </c>
      <c r="D804" s="149">
        <v>2951599.38</v>
      </c>
      <c r="E804" s="3" t="s">
        <v>24</v>
      </c>
      <c r="F804" s="3" t="s">
        <v>473</v>
      </c>
      <c r="G804" s="3" t="s">
        <v>474</v>
      </c>
      <c r="H804" s="3">
        <v>0</v>
      </c>
      <c r="I804" s="3" t="s">
        <v>473</v>
      </c>
      <c r="J804" s="3" t="s">
        <v>473</v>
      </c>
      <c r="K804" s="3" t="s">
        <v>23</v>
      </c>
      <c r="L804" s="149" t="s">
        <v>23</v>
      </c>
      <c r="M804" s="3" t="s">
        <v>475</v>
      </c>
      <c r="N804" s="149" t="s">
        <v>475</v>
      </c>
      <c r="O804" s="149" t="s">
        <v>475</v>
      </c>
      <c r="P804" s="150"/>
      <c r="Q804" s="3" t="s">
        <v>475</v>
      </c>
      <c r="R804" s="150"/>
      <c r="T804" s="150"/>
      <c r="U804" s="151">
        <v>0</v>
      </c>
      <c r="V804" s="149" t="s">
        <v>475</v>
      </c>
      <c r="W804" s="149" t="s">
        <v>475</v>
      </c>
      <c r="X804" s="149" t="s">
        <v>475</v>
      </c>
      <c r="Y804" s="149" t="s">
        <v>475</v>
      </c>
      <c r="Z804" s="150"/>
      <c r="AA804" s="150"/>
      <c r="AB804" s="152">
        <v>0</v>
      </c>
      <c r="AC804" s="152">
        <v>0</v>
      </c>
      <c r="AD804" s="152">
        <v>0</v>
      </c>
      <c r="AE804" s="152">
        <v>0</v>
      </c>
      <c r="AF804" s="152">
        <v>0</v>
      </c>
      <c r="AG804" s="150"/>
      <c r="AH804" s="150"/>
      <c r="AI804" s="150"/>
      <c r="AJ804" s="150"/>
      <c r="AK804" s="3" t="s">
        <v>475</v>
      </c>
      <c r="AL804" s="3" t="s">
        <v>475</v>
      </c>
      <c r="AM804" s="3" t="s">
        <v>475</v>
      </c>
    </row>
    <row r="805" spans="1:40" s="3" customFormat="1" x14ac:dyDescent="0.25">
      <c r="A805" s="3">
        <v>20231231</v>
      </c>
      <c r="B805" s="3" t="s">
        <v>2250</v>
      </c>
      <c r="C805" s="3" t="s">
        <v>2251</v>
      </c>
      <c r="D805" s="149">
        <v>11373158.560000001</v>
      </c>
      <c r="E805" s="3" t="s">
        <v>24</v>
      </c>
      <c r="F805" s="3" t="s">
        <v>473</v>
      </c>
      <c r="G805" s="3" t="s">
        <v>474</v>
      </c>
      <c r="H805" s="3">
        <v>0</v>
      </c>
      <c r="I805" s="3" t="s">
        <v>473</v>
      </c>
      <c r="J805" s="3" t="s">
        <v>473</v>
      </c>
      <c r="K805" s="3" t="s">
        <v>23</v>
      </c>
      <c r="L805" s="149" t="s">
        <v>23</v>
      </c>
      <c r="M805" s="3" t="s">
        <v>475</v>
      </c>
      <c r="N805" s="149" t="s">
        <v>475</v>
      </c>
      <c r="O805" s="149" t="s">
        <v>475</v>
      </c>
      <c r="P805" s="150"/>
      <c r="Q805" s="3" t="s">
        <v>475</v>
      </c>
      <c r="R805" s="150"/>
      <c r="T805" s="150"/>
      <c r="U805" s="151">
        <v>0</v>
      </c>
      <c r="V805" s="149" t="s">
        <v>475</v>
      </c>
      <c r="W805" s="149" t="s">
        <v>475</v>
      </c>
      <c r="X805" s="149" t="s">
        <v>475</v>
      </c>
      <c r="Y805" s="149" t="s">
        <v>475</v>
      </c>
      <c r="Z805" s="150"/>
      <c r="AA805" s="150"/>
      <c r="AB805" s="152">
        <v>0</v>
      </c>
      <c r="AC805" s="152">
        <v>0</v>
      </c>
      <c r="AD805" s="152">
        <v>0</v>
      </c>
      <c r="AE805" s="152">
        <v>0</v>
      </c>
      <c r="AF805" s="152">
        <v>0</v>
      </c>
      <c r="AG805" s="150"/>
      <c r="AH805" s="150"/>
      <c r="AI805" s="150"/>
      <c r="AJ805" s="150"/>
      <c r="AK805" s="3" t="s">
        <v>475</v>
      </c>
      <c r="AL805" s="3" t="s">
        <v>475</v>
      </c>
      <c r="AM805" s="3" t="s">
        <v>475</v>
      </c>
    </row>
    <row r="806" spans="1:40" s="3" customFormat="1" x14ac:dyDescent="0.25">
      <c r="A806" s="3">
        <v>20231231</v>
      </c>
      <c r="B806" s="3" t="s">
        <v>2252</v>
      </c>
      <c r="C806" s="3" t="s">
        <v>2253</v>
      </c>
      <c r="D806" s="149">
        <v>4563.95</v>
      </c>
      <c r="E806" s="3" t="s">
        <v>24</v>
      </c>
      <c r="F806" s="3" t="s">
        <v>473</v>
      </c>
      <c r="G806" s="3" t="s">
        <v>474</v>
      </c>
      <c r="H806" s="3">
        <v>0</v>
      </c>
      <c r="I806" s="3" t="s">
        <v>473</v>
      </c>
      <c r="J806" s="3" t="s">
        <v>473</v>
      </c>
      <c r="K806" s="3" t="s">
        <v>23</v>
      </c>
      <c r="L806" s="149" t="s">
        <v>23</v>
      </c>
      <c r="M806" s="3" t="s">
        <v>475</v>
      </c>
      <c r="N806" s="149" t="s">
        <v>475</v>
      </c>
      <c r="O806" s="149" t="s">
        <v>475</v>
      </c>
      <c r="P806" s="150"/>
      <c r="Q806" s="3" t="s">
        <v>475</v>
      </c>
      <c r="R806" s="150"/>
      <c r="T806" s="150"/>
      <c r="U806" s="151">
        <v>0</v>
      </c>
      <c r="V806" s="149" t="s">
        <v>475</v>
      </c>
      <c r="W806" s="149" t="s">
        <v>475</v>
      </c>
      <c r="X806" s="149" t="s">
        <v>475</v>
      </c>
      <c r="Y806" s="149" t="s">
        <v>475</v>
      </c>
      <c r="Z806" s="150"/>
      <c r="AA806" s="150"/>
      <c r="AB806" s="152">
        <v>0</v>
      </c>
      <c r="AC806" s="152">
        <v>0</v>
      </c>
      <c r="AD806" s="152">
        <v>0</v>
      </c>
      <c r="AE806" s="152">
        <v>0</v>
      </c>
      <c r="AF806" s="152">
        <v>0</v>
      </c>
      <c r="AG806" s="150"/>
      <c r="AH806" s="150"/>
      <c r="AI806" s="150"/>
      <c r="AJ806" s="150"/>
      <c r="AK806" s="3" t="s">
        <v>475</v>
      </c>
      <c r="AL806" s="3" t="s">
        <v>475</v>
      </c>
      <c r="AM806" s="3" t="s">
        <v>475</v>
      </c>
    </row>
    <row r="807" spans="1:40" s="3" customFormat="1" x14ac:dyDescent="0.25">
      <c r="A807" s="3">
        <v>20231231</v>
      </c>
      <c r="B807" s="3" t="s">
        <v>2254</v>
      </c>
      <c r="C807" s="3" t="s">
        <v>2255</v>
      </c>
      <c r="D807" s="149">
        <v>6177775.7299999995</v>
      </c>
      <c r="E807" s="3" t="s">
        <v>23</v>
      </c>
      <c r="F807" s="3" t="s">
        <v>500</v>
      </c>
      <c r="G807" s="3" t="s">
        <v>504</v>
      </c>
      <c r="H807" s="3">
        <v>1</v>
      </c>
      <c r="I807" s="3" t="s">
        <v>500</v>
      </c>
      <c r="K807" s="3" t="s">
        <v>24</v>
      </c>
      <c r="L807" s="149" t="s">
        <v>23</v>
      </c>
      <c r="M807" s="3" t="s">
        <v>475</v>
      </c>
      <c r="N807" s="149" t="s">
        <v>475</v>
      </c>
      <c r="O807" s="149" t="s">
        <v>475</v>
      </c>
      <c r="P807" s="150"/>
      <c r="Q807" s="3" t="s">
        <v>475</v>
      </c>
      <c r="R807" s="150"/>
      <c r="T807" s="150"/>
      <c r="U807" s="151">
        <v>0</v>
      </c>
      <c r="V807" s="149" t="s">
        <v>475</v>
      </c>
      <c r="W807" s="149" t="s">
        <v>475</v>
      </c>
      <c r="X807" s="149" t="s">
        <v>475</v>
      </c>
      <c r="Y807" s="149" t="s">
        <v>475</v>
      </c>
      <c r="Z807" s="150"/>
      <c r="AA807" s="150"/>
      <c r="AB807" s="152">
        <v>0</v>
      </c>
      <c r="AC807" s="152">
        <v>0</v>
      </c>
      <c r="AD807" s="152">
        <v>0</v>
      </c>
      <c r="AE807" s="152">
        <v>0</v>
      </c>
      <c r="AF807" s="152">
        <v>0</v>
      </c>
      <c r="AG807" s="150"/>
      <c r="AH807" s="150"/>
      <c r="AI807" s="150"/>
      <c r="AJ807" s="150"/>
      <c r="AK807" s="3" t="s">
        <v>475</v>
      </c>
      <c r="AL807" s="3" t="s">
        <v>475</v>
      </c>
      <c r="AM807" s="3" t="s">
        <v>475</v>
      </c>
    </row>
    <row r="808" spans="1:40" s="3" customFormat="1" x14ac:dyDescent="0.25">
      <c r="A808" s="3">
        <v>20231231</v>
      </c>
      <c r="B808" s="3" t="s">
        <v>2256</v>
      </c>
      <c r="C808" s="3" t="s">
        <v>2257</v>
      </c>
      <c r="D808" s="149">
        <v>383223.21</v>
      </c>
      <c r="E808" s="3" t="s">
        <v>24</v>
      </c>
      <c r="F808" s="3" t="s">
        <v>473</v>
      </c>
      <c r="G808" s="3" t="s">
        <v>474</v>
      </c>
      <c r="H808" s="3">
        <v>0</v>
      </c>
      <c r="I808" s="3" t="s">
        <v>473</v>
      </c>
      <c r="J808" s="3" t="s">
        <v>473</v>
      </c>
      <c r="K808" s="3" t="s">
        <v>23</v>
      </c>
      <c r="L808" s="149" t="s">
        <v>23</v>
      </c>
      <c r="M808" s="3" t="s">
        <v>475</v>
      </c>
      <c r="N808" s="149" t="s">
        <v>475</v>
      </c>
      <c r="O808" s="149" t="s">
        <v>475</v>
      </c>
      <c r="P808" s="150"/>
      <c r="Q808" s="3" t="s">
        <v>475</v>
      </c>
      <c r="R808" s="150"/>
      <c r="T808" s="150"/>
      <c r="U808" s="151">
        <v>0</v>
      </c>
      <c r="V808" s="149" t="s">
        <v>475</v>
      </c>
      <c r="W808" s="149" t="s">
        <v>475</v>
      </c>
      <c r="X808" s="149" t="s">
        <v>475</v>
      </c>
      <c r="Y808" s="149" t="s">
        <v>475</v>
      </c>
      <c r="Z808" s="150"/>
      <c r="AA808" s="150"/>
      <c r="AB808" s="152">
        <v>0</v>
      </c>
      <c r="AC808" s="152">
        <v>0</v>
      </c>
      <c r="AD808" s="152">
        <v>0</v>
      </c>
      <c r="AE808" s="152">
        <v>0</v>
      </c>
      <c r="AF808" s="152">
        <v>0</v>
      </c>
      <c r="AG808" s="150"/>
      <c r="AH808" s="150"/>
      <c r="AI808" s="150"/>
      <c r="AJ808" s="150"/>
      <c r="AK808" s="3" t="s">
        <v>475</v>
      </c>
      <c r="AL808" s="3" t="s">
        <v>475</v>
      </c>
      <c r="AM808" s="3" t="s">
        <v>475</v>
      </c>
    </row>
    <row r="809" spans="1:40" s="3" customFormat="1" x14ac:dyDescent="0.25">
      <c r="A809" s="3">
        <v>20231231</v>
      </c>
      <c r="B809" s="3" t="s">
        <v>2258</v>
      </c>
      <c r="C809" s="3" t="s">
        <v>2259</v>
      </c>
      <c r="D809" s="149">
        <v>778256.26</v>
      </c>
      <c r="E809" s="3" t="s">
        <v>23</v>
      </c>
      <c r="F809" s="3" t="s">
        <v>500</v>
      </c>
      <c r="G809" s="3" t="s">
        <v>504</v>
      </c>
      <c r="H809" s="3">
        <v>1</v>
      </c>
      <c r="I809" s="3" t="s">
        <v>500</v>
      </c>
      <c r="J809" s="157" t="s">
        <v>506</v>
      </c>
      <c r="K809" s="3" t="s">
        <v>24</v>
      </c>
      <c r="L809" s="149" t="s">
        <v>23</v>
      </c>
      <c r="M809" s="3" t="s">
        <v>475</v>
      </c>
      <c r="N809" s="149" t="s">
        <v>475</v>
      </c>
      <c r="O809" s="149" t="s">
        <v>475</v>
      </c>
      <c r="P809" s="150"/>
      <c r="Q809" s="3" t="s">
        <v>475</v>
      </c>
      <c r="R809" s="150"/>
      <c r="T809" s="150"/>
      <c r="U809" s="151">
        <v>0</v>
      </c>
      <c r="V809" s="149" t="s">
        <v>475</v>
      </c>
      <c r="W809" s="149" t="s">
        <v>475</v>
      </c>
      <c r="X809" s="149" t="s">
        <v>475</v>
      </c>
      <c r="Y809" s="149" t="s">
        <v>475</v>
      </c>
      <c r="Z809" s="150"/>
      <c r="AA809" s="150"/>
      <c r="AB809" s="152">
        <v>0</v>
      </c>
      <c r="AC809" s="152">
        <v>0</v>
      </c>
      <c r="AD809" s="152">
        <v>0</v>
      </c>
      <c r="AE809" s="152">
        <v>0</v>
      </c>
      <c r="AF809" s="152">
        <v>0</v>
      </c>
      <c r="AG809" s="150"/>
      <c r="AH809" s="150"/>
      <c r="AI809" s="150"/>
      <c r="AJ809" s="150"/>
      <c r="AK809" s="3" t="s">
        <v>22</v>
      </c>
      <c r="AL809" s="3" t="s">
        <v>571</v>
      </c>
      <c r="AM809" s="3" t="s">
        <v>475</v>
      </c>
    </row>
    <row r="810" spans="1:40" s="3" customFormat="1" x14ac:dyDescent="0.25">
      <c r="A810" s="3">
        <v>20231231</v>
      </c>
      <c r="B810" s="3" t="s">
        <v>2260</v>
      </c>
      <c r="C810" s="3" t="s">
        <v>2261</v>
      </c>
      <c r="D810" s="149">
        <v>9055.52</v>
      </c>
      <c r="E810" s="3" t="s">
        <v>24</v>
      </c>
      <c r="F810" s="3" t="s">
        <v>473</v>
      </c>
      <c r="G810" s="3" t="s">
        <v>474</v>
      </c>
      <c r="H810" s="3">
        <v>0</v>
      </c>
      <c r="I810" s="3" t="s">
        <v>473</v>
      </c>
      <c r="J810" s="3" t="s">
        <v>473</v>
      </c>
      <c r="K810" s="3" t="s">
        <v>23</v>
      </c>
      <c r="L810" s="149" t="s">
        <v>23</v>
      </c>
      <c r="M810" s="3" t="s">
        <v>475</v>
      </c>
      <c r="N810" s="149" t="s">
        <v>475</v>
      </c>
      <c r="O810" s="149" t="s">
        <v>475</v>
      </c>
      <c r="P810" s="150"/>
      <c r="Q810" s="3" t="s">
        <v>475</v>
      </c>
      <c r="R810" s="150"/>
      <c r="T810" s="150"/>
      <c r="U810" s="151">
        <v>0</v>
      </c>
      <c r="V810" s="149" t="s">
        <v>475</v>
      </c>
      <c r="W810" s="149" t="s">
        <v>475</v>
      </c>
      <c r="X810" s="149" t="s">
        <v>475</v>
      </c>
      <c r="Y810" s="149" t="s">
        <v>475</v>
      </c>
      <c r="Z810" s="150"/>
      <c r="AA810" s="150"/>
      <c r="AB810" s="152">
        <v>0</v>
      </c>
      <c r="AC810" s="152">
        <v>0</v>
      </c>
      <c r="AD810" s="152">
        <v>0</v>
      </c>
      <c r="AE810" s="152">
        <v>0</v>
      </c>
      <c r="AF810" s="152">
        <v>0</v>
      </c>
      <c r="AG810" s="150"/>
      <c r="AH810" s="150"/>
      <c r="AI810" s="150"/>
      <c r="AJ810" s="150"/>
      <c r="AK810" s="3" t="s">
        <v>475</v>
      </c>
      <c r="AL810" s="3" t="s">
        <v>475</v>
      </c>
      <c r="AM810" s="3" t="s">
        <v>475</v>
      </c>
    </row>
    <row r="811" spans="1:40" s="3" customFormat="1" x14ac:dyDescent="0.25">
      <c r="A811" s="3">
        <v>20231231</v>
      </c>
      <c r="B811" s="3" t="s">
        <v>2262</v>
      </c>
      <c r="C811" s="3" t="s">
        <v>2263</v>
      </c>
      <c r="D811" s="149">
        <v>1273977.3</v>
      </c>
      <c r="E811" s="3" t="s">
        <v>23</v>
      </c>
      <c r="F811" s="3" t="s">
        <v>500</v>
      </c>
      <c r="G811" s="3" t="s">
        <v>474</v>
      </c>
      <c r="H811" s="3">
        <v>0</v>
      </c>
      <c r="I811" s="3" t="s">
        <v>500</v>
      </c>
      <c r="K811" s="3" t="s">
        <v>23</v>
      </c>
      <c r="L811" s="149" t="s">
        <v>23</v>
      </c>
      <c r="M811" s="3" t="s">
        <v>475</v>
      </c>
      <c r="N811" s="149" t="s">
        <v>475</v>
      </c>
      <c r="O811" s="149" t="s">
        <v>475</v>
      </c>
      <c r="P811" s="150"/>
      <c r="Q811" s="3" t="s">
        <v>475</v>
      </c>
      <c r="R811" s="150"/>
      <c r="T811" s="150"/>
      <c r="U811" s="151">
        <v>0</v>
      </c>
      <c r="V811" s="149" t="s">
        <v>475</v>
      </c>
      <c r="W811" s="149" t="s">
        <v>475</v>
      </c>
      <c r="X811" s="149" t="s">
        <v>475</v>
      </c>
      <c r="Y811" s="149" t="s">
        <v>475</v>
      </c>
      <c r="Z811" s="150"/>
      <c r="AA811" s="150"/>
      <c r="AB811" s="152">
        <v>0</v>
      </c>
      <c r="AC811" s="152">
        <v>0</v>
      </c>
      <c r="AD811" s="152">
        <v>0</v>
      </c>
      <c r="AE811" s="152">
        <v>0</v>
      </c>
      <c r="AF811" s="152">
        <v>0</v>
      </c>
      <c r="AG811" s="150"/>
      <c r="AH811" s="150"/>
      <c r="AI811" s="150"/>
      <c r="AJ811" s="150"/>
      <c r="AK811" s="3" t="s">
        <v>475</v>
      </c>
      <c r="AL811" s="3" t="s">
        <v>475</v>
      </c>
      <c r="AM811" s="3" t="s">
        <v>475</v>
      </c>
    </row>
    <row r="812" spans="1:40" s="3" customFormat="1" x14ac:dyDescent="0.25">
      <c r="A812" s="3">
        <v>20231231</v>
      </c>
      <c r="B812" s="3" t="s">
        <v>2264</v>
      </c>
      <c r="C812" s="3" t="s">
        <v>2265</v>
      </c>
      <c r="D812" s="149">
        <v>3581014.93</v>
      </c>
      <c r="E812" s="3" t="s">
        <v>23</v>
      </c>
      <c r="F812" s="3" t="s">
        <v>500</v>
      </c>
      <c r="G812" s="3" t="s">
        <v>504</v>
      </c>
      <c r="H812" s="3">
        <v>1</v>
      </c>
      <c r="I812" s="3" t="s">
        <v>500</v>
      </c>
      <c r="K812" s="3" t="s">
        <v>24</v>
      </c>
      <c r="L812" s="149" t="s">
        <v>23</v>
      </c>
      <c r="M812" s="3" t="s">
        <v>475</v>
      </c>
      <c r="N812" s="149" t="s">
        <v>475</v>
      </c>
      <c r="O812" s="149" t="s">
        <v>475</v>
      </c>
      <c r="P812" s="150"/>
      <c r="Q812" s="3" t="s">
        <v>475</v>
      </c>
      <c r="R812" s="150"/>
      <c r="T812" s="150"/>
      <c r="U812" s="151">
        <v>0</v>
      </c>
      <c r="V812" s="149" t="s">
        <v>475</v>
      </c>
      <c r="W812" s="149" t="s">
        <v>475</v>
      </c>
      <c r="X812" s="149" t="s">
        <v>475</v>
      </c>
      <c r="Y812" s="149" t="s">
        <v>475</v>
      </c>
      <c r="Z812" s="150"/>
      <c r="AA812" s="150"/>
      <c r="AB812" s="152">
        <v>0</v>
      </c>
      <c r="AC812" s="152">
        <v>0</v>
      </c>
      <c r="AD812" s="152">
        <v>0</v>
      </c>
      <c r="AE812" s="152">
        <v>0</v>
      </c>
      <c r="AF812" s="152">
        <v>0</v>
      </c>
      <c r="AG812" s="150"/>
      <c r="AH812" s="150"/>
      <c r="AI812" s="150"/>
      <c r="AJ812" s="150"/>
      <c r="AK812" s="3" t="s">
        <v>475</v>
      </c>
      <c r="AL812" s="3" t="s">
        <v>475</v>
      </c>
      <c r="AM812" s="3" t="s">
        <v>475</v>
      </c>
    </row>
    <row r="813" spans="1:40" s="3" customFormat="1" x14ac:dyDescent="0.25">
      <c r="A813" s="3">
        <v>20231231</v>
      </c>
      <c r="B813" s="3" t="s">
        <v>2266</v>
      </c>
      <c r="C813" s="3" t="s">
        <v>2267</v>
      </c>
      <c r="D813" s="149">
        <v>18239140.169999998</v>
      </c>
      <c r="E813" s="3" t="s">
        <v>24</v>
      </c>
      <c r="F813" s="3" t="s">
        <v>473</v>
      </c>
      <c r="G813" s="3" t="s">
        <v>474</v>
      </c>
      <c r="H813" s="3">
        <v>0</v>
      </c>
      <c r="I813" s="3" t="s">
        <v>473</v>
      </c>
      <c r="J813" s="3" t="s">
        <v>473</v>
      </c>
      <c r="K813" s="3" t="s">
        <v>23</v>
      </c>
      <c r="L813" s="149" t="s">
        <v>23</v>
      </c>
      <c r="M813" s="3" t="s">
        <v>475</v>
      </c>
      <c r="N813" s="149" t="s">
        <v>475</v>
      </c>
      <c r="O813" s="149" t="s">
        <v>475</v>
      </c>
      <c r="P813" s="150"/>
      <c r="Q813" s="3" t="s">
        <v>475</v>
      </c>
      <c r="R813" s="150"/>
      <c r="T813" s="150"/>
      <c r="U813" s="151">
        <v>0</v>
      </c>
      <c r="V813" s="149" t="s">
        <v>475</v>
      </c>
      <c r="W813" s="149" t="s">
        <v>475</v>
      </c>
      <c r="X813" s="149" t="s">
        <v>475</v>
      </c>
      <c r="Y813" s="149" t="s">
        <v>475</v>
      </c>
      <c r="Z813" s="150"/>
      <c r="AA813" s="150"/>
      <c r="AB813" s="152">
        <v>0</v>
      </c>
      <c r="AC813" s="152">
        <v>0</v>
      </c>
      <c r="AD813" s="152">
        <v>0</v>
      </c>
      <c r="AE813" s="152">
        <v>0</v>
      </c>
      <c r="AF813" s="152">
        <v>0</v>
      </c>
      <c r="AG813" s="150"/>
      <c r="AH813" s="150"/>
      <c r="AI813" s="150"/>
      <c r="AJ813" s="150"/>
      <c r="AK813" s="3" t="s">
        <v>475</v>
      </c>
      <c r="AL813" s="3" t="s">
        <v>475</v>
      </c>
      <c r="AM813" s="3" t="s">
        <v>475</v>
      </c>
    </row>
    <row r="814" spans="1:40" s="3" customFormat="1" x14ac:dyDescent="0.25">
      <c r="A814" s="3">
        <v>20231231</v>
      </c>
      <c r="B814" s="3" t="s">
        <v>2268</v>
      </c>
      <c r="C814" s="3" t="s">
        <v>2269</v>
      </c>
      <c r="D814" s="149">
        <v>5865009.3100000005</v>
      </c>
      <c r="E814" s="3" t="s">
        <v>24</v>
      </c>
      <c r="F814" s="3" t="s">
        <v>473</v>
      </c>
      <c r="G814" s="3" t="s">
        <v>474</v>
      </c>
      <c r="H814" s="3">
        <v>0</v>
      </c>
      <c r="I814" s="3" t="s">
        <v>473</v>
      </c>
      <c r="J814" s="3" t="s">
        <v>473</v>
      </c>
      <c r="K814" s="3" t="s">
        <v>23</v>
      </c>
      <c r="L814" s="149" t="s">
        <v>23</v>
      </c>
      <c r="M814" s="3" t="s">
        <v>475</v>
      </c>
      <c r="N814" s="149" t="s">
        <v>475</v>
      </c>
      <c r="O814" s="149" t="s">
        <v>475</v>
      </c>
      <c r="P814" s="150"/>
      <c r="Q814" s="3" t="s">
        <v>475</v>
      </c>
      <c r="R814" s="150"/>
      <c r="T814" s="150"/>
      <c r="U814" s="151">
        <v>0</v>
      </c>
      <c r="V814" s="149" t="s">
        <v>475</v>
      </c>
      <c r="W814" s="149" t="s">
        <v>475</v>
      </c>
      <c r="X814" s="149" t="s">
        <v>475</v>
      </c>
      <c r="Y814" s="149" t="s">
        <v>475</v>
      </c>
      <c r="Z814" s="150"/>
      <c r="AA814" s="150"/>
      <c r="AB814" s="152">
        <v>0</v>
      </c>
      <c r="AC814" s="152">
        <v>0</v>
      </c>
      <c r="AD814" s="152">
        <v>0</v>
      </c>
      <c r="AE814" s="152">
        <v>0</v>
      </c>
      <c r="AF814" s="152">
        <v>0</v>
      </c>
      <c r="AG814" s="150"/>
      <c r="AH814" s="150"/>
      <c r="AI814" s="150"/>
      <c r="AJ814" s="150"/>
      <c r="AK814" s="3" t="s">
        <v>475</v>
      </c>
      <c r="AL814" s="3" t="s">
        <v>475</v>
      </c>
      <c r="AM814" s="3" t="s">
        <v>475</v>
      </c>
    </row>
    <row r="815" spans="1:40" s="3" customFormat="1" x14ac:dyDescent="0.25">
      <c r="A815" s="3">
        <v>20231231</v>
      </c>
      <c r="B815" s="3" t="s">
        <v>2270</v>
      </c>
      <c r="C815" s="3" t="s">
        <v>2271</v>
      </c>
      <c r="D815" s="149">
        <v>522642.62999999995</v>
      </c>
      <c r="E815" s="3" t="s">
        <v>24</v>
      </c>
      <c r="F815" s="3" t="s">
        <v>473</v>
      </c>
      <c r="G815" s="3" t="s">
        <v>474</v>
      </c>
      <c r="H815" s="3">
        <v>0</v>
      </c>
      <c r="I815" s="3" t="s">
        <v>473</v>
      </c>
      <c r="J815" s="3" t="s">
        <v>473</v>
      </c>
      <c r="K815" s="3" t="s">
        <v>23</v>
      </c>
      <c r="L815" s="149" t="s">
        <v>23</v>
      </c>
      <c r="M815" s="3" t="s">
        <v>475</v>
      </c>
      <c r="N815" s="149" t="s">
        <v>475</v>
      </c>
      <c r="O815" s="149" t="s">
        <v>475</v>
      </c>
      <c r="P815" s="150"/>
      <c r="Q815" s="3" t="s">
        <v>475</v>
      </c>
      <c r="R815" s="150"/>
      <c r="T815" s="150"/>
      <c r="U815" s="151">
        <v>0</v>
      </c>
      <c r="V815" s="149" t="s">
        <v>475</v>
      </c>
      <c r="W815" s="149" t="s">
        <v>475</v>
      </c>
      <c r="X815" s="149" t="s">
        <v>475</v>
      </c>
      <c r="Y815" s="149" t="s">
        <v>475</v>
      </c>
      <c r="Z815" s="150"/>
      <c r="AA815" s="150"/>
      <c r="AB815" s="152">
        <v>0</v>
      </c>
      <c r="AC815" s="152">
        <v>0</v>
      </c>
      <c r="AD815" s="152">
        <v>0</v>
      </c>
      <c r="AE815" s="152">
        <v>0</v>
      </c>
      <c r="AF815" s="152">
        <v>0</v>
      </c>
      <c r="AG815" s="150"/>
      <c r="AH815" s="150"/>
      <c r="AI815" s="150"/>
      <c r="AJ815" s="150"/>
      <c r="AK815" s="3" t="s">
        <v>475</v>
      </c>
      <c r="AL815" s="3" t="s">
        <v>475</v>
      </c>
      <c r="AM815" s="3" t="s">
        <v>475</v>
      </c>
    </row>
    <row r="816" spans="1:40" s="3" customFormat="1" x14ac:dyDescent="0.25">
      <c r="A816" s="3">
        <v>20231231</v>
      </c>
      <c r="B816" s="3" t="s">
        <v>2272</v>
      </c>
      <c r="C816" s="3" t="s">
        <v>2273</v>
      </c>
      <c r="D816" s="149">
        <v>28260.55</v>
      </c>
      <c r="E816" s="3" t="s">
        <v>23</v>
      </c>
      <c r="F816" s="3" t="s">
        <v>500</v>
      </c>
      <c r="G816" s="3" t="s">
        <v>474</v>
      </c>
      <c r="H816" s="3">
        <v>0</v>
      </c>
      <c r="I816" s="3" t="s">
        <v>500</v>
      </c>
      <c r="K816" s="3" t="s">
        <v>23</v>
      </c>
      <c r="L816" s="149" t="s">
        <v>23</v>
      </c>
      <c r="M816" s="3" t="s">
        <v>475</v>
      </c>
      <c r="N816" s="149" t="s">
        <v>475</v>
      </c>
      <c r="O816" s="149" t="s">
        <v>475</v>
      </c>
      <c r="P816" s="150"/>
      <c r="Q816" s="3" t="s">
        <v>475</v>
      </c>
      <c r="R816" s="150"/>
      <c r="T816" s="150"/>
      <c r="U816" s="151">
        <v>0</v>
      </c>
      <c r="V816" s="149" t="s">
        <v>475</v>
      </c>
      <c r="W816" s="149" t="s">
        <v>475</v>
      </c>
      <c r="X816" s="149" t="s">
        <v>475</v>
      </c>
      <c r="Y816" s="149" t="s">
        <v>475</v>
      </c>
      <c r="Z816" s="150"/>
      <c r="AA816" s="150"/>
      <c r="AB816" s="152">
        <v>0</v>
      </c>
      <c r="AC816" s="152">
        <v>0</v>
      </c>
      <c r="AD816" s="152">
        <v>0</v>
      </c>
      <c r="AE816" s="152">
        <v>0</v>
      </c>
      <c r="AF816" s="152">
        <v>0</v>
      </c>
      <c r="AG816" s="150"/>
      <c r="AH816" s="150"/>
      <c r="AI816" s="150"/>
      <c r="AJ816" s="150"/>
      <c r="AK816" s="3" t="s">
        <v>475</v>
      </c>
      <c r="AL816" s="3" t="s">
        <v>475</v>
      </c>
      <c r="AM816" s="3" t="s">
        <v>475</v>
      </c>
    </row>
    <row r="817" spans="1:39" s="3" customFormat="1" x14ac:dyDescent="0.25">
      <c r="A817" s="3">
        <v>20231231</v>
      </c>
      <c r="B817" s="3" t="s">
        <v>2274</v>
      </c>
      <c r="C817" s="3" t="s">
        <v>2275</v>
      </c>
      <c r="D817" s="149">
        <v>44891.85</v>
      </c>
      <c r="E817" s="3" t="s">
        <v>23</v>
      </c>
      <c r="F817" s="3" t="s">
        <v>500</v>
      </c>
      <c r="G817" s="3" t="s">
        <v>474</v>
      </c>
      <c r="H817" s="3">
        <v>0</v>
      </c>
      <c r="I817" s="3" t="s">
        <v>500</v>
      </c>
      <c r="K817" s="3" t="s">
        <v>23</v>
      </c>
      <c r="L817" s="149" t="s">
        <v>23</v>
      </c>
      <c r="M817" s="3" t="s">
        <v>475</v>
      </c>
      <c r="N817" s="149" t="s">
        <v>475</v>
      </c>
      <c r="O817" s="149" t="s">
        <v>475</v>
      </c>
      <c r="P817" s="150"/>
      <c r="Q817" s="3" t="s">
        <v>475</v>
      </c>
      <c r="R817" s="150"/>
      <c r="T817" s="150"/>
      <c r="U817" s="151">
        <v>0</v>
      </c>
      <c r="V817" s="149" t="s">
        <v>475</v>
      </c>
      <c r="W817" s="149" t="s">
        <v>475</v>
      </c>
      <c r="X817" s="149" t="s">
        <v>475</v>
      </c>
      <c r="Y817" s="149" t="s">
        <v>475</v>
      </c>
      <c r="Z817" s="150"/>
      <c r="AA817" s="150"/>
      <c r="AB817" s="152">
        <v>0</v>
      </c>
      <c r="AC817" s="152">
        <v>0</v>
      </c>
      <c r="AD817" s="152">
        <v>0</v>
      </c>
      <c r="AE817" s="152">
        <v>0</v>
      </c>
      <c r="AF817" s="152">
        <v>0</v>
      </c>
      <c r="AG817" s="150"/>
      <c r="AH817" s="150"/>
      <c r="AI817" s="150"/>
      <c r="AJ817" s="150"/>
      <c r="AK817" s="3" t="s">
        <v>475</v>
      </c>
      <c r="AL817" s="3" t="s">
        <v>475</v>
      </c>
      <c r="AM817" s="3" t="s">
        <v>475</v>
      </c>
    </row>
    <row r="818" spans="1:39" s="3" customFormat="1" x14ac:dyDescent="0.25">
      <c r="A818" s="3">
        <v>20231231</v>
      </c>
      <c r="B818" s="3" t="s">
        <v>2276</v>
      </c>
      <c r="C818" s="3" t="s">
        <v>2277</v>
      </c>
      <c r="D818" s="149">
        <v>29239.86</v>
      </c>
      <c r="E818" s="3" t="s">
        <v>23</v>
      </c>
      <c r="F818" s="3" t="s">
        <v>500</v>
      </c>
      <c r="G818" s="3" t="s">
        <v>474</v>
      </c>
      <c r="H818" s="3">
        <v>0</v>
      </c>
      <c r="I818" s="3" t="s">
        <v>500</v>
      </c>
      <c r="K818" s="3" t="s">
        <v>23</v>
      </c>
      <c r="L818" s="149" t="s">
        <v>23</v>
      </c>
      <c r="M818" s="3" t="s">
        <v>475</v>
      </c>
      <c r="N818" s="149" t="s">
        <v>475</v>
      </c>
      <c r="O818" s="149" t="s">
        <v>475</v>
      </c>
      <c r="P818" s="150"/>
      <c r="Q818" s="3" t="s">
        <v>475</v>
      </c>
      <c r="R818" s="150"/>
      <c r="T818" s="150"/>
      <c r="U818" s="151">
        <v>0</v>
      </c>
      <c r="V818" s="149" t="s">
        <v>475</v>
      </c>
      <c r="W818" s="149" t="s">
        <v>475</v>
      </c>
      <c r="X818" s="149" t="s">
        <v>475</v>
      </c>
      <c r="Y818" s="149" t="s">
        <v>475</v>
      </c>
      <c r="Z818" s="150"/>
      <c r="AA818" s="150"/>
      <c r="AB818" s="152">
        <v>0</v>
      </c>
      <c r="AC818" s="152">
        <v>0</v>
      </c>
      <c r="AD818" s="152">
        <v>0</v>
      </c>
      <c r="AE818" s="152">
        <v>0</v>
      </c>
      <c r="AF818" s="152">
        <v>0</v>
      </c>
      <c r="AG818" s="150"/>
      <c r="AH818" s="150"/>
      <c r="AI818" s="150"/>
      <c r="AJ818" s="150"/>
      <c r="AK818" s="3" t="s">
        <v>475</v>
      </c>
      <c r="AL818" s="3" t="s">
        <v>475</v>
      </c>
      <c r="AM818" s="3" t="s">
        <v>475</v>
      </c>
    </row>
    <row r="819" spans="1:39" s="3" customFormat="1" x14ac:dyDescent="0.25">
      <c r="A819" s="3">
        <v>20231231</v>
      </c>
      <c r="B819" s="3" t="s">
        <v>2278</v>
      </c>
      <c r="C819" s="3" t="s">
        <v>2279</v>
      </c>
      <c r="D819" s="149">
        <v>10084.77</v>
      </c>
      <c r="E819" s="3" t="s">
        <v>24</v>
      </c>
      <c r="F819" s="3" t="s">
        <v>473</v>
      </c>
      <c r="G819" s="3" t="s">
        <v>474</v>
      </c>
      <c r="H819" s="3">
        <v>0</v>
      </c>
      <c r="I819" s="3" t="s">
        <v>473</v>
      </c>
      <c r="J819" s="3" t="s">
        <v>473</v>
      </c>
      <c r="K819" s="3" t="s">
        <v>23</v>
      </c>
      <c r="L819" s="149" t="s">
        <v>23</v>
      </c>
      <c r="M819" s="3" t="s">
        <v>475</v>
      </c>
      <c r="N819" s="149" t="s">
        <v>475</v>
      </c>
      <c r="O819" s="149" t="s">
        <v>475</v>
      </c>
      <c r="P819" s="150"/>
      <c r="Q819" s="3" t="s">
        <v>475</v>
      </c>
      <c r="R819" s="150"/>
      <c r="T819" s="150"/>
      <c r="U819" s="151">
        <v>0</v>
      </c>
      <c r="V819" s="149" t="s">
        <v>475</v>
      </c>
      <c r="W819" s="149" t="s">
        <v>475</v>
      </c>
      <c r="X819" s="149" t="s">
        <v>475</v>
      </c>
      <c r="Y819" s="149" t="s">
        <v>475</v>
      </c>
      <c r="Z819" s="150"/>
      <c r="AA819" s="150"/>
      <c r="AB819" s="152">
        <v>0</v>
      </c>
      <c r="AC819" s="152">
        <v>0</v>
      </c>
      <c r="AD819" s="152">
        <v>0</v>
      </c>
      <c r="AE819" s="152">
        <v>0</v>
      </c>
      <c r="AF819" s="152">
        <v>0</v>
      </c>
      <c r="AG819" s="150"/>
      <c r="AH819" s="150"/>
      <c r="AI819" s="150"/>
      <c r="AJ819" s="150"/>
      <c r="AK819" s="3" t="s">
        <v>475</v>
      </c>
      <c r="AL819" s="3" t="s">
        <v>475</v>
      </c>
      <c r="AM819" s="3" t="s">
        <v>475</v>
      </c>
    </row>
    <row r="820" spans="1:39" s="3" customFormat="1" x14ac:dyDescent="0.25">
      <c r="A820" s="3">
        <v>20231231</v>
      </c>
      <c r="B820" s="3" t="s">
        <v>2280</v>
      </c>
      <c r="C820" s="3" t="s">
        <v>2281</v>
      </c>
      <c r="D820" s="149">
        <v>3110.77</v>
      </c>
      <c r="E820" s="3" t="s">
        <v>24</v>
      </c>
      <c r="F820" s="3" t="s">
        <v>473</v>
      </c>
      <c r="G820" s="3" t="s">
        <v>474</v>
      </c>
      <c r="H820" s="3">
        <v>0</v>
      </c>
      <c r="I820" s="3" t="s">
        <v>473</v>
      </c>
      <c r="J820" s="3" t="s">
        <v>473</v>
      </c>
      <c r="K820" s="3" t="s">
        <v>23</v>
      </c>
      <c r="L820" s="149" t="s">
        <v>23</v>
      </c>
      <c r="M820" s="3" t="s">
        <v>475</v>
      </c>
      <c r="N820" s="149" t="s">
        <v>475</v>
      </c>
      <c r="O820" s="149" t="s">
        <v>475</v>
      </c>
      <c r="P820" s="150"/>
      <c r="Q820" s="3" t="s">
        <v>475</v>
      </c>
      <c r="R820" s="150"/>
      <c r="T820" s="150"/>
      <c r="U820" s="151">
        <v>0</v>
      </c>
      <c r="V820" s="149" t="s">
        <v>475</v>
      </c>
      <c r="W820" s="149" t="s">
        <v>475</v>
      </c>
      <c r="X820" s="149" t="s">
        <v>475</v>
      </c>
      <c r="Y820" s="149" t="s">
        <v>475</v>
      </c>
      <c r="Z820" s="150"/>
      <c r="AA820" s="150"/>
      <c r="AB820" s="152">
        <v>0</v>
      </c>
      <c r="AC820" s="152">
        <v>0</v>
      </c>
      <c r="AD820" s="152">
        <v>0</v>
      </c>
      <c r="AE820" s="152">
        <v>0</v>
      </c>
      <c r="AF820" s="152">
        <v>0</v>
      </c>
      <c r="AG820" s="150"/>
      <c r="AH820" s="150"/>
      <c r="AI820" s="150"/>
      <c r="AJ820" s="150"/>
      <c r="AK820" s="3" t="s">
        <v>475</v>
      </c>
      <c r="AL820" s="3" t="s">
        <v>475</v>
      </c>
      <c r="AM820" s="3" t="s">
        <v>475</v>
      </c>
    </row>
    <row r="821" spans="1:39" s="3" customFormat="1" x14ac:dyDescent="0.25">
      <c r="A821" s="3">
        <v>20231231</v>
      </c>
      <c r="B821" s="3" t="s">
        <v>2282</v>
      </c>
      <c r="C821" s="3" t="s">
        <v>2283</v>
      </c>
      <c r="D821" s="149">
        <v>434136.79000000004</v>
      </c>
      <c r="E821" s="3" t="s">
        <v>24</v>
      </c>
      <c r="F821" s="3" t="s">
        <v>473</v>
      </c>
      <c r="G821" s="3" t="s">
        <v>474</v>
      </c>
      <c r="H821" s="3">
        <v>0</v>
      </c>
      <c r="I821" s="3" t="s">
        <v>473</v>
      </c>
      <c r="J821" s="3" t="s">
        <v>473</v>
      </c>
      <c r="K821" s="3" t="s">
        <v>23</v>
      </c>
      <c r="L821" s="149" t="s">
        <v>23</v>
      </c>
      <c r="M821" s="3" t="s">
        <v>475</v>
      </c>
      <c r="N821" s="149" t="s">
        <v>475</v>
      </c>
      <c r="O821" s="149" t="s">
        <v>475</v>
      </c>
      <c r="P821" s="150"/>
      <c r="Q821" s="3" t="s">
        <v>475</v>
      </c>
      <c r="R821" s="150"/>
      <c r="T821" s="150"/>
      <c r="U821" s="151">
        <v>0</v>
      </c>
      <c r="V821" s="149" t="s">
        <v>475</v>
      </c>
      <c r="W821" s="149" t="s">
        <v>475</v>
      </c>
      <c r="X821" s="149" t="s">
        <v>475</v>
      </c>
      <c r="Y821" s="149" t="s">
        <v>475</v>
      </c>
      <c r="Z821" s="150"/>
      <c r="AA821" s="150"/>
      <c r="AB821" s="152">
        <v>0</v>
      </c>
      <c r="AC821" s="152">
        <v>0</v>
      </c>
      <c r="AD821" s="152">
        <v>0</v>
      </c>
      <c r="AE821" s="152">
        <v>0</v>
      </c>
      <c r="AF821" s="152">
        <v>0</v>
      </c>
      <c r="AG821" s="150"/>
      <c r="AH821" s="150"/>
      <c r="AI821" s="150"/>
      <c r="AJ821" s="150"/>
      <c r="AK821" s="3" t="s">
        <v>475</v>
      </c>
      <c r="AL821" s="3" t="s">
        <v>475</v>
      </c>
      <c r="AM821" s="3" t="s">
        <v>475</v>
      </c>
    </row>
    <row r="822" spans="1:39" s="3" customFormat="1" x14ac:dyDescent="0.25">
      <c r="A822" s="3">
        <v>20231231</v>
      </c>
      <c r="B822" s="3" t="s">
        <v>2284</v>
      </c>
      <c r="C822" s="3" t="s">
        <v>2285</v>
      </c>
      <c r="D822" s="149">
        <v>935454.82</v>
      </c>
      <c r="E822" s="3" t="s">
        <v>23</v>
      </c>
      <c r="F822" s="3" t="s">
        <v>500</v>
      </c>
      <c r="G822" s="3" t="s">
        <v>474</v>
      </c>
      <c r="H822" s="3">
        <v>0</v>
      </c>
      <c r="I822" s="3" t="s">
        <v>500</v>
      </c>
      <c r="K822" s="3" t="s">
        <v>23</v>
      </c>
      <c r="L822" s="149" t="s">
        <v>23</v>
      </c>
      <c r="M822" s="3" t="s">
        <v>475</v>
      </c>
      <c r="N822" s="149" t="s">
        <v>475</v>
      </c>
      <c r="O822" s="149" t="s">
        <v>475</v>
      </c>
      <c r="P822" s="150"/>
      <c r="Q822" s="3" t="s">
        <v>475</v>
      </c>
      <c r="R822" s="150"/>
      <c r="T822" s="150"/>
      <c r="U822" s="151">
        <v>0</v>
      </c>
      <c r="V822" s="149" t="s">
        <v>475</v>
      </c>
      <c r="W822" s="149" t="s">
        <v>475</v>
      </c>
      <c r="X822" s="149" t="s">
        <v>475</v>
      </c>
      <c r="Y822" s="149" t="s">
        <v>475</v>
      </c>
      <c r="Z822" s="150"/>
      <c r="AA822" s="150"/>
      <c r="AB822" s="152">
        <v>0</v>
      </c>
      <c r="AC822" s="152">
        <v>0</v>
      </c>
      <c r="AD822" s="152">
        <v>0</v>
      </c>
      <c r="AE822" s="152">
        <v>0</v>
      </c>
      <c r="AF822" s="152">
        <v>0</v>
      </c>
      <c r="AG822" s="150"/>
      <c r="AH822" s="150"/>
      <c r="AI822" s="150"/>
      <c r="AJ822" s="150"/>
      <c r="AK822" s="3" t="s">
        <v>475</v>
      </c>
      <c r="AL822" s="3" t="s">
        <v>475</v>
      </c>
      <c r="AM822" s="3" t="s">
        <v>475</v>
      </c>
    </row>
    <row r="823" spans="1:39" s="3" customFormat="1" x14ac:dyDescent="0.25">
      <c r="A823" s="3">
        <v>20231231</v>
      </c>
      <c r="B823" s="3" t="s">
        <v>2286</v>
      </c>
      <c r="C823" s="3" t="s">
        <v>2287</v>
      </c>
      <c r="D823" s="149">
        <v>8188854.9000000004</v>
      </c>
      <c r="E823" s="3" t="s">
        <v>23</v>
      </c>
      <c r="F823" s="3" t="s">
        <v>500</v>
      </c>
      <c r="G823" s="3" t="s">
        <v>504</v>
      </c>
      <c r="H823" s="3">
        <v>1</v>
      </c>
      <c r="I823" s="3" t="s">
        <v>500</v>
      </c>
      <c r="K823" s="3" t="s">
        <v>24</v>
      </c>
      <c r="L823" s="149" t="s">
        <v>23</v>
      </c>
      <c r="M823" s="3" t="s">
        <v>475</v>
      </c>
      <c r="N823" s="149" t="s">
        <v>475</v>
      </c>
      <c r="O823" s="149" t="s">
        <v>475</v>
      </c>
      <c r="P823" s="150"/>
      <c r="Q823" s="3" t="s">
        <v>475</v>
      </c>
      <c r="R823" s="150"/>
      <c r="T823" s="150"/>
      <c r="U823" s="151">
        <v>0</v>
      </c>
      <c r="V823" s="149" t="s">
        <v>475</v>
      </c>
      <c r="W823" s="149" t="s">
        <v>475</v>
      </c>
      <c r="X823" s="149" t="s">
        <v>475</v>
      </c>
      <c r="Y823" s="149" t="s">
        <v>475</v>
      </c>
      <c r="Z823" s="150"/>
      <c r="AA823" s="150"/>
      <c r="AB823" s="152">
        <v>0</v>
      </c>
      <c r="AC823" s="152">
        <v>0</v>
      </c>
      <c r="AD823" s="152">
        <v>0</v>
      </c>
      <c r="AE823" s="152">
        <v>0</v>
      </c>
      <c r="AF823" s="152">
        <v>0</v>
      </c>
      <c r="AG823" s="150"/>
      <c r="AH823" s="150"/>
      <c r="AI823" s="150"/>
      <c r="AJ823" s="150"/>
      <c r="AK823" s="3" t="s">
        <v>475</v>
      </c>
      <c r="AL823" s="3" t="s">
        <v>475</v>
      </c>
      <c r="AM823" s="3" t="s">
        <v>475</v>
      </c>
    </row>
    <row r="824" spans="1:39" s="3" customFormat="1" x14ac:dyDescent="0.25">
      <c r="A824" s="3">
        <v>20231231</v>
      </c>
      <c r="B824" s="3" t="s">
        <v>2288</v>
      </c>
      <c r="C824" s="3" t="s">
        <v>2289</v>
      </c>
      <c r="D824" s="149">
        <v>2939096.3899999997</v>
      </c>
      <c r="E824" s="3" t="s">
        <v>23</v>
      </c>
      <c r="F824" s="3" t="s">
        <v>500</v>
      </c>
      <c r="G824" s="3" t="s">
        <v>567</v>
      </c>
      <c r="H824" s="3">
        <v>0</v>
      </c>
      <c r="I824" s="3" t="s">
        <v>500</v>
      </c>
      <c r="J824" s="157" t="s">
        <v>506</v>
      </c>
      <c r="K824" s="3" t="s">
        <v>23</v>
      </c>
      <c r="L824" s="149" t="s">
        <v>23</v>
      </c>
      <c r="M824" s="3" t="s">
        <v>475</v>
      </c>
      <c r="N824" s="149" t="s">
        <v>475</v>
      </c>
      <c r="O824" s="149" t="s">
        <v>475</v>
      </c>
      <c r="P824" s="150"/>
      <c r="Q824" s="3" t="s">
        <v>475</v>
      </c>
      <c r="R824" s="150"/>
      <c r="T824" s="150"/>
      <c r="U824" s="151">
        <v>0</v>
      </c>
      <c r="V824" s="149" t="s">
        <v>475</v>
      </c>
      <c r="W824" s="149" t="s">
        <v>475</v>
      </c>
      <c r="X824" s="149" t="s">
        <v>475</v>
      </c>
      <c r="Y824" s="149" t="s">
        <v>475</v>
      </c>
      <c r="Z824" s="150"/>
      <c r="AA824" s="150"/>
      <c r="AB824" s="152">
        <v>0</v>
      </c>
      <c r="AC824" s="152">
        <v>0</v>
      </c>
      <c r="AD824" s="152">
        <v>0</v>
      </c>
      <c r="AE824" s="152">
        <v>0</v>
      </c>
      <c r="AF824" s="152">
        <v>0</v>
      </c>
      <c r="AG824" s="150"/>
      <c r="AH824" s="150"/>
      <c r="AI824" s="150"/>
      <c r="AJ824" s="150"/>
      <c r="AK824" s="3" t="s">
        <v>22</v>
      </c>
      <c r="AL824" s="3" t="s">
        <v>2290</v>
      </c>
      <c r="AM824" s="3" t="s">
        <v>475</v>
      </c>
    </row>
    <row r="825" spans="1:39" s="3" customFormat="1" x14ac:dyDescent="0.25">
      <c r="A825" s="3">
        <v>20231231</v>
      </c>
      <c r="B825" s="3" t="s">
        <v>2291</v>
      </c>
      <c r="C825" s="3" t="s">
        <v>2292</v>
      </c>
      <c r="D825" s="149">
        <v>149445.84000000003</v>
      </c>
      <c r="E825" s="3" t="s">
        <v>24</v>
      </c>
      <c r="F825" s="3" t="s">
        <v>473</v>
      </c>
      <c r="G825" s="3" t="s">
        <v>474</v>
      </c>
      <c r="H825" s="3">
        <v>0</v>
      </c>
      <c r="I825" s="3" t="s">
        <v>473</v>
      </c>
      <c r="J825" s="3" t="s">
        <v>473</v>
      </c>
      <c r="K825" s="3" t="s">
        <v>23</v>
      </c>
      <c r="L825" s="149" t="s">
        <v>23</v>
      </c>
      <c r="M825" s="3" t="s">
        <v>475</v>
      </c>
      <c r="N825" s="149" t="s">
        <v>475</v>
      </c>
      <c r="O825" s="149" t="s">
        <v>475</v>
      </c>
      <c r="P825" s="150"/>
      <c r="Q825" s="3" t="s">
        <v>475</v>
      </c>
      <c r="R825" s="150"/>
      <c r="T825" s="150"/>
      <c r="U825" s="151">
        <v>0</v>
      </c>
      <c r="V825" s="149" t="s">
        <v>475</v>
      </c>
      <c r="W825" s="149" t="s">
        <v>475</v>
      </c>
      <c r="X825" s="149" t="s">
        <v>475</v>
      </c>
      <c r="Y825" s="149" t="s">
        <v>475</v>
      </c>
      <c r="Z825" s="150"/>
      <c r="AA825" s="150"/>
      <c r="AB825" s="152">
        <v>0</v>
      </c>
      <c r="AC825" s="152">
        <v>0</v>
      </c>
      <c r="AD825" s="152">
        <v>0</v>
      </c>
      <c r="AE825" s="152">
        <v>0</v>
      </c>
      <c r="AF825" s="152">
        <v>0</v>
      </c>
      <c r="AG825" s="150"/>
      <c r="AH825" s="150"/>
      <c r="AI825" s="150"/>
      <c r="AJ825" s="150"/>
      <c r="AK825" s="3" t="s">
        <v>475</v>
      </c>
      <c r="AL825" s="3" t="s">
        <v>475</v>
      </c>
      <c r="AM825" s="3" t="s">
        <v>475</v>
      </c>
    </row>
    <row r="826" spans="1:39" s="3" customFormat="1" x14ac:dyDescent="0.25">
      <c r="A826" s="3">
        <v>20231231</v>
      </c>
      <c r="B826" s="3" t="s">
        <v>2293</v>
      </c>
      <c r="C826" s="3" t="s">
        <v>2294</v>
      </c>
      <c r="D826" s="149">
        <v>1639503.01</v>
      </c>
      <c r="E826" s="3" t="s">
        <v>24</v>
      </c>
      <c r="F826" s="3" t="s">
        <v>473</v>
      </c>
      <c r="G826" s="3" t="s">
        <v>474</v>
      </c>
      <c r="H826" s="3">
        <v>0</v>
      </c>
      <c r="I826" s="3" t="s">
        <v>473</v>
      </c>
      <c r="J826" s="3" t="s">
        <v>473</v>
      </c>
      <c r="K826" s="3" t="s">
        <v>23</v>
      </c>
      <c r="L826" s="149" t="s">
        <v>23</v>
      </c>
      <c r="M826" s="3" t="s">
        <v>475</v>
      </c>
      <c r="N826" s="149" t="s">
        <v>475</v>
      </c>
      <c r="O826" s="149" t="s">
        <v>475</v>
      </c>
      <c r="P826" s="150"/>
      <c r="Q826" s="3" t="s">
        <v>475</v>
      </c>
      <c r="R826" s="150"/>
      <c r="T826" s="150"/>
      <c r="U826" s="151">
        <v>0</v>
      </c>
      <c r="V826" s="149" t="s">
        <v>475</v>
      </c>
      <c r="W826" s="149" t="s">
        <v>475</v>
      </c>
      <c r="X826" s="149" t="s">
        <v>475</v>
      </c>
      <c r="Y826" s="149" t="s">
        <v>475</v>
      </c>
      <c r="Z826" s="150"/>
      <c r="AA826" s="150"/>
      <c r="AB826" s="152">
        <v>0</v>
      </c>
      <c r="AC826" s="152">
        <v>0</v>
      </c>
      <c r="AD826" s="152">
        <v>0</v>
      </c>
      <c r="AE826" s="152">
        <v>0</v>
      </c>
      <c r="AF826" s="152">
        <v>0</v>
      </c>
      <c r="AG826" s="150"/>
      <c r="AH826" s="150"/>
      <c r="AI826" s="150"/>
      <c r="AJ826" s="150"/>
      <c r="AK826" s="3" t="s">
        <v>475</v>
      </c>
      <c r="AL826" s="3" t="s">
        <v>475</v>
      </c>
      <c r="AM826" s="3" t="s">
        <v>475</v>
      </c>
    </row>
    <row r="827" spans="1:39" s="3" customFormat="1" x14ac:dyDescent="0.25">
      <c r="A827" s="3">
        <v>20231231</v>
      </c>
      <c r="B827" s="3" t="s">
        <v>2295</v>
      </c>
      <c r="C827" s="3" t="s">
        <v>2296</v>
      </c>
      <c r="D827" s="149">
        <v>560646.31999999995</v>
      </c>
      <c r="E827" s="3" t="s">
        <v>23</v>
      </c>
      <c r="F827" s="3" t="s">
        <v>500</v>
      </c>
      <c r="G827" s="3" t="s">
        <v>790</v>
      </c>
      <c r="H827" s="3">
        <v>1</v>
      </c>
      <c r="I827" s="3" t="s">
        <v>500</v>
      </c>
      <c r="K827" s="3" t="s">
        <v>24</v>
      </c>
      <c r="L827" s="149" t="s">
        <v>23</v>
      </c>
      <c r="M827" s="3" t="s">
        <v>475</v>
      </c>
      <c r="N827" s="149" t="s">
        <v>475</v>
      </c>
      <c r="O827" s="149" t="s">
        <v>475</v>
      </c>
      <c r="P827" s="150"/>
      <c r="Q827" s="3" t="s">
        <v>475</v>
      </c>
      <c r="R827" s="150"/>
      <c r="T827" s="150"/>
      <c r="U827" s="151">
        <v>0</v>
      </c>
      <c r="V827" s="149" t="s">
        <v>475</v>
      </c>
      <c r="W827" s="149" t="s">
        <v>475</v>
      </c>
      <c r="X827" s="149" t="s">
        <v>475</v>
      </c>
      <c r="Y827" s="149" t="s">
        <v>475</v>
      </c>
      <c r="Z827" s="150"/>
      <c r="AA827" s="150"/>
      <c r="AB827" s="152">
        <v>0</v>
      </c>
      <c r="AC827" s="152">
        <v>0</v>
      </c>
      <c r="AD827" s="152">
        <v>0</v>
      </c>
      <c r="AE827" s="152">
        <v>0</v>
      </c>
      <c r="AF827" s="152">
        <v>0</v>
      </c>
      <c r="AG827" s="150"/>
      <c r="AH827" s="150"/>
      <c r="AI827" s="150"/>
      <c r="AJ827" s="150"/>
      <c r="AK827" s="3" t="s">
        <v>475</v>
      </c>
      <c r="AL827" s="3" t="s">
        <v>475</v>
      </c>
      <c r="AM827" s="3" t="s">
        <v>475</v>
      </c>
    </row>
    <row r="828" spans="1:39" s="3" customFormat="1" x14ac:dyDescent="0.25">
      <c r="A828" s="3">
        <v>20231231</v>
      </c>
      <c r="B828" s="3" t="s">
        <v>2297</v>
      </c>
      <c r="C828" s="3" t="s">
        <v>2298</v>
      </c>
      <c r="D828" s="149">
        <v>39993.800000000003</v>
      </c>
      <c r="E828" s="3" t="s">
        <v>24</v>
      </c>
      <c r="F828" s="3" t="s">
        <v>473</v>
      </c>
      <c r="G828" s="3" t="s">
        <v>474</v>
      </c>
      <c r="H828" s="3">
        <v>0</v>
      </c>
      <c r="I828" s="3" t="s">
        <v>473</v>
      </c>
      <c r="J828" s="3" t="s">
        <v>473</v>
      </c>
      <c r="K828" s="3" t="s">
        <v>23</v>
      </c>
      <c r="L828" s="149" t="s">
        <v>23</v>
      </c>
      <c r="M828" s="3" t="s">
        <v>475</v>
      </c>
      <c r="N828" s="149" t="s">
        <v>475</v>
      </c>
      <c r="O828" s="149" t="s">
        <v>475</v>
      </c>
      <c r="P828" s="150"/>
      <c r="Q828" s="3" t="s">
        <v>475</v>
      </c>
      <c r="R828" s="150"/>
      <c r="T828" s="150"/>
      <c r="U828" s="151">
        <v>0</v>
      </c>
      <c r="V828" s="149" t="s">
        <v>475</v>
      </c>
      <c r="W828" s="149" t="s">
        <v>475</v>
      </c>
      <c r="X828" s="149" t="s">
        <v>475</v>
      </c>
      <c r="Y828" s="149" t="s">
        <v>475</v>
      </c>
      <c r="Z828" s="150"/>
      <c r="AA828" s="150"/>
      <c r="AB828" s="152">
        <v>0</v>
      </c>
      <c r="AC828" s="152">
        <v>0</v>
      </c>
      <c r="AD828" s="152">
        <v>0</v>
      </c>
      <c r="AE828" s="152">
        <v>0</v>
      </c>
      <c r="AF828" s="152">
        <v>0</v>
      </c>
      <c r="AG828" s="150"/>
      <c r="AH828" s="150"/>
      <c r="AI828" s="150"/>
      <c r="AJ828" s="150"/>
      <c r="AK828" s="3" t="s">
        <v>475</v>
      </c>
      <c r="AL828" s="3" t="s">
        <v>475</v>
      </c>
      <c r="AM828" s="3" t="s">
        <v>475</v>
      </c>
    </row>
    <row r="829" spans="1:39" s="3" customFormat="1" x14ac:dyDescent="0.25">
      <c r="A829" s="3">
        <v>20231231</v>
      </c>
      <c r="B829" s="3" t="s">
        <v>2299</v>
      </c>
      <c r="C829" s="3" t="s">
        <v>2300</v>
      </c>
      <c r="D829" s="149">
        <v>731687.44</v>
      </c>
      <c r="E829" s="3" t="s">
        <v>24</v>
      </c>
      <c r="F829" s="3" t="s">
        <v>473</v>
      </c>
      <c r="G829" s="3" t="s">
        <v>474</v>
      </c>
      <c r="H829" s="3">
        <v>0</v>
      </c>
      <c r="I829" s="3" t="s">
        <v>473</v>
      </c>
      <c r="J829" s="3" t="s">
        <v>473</v>
      </c>
      <c r="K829" s="3" t="s">
        <v>23</v>
      </c>
      <c r="L829" s="149" t="s">
        <v>23</v>
      </c>
      <c r="M829" s="3" t="s">
        <v>475</v>
      </c>
      <c r="N829" s="149" t="s">
        <v>475</v>
      </c>
      <c r="O829" s="149" t="s">
        <v>475</v>
      </c>
      <c r="P829" s="150"/>
      <c r="Q829" s="3" t="s">
        <v>475</v>
      </c>
      <c r="R829" s="150"/>
      <c r="T829" s="150"/>
      <c r="U829" s="151">
        <v>0</v>
      </c>
      <c r="V829" s="149" t="s">
        <v>475</v>
      </c>
      <c r="W829" s="149" t="s">
        <v>475</v>
      </c>
      <c r="X829" s="149" t="s">
        <v>475</v>
      </c>
      <c r="Y829" s="149" t="s">
        <v>475</v>
      </c>
      <c r="Z829" s="150"/>
      <c r="AA829" s="150"/>
      <c r="AB829" s="152">
        <v>0</v>
      </c>
      <c r="AC829" s="152">
        <v>0</v>
      </c>
      <c r="AD829" s="152">
        <v>0</v>
      </c>
      <c r="AE829" s="152">
        <v>0</v>
      </c>
      <c r="AF829" s="152">
        <v>0</v>
      </c>
      <c r="AG829" s="150"/>
      <c r="AH829" s="150"/>
      <c r="AI829" s="150"/>
      <c r="AJ829" s="150"/>
      <c r="AK829" s="3" t="s">
        <v>475</v>
      </c>
      <c r="AL829" s="3" t="s">
        <v>475</v>
      </c>
      <c r="AM829" s="3" t="s">
        <v>475</v>
      </c>
    </row>
    <row r="830" spans="1:39" s="3" customFormat="1" x14ac:dyDescent="0.25">
      <c r="A830" s="3">
        <v>20231231</v>
      </c>
      <c r="B830" s="3" t="s">
        <v>2301</v>
      </c>
      <c r="C830" s="3" t="s">
        <v>2302</v>
      </c>
      <c r="D830" s="149">
        <v>4392470.54</v>
      </c>
      <c r="E830" s="3" t="s">
        <v>24</v>
      </c>
      <c r="F830" s="3" t="s">
        <v>473</v>
      </c>
      <c r="G830" s="3" t="s">
        <v>474</v>
      </c>
      <c r="H830" s="3">
        <v>0</v>
      </c>
      <c r="I830" s="3" t="s">
        <v>473</v>
      </c>
      <c r="J830" s="3" t="s">
        <v>473</v>
      </c>
      <c r="K830" s="3" t="s">
        <v>23</v>
      </c>
      <c r="L830" s="149" t="s">
        <v>23</v>
      </c>
      <c r="M830" s="3" t="s">
        <v>475</v>
      </c>
      <c r="N830" s="149" t="s">
        <v>475</v>
      </c>
      <c r="O830" s="149" t="s">
        <v>475</v>
      </c>
      <c r="P830" s="150"/>
      <c r="Q830" s="3" t="s">
        <v>475</v>
      </c>
      <c r="R830" s="150"/>
      <c r="T830" s="150"/>
      <c r="U830" s="151">
        <v>0</v>
      </c>
      <c r="V830" s="149" t="s">
        <v>475</v>
      </c>
      <c r="W830" s="149" t="s">
        <v>475</v>
      </c>
      <c r="X830" s="149" t="s">
        <v>475</v>
      </c>
      <c r="Y830" s="149" t="s">
        <v>475</v>
      </c>
      <c r="Z830" s="150"/>
      <c r="AA830" s="150"/>
      <c r="AB830" s="152">
        <v>0</v>
      </c>
      <c r="AC830" s="152">
        <v>0</v>
      </c>
      <c r="AD830" s="152">
        <v>0</v>
      </c>
      <c r="AE830" s="152">
        <v>0</v>
      </c>
      <c r="AF830" s="152">
        <v>0</v>
      </c>
      <c r="AG830" s="150"/>
      <c r="AH830" s="150"/>
      <c r="AI830" s="150"/>
      <c r="AJ830" s="150"/>
      <c r="AK830" s="3" t="s">
        <v>475</v>
      </c>
      <c r="AL830" s="3" t="s">
        <v>475</v>
      </c>
      <c r="AM830" s="3" t="s">
        <v>475</v>
      </c>
    </row>
    <row r="831" spans="1:39" s="3" customFormat="1" x14ac:dyDescent="0.25">
      <c r="A831" s="3">
        <v>20231231</v>
      </c>
      <c r="B831" s="3" t="s">
        <v>2303</v>
      </c>
      <c r="C831" s="3" t="s">
        <v>2304</v>
      </c>
      <c r="D831" s="149">
        <v>39604.6</v>
      </c>
      <c r="E831" s="3" t="s">
        <v>23</v>
      </c>
      <c r="F831" s="3" t="s">
        <v>500</v>
      </c>
      <c r="G831" s="3" t="s">
        <v>474</v>
      </c>
      <c r="H831" s="3">
        <v>0</v>
      </c>
      <c r="I831" s="3" t="s">
        <v>500</v>
      </c>
      <c r="K831" s="3" t="s">
        <v>23</v>
      </c>
      <c r="L831" s="149" t="s">
        <v>23</v>
      </c>
      <c r="M831" s="3" t="s">
        <v>475</v>
      </c>
      <c r="N831" s="149" t="s">
        <v>475</v>
      </c>
      <c r="O831" s="149" t="s">
        <v>475</v>
      </c>
      <c r="P831" s="150"/>
      <c r="Q831" s="3" t="s">
        <v>475</v>
      </c>
      <c r="R831" s="150"/>
      <c r="T831" s="150"/>
      <c r="U831" s="151">
        <v>0</v>
      </c>
      <c r="V831" s="149" t="s">
        <v>475</v>
      </c>
      <c r="W831" s="149" t="s">
        <v>475</v>
      </c>
      <c r="X831" s="149" t="s">
        <v>475</v>
      </c>
      <c r="Y831" s="149" t="s">
        <v>475</v>
      </c>
      <c r="Z831" s="150"/>
      <c r="AA831" s="150"/>
      <c r="AB831" s="152">
        <v>0</v>
      </c>
      <c r="AC831" s="152">
        <v>0</v>
      </c>
      <c r="AD831" s="152">
        <v>0</v>
      </c>
      <c r="AE831" s="152">
        <v>0</v>
      </c>
      <c r="AF831" s="152">
        <v>0</v>
      </c>
      <c r="AG831" s="150"/>
      <c r="AH831" s="150"/>
      <c r="AI831" s="150"/>
      <c r="AJ831" s="150"/>
      <c r="AK831" s="3" t="s">
        <v>475</v>
      </c>
      <c r="AL831" s="3" t="s">
        <v>475</v>
      </c>
      <c r="AM831" s="3" t="s">
        <v>475</v>
      </c>
    </row>
    <row r="832" spans="1:39" s="3" customFormat="1" x14ac:dyDescent="0.25">
      <c r="A832" s="3">
        <v>20231231</v>
      </c>
      <c r="B832" s="3" t="s">
        <v>2305</v>
      </c>
      <c r="C832" s="3" t="s">
        <v>2306</v>
      </c>
      <c r="D832" s="149">
        <v>30622.97</v>
      </c>
      <c r="E832" s="3" t="s">
        <v>23</v>
      </c>
      <c r="F832" s="3" t="s">
        <v>500</v>
      </c>
      <c r="G832" s="3" t="s">
        <v>474</v>
      </c>
      <c r="H832" s="3">
        <v>0</v>
      </c>
      <c r="I832" s="3" t="s">
        <v>500</v>
      </c>
      <c r="K832" s="3" t="s">
        <v>23</v>
      </c>
      <c r="L832" s="149" t="s">
        <v>23</v>
      </c>
      <c r="M832" s="3" t="s">
        <v>475</v>
      </c>
      <c r="N832" s="149" t="s">
        <v>475</v>
      </c>
      <c r="O832" s="149" t="s">
        <v>475</v>
      </c>
      <c r="P832" s="150"/>
      <c r="Q832" s="3" t="s">
        <v>475</v>
      </c>
      <c r="R832" s="150"/>
      <c r="T832" s="150"/>
      <c r="U832" s="151">
        <v>0</v>
      </c>
      <c r="V832" s="149" t="s">
        <v>475</v>
      </c>
      <c r="W832" s="149" t="s">
        <v>475</v>
      </c>
      <c r="X832" s="149" t="s">
        <v>475</v>
      </c>
      <c r="Y832" s="149" t="s">
        <v>475</v>
      </c>
      <c r="Z832" s="150"/>
      <c r="AA832" s="150"/>
      <c r="AB832" s="152">
        <v>0</v>
      </c>
      <c r="AC832" s="152">
        <v>0</v>
      </c>
      <c r="AD832" s="152">
        <v>0</v>
      </c>
      <c r="AE832" s="152">
        <v>0</v>
      </c>
      <c r="AF832" s="152">
        <v>0</v>
      </c>
      <c r="AG832" s="150"/>
      <c r="AH832" s="150"/>
      <c r="AI832" s="150"/>
      <c r="AJ832" s="150"/>
      <c r="AK832" s="3" t="s">
        <v>475</v>
      </c>
      <c r="AL832" s="3" t="s">
        <v>475</v>
      </c>
      <c r="AM832" s="3" t="s">
        <v>475</v>
      </c>
    </row>
    <row r="833" spans="1:39" s="3" customFormat="1" x14ac:dyDescent="0.25">
      <c r="A833" s="3">
        <v>20231231</v>
      </c>
      <c r="B833" s="3" t="s">
        <v>2307</v>
      </c>
      <c r="C833" s="3" t="s">
        <v>2308</v>
      </c>
      <c r="D833" s="149">
        <v>541547.92999999993</v>
      </c>
      <c r="E833" s="3" t="s">
        <v>23</v>
      </c>
      <c r="F833" s="3" t="s">
        <v>500</v>
      </c>
      <c r="G833" s="3" t="s">
        <v>474</v>
      </c>
      <c r="H833" s="3">
        <v>0</v>
      </c>
      <c r="I833" s="3" t="s">
        <v>500</v>
      </c>
      <c r="K833" s="3" t="s">
        <v>23</v>
      </c>
      <c r="L833" s="149" t="s">
        <v>23</v>
      </c>
      <c r="M833" s="3" t="s">
        <v>475</v>
      </c>
      <c r="N833" s="149" t="s">
        <v>475</v>
      </c>
      <c r="O833" s="149" t="s">
        <v>475</v>
      </c>
      <c r="P833" s="150"/>
      <c r="Q833" s="3" t="s">
        <v>475</v>
      </c>
      <c r="R833" s="150"/>
      <c r="T833" s="150"/>
      <c r="U833" s="151">
        <v>0</v>
      </c>
      <c r="V833" s="149" t="s">
        <v>475</v>
      </c>
      <c r="W833" s="149" t="s">
        <v>475</v>
      </c>
      <c r="X833" s="149" t="s">
        <v>475</v>
      </c>
      <c r="Y833" s="149" t="s">
        <v>475</v>
      </c>
      <c r="Z833" s="150"/>
      <c r="AA833" s="150"/>
      <c r="AB833" s="152">
        <v>0</v>
      </c>
      <c r="AC833" s="152">
        <v>0</v>
      </c>
      <c r="AD833" s="152">
        <v>0</v>
      </c>
      <c r="AE833" s="152">
        <v>0</v>
      </c>
      <c r="AF833" s="152">
        <v>0</v>
      </c>
      <c r="AG833" s="150"/>
      <c r="AH833" s="150"/>
      <c r="AI833" s="150"/>
      <c r="AJ833" s="150"/>
      <c r="AK833" s="3" t="s">
        <v>475</v>
      </c>
      <c r="AL833" s="3" t="s">
        <v>475</v>
      </c>
      <c r="AM833" s="3" t="s">
        <v>475</v>
      </c>
    </row>
    <row r="834" spans="1:39" s="3" customFormat="1" x14ac:dyDescent="0.25">
      <c r="A834" s="3">
        <v>20231231</v>
      </c>
      <c r="B834" s="3" t="s">
        <v>2309</v>
      </c>
      <c r="C834" s="3" t="s">
        <v>2310</v>
      </c>
      <c r="D834" s="149">
        <v>862698.75</v>
      </c>
      <c r="E834" s="3" t="s">
        <v>24</v>
      </c>
      <c r="F834" s="3" t="s">
        <v>473</v>
      </c>
      <c r="G834" s="3" t="s">
        <v>474</v>
      </c>
      <c r="H834" s="3">
        <v>0</v>
      </c>
      <c r="I834" s="3" t="s">
        <v>473</v>
      </c>
      <c r="J834" s="3" t="s">
        <v>473</v>
      </c>
      <c r="K834" s="3" t="s">
        <v>23</v>
      </c>
      <c r="L834" s="149" t="s">
        <v>23</v>
      </c>
      <c r="M834" s="3" t="s">
        <v>475</v>
      </c>
      <c r="N834" s="149" t="s">
        <v>475</v>
      </c>
      <c r="O834" s="149" t="s">
        <v>475</v>
      </c>
      <c r="P834" s="150"/>
      <c r="Q834" s="3" t="s">
        <v>475</v>
      </c>
      <c r="R834" s="150"/>
      <c r="T834" s="150"/>
      <c r="U834" s="151">
        <v>0</v>
      </c>
      <c r="V834" s="149" t="s">
        <v>475</v>
      </c>
      <c r="W834" s="149" t="s">
        <v>475</v>
      </c>
      <c r="X834" s="149" t="s">
        <v>475</v>
      </c>
      <c r="Y834" s="149" t="s">
        <v>475</v>
      </c>
      <c r="Z834" s="150"/>
      <c r="AA834" s="150"/>
      <c r="AB834" s="152">
        <v>0</v>
      </c>
      <c r="AC834" s="152">
        <v>0</v>
      </c>
      <c r="AD834" s="152">
        <v>0</v>
      </c>
      <c r="AE834" s="152">
        <v>0</v>
      </c>
      <c r="AF834" s="152">
        <v>0</v>
      </c>
      <c r="AG834" s="150"/>
      <c r="AH834" s="150"/>
      <c r="AI834" s="150"/>
      <c r="AJ834" s="150"/>
      <c r="AK834" s="3" t="s">
        <v>475</v>
      </c>
      <c r="AL834" s="3" t="s">
        <v>475</v>
      </c>
      <c r="AM834" s="3" t="s">
        <v>475</v>
      </c>
    </row>
    <row r="835" spans="1:39" s="3" customFormat="1" x14ac:dyDescent="0.25">
      <c r="A835" s="3">
        <v>20231231</v>
      </c>
      <c r="B835" s="3" t="s">
        <v>2311</v>
      </c>
      <c r="C835" s="3" t="s">
        <v>2312</v>
      </c>
      <c r="D835" s="149">
        <v>863061.68</v>
      </c>
      <c r="E835" s="3" t="s">
        <v>24</v>
      </c>
      <c r="F835" s="3" t="s">
        <v>473</v>
      </c>
      <c r="G835" s="3" t="s">
        <v>474</v>
      </c>
      <c r="H835" s="3">
        <v>0</v>
      </c>
      <c r="I835" s="3" t="s">
        <v>473</v>
      </c>
      <c r="J835" s="3" t="s">
        <v>473</v>
      </c>
      <c r="K835" s="3" t="s">
        <v>23</v>
      </c>
      <c r="L835" s="149" t="s">
        <v>23</v>
      </c>
      <c r="M835" s="3" t="s">
        <v>475</v>
      </c>
      <c r="N835" s="149" t="s">
        <v>475</v>
      </c>
      <c r="O835" s="149" t="s">
        <v>475</v>
      </c>
      <c r="P835" s="150"/>
      <c r="Q835" s="3" t="s">
        <v>475</v>
      </c>
      <c r="R835" s="150"/>
      <c r="T835" s="150"/>
      <c r="U835" s="151">
        <v>0</v>
      </c>
      <c r="V835" s="149" t="s">
        <v>475</v>
      </c>
      <c r="W835" s="149" t="s">
        <v>475</v>
      </c>
      <c r="X835" s="149" t="s">
        <v>475</v>
      </c>
      <c r="Y835" s="149" t="s">
        <v>475</v>
      </c>
      <c r="Z835" s="150"/>
      <c r="AA835" s="150"/>
      <c r="AB835" s="152">
        <v>0</v>
      </c>
      <c r="AC835" s="152">
        <v>0</v>
      </c>
      <c r="AD835" s="152">
        <v>0</v>
      </c>
      <c r="AE835" s="152">
        <v>0</v>
      </c>
      <c r="AF835" s="152">
        <v>0</v>
      </c>
      <c r="AG835" s="150"/>
      <c r="AH835" s="150"/>
      <c r="AI835" s="150"/>
      <c r="AJ835" s="150"/>
      <c r="AK835" s="3" t="s">
        <v>475</v>
      </c>
      <c r="AL835" s="3" t="s">
        <v>475</v>
      </c>
      <c r="AM835" s="3" t="s">
        <v>475</v>
      </c>
    </row>
    <row r="836" spans="1:39" s="3" customFormat="1" x14ac:dyDescent="0.25">
      <c r="A836" s="3">
        <v>20231231</v>
      </c>
      <c r="B836" s="3" t="s">
        <v>2313</v>
      </c>
      <c r="C836" s="3" t="s">
        <v>2314</v>
      </c>
      <c r="D836" s="149">
        <v>209264.3</v>
      </c>
      <c r="E836" s="3" t="s">
        <v>24</v>
      </c>
      <c r="F836" s="3" t="s">
        <v>473</v>
      </c>
      <c r="G836" s="3" t="s">
        <v>474</v>
      </c>
      <c r="H836" s="3">
        <v>0</v>
      </c>
      <c r="I836" s="3" t="s">
        <v>473</v>
      </c>
      <c r="J836" s="3" t="s">
        <v>473</v>
      </c>
      <c r="K836" s="3" t="s">
        <v>23</v>
      </c>
      <c r="L836" s="149" t="s">
        <v>23</v>
      </c>
      <c r="M836" s="3" t="s">
        <v>475</v>
      </c>
      <c r="N836" s="149" t="s">
        <v>475</v>
      </c>
      <c r="O836" s="149" t="s">
        <v>475</v>
      </c>
      <c r="P836" s="150"/>
      <c r="Q836" s="3" t="s">
        <v>475</v>
      </c>
      <c r="R836" s="150"/>
      <c r="T836" s="150"/>
      <c r="U836" s="151">
        <v>0</v>
      </c>
      <c r="V836" s="149" t="s">
        <v>475</v>
      </c>
      <c r="W836" s="149" t="s">
        <v>475</v>
      </c>
      <c r="X836" s="149" t="s">
        <v>475</v>
      </c>
      <c r="Y836" s="149" t="s">
        <v>475</v>
      </c>
      <c r="Z836" s="150"/>
      <c r="AA836" s="150"/>
      <c r="AB836" s="152">
        <v>0</v>
      </c>
      <c r="AC836" s="152">
        <v>0</v>
      </c>
      <c r="AD836" s="152">
        <v>0</v>
      </c>
      <c r="AE836" s="152">
        <v>0</v>
      </c>
      <c r="AF836" s="152">
        <v>0</v>
      </c>
      <c r="AG836" s="150"/>
      <c r="AH836" s="150"/>
      <c r="AI836" s="150"/>
      <c r="AJ836" s="150"/>
      <c r="AK836" s="3" t="s">
        <v>475</v>
      </c>
      <c r="AL836" s="3" t="s">
        <v>475</v>
      </c>
      <c r="AM836" s="3" t="s">
        <v>475</v>
      </c>
    </row>
    <row r="837" spans="1:39" s="3" customFormat="1" x14ac:dyDescent="0.25">
      <c r="A837" s="3">
        <v>20231231</v>
      </c>
      <c r="B837" s="3" t="s">
        <v>2315</v>
      </c>
      <c r="C837" s="3" t="s">
        <v>2316</v>
      </c>
      <c r="D837" s="149">
        <v>15560.9</v>
      </c>
      <c r="E837" s="3" t="s">
        <v>23</v>
      </c>
      <c r="F837" s="3" t="s">
        <v>500</v>
      </c>
      <c r="G837" s="3" t="s">
        <v>474</v>
      </c>
      <c r="H837" s="3">
        <v>0</v>
      </c>
      <c r="I837" s="3" t="s">
        <v>500</v>
      </c>
      <c r="J837" s="157" t="s">
        <v>483</v>
      </c>
      <c r="K837" s="3" t="s">
        <v>23</v>
      </c>
      <c r="L837" s="149" t="s">
        <v>23</v>
      </c>
      <c r="M837" s="3" t="s">
        <v>475</v>
      </c>
      <c r="N837" s="149" t="s">
        <v>475</v>
      </c>
      <c r="O837" s="149" t="s">
        <v>475</v>
      </c>
      <c r="P837" s="150"/>
      <c r="Q837" s="3" t="s">
        <v>475</v>
      </c>
      <c r="R837" s="150"/>
      <c r="T837" s="150"/>
      <c r="U837" s="151">
        <v>0</v>
      </c>
      <c r="V837" s="149" t="s">
        <v>475</v>
      </c>
      <c r="W837" s="149" t="s">
        <v>475</v>
      </c>
      <c r="X837" s="149" t="s">
        <v>475</v>
      </c>
      <c r="Y837" s="149" t="s">
        <v>475</v>
      </c>
      <c r="Z837" s="150"/>
      <c r="AA837" s="150"/>
      <c r="AB837" s="152">
        <v>0</v>
      </c>
      <c r="AC837" s="152">
        <v>0</v>
      </c>
      <c r="AD837" s="152">
        <v>0</v>
      </c>
      <c r="AE837" s="152">
        <v>0</v>
      </c>
      <c r="AF837" s="152">
        <v>0</v>
      </c>
      <c r="AG837" s="150"/>
      <c r="AH837" s="150"/>
      <c r="AI837" s="150"/>
      <c r="AJ837" s="150"/>
      <c r="AK837" s="3" t="s">
        <v>25</v>
      </c>
      <c r="AL837" s="3" t="s">
        <v>2317</v>
      </c>
      <c r="AM837" s="3" t="s">
        <v>475</v>
      </c>
    </row>
    <row r="838" spans="1:39" s="3" customFormat="1" x14ac:dyDescent="0.25">
      <c r="A838" s="3">
        <v>20231231</v>
      </c>
      <c r="B838" s="3" t="s">
        <v>2318</v>
      </c>
      <c r="C838" s="3" t="s">
        <v>2319</v>
      </c>
      <c r="D838" s="149">
        <v>43007.66</v>
      </c>
      <c r="E838" s="3" t="s">
        <v>24</v>
      </c>
      <c r="F838" s="3" t="s">
        <v>473</v>
      </c>
      <c r="G838" s="3" t="s">
        <v>474</v>
      </c>
      <c r="H838" s="3">
        <v>0</v>
      </c>
      <c r="I838" s="3" t="s">
        <v>473</v>
      </c>
      <c r="J838" s="3" t="s">
        <v>473</v>
      </c>
      <c r="K838" s="3" t="s">
        <v>23</v>
      </c>
      <c r="L838" s="149" t="s">
        <v>23</v>
      </c>
      <c r="M838" s="3" t="s">
        <v>475</v>
      </c>
      <c r="N838" s="149" t="s">
        <v>475</v>
      </c>
      <c r="O838" s="149" t="s">
        <v>475</v>
      </c>
      <c r="P838" s="150"/>
      <c r="Q838" s="3" t="s">
        <v>475</v>
      </c>
      <c r="R838" s="150"/>
      <c r="T838" s="150"/>
      <c r="U838" s="151">
        <v>0</v>
      </c>
      <c r="V838" s="149" t="s">
        <v>475</v>
      </c>
      <c r="W838" s="149" t="s">
        <v>475</v>
      </c>
      <c r="X838" s="149" t="s">
        <v>475</v>
      </c>
      <c r="Y838" s="149" t="s">
        <v>475</v>
      </c>
      <c r="Z838" s="150"/>
      <c r="AA838" s="150"/>
      <c r="AB838" s="152">
        <v>0</v>
      </c>
      <c r="AC838" s="152">
        <v>0</v>
      </c>
      <c r="AD838" s="152">
        <v>0</v>
      </c>
      <c r="AE838" s="152">
        <v>0</v>
      </c>
      <c r="AF838" s="152">
        <v>0</v>
      </c>
      <c r="AG838" s="150"/>
      <c r="AH838" s="150"/>
      <c r="AI838" s="150"/>
      <c r="AJ838" s="150"/>
      <c r="AK838" s="3" t="s">
        <v>475</v>
      </c>
      <c r="AL838" s="3" t="s">
        <v>475</v>
      </c>
      <c r="AM838" s="3" t="s">
        <v>475</v>
      </c>
    </row>
    <row r="839" spans="1:39" s="3" customFormat="1" x14ac:dyDescent="0.25">
      <c r="A839" s="3">
        <v>20231231</v>
      </c>
      <c r="B839" s="3" t="s">
        <v>2320</v>
      </c>
      <c r="C839" s="3" t="s">
        <v>2321</v>
      </c>
      <c r="D839" s="149">
        <v>91374.09</v>
      </c>
      <c r="E839" s="3" t="s">
        <v>23</v>
      </c>
      <c r="F839" s="3" t="s">
        <v>500</v>
      </c>
      <c r="G839" s="3" t="s">
        <v>474</v>
      </c>
      <c r="H839" s="3">
        <v>0</v>
      </c>
      <c r="I839" s="3" t="s">
        <v>500</v>
      </c>
      <c r="K839" s="3" t="s">
        <v>23</v>
      </c>
      <c r="L839" s="149" t="s">
        <v>23</v>
      </c>
      <c r="M839" s="3" t="s">
        <v>475</v>
      </c>
      <c r="N839" s="149" t="s">
        <v>475</v>
      </c>
      <c r="O839" s="149" t="s">
        <v>475</v>
      </c>
      <c r="P839" s="150"/>
      <c r="Q839" s="3" t="s">
        <v>475</v>
      </c>
      <c r="R839" s="150"/>
      <c r="T839" s="150"/>
      <c r="U839" s="151">
        <v>0</v>
      </c>
      <c r="V839" s="149" t="s">
        <v>475</v>
      </c>
      <c r="W839" s="149" t="s">
        <v>475</v>
      </c>
      <c r="X839" s="149" t="s">
        <v>475</v>
      </c>
      <c r="Y839" s="149" t="s">
        <v>475</v>
      </c>
      <c r="Z839" s="150"/>
      <c r="AA839" s="150"/>
      <c r="AB839" s="152">
        <v>0</v>
      </c>
      <c r="AC839" s="152">
        <v>0</v>
      </c>
      <c r="AD839" s="152">
        <v>0</v>
      </c>
      <c r="AE839" s="152">
        <v>0</v>
      </c>
      <c r="AF839" s="152">
        <v>0</v>
      </c>
      <c r="AG839" s="150"/>
      <c r="AH839" s="150"/>
      <c r="AI839" s="150"/>
      <c r="AJ839" s="150"/>
      <c r="AK839" s="3" t="s">
        <v>475</v>
      </c>
      <c r="AL839" s="3" t="s">
        <v>475</v>
      </c>
      <c r="AM839" s="3" t="s">
        <v>475</v>
      </c>
    </row>
    <row r="840" spans="1:39" s="3" customFormat="1" x14ac:dyDescent="0.25">
      <c r="A840" s="3">
        <v>20231231</v>
      </c>
      <c r="B840" s="3" t="s">
        <v>2322</v>
      </c>
      <c r="C840" s="3" t="s">
        <v>2323</v>
      </c>
      <c r="D840" s="149">
        <v>11832626.220000003</v>
      </c>
      <c r="E840" s="3" t="s">
        <v>23</v>
      </c>
      <c r="F840" s="3" t="s">
        <v>500</v>
      </c>
      <c r="G840" s="3" t="s">
        <v>504</v>
      </c>
      <c r="H840" s="3">
        <v>1</v>
      </c>
      <c r="I840" s="3" t="s">
        <v>500</v>
      </c>
      <c r="K840" s="3" t="s">
        <v>24</v>
      </c>
      <c r="L840" s="149" t="s">
        <v>23</v>
      </c>
      <c r="M840" s="3" t="s">
        <v>475</v>
      </c>
      <c r="N840" s="149" t="s">
        <v>475</v>
      </c>
      <c r="O840" s="149" t="s">
        <v>475</v>
      </c>
      <c r="P840" s="150"/>
      <c r="Q840" s="3" t="s">
        <v>475</v>
      </c>
      <c r="R840" s="150"/>
      <c r="T840" s="150"/>
      <c r="U840" s="151">
        <v>0</v>
      </c>
      <c r="V840" s="149" t="s">
        <v>475</v>
      </c>
      <c r="W840" s="149" t="s">
        <v>475</v>
      </c>
      <c r="X840" s="149" t="s">
        <v>475</v>
      </c>
      <c r="Y840" s="149" t="s">
        <v>475</v>
      </c>
      <c r="Z840" s="150"/>
      <c r="AA840" s="150"/>
      <c r="AB840" s="152">
        <v>0</v>
      </c>
      <c r="AC840" s="152">
        <v>0</v>
      </c>
      <c r="AD840" s="152">
        <v>0</v>
      </c>
      <c r="AE840" s="152">
        <v>0</v>
      </c>
      <c r="AF840" s="152">
        <v>0</v>
      </c>
      <c r="AG840" s="150"/>
      <c r="AH840" s="150"/>
      <c r="AI840" s="150"/>
      <c r="AJ840" s="150"/>
      <c r="AK840" s="3" t="s">
        <v>475</v>
      </c>
      <c r="AL840" s="3" t="s">
        <v>475</v>
      </c>
      <c r="AM840" s="3" t="s">
        <v>475</v>
      </c>
    </row>
    <row r="841" spans="1:39" s="3" customFormat="1" x14ac:dyDescent="0.25">
      <c r="A841" s="3">
        <v>20231231</v>
      </c>
      <c r="B841" s="3" t="s">
        <v>2324</v>
      </c>
      <c r="C841" s="3" t="s">
        <v>2325</v>
      </c>
      <c r="D841" s="149">
        <v>470903.69999999995</v>
      </c>
      <c r="E841" s="3" t="s">
        <v>24</v>
      </c>
      <c r="F841" s="3" t="s">
        <v>473</v>
      </c>
      <c r="G841" s="3" t="s">
        <v>474</v>
      </c>
      <c r="H841" s="3">
        <v>0</v>
      </c>
      <c r="I841" s="3" t="s">
        <v>473</v>
      </c>
      <c r="J841" s="3" t="s">
        <v>473</v>
      </c>
      <c r="K841" s="3" t="s">
        <v>23</v>
      </c>
      <c r="L841" s="149" t="s">
        <v>23</v>
      </c>
      <c r="M841" s="3" t="s">
        <v>475</v>
      </c>
      <c r="N841" s="149" t="s">
        <v>475</v>
      </c>
      <c r="O841" s="149" t="s">
        <v>475</v>
      </c>
      <c r="P841" s="150"/>
      <c r="Q841" s="3" t="s">
        <v>475</v>
      </c>
      <c r="R841" s="150"/>
      <c r="T841" s="150"/>
      <c r="U841" s="151">
        <v>0</v>
      </c>
      <c r="V841" s="149" t="s">
        <v>475</v>
      </c>
      <c r="W841" s="149" t="s">
        <v>475</v>
      </c>
      <c r="X841" s="149" t="s">
        <v>475</v>
      </c>
      <c r="Y841" s="149" t="s">
        <v>475</v>
      </c>
      <c r="Z841" s="150"/>
      <c r="AA841" s="150"/>
      <c r="AB841" s="152">
        <v>0</v>
      </c>
      <c r="AC841" s="152">
        <v>0</v>
      </c>
      <c r="AD841" s="152">
        <v>0</v>
      </c>
      <c r="AE841" s="152">
        <v>0</v>
      </c>
      <c r="AF841" s="152">
        <v>0</v>
      </c>
      <c r="AG841" s="150"/>
      <c r="AH841" s="150"/>
      <c r="AI841" s="150"/>
      <c r="AJ841" s="150"/>
      <c r="AK841" s="3" t="s">
        <v>475</v>
      </c>
      <c r="AL841" s="3" t="s">
        <v>475</v>
      </c>
      <c r="AM841" s="3" t="s">
        <v>475</v>
      </c>
    </row>
    <row r="842" spans="1:39" s="3" customFormat="1" x14ac:dyDescent="0.25">
      <c r="A842" s="3">
        <v>20231231</v>
      </c>
      <c r="B842" s="3" t="s">
        <v>2326</v>
      </c>
      <c r="C842" s="3" t="s">
        <v>2327</v>
      </c>
      <c r="D842" s="149">
        <v>137.94999999999999</v>
      </c>
      <c r="E842" s="3" t="s">
        <v>24</v>
      </c>
      <c r="F842" s="3" t="s">
        <v>473</v>
      </c>
      <c r="G842" s="3" t="s">
        <v>474</v>
      </c>
      <c r="H842" s="3">
        <v>0</v>
      </c>
      <c r="I842" s="3" t="s">
        <v>473</v>
      </c>
      <c r="J842" s="3" t="s">
        <v>473</v>
      </c>
      <c r="K842" s="3" t="s">
        <v>23</v>
      </c>
      <c r="L842" s="149" t="s">
        <v>23</v>
      </c>
      <c r="M842" s="3" t="s">
        <v>475</v>
      </c>
      <c r="N842" s="149" t="s">
        <v>475</v>
      </c>
      <c r="O842" s="149" t="s">
        <v>475</v>
      </c>
      <c r="P842" s="150"/>
      <c r="Q842" s="3" t="s">
        <v>475</v>
      </c>
      <c r="R842" s="150"/>
      <c r="T842" s="150"/>
      <c r="U842" s="151">
        <v>0</v>
      </c>
      <c r="V842" s="149" t="s">
        <v>475</v>
      </c>
      <c r="W842" s="149" t="s">
        <v>475</v>
      </c>
      <c r="X842" s="149" t="s">
        <v>475</v>
      </c>
      <c r="Y842" s="149" t="s">
        <v>475</v>
      </c>
      <c r="Z842" s="150"/>
      <c r="AA842" s="150"/>
      <c r="AB842" s="152">
        <v>0</v>
      </c>
      <c r="AC842" s="152">
        <v>0</v>
      </c>
      <c r="AD842" s="152">
        <v>0</v>
      </c>
      <c r="AE842" s="152">
        <v>0</v>
      </c>
      <c r="AF842" s="152">
        <v>0</v>
      </c>
      <c r="AG842" s="150"/>
      <c r="AH842" s="150"/>
      <c r="AI842" s="150"/>
      <c r="AJ842" s="150"/>
      <c r="AK842" s="3" t="s">
        <v>475</v>
      </c>
      <c r="AL842" s="3" t="s">
        <v>475</v>
      </c>
      <c r="AM842" s="3" t="s">
        <v>475</v>
      </c>
    </row>
    <row r="843" spans="1:39" s="3" customFormat="1" x14ac:dyDescent="0.25">
      <c r="A843" s="3">
        <v>20231231</v>
      </c>
      <c r="B843" s="3" t="s">
        <v>2328</v>
      </c>
      <c r="C843" s="3" t="s">
        <v>2329</v>
      </c>
      <c r="D843" s="149">
        <v>317799.21999999997</v>
      </c>
      <c r="E843" s="3" t="s">
        <v>23</v>
      </c>
      <c r="F843" s="3" t="s">
        <v>500</v>
      </c>
      <c r="G843" s="3" t="s">
        <v>504</v>
      </c>
      <c r="H843" s="3">
        <v>1</v>
      </c>
      <c r="I843" s="3" t="s">
        <v>500</v>
      </c>
      <c r="K843" s="3" t="s">
        <v>24</v>
      </c>
      <c r="L843" s="149" t="s">
        <v>23</v>
      </c>
      <c r="M843" s="3" t="s">
        <v>475</v>
      </c>
      <c r="N843" s="149" t="s">
        <v>475</v>
      </c>
      <c r="O843" s="149" t="s">
        <v>475</v>
      </c>
      <c r="P843" s="150"/>
      <c r="Q843" s="3" t="s">
        <v>475</v>
      </c>
      <c r="R843" s="150"/>
      <c r="T843" s="150"/>
      <c r="U843" s="151">
        <v>0</v>
      </c>
      <c r="V843" s="149" t="s">
        <v>475</v>
      </c>
      <c r="W843" s="149" t="s">
        <v>475</v>
      </c>
      <c r="X843" s="149" t="s">
        <v>475</v>
      </c>
      <c r="Y843" s="149" t="s">
        <v>475</v>
      </c>
      <c r="Z843" s="150"/>
      <c r="AA843" s="150"/>
      <c r="AB843" s="152">
        <v>0</v>
      </c>
      <c r="AC843" s="152">
        <v>0</v>
      </c>
      <c r="AD843" s="152">
        <v>0</v>
      </c>
      <c r="AE843" s="152">
        <v>0</v>
      </c>
      <c r="AF843" s="152">
        <v>0</v>
      </c>
      <c r="AG843" s="150"/>
      <c r="AH843" s="150"/>
      <c r="AI843" s="150"/>
      <c r="AJ843" s="150"/>
      <c r="AK843" s="3" t="s">
        <v>475</v>
      </c>
      <c r="AL843" s="3" t="s">
        <v>475</v>
      </c>
      <c r="AM843" s="3" t="s">
        <v>475</v>
      </c>
    </row>
    <row r="844" spans="1:39" s="3" customFormat="1" x14ac:dyDescent="0.25">
      <c r="A844" s="3">
        <v>20231231</v>
      </c>
      <c r="B844" s="3" t="s">
        <v>2330</v>
      </c>
      <c r="C844" s="3" t="s">
        <v>2331</v>
      </c>
      <c r="D844" s="149">
        <v>126267.8</v>
      </c>
      <c r="E844" s="3" t="s">
        <v>23</v>
      </c>
      <c r="F844" s="3" t="s">
        <v>500</v>
      </c>
      <c r="G844" s="3" t="s">
        <v>474</v>
      </c>
      <c r="H844" s="3">
        <v>0</v>
      </c>
      <c r="I844" s="3" t="s">
        <v>500</v>
      </c>
      <c r="K844" s="3" t="s">
        <v>23</v>
      </c>
      <c r="L844" s="149" t="s">
        <v>23</v>
      </c>
      <c r="M844" s="3" t="s">
        <v>475</v>
      </c>
      <c r="N844" s="149" t="s">
        <v>475</v>
      </c>
      <c r="O844" s="149" t="s">
        <v>475</v>
      </c>
      <c r="P844" s="150"/>
      <c r="Q844" s="3" t="s">
        <v>475</v>
      </c>
      <c r="R844" s="150"/>
      <c r="T844" s="150"/>
      <c r="U844" s="151">
        <v>0</v>
      </c>
      <c r="V844" s="149" t="s">
        <v>475</v>
      </c>
      <c r="W844" s="149" t="s">
        <v>475</v>
      </c>
      <c r="X844" s="149" t="s">
        <v>475</v>
      </c>
      <c r="Y844" s="149" t="s">
        <v>475</v>
      </c>
      <c r="Z844" s="150"/>
      <c r="AA844" s="150"/>
      <c r="AB844" s="152">
        <v>0</v>
      </c>
      <c r="AC844" s="152">
        <v>0</v>
      </c>
      <c r="AD844" s="152">
        <v>0</v>
      </c>
      <c r="AE844" s="152">
        <v>0</v>
      </c>
      <c r="AF844" s="152">
        <v>0</v>
      </c>
      <c r="AG844" s="150"/>
      <c r="AH844" s="150"/>
      <c r="AI844" s="150"/>
      <c r="AJ844" s="150"/>
      <c r="AK844" s="3" t="s">
        <v>475</v>
      </c>
      <c r="AL844" s="3" t="s">
        <v>475</v>
      </c>
      <c r="AM844" s="3" t="s">
        <v>475</v>
      </c>
    </row>
    <row r="845" spans="1:39" s="3" customFormat="1" x14ac:dyDescent="0.25">
      <c r="A845" s="3">
        <v>20231231</v>
      </c>
      <c r="B845" s="3" t="s">
        <v>2332</v>
      </c>
      <c r="C845" s="3" t="s">
        <v>2333</v>
      </c>
      <c r="D845" s="149">
        <v>99356.46</v>
      </c>
      <c r="E845" s="3" t="s">
        <v>23</v>
      </c>
      <c r="F845" s="3" t="s">
        <v>500</v>
      </c>
      <c r="G845" s="3" t="s">
        <v>474</v>
      </c>
      <c r="H845" s="3">
        <v>0</v>
      </c>
      <c r="I845" s="3" t="s">
        <v>500</v>
      </c>
      <c r="K845" s="3" t="s">
        <v>23</v>
      </c>
      <c r="L845" s="149" t="s">
        <v>23</v>
      </c>
      <c r="M845" s="3" t="s">
        <v>475</v>
      </c>
      <c r="N845" s="149" t="s">
        <v>475</v>
      </c>
      <c r="O845" s="149" t="s">
        <v>475</v>
      </c>
      <c r="P845" s="150"/>
      <c r="Q845" s="3" t="s">
        <v>475</v>
      </c>
      <c r="R845" s="150"/>
      <c r="T845" s="150"/>
      <c r="U845" s="151">
        <v>0</v>
      </c>
      <c r="V845" s="149" t="s">
        <v>475</v>
      </c>
      <c r="W845" s="149" t="s">
        <v>475</v>
      </c>
      <c r="X845" s="149" t="s">
        <v>475</v>
      </c>
      <c r="Y845" s="149" t="s">
        <v>475</v>
      </c>
      <c r="Z845" s="150"/>
      <c r="AA845" s="150"/>
      <c r="AB845" s="152">
        <v>0</v>
      </c>
      <c r="AC845" s="152">
        <v>0</v>
      </c>
      <c r="AD845" s="152">
        <v>0</v>
      </c>
      <c r="AE845" s="152">
        <v>0</v>
      </c>
      <c r="AF845" s="152">
        <v>0</v>
      </c>
      <c r="AG845" s="150"/>
      <c r="AH845" s="150"/>
      <c r="AI845" s="150"/>
      <c r="AJ845" s="150"/>
      <c r="AK845" s="3" t="s">
        <v>475</v>
      </c>
      <c r="AL845" s="3" t="s">
        <v>475</v>
      </c>
      <c r="AM845" s="3" t="s">
        <v>475</v>
      </c>
    </row>
    <row r="846" spans="1:39" s="3" customFormat="1" x14ac:dyDescent="0.25">
      <c r="A846" s="3">
        <v>20231231</v>
      </c>
      <c r="B846" s="3" t="s">
        <v>2334</v>
      </c>
      <c r="C846" s="3" t="s">
        <v>2335</v>
      </c>
      <c r="D846" s="149">
        <v>453356.33999999997</v>
      </c>
      <c r="E846" s="3" t="s">
        <v>24</v>
      </c>
      <c r="F846" s="3" t="s">
        <v>473</v>
      </c>
      <c r="G846" s="3" t="s">
        <v>474</v>
      </c>
      <c r="H846" s="3">
        <v>0</v>
      </c>
      <c r="I846" s="3" t="s">
        <v>473</v>
      </c>
      <c r="J846" s="3" t="s">
        <v>473</v>
      </c>
      <c r="K846" s="3" t="s">
        <v>23</v>
      </c>
      <c r="L846" s="149" t="s">
        <v>23</v>
      </c>
      <c r="M846" s="3" t="s">
        <v>475</v>
      </c>
      <c r="N846" s="149" t="s">
        <v>475</v>
      </c>
      <c r="O846" s="149" t="s">
        <v>475</v>
      </c>
      <c r="P846" s="150"/>
      <c r="Q846" s="3" t="s">
        <v>475</v>
      </c>
      <c r="R846" s="150"/>
      <c r="T846" s="150"/>
      <c r="U846" s="151">
        <v>0</v>
      </c>
      <c r="V846" s="149" t="s">
        <v>475</v>
      </c>
      <c r="W846" s="149" t="s">
        <v>475</v>
      </c>
      <c r="X846" s="149" t="s">
        <v>475</v>
      </c>
      <c r="Y846" s="149" t="s">
        <v>475</v>
      </c>
      <c r="Z846" s="150"/>
      <c r="AA846" s="150"/>
      <c r="AB846" s="152">
        <v>0</v>
      </c>
      <c r="AC846" s="152">
        <v>0</v>
      </c>
      <c r="AD846" s="152">
        <v>0</v>
      </c>
      <c r="AE846" s="152">
        <v>0</v>
      </c>
      <c r="AF846" s="152">
        <v>0</v>
      </c>
      <c r="AG846" s="150"/>
      <c r="AH846" s="150"/>
      <c r="AI846" s="150"/>
      <c r="AJ846" s="150"/>
      <c r="AK846" s="3" t="s">
        <v>475</v>
      </c>
      <c r="AL846" s="3" t="s">
        <v>475</v>
      </c>
      <c r="AM846" s="3" t="s">
        <v>475</v>
      </c>
    </row>
    <row r="847" spans="1:39" s="3" customFormat="1" x14ac:dyDescent="0.25">
      <c r="A847" s="3">
        <v>20231231</v>
      </c>
      <c r="B847" s="3" t="s">
        <v>2336</v>
      </c>
      <c r="C847" s="3" t="s">
        <v>2337</v>
      </c>
      <c r="D847" s="149">
        <v>385558.38</v>
      </c>
      <c r="E847" s="3" t="s">
        <v>23</v>
      </c>
      <c r="F847" s="3" t="s">
        <v>500</v>
      </c>
      <c r="G847" s="3" t="s">
        <v>790</v>
      </c>
      <c r="H847" s="3">
        <v>1</v>
      </c>
      <c r="I847" s="3" t="s">
        <v>500</v>
      </c>
      <c r="K847" s="3" t="s">
        <v>24</v>
      </c>
      <c r="L847" s="149" t="s">
        <v>23</v>
      </c>
      <c r="M847" s="3" t="s">
        <v>475</v>
      </c>
      <c r="N847" s="149" t="s">
        <v>475</v>
      </c>
      <c r="O847" s="149" t="s">
        <v>475</v>
      </c>
      <c r="P847" s="150"/>
      <c r="Q847" s="3" t="s">
        <v>475</v>
      </c>
      <c r="R847" s="150"/>
      <c r="T847" s="150"/>
      <c r="U847" s="151">
        <v>0</v>
      </c>
      <c r="V847" s="149" t="s">
        <v>475</v>
      </c>
      <c r="W847" s="149" t="s">
        <v>475</v>
      </c>
      <c r="X847" s="149" t="s">
        <v>475</v>
      </c>
      <c r="Y847" s="149" t="s">
        <v>475</v>
      </c>
      <c r="Z847" s="150"/>
      <c r="AA847" s="150"/>
      <c r="AB847" s="152">
        <v>0</v>
      </c>
      <c r="AC847" s="152">
        <v>0</v>
      </c>
      <c r="AD847" s="152">
        <v>0</v>
      </c>
      <c r="AE847" s="152">
        <v>0</v>
      </c>
      <c r="AF847" s="152">
        <v>0</v>
      </c>
      <c r="AG847" s="150"/>
      <c r="AH847" s="150"/>
      <c r="AI847" s="150"/>
      <c r="AJ847" s="150"/>
      <c r="AK847" s="3" t="s">
        <v>475</v>
      </c>
      <c r="AL847" s="3" t="s">
        <v>475</v>
      </c>
      <c r="AM847" s="3" t="s">
        <v>475</v>
      </c>
    </row>
    <row r="848" spans="1:39" s="3" customFormat="1" x14ac:dyDescent="0.25">
      <c r="A848" s="3">
        <v>20231231</v>
      </c>
      <c r="B848" s="3" t="s">
        <v>2338</v>
      </c>
      <c r="C848" s="3" t="s">
        <v>2339</v>
      </c>
      <c r="D848" s="149">
        <v>406729.33</v>
      </c>
      <c r="E848" s="3" t="s">
        <v>23</v>
      </c>
      <c r="F848" s="3" t="s">
        <v>500</v>
      </c>
      <c r="G848" s="3" t="s">
        <v>504</v>
      </c>
      <c r="H848" s="3">
        <v>1</v>
      </c>
      <c r="I848" s="3" t="s">
        <v>500</v>
      </c>
      <c r="K848" s="3" t="s">
        <v>24</v>
      </c>
      <c r="L848" s="149" t="s">
        <v>23</v>
      </c>
      <c r="M848" s="3" t="s">
        <v>475</v>
      </c>
      <c r="N848" s="149" t="s">
        <v>475</v>
      </c>
      <c r="O848" s="149" t="s">
        <v>475</v>
      </c>
      <c r="P848" s="150"/>
      <c r="Q848" s="3" t="s">
        <v>475</v>
      </c>
      <c r="R848" s="150"/>
      <c r="T848" s="150"/>
      <c r="U848" s="151">
        <v>0</v>
      </c>
      <c r="V848" s="149" t="s">
        <v>475</v>
      </c>
      <c r="W848" s="149" t="s">
        <v>475</v>
      </c>
      <c r="X848" s="149" t="s">
        <v>475</v>
      </c>
      <c r="Y848" s="149" t="s">
        <v>475</v>
      </c>
      <c r="Z848" s="150"/>
      <c r="AA848" s="150"/>
      <c r="AB848" s="152">
        <v>0</v>
      </c>
      <c r="AC848" s="152">
        <v>0</v>
      </c>
      <c r="AD848" s="152">
        <v>0</v>
      </c>
      <c r="AE848" s="152">
        <v>0</v>
      </c>
      <c r="AF848" s="152">
        <v>0</v>
      </c>
      <c r="AG848" s="150"/>
      <c r="AH848" s="150"/>
      <c r="AI848" s="150"/>
      <c r="AJ848" s="150"/>
      <c r="AK848" s="3" t="s">
        <v>475</v>
      </c>
      <c r="AL848" s="3" t="s">
        <v>475</v>
      </c>
      <c r="AM848" s="3" t="s">
        <v>475</v>
      </c>
    </row>
    <row r="849" spans="1:39" s="3" customFormat="1" x14ac:dyDescent="0.25">
      <c r="A849" s="3">
        <v>20231231</v>
      </c>
      <c r="B849" s="3" t="s">
        <v>2340</v>
      </c>
      <c r="C849" s="3" t="s">
        <v>2341</v>
      </c>
      <c r="D849" s="149">
        <v>12856.41</v>
      </c>
      <c r="E849" s="3" t="s">
        <v>24</v>
      </c>
      <c r="F849" s="3" t="s">
        <v>473</v>
      </c>
      <c r="G849" s="3" t="s">
        <v>474</v>
      </c>
      <c r="H849" s="3">
        <v>0</v>
      </c>
      <c r="I849" s="3" t="s">
        <v>473</v>
      </c>
      <c r="J849" s="3" t="s">
        <v>473</v>
      </c>
      <c r="K849" s="3" t="s">
        <v>23</v>
      </c>
      <c r="L849" s="149" t="s">
        <v>23</v>
      </c>
      <c r="M849" s="3" t="s">
        <v>475</v>
      </c>
      <c r="N849" s="149" t="s">
        <v>475</v>
      </c>
      <c r="O849" s="149" t="s">
        <v>475</v>
      </c>
      <c r="P849" s="150"/>
      <c r="Q849" s="3" t="s">
        <v>475</v>
      </c>
      <c r="R849" s="150"/>
      <c r="T849" s="150"/>
      <c r="U849" s="151">
        <v>0</v>
      </c>
      <c r="V849" s="149" t="s">
        <v>475</v>
      </c>
      <c r="W849" s="149" t="s">
        <v>475</v>
      </c>
      <c r="X849" s="149" t="s">
        <v>475</v>
      </c>
      <c r="Y849" s="149" t="s">
        <v>475</v>
      </c>
      <c r="Z849" s="150"/>
      <c r="AA849" s="150"/>
      <c r="AB849" s="152">
        <v>0</v>
      </c>
      <c r="AC849" s="152">
        <v>0</v>
      </c>
      <c r="AD849" s="152">
        <v>0</v>
      </c>
      <c r="AE849" s="152">
        <v>0</v>
      </c>
      <c r="AF849" s="152">
        <v>0</v>
      </c>
      <c r="AG849" s="150"/>
      <c r="AH849" s="150"/>
      <c r="AI849" s="150"/>
      <c r="AJ849" s="150"/>
      <c r="AK849" s="3" t="s">
        <v>25</v>
      </c>
      <c r="AL849" s="3" t="s">
        <v>2342</v>
      </c>
      <c r="AM849" s="3" t="s">
        <v>475</v>
      </c>
    </row>
    <row r="850" spans="1:39" s="3" customFormat="1" x14ac:dyDescent="0.25">
      <c r="A850" s="3">
        <v>20231231</v>
      </c>
      <c r="B850" s="3" t="s">
        <v>2343</v>
      </c>
      <c r="C850" s="3" t="s">
        <v>2344</v>
      </c>
      <c r="D850" s="149">
        <v>3894.94</v>
      </c>
      <c r="E850" s="3" t="s">
        <v>24</v>
      </c>
      <c r="F850" s="3" t="s">
        <v>473</v>
      </c>
      <c r="G850" s="3" t="s">
        <v>474</v>
      </c>
      <c r="H850" s="3">
        <v>0</v>
      </c>
      <c r="I850" s="3" t="s">
        <v>473</v>
      </c>
      <c r="J850" s="3" t="s">
        <v>473</v>
      </c>
      <c r="K850" s="3" t="s">
        <v>23</v>
      </c>
      <c r="L850" s="149" t="s">
        <v>23</v>
      </c>
      <c r="M850" s="3" t="s">
        <v>475</v>
      </c>
      <c r="N850" s="149" t="s">
        <v>475</v>
      </c>
      <c r="O850" s="149" t="s">
        <v>475</v>
      </c>
      <c r="P850" s="150"/>
      <c r="Q850" s="3" t="s">
        <v>475</v>
      </c>
      <c r="R850" s="150"/>
      <c r="T850" s="150"/>
      <c r="U850" s="151">
        <v>0</v>
      </c>
      <c r="V850" s="149" t="s">
        <v>475</v>
      </c>
      <c r="W850" s="149" t="s">
        <v>475</v>
      </c>
      <c r="X850" s="149" t="s">
        <v>475</v>
      </c>
      <c r="Y850" s="149" t="s">
        <v>475</v>
      </c>
      <c r="Z850" s="150"/>
      <c r="AA850" s="150"/>
      <c r="AB850" s="152">
        <v>0</v>
      </c>
      <c r="AC850" s="152">
        <v>0</v>
      </c>
      <c r="AD850" s="152">
        <v>0</v>
      </c>
      <c r="AE850" s="152">
        <v>0</v>
      </c>
      <c r="AF850" s="152">
        <v>0</v>
      </c>
      <c r="AG850" s="150"/>
      <c r="AH850" s="150"/>
      <c r="AI850" s="150"/>
      <c r="AJ850" s="150"/>
      <c r="AK850" s="3" t="s">
        <v>475</v>
      </c>
      <c r="AL850" s="3" t="s">
        <v>475</v>
      </c>
      <c r="AM850" s="3" t="s">
        <v>475</v>
      </c>
    </row>
    <row r="851" spans="1:39" s="3" customFormat="1" x14ac:dyDescent="0.25">
      <c r="A851" s="3">
        <v>20231231</v>
      </c>
      <c r="B851" s="3" t="s">
        <v>2345</v>
      </c>
      <c r="C851" s="3" t="s">
        <v>2346</v>
      </c>
      <c r="D851" s="149">
        <v>678828.22</v>
      </c>
      <c r="E851" s="3" t="s">
        <v>24</v>
      </c>
      <c r="F851" s="3" t="s">
        <v>473</v>
      </c>
      <c r="G851" s="3" t="s">
        <v>474</v>
      </c>
      <c r="H851" s="3">
        <v>0</v>
      </c>
      <c r="I851" s="3" t="s">
        <v>473</v>
      </c>
      <c r="J851" s="3" t="s">
        <v>473</v>
      </c>
      <c r="K851" s="3" t="s">
        <v>23</v>
      </c>
      <c r="L851" s="149" t="s">
        <v>23</v>
      </c>
      <c r="M851" s="3" t="s">
        <v>475</v>
      </c>
      <c r="N851" s="149" t="s">
        <v>475</v>
      </c>
      <c r="O851" s="149" t="s">
        <v>475</v>
      </c>
      <c r="P851" s="150"/>
      <c r="Q851" s="3" t="s">
        <v>475</v>
      </c>
      <c r="R851" s="150"/>
      <c r="T851" s="150"/>
      <c r="U851" s="151">
        <v>0</v>
      </c>
      <c r="V851" s="149" t="s">
        <v>475</v>
      </c>
      <c r="W851" s="149" t="s">
        <v>475</v>
      </c>
      <c r="X851" s="149" t="s">
        <v>475</v>
      </c>
      <c r="Y851" s="149" t="s">
        <v>475</v>
      </c>
      <c r="Z851" s="150"/>
      <c r="AA851" s="150"/>
      <c r="AB851" s="152">
        <v>0</v>
      </c>
      <c r="AC851" s="152">
        <v>0</v>
      </c>
      <c r="AD851" s="152">
        <v>0</v>
      </c>
      <c r="AE851" s="152">
        <v>0</v>
      </c>
      <c r="AF851" s="152">
        <v>0</v>
      </c>
      <c r="AG851" s="150"/>
      <c r="AH851" s="150"/>
      <c r="AI851" s="150"/>
      <c r="AJ851" s="150"/>
      <c r="AK851" s="3" t="s">
        <v>475</v>
      </c>
      <c r="AL851" s="3" t="s">
        <v>475</v>
      </c>
      <c r="AM851" s="3" t="s">
        <v>475</v>
      </c>
    </row>
    <row r="852" spans="1:39" s="3" customFormat="1" x14ac:dyDescent="0.25">
      <c r="A852" s="3">
        <v>20231231</v>
      </c>
      <c r="B852" s="3" t="s">
        <v>2347</v>
      </c>
      <c r="C852" s="3" t="s">
        <v>2348</v>
      </c>
      <c r="D852" s="149">
        <v>1815.83</v>
      </c>
      <c r="E852" s="3" t="s">
        <v>24</v>
      </c>
      <c r="F852" s="3" t="s">
        <v>473</v>
      </c>
      <c r="G852" s="3" t="s">
        <v>474</v>
      </c>
      <c r="H852" s="3">
        <v>0</v>
      </c>
      <c r="I852" s="3" t="s">
        <v>473</v>
      </c>
      <c r="J852" s="3" t="s">
        <v>473</v>
      </c>
      <c r="K852" s="3" t="s">
        <v>23</v>
      </c>
      <c r="L852" s="149" t="s">
        <v>23</v>
      </c>
      <c r="M852" s="3" t="s">
        <v>475</v>
      </c>
      <c r="N852" s="149" t="s">
        <v>475</v>
      </c>
      <c r="O852" s="149" t="s">
        <v>475</v>
      </c>
      <c r="P852" s="150"/>
      <c r="Q852" s="3" t="s">
        <v>475</v>
      </c>
      <c r="R852" s="150"/>
      <c r="T852" s="150"/>
      <c r="U852" s="151">
        <v>0</v>
      </c>
      <c r="V852" s="149" t="s">
        <v>475</v>
      </c>
      <c r="W852" s="149" t="s">
        <v>475</v>
      </c>
      <c r="X852" s="149" t="s">
        <v>475</v>
      </c>
      <c r="Y852" s="149" t="s">
        <v>475</v>
      </c>
      <c r="Z852" s="150"/>
      <c r="AA852" s="150"/>
      <c r="AB852" s="152">
        <v>0</v>
      </c>
      <c r="AC852" s="152">
        <v>0</v>
      </c>
      <c r="AD852" s="152">
        <v>0</v>
      </c>
      <c r="AE852" s="152">
        <v>0</v>
      </c>
      <c r="AF852" s="152">
        <v>0</v>
      </c>
      <c r="AG852" s="150"/>
      <c r="AH852" s="150"/>
      <c r="AI852" s="150"/>
      <c r="AJ852" s="150"/>
      <c r="AK852" s="3" t="s">
        <v>475</v>
      </c>
      <c r="AL852" s="3" t="s">
        <v>475</v>
      </c>
      <c r="AM852" s="3" t="s">
        <v>475</v>
      </c>
    </row>
    <row r="853" spans="1:39" s="3" customFormat="1" x14ac:dyDescent="0.25">
      <c r="A853" s="3">
        <v>20231231</v>
      </c>
      <c r="B853" s="3" t="s">
        <v>2349</v>
      </c>
      <c r="C853" s="3" t="s">
        <v>2350</v>
      </c>
      <c r="D853" s="149">
        <v>4919.54</v>
      </c>
      <c r="E853" s="3" t="s">
        <v>24</v>
      </c>
      <c r="F853" s="3" t="s">
        <v>473</v>
      </c>
      <c r="G853" s="3" t="s">
        <v>474</v>
      </c>
      <c r="H853" s="3">
        <v>0</v>
      </c>
      <c r="I853" s="3" t="s">
        <v>473</v>
      </c>
      <c r="J853" s="3" t="s">
        <v>473</v>
      </c>
      <c r="K853" s="3" t="s">
        <v>23</v>
      </c>
      <c r="L853" s="149" t="s">
        <v>23</v>
      </c>
      <c r="M853" s="3" t="s">
        <v>475</v>
      </c>
      <c r="N853" s="149" t="s">
        <v>475</v>
      </c>
      <c r="O853" s="149" t="s">
        <v>475</v>
      </c>
      <c r="P853" s="150"/>
      <c r="Q853" s="3" t="s">
        <v>475</v>
      </c>
      <c r="R853" s="150"/>
      <c r="T853" s="150"/>
      <c r="U853" s="151">
        <v>0</v>
      </c>
      <c r="V853" s="149" t="s">
        <v>475</v>
      </c>
      <c r="W853" s="149" t="s">
        <v>475</v>
      </c>
      <c r="X853" s="149" t="s">
        <v>475</v>
      </c>
      <c r="Y853" s="149" t="s">
        <v>475</v>
      </c>
      <c r="Z853" s="150"/>
      <c r="AA853" s="150"/>
      <c r="AB853" s="152">
        <v>0</v>
      </c>
      <c r="AC853" s="152">
        <v>0</v>
      </c>
      <c r="AD853" s="152">
        <v>0</v>
      </c>
      <c r="AE853" s="152">
        <v>0</v>
      </c>
      <c r="AF853" s="152">
        <v>0</v>
      </c>
      <c r="AG853" s="150"/>
      <c r="AH853" s="150"/>
      <c r="AI853" s="150"/>
      <c r="AJ853" s="150"/>
      <c r="AK853" s="3" t="s">
        <v>475</v>
      </c>
      <c r="AL853" s="3" t="s">
        <v>475</v>
      </c>
      <c r="AM853" s="3" t="s">
        <v>475</v>
      </c>
    </row>
    <row r="854" spans="1:39" s="3" customFormat="1" x14ac:dyDescent="0.25">
      <c r="A854" s="3">
        <v>20231231</v>
      </c>
      <c r="B854" s="3" t="s">
        <v>2351</v>
      </c>
      <c r="C854" s="3" t="s">
        <v>2352</v>
      </c>
      <c r="D854" s="149">
        <v>43047.43</v>
      </c>
      <c r="E854" s="3" t="s">
        <v>24</v>
      </c>
      <c r="F854" s="3" t="s">
        <v>473</v>
      </c>
      <c r="G854" s="3" t="s">
        <v>474</v>
      </c>
      <c r="H854" s="3">
        <v>0</v>
      </c>
      <c r="I854" s="3" t="s">
        <v>473</v>
      </c>
      <c r="J854" s="3" t="s">
        <v>473</v>
      </c>
      <c r="K854" s="3" t="s">
        <v>23</v>
      </c>
      <c r="L854" s="149" t="s">
        <v>23</v>
      </c>
      <c r="M854" s="3" t="s">
        <v>475</v>
      </c>
      <c r="N854" s="149" t="s">
        <v>475</v>
      </c>
      <c r="O854" s="149" t="s">
        <v>475</v>
      </c>
      <c r="P854" s="150"/>
      <c r="Q854" s="3" t="s">
        <v>475</v>
      </c>
      <c r="R854" s="150"/>
      <c r="T854" s="150"/>
      <c r="U854" s="151">
        <v>0</v>
      </c>
      <c r="V854" s="149" t="s">
        <v>475</v>
      </c>
      <c r="W854" s="149" t="s">
        <v>475</v>
      </c>
      <c r="X854" s="149" t="s">
        <v>475</v>
      </c>
      <c r="Y854" s="149" t="s">
        <v>475</v>
      </c>
      <c r="Z854" s="150"/>
      <c r="AA854" s="150"/>
      <c r="AB854" s="152">
        <v>0</v>
      </c>
      <c r="AC854" s="152">
        <v>0</v>
      </c>
      <c r="AD854" s="152">
        <v>0</v>
      </c>
      <c r="AE854" s="152">
        <v>0</v>
      </c>
      <c r="AF854" s="152">
        <v>0</v>
      </c>
      <c r="AG854" s="150"/>
      <c r="AH854" s="150"/>
      <c r="AI854" s="150"/>
      <c r="AJ854" s="150"/>
      <c r="AK854" s="3" t="s">
        <v>475</v>
      </c>
      <c r="AL854" s="3" t="s">
        <v>475</v>
      </c>
      <c r="AM854" s="3" t="s">
        <v>475</v>
      </c>
    </row>
    <row r="855" spans="1:39" s="3" customFormat="1" x14ac:dyDescent="0.25">
      <c r="A855" s="3">
        <v>20231231</v>
      </c>
      <c r="B855" s="3" t="s">
        <v>2353</v>
      </c>
      <c r="C855" s="3" t="s">
        <v>2354</v>
      </c>
      <c r="D855" s="149">
        <v>11307180.35</v>
      </c>
      <c r="E855" s="3" t="s">
        <v>23</v>
      </c>
      <c r="F855" s="3" t="s">
        <v>500</v>
      </c>
      <c r="G855" s="3" t="s">
        <v>504</v>
      </c>
      <c r="H855" s="3">
        <v>1</v>
      </c>
      <c r="I855" s="3" t="s">
        <v>500</v>
      </c>
      <c r="J855" s="157" t="s">
        <v>506</v>
      </c>
      <c r="K855" s="3" t="s">
        <v>24</v>
      </c>
      <c r="L855" s="149" t="s">
        <v>23</v>
      </c>
      <c r="M855" s="3" t="s">
        <v>475</v>
      </c>
      <c r="N855" s="149" t="s">
        <v>475</v>
      </c>
      <c r="O855" s="149" t="s">
        <v>475</v>
      </c>
      <c r="P855" s="150"/>
      <c r="Q855" s="3" t="s">
        <v>475</v>
      </c>
      <c r="R855" s="150"/>
      <c r="T855" s="150"/>
      <c r="U855" s="151">
        <v>0</v>
      </c>
      <c r="V855" s="149" t="s">
        <v>475</v>
      </c>
      <c r="W855" s="149" t="s">
        <v>475</v>
      </c>
      <c r="X855" s="149" t="s">
        <v>475</v>
      </c>
      <c r="Y855" s="149" t="s">
        <v>475</v>
      </c>
      <c r="Z855" s="150"/>
      <c r="AA855" s="150"/>
      <c r="AB855" s="152">
        <v>0</v>
      </c>
      <c r="AC855" s="152">
        <v>0</v>
      </c>
      <c r="AD855" s="152">
        <v>0</v>
      </c>
      <c r="AE855" s="152">
        <v>0</v>
      </c>
      <c r="AF855" s="152">
        <v>0</v>
      </c>
      <c r="AG855" s="150"/>
      <c r="AH855" s="150"/>
      <c r="AI855" s="150"/>
      <c r="AJ855" s="150"/>
      <c r="AK855" s="3" t="s">
        <v>22</v>
      </c>
      <c r="AL855" s="3" t="s">
        <v>1037</v>
      </c>
      <c r="AM855" s="3" t="s">
        <v>475</v>
      </c>
    </row>
    <row r="856" spans="1:39" s="3" customFormat="1" x14ac:dyDescent="0.25">
      <c r="A856" s="3">
        <v>20231231</v>
      </c>
      <c r="B856" s="3" t="s">
        <v>2355</v>
      </c>
      <c r="C856" s="3" t="s">
        <v>2356</v>
      </c>
      <c r="D856" s="149">
        <v>20682.61</v>
      </c>
      <c r="E856" s="3" t="s">
        <v>23</v>
      </c>
      <c r="F856" s="3" t="s">
        <v>500</v>
      </c>
      <c r="G856" s="3" t="s">
        <v>474</v>
      </c>
      <c r="H856" s="3">
        <v>0</v>
      </c>
      <c r="I856" s="3" t="s">
        <v>500</v>
      </c>
      <c r="K856" s="3" t="s">
        <v>23</v>
      </c>
      <c r="L856" s="149" t="s">
        <v>23</v>
      </c>
      <c r="M856" s="3" t="s">
        <v>475</v>
      </c>
      <c r="N856" s="149" t="s">
        <v>475</v>
      </c>
      <c r="O856" s="149" t="s">
        <v>475</v>
      </c>
      <c r="P856" s="150"/>
      <c r="Q856" s="3" t="s">
        <v>475</v>
      </c>
      <c r="R856" s="150"/>
      <c r="T856" s="150"/>
      <c r="U856" s="151">
        <v>0</v>
      </c>
      <c r="V856" s="149" t="s">
        <v>475</v>
      </c>
      <c r="W856" s="149" t="s">
        <v>475</v>
      </c>
      <c r="X856" s="149" t="s">
        <v>475</v>
      </c>
      <c r="Y856" s="149" t="s">
        <v>475</v>
      </c>
      <c r="Z856" s="150"/>
      <c r="AA856" s="150"/>
      <c r="AB856" s="152">
        <v>0</v>
      </c>
      <c r="AC856" s="152">
        <v>0</v>
      </c>
      <c r="AD856" s="152">
        <v>0</v>
      </c>
      <c r="AE856" s="152">
        <v>0</v>
      </c>
      <c r="AF856" s="152">
        <v>0</v>
      </c>
      <c r="AG856" s="150"/>
      <c r="AH856" s="150"/>
      <c r="AI856" s="150"/>
      <c r="AJ856" s="150"/>
      <c r="AK856" s="3" t="s">
        <v>475</v>
      </c>
      <c r="AL856" s="3" t="s">
        <v>475</v>
      </c>
      <c r="AM856" s="3" t="s">
        <v>475</v>
      </c>
    </row>
    <row r="857" spans="1:39" s="3" customFormat="1" x14ac:dyDescent="0.25">
      <c r="A857" s="3">
        <v>20231231</v>
      </c>
      <c r="B857" s="3" t="s">
        <v>2357</v>
      </c>
      <c r="C857" s="3" t="s">
        <v>2358</v>
      </c>
      <c r="D857" s="149">
        <v>290740.80000000005</v>
      </c>
      <c r="E857" s="3" t="s">
        <v>23</v>
      </c>
      <c r="F857" s="3" t="s">
        <v>500</v>
      </c>
      <c r="G857" s="3" t="s">
        <v>474</v>
      </c>
      <c r="H857" s="3">
        <v>0</v>
      </c>
      <c r="I857" s="3" t="s">
        <v>500</v>
      </c>
      <c r="K857" s="3" t="s">
        <v>23</v>
      </c>
      <c r="L857" s="149" t="s">
        <v>23</v>
      </c>
      <c r="M857" s="3" t="s">
        <v>475</v>
      </c>
      <c r="N857" s="149" t="s">
        <v>475</v>
      </c>
      <c r="O857" s="149" t="s">
        <v>475</v>
      </c>
      <c r="P857" s="150"/>
      <c r="Q857" s="3" t="s">
        <v>475</v>
      </c>
      <c r="R857" s="150"/>
      <c r="T857" s="150"/>
      <c r="U857" s="151">
        <v>0</v>
      </c>
      <c r="V857" s="149" t="s">
        <v>475</v>
      </c>
      <c r="W857" s="149" t="s">
        <v>475</v>
      </c>
      <c r="X857" s="149" t="s">
        <v>475</v>
      </c>
      <c r="Y857" s="149" t="s">
        <v>475</v>
      </c>
      <c r="Z857" s="150"/>
      <c r="AA857" s="150"/>
      <c r="AB857" s="152">
        <v>0</v>
      </c>
      <c r="AC857" s="152">
        <v>0</v>
      </c>
      <c r="AD857" s="152">
        <v>0</v>
      </c>
      <c r="AE857" s="152">
        <v>0</v>
      </c>
      <c r="AF857" s="152">
        <v>0</v>
      </c>
      <c r="AG857" s="150"/>
      <c r="AH857" s="150"/>
      <c r="AI857" s="150"/>
      <c r="AJ857" s="150"/>
      <c r="AK857" s="3" t="s">
        <v>475</v>
      </c>
      <c r="AL857" s="3" t="s">
        <v>475</v>
      </c>
      <c r="AM857" s="3" t="s">
        <v>475</v>
      </c>
    </row>
    <row r="858" spans="1:39" s="3" customFormat="1" x14ac:dyDescent="0.25">
      <c r="A858" s="3">
        <v>20231231</v>
      </c>
      <c r="B858" s="3" t="s">
        <v>2359</v>
      </c>
      <c r="C858" s="3" t="s">
        <v>2360</v>
      </c>
      <c r="D858" s="149">
        <v>2128.9499999999998</v>
      </c>
      <c r="E858" s="3" t="s">
        <v>24</v>
      </c>
      <c r="F858" s="3" t="s">
        <v>473</v>
      </c>
      <c r="G858" s="3" t="s">
        <v>474</v>
      </c>
      <c r="H858" s="3">
        <v>0</v>
      </c>
      <c r="I858" s="3" t="s">
        <v>473</v>
      </c>
      <c r="J858" s="3" t="s">
        <v>473</v>
      </c>
      <c r="K858" s="3" t="s">
        <v>23</v>
      </c>
      <c r="L858" s="149" t="s">
        <v>23</v>
      </c>
      <c r="M858" s="3" t="s">
        <v>475</v>
      </c>
      <c r="N858" s="149" t="s">
        <v>475</v>
      </c>
      <c r="O858" s="149" t="s">
        <v>475</v>
      </c>
      <c r="P858" s="150"/>
      <c r="Q858" s="3" t="s">
        <v>475</v>
      </c>
      <c r="R858" s="150"/>
      <c r="T858" s="150"/>
      <c r="U858" s="151">
        <v>0</v>
      </c>
      <c r="V858" s="149" t="s">
        <v>475</v>
      </c>
      <c r="W858" s="149" t="s">
        <v>475</v>
      </c>
      <c r="X858" s="149" t="s">
        <v>475</v>
      </c>
      <c r="Y858" s="149" t="s">
        <v>475</v>
      </c>
      <c r="Z858" s="150"/>
      <c r="AA858" s="150"/>
      <c r="AB858" s="152">
        <v>0</v>
      </c>
      <c r="AC858" s="152">
        <v>0</v>
      </c>
      <c r="AD858" s="152">
        <v>0</v>
      </c>
      <c r="AE858" s="152">
        <v>0</v>
      </c>
      <c r="AF858" s="152">
        <v>0</v>
      </c>
      <c r="AG858" s="150"/>
      <c r="AH858" s="150"/>
      <c r="AI858" s="150"/>
      <c r="AJ858" s="150"/>
      <c r="AK858" s="3" t="s">
        <v>475</v>
      </c>
      <c r="AL858" s="3" t="s">
        <v>475</v>
      </c>
      <c r="AM858" s="3" t="s">
        <v>475</v>
      </c>
    </row>
    <row r="859" spans="1:39" s="3" customFormat="1" x14ac:dyDescent="0.25">
      <c r="A859" s="3">
        <v>20231231</v>
      </c>
      <c r="B859" s="3" t="s">
        <v>2361</v>
      </c>
      <c r="C859" s="3" t="s">
        <v>2362</v>
      </c>
      <c r="D859" s="149">
        <v>49592.58</v>
      </c>
      <c r="E859" s="3" t="s">
        <v>23</v>
      </c>
      <c r="F859" s="3" t="s">
        <v>500</v>
      </c>
      <c r="G859" s="3" t="s">
        <v>474</v>
      </c>
      <c r="H859" s="3">
        <v>0</v>
      </c>
      <c r="I859" s="3" t="s">
        <v>500</v>
      </c>
      <c r="K859" s="3" t="s">
        <v>23</v>
      </c>
      <c r="L859" s="149" t="s">
        <v>23</v>
      </c>
      <c r="M859" s="3" t="s">
        <v>475</v>
      </c>
      <c r="N859" s="149" t="s">
        <v>475</v>
      </c>
      <c r="O859" s="149" t="s">
        <v>475</v>
      </c>
      <c r="P859" s="150"/>
      <c r="Q859" s="3" t="s">
        <v>475</v>
      </c>
      <c r="R859" s="150"/>
      <c r="T859" s="150"/>
      <c r="U859" s="151">
        <v>0</v>
      </c>
      <c r="V859" s="149" t="s">
        <v>475</v>
      </c>
      <c r="W859" s="149" t="s">
        <v>475</v>
      </c>
      <c r="X859" s="149" t="s">
        <v>475</v>
      </c>
      <c r="Y859" s="149" t="s">
        <v>475</v>
      </c>
      <c r="Z859" s="150"/>
      <c r="AA859" s="150"/>
      <c r="AB859" s="152">
        <v>0</v>
      </c>
      <c r="AC859" s="152">
        <v>0</v>
      </c>
      <c r="AD859" s="152">
        <v>0</v>
      </c>
      <c r="AE859" s="152">
        <v>0</v>
      </c>
      <c r="AF859" s="152">
        <v>0</v>
      </c>
      <c r="AG859" s="150"/>
      <c r="AH859" s="150"/>
      <c r="AI859" s="150"/>
      <c r="AJ859" s="150"/>
      <c r="AK859" s="3" t="s">
        <v>475</v>
      </c>
      <c r="AL859" s="3" t="s">
        <v>475</v>
      </c>
      <c r="AM859" s="3" t="s">
        <v>475</v>
      </c>
    </row>
    <row r="860" spans="1:39" s="3" customFormat="1" x14ac:dyDescent="0.25">
      <c r="A860" s="3">
        <v>20231231</v>
      </c>
      <c r="B860" s="3" t="s">
        <v>2363</v>
      </c>
      <c r="C860" s="3" t="s">
        <v>2364</v>
      </c>
      <c r="D860" s="149">
        <v>279076.37</v>
      </c>
      <c r="E860" s="3" t="s">
        <v>24</v>
      </c>
      <c r="F860" s="3" t="s">
        <v>473</v>
      </c>
      <c r="G860" s="3" t="s">
        <v>474</v>
      </c>
      <c r="H860" s="3">
        <v>0</v>
      </c>
      <c r="I860" s="3" t="s">
        <v>473</v>
      </c>
      <c r="J860" s="3" t="s">
        <v>473</v>
      </c>
      <c r="K860" s="3" t="s">
        <v>23</v>
      </c>
      <c r="L860" s="149" t="s">
        <v>23</v>
      </c>
      <c r="M860" s="3" t="s">
        <v>475</v>
      </c>
      <c r="N860" s="149" t="s">
        <v>475</v>
      </c>
      <c r="O860" s="149" t="s">
        <v>475</v>
      </c>
      <c r="P860" s="150"/>
      <c r="Q860" s="3" t="s">
        <v>475</v>
      </c>
      <c r="R860" s="150"/>
      <c r="T860" s="150"/>
      <c r="U860" s="151">
        <v>0</v>
      </c>
      <c r="V860" s="149" t="s">
        <v>475</v>
      </c>
      <c r="W860" s="149" t="s">
        <v>475</v>
      </c>
      <c r="X860" s="149" t="s">
        <v>475</v>
      </c>
      <c r="Y860" s="149" t="s">
        <v>475</v>
      </c>
      <c r="Z860" s="150"/>
      <c r="AA860" s="150"/>
      <c r="AB860" s="152">
        <v>0</v>
      </c>
      <c r="AC860" s="152">
        <v>0</v>
      </c>
      <c r="AD860" s="152">
        <v>0</v>
      </c>
      <c r="AE860" s="152">
        <v>0</v>
      </c>
      <c r="AF860" s="152">
        <v>0</v>
      </c>
      <c r="AG860" s="150"/>
      <c r="AH860" s="150"/>
      <c r="AI860" s="150"/>
      <c r="AJ860" s="150"/>
      <c r="AK860" s="3" t="s">
        <v>475</v>
      </c>
      <c r="AL860" s="3" t="s">
        <v>475</v>
      </c>
      <c r="AM860" s="3" t="s">
        <v>475</v>
      </c>
    </row>
    <row r="861" spans="1:39" s="3" customFormat="1" x14ac:dyDescent="0.25">
      <c r="A861" s="3">
        <v>20231231</v>
      </c>
      <c r="B861" s="3" t="s">
        <v>2365</v>
      </c>
      <c r="C861" s="3" t="s">
        <v>2366</v>
      </c>
      <c r="D861" s="149">
        <v>844837.73</v>
      </c>
      <c r="E861" s="3" t="s">
        <v>24</v>
      </c>
      <c r="F861" s="3" t="s">
        <v>473</v>
      </c>
      <c r="G861" s="3" t="s">
        <v>474</v>
      </c>
      <c r="H861" s="3">
        <v>0</v>
      </c>
      <c r="I861" s="3" t="s">
        <v>473</v>
      </c>
      <c r="J861" s="3" t="s">
        <v>473</v>
      </c>
      <c r="K861" s="3" t="s">
        <v>23</v>
      </c>
      <c r="L861" s="149" t="s">
        <v>23</v>
      </c>
      <c r="M861" s="3" t="s">
        <v>475</v>
      </c>
      <c r="N861" s="149" t="s">
        <v>475</v>
      </c>
      <c r="O861" s="149" t="s">
        <v>475</v>
      </c>
      <c r="P861" s="150"/>
      <c r="Q861" s="3" t="s">
        <v>475</v>
      </c>
      <c r="R861" s="150"/>
      <c r="T861" s="150"/>
      <c r="U861" s="151">
        <v>0</v>
      </c>
      <c r="V861" s="149" t="s">
        <v>475</v>
      </c>
      <c r="W861" s="149" t="s">
        <v>475</v>
      </c>
      <c r="X861" s="149" t="s">
        <v>475</v>
      </c>
      <c r="Y861" s="149" t="s">
        <v>475</v>
      </c>
      <c r="Z861" s="150"/>
      <c r="AA861" s="150"/>
      <c r="AB861" s="152">
        <v>0</v>
      </c>
      <c r="AC861" s="152">
        <v>0</v>
      </c>
      <c r="AD861" s="152">
        <v>0</v>
      </c>
      <c r="AE861" s="152">
        <v>0</v>
      </c>
      <c r="AF861" s="152">
        <v>0</v>
      </c>
      <c r="AG861" s="150"/>
      <c r="AH861" s="150"/>
      <c r="AI861" s="150"/>
      <c r="AJ861" s="150"/>
      <c r="AK861" s="3" t="s">
        <v>475</v>
      </c>
      <c r="AL861" s="3" t="s">
        <v>475</v>
      </c>
      <c r="AM861" s="3" t="s">
        <v>475</v>
      </c>
    </row>
    <row r="862" spans="1:39" s="3" customFormat="1" x14ac:dyDescent="0.25">
      <c r="A862" s="3">
        <v>20231231</v>
      </c>
      <c r="B862" s="3" t="s">
        <v>2367</v>
      </c>
      <c r="C862" s="3" t="s">
        <v>2368</v>
      </c>
      <c r="D862" s="149">
        <v>1304389.71</v>
      </c>
      <c r="E862" s="3" t="s">
        <v>23</v>
      </c>
      <c r="F862" s="3" t="s">
        <v>500</v>
      </c>
      <c r="G862" s="3" t="s">
        <v>474</v>
      </c>
      <c r="H862" s="3">
        <v>0</v>
      </c>
      <c r="I862" s="3" t="s">
        <v>500</v>
      </c>
      <c r="K862" s="3" t="s">
        <v>23</v>
      </c>
      <c r="L862" s="149" t="s">
        <v>23</v>
      </c>
      <c r="M862" s="3" t="s">
        <v>475</v>
      </c>
      <c r="N862" s="149" t="s">
        <v>475</v>
      </c>
      <c r="O862" s="149" t="s">
        <v>475</v>
      </c>
      <c r="P862" s="150"/>
      <c r="Q862" s="3" t="s">
        <v>475</v>
      </c>
      <c r="R862" s="150"/>
      <c r="T862" s="150"/>
      <c r="U862" s="151">
        <v>0</v>
      </c>
      <c r="V862" s="149" t="s">
        <v>475</v>
      </c>
      <c r="W862" s="149" t="s">
        <v>475</v>
      </c>
      <c r="X862" s="149" t="s">
        <v>475</v>
      </c>
      <c r="Y862" s="149" t="s">
        <v>475</v>
      </c>
      <c r="Z862" s="150"/>
      <c r="AA862" s="150"/>
      <c r="AB862" s="152">
        <v>0</v>
      </c>
      <c r="AC862" s="152">
        <v>0</v>
      </c>
      <c r="AD862" s="152">
        <v>0</v>
      </c>
      <c r="AE862" s="152">
        <v>0</v>
      </c>
      <c r="AF862" s="152">
        <v>0</v>
      </c>
      <c r="AG862" s="150"/>
      <c r="AH862" s="150"/>
      <c r="AI862" s="150"/>
      <c r="AJ862" s="150"/>
      <c r="AK862" s="3" t="s">
        <v>475</v>
      </c>
      <c r="AL862" s="3" t="s">
        <v>475</v>
      </c>
      <c r="AM862" s="3" t="s">
        <v>475</v>
      </c>
    </row>
    <row r="863" spans="1:39" s="3" customFormat="1" x14ac:dyDescent="0.25">
      <c r="A863" s="3">
        <v>20231231</v>
      </c>
      <c r="B863" s="3" t="s">
        <v>2369</v>
      </c>
      <c r="C863" s="3" t="s">
        <v>2370</v>
      </c>
      <c r="D863" s="149">
        <v>239303.8</v>
      </c>
      <c r="E863" s="3" t="s">
        <v>23</v>
      </c>
      <c r="F863" s="3" t="s">
        <v>500</v>
      </c>
      <c r="G863" s="3" t="s">
        <v>474</v>
      </c>
      <c r="H863" s="3">
        <v>0</v>
      </c>
      <c r="I863" s="3" t="s">
        <v>500</v>
      </c>
      <c r="J863" s="157" t="s">
        <v>483</v>
      </c>
      <c r="K863" s="3" t="s">
        <v>23</v>
      </c>
      <c r="L863" s="149" t="s">
        <v>23</v>
      </c>
      <c r="M863" s="3" t="s">
        <v>475</v>
      </c>
      <c r="N863" s="149" t="s">
        <v>475</v>
      </c>
      <c r="O863" s="149" t="s">
        <v>475</v>
      </c>
      <c r="P863" s="150"/>
      <c r="Q863" s="3" t="s">
        <v>475</v>
      </c>
      <c r="R863" s="150"/>
      <c r="T863" s="150"/>
      <c r="U863" s="151">
        <v>0</v>
      </c>
      <c r="V863" s="149" t="s">
        <v>475</v>
      </c>
      <c r="W863" s="149" t="s">
        <v>475</v>
      </c>
      <c r="X863" s="149" t="s">
        <v>475</v>
      </c>
      <c r="Y863" s="149" t="s">
        <v>475</v>
      </c>
      <c r="Z863" s="150"/>
      <c r="AA863" s="150"/>
      <c r="AB863" s="152">
        <v>0</v>
      </c>
      <c r="AC863" s="152">
        <v>0</v>
      </c>
      <c r="AD863" s="152">
        <v>0</v>
      </c>
      <c r="AE863" s="152">
        <v>0</v>
      </c>
      <c r="AF863" s="152">
        <v>0</v>
      </c>
      <c r="AG863" s="150"/>
      <c r="AH863" s="150"/>
      <c r="AI863" s="150"/>
      <c r="AJ863" s="150"/>
      <c r="AK863" s="3" t="s">
        <v>25</v>
      </c>
      <c r="AL863" s="3" t="s">
        <v>2371</v>
      </c>
      <c r="AM863" s="3" t="s">
        <v>475</v>
      </c>
    </row>
    <row r="864" spans="1:39" s="3" customFormat="1" x14ac:dyDescent="0.25">
      <c r="A864" s="3">
        <v>20231231</v>
      </c>
      <c r="B864" s="3" t="s">
        <v>2372</v>
      </c>
      <c r="C864" s="3" t="s">
        <v>2373</v>
      </c>
      <c r="D864" s="149">
        <v>801218.9</v>
      </c>
      <c r="E864" s="3" t="s">
        <v>23</v>
      </c>
      <c r="F864" s="3" t="s">
        <v>500</v>
      </c>
      <c r="G864" s="3" t="s">
        <v>474</v>
      </c>
      <c r="H864" s="3">
        <v>0</v>
      </c>
      <c r="I864" s="3" t="s">
        <v>500</v>
      </c>
      <c r="K864" s="3" t="s">
        <v>23</v>
      </c>
      <c r="L864" s="149" t="s">
        <v>23</v>
      </c>
      <c r="M864" s="3" t="s">
        <v>475</v>
      </c>
      <c r="N864" s="149" t="s">
        <v>475</v>
      </c>
      <c r="O864" s="149" t="s">
        <v>475</v>
      </c>
      <c r="P864" s="150"/>
      <c r="Q864" s="3" t="s">
        <v>475</v>
      </c>
      <c r="R864" s="150"/>
      <c r="T864" s="150"/>
      <c r="U864" s="151">
        <v>0</v>
      </c>
      <c r="V864" s="149" t="s">
        <v>475</v>
      </c>
      <c r="W864" s="149" t="s">
        <v>475</v>
      </c>
      <c r="X864" s="149" t="s">
        <v>475</v>
      </c>
      <c r="Y864" s="149" t="s">
        <v>475</v>
      </c>
      <c r="Z864" s="150"/>
      <c r="AA864" s="150"/>
      <c r="AB864" s="152">
        <v>0</v>
      </c>
      <c r="AC864" s="152">
        <v>0</v>
      </c>
      <c r="AD864" s="152">
        <v>0</v>
      </c>
      <c r="AE864" s="152">
        <v>0</v>
      </c>
      <c r="AF864" s="152">
        <v>0</v>
      </c>
      <c r="AG864" s="150"/>
      <c r="AH864" s="150"/>
      <c r="AI864" s="150"/>
      <c r="AJ864" s="150"/>
      <c r="AK864" s="3" t="s">
        <v>475</v>
      </c>
      <c r="AL864" s="3" t="s">
        <v>475</v>
      </c>
      <c r="AM864" s="3" t="s">
        <v>475</v>
      </c>
    </row>
    <row r="865" spans="1:39" s="3" customFormat="1" x14ac:dyDescent="0.25">
      <c r="A865" s="3">
        <v>20231231</v>
      </c>
      <c r="B865" s="3" t="s">
        <v>2374</v>
      </c>
      <c r="C865" s="3" t="s">
        <v>2375</v>
      </c>
      <c r="D865" s="149">
        <v>296572.43</v>
      </c>
      <c r="E865" s="3" t="s">
        <v>24</v>
      </c>
      <c r="F865" s="3" t="s">
        <v>473</v>
      </c>
      <c r="G865" s="3" t="s">
        <v>474</v>
      </c>
      <c r="H865" s="3">
        <v>0</v>
      </c>
      <c r="I865" s="3" t="s">
        <v>473</v>
      </c>
      <c r="J865" s="3" t="s">
        <v>473</v>
      </c>
      <c r="K865" s="3" t="s">
        <v>23</v>
      </c>
      <c r="L865" s="149" t="s">
        <v>23</v>
      </c>
      <c r="M865" s="3" t="s">
        <v>475</v>
      </c>
      <c r="N865" s="149" t="s">
        <v>475</v>
      </c>
      <c r="O865" s="149" t="s">
        <v>475</v>
      </c>
      <c r="P865" s="150"/>
      <c r="Q865" s="3" t="s">
        <v>475</v>
      </c>
      <c r="R865" s="150"/>
      <c r="T865" s="150"/>
      <c r="U865" s="151">
        <v>0</v>
      </c>
      <c r="V865" s="149" t="s">
        <v>475</v>
      </c>
      <c r="W865" s="149" t="s">
        <v>475</v>
      </c>
      <c r="X865" s="149" t="s">
        <v>475</v>
      </c>
      <c r="Y865" s="149" t="s">
        <v>475</v>
      </c>
      <c r="Z865" s="150"/>
      <c r="AA865" s="150"/>
      <c r="AB865" s="152">
        <v>0</v>
      </c>
      <c r="AC865" s="152">
        <v>0</v>
      </c>
      <c r="AD865" s="152">
        <v>0</v>
      </c>
      <c r="AE865" s="152">
        <v>0</v>
      </c>
      <c r="AF865" s="152">
        <v>0</v>
      </c>
      <c r="AG865" s="150"/>
      <c r="AH865" s="150"/>
      <c r="AI865" s="150"/>
      <c r="AJ865" s="150"/>
      <c r="AK865" s="3" t="s">
        <v>475</v>
      </c>
      <c r="AL865" s="3" t="s">
        <v>475</v>
      </c>
      <c r="AM865" s="3" t="s">
        <v>475</v>
      </c>
    </row>
    <row r="866" spans="1:39" s="3" customFormat="1" x14ac:dyDescent="0.25">
      <c r="A866" s="3">
        <v>20231231</v>
      </c>
      <c r="B866" s="3" t="s">
        <v>2376</v>
      </c>
      <c r="C866" s="3" t="s">
        <v>2377</v>
      </c>
      <c r="D866" s="149">
        <v>421480.92</v>
      </c>
      <c r="E866" s="3" t="s">
        <v>23</v>
      </c>
      <c r="F866" s="3" t="s">
        <v>500</v>
      </c>
      <c r="G866" s="3" t="s">
        <v>474</v>
      </c>
      <c r="H866" s="3">
        <v>0</v>
      </c>
      <c r="I866" s="3" t="s">
        <v>500</v>
      </c>
      <c r="J866" s="157" t="s">
        <v>506</v>
      </c>
      <c r="K866" s="3" t="s">
        <v>23</v>
      </c>
      <c r="L866" s="149" t="s">
        <v>23</v>
      </c>
      <c r="M866" s="3" t="s">
        <v>475</v>
      </c>
      <c r="N866" s="149" t="s">
        <v>475</v>
      </c>
      <c r="O866" s="149" t="s">
        <v>475</v>
      </c>
      <c r="P866" s="150"/>
      <c r="Q866" s="3" t="s">
        <v>475</v>
      </c>
      <c r="R866" s="150"/>
      <c r="T866" s="150"/>
      <c r="U866" s="151">
        <v>0</v>
      </c>
      <c r="V866" s="149" t="s">
        <v>475</v>
      </c>
      <c r="W866" s="149" t="s">
        <v>475</v>
      </c>
      <c r="X866" s="149" t="s">
        <v>475</v>
      </c>
      <c r="Y866" s="149" t="s">
        <v>475</v>
      </c>
      <c r="Z866" s="150"/>
      <c r="AA866" s="150"/>
      <c r="AB866" s="152">
        <v>0</v>
      </c>
      <c r="AC866" s="152">
        <v>0</v>
      </c>
      <c r="AD866" s="152">
        <v>0</v>
      </c>
      <c r="AE866" s="152">
        <v>0</v>
      </c>
      <c r="AF866" s="152">
        <v>0</v>
      </c>
      <c r="AG866" s="150"/>
      <c r="AH866" s="150"/>
      <c r="AI866" s="150"/>
      <c r="AJ866" s="150"/>
      <c r="AK866" s="3" t="s">
        <v>22</v>
      </c>
      <c r="AL866" s="3" t="s">
        <v>2378</v>
      </c>
      <c r="AM866" s="3" t="s">
        <v>475</v>
      </c>
    </row>
    <row r="867" spans="1:39" s="3" customFormat="1" x14ac:dyDescent="0.25">
      <c r="A867" s="3">
        <v>20231231</v>
      </c>
      <c r="B867" s="3" t="s">
        <v>2379</v>
      </c>
      <c r="C867" s="3" t="s">
        <v>2380</v>
      </c>
      <c r="D867" s="149">
        <v>8979618.620000001</v>
      </c>
      <c r="E867" s="3" t="s">
        <v>23</v>
      </c>
      <c r="F867" s="3" t="s">
        <v>500</v>
      </c>
      <c r="G867" s="3" t="s">
        <v>474</v>
      </c>
      <c r="H867" s="3">
        <v>0</v>
      </c>
      <c r="I867" s="3" t="s">
        <v>500</v>
      </c>
      <c r="J867" s="157" t="s">
        <v>506</v>
      </c>
      <c r="K867" s="3" t="s">
        <v>23</v>
      </c>
      <c r="L867" s="149" t="s">
        <v>23</v>
      </c>
      <c r="M867" s="3" t="s">
        <v>475</v>
      </c>
      <c r="N867" s="149" t="s">
        <v>475</v>
      </c>
      <c r="O867" s="149" t="s">
        <v>475</v>
      </c>
      <c r="P867" s="150"/>
      <c r="Q867" s="3" t="s">
        <v>475</v>
      </c>
      <c r="R867" s="150"/>
      <c r="T867" s="150"/>
      <c r="U867" s="151">
        <v>0</v>
      </c>
      <c r="V867" s="149" t="s">
        <v>475</v>
      </c>
      <c r="W867" s="149" t="s">
        <v>475</v>
      </c>
      <c r="X867" s="149" t="s">
        <v>475</v>
      </c>
      <c r="Y867" s="149" t="s">
        <v>475</v>
      </c>
      <c r="Z867" s="150"/>
      <c r="AA867" s="150"/>
      <c r="AB867" s="152">
        <v>0</v>
      </c>
      <c r="AC867" s="152">
        <v>0</v>
      </c>
      <c r="AD867" s="152">
        <v>0</v>
      </c>
      <c r="AE867" s="152">
        <v>0</v>
      </c>
      <c r="AF867" s="152">
        <v>0</v>
      </c>
      <c r="AG867" s="150"/>
      <c r="AH867" s="150"/>
      <c r="AI867" s="150"/>
      <c r="AJ867" s="150"/>
      <c r="AK867" s="3" t="s">
        <v>22</v>
      </c>
      <c r="AL867" s="3" t="s">
        <v>543</v>
      </c>
    </row>
    <row r="868" spans="1:39" s="3" customFormat="1" x14ac:dyDescent="0.25">
      <c r="A868" s="3">
        <v>20231231</v>
      </c>
      <c r="B868" s="3" t="s">
        <v>2381</v>
      </c>
      <c r="C868" s="3" t="s">
        <v>2382</v>
      </c>
      <c r="D868" s="149">
        <v>38621.939999999995</v>
      </c>
      <c r="E868" s="3" t="s">
        <v>24</v>
      </c>
      <c r="F868" s="3" t="s">
        <v>473</v>
      </c>
      <c r="G868" s="3" t="s">
        <v>474</v>
      </c>
      <c r="H868" s="3">
        <v>0</v>
      </c>
      <c r="I868" s="3" t="s">
        <v>473</v>
      </c>
      <c r="J868" s="3" t="s">
        <v>473</v>
      </c>
      <c r="K868" s="3" t="s">
        <v>23</v>
      </c>
      <c r="L868" s="149" t="s">
        <v>23</v>
      </c>
      <c r="M868" s="3" t="s">
        <v>475</v>
      </c>
      <c r="N868" s="149" t="s">
        <v>475</v>
      </c>
      <c r="O868" s="149" t="s">
        <v>475</v>
      </c>
      <c r="P868" s="150"/>
      <c r="Q868" s="3" t="s">
        <v>475</v>
      </c>
      <c r="R868" s="150"/>
      <c r="T868" s="150"/>
      <c r="U868" s="151">
        <v>0</v>
      </c>
      <c r="V868" s="149" t="s">
        <v>475</v>
      </c>
      <c r="W868" s="149" t="s">
        <v>475</v>
      </c>
      <c r="X868" s="149" t="s">
        <v>475</v>
      </c>
      <c r="Y868" s="149" t="s">
        <v>475</v>
      </c>
      <c r="Z868" s="150"/>
      <c r="AA868" s="150"/>
      <c r="AB868" s="152">
        <v>0</v>
      </c>
      <c r="AC868" s="152">
        <v>0</v>
      </c>
      <c r="AD868" s="152">
        <v>0</v>
      </c>
      <c r="AE868" s="152">
        <v>0</v>
      </c>
      <c r="AF868" s="152">
        <v>0</v>
      </c>
      <c r="AG868" s="150"/>
      <c r="AH868" s="150"/>
      <c r="AI868" s="150"/>
      <c r="AJ868" s="150"/>
      <c r="AK868" s="3" t="s">
        <v>475</v>
      </c>
      <c r="AL868" s="3" t="s">
        <v>475</v>
      </c>
      <c r="AM868" s="3" t="s">
        <v>475</v>
      </c>
    </row>
    <row r="869" spans="1:39" s="3" customFormat="1" x14ac:dyDescent="0.25">
      <c r="A869" s="3">
        <v>20231231</v>
      </c>
      <c r="B869" s="3" t="s">
        <v>2383</v>
      </c>
      <c r="C869" s="3" t="s">
        <v>2384</v>
      </c>
      <c r="D869" s="149">
        <v>975066.61999999988</v>
      </c>
      <c r="E869" s="3" t="s">
        <v>23</v>
      </c>
      <c r="F869" s="3" t="s">
        <v>500</v>
      </c>
      <c r="G869" s="3" t="s">
        <v>504</v>
      </c>
      <c r="H869" s="3">
        <v>1</v>
      </c>
      <c r="I869" s="3" t="s">
        <v>500</v>
      </c>
      <c r="K869" s="3" t="s">
        <v>24</v>
      </c>
      <c r="L869" s="149" t="s">
        <v>23</v>
      </c>
      <c r="M869" s="3" t="s">
        <v>475</v>
      </c>
      <c r="N869" s="149" t="s">
        <v>475</v>
      </c>
      <c r="O869" s="149" t="s">
        <v>475</v>
      </c>
      <c r="P869" s="150"/>
      <c r="Q869" s="3" t="s">
        <v>475</v>
      </c>
      <c r="R869" s="150"/>
      <c r="T869" s="150"/>
      <c r="U869" s="151">
        <v>0</v>
      </c>
      <c r="V869" s="149" t="s">
        <v>475</v>
      </c>
      <c r="W869" s="149" t="s">
        <v>475</v>
      </c>
      <c r="X869" s="149" t="s">
        <v>475</v>
      </c>
      <c r="Y869" s="149" t="s">
        <v>475</v>
      </c>
      <c r="Z869" s="150"/>
      <c r="AA869" s="150"/>
      <c r="AB869" s="152">
        <v>0</v>
      </c>
      <c r="AC869" s="152">
        <v>0</v>
      </c>
      <c r="AD869" s="152">
        <v>0</v>
      </c>
      <c r="AE869" s="152">
        <v>0</v>
      </c>
      <c r="AF869" s="152">
        <v>0</v>
      </c>
      <c r="AG869" s="150"/>
      <c r="AH869" s="150"/>
      <c r="AI869" s="150"/>
      <c r="AJ869" s="150"/>
      <c r="AK869" s="3" t="s">
        <v>475</v>
      </c>
      <c r="AL869" s="3" t="s">
        <v>475</v>
      </c>
      <c r="AM869" s="3" t="s">
        <v>475</v>
      </c>
    </row>
    <row r="870" spans="1:39" s="3" customFormat="1" x14ac:dyDescent="0.25">
      <c r="A870" s="3">
        <v>20231231</v>
      </c>
      <c r="B870" s="3" t="s">
        <v>2385</v>
      </c>
      <c r="C870" s="3" t="s">
        <v>2386</v>
      </c>
      <c r="D870" s="149">
        <v>987731.78</v>
      </c>
      <c r="E870" s="3" t="s">
        <v>24</v>
      </c>
      <c r="F870" s="3" t="s">
        <v>473</v>
      </c>
      <c r="G870" s="3" t="s">
        <v>474</v>
      </c>
      <c r="H870" s="3">
        <v>0</v>
      </c>
      <c r="I870" s="3" t="s">
        <v>473</v>
      </c>
      <c r="J870" s="3" t="s">
        <v>473</v>
      </c>
      <c r="K870" s="3" t="s">
        <v>23</v>
      </c>
      <c r="L870" s="149" t="s">
        <v>23</v>
      </c>
      <c r="M870" s="3" t="s">
        <v>475</v>
      </c>
      <c r="N870" s="149" t="s">
        <v>475</v>
      </c>
      <c r="O870" s="149" t="s">
        <v>475</v>
      </c>
      <c r="P870" s="150"/>
      <c r="Q870" s="3" t="s">
        <v>475</v>
      </c>
      <c r="R870" s="150"/>
      <c r="T870" s="150"/>
      <c r="U870" s="151">
        <v>0</v>
      </c>
      <c r="V870" s="149" t="s">
        <v>475</v>
      </c>
      <c r="W870" s="149" t="s">
        <v>475</v>
      </c>
      <c r="X870" s="149" t="s">
        <v>475</v>
      </c>
      <c r="Y870" s="149" t="s">
        <v>475</v>
      </c>
      <c r="Z870" s="150"/>
      <c r="AA870" s="150"/>
      <c r="AB870" s="152">
        <v>0</v>
      </c>
      <c r="AC870" s="152">
        <v>0</v>
      </c>
      <c r="AD870" s="152">
        <v>0</v>
      </c>
      <c r="AE870" s="152">
        <v>0</v>
      </c>
      <c r="AF870" s="152">
        <v>0</v>
      </c>
      <c r="AG870" s="150"/>
      <c r="AH870" s="150"/>
      <c r="AI870" s="150"/>
      <c r="AJ870" s="150"/>
      <c r="AK870" s="3" t="s">
        <v>475</v>
      </c>
      <c r="AL870" s="3" t="s">
        <v>475</v>
      </c>
      <c r="AM870" s="3" t="s">
        <v>475</v>
      </c>
    </row>
    <row r="871" spans="1:39" s="3" customFormat="1" x14ac:dyDescent="0.25">
      <c r="A871" s="3">
        <v>20231231</v>
      </c>
      <c r="B871" s="3" t="s">
        <v>2387</v>
      </c>
      <c r="C871" s="3" t="s">
        <v>2388</v>
      </c>
      <c r="D871" s="149">
        <v>278842.83999999997</v>
      </c>
      <c r="E871" s="3" t="s">
        <v>24</v>
      </c>
      <c r="F871" s="3" t="s">
        <v>473</v>
      </c>
      <c r="G871" s="3" t="s">
        <v>474</v>
      </c>
      <c r="H871" s="3">
        <v>0</v>
      </c>
      <c r="I871" s="3" t="s">
        <v>473</v>
      </c>
      <c r="J871" s="3" t="s">
        <v>473</v>
      </c>
      <c r="K871" s="3" t="s">
        <v>23</v>
      </c>
      <c r="L871" s="149" t="s">
        <v>23</v>
      </c>
      <c r="M871" s="3" t="s">
        <v>475</v>
      </c>
      <c r="N871" s="149" t="s">
        <v>475</v>
      </c>
      <c r="O871" s="149" t="s">
        <v>475</v>
      </c>
      <c r="P871" s="150"/>
      <c r="Q871" s="3" t="s">
        <v>475</v>
      </c>
      <c r="R871" s="150"/>
      <c r="T871" s="150"/>
      <c r="U871" s="151">
        <v>0</v>
      </c>
      <c r="V871" s="149" t="s">
        <v>475</v>
      </c>
      <c r="W871" s="149" t="s">
        <v>475</v>
      </c>
      <c r="X871" s="149" t="s">
        <v>475</v>
      </c>
      <c r="Y871" s="149" t="s">
        <v>475</v>
      </c>
      <c r="Z871" s="150"/>
      <c r="AA871" s="150"/>
      <c r="AB871" s="152">
        <v>0</v>
      </c>
      <c r="AC871" s="152">
        <v>0</v>
      </c>
      <c r="AD871" s="152">
        <v>0</v>
      </c>
      <c r="AE871" s="152">
        <v>0</v>
      </c>
      <c r="AF871" s="152">
        <v>0</v>
      </c>
      <c r="AG871" s="150"/>
      <c r="AH871" s="150"/>
      <c r="AI871" s="150"/>
      <c r="AJ871" s="150"/>
      <c r="AK871" s="3" t="s">
        <v>475</v>
      </c>
      <c r="AL871" s="3" t="s">
        <v>475</v>
      </c>
      <c r="AM871" s="3" t="s">
        <v>475</v>
      </c>
    </row>
    <row r="872" spans="1:39" s="3" customFormat="1" x14ac:dyDescent="0.25">
      <c r="A872" s="3">
        <v>20231231</v>
      </c>
      <c r="B872" s="3" t="s">
        <v>2389</v>
      </c>
      <c r="C872" s="3" t="s">
        <v>2390</v>
      </c>
      <c r="D872" s="149">
        <v>101680.9</v>
      </c>
      <c r="E872" s="3" t="s">
        <v>23</v>
      </c>
      <c r="F872" s="3" t="s">
        <v>500</v>
      </c>
      <c r="G872" s="3" t="s">
        <v>790</v>
      </c>
      <c r="H872" s="3">
        <v>1</v>
      </c>
      <c r="I872" s="3" t="s">
        <v>500</v>
      </c>
      <c r="K872" s="3" t="s">
        <v>24</v>
      </c>
      <c r="L872" s="149" t="s">
        <v>23</v>
      </c>
      <c r="M872" s="3" t="s">
        <v>475</v>
      </c>
      <c r="N872" s="149" t="s">
        <v>475</v>
      </c>
      <c r="O872" s="149" t="s">
        <v>475</v>
      </c>
      <c r="P872" s="150"/>
      <c r="Q872" s="3" t="s">
        <v>475</v>
      </c>
      <c r="R872" s="150"/>
      <c r="T872" s="150"/>
      <c r="U872" s="151">
        <v>0</v>
      </c>
      <c r="V872" s="149" t="s">
        <v>475</v>
      </c>
      <c r="W872" s="149" t="s">
        <v>475</v>
      </c>
      <c r="X872" s="149" t="s">
        <v>475</v>
      </c>
      <c r="Y872" s="149" t="s">
        <v>475</v>
      </c>
      <c r="Z872" s="150"/>
      <c r="AA872" s="150"/>
      <c r="AB872" s="152">
        <v>0</v>
      </c>
      <c r="AC872" s="152">
        <v>0</v>
      </c>
      <c r="AD872" s="152">
        <v>0</v>
      </c>
      <c r="AE872" s="152">
        <v>0</v>
      </c>
      <c r="AF872" s="152">
        <v>0</v>
      </c>
      <c r="AG872" s="150"/>
      <c r="AH872" s="150"/>
      <c r="AI872" s="150"/>
      <c r="AJ872" s="150"/>
      <c r="AK872" s="3" t="s">
        <v>475</v>
      </c>
      <c r="AL872" s="3" t="s">
        <v>475</v>
      </c>
      <c r="AM872" s="3" t="s">
        <v>475</v>
      </c>
    </row>
    <row r="873" spans="1:39" s="3" customFormat="1" x14ac:dyDescent="0.25">
      <c r="A873" s="3">
        <v>20231231</v>
      </c>
      <c r="B873" s="3" t="s">
        <v>2391</v>
      </c>
      <c r="C873" s="3" t="s">
        <v>2392</v>
      </c>
      <c r="D873" s="149">
        <v>1720663.17</v>
      </c>
      <c r="E873" s="3" t="s">
        <v>23</v>
      </c>
      <c r="F873" s="3" t="s">
        <v>500</v>
      </c>
      <c r="G873" s="3" t="s">
        <v>504</v>
      </c>
      <c r="H873" s="3">
        <v>1</v>
      </c>
      <c r="I873" s="3" t="s">
        <v>500</v>
      </c>
      <c r="K873" s="3" t="s">
        <v>24</v>
      </c>
      <c r="L873" s="149" t="s">
        <v>23</v>
      </c>
      <c r="M873" s="3" t="s">
        <v>475</v>
      </c>
      <c r="N873" s="149" t="s">
        <v>475</v>
      </c>
      <c r="O873" s="149" t="s">
        <v>475</v>
      </c>
      <c r="P873" s="150"/>
      <c r="Q873" s="3" t="s">
        <v>475</v>
      </c>
      <c r="R873" s="150"/>
      <c r="T873" s="150"/>
      <c r="U873" s="151">
        <v>0</v>
      </c>
      <c r="V873" s="149" t="s">
        <v>475</v>
      </c>
      <c r="W873" s="149" t="s">
        <v>475</v>
      </c>
      <c r="X873" s="149" t="s">
        <v>475</v>
      </c>
      <c r="Y873" s="149" t="s">
        <v>475</v>
      </c>
      <c r="Z873" s="150"/>
      <c r="AA873" s="150"/>
      <c r="AB873" s="152">
        <v>0</v>
      </c>
      <c r="AC873" s="152">
        <v>0</v>
      </c>
      <c r="AD873" s="152">
        <v>0</v>
      </c>
      <c r="AE873" s="152">
        <v>0</v>
      </c>
      <c r="AF873" s="152">
        <v>0</v>
      </c>
      <c r="AG873" s="150"/>
      <c r="AH873" s="150"/>
      <c r="AI873" s="150"/>
      <c r="AJ873" s="150"/>
      <c r="AK873" s="3" t="s">
        <v>475</v>
      </c>
      <c r="AL873" s="3" t="s">
        <v>475</v>
      </c>
      <c r="AM873" s="3" t="s">
        <v>475</v>
      </c>
    </row>
    <row r="874" spans="1:39" s="3" customFormat="1" x14ac:dyDescent="0.25">
      <c r="A874" s="3">
        <v>20231231</v>
      </c>
      <c r="B874" s="3" t="s">
        <v>2393</v>
      </c>
      <c r="C874" s="3" t="s">
        <v>2394</v>
      </c>
      <c r="D874" s="149">
        <v>155482.44</v>
      </c>
      <c r="E874" s="3" t="s">
        <v>23</v>
      </c>
      <c r="F874" s="3" t="s">
        <v>500</v>
      </c>
      <c r="G874" s="3" t="s">
        <v>474</v>
      </c>
      <c r="H874" s="3">
        <v>0</v>
      </c>
      <c r="I874" s="3" t="s">
        <v>500</v>
      </c>
      <c r="K874" s="3" t="s">
        <v>23</v>
      </c>
      <c r="L874" s="149" t="s">
        <v>23</v>
      </c>
      <c r="M874" s="3" t="s">
        <v>475</v>
      </c>
      <c r="N874" s="149" t="s">
        <v>475</v>
      </c>
      <c r="O874" s="149" t="s">
        <v>475</v>
      </c>
      <c r="P874" s="150"/>
      <c r="Q874" s="3" t="s">
        <v>475</v>
      </c>
      <c r="R874" s="150"/>
      <c r="T874" s="150"/>
      <c r="U874" s="151">
        <v>0</v>
      </c>
      <c r="V874" s="149" t="s">
        <v>475</v>
      </c>
      <c r="W874" s="149" t="s">
        <v>475</v>
      </c>
      <c r="X874" s="149" t="s">
        <v>475</v>
      </c>
      <c r="Y874" s="149" t="s">
        <v>475</v>
      </c>
      <c r="Z874" s="150"/>
      <c r="AA874" s="150"/>
      <c r="AB874" s="152">
        <v>0</v>
      </c>
      <c r="AC874" s="152">
        <v>0</v>
      </c>
      <c r="AD874" s="152">
        <v>0</v>
      </c>
      <c r="AE874" s="152">
        <v>0</v>
      </c>
      <c r="AF874" s="152">
        <v>0</v>
      </c>
      <c r="AG874" s="150"/>
      <c r="AH874" s="150"/>
      <c r="AI874" s="150"/>
      <c r="AJ874" s="150"/>
      <c r="AK874" s="3" t="s">
        <v>475</v>
      </c>
      <c r="AL874" s="3" t="s">
        <v>475</v>
      </c>
      <c r="AM874" s="3" t="s">
        <v>475</v>
      </c>
    </row>
    <row r="875" spans="1:39" s="3" customFormat="1" x14ac:dyDescent="0.25">
      <c r="A875" s="3">
        <v>20231231</v>
      </c>
      <c r="B875" s="3" t="s">
        <v>2395</v>
      </c>
      <c r="C875" s="3" t="s">
        <v>2396</v>
      </c>
      <c r="D875" s="149">
        <v>1303038.75</v>
      </c>
      <c r="E875" s="3" t="s">
        <v>23</v>
      </c>
      <c r="F875" s="3" t="s">
        <v>500</v>
      </c>
      <c r="G875" s="3" t="s">
        <v>474</v>
      </c>
      <c r="H875" s="3">
        <v>0</v>
      </c>
      <c r="I875" s="3" t="s">
        <v>500</v>
      </c>
      <c r="K875" s="3" t="s">
        <v>23</v>
      </c>
      <c r="L875" s="149" t="s">
        <v>23</v>
      </c>
      <c r="M875" s="3" t="s">
        <v>475</v>
      </c>
      <c r="N875" s="149" t="s">
        <v>475</v>
      </c>
      <c r="O875" s="149" t="s">
        <v>475</v>
      </c>
      <c r="P875" s="150"/>
      <c r="Q875" s="3" t="s">
        <v>475</v>
      </c>
      <c r="R875" s="150"/>
      <c r="T875" s="150"/>
      <c r="U875" s="151">
        <v>0</v>
      </c>
      <c r="V875" s="149" t="s">
        <v>475</v>
      </c>
      <c r="W875" s="149" t="s">
        <v>475</v>
      </c>
      <c r="X875" s="149" t="s">
        <v>475</v>
      </c>
      <c r="Y875" s="149" t="s">
        <v>475</v>
      </c>
      <c r="Z875" s="150"/>
      <c r="AA875" s="150"/>
      <c r="AB875" s="152">
        <v>0</v>
      </c>
      <c r="AC875" s="152">
        <v>0</v>
      </c>
      <c r="AD875" s="152">
        <v>0</v>
      </c>
      <c r="AE875" s="152">
        <v>0</v>
      </c>
      <c r="AF875" s="152">
        <v>0</v>
      </c>
      <c r="AG875" s="150"/>
      <c r="AH875" s="150"/>
      <c r="AI875" s="150"/>
      <c r="AJ875" s="150"/>
      <c r="AK875" s="3" t="s">
        <v>475</v>
      </c>
      <c r="AL875" s="3" t="s">
        <v>475</v>
      </c>
      <c r="AM875" s="3" t="s">
        <v>475</v>
      </c>
    </row>
    <row r="876" spans="1:39" s="3" customFormat="1" x14ac:dyDescent="0.25">
      <c r="A876" s="3">
        <v>20231231</v>
      </c>
      <c r="B876" s="3" t="s">
        <v>2397</v>
      </c>
      <c r="C876" s="3" t="s">
        <v>2398</v>
      </c>
      <c r="D876" s="149">
        <v>374524.85</v>
      </c>
      <c r="E876" s="3" t="s">
        <v>23</v>
      </c>
      <c r="F876" s="3" t="s">
        <v>500</v>
      </c>
      <c r="G876" s="3" t="s">
        <v>474</v>
      </c>
      <c r="H876" s="3">
        <v>0</v>
      </c>
      <c r="I876" s="3" t="s">
        <v>500</v>
      </c>
      <c r="K876" s="3" t="s">
        <v>23</v>
      </c>
      <c r="L876" s="149" t="s">
        <v>23</v>
      </c>
      <c r="M876" s="3" t="s">
        <v>475</v>
      </c>
      <c r="N876" s="149" t="s">
        <v>475</v>
      </c>
      <c r="O876" s="149" t="s">
        <v>475</v>
      </c>
      <c r="P876" s="150"/>
      <c r="Q876" s="3" t="s">
        <v>475</v>
      </c>
      <c r="R876" s="150"/>
      <c r="T876" s="150"/>
      <c r="U876" s="151">
        <v>0</v>
      </c>
      <c r="V876" s="149" t="s">
        <v>475</v>
      </c>
      <c r="W876" s="149" t="s">
        <v>475</v>
      </c>
      <c r="X876" s="149" t="s">
        <v>475</v>
      </c>
      <c r="Y876" s="149" t="s">
        <v>475</v>
      </c>
      <c r="Z876" s="150"/>
      <c r="AA876" s="150"/>
      <c r="AB876" s="152">
        <v>0</v>
      </c>
      <c r="AC876" s="152">
        <v>0</v>
      </c>
      <c r="AD876" s="152">
        <v>0</v>
      </c>
      <c r="AE876" s="152">
        <v>0</v>
      </c>
      <c r="AF876" s="152">
        <v>0</v>
      </c>
      <c r="AG876" s="150"/>
      <c r="AH876" s="150"/>
      <c r="AI876" s="150"/>
      <c r="AJ876" s="150"/>
      <c r="AK876" s="3" t="s">
        <v>475</v>
      </c>
      <c r="AL876" s="3" t="s">
        <v>475</v>
      </c>
      <c r="AM876" s="3" t="s">
        <v>475</v>
      </c>
    </row>
    <row r="877" spans="1:39" s="3" customFormat="1" x14ac:dyDescent="0.25">
      <c r="A877" s="3">
        <v>20231231</v>
      </c>
      <c r="B877" s="3" t="s">
        <v>2399</v>
      </c>
      <c r="C877" s="3" t="s">
        <v>2400</v>
      </c>
      <c r="D877" s="149">
        <v>417.72</v>
      </c>
      <c r="E877" s="3" t="s">
        <v>24</v>
      </c>
      <c r="F877" s="3" t="s">
        <v>473</v>
      </c>
      <c r="G877" s="3" t="s">
        <v>474</v>
      </c>
      <c r="H877" s="3">
        <v>0</v>
      </c>
      <c r="I877" s="3" t="s">
        <v>473</v>
      </c>
      <c r="J877" s="3" t="s">
        <v>473</v>
      </c>
      <c r="K877" s="3" t="s">
        <v>23</v>
      </c>
      <c r="L877" s="149" t="s">
        <v>23</v>
      </c>
      <c r="M877" s="3" t="s">
        <v>475</v>
      </c>
      <c r="N877" s="149" t="s">
        <v>475</v>
      </c>
      <c r="O877" s="149" t="s">
        <v>475</v>
      </c>
      <c r="P877" s="150"/>
      <c r="Q877" s="3" t="s">
        <v>475</v>
      </c>
      <c r="R877" s="150"/>
      <c r="T877" s="150"/>
      <c r="U877" s="151">
        <v>0</v>
      </c>
      <c r="V877" s="149" t="s">
        <v>475</v>
      </c>
      <c r="W877" s="149" t="s">
        <v>475</v>
      </c>
      <c r="X877" s="149" t="s">
        <v>475</v>
      </c>
      <c r="Y877" s="149" t="s">
        <v>475</v>
      </c>
      <c r="Z877" s="150"/>
      <c r="AA877" s="150"/>
      <c r="AB877" s="152">
        <v>0</v>
      </c>
      <c r="AC877" s="152">
        <v>0</v>
      </c>
      <c r="AD877" s="152">
        <v>0</v>
      </c>
      <c r="AE877" s="152">
        <v>0</v>
      </c>
      <c r="AF877" s="152">
        <v>0</v>
      </c>
      <c r="AG877" s="150"/>
      <c r="AH877" s="150"/>
      <c r="AI877" s="150"/>
      <c r="AJ877" s="150"/>
      <c r="AK877" s="3" t="s">
        <v>475</v>
      </c>
      <c r="AL877" s="3" t="s">
        <v>475</v>
      </c>
      <c r="AM877" s="3" t="s">
        <v>475</v>
      </c>
    </row>
    <row r="878" spans="1:39" s="3" customFormat="1" x14ac:dyDescent="0.25">
      <c r="A878" s="3">
        <v>20231231</v>
      </c>
      <c r="B878" s="3" t="s">
        <v>2401</v>
      </c>
      <c r="C878" s="3" t="s">
        <v>2402</v>
      </c>
      <c r="D878" s="149">
        <v>171145.3</v>
      </c>
      <c r="E878" s="3" t="s">
        <v>24</v>
      </c>
      <c r="F878" s="3" t="s">
        <v>473</v>
      </c>
      <c r="G878" s="3" t="s">
        <v>474</v>
      </c>
      <c r="H878" s="3">
        <v>0</v>
      </c>
      <c r="I878" s="3" t="s">
        <v>473</v>
      </c>
      <c r="J878" s="3" t="s">
        <v>473</v>
      </c>
      <c r="K878" s="3" t="s">
        <v>23</v>
      </c>
      <c r="L878" s="149" t="s">
        <v>23</v>
      </c>
      <c r="M878" s="3" t="s">
        <v>475</v>
      </c>
      <c r="N878" s="149" t="s">
        <v>475</v>
      </c>
      <c r="O878" s="149" t="s">
        <v>475</v>
      </c>
      <c r="P878" s="150"/>
      <c r="Q878" s="3" t="s">
        <v>475</v>
      </c>
      <c r="R878" s="150"/>
      <c r="T878" s="150"/>
      <c r="U878" s="151">
        <v>0</v>
      </c>
      <c r="V878" s="149" t="s">
        <v>475</v>
      </c>
      <c r="W878" s="149" t="s">
        <v>475</v>
      </c>
      <c r="X878" s="149" t="s">
        <v>475</v>
      </c>
      <c r="Y878" s="149" t="s">
        <v>475</v>
      </c>
      <c r="Z878" s="150"/>
      <c r="AA878" s="150"/>
      <c r="AB878" s="152">
        <v>0</v>
      </c>
      <c r="AC878" s="152">
        <v>0</v>
      </c>
      <c r="AD878" s="152">
        <v>0</v>
      </c>
      <c r="AE878" s="152">
        <v>0</v>
      </c>
      <c r="AF878" s="152">
        <v>0</v>
      </c>
      <c r="AG878" s="150"/>
      <c r="AH878" s="150"/>
      <c r="AI878" s="150"/>
      <c r="AJ878" s="150"/>
      <c r="AK878" s="3" t="s">
        <v>475</v>
      </c>
      <c r="AL878" s="3" t="s">
        <v>475</v>
      </c>
      <c r="AM878" s="3" t="s">
        <v>475</v>
      </c>
    </row>
    <row r="879" spans="1:39" s="3" customFormat="1" x14ac:dyDescent="0.25">
      <c r="A879" s="3">
        <v>20231231</v>
      </c>
      <c r="B879" s="3" t="s">
        <v>2403</v>
      </c>
      <c r="C879" s="3" t="s">
        <v>2404</v>
      </c>
      <c r="D879" s="149">
        <v>745.4</v>
      </c>
      <c r="E879" s="3" t="s">
        <v>24</v>
      </c>
      <c r="F879" s="3" t="s">
        <v>473</v>
      </c>
      <c r="G879" s="3" t="s">
        <v>474</v>
      </c>
      <c r="H879" s="3">
        <v>0</v>
      </c>
      <c r="I879" s="3" t="s">
        <v>473</v>
      </c>
      <c r="J879" s="3" t="s">
        <v>473</v>
      </c>
      <c r="K879" s="3" t="s">
        <v>23</v>
      </c>
      <c r="L879" s="149" t="s">
        <v>23</v>
      </c>
      <c r="M879" s="3" t="s">
        <v>475</v>
      </c>
      <c r="N879" s="149" t="s">
        <v>475</v>
      </c>
      <c r="O879" s="149" t="s">
        <v>475</v>
      </c>
      <c r="P879" s="150"/>
      <c r="Q879" s="3" t="s">
        <v>475</v>
      </c>
      <c r="R879" s="150"/>
      <c r="T879" s="150"/>
      <c r="U879" s="151">
        <v>0</v>
      </c>
      <c r="V879" s="149" t="s">
        <v>475</v>
      </c>
      <c r="W879" s="149" t="s">
        <v>475</v>
      </c>
      <c r="X879" s="149" t="s">
        <v>475</v>
      </c>
      <c r="Y879" s="149" t="s">
        <v>475</v>
      </c>
      <c r="Z879" s="150"/>
      <c r="AA879" s="150"/>
      <c r="AB879" s="152">
        <v>0</v>
      </c>
      <c r="AC879" s="152">
        <v>0</v>
      </c>
      <c r="AD879" s="152">
        <v>0</v>
      </c>
      <c r="AE879" s="152">
        <v>0</v>
      </c>
      <c r="AF879" s="152">
        <v>0</v>
      </c>
      <c r="AG879" s="150"/>
      <c r="AH879" s="150"/>
      <c r="AI879" s="150"/>
      <c r="AJ879" s="150"/>
      <c r="AK879" s="3" t="s">
        <v>475</v>
      </c>
      <c r="AL879" s="3" t="s">
        <v>475</v>
      </c>
      <c r="AM879" s="3" t="s">
        <v>475</v>
      </c>
    </row>
    <row r="880" spans="1:39" s="3" customFormat="1" x14ac:dyDescent="0.25">
      <c r="A880" s="3">
        <v>20231231</v>
      </c>
      <c r="B880" s="3" t="s">
        <v>2405</v>
      </c>
      <c r="C880" s="3" t="s">
        <v>2406</v>
      </c>
      <c r="D880" s="149">
        <v>71704.53</v>
      </c>
      <c r="E880" s="3" t="s">
        <v>23</v>
      </c>
      <c r="F880" s="3" t="s">
        <v>500</v>
      </c>
      <c r="G880" s="3" t="s">
        <v>474</v>
      </c>
      <c r="H880" s="3">
        <v>0</v>
      </c>
      <c r="I880" s="3" t="s">
        <v>500</v>
      </c>
      <c r="K880" s="3" t="s">
        <v>23</v>
      </c>
      <c r="L880" s="149" t="s">
        <v>23</v>
      </c>
      <c r="M880" s="3" t="s">
        <v>475</v>
      </c>
      <c r="N880" s="149" t="s">
        <v>475</v>
      </c>
      <c r="O880" s="149" t="s">
        <v>475</v>
      </c>
      <c r="P880" s="150"/>
      <c r="Q880" s="3" t="s">
        <v>475</v>
      </c>
      <c r="R880" s="150"/>
      <c r="T880" s="150"/>
      <c r="U880" s="151">
        <v>0</v>
      </c>
      <c r="V880" s="149" t="s">
        <v>475</v>
      </c>
      <c r="W880" s="149" t="s">
        <v>475</v>
      </c>
      <c r="X880" s="149" t="s">
        <v>475</v>
      </c>
      <c r="Y880" s="149" t="s">
        <v>475</v>
      </c>
      <c r="Z880" s="150"/>
      <c r="AA880" s="150"/>
      <c r="AB880" s="152">
        <v>0</v>
      </c>
      <c r="AC880" s="152">
        <v>0</v>
      </c>
      <c r="AD880" s="152">
        <v>0</v>
      </c>
      <c r="AE880" s="152">
        <v>0</v>
      </c>
      <c r="AF880" s="152">
        <v>0</v>
      </c>
      <c r="AG880" s="150"/>
      <c r="AH880" s="150"/>
      <c r="AI880" s="150"/>
      <c r="AJ880" s="150"/>
      <c r="AK880" s="3" t="s">
        <v>475</v>
      </c>
      <c r="AL880" s="3" t="s">
        <v>475</v>
      </c>
      <c r="AM880" s="3" t="s">
        <v>475</v>
      </c>
    </row>
    <row r="881" spans="1:39" s="3" customFormat="1" x14ac:dyDescent="0.25">
      <c r="A881" s="3">
        <v>20231231</v>
      </c>
      <c r="B881" s="3" t="s">
        <v>2407</v>
      </c>
      <c r="C881" s="3" t="s">
        <v>2408</v>
      </c>
      <c r="D881" s="149">
        <v>0.9</v>
      </c>
      <c r="E881" s="3" t="s">
        <v>23</v>
      </c>
      <c r="F881" s="3" t="s">
        <v>500</v>
      </c>
      <c r="G881" s="3" t="s">
        <v>474</v>
      </c>
      <c r="H881" s="3">
        <v>0</v>
      </c>
      <c r="I881" s="3" t="s">
        <v>500</v>
      </c>
      <c r="K881" s="3" t="s">
        <v>23</v>
      </c>
      <c r="L881" s="149" t="s">
        <v>23</v>
      </c>
      <c r="M881" s="3" t="s">
        <v>475</v>
      </c>
      <c r="N881" s="149" t="s">
        <v>475</v>
      </c>
      <c r="O881" s="149" t="s">
        <v>475</v>
      </c>
      <c r="P881" s="150"/>
      <c r="Q881" s="3" t="s">
        <v>475</v>
      </c>
      <c r="R881" s="150"/>
      <c r="T881" s="150"/>
      <c r="U881" s="151">
        <v>0</v>
      </c>
      <c r="V881" s="149" t="s">
        <v>475</v>
      </c>
      <c r="W881" s="149" t="s">
        <v>475</v>
      </c>
      <c r="X881" s="149" t="s">
        <v>475</v>
      </c>
      <c r="Y881" s="149" t="s">
        <v>475</v>
      </c>
      <c r="Z881" s="150"/>
      <c r="AA881" s="150"/>
      <c r="AB881" s="152">
        <v>0</v>
      </c>
      <c r="AC881" s="152">
        <v>0</v>
      </c>
      <c r="AD881" s="152">
        <v>0</v>
      </c>
      <c r="AE881" s="152">
        <v>0</v>
      </c>
      <c r="AF881" s="152">
        <v>0</v>
      </c>
      <c r="AG881" s="150"/>
      <c r="AH881" s="150"/>
      <c r="AI881" s="150"/>
      <c r="AJ881" s="150"/>
      <c r="AK881" s="3" t="s">
        <v>475</v>
      </c>
      <c r="AL881" s="3" t="s">
        <v>475</v>
      </c>
      <c r="AM881" s="3" t="s">
        <v>475</v>
      </c>
    </row>
    <row r="882" spans="1:39" s="3" customFormat="1" x14ac:dyDescent="0.25">
      <c r="A882" s="3">
        <v>20231231</v>
      </c>
      <c r="B882" s="3" t="s">
        <v>2409</v>
      </c>
      <c r="C882" s="3" t="s">
        <v>2410</v>
      </c>
      <c r="D882" s="149">
        <v>478513.26</v>
      </c>
      <c r="E882" s="3" t="s">
        <v>23</v>
      </c>
      <c r="F882" s="3" t="s">
        <v>500</v>
      </c>
      <c r="G882" s="3" t="s">
        <v>474</v>
      </c>
      <c r="H882" s="3">
        <v>0</v>
      </c>
      <c r="I882" s="3" t="s">
        <v>500</v>
      </c>
      <c r="J882" s="157" t="s">
        <v>483</v>
      </c>
      <c r="K882" s="3" t="s">
        <v>23</v>
      </c>
      <c r="L882" s="149" t="s">
        <v>23</v>
      </c>
      <c r="M882" s="3" t="s">
        <v>475</v>
      </c>
      <c r="N882" s="149" t="s">
        <v>475</v>
      </c>
      <c r="O882" s="149" t="s">
        <v>475</v>
      </c>
      <c r="P882" s="150"/>
      <c r="Q882" s="3" t="s">
        <v>475</v>
      </c>
      <c r="R882" s="150"/>
      <c r="T882" s="150"/>
      <c r="U882" s="151">
        <v>0</v>
      </c>
      <c r="V882" s="149" t="s">
        <v>475</v>
      </c>
      <c r="W882" s="149" t="s">
        <v>475</v>
      </c>
      <c r="X882" s="149" t="s">
        <v>475</v>
      </c>
      <c r="Y882" s="149" t="s">
        <v>475</v>
      </c>
      <c r="Z882" s="150"/>
      <c r="AA882" s="150"/>
      <c r="AB882" s="152">
        <v>0</v>
      </c>
      <c r="AC882" s="152">
        <v>0</v>
      </c>
      <c r="AD882" s="152">
        <v>0</v>
      </c>
      <c r="AE882" s="152">
        <v>0</v>
      </c>
      <c r="AF882" s="152">
        <v>0</v>
      </c>
      <c r="AG882" s="150"/>
      <c r="AH882" s="150"/>
      <c r="AI882" s="150"/>
      <c r="AJ882" s="150"/>
      <c r="AK882" s="3" t="s">
        <v>25</v>
      </c>
      <c r="AL882" s="3" t="s">
        <v>2411</v>
      </c>
      <c r="AM882" s="3" t="s">
        <v>475</v>
      </c>
    </row>
    <row r="883" spans="1:39" s="3" customFormat="1" x14ac:dyDescent="0.25">
      <c r="A883" s="3">
        <v>20231231</v>
      </c>
      <c r="B883" s="3" t="s">
        <v>2412</v>
      </c>
      <c r="C883" s="3" t="s">
        <v>2413</v>
      </c>
      <c r="D883" s="149">
        <v>51227.3</v>
      </c>
      <c r="E883" s="3" t="s">
        <v>23</v>
      </c>
      <c r="F883" s="3" t="s">
        <v>500</v>
      </c>
      <c r="G883" s="3" t="s">
        <v>474</v>
      </c>
      <c r="H883" s="3">
        <v>0</v>
      </c>
      <c r="I883" s="3" t="s">
        <v>500</v>
      </c>
      <c r="K883" s="3" t="s">
        <v>23</v>
      </c>
      <c r="L883" s="149" t="s">
        <v>23</v>
      </c>
      <c r="M883" s="3" t="s">
        <v>475</v>
      </c>
      <c r="N883" s="149" t="s">
        <v>475</v>
      </c>
      <c r="O883" s="149" t="s">
        <v>475</v>
      </c>
      <c r="P883" s="150"/>
      <c r="Q883" s="3" t="s">
        <v>475</v>
      </c>
      <c r="R883" s="150"/>
      <c r="T883" s="150"/>
      <c r="U883" s="151">
        <v>0</v>
      </c>
      <c r="V883" s="149" t="s">
        <v>475</v>
      </c>
      <c r="W883" s="149" t="s">
        <v>475</v>
      </c>
      <c r="X883" s="149" t="s">
        <v>475</v>
      </c>
      <c r="Y883" s="149" t="s">
        <v>475</v>
      </c>
      <c r="Z883" s="150"/>
      <c r="AA883" s="150"/>
      <c r="AB883" s="152">
        <v>0</v>
      </c>
      <c r="AC883" s="152">
        <v>0</v>
      </c>
      <c r="AD883" s="152">
        <v>0</v>
      </c>
      <c r="AE883" s="152">
        <v>0</v>
      </c>
      <c r="AF883" s="152">
        <v>0</v>
      </c>
      <c r="AG883" s="150"/>
      <c r="AH883" s="150"/>
      <c r="AI883" s="150"/>
      <c r="AJ883" s="150"/>
      <c r="AK883" s="3" t="s">
        <v>475</v>
      </c>
      <c r="AL883" s="3" t="s">
        <v>475</v>
      </c>
      <c r="AM883" s="3" t="s">
        <v>475</v>
      </c>
    </row>
    <row r="884" spans="1:39" s="3" customFormat="1" x14ac:dyDescent="0.25">
      <c r="A884" s="3">
        <v>20231231</v>
      </c>
      <c r="B884" s="3" t="s">
        <v>2414</v>
      </c>
      <c r="C884" s="3" t="s">
        <v>2415</v>
      </c>
      <c r="D884" s="149">
        <v>53225.659999999996</v>
      </c>
      <c r="E884" s="3" t="s">
        <v>23</v>
      </c>
      <c r="F884" s="3" t="s">
        <v>500</v>
      </c>
      <c r="G884" s="3" t="s">
        <v>474</v>
      </c>
      <c r="H884" s="3">
        <v>0</v>
      </c>
      <c r="I884" s="3" t="s">
        <v>500</v>
      </c>
      <c r="K884" s="3" t="s">
        <v>23</v>
      </c>
      <c r="L884" s="149" t="s">
        <v>23</v>
      </c>
      <c r="M884" s="3" t="s">
        <v>475</v>
      </c>
      <c r="N884" s="149" t="s">
        <v>475</v>
      </c>
      <c r="O884" s="149" t="s">
        <v>475</v>
      </c>
      <c r="P884" s="150"/>
      <c r="Q884" s="3" t="s">
        <v>475</v>
      </c>
      <c r="R884" s="150"/>
      <c r="T884" s="150"/>
      <c r="U884" s="151">
        <v>0</v>
      </c>
      <c r="V884" s="149" t="s">
        <v>475</v>
      </c>
      <c r="W884" s="149" t="s">
        <v>475</v>
      </c>
      <c r="X884" s="149" t="s">
        <v>475</v>
      </c>
      <c r="Y884" s="149" t="s">
        <v>475</v>
      </c>
      <c r="Z884" s="150"/>
      <c r="AA884" s="150"/>
      <c r="AB884" s="152">
        <v>0</v>
      </c>
      <c r="AC884" s="152">
        <v>0</v>
      </c>
      <c r="AD884" s="152">
        <v>0</v>
      </c>
      <c r="AE884" s="152">
        <v>0</v>
      </c>
      <c r="AF884" s="152">
        <v>0</v>
      </c>
      <c r="AG884" s="150"/>
      <c r="AH884" s="150"/>
      <c r="AI884" s="150"/>
      <c r="AJ884" s="150"/>
      <c r="AK884" s="3" t="s">
        <v>475</v>
      </c>
      <c r="AL884" s="3" t="s">
        <v>475</v>
      </c>
      <c r="AM884" s="3" t="s">
        <v>475</v>
      </c>
    </row>
    <row r="885" spans="1:39" s="3" customFormat="1" x14ac:dyDescent="0.25">
      <c r="A885" s="3">
        <v>20231231</v>
      </c>
      <c r="B885" s="3" t="s">
        <v>2416</v>
      </c>
      <c r="C885" s="3" t="s">
        <v>2417</v>
      </c>
      <c r="D885" s="149">
        <v>364335.7</v>
      </c>
      <c r="E885" s="3" t="s">
        <v>23</v>
      </c>
      <c r="F885" s="3" t="s">
        <v>500</v>
      </c>
      <c r="G885" s="3" t="s">
        <v>504</v>
      </c>
      <c r="H885" s="3">
        <v>1</v>
      </c>
      <c r="I885" s="3" t="s">
        <v>500</v>
      </c>
      <c r="K885" s="3" t="s">
        <v>24</v>
      </c>
      <c r="L885" s="149" t="s">
        <v>23</v>
      </c>
      <c r="M885" s="3" t="s">
        <v>475</v>
      </c>
      <c r="N885" s="149" t="s">
        <v>475</v>
      </c>
      <c r="O885" s="149" t="s">
        <v>475</v>
      </c>
      <c r="P885" s="150"/>
      <c r="Q885" s="3" t="s">
        <v>475</v>
      </c>
      <c r="R885" s="150"/>
      <c r="T885" s="150"/>
      <c r="U885" s="151">
        <v>0</v>
      </c>
      <c r="V885" s="149" t="s">
        <v>475</v>
      </c>
      <c r="W885" s="149" t="s">
        <v>475</v>
      </c>
      <c r="X885" s="149" t="s">
        <v>475</v>
      </c>
      <c r="Y885" s="149" t="s">
        <v>475</v>
      </c>
      <c r="Z885" s="150"/>
      <c r="AA885" s="150"/>
      <c r="AB885" s="152">
        <v>0</v>
      </c>
      <c r="AC885" s="152">
        <v>0</v>
      </c>
      <c r="AD885" s="152">
        <v>0</v>
      </c>
      <c r="AE885" s="152">
        <v>0</v>
      </c>
      <c r="AF885" s="152">
        <v>0</v>
      </c>
      <c r="AG885" s="150"/>
      <c r="AH885" s="150"/>
      <c r="AI885" s="150"/>
      <c r="AJ885" s="150"/>
      <c r="AK885" s="3" t="s">
        <v>475</v>
      </c>
      <c r="AL885" s="3" t="s">
        <v>475</v>
      </c>
      <c r="AM885" s="3" t="s">
        <v>475</v>
      </c>
    </row>
    <row r="886" spans="1:39" s="3" customFormat="1" x14ac:dyDescent="0.25">
      <c r="A886" s="3">
        <v>20231231</v>
      </c>
      <c r="B886" s="3" t="s">
        <v>2418</v>
      </c>
      <c r="C886" s="3" t="s">
        <v>2419</v>
      </c>
      <c r="D886" s="149">
        <v>13355.849999999999</v>
      </c>
      <c r="E886" s="3" t="s">
        <v>24</v>
      </c>
      <c r="F886" s="3" t="s">
        <v>473</v>
      </c>
      <c r="G886" s="3" t="s">
        <v>474</v>
      </c>
      <c r="H886" s="3">
        <v>0</v>
      </c>
      <c r="I886" s="3" t="s">
        <v>473</v>
      </c>
      <c r="J886" s="3" t="s">
        <v>473</v>
      </c>
      <c r="K886" s="3" t="s">
        <v>23</v>
      </c>
      <c r="L886" s="149" t="s">
        <v>23</v>
      </c>
      <c r="M886" s="3" t="s">
        <v>475</v>
      </c>
      <c r="N886" s="149" t="s">
        <v>475</v>
      </c>
      <c r="O886" s="149" t="s">
        <v>475</v>
      </c>
      <c r="P886" s="150"/>
      <c r="Q886" s="3" t="s">
        <v>475</v>
      </c>
      <c r="R886" s="150"/>
      <c r="T886" s="150"/>
      <c r="U886" s="151">
        <v>0</v>
      </c>
      <c r="V886" s="149" t="s">
        <v>475</v>
      </c>
      <c r="W886" s="149" t="s">
        <v>475</v>
      </c>
      <c r="X886" s="149" t="s">
        <v>475</v>
      </c>
      <c r="Y886" s="149" t="s">
        <v>475</v>
      </c>
      <c r="Z886" s="150"/>
      <c r="AA886" s="150"/>
      <c r="AB886" s="152">
        <v>0</v>
      </c>
      <c r="AC886" s="152">
        <v>0</v>
      </c>
      <c r="AD886" s="152">
        <v>0</v>
      </c>
      <c r="AE886" s="152">
        <v>0</v>
      </c>
      <c r="AF886" s="152">
        <v>0</v>
      </c>
      <c r="AG886" s="150"/>
      <c r="AH886" s="150"/>
      <c r="AI886" s="150"/>
      <c r="AJ886" s="150"/>
      <c r="AK886" s="3" t="s">
        <v>475</v>
      </c>
      <c r="AL886" s="3" t="s">
        <v>475</v>
      </c>
      <c r="AM886" s="3" t="s">
        <v>475</v>
      </c>
    </row>
    <row r="887" spans="1:39" s="3" customFormat="1" x14ac:dyDescent="0.25">
      <c r="A887" s="3">
        <v>20231231</v>
      </c>
      <c r="B887" s="3" t="s">
        <v>2420</v>
      </c>
      <c r="C887" s="3" t="s">
        <v>2421</v>
      </c>
      <c r="D887" s="149">
        <v>15462.92</v>
      </c>
      <c r="E887" s="3" t="s">
        <v>23</v>
      </c>
      <c r="F887" s="3" t="s">
        <v>500</v>
      </c>
      <c r="G887" s="3" t="s">
        <v>592</v>
      </c>
      <c r="H887" s="3">
        <v>0</v>
      </c>
      <c r="I887" s="3" t="s">
        <v>500</v>
      </c>
      <c r="J887" s="157" t="s">
        <v>483</v>
      </c>
      <c r="K887" s="3" t="s">
        <v>23</v>
      </c>
      <c r="L887" s="149" t="s">
        <v>23</v>
      </c>
      <c r="M887" s="3" t="s">
        <v>475</v>
      </c>
      <c r="N887" s="149" t="s">
        <v>475</v>
      </c>
      <c r="O887" s="149" t="s">
        <v>475</v>
      </c>
      <c r="P887" s="150"/>
      <c r="Q887" s="3" t="s">
        <v>475</v>
      </c>
      <c r="R887" s="150"/>
      <c r="T887" s="150"/>
      <c r="U887" s="151">
        <v>0</v>
      </c>
      <c r="V887" s="149" t="s">
        <v>475</v>
      </c>
      <c r="W887" s="149" t="s">
        <v>475</v>
      </c>
      <c r="X887" s="149" t="s">
        <v>475</v>
      </c>
      <c r="Y887" s="149" t="s">
        <v>475</v>
      </c>
      <c r="Z887" s="150"/>
      <c r="AA887" s="150"/>
      <c r="AB887" s="152">
        <v>0</v>
      </c>
      <c r="AC887" s="152">
        <v>0</v>
      </c>
      <c r="AD887" s="152">
        <v>0</v>
      </c>
      <c r="AE887" s="152">
        <v>0</v>
      </c>
      <c r="AF887" s="152">
        <v>0</v>
      </c>
      <c r="AG887" s="150"/>
      <c r="AH887" s="150"/>
      <c r="AI887" s="150"/>
      <c r="AJ887" s="150"/>
      <c r="AK887" s="3" t="s">
        <v>25</v>
      </c>
      <c r="AL887" s="3" t="s">
        <v>1217</v>
      </c>
      <c r="AM887" s="3" t="s">
        <v>475</v>
      </c>
    </row>
    <row r="888" spans="1:39" s="3" customFormat="1" x14ac:dyDescent="0.25">
      <c r="A888" s="3">
        <v>20231231</v>
      </c>
      <c r="B888" s="3" t="s">
        <v>2422</v>
      </c>
      <c r="C888" s="3" t="s">
        <v>2423</v>
      </c>
      <c r="D888" s="149">
        <v>3395488.1999999997</v>
      </c>
      <c r="E888" s="3" t="s">
        <v>24</v>
      </c>
      <c r="F888" s="3" t="s">
        <v>473</v>
      </c>
      <c r="G888" s="3" t="s">
        <v>474</v>
      </c>
      <c r="H888" s="3">
        <v>0</v>
      </c>
      <c r="I888" s="3" t="s">
        <v>473</v>
      </c>
      <c r="J888" s="3" t="s">
        <v>473</v>
      </c>
      <c r="K888" s="3" t="s">
        <v>23</v>
      </c>
      <c r="L888" s="149" t="s">
        <v>23</v>
      </c>
      <c r="M888" s="3" t="s">
        <v>475</v>
      </c>
      <c r="N888" s="149" t="s">
        <v>475</v>
      </c>
      <c r="O888" s="149" t="s">
        <v>475</v>
      </c>
      <c r="P888" s="150"/>
      <c r="Q888" s="3" t="s">
        <v>475</v>
      </c>
      <c r="R888" s="150"/>
      <c r="T888" s="150"/>
      <c r="U888" s="151">
        <v>0</v>
      </c>
      <c r="V888" s="149" t="s">
        <v>475</v>
      </c>
      <c r="W888" s="149" t="s">
        <v>475</v>
      </c>
      <c r="X888" s="149" t="s">
        <v>475</v>
      </c>
      <c r="Y888" s="149" t="s">
        <v>475</v>
      </c>
      <c r="Z888" s="150"/>
      <c r="AA888" s="150"/>
      <c r="AB888" s="152">
        <v>0</v>
      </c>
      <c r="AC888" s="152">
        <v>0</v>
      </c>
      <c r="AD888" s="152">
        <v>0</v>
      </c>
      <c r="AE888" s="152">
        <v>0</v>
      </c>
      <c r="AF888" s="152">
        <v>0</v>
      </c>
      <c r="AG888" s="150"/>
      <c r="AH888" s="150"/>
      <c r="AI888" s="150"/>
      <c r="AJ888" s="150"/>
      <c r="AK888" s="3" t="s">
        <v>475</v>
      </c>
      <c r="AL888" s="3" t="s">
        <v>475</v>
      </c>
      <c r="AM888" s="3" t="s">
        <v>475</v>
      </c>
    </row>
    <row r="889" spans="1:39" s="3" customFormat="1" x14ac:dyDescent="0.25">
      <c r="A889" s="3">
        <v>20231231</v>
      </c>
      <c r="B889" s="3" t="s">
        <v>2424</v>
      </c>
      <c r="C889" s="3" t="s">
        <v>2425</v>
      </c>
      <c r="D889" s="149">
        <v>2055.79</v>
      </c>
      <c r="E889" s="3" t="s">
        <v>24</v>
      </c>
      <c r="F889" s="3" t="s">
        <v>473</v>
      </c>
      <c r="G889" s="3" t="s">
        <v>474</v>
      </c>
      <c r="H889" s="3">
        <v>0</v>
      </c>
      <c r="I889" s="3" t="s">
        <v>473</v>
      </c>
      <c r="J889" s="3" t="s">
        <v>473</v>
      </c>
      <c r="K889" s="3" t="s">
        <v>23</v>
      </c>
      <c r="L889" s="149" t="s">
        <v>23</v>
      </c>
      <c r="M889" s="3" t="s">
        <v>475</v>
      </c>
      <c r="N889" s="149" t="s">
        <v>475</v>
      </c>
      <c r="O889" s="149" t="s">
        <v>475</v>
      </c>
      <c r="P889" s="150"/>
      <c r="Q889" s="3" t="s">
        <v>475</v>
      </c>
      <c r="R889" s="150"/>
      <c r="T889" s="150"/>
      <c r="U889" s="151">
        <v>0</v>
      </c>
      <c r="V889" s="149" t="s">
        <v>475</v>
      </c>
      <c r="W889" s="149" t="s">
        <v>475</v>
      </c>
      <c r="X889" s="149" t="s">
        <v>475</v>
      </c>
      <c r="Y889" s="149" t="s">
        <v>475</v>
      </c>
      <c r="Z889" s="150"/>
      <c r="AA889" s="150"/>
      <c r="AB889" s="152">
        <v>0</v>
      </c>
      <c r="AC889" s="152">
        <v>0</v>
      </c>
      <c r="AD889" s="152">
        <v>0</v>
      </c>
      <c r="AE889" s="152">
        <v>0</v>
      </c>
      <c r="AF889" s="152">
        <v>0</v>
      </c>
      <c r="AG889" s="150"/>
      <c r="AH889" s="150"/>
      <c r="AI889" s="150"/>
      <c r="AJ889" s="150"/>
      <c r="AK889" s="3" t="s">
        <v>475</v>
      </c>
      <c r="AL889" s="3" t="s">
        <v>475</v>
      </c>
      <c r="AM889" s="3" t="s">
        <v>475</v>
      </c>
    </row>
    <row r="890" spans="1:39" s="3" customFormat="1" x14ac:dyDescent="0.25">
      <c r="A890" s="3">
        <v>20231231</v>
      </c>
      <c r="B890" s="3" t="s">
        <v>2426</v>
      </c>
      <c r="C890" s="3" t="s">
        <v>2427</v>
      </c>
      <c r="D890" s="149">
        <v>2535221.4300000002</v>
      </c>
      <c r="E890" s="3" t="s">
        <v>23</v>
      </c>
      <c r="F890" s="3" t="s">
        <v>500</v>
      </c>
      <c r="G890" s="3" t="s">
        <v>474</v>
      </c>
      <c r="H890" s="3">
        <v>0</v>
      </c>
      <c r="I890" s="3" t="s">
        <v>500</v>
      </c>
      <c r="K890" s="3" t="s">
        <v>23</v>
      </c>
      <c r="L890" s="149" t="s">
        <v>23</v>
      </c>
      <c r="M890" s="3" t="s">
        <v>475</v>
      </c>
      <c r="N890" s="149" t="s">
        <v>475</v>
      </c>
      <c r="O890" s="149" t="s">
        <v>475</v>
      </c>
      <c r="P890" s="150"/>
      <c r="Q890" s="3" t="s">
        <v>475</v>
      </c>
      <c r="R890" s="150"/>
      <c r="T890" s="150"/>
      <c r="U890" s="151">
        <v>0</v>
      </c>
      <c r="V890" s="149" t="s">
        <v>475</v>
      </c>
      <c r="W890" s="149" t="s">
        <v>475</v>
      </c>
      <c r="X890" s="149" t="s">
        <v>475</v>
      </c>
      <c r="Y890" s="149" t="s">
        <v>475</v>
      </c>
      <c r="Z890" s="150"/>
      <c r="AA890" s="150"/>
      <c r="AB890" s="152">
        <v>0</v>
      </c>
      <c r="AC890" s="152">
        <v>0</v>
      </c>
      <c r="AD890" s="152">
        <v>0</v>
      </c>
      <c r="AE890" s="152">
        <v>0</v>
      </c>
      <c r="AF890" s="152">
        <v>0</v>
      </c>
      <c r="AG890" s="150"/>
      <c r="AH890" s="150"/>
      <c r="AI890" s="150"/>
      <c r="AJ890" s="150"/>
      <c r="AK890" s="3" t="s">
        <v>475</v>
      </c>
      <c r="AL890" s="3" t="s">
        <v>475</v>
      </c>
      <c r="AM890" s="3" t="s">
        <v>475</v>
      </c>
    </row>
    <row r="891" spans="1:39" s="3" customFormat="1" x14ac:dyDescent="0.25">
      <c r="A891" s="3">
        <v>20231231</v>
      </c>
      <c r="B891" s="3" t="s">
        <v>2428</v>
      </c>
      <c r="C891" s="3" t="s">
        <v>2429</v>
      </c>
      <c r="D891" s="149">
        <v>194500</v>
      </c>
      <c r="E891" s="3" t="s">
        <v>23</v>
      </c>
      <c r="F891" s="3" t="s">
        <v>500</v>
      </c>
      <c r="G891" s="3" t="s">
        <v>474</v>
      </c>
      <c r="H891" s="3">
        <v>0</v>
      </c>
      <c r="I891" s="3" t="s">
        <v>500</v>
      </c>
      <c r="J891" s="157" t="s">
        <v>483</v>
      </c>
      <c r="K891" s="3" t="s">
        <v>23</v>
      </c>
      <c r="L891" s="149" t="s">
        <v>23</v>
      </c>
      <c r="M891" s="3" t="s">
        <v>475</v>
      </c>
      <c r="N891" s="149" t="s">
        <v>475</v>
      </c>
      <c r="O891" s="149" t="s">
        <v>475</v>
      </c>
      <c r="P891" s="150"/>
      <c r="Q891" s="3" t="s">
        <v>475</v>
      </c>
      <c r="R891" s="150"/>
      <c r="T891" s="150"/>
      <c r="U891" s="151">
        <v>0</v>
      </c>
      <c r="V891" s="149" t="s">
        <v>475</v>
      </c>
      <c r="W891" s="149" t="s">
        <v>475</v>
      </c>
      <c r="X891" s="149" t="s">
        <v>475</v>
      </c>
      <c r="Y891" s="149" t="s">
        <v>475</v>
      </c>
      <c r="Z891" s="150"/>
      <c r="AA891" s="150"/>
      <c r="AB891" s="152">
        <v>0</v>
      </c>
      <c r="AC891" s="152">
        <v>0</v>
      </c>
      <c r="AD891" s="152">
        <v>0</v>
      </c>
      <c r="AE891" s="152">
        <v>0</v>
      </c>
      <c r="AF891" s="152">
        <v>0</v>
      </c>
      <c r="AG891" s="150"/>
      <c r="AH891" s="150"/>
      <c r="AI891" s="150"/>
      <c r="AJ891" s="150"/>
      <c r="AK891" s="3" t="s">
        <v>25</v>
      </c>
      <c r="AL891" s="3" t="s">
        <v>2430</v>
      </c>
      <c r="AM891" s="3" t="s">
        <v>475</v>
      </c>
    </row>
    <row r="892" spans="1:39" s="3" customFormat="1" x14ac:dyDescent="0.25">
      <c r="A892" s="3">
        <v>20231231</v>
      </c>
      <c r="B892" s="3" t="s">
        <v>2431</v>
      </c>
      <c r="C892" s="3" t="s">
        <v>2432</v>
      </c>
      <c r="D892" s="149">
        <v>10128.799999999999</v>
      </c>
      <c r="E892" s="3" t="s">
        <v>23</v>
      </c>
      <c r="F892" s="3" t="s">
        <v>500</v>
      </c>
      <c r="G892" s="3" t="s">
        <v>474</v>
      </c>
      <c r="H892" s="3">
        <v>0</v>
      </c>
      <c r="I892" s="3" t="s">
        <v>500</v>
      </c>
      <c r="J892" s="157" t="s">
        <v>483</v>
      </c>
      <c r="K892" s="3" t="s">
        <v>23</v>
      </c>
      <c r="L892" s="149" t="s">
        <v>23</v>
      </c>
      <c r="M892" s="3" t="s">
        <v>475</v>
      </c>
      <c r="N892" s="149" t="s">
        <v>475</v>
      </c>
      <c r="O892" s="149" t="s">
        <v>475</v>
      </c>
      <c r="P892" s="150"/>
      <c r="Q892" s="3" t="s">
        <v>475</v>
      </c>
      <c r="R892" s="150"/>
      <c r="T892" s="150"/>
      <c r="U892" s="151">
        <v>0</v>
      </c>
      <c r="V892" s="149" t="s">
        <v>475</v>
      </c>
      <c r="W892" s="149" t="s">
        <v>475</v>
      </c>
      <c r="X892" s="149" t="s">
        <v>475</v>
      </c>
      <c r="Y892" s="149" t="s">
        <v>475</v>
      </c>
      <c r="Z892" s="150"/>
      <c r="AA892" s="150"/>
      <c r="AB892" s="152">
        <v>0</v>
      </c>
      <c r="AC892" s="152">
        <v>0</v>
      </c>
      <c r="AD892" s="152">
        <v>0</v>
      </c>
      <c r="AE892" s="152">
        <v>0</v>
      </c>
      <c r="AF892" s="152">
        <v>0</v>
      </c>
      <c r="AG892" s="150"/>
      <c r="AH892" s="150"/>
      <c r="AI892" s="150"/>
      <c r="AJ892" s="150"/>
      <c r="AK892" s="3" t="s">
        <v>25</v>
      </c>
      <c r="AL892" s="3" t="s">
        <v>2433</v>
      </c>
      <c r="AM892" s="3" t="s">
        <v>475</v>
      </c>
    </row>
    <row r="893" spans="1:39" s="3" customFormat="1" x14ac:dyDescent="0.25">
      <c r="A893" s="3">
        <v>20231231</v>
      </c>
      <c r="B893" s="3" t="s">
        <v>2434</v>
      </c>
      <c r="C893" s="3" t="s">
        <v>2435</v>
      </c>
      <c r="D893" s="149">
        <v>97723.4</v>
      </c>
      <c r="E893" s="3" t="s">
        <v>23</v>
      </c>
      <c r="F893" s="3" t="s">
        <v>500</v>
      </c>
      <c r="G893" s="3" t="s">
        <v>504</v>
      </c>
      <c r="H893" s="3">
        <v>1</v>
      </c>
      <c r="I893" s="3" t="s">
        <v>500</v>
      </c>
      <c r="K893" s="3" t="s">
        <v>24</v>
      </c>
      <c r="L893" s="149" t="s">
        <v>23</v>
      </c>
      <c r="M893" s="3" t="s">
        <v>475</v>
      </c>
      <c r="N893" s="149" t="s">
        <v>475</v>
      </c>
      <c r="O893" s="149" t="s">
        <v>475</v>
      </c>
      <c r="P893" s="150"/>
      <c r="Q893" s="3" t="s">
        <v>475</v>
      </c>
      <c r="R893" s="150"/>
      <c r="T893" s="150"/>
      <c r="U893" s="151">
        <v>0</v>
      </c>
      <c r="V893" s="149" t="s">
        <v>475</v>
      </c>
      <c r="W893" s="149" t="s">
        <v>475</v>
      </c>
      <c r="X893" s="149" t="s">
        <v>475</v>
      </c>
      <c r="Y893" s="149" t="s">
        <v>475</v>
      </c>
      <c r="Z893" s="150"/>
      <c r="AA893" s="150"/>
      <c r="AB893" s="152">
        <v>0</v>
      </c>
      <c r="AC893" s="152">
        <v>0</v>
      </c>
      <c r="AD893" s="152">
        <v>0</v>
      </c>
      <c r="AE893" s="152">
        <v>0</v>
      </c>
      <c r="AF893" s="152">
        <v>0</v>
      </c>
      <c r="AG893" s="150"/>
      <c r="AH893" s="150"/>
      <c r="AI893" s="150"/>
      <c r="AJ893" s="150"/>
      <c r="AK893" s="3" t="s">
        <v>475</v>
      </c>
      <c r="AL893" s="3" t="s">
        <v>475</v>
      </c>
      <c r="AM893" s="3" t="s">
        <v>475</v>
      </c>
    </row>
    <row r="894" spans="1:39" s="3" customFormat="1" x14ac:dyDescent="0.25">
      <c r="A894" s="3">
        <v>20231231</v>
      </c>
      <c r="B894" s="3" t="s">
        <v>2436</v>
      </c>
      <c r="C894" s="3" t="s">
        <v>2437</v>
      </c>
      <c r="D894" s="149">
        <v>188983.51</v>
      </c>
      <c r="E894" s="3" t="s">
        <v>24</v>
      </c>
      <c r="F894" s="3" t="s">
        <v>473</v>
      </c>
      <c r="G894" s="3" t="s">
        <v>474</v>
      </c>
      <c r="H894" s="3">
        <v>0</v>
      </c>
      <c r="I894" s="3" t="s">
        <v>473</v>
      </c>
      <c r="J894" s="3" t="s">
        <v>473</v>
      </c>
      <c r="K894" s="3" t="s">
        <v>23</v>
      </c>
      <c r="L894" s="149" t="s">
        <v>23</v>
      </c>
      <c r="M894" s="3" t="s">
        <v>475</v>
      </c>
      <c r="N894" s="149" t="s">
        <v>475</v>
      </c>
      <c r="O894" s="149" t="s">
        <v>475</v>
      </c>
      <c r="P894" s="150"/>
      <c r="Q894" s="3" t="s">
        <v>475</v>
      </c>
      <c r="R894" s="150"/>
      <c r="T894" s="150"/>
      <c r="U894" s="151">
        <v>0</v>
      </c>
      <c r="V894" s="149" t="s">
        <v>475</v>
      </c>
      <c r="W894" s="149" t="s">
        <v>475</v>
      </c>
      <c r="X894" s="149" t="s">
        <v>475</v>
      </c>
      <c r="Y894" s="149" t="s">
        <v>475</v>
      </c>
      <c r="Z894" s="150"/>
      <c r="AA894" s="150"/>
      <c r="AB894" s="152">
        <v>0</v>
      </c>
      <c r="AC894" s="152">
        <v>0</v>
      </c>
      <c r="AD894" s="152">
        <v>0</v>
      </c>
      <c r="AE894" s="152">
        <v>0</v>
      </c>
      <c r="AF894" s="152">
        <v>0</v>
      </c>
      <c r="AG894" s="150"/>
      <c r="AH894" s="150"/>
      <c r="AI894" s="150"/>
      <c r="AJ894" s="150"/>
      <c r="AK894" s="3" t="s">
        <v>475</v>
      </c>
      <c r="AL894" s="3" t="s">
        <v>475</v>
      </c>
      <c r="AM894" s="3" t="s">
        <v>475</v>
      </c>
    </row>
    <row r="895" spans="1:39" s="3" customFormat="1" x14ac:dyDescent="0.25">
      <c r="A895" s="3">
        <v>20231231</v>
      </c>
      <c r="B895" s="3" t="s">
        <v>2438</v>
      </c>
      <c r="C895" s="3" t="s">
        <v>2439</v>
      </c>
      <c r="D895" s="149">
        <v>380450.61</v>
      </c>
      <c r="E895" s="3" t="s">
        <v>23</v>
      </c>
      <c r="F895" s="3" t="s">
        <v>500</v>
      </c>
      <c r="G895" s="3" t="s">
        <v>474</v>
      </c>
      <c r="H895" s="3">
        <v>0</v>
      </c>
      <c r="I895" s="3" t="s">
        <v>500</v>
      </c>
      <c r="K895" s="3" t="s">
        <v>23</v>
      </c>
      <c r="L895" s="149" t="s">
        <v>23</v>
      </c>
      <c r="M895" s="3" t="s">
        <v>475</v>
      </c>
      <c r="N895" s="149" t="s">
        <v>475</v>
      </c>
      <c r="O895" s="149" t="s">
        <v>475</v>
      </c>
      <c r="P895" s="150"/>
      <c r="Q895" s="3" t="s">
        <v>475</v>
      </c>
      <c r="R895" s="150"/>
      <c r="T895" s="150"/>
      <c r="U895" s="151">
        <v>0</v>
      </c>
      <c r="V895" s="149" t="s">
        <v>475</v>
      </c>
      <c r="W895" s="149" t="s">
        <v>475</v>
      </c>
      <c r="X895" s="149" t="s">
        <v>475</v>
      </c>
      <c r="Y895" s="149" t="s">
        <v>475</v>
      </c>
      <c r="Z895" s="150"/>
      <c r="AA895" s="150"/>
      <c r="AB895" s="152">
        <v>0</v>
      </c>
      <c r="AC895" s="152">
        <v>0</v>
      </c>
      <c r="AD895" s="152">
        <v>0</v>
      </c>
      <c r="AE895" s="152">
        <v>0</v>
      </c>
      <c r="AF895" s="152">
        <v>0</v>
      </c>
      <c r="AG895" s="150"/>
      <c r="AH895" s="150"/>
      <c r="AI895" s="150"/>
      <c r="AJ895" s="150"/>
      <c r="AK895" s="3" t="s">
        <v>475</v>
      </c>
      <c r="AL895" s="3" t="s">
        <v>475</v>
      </c>
      <c r="AM895" s="3" t="s">
        <v>475</v>
      </c>
    </row>
    <row r="896" spans="1:39" s="3" customFormat="1" x14ac:dyDescent="0.25">
      <c r="A896" s="3">
        <v>20231231</v>
      </c>
      <c r="B896" s="3" t="s">
        <v>2440</v>
      </c>
      <c r="C896" s="3" t="s">
        <v>2441</v>
      </c>
      <c r="D896" s="149">
        <v>404016.22000000003</v>
      </c>
      <c r="E896" s="3" t="s">
        <v>24</v>
      </c>
      <c r="F896" s="3" t="s">
        <v>473</v>
      </c>
      <c r="G896" s="3" t="s">
        <v>474</v>
      </c>
      <c r="H896" s="3">
        <v>0</v>
      </c>
      <c r="I896" s="3" t="s">
        <v>473</v>
      </c>
      <c r="J896" s="3" t="s">
        <v>473</v>
      </c>
      <c r="K896" s="3" t="s">
        <v>23</v>
      </c>
      <c r="L896" s="149" t="s">
        <v>23</v>
      </c>
      <c r="M896" s="3" t="s">
        <v>475</v>
      </c>
      <c r="N896" s="149" t="s">
        <v>475</v>
      </c>
      <c r="O896" s="149" t="s">
        <v>475</v>
      </c>
      <c r="P896" s="150"/>
      <c r="Q896" s="3" t="s">
        <v>475</v>
      </c>
      <c r="R896" s="150"/>
      <c r="T896" s="150"/>
      <c r="U896" s="151">
        <v>0</v>
      </c>
      <c r="V896" s="149" t="s">
        <v>475</v>
      </c>
      <c r="W896" s="149" t="s">
        <v>475</v>
      </c>
      <c r="X896" s="149" t="s">
        <v>475</v>
      </c>
      <c r="Y896" s="149" t="s">
        <v>475</v>
      </c>
      <c r="Z896" s="150"/>
      <c r="AA896" s="150"/>
      <c r="AB896" s="152">
        <v>0</v>
      </c>
      <c r="AC896" s="152">
        <v>0</v>
      </c>
      <c r="AD896" s="152">
        <v>0</v>
      </c>
      <c r="AE896" s="152">
        <v>0</v>
      </c>
      <c r="AF896" s="152">
        <v>0</v>
      </c>
      <c r="AG896" s="150"/>
      <c r="AH896" s="150"/>
      <c r="AI896" s="150"/>
      <c r="AJ896" s="150"/>
      <c r="AK896" s="3" t="s">
        <v>475</v>
      </c>
      <c r="AL896" s="3" t="s">
        <v>475</v>
      </c>
      <c r="AM896" s="3" t="s">
        <v>475</v>
      </c>
    </row>
    <row r="897" spans="1:40" s="3" customFormat="1" x14ac:dyDescent="0.25">
      <c r="A897" s="3">
        <v>20231231</v>
      </c>
      <c r="B897" s="3" t="s">
        <v>2442</v>
      </c>
      <c r="C897" s="3" t="s">
        <v>2443</v>
      </c>
      <c r="D897" s="149">
        <v>58814.95</v>
      </c>
      <c r="E897" s="3" t="s">
        <v>23</v>
      </c>
      <c r="F897" s="3" t="s">
        <v>500</v>
      </c>
      <c r="G897" s="3" t="s">
        <v>790</v>
      </c>
      <c r="H897" s="3">
        <v>1</v>
      </c>
      <c r="I897" s="3" t="s">
        <v>500</v>
      </c>
      <c r="K897" s="3" t="s">
        <v>24</v>
      </c>
      <c r="L897" s="149" t="s">
        <v>23</v>
      </c>
      <c r="M897" s="3" t="s">
        <v>475</v>
      </c>
      <c r="N897" s="149" t="s">
        <v>475</v>
      </c>
      <c r="O897" s="149" t="s">
        <v>475</v>
      </c>
      <c r="P897" s="150"/>
      <c r="Q897" s="3" t="s">
        <v>475</v>
      </c>
      <c r="R897" s="150"/>
      <c r="T897" s="150"/>
      <c r="U897" s="151">
        <v>0</v>
      </c>
      <c r="V897" s="149" t="s">
        <v>475</v>
      </c>
      <c r="W897" s="149" t="s">
        <v>475</v>
      </c>
      <c r="X897" s="149" t="s">
        <v>475</v>
      </c>
      <c r="Y897" s="149" t="s">
        <v>475</v>
      </c>
      <c r="Z897" s="150"/>
      <c r="AA897" s="150"/>
      <c r="AB897" s="152">
        <v>0</v>
      </c>
      <c r="AC897" s="152">
        <v>0</v>
      </c>
      <c r="AD897" s="152">
        <v>0</v>
      </c>
      <c r="AE897" s="152">
        <v>0</v>
      </c>
      <c r="AF897" s="152">
        <v>0</v>
      </c>
      <c r="AG897" s="150"/>
      <c r="AH897" s="150"/>
      <c r="AI897" s="150"/>
      <c r="AJ897" s="150"/>
      <c r="AK897" s="3" t="s">
        <v>475</v>
      </c>
      <c r="AL897" s="3" t="s">
        <v>475</v>
      </c>
      <c r="AM897" s="3" t="s">
        <v>475</v>
      </c>
    </row>
    <row r="898" spans="1:40" s="3" customFormat="1" x14ac:dyDescent="0.25">
      <c r="A898" s="3">
        <v>20231231</v>
      </c>
      <c r="B898" s="3" t="s">
        <v>2444</v>
      </c>
      <c r="C898" s="3" t="s">
        <v>2445</v>
      </c>
      <c r="D898" s="149">
        <v>151726.72</v>
      </c>
      <c r="E898" s="3" t="s">
        <v>23</v>
      </c>
      <c r="F898" s="3" t="s">
        <v>500</v>
      </c>
      <c r="G898" s="3" t="s">
        <v>474</v>
      </c>
      <c r="H898" s="3">
        <v>0</v>
      </c>
      <c r="I898" s="3" t="s">
        <v>500</v>
      </c>
      <c r="J898" s="157" t="s">
        <v>483</v>
      </c>
      <c r="K898" s="3" t="s">
        <v>23</v>
      </c>
      <c r="L898" s="149" t="s">
        <v>23</v>
      </c>
      <c r="M898" s="157" t="s">
        <v>487</v>
      </c>
      <c r="N898" s="149" t="s">
        <v>475</v>
      </c>
      <c r="O898" s="149" t="s">
        <v>475</v>
      </c>
      <c r="P898" s="150"/>
      <c r="Q898" s="3" t="s">
        <v>475</v>
      </c>
      <c r="R898" s="150"/>
      <c r="T898" s="150"/>
      <c r="U898" s="151">
        <v>0</v>
      </c>
      <c r="V898" s="149" t="s">
        <v>475</v>
      </c>
      <c r="W898" s="149" t="s">
        <v>475</v>
      </c>
      <c r="X898" s="149" t="s">
        <v>475</v>
      </c>
      <c r="Y898" s="149" t="s">
        <v>475</v>
      </c>
      <c r="Z898" s="150"/>
      <c r="AA898" s="150"/>
      <c r="AB898" s="152">
        <v>0</v>
      </c>
      <c r="AC898" s="152">
        <v>0</v>
      </c>
      <c r="AD898" s="152">
        <v>0</v>
      </c>
      <c r="AE898" s="152">
        <v>0</v>
      </c>
      <c r="AF898" s="152">
        <v>0</v>
      </c>
      <c r="AG898" s="150"/>
      <c r="AH898" s="150"/>
      <c r="AI898" s="150"/>
      <c r="AJ898" s="150"/>
      <c r="AK898" s="3" t="s">
        <v>25</v>
      </c>
      <c r="AL898" s="3" t="s">
        <v>2446</v>
      </c>
      <c r="AM898" s="3" t="s">
        <v>2447</v>
      </c>
      <c r="AN898" s="157" t="s">
        <v>490</v>
      </c>
    </row>
    <row r="899" spans="1:40" s="3" customFormat="1" x14ac:dyDescent="0.25">
      <c r="A899" s="3">
        <v>20231231</v>
      </c>
      <c r="B899" s="3" t="s">
        <v>2448</v>
      </c>
      <c r="C899" s="3" t="s">
        <v>2449</v>
      </c>
      <c r="D899" s="149">
        <v>22730.400000000001</v>
      </c>
      <c r="E899" s="3" t="s">
        <v>23</v>
      </c>
      <c r="F899" s="3" t="s">
        <v>500</v>
      </c>
      <c r="G899" s="3" t="s">
        <v>474</v>
      </c>
      <c r="H899" s="3">
        <v>0</v>
      </c>
      <c r="I899" s="3" t="s">
        <v>500</v>
      </c>
      <c r="K899" s="3" t="s">
        <v>23</v>
      </c>
      <c r="L899" s="149" t="s">
        <v>23</v>
      </c>
      <c r="M899" s="3" t="s">
        <v>475</v>
      </c>
      <c r="N899" s="149" t="s">
        <v>475</v>
      </c>
      <c r="O899" s="149" t="s">
        <v>475</v>
      </c>
      <c r="P899" s="150"/>
      <c r="Q899" s="3" t="s">
        <v>475</v>
      </c>
      <c r="R899" s="150"/>
      <c r="T899" s="150"/>
      <c r="U899" s="151">
        <v>0</v>
      </c>
      <c r="V899" s="149" t="s">
        <v>475</v>
      </c>
      <c r="W899" s="149" t="s">
        <v>475</v>
      </c>
      <c r="X899" s="149" t="s">
        <v>475</v>
      </c>
      <c r="Y899" s="149" t="s">
        <v>475</v>
      </c>
      <c r="Z899" s="150"/>
      <c r="AA899" s="150"/>
      <c r="AB899" s="152">
        <v>0</v>
      </c>
      <c r="AC899" s="152">
        <v>0</v>
      </c>
      <c r="AD899" s="152">
        <v>0</v>
      </c>
      <c r="AE899" s="152">
        <v>0</v>
      </c>
      <c r="AF899" s="152">
        <v>0</v>
      </c>
      <c r="AG899" s="150"/>
      <c r="AH899" s="150"/>
      <c r="AI899" s="150"/>
      <c r="AJ899" s="150"/>
      <c r="AK899" s="3" t="s">
        <v>475</v>
      </c>
      <c r="AL899" s="3" t="s">
        <v>475</v>
      </c>
      <c r="AM899" s="3" t="s">
        <v>475</v>
      </c>
    </row>
    <row r="900" spans="1:40" s="3" customFormat="1" x14ac:dyDescent="0.25">
      <c r="A900" s="3">
        <v>20231231</v>
      </c>
      <c r="B900" s="3" t="s">
        <v>2450</v>
      </c>
      <c r="C900" s="3" t="s">
        <v>2451</v>
      </c>
      <c r="D900" s="149">
        <v>1066883.1400000001</v>
      </c>
      <c r="E900" s="3" t="s">
        <v>24</v>
      </c>
      <c r="F900" s="3" t="s">
        <v>473</v>
      </c>
      <c r="G900" s="3" t="s">
        <v>474</v>
      </c>
      <c r="H900" s="3">
        <v>0</v>
      </c>
      <c r="I900" s="3" t="s">
        <v>473</v>
      </c>
      <c r="J900" s="3" t="s">
        <v>473</v>
      </c>
      <c r="K900" s="3" t="s">
        <v>23</v>
      </c>
      <c r="L900" s="149" t="s">
        <v>23</v>
      </c>
      <c r="M900" s="3" t="s">
        <v>475</v>
      </c>
      <c r="N900" s="149" t="s">
        <v>475</v>
      </c>
      <c r="O900" s="149" t="s">
        <v>475</v>
      </c>
      <c r="P900" s="150"/>
      <c r="Q900" s="3" t="s">
        <v>475</v>
      </c>
      <c r="R900" s="150"/>
      <c r="T900" s="150"/>
      <c r="U900" s="151">
        <v>0</v>
      </c>
      <c r="V900" s="149" t="s">
        <v>475</v>
      </c>
      <c r="W900" s="149" t="s">
        <v>475</v>
      </c>
      <c r="X900" s="149" t="s">
        <v>475</v>
      </c>
      <c r="Y900" s="149" t="s">
        <v>475</v>
      </c>
      <c r="Z900" s="150"/>
      <c r="AA900" s="150"/>
      <c r="AB900" s="152">
        <v>0</v>
      </c>
      <c r="AC900" s="152">
        <v>0</v>
      </c>
      <c r="AD900" s="152">
        <v>0</v>
      </c>
      <c r="AE900" s="152">
        <v>0</v>
      </c>
      <c r="AF900" s="152">
        <v>0</v>
      </c>
      <c r="AG900" s="150"/>
      <c r="AH900" s="150"/>
      <c r="AI900" s="150"/>
      <c r="AJ900" s="150"/>
      <c r="AK900" s="3" t="s">
        <v>475</v>
      </c>
      <c r="AL900" s="3" t="s">
        <v>475</v>
      </c>
      <c r="AM900" s="3" t="s">
        <v>475</v>
      </c>
    </row>
    <row r="901" spans="1:40" s="3" customFormat="1" x14ac:dyDescent="0.25">
      <c r="A901" s="3">
        <v>20231231</v>
      </c>
      <c r="B901" s="3" t="s">
        <v>2452</v>
      </c>
      <c r="C901" s="3" t="s">
        <v>2453</v>
      </c>
      <c r="D901" s="149">
        <v>172970.44</v>
      </c>
      <c r="E901" s="3" t="s">
        <v>23</v>
      </c>
      <c r="F901" s="3" t="s">
        <v>500</v>
      </c>
      <c r="G901" s="3" t="s">
        <v>474</v>
      </c>
      <c r="H901" s="3">
        <v>0</v>
      </c>
      <c r="I901" s="3" t="s">
        <v>500</v>
      </c>
      <c r="J901" s="157" t="s">
        <v>483</v>
      </c>
      <c r="K901" s="3" t="s">
        <v>23</v>
      </c>
      <c r="L901" s="149" t="s">
        <v>23</v>
      </c>
      <c r="M901" s="3" t="s">
        <v>475</v>
      </c>
      <c r="N901" s="149" t="s">
        <v>475</v>
      </c>
      <c r="O901" s="149" t="s">
        <v>475</v>
      </c>
      <c r="P901" s="150"/>
      <c r="Q901" s="3" t="s">
        <v>475</v>
      </c>
      <c r="R901" s="150"/>
      <c r="T901" s="150"/>
      <c r="U901" s="151">
        <v>0</v>
      </c>
      <c r="V901" s="149" t="s">
        <v>475</v>
      </c>
      <c r="W901" s="149" t="s">
        <v>475</v>
      </c>
      <c r="X901" s="149" t="s">
        <v>475</v>
      </c>
      <c r="Y901" s="149" t="s">
        <v>475</v>
      </c>
      <c r="Z901" s="150"/>
      <c r="AA901" s="150"/>
      <c r="AB901" s="152">
        <v>0</v>
      </c>
      <c r="AC901" s="152">
        <v>0</v>
      </c>
      <c r="AD901" s="152">
        <v>0</v>
      </c>
      <c r="AE901" s="152">
        <v>0</v>
      </c>
      <c r="AF901" s="152">
        <v>0</v>
      </c>
      <c r="AG901" s="150"/>
      <c r="AH901" s="150"/>
      <c r="AI901" s="150"/>
      <c r="AJ901" s="150"/>
      <c r="AK901" s="3" t="s">
        <v>25</v>
      </c>
      <c r="AL901" s="3" t="s">
        <v>2454</v>
      </c>
      <c r="AM901" s="3" t="s">
        <v>475</v>
      </c>
    </row>
    <row r="902" spans="1:40" s="3" customFormat="1" x14ac:dyDescent="0.25">
      <c r="A902" s="3">
        <v>20231231</v>
      </c>
      <c r="B902" s="3" t="s">
        <v>2455</v>
      </c>
      <c r="C902" s="3" t="s">
        <v>2456</v>
      </c>
      <c r="D902" s="149">
        <v>19476.650000000001</v>
      </c>
      <c r="E902" s="3" t="s">
        <v>23</v>
      </c>
      <c r="F902" s="3" t="s">
        <v>500</v>
      </c>
      <c r="G902" s="3" t="s">
        <v>474</v>
      </c>
      <c r="H902" s="3">
        <v>0</v>
      </c>
      <c r="I902" s="3" t="s">
        <v>500</v>
      </c>
      <c r="J902" s="157" t="s">
        <v>483</v>
      </c>
      <c r="K902" s="3" t="s">
        <v>23</v>
      </c>
      <c r="L902" s="149" t="s">
        <v>23</v>
      </c>
      <c r="M902" s="3" t="s">
        <v>475</v>
      </c>
      <c r="N902" s="149" t="s">
        <v>475</v>
      </c>
      <c r="O902" s="149" t="s">
        <v>475</v>
      </c>
      <c r="P902" s="150"/>
      <c r="Q902" s="3" t="s">
        <v>475</v>
      </c>
      <c r="R902" s="150"/>
      <c r="T902" s="150"/>
      <c r="U902" s="151">
        <v>0</v>
      </c>
      <c r="V902" s="149" t="s">
        <v>475</v>
      </c>
      <c r="W902" s="149" t="s">
        <v>475</v>
      </c>
      <c r="X902" s="149" t="s">
        <v>475</v>
      </c>
      <c r="Y902" s="149" t="s">
        <v>475</v>
      </c>
      <c r="Z902" s="150"/>
      <c r="AA902" s="150"/>
      <c r="AB902" s="152">
        <v>0</v>
      </c>
      <c r="AC902" s="152">
        <v>0</v>
      </c>
      <c r="AD902" s="152">
        <v>0</v>
      </c>
      <c r="AE902" s="152">
        <v>0</v>
      </c>
      <c r="AF902" s="152">
        <v>0</v>
      </c>
      <c r="AG902" s="150"/>
      <c r="AH902" s="150"/>
      <c r="AI902" s="150"/>
      <c r="AJ902" s="150"/>
      <c r="AK902" s="3" t="s">
        <v>25</v>
      </c>
      <c r="AL902" s="3" t="s">
        <v>2457</v>
      </c>
      <c r="AM902" s="3" t="s">
        <v>475</v>
      </c>
    </row>
    <row r="903" spans="1:40" s="3" customFormat="1" x14ac:dyDescent="0.25">
      <c r="A903" s="3">
        <v>20231231</v>
      </c>
      <c r="B903" s="3" t="s">
        <v>2458</v>
      </c>
      <c r="C903" s="3" t="s">
        <v>2459</v>
      </c>
      <c r="D903" s="149">
        <v>14920</v>
      </c>
      <c r="E903" s="3" t="s">
        <v>23</v>
      </c>
      <c r="F903" s="3" t="s">
        <v>500</v>
      </c>
      <c r="G903" s="3" t="s">
        <v>474</v>
      </c>
      <c r="H903" s="3">
        <v>0</v>
      </c>
      <c r="I903" s="3" t="s">
        <v>500</v>
      </c>
      <c r="K903" s="3" t="s">
        <v>23</v>
      </c>
      <c r="L903" s="149" t="s">
        <v>23</v>
      </c>
      <c r="M903" s="3" t="s">
        <v>475</v>
      </c>
      <c r="N903" s="149" t="s">
        <v>475</v>
      </c>
      <c r="O903" s="149" t="s">
        <v>475</v>
      </c>
      <c r="P903" s="150"/>
      <c r="Q903" s="3" t="s">
        <v>475</v>
      </c>
      <c r="R903" s="150"/>
      <c r="T903" s="150"/>
      <c r="U903" s="151">
        <v>0</v>
      </c>
      <c r="V903" s="149" t="s">
        <v>475</v>
      </c>
      <c r="W903" s="149" t="s">
        <v>475</v>
      </c>
      <c r="X903" s="149" t="s">
        <v>475</v>
      </c>
      <c r="Y903" s="149" t="s">
        <v>475</v>
      </c>
      <c r="Z903" s="150"/>
      <c r="AA903" s="150"/>
      <c r="AB903" s="152">
        <v>0</v>
      </c>
      <c r="AC903" s="152">
        <v>0</v>
      </c>
      <c r="AD903" s="152">
        <v>0</v>
      </c>
      <c r="AE903" s="152">
        <v>0</v>
      </c>
      <c r="AF903" s="152">
        <v>0</v>
      </c>
      <c r="AG903" s="150"/>
      <c r="AH903" s="150"/>
      <c r="AI903" s="150"/>
      <c r="AJ903" s="150"/>
      <c r="AK903" s="3" t="s">
        <v>475</v>
      </c>
      <c r="AL903" s="3" t="s">
        <v>475</v>
      </c>
      <c r="AM903" s="3" t="s">
        <v>475</v>
      </c>
    </row>
    <row r="904" spans="1:40" s="3" customFormat="1" x14ac:dyDescent="0.25">
      <c r="A904" s="3">
        <v>20231231</v>
      </c>
      <c r="B904" s="3" t="s">
        <v>2460</v>
      </c>
      <c r="C904" s="3" t="s">
        <v>2461</v>
      </c>
      <c r="D904" s="149">
        <v>2057636.72</v>
      </c>
      <c r="E904" s="3" t="s">
        <v>23</v>
      </c>
      <c r="F904" s="3" t="s">
        <v>500</v>
      </c>
      <c r="G904" s="3" t="s">
        <v>504</v>
      </c>
      <c r="H904" s="3">
        <v>1</v>
      </c>
      <c r="I904" s="3" t="s">
        <v>500</v>
      </c>
      <c r="K904" s="3" t="s">
        <v>24</v>
      </c>
      <c r="L904" s="149" t="s">
        <v>23</v>
      </c>
      <c r="M904" s="3" t="s">
        <v>475</v>
      </c>
      <c r="N904" s="149" t="s">
        <v>475</v>
      </c>
      <c r="O904" s="149" t="s">
        <v>475</v>
      </c>
      <c r="P904" s="150"/>
      <c r="Q904" s="3" t="s">
        <v>475</v>
      </c>
      <c r="R904" s="150"/>
      <c r="T904" s="150"/>
      <c r="U904" s="151">
        <v>0</v>
      </c>
      <c r="V904" s="149" t="s">
        <v>475</v>
      </c>
      <c r="W904" s="149" t="s">
        <v>475</v>
      </c>
      <c r="X904" s="149" t="s">
        <v>475</v>
      </c>
      <c r="Y904" s="149" t="s">
        <v>475</v>
      </c>
      <c r="Z904" s="150"/>
      <c r="AA904" s="150"/>
      <c r="AB904" s="152">
        <v>0</v>
      </c>
      <c r="AC904" s="152">
        <v>0</v>
      </c>
      <c r="AD904" s="152">
        <v>0</v>
      </c>
      <c r="AE904" s="152">
        <v>0</v>
      </c>
      <c r="AF904" s="152">
        <v>0</v>
      </c>
      <c r="AG904" s="150"/>
      <c r="AH904" s="150"/>
      <c r="AI904" s="150"/>
      <c r="AJ904" s="150"/>
      <c r="AK904" s="3" t="s">
        <v>475</v>
      </c>
      <c r="AL904" s="3" t="s">
        <v>475</v>
      </c>
      <c r="AM904" s="3" t="s">
        <v>475</v>
      </c>
    </row>
    <row r="905" spans="1:40" s="3" customFormat="1" x14ac:dyDescent="0.25">
      <c r="A905" s="3">
        <v>20231231</v>
      </c>
      <c r="B905" s="3" t="s">
        <v>2462</v>
      </c>
      <c r="C905" s="3" t="s">
        <v>2463</v>
      </c>
      <c r="D905" s="149">
        <v>58353.47</v>
      </c>
      <c r="E905" s="3" t="s">
        <v>23</v>
      </c>
      <c r="F905" s="3" t="s">
        <v>500</v>
      </c>
      <c r="G905" s="3" t="s">
        <v>474</v>
      </c>
      <c r="H905" s="3">
        <v>0</v>
      </c>
      <c r="I905" s="3" t="s">
        <v>500</v>
      </c>
      <c r="J905" s="157" t="s">
        <v>506</v>
      </c>
      <c r="K905" s="3" t="s">
        <v>23</v>
      </c>
      <c r="L905" s="149" t="s">
        <v>23</v>
      </c>
      <c r="M905" s="157" t="s">
        <v>487</v>
      </c>
      <c r="N905" s="149" t="s">
        <v>475</v>
      </c>
      <c r="O905" s="153">
        <v>7.2999999999999995E-2</v>
      </c>
      <c r="P905" s="150"/>
      <c r="Q905" s="157">
        <v>6.0000000000000001E-3</v>
      </c>
      <c r="R905" s="150"/>
      <c r="S905" s="157">
        <v>1</v>
      </c>
      <c r="T905" s="150"/>
      <c r="U905" s="151">
        <v>0</v>
      </c>
      <c r="V905" s="149" t="s">
        <v>475</v>
      </c>
      <c r="W905" s="149" t="s">
        <v>475</v>
      </c>
      <c r="X905" s="149" t="s">
        <v>475</v>
      </c>
      <c r="Y905" s="149" t="s">
        <v>475</v>
      </c>
      <c r="Z905" s="150"/>
      <c r="AA905" s="150"/>
      <c r="AB905" s="152">
        <v>4259.8033100000002</v>
      </c>
      <c r="AC905" s="152">
        <v>350.12082000000004</v>
      </c>
      <c r="AD905" s="152">
        <v>0</v>
      </c>
      <c r="AE905" s="152">
        <v>0</v>
      </c>
      <c r="AF905" s="152">
        <v>0</v>
      </c>
      <c r="AG905" s="150"/>
      <c r="AH905" s="150"/>
      <c r="AI905" s="150"/>
      <c r="AJ905" s="150"/>
      <c r="AK905" s="3" t="s">
        <v>22</v>
      </c>
      <c r="AL905" s="3" t="s">
        <v>1605</v>
      </c>
      <c r="AM905" s="3" t="s">
        <v>1606</v>
      </c>
      <c r="AN905" s="157" t="s">
        <v>490</v>
      </c>
    </row>
    <row r="906" spans="1:40" s="3" customFormat="1" x14ac:dyDescent="0.25">
      <c r="A906" s="3">
        <v>20231231</v>
      </c>
      <c r="B906" s="3" t="s">
        <v>2464</v>
      </c>
      <c r="C906" s="3" t="s">
        <v>2465</v>
      </c>
      <c r="D906" s="149">
        <v>554047.12</v>
      </c>
      <c r="E906" s="3" t="s">
        <v>23</v>
      </c>
      <c r="F906" s="3" t="s">
        <v>500</v>
      </c>
      <c r="G906" s="3" t="s">
        <v>504</v>
      </c>
      <c r="H906" s="3">
        <v>1</v>
      </c>
      <c r="I906" s="3" t="s">
        <v>500</v>
      </c>
      <c r="K906" s="3" t="s">
        <v>24</v>
      </c>
      <c r="L906" s="149" t="s">
        <v>23</v>
      </c>
      <c r="M906" s="3" t="s">
        <v>475</v>
      </c>
      <c r="N906" s="149" t="s">
        <v>475</v>
      </c>
      <c r="O906" s="149" t="s">
        <v>475</v>
      </c>
      <c r="P906" s="150"/>
      <c r="Q906" s="3" t="s">
        <v>475</v>
      </c>
      <c r="R906" s="150"/>
      <c r="T906" s="150"/>
      <c r="U906" s="151">
        <v>0</v>
      </c>
      <c r="V906" s="149" t="s">
        <v>475</v>
      </c>
      <c r="W906" s="149" t="s">
        <v>475</v>
      </c>
      <c r="X906" s="149" t="s">
        <v>475</v>
      </c>
      <c r="Y906" s="149" t="s">
        <v>475</v>
      </c>
      <c r="Z906" s="150"/>
      <c r="AA906" s="150"/>
      <c r="AB906" s="152">
        <v>0</v>
      </c>
      <c r="AC906" s="152">
        <v>0</v>
      </c>
      <c r="AD906" s="152">
        <v>0</v>
      </c>
      <c r="AE906" s="152">
        <v>0</v>
      </c>
      <c r="AF906" s="152">
        <v>0</v>
      </c>
      <c r="AG906" s="150"/>
      <c r="AH906" s="150"/>
      <c r="AI906" s="150"/>
      <c r="AJ906" s="150"/>
      <c r="AK906" s="3" t="s">
        <v>475</v>
      </c>
      <c r="AL906" s="3" t="s">
        <v>475</v>
      </c>
      <c r="AM906" s="3" t="s">
        <v>475</v>
      </c>
    </row>
    <row r="907" spans="1:40" s="3" customFormat="1" x14ac:dyDescent="0.25">
      <c r="A907" s="3">
        <v>20231231</v>
      </c>
      <c r="B907" s="3" t="s">
        <v>2466</v>
      </c>
      <c r="C907" s="3" t="s">
        <v>2467</v>
      </c>
      <c r="D907" s="149">
        <v>100526.1</v>
      </c>
      <c r="E907" s="3" t="s">
        <v>23</v>
      </c>
      <c r="F907" s="3" t="s">
        <v>500</v>
      </c>
      <c r="G907" s="3" t="s">
        <v>474</v>
      </c>
      <c r="H907" s="3">
        <v>0</v>
      </c>
      <c r="I907" s="3" t="s">
        <v>500</v>
      </c>
      <c r="K907" s="3" t="s">
        <v>23</v>
      </c>
      <c r="L907" s="149" t="s">
        <v>23</v>
      </c>
      <c r="M907" s="3" t="s">
        <v>475</v>
      </c>
      <c r="N907" s="149" t="s">
        <v>475</v>
      </c>
      <c r="O907" s="149" t="s">
        <v>475</v>
      </c>
      <c r="P907" s="150"/>
      <c r="Q907" s="3" t="s">
        <v>475</v>
      </c>
      <c r="R907" s="150"/>
      <c r="T907" s="150"/>
      <c r="U907" s="151">
        <v>0</v>
      </c>
      <c r="V907" s="149" t="s">
        <v>475</v>
      </c>
      <c r="W907" s="149" t="s">
        <v>475</v>
      </c>
      <c r="X907" s="149" t="s">
        <v>475</v>
      </c>
      <c r="Y907" s="149" t="s">
        <v>475</v>
      </c>
      <c r="Z907" s="150"/>
      <c r="AA907" s="150"/>
      <c r="AB907" s="152">
        <v>0</v>
      </c>
      <c r="AC907" s="152">
        <v>0</v>
      </c>
      <c r="AD907" s="152">
        <v>0</v>
      </c>
      <c r="AE907" s="152">
        <v>0</v>
      </c>
      <c r="AF907" s="152">
        <v>0</v>
      </c>
      <c r="AG907" s="150"/>
      <c r="AH907" s="150"/>
      <c r="AI907" s="150"/>
      <c r="AJ907" s="150"/>
      <c r="AK907" s="3" t="s">
        <v>475</v>
      </c>
      <c r="AL907" s="3" t="s">
        <v>475</v>
      </c>
      <c r="AM907" s="3" t="s">
        <v>475</v>
      </c>
    </row>
    <row r="908" spans="1:40" s="3" customFormat="1" x14ac:dyDescent="0.25">
      <c r="A908" s="3">
        <v>20231231</v>
      </c>
      <c r="B908" s="3" t="s">
        <v>2468</v>
      </c>
      <c r="C908" s="3" t="s">
        <v>2469</v>
      </c>
      <c r="D908" s="149">
        <v>7923.12</v>
      </c>
      <c r="E908" s="3" t="s">
        <v>24</v>
      </c>
      <c r="F908" s="3" t="s">
        <v>473</v>
      </c>
      <c r="G908" s="3" t="s">
        <v>474</v>
      </c>
      <c r="H908" s="3">
        <v>0</v>
      </c>
      <c r="I908" s="3" t="s">
        <v>473</v>
      </c>
      <c r="J908" s="3" t="s">
        <v>473</v>
      </c>
      <c r="K908" s="3" t="s">
        <v>23</v>
      </c>
      <c r="L908" s="149" t="s">
        <v>23</v>
      </c>
      <c r="M908" s="3" t="s">
        <v>475</v>
      </c>
      <c r="N908" s="149" t="s">
        <v>475</v>
      </c>
      <c r="O908" s="149" t="s">
        <v>475</v>
      </c>
      <c r="P908" s="150"/>
      <c r="Q908" s="3" t="s">
        <v>475</v>
      </c>
      <c r="R908" s="150"/>
      <c r="T908" s="150"/>
      <c r="U908" s="151">
        <v>0</v>
      </c>
      <c r="V908" s="149" t="s">
        <v>475</v>
      </c>
      <c r="W908" s="149" t="s">
        <v>475</v>
      </c>
      <c r="X908" s="149" t="s">
        <v>475</v>
      </c>
      <c r="Y908" s="149" t="s">
        <v>475</v>
      </c>
      <c r="Z908" s="150"/>
      <c r="AA908" s="150"/>
      <c r="AB908" s="152">
        <v>0</v>
      </c>
      <c r="AC908" s="152">
        <v>0</v>
      </c>
      <c r="AD908" s="152">
        <v>0</v>
      </c>
      <c r="AE908" s="152">
        <v>0</v>
      </c>
      <c r="AF908" s="152">
        <v>0</v>
      </c>
      <c r="AG908" s="150"/>
      <c r="AH908" s="150"/>
      <c r="AI908" s="150"/>
      <c r="AJ908" s="150"/>
      <c r="AK908" s="3" t="s">
        <v>475</v>
      </c>
      <c r="AL908" s="3" t="s">
        <v>475</v>
      </c>
      <c r="AM908" s="3" t="s">
        <v>475</v>
      </c>
    </row>
    <row r="909" spans="1:40" s="3" customFormat="1" x14ac:dyDescent="0.25">
      <c r="A909" s="3">
        <v>20231231</v>
      </c>
      <c r="B909" s="3" t="s">
        <v>2470</v>
      </c>
      <c r="C909" s="3" t="s">
        <v>2471</v>
      </c>
      <c r="D909" s="149">
        <v>38311.93</v>
      </c>
      <c r="E909" s="3" t="s">
        <v>23</v>
      </c>
      <c r="F909" s="3" t="s">
        <v>500</v>
      </c>
      <c r="G909" s="3" t="s">
        <v>474</v>
      </c>
      <c r="H909" s="3">
        <v>0</v>
      </c>
      <c r="I909" s="3" t="s">
        <v>500</v>
      </c>
      <c r="K909" s="3" t="s">
        <v>23</v>
      </c>
      <c r="L909" s="149" t="s">
        <v>23</v>
      </c>
      <c r="M909" s="3" t="s">
        <v>475</v>
      </c>
      <c r="N909" s="149" t="s">
        <v>475</v>
      </c>
      <c r="O909" s="149" t="s">
        <v>475</v>
      </c>
      <c r="P909" s="150"/>
      <c r="Q909" s="3" t="s">
        <v>475</v>
      </c>
      <c r="R909" s="150"/>
      <c r="T909" s="150"/>
      <c r="U909" s="151">
        <v>0</v>
      </c>
      <c r="V909" s="149" t="s">
        <v>475</v>
      </c>
      <c r="W909" s="149" t="s">
        <v>475</v>
      </c>
      <c r="X909" s="149" t="s">
        <v>475</v>
      </c>
      <c r="Y909" s="149" t="s">
        <v>475</v>
      </c>
      <c r="Z909" s="150"/>
      <c r="AA909" s="150"/>
      <c r="AB909" s="152">
        <v>0</v>
      </c>
      <c r="AC909" s="152">
        <v>0</v>
      </c>
      <c r="AD909" s="152">
        <v>0</v>
      </c>
      <c r="AE909" s="152">
        <v>0</v>
      </c>
      <c r="AF909" s="152">
        <v>0</v>
      </c>
      <c r="AG909" s="150"/>
      <c r="AH909" s="150"/>
      <c r="AI909" s="150"/>
      <c r="AJ909" s="150"/>
      <c r="AK909" s="3" t="s">
        <v>475</v>
      </c>
      <c r="AL909" s="3" t="s">
        <v>475</v>
      </c>
      <c r="AM909" s="3" t="s">
        <v>475</v>
      </c>
    </row>
    <row r="910" spans="1:40" s="3" customFormat="1" x14ac:dyDescent="0.25">
      <c r="A910" s="3">
        <v>20231231</v>
      </c>
      <c r="B910" s="3" t="s">
        <v>2472</v>
      </c>
      <c r="C910" s="3" t="s">
        <v>2473</v>
      </c>
      <c r="D910" s="149">
        <v>413968</v>
      </c>
      <c r="E910" s="3" t="s">
        <v>23</v>
      </c>
      <c r="F910" s="3" t="s">
        <v>500</v>
      </c>
      <c r="G910" s="3" t="s">
        <v>474</v>
      </c>
      <c r="H910" s="3">
        <v>0</v>
      </c>
      <c r="I910" s="3" t="s">
        <v>500</v>
      </c>
      <c r="K910" s="3" t="s">
        <v>23</v>
      </c>
      <c r="L910" s="149" t="s">
        <v>23</v>
      </c>
      <c r="M910" s="3" t="s">
        <v>475</v>
      </c>
      <c r="N910" s="149" t="s">
        <v>475</v>
      </c>
      <c r="O910" s="149" t="s">
        <v>475</v>
      </c>
      <c r="P910" s="150"/>
      <c r="Q910" s="3" t="s">
        <v>475</v>
      </c>
      <c r="R910" s="150"/>
      <c r="T910" s="150"/>
      <c r="U910" s="151">
        <v>0</v>
      </c>
      <c r="V910" s="149" t="s">
        <v>475</v>
      </c>
      <c r="W910" s="149" t="s">
        <v>475</v>
      </c>
      <c r="X910" s="149" t="s">
        <v>475</v>
      </c>
      <c r="Y910" s="149" t="s">
        <v>475</v>
      </c>
      <c r="Z910" s="150"/>
      <c r="AA910" s="150"/>
      <c r="AB910" s="152">
        <v>0</v>
      </c>
      <c r="AC910" s="152">
        <v>0</v>
      </c>
      <c r="AD910" s="152">
        <v>0</v>
      </c>
      <c r="AE910" s="152">
        <v>0</v>
      </c>
      <c r="AF910" s="152">
        <v>0</v>
      </c>
      <c r="AG910" s="150"/>
      <c r="AH910" s="150"/>
      <c r="AI910" s="150"/>
      <c r="AJ910" s="150"/>
      <c r="AK910" s="3" t="s">
        <v>475</v>
      </c>
      <c r="AL910" s="3" t="s">
        <v>475</v>
      </c>
      <c r="AM910" s="3" t="s">
        <v>475</v>
      </c>
    </row>
    <row r="911" spans="1:40" s="3" customFormat="1" x14ac:dyDescent="0.25">
      <c r="A911" s="3">
        <v>20231231</v>
      </c>
      <c r="B911" s="3" t="s">
        <v>2474</v>
      </c>
      <c r="C911" s="3" t="s">
        <v>2475</v>
      </c>
      <c r="D911" s="149">
        <v>1776380.76</v>
      </c>
      <c r="E911" s="3" t="s">
        <v>23</v>
      </c>
      <c r="F911" s="3" t="s">
        <v>500</v>
      </c>
      <c r="G911" s="3" t="s">
        <v>504</v>
      </c>
      <c r="H911" s="3">
        <v>1</v>
      </c>
      <c r="I911" s="3" t="s">
        <v>500</v>
      </c>
      <c r="K911" s="3" t="s">
        <v>24</v>
      </c>
      <c r="L911" s="149" t="s">
        <v>23</v>
      </c>
      <c r="M911" s="3" t="s">
        <v>475</v>
      </c>
      <c r="N911" s="149" t="s">
        <v>475</v>
      </c>
      <c r="O911" s="149" t="s">
        <v>475</v>
      </c>
      <c r="P911" s="150"/>
      <c r="Q911" s="3" t="s">
        <v>475</v>
      </c>
      <c r="R911" s="150"/>
      <c r="T911" s="150"/>
      <c r="U911" s="151">
        <v>0</v>
      </c>
      <c r="V911" s="149" t="s">
        <v>475</v>
      </c>
      <c r="W911" s="149" t="s">
        <v>475</v>
      </c>
      <c r="X911" s="149" t="s">
        <v>475</v>
      </c>
      <c r="Y911" s="149" t="s">
        <v>475</v>
      </c>
      <c r="Z911" s="150"/>
      <c r="AA911" s="150"/>
      <c r="AB911" s="152">
        <v>0</v>
      </c>
      <c r="AC911" s="152">
        <v>0</v>
      </c>
      <c r="AD911" s="152">
        <v>0</v>
      </c>
      <c r="AE911" s="152">
        <v>0</v>
      </c>
      <c r="AF911" s="152">
        <v>0</v>
      </c>
      <c r="AG911" s="150"/>
      <c r="AH911" s="150"/>
      <c r="AI911" s="150"/>
      <c r="AJ911" s="150"/>
      <c r="AK911" s="3" t="s">
        <v>475</v>
      </c>
      <c r="AL911" s="3" t="s">
        <v>475</v>
      </c>
      <c r="AM911" s="3" t="s">
        <v>475</v>
      </c>
    </row>
    <row r="912" spans="1:40" s="3" customFormat="1" x14ac:dyDescent="0.25">
      <c r="A912" s="3">
        <v>20231231</v>
      </c>
      <c r="B912" s="3" t="s">
        <v>2476</v>
      </c>
      <c r="C912" s="3" t="s">
        <v>2477</v>
      </c>
      <c r="D912" s="149">
        <v>85930.75</v>
      </c>
      <c r="E912" s="3" t="s">
        <v>24</v>
      </c>
      <c r="F912" s="3" t="s">
        <v>473</v>
      </c>
      <c r="G912" s="3" t="s">
        <v>474</v>
      </c>
      <c r="H912" s="3">
        <v>0</v>
      </c>
      <c r="I912" s="3" t="s">
        <v>473</v>
      </c>
      <c r="J912" s="3" t="s">
        <v>473</v>
      </c>
      <c r="K912" s="3" t="s">
        <v>23</v>
      </c>
      <c r="L912" s="149" t="s">
        <v>23</v>
      </c>
      <c r="M912" s="3" t="s">
        <v>475</v>
      </c>
      <c r="N912" s="149" t="s">
        <v>475</v>
      </c>
      <c r="O912" s="149" t="s">
        <v>475</v>
      </c>
      <c r="P912" s="150"/>
      <c r="Q912" s="3" t="s">
        <v>475</v>
      </c>
      <c r="R912" s="150"/>
      <c r="T912" s="150"/>
      <c r="U912" s="151">
        <v>0</v>
      </c>
      <c r="V912" s="149" t="s">
        <v>475</v>
      </c>
      <c r="W912" s="149" t="s">
        <v>475</v>
      </c>
      <c r="X912" s="149" t="s">
        <v>475</v>
      </c>
      <c r="Y912" s="149" t="s">
        <v>475</v>
      </c>
      <c r="Z912" s="150"/>
      <c r="AA912" s="150"/>
      <c r="AB912" s="152">
        <v>0</v>
      </c>
      <c r="AC912" s="152">
        <v>0</v>
      </c>
      <c r="AD912" s="152">
        <v>0</v>
      </c>
      <c r="AE912" s="152">
        <v>0</v>
      </c>
      <c r="AF912" s="152">
        <v>0</v>
      </c>
      <c r="AG912" s="150"/>
      <c r="AH912" s="150"/>
      <c r="AI912" s="150"/>
      <c r="AJ912" s="150"/>
      <c r="AK912" s="3" t="s">
        <v>475</v>
      </c>
      <c r="AL912" s="3" t="s">
        <v>475</v>
      </c>
      <c r="AM912" s="3" t="s">
        <v>475</v>
      </c>
    </row>
    <row r="913" spans="1:40" s="3" customFormat="1" x14ac:dyDescent="0.25">
      <c r="A913" s="3">
        <v>20231231</v>
      </c>
      <c r="B913" s="3" t="s">
        <v>2478</v>
      </c>
      <c r="C913" s="3" t="s">
        <v>2479</v>
      </c>
      <c r="D913" s="149">
        <v>406562.99</v>
      </c>
      <c r="E913" s="3" t="s">
        <v>23</v>
      </c>
      <c r="F913" s="3" t="s">
        <v>500</v>
      </c>
      <c r="G913" s="3" t="s">
        <v>504</v>
      </c>
      <c r="H913" s="3">
        <v>1</v>
      </c>
      <c r="I913" s="3" t="s">
        <v>500</v>
      </c>
      <c r="J913" s="157" t="s">
        <v>506</v>
      </c>
      <c r="K913" s="3" t="s">
        <v>24</v>
      </c>
      <c r="L913" s="149" t="s">
        <v>23</v>
      </c>
      <c r="M913" s="3" t="s">
        <v>475</v>
      </c>
      <c r="N913" s="149" t="s">
        <v>475</v>
      </c>
      <c r="O913" s="149" t="s">
        <v>475</v>
      </c>
      <c r="P913" s="150"/>
      <c r="Q913" s="3" t="s">
        <v>475</v>
      </c>
      <c r="R913" s="150"/>
      <c r="T913" s="150"/>
      <c r="U913" s="151">
        <v>0</v>
      </c>
      <c r="V913" s="149" t="s">
        <v>475</v>
      </c>
      <c r="W913" s="149" t="s">
        <v>475</v>
      </c>
      <c r="X913" s="149" t="s">
        <v>475</v>
      </c>
      <c r="Y913" s="149" t="s">
        <v>475</v>
      </c>
      <c r="Z913" s="150"/>
      <c r="AA913" s="150"/>
      <c r="AB913" s="152">
        <v>0</v>
      </c>
      <c r="AC913" s="152">
        <v>0</v>
      </c>
      <c r="AD913" s="152">
        <v>0</v>
      </c>
      <c r="AE913" s="152">
        <v>0</v>
      </c>
      <c r="AF913" s="152">
        <v>0</v>
      </c>
      <c r="AG913" s="150"/>
      <c r="AH913" s="150"/>
      <c r="AI913" s="150"/>
      <c r="AJ913" s="150"/>
      <c r="AK913" s="3" t="s">
        <v>22</v>
      </c>
      <c r="AL913" s="3" t="s">
        <v>571</v>
      </c>
      <c r="AM913" s="3" t="s">
        <v>475</v>
      </c>
    </row>
    <row r="914" spans="1:40" s="3" customFormat="1" x14ac:dyDescent="0.25">
      <c r="A914" s="3">
        <v>20231231</v>
      </c>
      <c r="B914" s="3" t="s">
        <v>2480</v>
      </c>
      <c r="C914" s="3" t="s">
        <v>2481</v>
      </c>
      <c r="D914" s="149">
        <v>3395627.82</v>
      </c>
      <c r="E914" s="3" t="s">
        <v>24</v>
      </c>
      <c r="F914" s="3" t="s">
        <v>473</v>
      </c>
      <c r="G914" s="3" t="s">
        <v>474</v>
      </c>
      <c r="H914" s="3">
        <v>0</v>
      </c>
      <c r="I914" s="3" t="s">
        <v>473</v>
      </c>
      <c r="J914" s="3" t="s">
        <v>473</v>
      </c>
      <c r="K914" s="3" t="s">
        <v>23</v>
      </c>
      <c r="L914" s="149" t="s">
        <v>23</v>
      </c>
      <c r="M914" s="3" t="s">
        <v>475</v>
      </c>
      <c r="N914" s="149" t="s">
        <v>475</v>
      </c>
      <c r="O914" s="149" t="s">
        <v>475</v>
      </c>
      <c r="P914" s="150"/>
      <c r="Q914" s="3" t="s">
        <v>475</v>
      </c>
      <c r="R914" s="150"/>
      <c r="T914" s="150"/>
      <c r="U914" s="151">
        <v>0</v>
      </c>
      <c r="V914" s="149" t="s">
        <v>475</v>
      </c>
      <c r="W914" s="149" t="s">
        <v>475</v>
      </c>
      <c r="X914" s="149" t="s">
        <v>475</v>
      </c>
      <c r="Y914" s="149" t="s">
        <v>475</v>
      </c>
      <c r="Z914" s="150"/>
      <c r="AA914" s="150"/>
      <c r="AB914" s="152">
        <v>0</v>
      </c>
      <c r="AC914" s="152">
        <v>0</v>
      </c>
      <c r="AD914" s="152">
        <v>0</v>
      </c>
      <c r="AE914" s="152">
        <v>0</v>
      </c>
      <c r="AF914" s="152">
        <v>0</v>
      </c>
      <c r="AG914" s="150"/>
      <c r="AH914" s="150"/>
      <c r="AI914" s="150"/>
      <c r="AJ914" s="150"/>
      <c r="AK914" s="3" t="s">
        <v>475</v>
      </c>
      <c r="AL914" s="3" t="s">
        <v>475</v>
      </c>
      <c r="AM914" s="3" t="s">
        <v>475</v>
      </c>
    </row>
    <row r="915" spans="1:40" s="3" customFormat="1" x14ac:dyDescent="0.25">
      <c r="A915" s="3">
        <v>20231231</v>
      </c>
      <c r="B915" s="3" t="s">
        <v>2482</v>
      </c>
      <c r="C915" s="3" t="s">
        <v>2483</v>
      </c>
      <c r="D915" s="149">
        <v>38281.550000000003</v>
      </c>
      <c r="E915" s="3" t="s">
        <v>24</v>
      </c>
      <c r="F915" s="3" t="s">
        <v>473</v>
      </c>
      <c r="G915" s="3" t="s">
        <v>474</v>
      </c>
      <c r="H915" s="3">
        <v>0</v>
      </c>
      <c r="I915" s="3" t="s">
        <v>473</v>
      </c>
      <c r="J915" s="3" t="s">
        <v>473</v>
      </c>
      <c r="K915" s="3" t="s">
        <v>23</v>
      </c>
      <c r="L915" s="149" t="s">
        <v>23</v>
      </c>
      <c r="M915" s="3" t="s">
        <v>475</v>
      </c>
      <c r="N915" s="149" t="s">
        <v>475</v>
      </c>
      <c r="O915" s="149" t="s">
        <v>475</v>
      </c>
      <c r="P915" s="150"/>
      <c r="Q915" s="3" t="s">
        <v>475</v>
      </c>
      <c r="R915" s="150"/>
      <c r="T915" s="150"/>
      <c r="U915" s="151">
        <v>0</v>
      </c>
      <c r="V915" s="149" t="s">
        <v>475</v>
      </c>
      <c r="W915" s="149" t="s">
        <v>475</v>
      </c>
      <c r="X915" s="149" t="s">
        <v>475</v>
      </c>
      <c r="Y915" s="149" t="s">
        <v>475</v>
      </c>
      <c r="Z915" s="150"/>
      <c r="AA915" s="150"/>
      <c r="AB915" s="152">
        <v>0</v>
      </c>
      <c r="AC915" s="152">
        <v>0</v>
      </c>
      <c r="AD915" s="152">
        <v>0</v>
      </c>
      <c r="AE915" s="152">
        <v>0</v>
      </c>
      <c r="AF915" s="152">
        <v>0</v>
      </c>
      <c r="AG915" s="150"/>
      <c r="AH915" s="150"/>
      <c r="AI915" s="150"/>
      <c r="AJ915" s="150"/>
      <c r="AK915" s="3" t="s">
        <v>475</v>
      </c>
      <c r="AL915" s="3" t="s">
        <v>475</v>
      </c>
      <c r="AM915" s="3" t="s">
        <v>475</v>
      </c>
    </row>
    <row r="916" spans="1:40" s="3" customFormat="1" x14ac:dyDescent="0.25">
      <c r="A916" s="3">
        <v>20231231</v>
      </c>
      <c r="B916" s="3" t="s">
        <v>2484</v>
      </c>
      <c r="C916" s="3" t="s">
        <v>2485</v>
      </c>
      <c r="D916" s="149">
        <v>2550.5700000000002</v>
      </c>
      <c r="E916" s="3" t="s">
        <v>24</v>
      </c>
      <c r="F916" s="3" t="s">
        <v>473</v>
      </c>
      <c r="G916" s="3" t="s">
        <v>474</v>
      </c>
      <c r="H916" s="3">
        <v>0</v>
      </c>
      <c r="I916" s="3" t="s">
        <v>473</v>
      </c>
      <c r="J916" s="3" t="s">
        <v>473</v>
      </c>
      <c r="K916" s="3" t="s">
        <v>23</v>
      </c>
      <c r="L916" s="149" t="s">
        <v>23</v>
      </c>
      <c r="M916" s="3" t="s">
        <v>475</v>
      </c>
      <c r="N916" s="149" t="s">
        <v>475</v>
      </c>
      <c r="O916" s="149" t="s">
        <v>475</v>
      </c>
      <c r="P916" s="150"/>
      <c r="Q916" s="3" t="s">
        <v>475</v>
      </c>
      <c r="R916" s="150"/>
      <c r="T916" s="150"/>
      <c r="U916" s="151">
        <v>0</v>
      </c>
      <c r="V916" s="149" t="s">
        <v>475</v>
      </c>
      <c r="W916" s="149" t="s">
        <v>475</v>
      </c>
      <c r="X916" s="149" t="s">
        <v>475</v>
      </c>
      <c r="Y916" s="149" t="s">
        <v>475</v>
      </c>
      <c r="Z916" s="150"/>
      <c r="AA916" s="150"/>
      <c r="AB916" s="152">
        <v>0</v>
      </c>
      <c r="AC916" s="152">
        <v>0</v>
      </c>
      <c r="AD916" s="152">
        <v>0</v>
      </c>
      <c r="AE916" s="152">
        <v>0</v>
      </c>
      <c r="AF916" s="152">
        <v>0</v>
      </c>
      <c r="AG916" s="150"/>
      <c r="AH916" s="150"/>
      <c r="AI916" s="150"/>
      <c r="AJ916" s="150"/>
      <c r="AK916" s="3" t="s">
        <v>475</v>
      </c>
      <c r="AL916" s="3" t="s">
        <v>475</v>
      </c>
      <c r="AM916" s="3" t="s">
        <v>475</v>
      </c>
    </row>
    <row r="917" spans="1:40" s="3" customFormat="1" x14ac:dyDescent="0.25">
      <c r="A917" s="3">
        <v>20231231</v>
      </c>
      <c r="B917" s="3" t="s">
        <v>2486</v>
      </c>
      <c r="C917" s="3" t="s">
        <v>2487</v>
      </c>
      <c r="D917" s="149">
        <v>1250146.58</v>
      </c>
      <c r="E917" s="3" t="s">
        <v>24</v>
      </c>
      <c r="F917" s="3" t="s">
        <v>473</v>
      </c>
      <c r="G917" s="3" t="s">
        <v>474</v>
      </c>
      <c r="H917" s="3">
        <v>0</v>
      </c>
      <c r="I917" s="3" t="s">
        <v>473</v>
      </c>
      <c r="J917" s="3" t="s">
        <v>473</v>
      </c>
      <c r="K917" s="3" t="s">
        <v>23</v>
      </c>
      <c r="L917" s="149" t="s">
        <v>23</v>
      </c>
      <c r="M917" s="3" t="s">
        <v>475</v>
      </c>
      <c r="N917" s="149" t="s">
        <v>475</v>
      </c>
      <c r="O917" s="149" t="s">
        <v>475</v>
      </c>
      <c r="P917" s="150"/>
      <c r="Q917" s="3" t="s">
        <v>475</v>
      </c>
      <c r="R917" s="150"/>
      <c r="T917" s="150"/>
      <c r="U917" s="151">
        <v>0</v>
      </c>
      <c r="V917" s="149" t="s">
        <v>475</v>
      </c>
      <c r="W917" s="149" t="s">
        <v>475</v>
      </c>
      <c r="X917" s="149" t="s">
        <v>475</v>
      </c>
      <c r="Y917" s="149" t="s">
        <v>475</v>
      </c>
      <c r="Z917" s="150"/>
      <c r="AA917" s="150"/>
      <c r="AB917" s="152">
        <v>0</v>
      </c>
      <c r="AC917" s="152">
        <v>0</v>
      </c>
      <c r="AD917" s="152">
        <v>0</v>
      </c>
      <c r="AE917" s="152">
        <v>0</v>
      </c>
      <c r="AF917" s="152">
        <v>0</v>
      </c>
      <c r="AG917" s="150"/>
      <c r="AH917" s="150"/>
      <c r="AI917" s="150"/>
      <c r="AJ917" s="150"/>
      <c r="AK917" s="3" t="s">
        <v>475</v>
      </c>
      <c r="AL917" s="3" t="s">
        <v>475</v>
      </c>
      <c r="AM917" s="3" t="s">
        <v>475</v>
      </c>
    </row>
    <row r="918" spans="1:40" s="3" customFormat="1" x14ac:dyDescent="0.25">
      <c r="A918" s="3">
        <v>20231231</v>
      </c>
      <c r="B918" s="3" t="s">
        <v>2488</v>
      </c>
      <c r="C918" s="3" t="s">
        <v>2489</v>
      </c>
      <c r="D918" s="149">
        <v>896029.65999999992</v>
      </c>
      <c r="E918" s="3" t="s">
        <v>24</v>
      </c>
      <c r="F918" s="3" t="s">
        <v>473</v>
      </c>
      <c r="G918" s="3" t="s">
        <v>474</v>
      </c>
      <c r="H918" s="3">
        <v>0</v>
      </c>
      <c r="I918" s="3" t="s">
        <v>473</v>
      </c>
      <c r="J918" s="3" t="s">
        <v>473</v>
      </c>
      <c r="K918" s="3" t="s">
        <v>23</v>
      </c>
      <c r="L918" s="149" t="s">
        <v>23</v>
      </c>
      <c r="M918" s="3" t="s">
        <v>475</v>
      </c>
      <c r="N918" s="149" t="s">
        <v>475</v>
      </c>
      <c r="O918" s="149" t="s">
        <v>475</v>
      </c>
      <c r="P918" s="150"/>
      <c r="Q918" s="3" t="s">
        <v>475</v>
      </c>
      <c r="R918" s="150"/>
      <c r="T918" s="150"/>
      <c r="U918" s="151">
        <v>0</v>
      </c>
      <c r="V918" s="149" t="s">
        <v>475</v>
      </c>
      <c r="W918" s="149" t="s">
        <v>475</v>
      </c>
      <c r="X918" s="149" t="s">
        <v>475</v>
      </c>
      <c r="Y918" s="149" t="s">
        <v>475</v>
      </c>
      <c r="Z918" s="150"/>
      <c r="AA918" s="150"/>
      <c r="AB918" s="152">
        <v>0</v>
      </c>
      <c r="AC918" s="152">
        <v>0</v>
      </c>
      <c r="AD918" s="152">
        <v>0</v>
      </c>
      <c r="AE918" s="152">
        <v>0</v>
      </c>
      <c r="AF918" s="152">
        <v>0</v>
      </c>
      <c r="AG918" s="150"/>
      <c r="AH918" s="150"/>
      <c r="AI918" s="150"/>
      <c r="AJ918" s="150"/>
      <c r="AK918" s="3" t="s">
        <v>475</v>
      </c>
      <c r="AL918" s="3" t="s">
        <v>475</v>
      </c>
      <c r="AM918" s="3" t="s">
        <v>475</v>
      </c>
    </row>
    <row r="919" spans="1:40" s="3" customFormat="1" x14ac:dyDescent="0.25">
      <c r="A919" s="3">
        <v>20231231</v>
      </c>
      <c r="B919" s="3" t="s">
        <v>2490</v>
      </c>
      <c r="C919" s="3" t="s">
        <v>2491</v>
      </c>
      <c r="D919" s="149">
        <v>71248.539999999994</v>
      </c>
      <c r="E919" s="3" t="s">
        <v>24</v>
      </c>
      <c r="F919" s="3" t="s">
        <v>473</v>
      </c>
      <c r="G919" s="3" t="s">
        <v>474</v>
      </c>
      <c r="H919" s="3">
        <v>0</v>
      </c>
      <c r="I919" s="3" t="s">
        <v>473</v>
      </c>
      <c r="J919" s="3" t="s">
        <v>473</v>
      </c>
      <c r="K919" s="3" t="s">
        <v>23</v>
      </c>
      <c r="L919" s="149" t="s">
        <v>23</v>
      </c>
      <c r="M919" s="3" t="s">
        <v>475</v>
      </c>
      <c r="N919" s="149" t="s">
        <v>475</v>
      </c>
      <c r="O919" s="149" t="s">
        <v>475</v>
      </c>
      <c r="P919" s="150"/>
      <c r="Q919" s="3" t="s">
        <v>475</v>
      </c>
      <c r="R919" s="150"/>
      <c r="T919" s="150"/>
      <c r="U919" s="151">
        <v>0</v>
      </c>
      <c r="V919" s="149" t="s">
        <v>475</v>
      </c>
      <c r="W919" s="149" t="s">
        <v>475</v>
      </c>
      <c r="X919" s="149" t="s">
        <v>475</v>
      </c>
      <c r="Y919" s="149" t="s">
        <v>475</v>
      </c>
      <c r="Z919" s="150"/>
      <c r="AA919" s="150"/>
      <c r="AB919" s="152">
        <v>0</v>
      </c>
      <c r="AC919" s="152">
        <v>0</v>
      </c>
      <c r="AD919" s="152">
        <v>0</v>
      </c>
      <c r="AE919" s="152">
        <v>0</v>
      </c>
      <c r="AF919" s="152">
        <v>0</v>
      </c>
      <c r="AG919" s="150"/>
      <c r="AH919" s="150"/>
      <c r="AI919" s="150"/>
      <c r="AJ919" s="150"/>
      <c r="AK919" s="3" t="s">
        <v>475</v>
      </c>
      <c r="AL919" s="3" t="s">
        <v>475</v>
      </c>
      <c r="AM919" s="3" t="s">
        <v>475</v>
      </c>
    </row>
    <row r="920" spans="1:40" s="3" customFormat="1" x14ac:dyDescent="0.25">
      <c r="A920" s="3">
        <v>20231231</v>
      </c>
      <c r="B920" s="3" t="s">
        <v>2492</v>
      </c>
      <c r="C920" s="3" t="s">
        <v>2493</v>
      </c>
      <c r="D920" s="149">
        <v>428970.56</v>
      </c>
      <c r="E920" s="3" t="s">
        <v>23</v>
      </c>
      <c r="F920" s="3" t="s">
        <v>500</v>
      </c>
      <c r="G920" s="3" t="s">
        <v>592</v>
      </c>
      <c r="H920" s="3">
        <v>0</v>
      </c>
      <c r="I920" s="3" t="s">
        <v>500</v>
      </c>
      <c r="J920" s="157" t="s">
        <v>506</v>
      </c>
      <c r="K920" s="3" t="s">
        <v>23</v>
      </c>
      <c r="L920" s="149" t="s">
        <v>23</v>
      </c>
      <c r="M920" s="157" t="s">
        <v>487</v>
      </c>
      <c r="N920" s="149" t="s">
        <v>475</v>
      </c>
      <c r="O920" s="149" t="s">
        <v>475</v>
      </c>
      <c r="P920" s="150"/>
      <c r="Q920" s="3" t="s">
        <v>475</v>
      </c>
      <c r="R920" s="150"/>
      <c r="T920" s="150"/>
      <c r="U920" s="151">
        <v>0</v>
      </c>
      <c r="V920" s="149" t="s">
        <v>475</v>
      </c>
      <c r="W920" s="149" t="s">
        <v>475</v>
      </c>
      <c r="X920" s="149" t="s">
        <v>475</v>
      </c>
      <c r="Y920" s="149" t="s">
        <v>475</v>
      </c>
      <c r="Z920" s="150"/>
      <c r="AA920" s="150"/>
      <c r="AB920" s="152">
        <v>0</v>
      </c>
      <c r="AC920" s="152">
        <v>0</v>
      </c>
      <c r="AD920" s="152">
        <v>0</v>
      </c>
      <c r="AE920" s="152">
        <v>0</v>
      </c>
      <c r="AF920" s="152">
        <v>0</v>
      </c>
      <c r="AG920" s="150"/>
      <c r="AH920" s="150"/>
      <c r="AI920" s="150"/>
      <c r="AJ920" s="150"/>
      <c r="AK920" s="3" t="s">
        <v>22</v>
      </c>
      <c r="AL920" s="3" t="s">
        <v>2494</v>
      </c>
      <c r="AM920" s="3" t="s">
        <v>2495</v>
      </c>
      <c r="AN920" s="157" t="s">
        <v>490</v>
      </c>
    </row>
    <row r="921" spans="1:40" s="3" customFormat="1" x14ac:dyDescent="0.25">
      <c r="A921" s="3">
        <v>20231231</v>
      </c>
      <c r="B921" s="3" t="s">
        <v>2496</v>
      </c>
      <c r="C921" s="3" t="s">
        <v>2497</v>
      </c>
      <c r="D921" s="149">
        <v>7797.74</v>
      </c>
      <c r="E921" s="3" t="s">
        <v>23</v>
      </c>
      <c r="F921" s="3" t="s">
        <v>500</v>
      </c>
      <c r="G921" s="3" t="s">
        <v>474</v>
      </c>
      <c r="H921" s="3">
        <v>0</v>
      </c>
      <c r="I921" s="3" t="s">
        <v>500</v>
      </c>
      <c r="J921" s="157" t="s">
        <v>483</v>
      </c>
      <c r="K921" s="3" t="s">
        <v>23</v>
      </c>
      <c r="L921" s="149" t="s">
        <v>23</v>
      </c>
      <c r="M921" s="3" t="s">
        <v>475</v>
      </c>
      <c r="N921" s="149" t="s">
        <v>475</v>
      </c>
      <c r="O921" s="149" t="s">
        <v>475</v>
      </c>
      <c r="P921" s="150"/>
      <c r="Q921" s="3" t="s">
        <v>475</v>
      </c>
      <c r="R921" s="150"/>
      <c r="T921" s="150"/>
      <c r="U921" s="151">
        <v>0</v>
      </c>
      <c r="V921" s="149" t="s">
        <v>475</v>
      </c>
      <c r="W921" s="149" t="s">
        <v>475</v>
      </c>
      <c r="X921" s="149" t="s">
        <v>475</v>
      </c>
      <c r="Y921" s="149" t="s">
        <v>475</v>
      </c>
      <c r="Z921" s="150"/>
      <c r="AA921" s="150"/>
      <c r="AB921" s="152">
        <v>0</v>
      </c>
      <c r="AC921" s="152">
        <v>0</v>
      </c>
      <c r="AD921" s="152">
        <v>0</v>
      </c>
      <c r="AE921" s="152">
        <v>0</v>
      </c>
      <c r="AF921" s="152">
        <v>0</v>
      </c>
      <c r="AG921" s="150"/>
      <c r="AH921" s="150"/>
      <c r="AI921" s="150"/>
      <c r="AJ921" s="150"/>
      <c r="AK921" s="3" t="s">
        <v>25</v>
      </c>
      <c r="AL921" s="3" t="s">
        <v>2498</v>
      </c>
      <c r="AM921" s="3" t="s">
        <v>475</v>
      </c>
    </row>
    <row r="922" spans="1:40" s="3" customFormat="1" x14ac:dyDescent="0.25">
      <c r="A922" s="3">
        <v>20231231</v>
      </c>
      <c r="B922" s="3" t="s">
        <v>2499</v>
      </c>
      <c r="C922" s="3" t="s">
        <v>2500</v>
      </c>
      <c r="D922" s="149">
        <v>33840</v>
      </c>
      <c r="E922" s="3" t="s">
        <v>23</v>
      </c>
      <c r="F922" s="3" t="s">
        <v>500</v>
      </c>
      <c r="G922" s="3" t="s">
        <v>474</v>
      </c>
      <c r="H922" s="3">
        <v>0</v>
      </c>
      <c r="I922" s="3" t="s">
        <v>500</v>
      </c>
      <c r="K922" s="3" t="s">
        <v>23</v>
      </c>
      <c r="L922" s="149" t="s">
        <v>23</v>
      </c>
      <c r="M922" s="3" t="s">
        <v>475</v>
      </c>
      <c r="N922" s="149" t="s">
        <v>475</v>
      </c>
      <c r="O922" s="149" t="s">
        <v>475</v>
      </c>
      <c r="P922" s="150"/>
      <c r="Q922" s="3" t="s">
        <v>475</v>
      </c>
      <c r="R922" s="150"/>
      <c r="T922" s="150"/>
      <c r="U922" s="151">
        <v>0</v>
      </c>
      <c r="V922" s="149" t="s">
        <v>475</v>
      </c>
      <c r="W922" s="149" t="s">
        <v>475</v>
      </c>
      <c r="X922" s="149" t="s">
        <v>475</v>
      </c>
      <c r="Y922" s="149" t="s">
        <v>475</v>
      </c>
      <c r="Z922" s="150"/>
      <c r="AA922" s="150"/>
      <c r="AB922" s="152">
        <v>0</v>
      </c>
      <c r="AC922" s="152">
        <v>0</v>
      </c>
      <c r="AD922" s="152">
        <v>0</v>
      </c>
      <c r="AE922" s="152">
        <v>0</v>
      </c>
      <c r="AF922" s="152">
        <v>0</v>
      </c>
      <c r="AG922" s="150"/>
      <c r="AH922" s="150"/>
      <c r="AI922" s="150"/>
      <c r="AJ922" s="150"/>
      <c r="AK922" s="3" t="s">
        <v>475</v>
      </c>
      <c r="AL922" s="3" t="s">
        <v>475</v>
      </c>
      <c r="AM922" s="3" t="s">
        <v>475</v>
      </c>
    </row>
    <row r="923" spans="1:40" s="3" customFormat="1" x14ac:dyDescent="0.25">
      <c r="A923" s="3">
        <v>20231231</v>
      </c>
      <c r="B923" s="3" t="s">
        <v>2501</v>
      </c>
      <c r="C923" s="3" t="s">
        <v>2502</v>
      </c>
      <c r="D923" s="149">
        <v>8653.0300000000007</v>
      </c>
      <c r="E923" s="3" t="s">
        <v>23</v>
      </c>
      <c r="F923" s="3" t="s">
        <v>500</v>
      </c>
      <c r="G923" s="3" t="s">
        <v>474</v>
      </c>
      <c r="H923" s="3">
        <v>0</v>
      </c>
      <c r="I923" s="3" t="s">
        <v>500</v>
      </c>
      <c r="K923" s="3" t="s">
        <v>23</v>
      </c>
      <c r="L923" s="149" t="s">
        <v>23</v>
      </c>
      <c r="M923" s="3" t="s">
        <v>475</v>
      </c>
      <c r="N923" s="149" t="s">
        <v>475</v>
      </c>
      <c r="O923" s="149" t="s">
        <v>475</v>
      </c>
      <c r="P923" s="150"/>
      <c r="Q923" s="3" t="s">
        <v>475</v>
      </c>
      <c r="R923" s="150"/>
      <c r="T923" s="150"/>
      <c r="U923" s="151">
        <v>0</v>
      </c>
      <c r="V923" s="149" t="s">
        <v>475</v>
      </c>
      <c r="W923" s="149" t="s">
        <v>475</v>
      </c>
      <c r="X923" s="149" t="s">
        <v>475</v>
      </c>
      <c r="Y923" s="149" t="s">
        <v>475</v>
      </c>
      <c r="Z923" s="150"/>
      <c r="AA923" s="150"/>
      <c r="AB923" s="152">
        <v>0</v>
      </c>
      <c r="AC923" s="152">
        <v>0</v>
      </c>
      <c r="AD923" s="152">
        <v>0</v>
      </c>
      <c r="AE923" s="152">
        <v>0</v>
      </c>
      <c r="AF923" s="152">
        <v>0</v>
      </c>
      <c r="AG923" s="150"/>
      <c r="AH923" s="150"/>
      <c r="AI923" s="150"/>
      <c r="AJ923" s="150"/>
      <c r="AK923" s="3" t="s">
        <v>475</v>
      </c>
      <c r="AL923" s="3" t="s">
        <v>475</v>
      </c>
      <c r="AM923" s="3" t="s">
        <v>475</v>
      </c>
    </row>
    <row r="924" spans="1:40" s="3" customFormat="1" x14ac:dyDescent="0.25">
      <c r="A924" s="3">
        <v>20231231</v>
      </c>
      <c r="B924" s="3" t="s">
        <v>2503</v>
      </c>
      <c r="C924" s="3" t="s">
        <v>2504</v>
      </c>
      <c r="D924" s="149">
        <v>196061.36</v>
      </c>
      <c r="E924" s="3" t="s">
        <v>23</v>
      </c>
      <c r="F924" s="3" t="s">
        <v>500</v>
      </c>
      <c r="G924" s="3" t="s">
        <v>474</v>
      </c>
      <c r="H924" s="3">
        <v>0</v>
      </c>
      <c r="I924" s="3" t="s">
        <v>500</v>
      </c>
      <c r="K924" s="3" t="s">
        <v>23</v>
      </c>
      <c r="L924" s="149" t="s">
        <v>23</v>
      </c>
      <c r="M924" s="3" t="s">
        <v>475</v>
      </c>
      <c r="N924" s="149" t="s">
        <v>475</v>
      </c>
      <c r="O924" s="149" t="s">
        <v>475</v>
      </c>
      <c r="P924" s="150"/>
      <c r="Q924" s="3" t="s">
        <v>475</v>
      </c>
      <c r="R924" s="150"/>
      <c r="T924" s="150"/>
      <c r="U924" s="151">
        <v>0</v>
      </c>
      <c r="V924" s="149" t="s">
        <v>475</v>
      </c>
      <c r="W924" s="149" t="s">
        <v>475</v>
      </c>
      <c r="X924" s="149" t="s">
        <v>475</v>
      </c>
      <c r="Y924" s="149" t="s">
        <v>475</v>
      </c>
      <c r="Z924" s="150"/>
      <c r="AA924" s="150"/>
      <c r="AB924" s="152">
        <v>0</v>
      </c>
      <c r="AC924" s="152">
        <v>0</v>
      </c>
      <c r="AD924" s="152">
        <v>0</v>
      </c>
      <c r="AE924" s="152">
        <v>0</v>
      </c>
      <c r="AF924" s="152">
        <v>0</v>
      </c>
      <c r="AG924" s="150"/>
      <c r="AH924" s="150"/>
      <c r="AI924" s="150"/>
      <c r="AJ924" s="150"/>
      <c r="AK924" s="3" t="s">
        <v>475</v>
      </c>
      <c r="AL924" s="3" t="s">
        <v>475</v>
      </c>
      <c r="AM924" s="3" t="s">
        <v>475</v>
      </c>
    </row>
    <row r="925" spans="1:40" s="3" customFormat="1" x14ac:dyDescent="0.25">
      <c r="A925" s="3">
        <v>20231231</v>
      </c>
      <c r="B925" s="3" t="s">
        <v>2505</v>
      </c>
      <c r="C925" s="3" t="s">
        <v>2506</v>
      </c>
      <c r="D925" s="149">
        <v>15582.77</v>
      </c>
      <c r="E925" s="3" t="s">
        <v>24</v>
      </c>
      <c r="F925" s="3" t="s">
        <v>473</v>
      </c>
      <c r="G925" s="3" t="s">
        <v>474</v>
      </c>
      <c r="H925" s="3">
        <v>0</v>
      </c>
      <c r="I925" s="3" t="s">
        <v>473</v>
      </c>
      <c r="J925" s="3" t="s">
        <v>473</v>
      </c>
      <c r="K925" s="3" t="s">
        <v>23</v>
      </c>
      <c r="L925" s="149" t="s">
        <v>23</v>
      </c>
      <c r="M925" s="3" t="s">
        <v>475</v>
      </c>
      <c r="N925" s="149" t="s">
        <v>475</v>
      </c>
      <c r="O925" s="149" t="s">
        <v>475</v>
      </c>
      <c r="P925" s="150"/>
      <c r="Q925" s="3" t="s">
        <v>475</v>
      </c>
      <c r="R925" s="150"/>
      <c r="T925" s="150"/>
      <c r="U925" s="151">
        <v>0</v>
      </c>
      <c r="V925" s="149" t="s">
        <v>475</v>
      </c>
      <c r="W925" s="149" t="s">
        <v>475</v>
      </c>
      <c r="X925" s="149" t="s">
        <v>475</v>
      </c>
      <c r="Y925" s="149" t="s">
        <v>475</v>
      </c>
      <c r="Z925" s="150"/>
      <c r="AA925" s="150"/>
      <c r="AB925" s="152">
        <v>0</v>
      </c>
      <c r="AC925" s="152">
        <v>0</v>
      </c>
      <c r="AD925" s="152">
        <v>0</v>
      </c>
      <c r="AE925" s="152">
        <v>0</v>
      </c>
      <c r="AF925" s="152">
        <v>0</v>
      </c>
      <c r="AG925" s="150"/>
      <c r="AH925" s="150"/>
      <c r="AI925" s="150"/>
      <c r="AJ925" s="150"/>
      <c r="AK925" s="3" t="s">
        <v>475</v>
      </c>
      <c r="AL925" s="3" t="s">
        <v>475</v>
      </c>
      <c r="AM925" s="3" t="s">
        <v>475</v>
      </c>
    </row>
    <row r="926" spans="1:40" s="3" customFormat="1" x14ac:dyDescent="0.25">
      <c r="A926" s="3">
        <v>20231231</v>
      </c>
      <c r="B926" s="3" t="s">
        <v>2507</v>
      </c>
      <c r="C926" s="3" t="s">
        <v>2508</v>
      </c>
      <c r="D926" s="149">
        <v>53023.98</v>
      </c>
      <c r="E926" s="3" t="s">
        <v>23</v>
      </c>
      <c r="F926" s="3" t="s">
        <v>500</v>
      </c>
      <c r="G926" s="3" t="s">
        <v>474</v>
      </c>
      <c r="H926" s="3">
        <v>0</v>
      </c>
      <c r="I926" s="3" t="s">
        <v>500</v>
      </c>
      <c r="K926" s="3" t="s">
        <v>23</v>
      </c>
      <c r="L926" s="149" t="s">
        <v>23</v>
      </c>
      <c r="M926" s="3" t="s">
        <v>475</v>
      </c>
      <c r="N926" s="149" t="s">
        <v>475</v>
      </c>
      <c r="O926" s="149" t="s">
        <v>475</v>
      </c>
      <c r="P926" s="150"/>
      <c r="Q926" s="3" t="s">
        <v>475</v>
      </c>
      <c r="R926" s="150"/>
      <c r="T926" s="150"/>
      <c r="U926" s="151">
        <v>0</v>
      </c>
      <c r="V926" s="149" t="s">
        <v>475</v>
      </c>
      <c r="W926" s="149" t="s">
        <v>475</v>
      </c>
      <c r="X926" s="149" t="s">
        <v>475</v>
      </c>
      <c r="Y926" s="149" t="s">
        <v>475</v>
      </c>
      <c r="Z926" s="150"/>
      <c r="AA926" s="150"/>
      <c r="AB926" s="152">
        <v>0</v>
      </c>
      <c r="AC926" s="152">
        <v>0</v>
      </c>
      <c r="AD926" s="152">
        <v>0</v>
      </c>
      <c r="AE926" s="152">
        <v>0</v>
      </c>
      <c r="AF926" s="152">
        <v>0</v>
      </c>
      <c r="AG926" s="150"/>
      <c r="AH926" s="150"/>
      <c r="AI926" s="150"/>
      <c r="AJ926" s="150"/>
      <c r="AK926" s="3" t="s">
        <v>475</v>
      </c>
      <c r="AL926" s="3" t="s">
        <v>475</v>
      </c>
      <c r="AM926" s="3" t="s">
        <v>475</v>
      </c>
    </row>
    <row r="927" spans="1:40" s="3" customFormat="1" x14ac:dyDescent="0.25">
      <c r="A927" s="3">
        <v>20231231</v>
      </c>
      <c r="B927" s="3" t="s">
        <v>2509</v>
      </c>
      <c r="C927" s="3" t="s">
        <v>2510</v>
      </c>
      <c r="D927" s="149">
        <v>859721.84000000008</v>
      </c>
      <c r="E927" s="3" t="s">
        <v>24</v>
      </c>
      <c r="F927" s="3" t="s">
        <v>473</v>
      </c>
      <c r="G927" s="3" t="s">
        <v>474</v>
      </c>
      <c r="H927" s="3">
        <v>0</v>
      </c>
      <c r="I927" s="3" t="s">
        <v>473</v>
      </c>
      <c r="J927" s="3" t="s">
        <v>473</v>
      </c>
      <c r="K927" s="3" t="s">
        <v>23</v>
      </c>
      <c r="L927" s="149" t="s">
        <v>23</v>
      </c>
      <c r="M927" s="3" t="s">
        <v>475</v>
      </c>
      <c r="N927" s="149" t="s">
        <v>475</v>
      </c>
      <c r="O927" s="149" t="s">
        <v>475</v>
      </c>
      <c r="P927" s="150"/>
      <c r="Q927" s="3" t="s">
        <v>475</v>
      </c>
      <c r="R927" s="150"/>
      <c r="T927" s="150"/>
      <c r="U927" s="151">
        <v>0</v>
      </c>
      <c r="V927" s="149" t="s">
        <v>475</v>
      </c>
      <c r="W927" s="149" t="s">
        <v>475</v>
      </c>
      <c r="X927" s="149" t="s">
        <v>475</v>
      </c>
      <c r="Y927" s="149" t="s">
        <v>475</v>
      </c>
      <c r="Z927" s="150"/>
      <c r="AA927" s="150"/>
      <c r="AB927" s="152">
        <v>0</v>
      </c>
      <c r="AC927" s="152">
        <v>0</v>
      </c>
      <c r="AD927" s="152">
        <v>0</v>
      </c>
      <c r="AE927" s="152">
        <v>0</v>
      </c>
      <c r="AF927" s="152">
        <v>0</v>
      </c>
      <c r="AG927" s="150"/>
      <c r="AH927" s="150"/>
      <c r="AI927" s="150"/>
      <c r="AJ927" s="150"/>
      <c r="AK927" s="3" t="s">
        <v>475</v>
      </c>
      <c r="AL927" s="3" t="s">
        <v>475</v>
      </c>
      <c r="AM927" s="3" t="s">
        <v>475</v>
      </c>
    </row>
    <row r="928" spans="1:40" s="3" customFormat="1" x14ac:dyDescent="0.25">
      <c r="A928" s="3">
        <v>20231231</v>
      </c>
      <c r="B928" s="3" t="s">
        <v>2511</v>
      </c>
      <c r="C928" s="3" t="s">
        <v>2512</v>
      </c>
      <c r="D928" s="149">
        <v>370078.6</v>
      </c>
      <c r="E928" s="3" t="s">
        <v>24</v>
      </c>
      <c r="F928" s="3" t="s">
        <v>473</v>
      </c>
      <c r="G928" s="3" t="s">
        <v>474</v>
      </c>
      <c r="H928" s="3">
        <v>0</v>
      </c>
      <c r="I928" s="3" t="s">
        <v>473</v>
      </c>
      <c r="J928" s="3" t="s">
        <v>473</v>
      </c>
      <c r="K928" s="3" t="s">
        <v>23</v>
      </c>
      <c r="L928" s="149" t="s">
        <v>23</v>
      </c>
      <c r="M928" s="3" t="s">
        <v>475</v>
      </c>
      <c r="N928" s="149" t="s">
        <v>475</v>
      </c>
      <c r="O928" s="149" t="s">
        <v>475</v>
      </c>
      <c r="P928" s="150"/>
      <c r="Q928" s="3" t="s">
        <v>475</v>
      </c>
      <c r="R928" s="150"/>
      <c r="T928" s="150"/>
      <c r="U928" s="151">
        <v>0</v>
      </c>
      <c r="V928" s="149" t="s">
        <v>475</v>
      </c>
      <c r="W928" s="149" t="s">
        <v>475</v>
      </c>
      <c r="X928" s="149" t="s">
        <v>475</v>
      </c>
      <c r="Y928" s="149" t="s">
        <v>475</v>
      </c>
      <c r="Z928" s="150"/>
      <c r="AA928" s="150"/>
      <c r="AB928" s="152">
        <v>0</v>
      </c>
      <c r="AC928" s="152">
        <v>0</v>
      </c>
      <c r="AD928" s="152">
        <v>0</v>
      </c>
      <c r="AE928" s="152">
        <v>0</v>
      </c>
      <c r="AF928" s="152">
        <v>0</v>
      </c>
      <c r="AG928" s="150"/>
      <c r="AH928" s="150"/>
      <c r="AI928" s="150"/>
      <c r="AJ928" s="150"/>
      <c r="AK928" s="3" t="s">
        <v>475</v>
      </c>
      <c r="AL928" s="3" t="s">
        <v>475</v>
      </c>
      <c r="AM928" s="3" t="s">
        <v>475</v>
      </c>
    </row>
    <row r="929" spans="1:40" s="3" customFormat="1" x14ac:dyDescent="0.25">
      <c r="A929" s="3">
        <v>20231231</v>
      </c>
      <c r="B929" s="3" t="s">
        <v>2513</v>
      </c>
      <c r="C929" s="3" t="s">
        <v>2514</v>
      </c>
      <c r="D929" s="149">
        <v>273.57</v>
      </c>
      <c r="E929" s="3" t="s">
        <v>24</v>
      </c>
      <c r="F929" s="3" t="s">
        <v>473</v>
      </c>
      <c r="G929" s="3" t="s">
        <v>474</v>
      </c>
      <c r="H929" s="3">
        <v>0</v>
      </c>
      <c r="I929" s="3" t="s">
        <v>473</v>
      </c>
      <c r="J929" s="3" t="s">
        <v>473</v>
      </c>
      <c r="K929" s="3" t="s">
        <v>23</v>
      </c>
      <c r="L929" s="149" t="s">
        <v>23</v>
      </c>
      <c r="M929" s="3" t="s">
        <v>475</v>
      </c>
      <c r="N929" s="149" t="s">
        <v>475</v>
      </c>
      <c r="O929" s="149" t="s">
        <v>475</v>
      </c>
      <c r="P929" s="150"/>
      <c r="Q929" s="3" t="s">
        <v>475</v>
      </c>
      <c r="R929" s="150"/>
      <c r="T929" s="150"/>
      <c r="U929" s="151">
        <v>0</v>
      </c>
      <c r="V929" s="149" t="s">
        <v>475</v>
      </c>
      <c r="W929" s="149" t="s">
        <v>475</v>
      </c>
      <c r="X929" s="149" t="s">
        <v>475</v>
      </c>
      <c r="Y929" s="149" t="s">
        <v>475</v>
      </c>
      <c r="Z929" s="150"/>
      <c r="AA929" s="150"/>
      <c r="AB929" s="152">
        <v>0</v>
      </c>
      <c r="AC929" s="152">
        <v>0</v>
      </c>
      <c r="AD929" s="152">
        <v>0</v>
      </c>
      <c r="AE929" s="152">
        <v>0</v>
      </c>
      <c r="AF929" s="152">
        <v>0</v>
      </c>
      <c r="AG929" s="150"/>
      <c r="AH929" s="150"/>
      <c r="AI929" s="150"/>
      <c r="AJ929" s="150"/>
      <c r="AK929" s="3" t="s">
        <v>475</v>
      </c>
      <c r="AL929" s="3" t="s">
        <v>475</v>
      </c>
      <c r="AM929" s="3" t="s">
        <v>475</v>
      </c>
    </row>
    <row r="930" spans="1:40" s="3" customFormat="1" x14ac:dyDescent="0.25">
      <c r="A930" s="3">
        <v>20231231</v>
      </c>
      <c r="B930" s="3" t="s">
        <v>2515</v>
      </c>
      <c r="C930" s="3" t="s">
        <v>2516</v>
      </c>
      <c r="D930" s="149">
        <v>294155.06</v>
      </c>
      <c r="E930" s="3" t="s">
        <v>23</v>
      </c>
      <c r="F930" s="3" t="s">
        <v>500</v>
      </c>
      <c r="G930" s="3" t="s">
        <v>567</v>
      </c>
      <c r="H930" s="3">
        <v>0</v>
      </c>
      <c r="I930" s="3" t="s">
        <v>500</v>
      </c>
      <c r="J930" s="157" t="s">
        <v>506</v>
      </c>
      <c r="K930" s="3" t="s">
        <v>23</v>
      </c>
      <c r="L930" s="149" t="s">
        <v>23</v>
      </c>
      <c r="M930" s="157" t="s">
        <v>487</v>
      </c>
      <c r="N930" s="149" t="s">
        <v>475</v>
      </c>
      <c r="O930" s="149" t="s">
        <v>475</v>
      </c>
      <c r="P930" s="150"/>
      <c r="Q930" s="3" t="s">
        <v>475</v>
      </c>
      <c r="R930" s="150"/>
      <c r="T930" s="150"/>
      <c r="U930" s="151">
        <v>0</v>
      </c>
      <c r="V930" s="149" t="s">
        <v>475</v>
      </c>
      <c r="W930" s="149" t="s">
        <v>475</v>
      </c>
      <c r="X930" s="149" t="s">
        <v>475</v>
      </c>
      <c r="Y930" s="149" t="s">
        <v>475</v>
      </c>
      <c r="Z930" s="150"/>
      <c r="AA930" s="150"/>
      <c r="AB930" s="152">
        <v>0</v>
      </c>
      <c r="AC930" s="152">
        <v>0</v>
      </c>
      <c r="AD930" s="152">
        <v>0</v>
      </c>
      <c r="AE930" s="152">
        <v>0</v>
      </c>
      <c r="AF930" s="152">
        <v>0</v>
      </c>
      <c r="AG930" s="150"/>
      <c r="AH930" s="150"/>
      <c r="AI930" s="150"/>
      <c r="AJ930" s="150"/>
      <c r="AK930" s="3" t="s">
        <v>22</v>
      </c>
      <c r="AL930" s="3" t="s">
        <v>831</v>
      </c>
      <c r="AM930" s="3" t="s">
        <v>832</v>
      </c>
      <c r="AN930" s="157" t="s">
        <v>490</v>
      </c>
    </row>
    <row r="931" spans="1:40" s="3" customFormat="1" x14ac:dyDescent="0.25">
      <c r="A931" s="3">
        <v>20231231</v>
      </c>
      <c r="B931" s="3" t="s">
        <v>2517</v>
      </c>
      <c r="C931" s="3" t="s">
        <v>2518</v>
      </c>
      <c r="D931" s="149">
        <v>1730320.8400000003</v>
      </c>
      <c r="E931" s="3" t="s">
        <v>24</v>
      </c>
      <c r="F931" s="3" t="s">
        <v>473</v>
      </c>
      <c r="G931" s="3" t="s">
        <v>474</v>
      </c>
      <c r="H931" s="3">
        <v>0</v>
      </c>
      <c r="I931" s="3" t="s">
        <v>473</v>
      </c>
      <c r="J931" s="3" t="s">
        <v>473</v>
      </c>
      <c r="K931" s="3" t="s">
        <v>23</v>
      </c>
      <c r="L931" s="149" t="s">
        <v>23</v>
      </c>
      <c r="M931" s="3" t="s">
        <v>475</v>
      </c>
      <c r="N931" s="149" t="s">
        <v>475</v>
      </c>
      <c r="O931" s="149" t="s">
        <v>475</v>
      </c>
      <c r="P931" s="150"/>
      <c r="Q931" s="3" t="s">
        <v>475</v>
      </c>
      <c r="R931" s="150"/>
      <c r="T931" s="150"/>
      <c r="U931" s="151">
        <v>0</v>
      </c>
      <c r="V931" s="149" t="s">
        <v>475</v>
      </c>
      <c r="W931" s="149" t="s">
        <v>475</v>
      </c>
      <c r="X931" s="149" t="s">
        <v>475</v>
      </c>
      <c r="Y931" s="149" t="s">
        <v>475</v>
      </c>
      <c r="Z931" s="150"/>
      <c r="AA931" s="150"/>
      <c r="AB931" s="152">
        <v>0</v>
      </c>
      <c r="AC931" s="152">
        <v>0</v>
      </c>
      <c r="AD931" s="152">
        <v>0</v>
      </c>
      <c r="AE931" s="152">
        <v>0</v>
      </c>
      <c r="AF931" s="152">
        <v>0</v>
      </c>
      <c r="AG931" s="150"/>
      <c r="AH931" s="150"/>
      <c r="AI931" s="150"/>
      <c r="AJ931" s="150"/>
      <c r="AK931" s="3" t="s">
        <v>475</v>
      </c>
      <c r="AL931" s="3" t="s">
        <v>475</v>
      </c>
      <c r="AM931" s="3" t="s">
        <v>475</v>
      </c>
    </row>
    <row r="932" spans="1:40" s="3" customFormat="1" x14ac:dyDescent="0.25">
      <c r="A932" s="3">
        <v>20231231</v>
      </c>
      <c r="B932" s="3" t="s">
        <v>2519</v>
      </c>
      <c r="C932" s="3" t="s">
        <v>2520</v>
      </c>
      <c r="D932" s="149">
        <v>94229.83</v>
      </c>
      <c r="E932" s="3" t="s">
        <v>23</v>
      </c>
      <c r="F932" s="3" t="s">
        <v>500</v>
      </c>
      <c r="G932" s="3" t="s">
        <v>474</v>
      </c>
      <c r="H932" s="3">
        <v>0</v>
      </c>
      <c r="I932" s="3" t="s">
        <v>500</v>
      </c>
      <c r="K932" s="3" t="s">
        <v>23</v>
      </c>
      <c r="L932" s="149" t="s">
        <v>23</v>
      </c>
      <c r="M932" s="3" t="s">
        <v>475</v>
      </c>
      <c r="N932" s="149" t="s">
        <v>475</v>
      </c>
      <c r="O932" s="149" t="s">
        <v>475</v>
      </c>
      <c r="P932" s="150"/>
      <c r="Q932" s="3" t="s">
        <v>475</v>
      </c>
      <c r="R932" s="150"/>
      <c r="T932" s="150"/>
      <c r="U932" s="151">
        <v>0</v>
      </c>
      <c r="V932" s="149" t="s">
        <v>475</v>
      </c>
      <c r="W932" s="149" t="s">
        <v>475</v>
      </c>
      <c r="X932" s="149" t="s">
        <v>475</v>
      </c>
      <c r="Y932" s="149" t="s">
        <v>475</v>
      </c>
      <c r="Z932" s="150"/>
      <c r="AA932" s="150"/>
      <c r="AB932" s="152">
        <v>0</v>
      </c>
      <c r="AC932" s="152">
        <v>0</v>
      </c>
      <c r="AD932" s="152">
        <v>0</v>
      </c>
      <c r="AE932" s="152">
        <v>0</v>
      </c>
      <c r="AF932" s="152">
        <v>0</v>
      </c>
      <c r="AG932" s="150"/>
      <c r="AH932" s="150"/>
      <c r="AI932" s="150"/>
      <c r="AJ932" s="150"/>
      <c r="AK932" s="3" t="s">
        <v>475</v>
      </c>
      <c r="AL932" s="3" t="s">
        <v>475</v>
      </c>
      <c r="AM932" s="3" t="s">
        <v>475</v>
      </c>
    </row>
    <row r="933" spans="1:40" s="3" customFormat="1" x14ac:dyDescent="0.25">
      <c r="A933" s="3">
        <v>20231231</v>
      </c>
      <c r="B933" s="3" t="s">
        <v>2521</v>
      </c>
      <c r="C933" s="3" t="s">
        <v>2522</v>
      </c>
      <c r="D933" s="149">
        <v>56451.11</v>
      </c>
      <c r="E933" s="3" t="s">
        <v>23</v>
      </c>
      <c r="F933" s="3" t="s">
        <v>500</v>
      </c>
      <c r="G933" s="3" t="s">
        <v>474</v>
      </c>
      <c r="H933" s="3">
        <v>0</v>
      </c>
      <c r="I933" s="3" t="s">
        <v>500</v>
      </c>
      <c r="K933" s="3" t="s">
        <v>23</v>
      </c>
      <c r="L933" s="149" t="s">
        <v>23</v>
      </c>
      <c r="M933" s="3" t="s">
        <v>475</v>
      </c>
      <c r="N933" s="149" t="s">
        <v>475</v>
      </c>
      <c r="O933" s="149" t="s">
        <v>475</v>
      </c>
      <c r="P933" s="150"/>
      <c r="Q933" s="3" t="s">
        <v>475</v>
      </c>
      <c r="R933" s="150"/>
      <c r="T933" s="150"/>
      <c r="U933" s="151">
        <v>0</v>
      </c>
      <c r="V933" s="149" t="s">
        <v>475</v>
      </c>
      <c r="W933" s="149" t="s">
        <v>475</v>
      </c>
      <c r="X933" s="149" t="s">
        <v>475</v>
      </c>
      <c r="Y933" s="149" t="s">
        <v>475</v>
      </c>
      <c r="Z933" s="150"/>
      <c r="AA933" s="150"/>
      <c r="AB933" s="152">
        <v>0</v>
      </c>
      <c r="AC933" s="152">
        <v>0</v>
      </c>
      <c r="AD933" s="152">
        <v>0</v>
      </c>
      <c r="AE933" s="152">
        <v>0</v>
      </c>
      <c r="AF933" s="152">
        <v>0</v>
      </c>
      <c r="AG933" s="150"/>
      <c r="AH933" s="150"/>
      <c r="AI933" s="150"/>
      <c r="AJ933" s="150"/>
      <c r="AK933" s="3" t="s">
        <v>475</v>
      </c>
      <c r="AL933" s="3" t="s">
        <v>475</v>
      </c>
      <c r="AM933" s="3" t="s">
        <v>475</v>
      </c>
    </row>
    <row r="934" spans="1:40" s="3" customFormat="1" x14ac:dyDescent="0.25">
      <c r="A934" s="3">
        <v>20231231</v>
      </c>
      <c r="B934" s="3" t="s">
        <v>2523</v>
      </c>
      <c r="C934" s="3" t="s">
        <v>2524</v>
      </c>
      <c r="D934" s="149">
        <v>153153</v>
      </c>
      <c r="E934" s="3" t="s">
        <v>23</v>
      </c>
      <c r="F934" s="3" t="s">
        <v>500</v>
      </c>
      <c r="G934" s="3" t="s">
        <v>504</v>
      </c>
      <c r="H934" s="3">
        <v>1</v>
      </c>
      <c r="I934" s="3" t="s">
        <v>500</v>
      </c>
      <c r="K934" s="3" t="s">
        <v>24</v>
      </c>
      <c r="L934" s="149" t="s">
        <v>23</v>
      </c>
      <c r="M934" s="3" t="s">
        <v>475</v>
      </c>
      <c r="N934" s="149" t="s">
        <v>475</v>
      </c>
      <c r="O934" s="149" t="s">
        <v>475</v>
      </c>
      <c r="P934" s="150"/>
      <c r="Q934" s="3" t="s">
        <v>475</v>
      </c>
      <c r="R934" s="150"/>
      <c r="T934" s="150"/>
      <c r="U934" s="151">
        <v>0</v>
      </c>
      <c r="V934" s="149" t="s">
        <v>475</v>
      </c>
      <c r="W934" s="149" t="s">
        <v>475</v>
      </c>
      <c r="X934" s="149" t="s">
        <v>475</v>
      </c>
      <c r="Y934" s="149" t="s">
        <v>475</v>
      </c>
      <c r="Z934" s="150"/>
      <c r="AA934" s="150"/>
      <c r="AB934" s="152">
        <v>0</v>
      </c>
      <c r="AC934" s="152">
        <v>0</v>
      </c>
      <c r="AD934" s="152">
        <v>0</v>
      </c>
      <c r="AE934" s="152">
        <v>0</v>
      </c>
      <c r="AF934" s="152">
        <v>0</v>
      </c>
      <c r="AG934" s="150"/>
      <c r="AH934" s="150"/>
      <c r="AI934" s="150"/>
      <c r="AJ934" s="150"/>
      <c r="AK934" s="3" t="s">
        <v>475</v>
      </c>
      <c r="AL934" s="3" t="s">
        <v>475</v>
      </c>
      <c r="AM934" s="3" t="s">
        <v>475</v>
      </c>
    </row>
    <row r="935" spans="1:40" s="3" customFormat="1" x14ac:dyDescent="0.25">
      <c r="A935" s="3">
        <v>20231231</v>
      </c>
      <c r="B935" s="3" t="s">
        <v>2525</v>
      </c>
      <c r="C935" s="3" t="s">
        <v>2526</v>
      </c>
      <c r="D935" s="149">
        <v>22705.95</v>
      </c>
      <c r="E935" s="3" t="s">
        <v>23</v>
      </c>
      <c r="F935" s="3" t="s">
        <v>500</v>
      </c>
      <c r="G935" s="3" t="s">
        <v>474</v>
      </c>
      <c r="H935" s="3">
        <v>0</v>
      </c>
      <c r="I935" s="3" t="s">
        <v>500</v>
      </c>
      <c r="J935" s="157" t="s">
        <v>483</v>
      </c>
      <c r="K935" s="3" t="s">
        <v>23</v>
      </c>
      <c r="L935" s="149" t="s">
        <v>23</v>
      </c>
      <c r="M935" s="157" t="s">
        <v>487</v>
      </c>
      <c r="N935" s="149" t="s">
        <v>475</v>
      </c>
      <c r="O935" s="149" t="s">
        <v>475</v>
      </c>
      <c r="P935" s="150"/>
      <c r="Q935" s="3" t="s">
        <v>475</v>
      </c>
      <c r="R935" s="150"/>
      <c r="T935" s="150"/>
      <c r="U935" s="151">
        <v>0</v>
      </c>
      <c r="V935" s="149" t="s">
        <v>475</v>
      </c>
      <c r="W935" s="149" t="s">
        <v>475</v>
      </c>
      <c r="X935" s="149" t="s">
        <v>475</v>
      </c>
      <c r="Y935" s="149" t="s">
        <v>475</v>
      </c>
      <c r="Z935" s="150"/>
      <c r="AA935" s="150"/>
      <c r="AB935" s="152">
        <v>0</v>
      </c>
      <c r="AC935" s="152">
        <v>0</v>
      </c>
      <c r="AD935" s="152">
        <v>0</v>
      </c>
      <c r="AE935" s="152">
        <v>0</v>
      </c>
      <c r="AF935" s="152">
        <v>0</v>
      </c>
      <c r="AG935" s="150"/>
      <c r="AH935" s="150"/>
      <c r="AI935" s="150"/>
      <c r="AJ935" s="150"/>
      <c r="AK935" s="3" t="s">
        <v>25</v>
      </c>
      <c r="AL935" s="3" t="s">
        <v>2527</v>
      </c>
      <c r="AM935" s="3" t="s">
        <v>2528</v>
      </c>
      <c r="AN935" s="157" t="s">
        <v>490</v>
      </c>
    </row>
    <row r="936" spans="1:40" s="3" customFormat="1" x14ac:dyDescent="0.25">
      <c r="A936" s="3">
        <v>20231231</v>
      </c>
      <c r="B936" s="3" t="s">
        <v>2529</v>
      </c>
      <c r="C936" s="3" t="s">
        <v>2530</v>
      </c>
      <c r="D936" s="149">
        <v>3276524.81</v>
      </c>
      <c r="E936" s="3" t="s">
        <v>24</v>
      </c>
      <c r="F936" s="3" t="s">
        <v>473</v>
      </c>
      <c r="G936" s="3" t="s">
        <v>474</v>
      </c>
      <c r="H936" s="3">
        <v>0</v>
      </c>
      <c r="I936" s="3" t="s">
        <v>473</v>
      </c>
      <c r="J936" s="3" t="s">
        <v>473</v>
      </c>
      <c r="K936" s="3" t="s">
        <v>23</v>
      </c>
      <c r="L936" s="149" t="s">
        <v>23</v>
      </c>
      <c r="M936" s="3" t="s">
        <v>475</v>
      </c>
      <c r="N936" s="149" t="s">
        <v>475</v>
      </c>
      <c r="O936" s="149" t="s">
        <v>475</v>
      </c>
      <c r="P936" s="150"/>
      <c r="Q936" s="3" t="s">
        <v>475</v>
      </c>
      <c r="R936" s="150"/>
      <c r="T936" s="150"/>
      <c r="U936" s="151">
        <v>0</v>
      </c>
      <c r="V936" s="149" t="s">
        <v>475</v>
      </c>
      <c r="W936" s="149" t="s">
        <v>475</v>
      </c>
      <c r="X936" s="149" t="s">
        <v>475</v>
      </c>
      <c r="Y936" s="149" t="s">
        <v>475</v>
      </c>
      <c r="Z936" s="150"/>
      <c r="AA936" s="150"/>
      <c r="AB936" s="152">
        <v>0</v>
      </c>
      <c r="AC936" s="152">
        <v>0</v>
      </c>
      <c r="AD936" s="152">
        <v>0</v>
      </c>
      <c r="AE936" s="152">
        <v>0</v>
      </c>
      <c r="AF936" s="152">
        <v>0</v>
      </c>
      <c r="AG936" s="150"/>
      <c r="AH936" s="150"/>
      <c r="AI936" s="150"/>
      <c r="AJ936" s="150"/>
      <c r="AK936" s="3" t="s">
        <v>475</v>
      </c>
      <c r="AL936" s="3" t="s">
        <v>475</v>
      </c>
      <c r="AM936" s="3" t="s">
        <v>475</v>
      </c>
    </row>
    <row r="937" spans="1:40" s="3" customFormat="1" x14ac:dyDescent="0.25">
      <c r="A937" s="3">
        <v>20231231</v>
      </c>
      <c r="B937" s="3" t="s">
        <v>2531</v>
      </c>
      <c r="C937" s="3" t="s">
        <v>2532</v>
      </c>
      <c r="D937" s="149">
        <v>248150.39999999999</v>
      </c>
      <c r="E937" s="3" t="s">
        <v>23</v>
      </c>
      <c r="F937" s="3" t="s">
        <v>500</v>
      </c>
      <c r="G937" s="3" t="s">
        <v>504</v>
      </c>
      <c r="H937" s="3">
        <v>1</v>
      </c>
      <c r="I937" s="3" t="s">
        <v>500</v>
      </c>
      <c r="J937" s="157" t="s">
        <v>506</v>
      </c>
      <c r="K937" s="3" t="s">
        <v>24</v>
      </c>
      <c r="L937" s="149" t="s">
        <v>23</v>
      </c>
      <c r="M937" s="3" t="s">
        <v>475</v>
      </c>
      <c r="N937" s="149" t="s">
        <v>475</v>
      </c>
      <c r="O937" s="149" t="s">
        <v>475</v>
      </c>
      <c r="P937" s="150"/>
      <c r="Q937" s="3" t="s">
        <v>475</v>
      </c>
      <c r="R937" s="150"/>
      <c r="T937" s="150"/>
      <c r="U937" s="151">
        <v>0</v>
      </c>
      <c r="V937" s="149" t="s">
        <v>475</v>
      </c>
      <c r="W937" s="149" t="s">
        <v>475</v>
      </c>
      <c r="X937" s="149" t="s">
        <v>475</v>
      </c>
      <c r="Y937" s="149" t="s">
        <v>475</v>
      </c>
      <c r="Z937" s="150"/>
      <c r="AA937" s="150"/>
      <c r="AB937" s="152">
        <v>0</v>
      </c>
      <c r="AC937" s="152">
        <v>0</v>
      </c>
      <c r="AD937" s="152">
        <v>0</v>
      </c>
      <c r="AE937" s="152">
        <v>0</v>
      </c>
      <c r="AF937" s="152">
        <v>0</v>
      </c>
      <c r="AG937" s="150"/>
      <c r="AH937" s="150"/>
      <c r="AI937" s="150"/>
      <c r="AJ937" s="150"/>
      <c r="AK937" s="3" t="s">
        <v>22</v>
      </c>
      <c r="AL937" s="3" t="s">
        <v>672</v>
      </c>
      <c r="AM937" s="3" t="s">
        <v>475</v>
      </c>
    </row>
    <row r="938" spans="1:40" s="3" customFormat="1" x14ac:dyDescent="0.25">
      <c r="A938" s="3">
        <v>20231231</v>
      </c>
      <c r="B938" s="3" t="s">
        <v>2533</v>
      </c>
      <c r="C938" s="3" t="s">
        <v>2534</v>
      </c>
      <c r="D938" s="149">
        <v>314880.43</v>
      </c>
      <c r="E938" s="3" t="s">
        <v>24</v>
      </c>
      <c r="F938" s="3" t="s">
        <v>473</v>
      </c>
      <c r="G938" s="3" t="s">
        <v>474</v>
      </c>
      <c r="H938" s="3">
        <v>0</v>
      </c>
      <c r="I938" s="3" t="s">
        <v>473</v>
      </c>
      <c r="J938" s="3" t="s">
        <v>473</v>
      </c>
      <c r="K938" s="3" t="s">
        <v>23</v>
      </c>
      <c r="L938" s="149" t="s">
        <v>23</v>
      </c>
      <c r="M938" s="3" t="s">
        <v>475</v>
      </c>
      <c r="N938" s="149" t="s">
        <v>475</v>
      </c>
      <c r="O938" s="149" t="s">
        <v>475</v>
      </c>
      <c r="P938" s="150"/>
      <c r="Q938" s="3" t="s">
        <v>475</v>
      </c>
      <c r="R938" s="150"/>
      <c r="T938" s="150"/>
      <c r="U938" s="151">
        <v>0</v>
      </c>
      <c r="V938" s="149" t="s">
        <v>475</v>
      </c>
      <c r="W938" s="149" t="s">
        <v>475</v>
      </c>
      <c r="X938" s="149" t="s">
        <v>475</v>
      </c>
      <c r="Y938" s="149" t="s">
        <v>475</v>
      </c>
      <c r="Z938" s="150"/>
      <c r="AA938" s="150"/>
      <c r="AB938" s="152">
        <v>0</v>
      </c>
      <c r="AC938" s="152">
        <v>0</v>
      </c>
      <c r="AD938" s="152">
        <v>0</v>
      </c>
      <c r="AE938" s="152">
        <v>0</v>
      </c>
      <c r="AF938" s="152">
        <v>0</v>
      </c>
      <c r="AG938" s="150"/>
      <c r="AH938" s="150"/>
      <c r="AI938" s="150"/>
      <c r="AJ938" s="150"/>
      <c r="AK938" s="3" t="s">
        <v>475</v>
      </c>
      <c r="AL938" s="3" t="s">
        <v>475</v>
      </c>
      <c r="AM938" s="3" t="s">
        <v>475</v>
      </c>
    </row>
    <row r="939" spans="1:40" s="3" customFormat="1" x14ac:dyDescent="0.25">
      <c r="A939" s="3">
        <v>20231231</v>
      </c>
      <c r="B939" s="3" t="s">
        <v>2535</v>
      </c>
      <c r="C939" s="3" t="s">
        <v>2536</v>
      </c>
      <c r="D939" s="149">
        <v>16744.25</v>
      </c>
      <c r="E939" s="3" t="s">
        <v>23</v>
      </c>
      <c r="F939" s="3" t="s">
        <v>500</v>
      </c>
      <c r="G939" s="3" t="s">
        <v>474</v>
      </c>
      <c r="H939" s="3">
        <v>0</v>
      </c>
      <c r="I939" s="3" t="s">
        <v>500</v>
      </c>
      <c r="J939" s="157" t="s">
        <v>483</v>
      </c>
      <c r="K939" s="3" t="s">
        <v>23</v>
      </c>
      <c r="L939" s="149" t="s">
        <v>23</v>
      </c>
      <c r="M939" s="157" t="s">
        <v>487</v>
      </c>
      <c r="N939" s="149" t="s">
        <v>475</v>
      </c>
      <c r="O939" s="153">
        <v>0.127</v>
      </c>
      <c r="P939" s="150"/>
      <c r="Q939" s="157">
        <v>0.112</v>
      </c>
      <c r="R939" s="150"/>
      <c r="S939" s="157">
        <v>1</v>
      </c>
      <c r="T939" s="150"/>
      <c r="U939" s="151">
        <v>0</v>
      </c>
      <c r="V939" s="153">
        <v>7.0000000000000001E-3</v>
      </c>
      <c r="W939" s="153">
        <v>3.7999999999999999E-2</v>
      </c>
      <c r="X939" s="149">
        <v>7.0000000000000001E-3</v>
      </c>
      <c r="Y939" s="149">
        <v>3.7999999999999999E-2</v>
      </c>
      <c r="Z939" s="150"/>
      <c r="AA939" s="150"/>
      <c r="AB939" s="152">
        <v>2126.5197499999999</v>
      </c>
      <c r="AC939" s="152">
        <v>1875.356</v>
      </c>
      <c r="AD939" s="152">
        <v>0</v>
      </c>
      <c r="AE939" s="152">
        <v>117.20975</v>
      </c>
      <c r="AF939" s="152">
        <v>636.28149999999994</v>
      </c>
      <c r="AG939" s="150"/>
      <c r="AH939" s="150"/>
      <c r="AI939" s="150"/>
      <c r="AJ939" s="150"/>
      <c r="AK939" s="3" t="s">
        <v>25</v>
      </c>
      <c r="AL939" s="3" t="s">
        <v>2537</v>
      </c>
      <c r="AM939" s="3" t="s">
        <v>2538</v>
      </c>
      <c r="AN939" s="157" t="s">
        <v>490</v>
      </c>
    </row>
    <row r="940" spans="1:40" s="3" customFormat="1" x14ac:dyDescent="0.25">
      <c r="A940" s="3">
        <v>20231231</v>
      </c>
      <c r="B940" s="3" t="s">
        <v>2539</v>
      </c>
      <c r="C940" s="3" t="s">
        <v>2540</v>
      </c>
      <c r="D940" s="149">
        <v>887427</v>
      </c>
      <c r="E940" s="3" t="s">
        <v>24</v>
      </c>
      <c r="F940" s="3" t="s">
        <v>473</v>
      </c>
      <c r="G940" s="3" t="s">
        <v>474</v>
      </c>
      <c r="H940" s="3">
        <v>0</v>
      </c>
      <c r="I940" s="3" t="s">
        <v>473</v>
      </c>
      <c r="J940" s="3" t="s">
        <v>473</v>
      </c>
      <c r="K940" s="3" t="s">
        <v>23</v>
      </c>
      <c r="L940" s="149" t="s">
        <v>23</v>
      </c>
      <c r="M940" s="3" t="s">
        <v>475</v>
      </c>
      <c r="N940" s="149" t="s">
        <v>475</v>
      </c>
      <c r="O940" s="149" t="s">
        <v>475</v>
      </c>
      <c r="P940" s="150"/>
      <c r="Q940" s="3" t="s">
        <v>475</v>
      </c>
      <c r="R940" s="150"/>
      <c r="T940" s="150"/>
      <c r="U940" s="151">
        <v>0</v>
      </c>
      <c r="V940" s="149" t="s">
        <v>475</v>
      </c>
      <c r="W940" s="149" t="s">
        <v>475</v>
      </c>
      <c r="X940" s="149" t="s">
        <v>475</v>
      </c>
      <c r="Y940" s="149" t="s">
        <v>475</v>
      </c>
      <c r="Z940" s="150"/>
      <c r="AA940" s="150"/>
      <c r="AB940" s="152">
        <v>0</v>
      </c>
      <c r="AC940" s="152">
        <v>0</v>
      </c>
      <c r="AD940" s="152">
        <v>0</v>
      </c>
      <c r="AE940" s="152">
        <v>0</v>
      </c>
      <c r="AF940" s="152">
        <v>0</v>
      </c>
      <c r="AG940" s="150"/>
      <c r="AH940" s="150"/>
      <c r="AI940" s="150"/>
      <c r="AJ940" s="150"/>
      <c r="AK940" s="3" t="s">
        <v>475</v>
      </c>
      <c r="AL940" s="3" t="s">
        <v>475</v>
      </c>
      <c r="AM940" s="3" t="s">
        <v>475</v>
      </c>
    </row>
    <row r="941" spans="1:40" s="3" customFormat="1" x14ac:dyDescent="0.25">
      <c r="A941" s="3">
        <v>20231231</v>
      </c>
      <c r="B941" s="3" t="s">
        <v>2541</v>
      </c>
      <c r="C941" s="3" t="s">
        <v>2542</v>
      </c>
      <c r="D941" s="149">
        <v>74038.81</v>
      </c>
      <c r="E941" s="3" t="s">
        <v>23</v>
      </c>
      <c r="F941" s="3" t="s">
        <v>500</v>
      </c>
      <c r="G941" s="3" t="s">
        <v>474</v>
      </c>
      <c r="H941" s="3">
        <v>0</v>
      </c>
      <c r="I941" s="3" t="s">
        <v>500</v>
      </c>
      <c r="K941" s="3" t="s">
        <v>23</v>
      </c>
      <c r="L941" s="149" t="s">
        <v>23</v>
      </c>
      <c r="M941" s="3" t="s">
        <v>475</v>
      </c>
      <c r="N941" s="149" t="s">
        <v>475</v>
      </c>
      <c r="O941" s="149" t="s">
        <v>475</v>
      </c>
      <c r="P941" s="150"/>
      <c r="Q941" s="3" t="s">
        <v>475</v>
      </c>
      <c r="R941" s="150"/>
      <c r="T941" s="150"/>
      <c r="U941" s="151">
        <v>0</v>
      </c>
      <c r="V941" s="149" t="s">
        <v>475</v>
      </c>
      <c r="W941" s="149" t="s">
        <v>475</v>
      </c>
      <c r="X941" s="149" t="s">
        <v>475</v>
      </c>
      <c r="Y941" s="149" t="s">
        <v>475</v>
      </c>
      <c r="Z941" s="150"/>
      <c r="AA941" s="150"/>
      <c r="AB941" s="152">
        <v>0</v>
      </c>
      <c r="AC941" s="152">
        <v>0</v>
      </c>
      <c r="AD941" s="152">
        <v>0</v>
      </c>
      <c r="AE941" s="152">
        <v>0</v>
      </c>
      <c r="AF941" s="152">
        <v>0</v>
      </c>
      <c r="AG941" s="150"/>
      <c r="AH941" s="150"/>
      <c r="AI941" s="150"/>
      <c r="AJ941" s="150"/>
      <c r="AK941" s="3" t="s">
        <v>475</v>
      </c>
      <c r="AL941" s="3" t="s">
        <v>475</v>
      </c>
      <c r="AM941" s="3" t="s">
        <v>475</v>
      </c>
    </row>
    <row r="942" spans="1:40" s="3" customFormat="1" x14ac:dyDescent="0.25">
      <c r="A942" s="3">
        <v>20231231</v>
      </c>
      <c r="B942" s="3" t="s">
        <v>2543</v>
      </c>
      <c r="C942" s="3" t="s">
        <v>2544</v>
      </c>
      <c r="D942" s="149">
        <v>44520.5</v>
      </c>
      <c r="E942" s="3" t="s">
        <v>23</v>
      </c>
      <c r="F942" s="3" t="s">
        <v>500</v>
      </c>
      <c r="G942" s="3" t="s">
        <v>474</v>
      </c>
      <c r="H942" s="3">
        <v>0</v>
      </c>
      <c r="I942" s="3" t="s">
        <v>500</v>
      </c>
      <c r="K942" s="3" t="s">
        <v>23</v>
      </c>
      <c r="L942" s="149" t="s">
        <v>23</v>
      </c>
      <c r="M942" s="3" t="s">
        <v>475</v>
      </c>
      <c r="N942" s="149" t="s">
        <v>475</v>
      </c>
      <c r="O942" s="149" t="s">
        <v>475</v>
      </c>
      <c r="P942" s="150"/>
      <c r="Q942" s="3" t="s">
        <v>475</v>
      </c>
      <c r="R942" s="150"/>
      <c r="T942" s="150"/>
      <c r="U942" s="151">
        <v>0</v>
      </c>
      <c r="V942" s="149" t="s">
        <v>475</v>
      </c>
      <c r="W942" s="149" t="s">
        <v>475</v>
      </c>
      <c r="X942" s="149" t="s">
        <v>475</v>
      </c>
      <c r="Y942" s="149" t="s">
        <v>475</v>
      </c>
      <c r="Z942" s="150"/>
      <c r="AA942" s="150"/>
      <c r="AB942" s="152">
        <v>0</v>
      </c>
      <c r="AC942" s="152">
        <v>0</v>
      </c>
      <c r="AD942" s="152">
        <v>0</v>
      </c>
      <c r="AE942" s="152">
        <v>0</v>
      </c>
      <c r="AF942" s="152">
        <v>0</v>
      </c>
      <c r="AG942" s="150"/>
      <c r="AH942" s="150"/>
      <c r="AI942" s="150"/>
      <c r="AJ942" s="150"/>
      <c r="AK942" s="3" t="s">
        <v>475</v>
      </c>
      <c r="AL942" s="3" t="s">
        <v>475</v>
      </c>
      <c r="AM942" s="3" t="s">
        <v>475</v>
      </c>
    </row>
    <row r="943" spans="1:40" s="3" customFormat="1" x14ac:dyDescent="0.25">
      <c r="A943" s="3">
        <v>20231231</v>
      </c>
      <c r="B943" s="3" t="s">
        <v>2545</v>
      </c>
      <c r="C943" s="3" t="s">
        <v>2546</v>
      </c>
      <c r="D943" s="149">
        <v>418554.52</v>
      </c>
      <c r="E943" s="3" t="s">
        <v>23</v>
      </c>
      <c r="F943" s="3" t="s">
        <v>500</v>
      </c>
      <c r="G943" s="3" t="s">
        <v>474</v>
      </c>
      <c r="H943" s="3">
        <v>0</v>
      </c>
      <c r="I943" s="3" t="s">
        <v>500</v>
      </c>
      <c r="K943" s="3" t="s">
        <v>23</v>
      </c>
      <c r="L943" s="149" t="s">
        <v>23</v>
      </c>
      <c r="M943" s="3" t="s">
        <v>475</v>
      </c>
      <c r="N943" s="149" t="s">
        <v>475</v>
      </c>
      <c r="O943" s="149" t="s">
        <v>475</v>
      </c>
      <c r="P943" s="150"/>
      <c r="Q943" s="3" t="s">
        <v>475</v>
      </c>
      <c r="R943" s="150"/>
      <c r="T943" s="150"/>
      <c r="U943" s="151">
        <v>0</v>
      </c>
      <c r="V943" s="149" t="s">
        <v>475</v>
      </c>
      <c r="W943" s="149" t="s">
        <v>475</v>
      </c>
      <c r="X943" s="149" t="s">
        <v>475</v>
      </c>
      <c r="Y943" s="149" t="s">
        <v>475</v>
      </c>
      <c r="Z943" s="150"/>
      <c r="AA943" s="150"/>
      <c r="AB943" s="152">
        <v>0</v>
      </c>
      <c r="AC943" s="152">
        <v>0</v>
      </c>
      <c r="AD943" s="152">
        <v>0</v>
      </c>
      <c r="AE943" s="152">
        <v>0</v>
      </c>
      <c r="AF943" s="152">
        <v>0</v>
      </c>
      <c r="AG943" s="150"/>
      <c r="AH943" s="150"/>
      <c r="AI943" s="150"/>
      <c r="AJ943" s="150"/>
      <c r="AK943" s="3" t="s">
        <v>475</v>
      </c>
      <c r="AL943" s="3" t="s">
        <v>475</v>
      </c>
      <c r="AM943" s="3" t="s">
        <v>475</v>
      </c>
    </row>
    <row r="944" spans="1:40" s="3" customFormat="1" x14ac:dyDescent="0.25">
      <c r="A944" s="3">
        <v>20231231</v>
      </c>
      <c r="B944" s="3" t="s">
        <v>2547</v>
      </c>
      <c r="C944" s="3" t="s">
        <v>2548</v>
      </c>
      <c r="D944" s="149">
        <v>908667.17</v>
      </c>
      <c r="E944" s="3" t="s">
        <v>24</v>
      </c>
      <c r="F944" s="3" t="s">
        <v>473</v>
      </c>
      <c r="G944" s="3" t="s">
        <v>474</v>
      </c>
      <c r="H944" s="3">
        <v>0</v>
      </c>
      <c r="I944" s="3" t="s">
        <v>473</v>
      </c>
      <c r="J944" s="3" t="s">
        <v>473</v>
      </c>
      <c r="K944" s="3" t="s">
        <v>23</v>
      </c>
      <c r="L944" s="149" t="s">
        <v>23</v>
      </c>
      <c r="M944" s="3" t="s">
        <v>475</v>
      </c>
      <c r="N944" s="149" t="s">
        <v>475</v>
      </c>
      <c r="O944" s="149" t="s">
        <v>475</v>
      </c>
      <c r="P944" s="150"/>
      <c r="Q944" s="3" t="s">
        <v>475</v>
      </c>
      <c r="R944" s="150"/>
      <c r="T944" s="150"/>
      <c r="U944" s="151">
        <v>0</v>
      </c>
      <c r="V944" s="149" t="s">
        <v>475</v>
      </c>
      <c r="W944" s="149" t="s">
        <v>475</v>
      </c>
      <c r="X944" s="149" t="s">
        <v>475</v>
      </c>
      <c r="Y944" s="149" t="s">
        <v>475</v>
      </c>
      <c r="Z944" s="150"/>
      <c r="AA944" s="150"/>
      <c r="AB944" s="152">
        <v>0</v>
      </c>
      <c r="AC944" s="152">
        <v>0</v>
      </c>
      <c r="AD944" s="152">
        <v>0</v>
      </c>
      <c r="AE944" s="152">
        <v>0</v>
      </c>
      <c r="AF944" s="152">
        <v>0</v>
      </c>
      <c r="AG944" s="150"/>
      <c r="AH944" s="150"/>
      <c r="AI944" s="150"/>
      <c r="AJ944" s="150"/>
      <c r="AK944" s="3" t="s">
        <v>475</v>
      </c>
      <c r="AL944" s="3" t="s">
        <v>475</v>
      </c>
      <c r="AM944" s="3" t="s">
        <v>475</v>
      </c>
    </row>
    <row r="945" spans="1:39" s="3" customFormat="1" x14ac:dyDescent="0.25">
      <c r="A945" s="3">
        <v>20231231</v>
      </c>
      <c r="B945" s="3" t="s">
        <v>2549</v>
      </c>
      <c r="C945" s="3" t="s">
        <v>2550</v>
      </c>
      <c r="D945" s="149">
        <v>140450.88</v>
      </c>
      <c r="E945" s="3" t="s">
        <v>24</v>
      </c>
      <c r="F945" s="3" t="s">
        <v>473</v>
      </c>
      <c r="G945" s="3" t="s">
        <v>474</v>
      </c>
      <c r="H945" s="3">
        <v>0</v>
      </c>
      <c r="I945" s="3" t="s">
        <v>473</v>
      </c>
      <c r="J945" s="3" t="s">
        <v>473</v>
      </c>
      <c r="K945" s="3" t="s">
        <v>23</v>
      </c>
      <c r="L945" s="149" t="s">
        <v>23</v>
      </c>
      <c r="M945" s="3" t="s">
        <v>475</v>
      </c>
      <c r="N945" s="149" t="s">
        <v>475</v>
      </c>
      <c r="O945" s="149" t="s">
        <v>475</v>
      </c>
      <c r="P945" s="150"/>
      <c r="Q945" s="3" t="s">
        <v>475</v>
      </c>
      <c r="R945" s="150"/>
      <c r="T945" s="150"/>
      <c r="U945" s="151">
        <v>0</v>
      </c>
      <c r="V945" s="149" t="s">
        <v>475</v>
      </c>
      <c r="W945" s="149" t="s">
        <v>475</v>
      </c>
      <c r="X945" s="149" t="s">
        <v>475</v>
      </c>
      <c r="Y945" s="149" t="s">
        <v>475</v>
      </c>
      <c r="Z945" s="150"/>
      <c r="AA945" s="150"/>
      <c r="AB945" s="152">
        <v>0</v>
      </c>
      <c r="AC945" s="152">
        <v>0</v>
      </c>
      <c r="AD945" s="152">
        <v>0</v>
      </c>
      <c r="AE945" s="152">
        <v>0</v>
      </c>
      <c r="AF945" s="152">
        <v>0</v>
      </c>
      <c r="AG945" s="150"/>
      <c r="AH945" s="150"/>
      <c r="AI945" s="150"/>
      <c r="AJ945" s="150"/>
      <c r="AK945" s="3" t="s">
        <v>475</v>
      </c>
      <c r="AL945" s="3" t="s">
        <v>475</v>
      </c>
      <c r="AM945" s="3" t="s">
        <v>475</v>
      </c>
    </row>
    <row r="946" spans="1:39" s="3" customFormat="1" x14ac:dyDescent="0.25">
      <c r="A946" s="3">
        <v>20231231</v>
      </c>
      <c r="B946" s="3" t="s">
        <v>2551</v>
      </c>
      <c r="C946" s="3" t="s">
        <v>2552</v>
      </c>
      <c r="D946" s="149">
        <v>0.2</v>
      </c>
      <c r="E946" s="3" t="s">
        <v>23</v>
      </c>
      <c r="F946" s="3" t="s">
        <v>500</v>
      </c>
      <c r="G946" s="3" t="s">
        <v>474</v>
      </c>
      <c r="H946" s="3">
        <v>0</v>
      </c>
      <c r="I946" s="3" t="s">
        <v>500</v>
      </c>
      <c r="K946" s="3" t="s">
        <v>23</v>
      </c>
      <c r="L946" s="149" t="s">
        <v>23</v>
      </c>
      <c r="M946" s="3" t="s">
        <v>475</v>
      </c>
      <c r="N946" s="149" t="s">
        <v>475</v>
      </c>
      <c r="O946" s="149" t="s">
        <v>475</v>
      </c>
      <c r="P946" s="150"/>
      <c r="Q946" s="3" t="s">
        <v>475</v>
      </c>
      <c r="R946" s="150"/>
      <c r="T946" s="150"/>
      <c r="U946" s="151">
        <v>0</v>
      </c>
      <c r="V946" s="149" t="s">
        <v>475</v>
      </c>
      <c r="W946" s="149" t="s">
        <v>475</v>
      </c>
      <c r="X946" s="149" t="s">
        <v>475</v>
      </c>
      <c r="Y946" s="149" t="s">
        <v>475</v>
      </c>
      <c r="Z946" s="150"/>
      <c r="AA946" s="150"/>
      <c r="AB946" s="152">
        <v>0</v>
      </c>
      <c r="AC946" s="152">
        <v>0</v>
      </c>
      <c r="AD946" s="152">
        <v>0</v>
      </c>
      <c r="AE946" s="152">
        <v>0</v>
      </c>
      <c r="AF946" s="152">
        <v>0</v>
      </c>
      <c r="AG946" s="150"/>
      <c r="AH946" s="150"/>
      <c r="AI946" s="150"/>
      <c r="AJ946" s="150"/>
      <c r="AK946" s="3" t="s">
        <v>475</v>
      </c>
      <c r="AL946" s="3" t="s">
        <v>475</v>
      </c>
      <c r="AM946" s="3" t="s">
        <v>475</v>
      </c>
    </row>
    <row r="947" spans="1:39" s="3" customFormat="1" x14ac:dyDescent="0.25">
      <c r="A947" s="3">
        <v>20231231</v>
      </c>
      <c r="B947" s="3" t="s">
        <v>2553</v>
      </c>
      <c r="C947" s="3" t="s">
        <v>2554</v>
      </c>
      <c r="D947" s="149">
        <v>421777.44</v>
      </c>
      <c r="E947" s="3" t="s">
        <v>23</v>
      </c>
      <c r="F947" s="3" t="s">
        <v>500</v>
      </c>
      <c r="G947" s="3" t="s">
        <v>504</v>
      </c>
      <c r="H947" s="3">
        <v>1</v>
      </c>
      <c r="I947" s="3" t="s">
        <v>500</v>
      </c>
      <c r="J947" s="157" t="s">
        <v>506</v>
      </c>
      <c r="K947" s="3" t="s">
        <v>24</v>
      </c>
      <c r="L947" s="149" t="s">
        <v>23</v>
      </c>
      <c r="M947" s="3" t="s">
        <v>475</v>
      </c>
      <c r="N947" s="149" t="s">
        <v>475</v>
      </c>
      <c r="O947" s="149" t="s">
        <v>475</v>
      </c>
      <c r="P947" s="150"/>
      <c r="Q947" s="3" t="s">
        <v>475</v>
      </c>
      <c r="R947" s="150"/>
      <c r="T947" s="150"/>
      <c r="U947" s="151">
        <v>0</v>
      </c>
      <c r="V947" s="149" t="s">
        <v>475</v>
      </c>
      <c r="W947" s="149" t="s">
        <v>475</v>
      </c>
      <c r="X947" s="149" t="s">
        <v>475</v>
      </c>
      <c r="Y947" s="149" t="s">
        <v>475</v>
      </c>
      <c r="Z947" s="150"/>
      <c r="AA947" s="150"/>
      <c r="AB947" s="152">
        <v>0</v>
      </c>
      <c r="AC947" s="152">
        <v>0</v>
      </c>
      <c r="AD947" s="152">
        <v>0</v>
      </c>
      <c r="AE947" s="152">
        <v>0</v>
      </c>
      <c r="AF947" s="152">
        <v>0</v>
      </c>
      <c r="AG947" s="150"/>
      <c r="AH947" s="150"/>
      <c r="AI947" s="150"/>
      <c r="AJ947" s="150"/>
      <c r="AK947" s="3" t="s">
        <v>22</v>
      </c>
      <c r="AL947" s="3" t="s">
        <v>571</v>
      </c>
      <c r="AM947" s="3" t="s">
        <v>475</v>
      </c>
    </row>
    <row r="948" spans="1:39" s="3" customFormat="1" x14ac:dyDescent="0.25">
      <c r="A948" s="3">
        <v>20231231</v>
      </c>
      <c r="B948" s="3" t="s">
        <v>2555</v>
      </c>
      <c r="C948" s="3" t="s">
        <v>2556</v>
      </c>
      <c r="D948" s="149">
        <v>92445.75</v>
      </c>
      <c r="E948" s="3" t="s">
        <v>23</v>
      </c>
      <c r="F948" s="3" t="s">
        <v>500</v>
      </c>
      <c r="G948" s="3" t="s">
        <v>474</v>
      </c>
      <c r="H948" s="3">
        <v>0</v>
      </c>
      <c r="I948" s="3" t="s">
        <v>500</v>
      </c>
      <c r="K948" s="3" t="s">
        <v>23</v>
      </c>
      <c r="L948" s="149" t="s">
        <v>23</v>
      </c>
      <c r="M948" s="3" t="s">
        <v>475</v>
      </c>
      <c r="N948" s="149" t="s">
        <v>475</v>
      </c>
      <c r="O948" s="149" t="s">
        <v>475</v>
      </c>
      <c r="P948" s="150"/>
      <c r="Q948" s="3" t="s">
        <v>475</v>
      </c>
      <c r="R948" s="150"/>
      <c r="T948" s="150"/>
      <c r="U948" s="151">
        <v>0</v>
      </c>
      <c r="V948" s="149" t="s">
        <v>475</v>
      </c>
      <c r="W948" s="149" t="s">
        <v>475</v>
      </c>
      <c r="X948" s="149" t="s">
        <v>475</v>
      </c>
      <c r="Y948" s="149" t="s">
        <v>475</v>
      </c>
      <c r="Z948" s="150"/>
      <c r="AA948" s="150"/>
      <c r="AB948" s="152">
        <v>0</v>
      </c>
      <c r="AC948" s="152">
        <v>0</v>
      </c>
      <c r="AD948" s="152">
        <v>0</v>
      </c>
      <c r="AE948" s="152">
        <v>0</v>
      </c>
      <c r="AF948" s="152">
        <v>0</v>
      </c>
      <c r="AG948" s="150"/>
      <c r="AH948" s="150"/>
      <c r="AI948" s="150"/>
      <c r="AJ948" s="150"/>
      <c r="AK948" s="3" t="s">
        <v>475</v>
      </c>
      <c r="AL948" s="3" t="s">
        <v>475</v>
      </c>
      <c r="AM948" s="3" t="s">
        <v>475</v>
      </c>
    </row>
    <row r="949" spans="1:39" s="3" customFormat="1" x14ac:dyDescent="0.25">
      <c r="A949" s="3">
        <v>20231231</v>
      </c>
      <c r="B949" s="3" t="s">
        <v>2557</v>
      </c>
      <c r="C949" s="3" t="s">
        <v>2558</v>
      </c>
      <c r="D949" s="149">
        <v>273432.71999999997</v>
      </c>
      <c r="E949" s="3" t="s">
        <v>24</v>
      </c>
      <c r="F949" s="3" t="s">
        <v>473</v>
      </c>
      <c r="G949" s="3" t="s">
        <v>474</v>
      </c>
      <c r="H949" s="3">
        <v>0</v>
      </c>
      <c r="I949" s="3" t="s">
        <v>473</v>
      </c>
      <c r="J949" s="3" t="s">
        <v>473</v>
      </c>
      <c r="K949" s="3" t="s">
        <v>23</v>
      </c>
      <c r="L949" s="149" t="s">
        <v>23</v>
      </c>
      <c r="M949" s="3" t="s">
        <v>475</v>
      </c>
      <c r="N949" s="149" t="s">
        <v>475</v>
      </c>
      <c r="O949" s="149" t="s">
        <v>475</v>
      </c>
      <c r="P949" s="150"/>
      <c r="Q949" s="3" t="s">
        <v>475</v>
      </c>
      <c r="R949" s="150"/>
      <c r="T949" s="150"/>
      <c r="U949" s="151">
        <v>0</v>
      </c>
      <c r="V949" s="149" t="s">
        <v>475</v>
      </c>
      <c r="W949" s="149" t="s">
        <v>475</v>
      </c>
      <c r="X949" s="149" t="s">
        <v>475</v>
      </c>
      <c r="Y949" s="149" t="s">
        <v>475</v>
      </c>
      <c r="Z949" s="150"/>
      <c r="AA949" s="150"/>
      <c r="AB949" s="152">
        <v>0</v>
      </c>
      <c r="AC949" s="152">
        <v>0</v>
      </c>
      <c r="AD949" s="152">
        <v>0</v>
      </c>
      <c r="AE949" s="152">
        <v>0</v>
      </c>
      <c r="AF949" s="152">
        <v>0</v>
      </c>
      <c r="AG949" s="150"/>
      <c r="AH949" s="150"/>
      <c r="AI949" s="150"/>
      <c r="AJ949" s="150"/>
      <c r="AK949" s="3" t="s">
        <v>475</v>
      </c>
      <c r="AL949" s="3" t="s">
        <v>475</v>
      </c>
      <c r="AM949" s="3" t="s">
        <v>475</v>
      </c>
    </row>
    <row r="950" spans="1:39" s="3" customFormat="1" x14ac:dyDescent="0.25">
      <c r="A950" s="3">
        <v>20231231</v>
      </c>
      <c r="B950" s="3" t="s">
        <v>2559</v>
      </c>
      <c r="C950" s="3" t="s">
        <v>2560</v>
      </c>
      <c r="D950" s="149">
        <v>27314.45</v>
      </c>
      <c r="E950" s="3" t="s">
        <v>23</v>
      </c>
      <c r="F950" s="3" t="s">
        <v>500</v>
      </c>
      <c r="G950" s="3" t="s">
        <v>474</v>
      </c>
      <c r="H950" s="3">
        <v>0</v>
      </c>
      <c r="I950" s="3" t="s">
        <v>500</v>
      </c>
      <c r="K950" s="3" t="s">
        <v>23</v>
      </c>
      <c r="L950" s="149" t="s">
        <v>23</v>
      </c>
      <c r="M950" s="3" t="s">
        <v>475</v>
      </c>
      <c r="N950" s="149" t="s">
        <v>475</v>
      </c>
      <c r="O950" s="149" t="s">
        <v>475</v>
      </c>
      <c r="P950" s="150"/>
      <c r="Q950" s="3" t="s">
        <v>475</v>
      </c>
      <c r="R950" s="150"/>
      <c r="T950" s="150"/>
      <c r="U950" s="151">
        <v>0</v>
      </c>
      <c r="V950" s="149" t="s">
        <v>475</v>
      </c>
      <c r="W950" s="149" t="s">
        <v>475</v>
      </c>
      <c r="X950" s="149" t="s">
        <v>475</v>
      </c>
      <c r="Y950" s="149" t="s">
        <v>475</v>
      </c>
      <c r="Z950" s="150"/>
      <c r="AA950" s="150"/>
      <c r="AB950" s="152">
        <v>0</v>
      </c>
      <c r="AC950" s="152">
        <v>0</v>
      </c>
      <c r="AD950" s="152">
        <v>0</v>
      </c>
      <c r="AE950" s="152">
        <v>0</v>
      </c>
      <c r="AF950" s="152">
        <v>0</v>
      </c>
      <c r="AG950" s="150"/>
      <c r="AH950" s="150"/>
      <c r="AI950" s="150"/>
      <c r="AJ950" s="150"/>
      <c r="AK950" s="3" t="s">
        <v>475</v>
      </c>
      <c r="AL950" s="3" t="s">
        <v>475</v>
      </c>
      <c r="AM950" s="3" t="s">
        <v>475</v>
      </c>
    </row>
    <row r="951" spans="1:39" s="3" customFormat="1" x14ac:dyDescent="0.25">
      <c r="A951" s="3">
        <v>20231231</v>
      </c>
      <c r="B951" s="3" t="s">
        <v>2561</v>
      </c>
      <c r="C951" s="3" t="s">
        <v>2562</v>
      </c>
      <c r="D951" s="149">
        <v>188520</v>
      </c>
      <c r="E951" s="3" t="s">
        <v>23</v>
      </c>
      <c r="F951" s="3" t="s">
        <v>500</v>
      </c>
      <c r="G951" s="3" t="s">
        <v>474</v>
      </c>
      <c r="H951" s="3">
        <v>0</v>
      </c>
      <c r="I951" s="3" t="s">
        <v>500</v>
      </c>
      <c r="K951" s="3" t="s">
        <v>23</v>
      </c>
      <c r="L951" s="149" t="s">
        <v>23</v>
      </c>
      <c r="M951" s="3" t="s">
        <v>475</v>
      </c>
      <c r="N951" s="149" t="s">
        <v>475</v>
      </c>
      <c r="O951" s="149" t="s">
        <v>475</v>
      </c>
      <c r="P951" s="150"/>
      <c r="Q951" s="3" t="s">
        <v>475</v>
      </c>
      <c r="R951" s="150"/>
      <c r="T951" s="150"/>
      <c r="U951" s="151">
        <v>0</v>
      </c>
      <c r="V951" s="149" t="s">
        <v>475</v>
      </c>
      <c r="W951" s="149" t="s">
        <v>475</v>
      </c>
      <c r="X951" s="149" t="s">
        <v>475</v>
      </c>
      <c r="Y951" s="149" t="s">
        <v>475</v>
      </c>
      <c r="Z951" s="150"/>
      <c r="AA951" s="150"/>
      <c r="AB951" s="152">
        <v>0</v>
      </c>
      <c r="AC951" s="152">
        <v>0</v>
      </c>
      <c r="AD951" s="152">
        <v>0</v>
      </c>
      <c r="AE951" s="152">
        <v>0</v>
      </c>
      <c r="AF951" s="152">
        <v>0</v>
      </c>
      <c r="AG951" s="150"/>
      <c r="AH951" s="150"/>
      <c r="AI951" s="150"/>
      <c r="AJ951" s="150"/>
      <c r="AK951" s="3" t="s">
        <v>475</v>
      </c>
      <c r="AL951" s="3" t="s">
        <v>475</v>
      </c>
      <c r="AM951" s="3" t="s">
        <v>475</v>
      </c>
    </row>
    <row r="952" spans="1:39" s="3" customFormat="1" x14ac:dyDescent="0.25">
      <c r="A952" s="3">
        <v>20231231</v>
      </c>
      <c r="B952" s="3" t="s">
        <v>2563</v>
      </c>
      <c r="C952" s="3" t="s">
        <v>2564</v>
      </c>
      <c r="D952" s="149">
        <v>445060.42</v>
      </c>
      <c r="E952" s="3" t="s">
        <v>24</v>
      </c>
      <c r="F952" s="3" t="s">
        <v>473</v>
      </c>
      <c r="G952" s="3" t="s">
        <v>474</v>
      </c>
      <c r="H952" s="3">
        <v>0</v>
      </c>
      <c r="I952" s="3" t="s">
        <v>473</v>
      </c>
      <c r="J952" s="3" t="s">
        <v>473</v>
      </c>
      <c r="K952" s="3" t="s">
        <v>23</v>
      </c>
      <c r="L952" s="149" t="s">
        <v>23</v>
      </c>
      <c r="M952" s="3" t="s">
        <v>475</v>
      </c>
      <c r="N952" s="149" t="s">
        <v>475</v>
      </c>
      <c r="O952" s="149" t="s">
        <v>475</v>
      </c>
      <c r="P952" s="150"/>
      <c r="Q952" s="3" t="s">
        <v>475</v>
      </c>
      <c r="R952" s="150"/>
      <c r="T952" s="150"/>
      <c r="U952" s="151">
        <v>0</v>
      </c>
      <c r="V952" s="149" t="s">
        <v>475</v>
      </c>
      <c r="W952" s="149" t="s">
        <v>475</v>
      </c>
      <c r="X952" s="149" t="s">
        <v>475</v>
      </c>
      <c r="Y952" s="149" t="s">
        <v>475</v>
      </c>
      <c r="Z952" s="150"/>
      <c r="AA952" s="150"/>
      <c r="AB952" s="152">
        <v>0</v>
      </c>
      <c r="AC952" s="152">
        <v>0</v>
      </c>
      <c r="AD952" s="152">
        <v>0</v>
      </c>
      <c r="AE952" s="152">
        <v>0</v>
      </c>
      <c r="AF952" s="152">
        <v>0</v>
      </c>
      <c r="AG952" s="150"/>
      <c r="AH952" s="150"/>
      <c r="AI952" s="150"/>
      <c r="AJ952" s="150"/>
      <c r="AK952" s="3" t="s">
        <v>475</v>
      </c>
      <c r="AL952" s="3" t="s">
        <v>475</v>
      </c>
      <c r="AM952" s="3" t="s">
        <v>475</v>
      </c>
    </row>
    <row r="953" spans="1:39" s="3" customFormat="1" x14ac:dyDescent="0.25">
      <c r="A953" s="3">
        <v>20231231</v>
      </c>
      <c r="B953" s="3" t="s">
        <v>2565</v>
      </c>
      <c r="C953" s="3" t="s">
        <v>2566</v>
      </c>
      <c r="D953" s="149">
        <v>29272.73</v>
      </c>
      <c r="E953" s="3" t="s">
        <v>23</v>
      </c>
      <c r="F953" s="3" t="s">
        <v>500</v>
      </c>
      <c r="G953" s="3" t="s">
        <v>474</v>
      </c>
      <c r="H953" s="3">
        <v>0</v>
      </c>
      <c r="I953" s="3" t="s">
        <v>500</v>
      </c>
      <c r="K953" s="3" t="s">
        <v>23</v>
      </c>
      <c r="L953" s="149" t="s">
        <v>23</v>
      </c>
      <c r="M953" s="3" t="s">
        <v>475</v>
      </c>
      <c r="N953" s="149" t="s">
        <v>475</v>
      </c>
      <c r="O953" s="149" t="s">
        <v>475</v>
      </c>
      <c r="P953" s="150"/>
      <c r="Q953" s="3" t="s">
        <v>475</v>
      </c>
      <c r="R953" s="150"/>
      <c r="T953" s="150"/>
      <c r="U953" s="151">
        <v>0</v>
      </c>
      <c r="V953" s="149" t="s">
        <v>475</v>
      </c>
      <c r="W953" s="149" t="s">
        <v>475</v>
      </c>
      <c r="X953" s="149" t="s">
        <v>475</v>
      </c>
      <c r="Y953" s="149" t="s">
        <v>475</v>
      </c>
      <c r="Z953" s="150"/>
      <c r="AA953" s="150"/>
      <c r="AB953" s="152">
        <v>0</v>
      </c>
      <c r="AC953" s="152">
        <v>0</v>
      </c>
      <c r="AD953" s="152">
        <v>0</v>
      </c>
      <c r="AE953" s="152">
        <v>0</v>
      </c>
      <c r="AF953" s="152">
        <v>0</v>
      </c>
      <c r="AG953" s="150"/>
      <c r="AH953" s="150"/>
      <c r="AI953" s="150"/>
      <c r="AJ953" s="150"/>
      <c r="AK953" s="3" t="s">
        <v>475</v>
      </c>
      <c r="AL953" s="3" t="s">
        <v>475</v>
      </c>
      <c r="AM953" s="3" t="s">
        <v>475</v>
      </c>
    </row>
    <row r="954" spans="1:39" s="3" customFormat="1" x14ac:dyDescent="0.25">
      <c r="A954" s="3">
        <v>20231231</v>
      </c>
      <c r="B954" s="3" t="s">
        <v>2567</v>
      </c>
      <c r="C954" s="3" t="s">
        <v>2568</v>
      </c>
      <c r="D954" s="149">
        <v>54790.59</v>
      </c>
      <c r="E954" s="3" t="s">
        <v>23</v>
      </c>
      <c r="F954" s="3" t="s">
        <v>500</v>
      </c>
      <c r="G954" s="3" t="s">
        <v>474</v>
      </c>
      <c r="H954" s="3">
        <v>0</v>
      </c>
      <c r="I954" s="3" t="s">
        <v>500</v>
      </c>
      <c r="J954" s="157" t="s">
        <v>483</v>
      </c>
      <c r="K954" s="3" t="s">
        <v>23</v>
      </c>
      <c r="L954" s="149" t="s">
        <v>23</v>
      </c>
      <c r="M954" s="3" t="s">
        <v>475</v>
      </c>
      <c r="N954" s="149" t="s">
        <v>475</v>
      </c>
      <c r="O954" s="149" t="s">
        <v>475</v>
      </c>
      <c r="P954" s="150"/>
      <c r="Q954" s="3" t="s">
        <v>475</v>
      </c>
      <c r="R954" s="150"/>
      <c r="T954" s="150"/>
      <c r="U954" s="151">
        <v>0</v>
      </c>
      <c r="V954" s="149" t="s">
        <v>475</v>
      </c>
      <c r="W954" s="149" t="s">
        <v>475</v>
      </c>
      <c r="X954" s="149" t="s">
        <v>475</v>
      </c>
      <c r="Y954" s="149" t="s">
        <v>475</v>
      </c>
      <c r="Z954" s="150"/>
      <c r="AA954" s="150"/>
      <c r="AB954" s="152">
        <v>0</v>
      </c>
      <c r="AC954" s="152">
        <v>0</v>
      </c>
      <c r="AD954" s="152">
        <v>0</v>
      </c>
      <c r="AE954" s="152">
        <v>0</v>
      </c>
      <c r="AF954" s="152">
        <v>0</v>
      </c>
      <c r="AG954" s="150"/>
      <c r="AH954" s="150"/>
      <c r="AI954" s="150"/>
      <c r="AJ954" s="150"/>
      <c r="AK954" s="3" t="s">
        <v>25</v>
      </c>
      <c r="AL954" s="3">
        <v>0</v>
      </c>
      <c r="AM954" s="3" t="s">
        <v>475</v>
      </c>
    </row>
    <row r="955" spans="1:39" s="3" customFormat="1" x14ac:dyDescent="0.25">
      <c r="A955" s="3">
        <v>20231231</v>
      </c>
      <c r="B955" s="3" t="s">
        <v>2569</v>
      </c>
      <c r="C955" s="3" t="s">
        <v>2570</v>
      </c>
      <c r="D955" s="149">
        <v>533739.4</v>
      </c>
      <c r="E955" s="3" t="s">
        <v>23</v>
      </c>
      <c r="F955" s="3" t="s">
        <v>500</v>
      </c>
      <c r="G955" s="3" t="s">
        <v>474</v>
      </c>
      <c r="H955" s="3">
        <v>0</v>
      </c>
      <c r="I955" s="3" t="s">
        <v>500</v>
      </c>
      <c r="K955" s="3" t="s">
        <v>23</v>
      </c>
      <c r="L955" s="149" t="s">
        <v>23</v>
      </c>
      <c r="M955" s="3" t="s">
        <v>475</v>
      </c>
      <c r="N955" s="149" t="s">
        <v>475</v>
      </c>
      <c r="O955" s="149" t="s">
        <v>475</v>
      </c>
      <c r="P955" s="150"/>
      <c r="Q955" s="3" t="s">
        <v>475</v>
      </c>
      <c r="R955" s="150"/>
      <c r="T955" s="150"/>
      <c r="U955" s="151">
        <v>0</v>
      </c>
      <c r="V955" s="149" t="s">
        <v>475</v>
      </c>
      <c r="W955" s="149" t="s">
        <v>475</v>
      </c>
      <c r="X955" s="149" t="s">
        <v>475</v>
      </c>
      <c r="Y955" s="149" t="s">
        <v>475</v>
      </c>
      <c r="Z955" s="150"/>
      <c r="AA955" s="150"/>
      <c r="AB955" s="152">
        <v>0</v>
      </c>
      <c r="AC955" s="152">
        <v>0</v>
      </c>
      <c r="AD955" s="152">
        <v>0</v>
      </c>
      <c r="AE955" s="152">
        <v>0</v>
      </c>
      <c r="AF955" s="152">
        <v>0</v>
      </c>
      <c r="AG955" s="150"/>
      <c r="AH955" s="150"/>
      <c r="AI955" s="150"/>
      <c r="AJ955" s="150"/>
      <c r="AK955" s="3" t="s">
        <v>475</v>
      </c>
      <c r="AL955" s="3" t="s">
        <v>475</v>
      </c>
      <c r="AM955" s="3" t="s">
        <v>475</v>
      </c>
    </row>
    <row r="956" spans="1:39" s="3" customFormat="1" x14ac:dyDescent="0.25">
      <c r="A956" s="3">
        <v>20231231</v>
      </c>
      <c r="B956" s="3" t="s">
        <v>2571</v>
      </c>
      <c r="C956" s="3" t="s">
        <v>2572</v>
      </c>
      <c r="D956" s="149">
        <v>132565.73000000001</v>
      </c>
      <c r="E956" s="3" t="s">
        <v>23</v>
      </c>
      <c r="F956" s="3" t="s">
        <v>500</v>
      </c>
      <c r="G956" s="3" t="s">
        <v>474</v>
      </c>
      <c r="H956" s="3">
        <v>0</v>
      </c>
      <c r="I956" s="3" t="s">
        <v>500</v>
      </c>
      <c r="J956" s="157" t="s">
        <v>483</v>
      </c>
      <c r="K956" s="3" t="s">
        <v>23</v>
      </c>
      <c r="L956" s="149" t="s">
        <v>23</v>
      </c>
      <c r="M956" s="3" t="s">
        <v>475</v>
      </c>
      <c r="N956" s="149" t="s">
        <v>475</v>
      </c>
      <c r="O956" s="149" t="s">
        <v>475</v>
      </c>
      <c r="P956" s="150"/>
      <c r="Q956" s="3" t="s">
        <v>475</v>
      </c>
      <c r="R956" s="150"/>
      <c r="T956" s="150"/>
      <c r="U956" s="151">
        <v>0</v>
      </c>
      <c r="V956" s="149" t="s">
        <v>475</v>
      </c>
      <c r="W956" s="149" t="s">
        <v>475</v>
      </c>
      <c r="X956" s="149" t="s">
        <v>475</v>
      </c>
      <c r="Y956" s="149" t="s">
        <v>475</v>
      </c>
      <c r="Z956" s="150"/>
      <c r="AA956" s="150"/>
      <c r="AB956" s="152">
        <v>0</v>
      </c>
      <c r="AC956" s="152">
        <v>0</v>
      </c>
      <c r="AD956" s="152">
        <v>0</v>
      </c>
      <c r="AE956" s="152">
        <v>0</v>
      </c>
      <c r="AF956" s="152">
        <v>0</v>
      </c>
      <c r="AG956" s="150"/>
      <c r="AH956" s="150"/>
      <c r="AI956" s="150"/>
      <c r="AJ956" s="150"/>
      <c r="AK956" s="3" t="s">
        <v>25</v>
      </c>
      <c r="AL956" s="3" t="s">
        <v>2573</v>
      </c>
      <c r="AM956" s="3" t="s">
        <v>475</v>
      </c>
    </row>
    <row r="957" spans="1:39" s="3" customFormat="1" x14ac:dyDescent="0.25">
      <c r="A957" s="3">
        <v>20231231</v>
      </c>
      <c r="B957" s="3" t="s">
        <v>2574</v>
      </c>
      <c r="C957" s="3" t="s">
        <v>2575</v>
      </c>
      <c r="D957" s="149">
        <v>8059.04</v>
      </c>
      <c r="E957" s="3" t="s">
        <v>24</v>
      </c>
      <c r="F957" s="3" t="s">
        <v>473</v>
      </c>
      <c r="G957" s="3" t="s">
        <v>474</v>
      </c>
      <c r="H957" s="3">
        <v>0</v>
      </c>
      <c r="I957" s="3" t="s">
        <v>473</v>
      </c>
      <c r="J957" s="3" t="s">
        <v>473</v>
      </c>
      <c r="K957" s="3" t="s">
        <v>23</v>
      </c>
      <c r="L957" s="149" t="s">
        <v>23</v>
      </c>
      <c r="M957" s="3" t="s">
        <v>475</v>
      </c>
      <c r="N957" s="149" t="s">
        <v>475</v>
      </c>
      <c r="O957" s="149" t="s">
        <v>475</v>
      </c>
      <c r="P957" s="150"/>
      <c r="Q957" s="3" t="s">
        <v>475</v>
      </c>
      <c r="R957" s="150"/>
      <c r="T957" s="150"/>
      <c r="U957" s="151">
        <v>0</v>
      </c>
      <c r="V957" s="149" t="s">
        <v>475</v>
      </c>
      <c r="W957" s="149" t="s">
        <v>475</v>
      </c>
      <c r="X957" s="149" t="s">
        <v>475</v>
      </c>
      <c r="Y957" s="149" t="s">
        <v>475</v>
      </c>
      <c r="Z957" s="150"/>
      <c r="AA957" s="150"/>
      <c r="AB957" s="152">
        <v>0</v>
      </c>
      <c r="AC957" s="152">
        <v>0</v>
      </c>
      <c r="AD957" s="152">
        <v>0</v>
      </c>
      <c r="AE957" s="152">
        <v>0</v>
      </c>
      <c r="AF957" s="152">
        <v>0</v>
      </c>
      <c r="AG957" s="150"/>
      <c r="AH957" s="150"/>
      <c r="AI957" s="150"/>
      <c r="AJ957" s="150"/>
      <c r="AK957" s="3" t="s">
        <v>475</v>
      </c>
      <c r="AL957" s="3" t="s">
        <v>475</v>
      </c>
      <c r="AM957" s="3" t="s">
        <v>475</v>
      </c>
    </row>
    <row r="958" spans="1:39" s="3" customFormat="1" x14ac:dyDescent="0.25">
      <c r="A958" s="3">
        <v>20231231</v>
      </c>
      <c r="B958" s="3" t="s">
        <v>2576</v>
      </c>
      <c r="C958" s="3" t="s">
        <v>2577</v>
      </c>
      <c r="D958" s="149">
        <v>98110.26</v>
      </c>
      <c r="E958" s="3" t="s">
        <v>23</v>
      </c>
      <c r="F958" s="3" t="s">
        <v>500</v>
      </c>
      <c r="G958" s="3" t="s">
        <v>474</v>
      </c>
      <c r="H958" s="3">
        <v>0</v>
      </c>
      <c r="I958" s="3" t="s">
        <v>500</v>
      </c>
      <c r="K958" s="3" t="s">
        <v>23</v>
      </c>
      <c r="L958" s="149" t="s">
        <v>23</v>
      </c>
      <c r="M958" s="3" t="s">
        <v>475</v>
      </c>
      <c r="N958" s="149" t="s">
        <v>475</v>
      </c>
      <c r="O958" s="149" t="s">
        <v>475</v>
      </c>
      <c r="P958" s="150"/>
      <c r="Q958" s="3" t="s">
        <v>475</v>
      </c>
      <c r="R958" s="150"/>
      <c r="T958" s="150"/>
      <c r="U958" s="151">
        <v>0</v>
      </c>
      <c r="V958" s="149" t="s">
        <v>475</v>
      </c>
      <c r="W958" s="149" t="s">
        <v>475</v>
      </c>
      <c r="X958" s="149" t="s">
        <v>475</v>
      </c>
      <c r="Y958" s="149" t="s">
        <v>475</v>
      </c>
      <c r="Z958" s="150"/>
      <c r="AA958" s="150"/>
      <c r="AB958" s="152">
        <v>0</v>
      </c>
      <c r="AC958" s="152">
        <v>0</v>
      </c>
      <c r="AD958" s="152">
        <v>0</v>
      </c>
      <c r="AE958" s="152">
        <v>0</v>
      </c>
      <c r="AF958" s="152">
        <v>0</v>
      </c>
      <c r="AG958" s="150"/>
      <c r="AH958" s="150"/>
      <c r="AI958" s="150"/>
      <c r="AJ958" s="150"/>
      <c r="AK958" s="3" t="s">
        <v>475</v>
      </c>
      <c r="AL958" s="3" t="s">
        <v>475</v>
      </c>
      <c r="AM958" s="3" t="s">
        <v>475</v>
      </c>
    </row>
    <row r="959" spans="1:39" s="3" customFormat="1" x14ac:dyDescent="0.25">
      <c r="A959" s="3">
        <v>20231231</v>
      </c>
      <c r="B959" s="3" t="s">
        <v>2578</v>
      </c>
      <c r="C959" s="3" t="s">
        <v>2579</v>
      </c>
      <c r="D959" s="149">
        <v>503176.09</v>
      </c>
      <c r="E959" s="3" t="s">
        <v>24</v>
      </c>
      <c r="F959" s="3" t="s">
        <v>473</v>
      </c>
      <c r="G959" s="3" t="s">
        <v>474</v>
      </c>
      <c r="H959" s="3">
        <v>0</v>
      </c>
      <c r="I959" s="3" t="s">
        <v>473</v>
      </c>
      <c r="J959" s="3" t="s">
        <v>473</v>
      </c>
      <c r="K959" s="3" t="s">
        <v>23</v>
      </c>
      <c r="L959" s="149" t="s">
        <v>23</v>
      </c>
      <c r="M959" s="3" t="s">
        <v>475</v>
      </c>
      <c r="N959" s="149" t="s">
        <v>475</v>
      </c>
      <c r="O959" s="149" t="s">
        <v>475</v>
      </c>
      <c r="P959" s="150"/>
      <c r="Q959" s="3" t="s">
        <v>475</v>
      </c>
      <c r="R959" s="150"/>
      <c r="T959" s="150"/>
      <c r="U959" s="151">
        <v>0</v>
      </c>
      <c r="V959" s="149" t="s">
        <v>475</v>
      </c>
      <c r="W959" s="149" t="s">
        <v>475</v>
      </c>
      <c r="X959" s="149" t="s">
        <v>475</v>
      </c>
      <c r="Y959" s="149" t="s">
        <v>475</v>
      </c>
      <c r="Z959" s="150"/>
      <c r="AA959" s="150"/>
      <c r="AB959" s="152">
        <v>0</v>
      </c>
      <c r="AC959" s="152">
        <v>0</v>
      </c>
      <c r="AD959" s="152">
        <v>0</v>
      </c>
      <c r="AE959" s="152">
        <v>0</v>
      </c>
      <c r="AF959" s="152">
        <v>0</v>
      </c>
      <c r="AG959" s="150"/>
      <c r="AH959" s="150"/>
      <c r="AI959" s="150"/>
      <c r="AJ959" s="150"/>
      <c r="AK959" s="3" t="s">
        <v>475</v>
      </c>
      <c r="AL959" s="3" t="s">
        <v>475</v>
      </c>
      <c r="AM959" s="3" t="s">
        <v>475</v>
      </c>
    </row>
    <row r="960" spans="1:39" s="3" customFormat="1" x14ac:dyDescent="0.25">
      <c r="A960" s="3">
        <v>20231231</v>
      </c>
      <c r="B960" s="3" t="s">
        <v>2580</v>
      </c>
      <c r="C960" s="3" t="s">
        <v>2581</v>
      </c>
      <c r="D960" s="149">
        <v>9153.65</v>
      </c>
      <c r="E960" s="3" t="s">
        <v>23</v>
      </c>
      <c r="F960" s="3" t="s">
        <v>500</v>
      </c>
      <c r="G960" s="3" t="s">
        <v>504</v>
      </c>
      <c r="H960" s="3">
        <v>1</v>
      </c>
      <c r="I960" s="3" t="s">
        <v>500</v>
      </c>
      <c r="K960" s="3" t="s">
        <v>24</v>
      </c>
      <c r="L960" s="149" t="s">
        <v>23</v>
      </c>
      <c r="M960" s="3" t="s">
        <v>475</v>
      </c>
      <c r="N960" s="149" t="s">
        <v>475</v>
      </c>
      <c r="O960" s="149" t="s">
        <v>475</v>
      </c>
      <c r="P960" s="150"/>
      <c r="Q960" s="3" t="s">
        <v>475</v>
      </c>
      <c r="R960" s="150"/>
      <c r="T960" s="150"/>
      <c r="U960" s="151">
        <v>0</v>
      </c>
      <c r="V960" s="149" t="s">
        <v>475</v>
      </c>
      <c r="W960" s="149" t="s">
        <v>475</v>
      </c>
      <c r="X960" s="149" t="s">
        <v>475</v>
      </c>
      <c r="Y960" s="149" t="s">
        <v>475</v>
      </c>
      <c r="Z960" s="150"/>
      <c r="AA960" s="150"/>
      <c r="AB960" s="152">
        <v>0</v>
      </c>
      <c r="AC960" s="152">
        <v>0</v>
      </c>
      <c r="AD960" s="152">
        <v>0</v>
      </c>
      <c r="AE960" s="152">
        <v>0</v>
      </c>
      <c r="AF960" s="152">
        <v>0</v>
      </c>
      <c r="AG960" s="150"/>
      <c r="AH960" s="150"/>
      <c r="AI960" s="150"/>
      <c r="AJ960" s="150"/>
      <c r="AK960" s="3" t="s">
        <v>475</v>
      </c>
      <c r="AL960" s="3" t="s">
        <v>475</v>
      </c>
      <c r="AM960" s="3" t="s">
        <v>475</v>
      </c>
    </row>
    <row r="961" spans="1:40" s="3" customFormat="1" x14ac:dyDescent="0.25">
      <c r="A961" s="3">
        <v>20231231</v>
      </c>
      <c r="B961" s="3" t="s">
        <v>2582</v>
      </c>
      <c r="C961" s="3" t="s">
        <v>2583</v>
      </c>
      <c r="D961" s="149">
        <v>236839.03</v>
      </c>
      <c r="E961" s="3" t="s">
        <v>24</v>
      </c>
      <c r="F961" s="3" t="s">
        <v>473</v>
      </c>
      <c r="G961" s="3" t="s">
        <v>474</v>
      </c>
      <c r="H961" s="3">
        <v>0</v>
      </c>
      <c r="I961" s="3" t="s">
        <v>473</v>
      </c>
      <c r="J961" s="3" t="s">
        <v>473</v>
      </c>
      <c r="K961" s="3" t="s">
        <v>23</v>
      </c>
      <c r="L961" s="149" t="s">
        <v>23</v>
      </c>
      <c r="M961" s="3" t="s">
        <v>475</v>
      </c>
      <c r="N961" s="149" t="s">
        <v>475</v>
      </c>
      <c r="O961" s="149" t="s">
        <v>475</v>
      </c>
      <c r="P961" s="150"/>
      <c r="Q961" s="3" t="s">
        <v>475</v>
      </c>
      <c r="R961" s="150"/>
      <c r="T961" s="150"/>
      <c r="U961" s="151">
        <v>0</v>
      </c>
      <c r="V961" s="149" t="s">
        <v>475</v>
      </c>
      <c r="W961" s="149" t="s">
        <v>475</v>
      </c>
      <c r="X961" s="149" t="s">
        <v>475</v>
      </c>
      <c r="Y961" s="149" t="s">
        <v>475</v>
      </c>
      <c r="Z961" s="150"/>
      <c r="AA961" s="150"/>
      <c r="AB961" s="152">
        <v>0</v>
      </c>
      <c r="AC961" s="152">
        <v>0</v>
      </c>
      <c r="AD961" s="152">
        <v>0</v>
      </c>
      <c r="AE961" s="152">
        <v>0</v>
      </c>
      <c r="AF961" s="152">
        <v>0</v>
      </c>
      <c r="AG961" s="150"/>
      <c r="AH961" s="150"/>
      <c r="AI961" s="150"/>
      <c r="AJ961" s="150"/>
      <c r="AK961" s="3" t="s">
        <v>475</v>
      </c>
      <c r="AL961" s="3" t="s">
        <v>475</v>
      </c>
      <c r="AM961" s="3" t="s">
        <v>475</v>
      </c>
    </row>
    <row r="962" spans="1:40" s="3" customFormat="1" x14ac:dyDescent="0.25">
      <c r="A962" s="3">
        <v>20231231</v>
      </c>
      <c r="B962" s="3" t="s">
        <v>2584</v>
      </c>
      <c r="C962" s="3" t="s">
        <v>2585</v>
      </c>
      <c r="D962" s="149">
        <v>87156.2</v>
      </c>
      <c r="E962" s="3" t="s">
        <v>23</v>
      </c>
      <c r="F962" s="3" t="s">
        <v>500</v>
      </c>
      <c r="G962" s="3" t="s">
        <v>504</v>
      </c>
      <c r="H962" s="3">
        <v>1</v>
      </c>
      <c r="I962" s="3" t="s">
        <v>500</v>
      </c>
      <c r="K962" s="3" t="s">
        <v>24</v>
      </c>
      <c r="L962" s="149" t="s">
        <v>23</v>
      </c>
      <c r="M962" s="3" t="s">
        <v>475</v>
      </c>
      <c r="N962" s="149" t="s">
        <v>475</v>
      </c>
      <c r="O962" s="149" t="s">
        <v>475</v>
      </c>
      <c r="P962" s="150"/>
      <c r="Q962" s="3" t="s">
        <v>475</v>
      </c>
      <c r="R962" s="150"/>
      <c r="T962" s="150"/>
      <c r="U962" s="151">
        <v>0</v>
      </c>
      <c r="V962" s="149" t="s">
        <v>475</v>
      </c>
      <c r="W962" s="149" t="s">
        <v>475</v>
      </c>
      <c r="X962" s="149" t="s">
        <v>475</v>
      </c>
      <c r="Y962" s="149" t="s">
        <v>475</v>
      </c>
      <c r="Z962" s="150"/>
      <c r="AA962" s="150"/>
      <c r="AB962" s="152">
        <v>0</v>
      </c>
      <c r="AC962" s="152">
        <v>0</v>
      </c>
      <c r="AD962" s="152">
        <v>0</v>
      </c>
      <c r="AE962" s="152">
        <v>0</v>
      </c>
      <c r="AF962" s="152">
        <v>0</v>
      </c>
      <c r="AG962" s="150"/>
      <c r="AH962" s="150"/>
      <c r="AI962" s="150"/>
      <c r="AJ962" s="150"/>
      <c r="AK962" s="3" t="s">
        <v>475</v>
      </c>
      <c r="AL962" s="3" t="s">
        <v>475</v>
      </c>
      <c r="AM962" s="3" t="s">
        <v>475</v>
      </c>
    </row>
    <row r="963" spans="1:40" s="3" customFormat="1" x14ac:dyDescent="0.25">
      <c r="A963" s="3">
        <v>20231231</v>
      </c>
      <c r="B963" s="3" t="s">
        <v>2586</v>
      </c>
      <c r="C963" s="3" t="s">
        <v>2587</v>
      </c>
      <c r="D963" s="149">
        <v>880.72</v>
      </c>
      <c r="E963" s="3" t="s">
        <v>24</v>
      </c>
      <c r="F963" s="3" t="s">
        <v>473</v>
      </c>
      <c r="G963" s="3" t="s">
        <v>474</v>
      </c>
      <c r="H963" s="3">
        <v>0</v>
      </c>
      <c r="I963" s="3" t="s">
        <v>473</v>
      </c>
      <c r="J963" s="3" t="s">
        <v>473</v>
      </c>
      <c r="K963" s="3" t="s">
        <v>23</v>
      </c>
      <c r="L963" s="149" t="s">
        <v>23</v>
      </c>
      <c r="M963" s="3" t="s">
        <v>475</v>
      </c>
      <c r="N963" s="149" t="s">
        <v>475</v>
      </c>
      <c r="O963" s="149" t="s">
        <v>475</v>
      </c>
      <c r="P963" s="150"/>
      <c r="Q963" s="3" t="s">
        <v>475</v>
      </c>
      <c r="R963" s="150"/>
      <c r="T963" s="150"/>
      <c r="U963" s="151">
        <v>0</v>
      </c>
      <c r="V963" s="149" t="s">
        <v>475</v>
      </c>
      <c r="W963" s="149" t="s">
        <v>475</v>
      </c>
      <c r="X963" s="149" t="s">
        <v>475</v>
      </c>
      <c r="Y963" s="149" t="s">
        <v>475</v>
      </c>
      <c r="Z963" s="150"/>
      <c r="AA963" s="150"/>
      <c r="AB963" s="152">
        <v>0</v>
      </c>
      <c r="AC963" s="152">
        <v>0</v>
      </c>
      <c r="AD963" s="152">
        <v>0</v>
      </c>
      <c r="AE963" s="152">
        <v>0</v>
      </c>
      <c r="AF963" s="152">
        <v>0</v>
      </c>
      <c r="AG963" s="150"/>
      <c r="AH963" s="150"/>
      <c r="AI963" s="150"/>
      <c r="AJ963" s="150"/>
      <c r="AK963" s="3" t="s">
        <v>475</v>
      </c>
      <c r="AL963" s="3" t="s">
        <v>475</v>
      </c>
      <c r="AM963" s="3" t="s">
        <v>475</v>
      </c>
    </row>
    <row r="964" spans="1:40" s="3" customFormat="1" x14ac:dyDescent="0.25">
      <c r="A964" s="3">
        <v>20231231</v>
      </c>
      <c r="B964" s="3" t="s">
        <v>2588</v>
      </c>
      <c r="C964" s="3" t="s">
        <v>2589</v>
      </c>
      <c r="D964" s="149">
        <v>778636.5199999999</v>
      </c>
      <c r="E964" s="3" t="s">
        <v>23</v>
      </c>
      <c r="F964" s="3" t="s">
        <v>500</v>
      </c>
      <c r="G964" s="3" t="s">
        <v>474</v>
      </c>
      <c r="H964" s="3">
        <v>0</v>
      </c>
      <c r="I964" s="3" t="s">
        <v>500</v>
      </c>
      <c r="K964" s="3" t="s">
        <v>23</v>
      </c>
      <c r="L964" s="149" t="s">
        <v>23</v>
      </c>
      <c r="M964" s="3" t="s">
        <v>475</v>
      </c>
      <c r="N964" s="149" t="s">
        <v>475</v>
      </c>
      <c r="O964" s="149" t="s">
        <v>475</v>
      </c>
      <c r="P964" s="150"/>
      <c r="Q964" s="3" t="s">
        <v>475</v>
      </c>
      <c r="R964" s="150"/>
      <c r="T964" s="150"/>
      <c r="U964" s="151">
        <v>0</v>
      </c>
      <c r="V964" s="149" t="s">
        <v>475</v>
      </c>
      <c r="W964" s="149" t="s">
        <v>475</v>
      </c>
      <c r="X964" s="149" t="s">
        <v>475</v>
      </c>
      <c r="Y964" s="149" t="s">
        <v>475</v>
      </c>
      <c r="Z964" s="150"/>
      <c r="AA964" s="150"/>
      <c r="AB964" s="152">
        <v>0</v>
      </c>
      <c r="AC964" s="152">
        <v>0</v>
      </c>
      <c r="AD964" s="152">
        <v>0</v>
      </c>
      <c r="AE964" s="152">
        <v>0</v>
      </c>
      <c r="AF964" s="152">
        <v>0</v>
      </c>
      <c r="AG964" s="150"/>
      <c r="AH964" s="150"/>
      <c r="AI964" s="150"/>
      <c r="AJ964" s="150"/>
      <c r="AK964" s="3" t="s">
        <v>475</v>
      </c>
      <c r="AL964" s="3" t="s">
        <v>475</v>
      </c>
      <c r="AM964" s="3" t="s">
        <v>475</v>
      </c>
    </row>
    <row r="965" spans="1:40" s="3" customFormat="1" x14ac:dyDescent="0.25">
      <c r="A965" s="3">
        <v>20231231</v>
      </c>
      <c r="B965" s="3" t="s">
        <v>2590</v>
      </c>
      <c r="C965" s="3" t="s">
        <v>2591</v>
      </c>
      <c r="D965" s="149">
        <v>22907737.149999999</v>
      </c>
      <c r="E965" s="3" t="s">
        <v>24</v>
      </c>
      <c r="F965" s="3" t="s">
        <v>473</v>
      </c>
      <c r="G965" s="3" t="s">
        <v>474</v>
      </c>
      <c r="H965" s="3">
        <v>0</v>
      </c>
      <c r="I965" s="3" t="s">
        <v>473</v>
      </c>
      <c r="J965" s="3" t="s">
        <v>473</v>
      </c>
      <c r="K965" s="3" t="s">
        <v>23</v>
      </c>
      <c r="L965" s="149" t="s">
        <v>23</v>
      </c>
      <c r="M965" s="3" t="s">
        <v>475</v>
      </c>
      <c r="N965" s="149" t="s">
        <v>475</v>
      </c>
      <c r="O965" s="149" t="s">
        <v>475</v>
      </c>
      <c r="P965" s="150"/>
      <c r="Q965" s="3" t="s">
        <v>475</v>
      </c>
      <c r="R965" s="150"/>
      <c r="T965" s="150"/>
      <c r="U965" s="151">
        <v>0</v>
      </c>
      <c r="V965" s="149" t="s">
        <v>475</v>
      </c>
      <c r="W965" s="149" t="s">
        <v>475</v>
      </c>
      <c r="X965" s="149" t="s">
        <v>475</v>
      </c>
      <c r="Y965" s="149" t="s">
        <v>475</v>
      </c>
      <c r="Z965" s="150"/>
      <c r="AA965" s="150"/>
      <c r="AB965" s="152">
        <v>0</v>
      </c>
      <c r="AC965" s="152">
        <v>0</v>
      </c>
      <c r="AD965" s="152">
        <v>0</v>
      </c>
      <c r="AE965" s="152">
        <v>0</v>
      </c>
      <c r="AF965" s="152">
        <v>0</v>
      </c>
      <c r="AG965" s="150"/>
      <c r="AH965" s="150"/>
      <c r="AI965" s="150"/>
      <c r="AJ965" s="150"/>
      <c r="AK965" s="3" t="s">
        <v>475</v>
      </c>
      <c r="AL965" s="3" t="s">
        <v>475</v>
      </c>
      <c r="AM965" s="3" t="s">
        <v>475</v>
      </c>
    </row>
    <row r="966" spans="1:40" s="3" customFormat="1" x14ac:dyDescent="0.25">
      <c r="A966" s="3">
        <v>20231231</v>
      </c>
      <c r="B966" s="3" t="s">
        <v>2592</v>
      </c>
      <c r="C966" s="3" t="s">
        <v>2593</v>
      </c>
      <c r="D966" s="149">
        <v>84071.11</v>
      </c>
      <c r="E966" s="3" t="s">
        <v>23</v>
      </c>
      <c r="F966" s="3" t="s">
        <v>500</v>
      </c>
      <c r="G966" s="3" t="s">
        <v>474</v>
      </c>
      <c r="H966" s="3">
        <v>0</v>
      </c>
      <c r="I966" s="3" t="s">
        <v>500</v>
      </c>
      <c r="J966" s="157" t="s">
        <v>483</v>
      </c>
      <c r="K966" s="3" t="s">
        <v>23</v>
      </c>
      <c r="L966" s="149" t="s">
        <v>23</v>
      </c>
      <c r="M966" s="3" t="s">
        <v>475</v>
      </c>
      <c r="N966" s="149" t="s">
        <v>475</v>
      </c>
      <c r="O966" s="149" t="s">
        <v>475</v>
      </c>
      <c r="P966" s="150"/>
      <c r="Q966" s="3" t="s">
        <v>475</v>
      </c>
      <c r="R966" s="150"/>
      <c r="T966" s="150"/>
      <c r="U966" s="151">
        <v>0</v>
      </c>
      <c r="V966" s="149" t="s">
        <v>475</v>
      </c>
      <c r="W966" s="149" t="s">
        <v>475</v>
      </c>
      <c r="X966" s="149" t="s">
        <v>475</v>
      </c>
      <c r="Y966" s="149" t="s">
        <v>475</v>
      </c>
      <c r="Z966" s="150"/>
      <c r="AA966" s="150"/>
      <c r="AB966" s="152">
        <v>0</v>
      </c>
      <c r="AC966" s="152">
        <v>0</v>
      </c>
      <c r="AD966" s="152">
        <v>0</v>
      </c>
      <c r="AE966" s="152">
        <v>0</v>
      </c>
      <c r="AF966" s="152">
        <v>0</v>
      </c>
      <c r="AG966" s="150"/>
      <c r="AH966" s="150"/>
      <c r="AI966" s="150"/>
      <c r="AJ966" s="150"/>
      <c r="AK966" s="3" t="s">
        <v>25</v>
      </c>
      <c r="AL966" s="3" t="s">
        <v>2594</v>
      </c>
      <c r="AM966" s="3" t="s">
        <v>475</v>
      </c>
    </row>
    <row r="967" spans="1:40" s="3" customFormat="1" x14ac:dyDescent="0.25">
      <c r="A967" s="3">
        <v>20231231</v>
      </c>
      <c r="B967" s="3" t="s">
        <v>2595</v>
      </c>
      <c r="C967" s="3" t="s">
        <v>2596</v>
      </c>
      <c r="D967" s="149">
        <v>366168.09</v>
      </c>
      <c r="E967" s="3" t="s">
        <v>23</v>
      </c>
      <c r="F967" s="3" t="s">
        <v>500</v>
      </c>
      <c r="G967" s="3" t="s">
        <v>474</v>
      </c>
      <c r="H967" s="3">
        <v>0</v>
      </c>
      <c r="I967" s="3" t="s">
        <v>500</v>
      </c>
      <c r="K967" s="3" t="s">
        <v>23</v>
      </c>
      <c r="L967" s="149" t="s">
        <v>23</v>
      </c>
      <c r="M967" s="3" t="s">
        <v>475</v>
      </c>
      <c r="N967" s="149" t="s">
        <v>475</v>
      </c>
      <c r="O967" s="149" t="s">
        <v>475</v>
      </c>
      <c r="P967" s="150"/>
      <c r="Q967" s="3" t="s">
        <v>475</v>
      </c>
      <c r="R967" s="150"/>
      <c r="T967" s="150"/>
      <c r="U967" s="151">
        <v>0</v>
      </c>
      <c r="V967" s="149" t="s">
        <v>475</v>
      </c>
      <c r="W967" s="149" t="s">
        <v>475</v>
      </c>
      <c r="X967" s="149" t="s">
        <v>475</v>
      </c>
      <c r="Y967" s="149" t="s">
        <v>475</v>
      </c>
      <c r="Z967" s="150"/>
      <c r="AA967" s="150"/>
      <c r="AB967" s="152">
        <v>0</v>
      </c>
      <c r="AC967" s="152">
        <v>0</v>
      </c>
      <c r="AD967" s="152">
        <v>0</v>
      </c>
      <c r="AE967" s="152">
        <v>0</v>
      </c>
      <c r="AF967" s="152">
        <v>0</v>
      </c>
      <c r="AG967" s="150"/>
      <c r="AH967" s="150"/>
      <c r="AI967" s="150"/>
      <c r="AJ967" s="150"/>
      <c r="AK967" s="3" t="s">
        <v>475</v>
      </c>
      <c r="AL967" s="3" t="s">
        <v>475</v>
      </c>
      <c r="AM967" s="3" t="s">
        <v>475</v>
      </c>
    </row>
    <row r="968" spans="1:40" s="3" customFormat="1" x14ac:dyDescent="0.25">
      <c r="A968" s="3">
        <v>20231231</v>
      </c>
      <c r="B968" s="3" t="s">
        <v>2597</v>
      </c>
      <c r="C968" s="3" t="s">
        <v>2598</v>
      </c>
      <c r="D968" s="149">
        <v>126438.02</v>
      </c>
      <c r="E968" s="3" t="s">
        <v>24</v>
      </c>
      <c r="F968" s="3" t="s">
        <v>473</v>
      </c>
      <c r="G968" s="3" t="s">
        <v>474</v>
      </c>
      <c r="H968" s="3">
        <v>0</v>
      </c>
      <c r="I968" s="3" t="s">
        <v>473</v>
      </c>
      <c r="J968" s="3" t="s">
        <v>473</v>
      </c>
      <c r="K968" s="3" t="s">
        <v>23</v>
      </c>
      <c r="L968" s="149" t="s">
        <v>23</v>
      </c>
      <c r="M968" s="3" t="s">
        <v>475</v>
      </c>
      <c r="N968" s="149" t="s">
        <v>475</v>
      </c>
      <c r="O968" s="149" t="s">
        <v>475</v>
      </c>
      <c r="P968" s="150"/>
      <c r="Q968" s="3" t="s">
        <v>475</v>
      </c>
      <c r="R968" s="150"/>
      <c r="T968" s="150"/>
      <c r="U968" s="151">
        <v>0</v>
      </c>
      <c r="V968" s="149" t="s">
        <v>475</v>
      </c>
      <c r="W968" s="149" t="s">
        <v>475</v>
      </c>
      <c r="X968" s="149" t="s">
        <v>475</v>
      </c>
      <c r="Y968" s="149" t="s">
        <v>475</v>
      </c>
      <c r="Z968" s="150"/>
      <c r="AA968" s="150"/>
      <c r="AB968" s="152">
        <v>0</v>
      </c>
      <c r="AC968" s="152">
        <v>0</v>
      </c>
      <c r="AD968" s="152">
        <v>0</v>
      </c>
      <c r="AE968" s="152">
        <v>0</v>
      </c>
      <c r="AF968" s="152">
        <v>0</v>
      </c>
      <c r="AG968" s="150"/>
      <c r="AH968" s="150"/>
      <c r="AI968" s="150"/>
      <c r="AJ968" s="150"/>
      <c r="AK968" s="3" t="s">
        <v>475</v>
      </c>
      <c r="AL968" s="3" t="s">
        <v>475</v>
      </c>
      <c r="AM968" s="3" t="s">
        <v>475</v>
      </c>
    </row>
    <row r="969" spans="1:40" s="3" customFormat="1" x14ac:dyDescent="0.25">
      <c r="A969" s="3">
        <v>20231231</v>
      </c>
      <c r="B969" s="3" t="s">
        <v>2599</v>
      </c>
      <c r="C969" s="3" t="s">
        <v>2600</v>
      </c>
      <c r="D969" s="149">
        <v>760920.6</v>
      </c>
      <c r="E969" s="3" t="s">
        <v>24</v>
      </c>
      <c r="F969" s="3" t="s">
        <v>473</v>
      </c>
      <c r="G969" s="3" t="s">
        <v>474</v>
      </c>
      <c r="H969" s="3">
        <v>0</v>
      </c>
      <c r="I969" s="3" t="s">
        <v>473</v>
      </c>
      <c r="J969" s="3" t="s">
        <v>473</v>
      </c>
      <c r="K969" s="3" t="s">
        <v>23</v>
      </c>
      <c r="L969" s="149" t="s">
        <v>23</v>
      </c>
      <c r="M969" s="3" t="s">
        <v>475</v>
      </c>
      <c r="N969" s="149" t="s">
        <v>475</v>
      </c>
      <c r="O969" s="149" t="s">
        <v>475</v>
      </c>
      <c r="P969" s="150"/>
      <c r="Q969" s="3" t="s">
        <v>475</v>
      </c>
      <c r="R969" s="150"/>
      <c r="T969" s="150"/>
      <c r="U969" s="151">
        <v>0</v>
      </c>
      <c r="V969" s="149" t="s">
        <v>475</v>
      </c>
      <c r="W969" s="149" t="s">
        <v>475</v>
      </c>
      <c r="X969" s="149" t="s">
        <v>475</v>
      </c>
      <c r="Y969" s="149" t="s">
        <v>475</v>
      </c>
      <c r="Z969" s="150"/>
      <c r="AA969" s="150"/>
      <c r="AB969" s="152">
        <v>0</v>
      </c>
      <c r="AC969" s="152">
        <v>0</v>
      </c>
      <c r="AD969" s="152">
        <v>0</v>
      </c>
      <c r="AE969" s="152">
        <v>0</v>
      </c>
      <c r="AF969" s="152">
        <v>0</v>
      </c>
      <c r="AG969" s="150"/>
      <c r="AH969" s="150"/>
      <c r="AI969" s="150"/>
      <c r="AJ969" s="150"/>
      <c r="AK969" s="3" t="s">
        <v>475</v>
      </c>
      <c r="AL969" s="3" t="s">
        <v>475</v>
      </c>
      <c r="AM969" s="3" t="s">
        <v>475</v>
      </c>
    </row>
    <row r="970" spans="1:40" s="3" customFormat="1" x14ac:dyDescent="0.25">
      <c r="A970" s="3">
        <v>20231231</v>
      </c>
      <c r="B970" s="3" t="s">
        <v>2601</v>
      </c>
      <c r="C970" s="3" t="s">
        <v>2602</v>
      </c>
      <c r="D970" s="149">
        <v>50622.45</v>
      </c>
      <c r="E970" s="3" t="s">
        <v>23</v>
      </c>
      <c r="F970" s="3" t="s">
        <v>500</v>
      </c>
      <c r="G970" s="3" t="s">
        <v>474</v>
      </c>
      <c r="H970" s="3">
        <v>0</v>
      </c>
      <c r="I970" s="3" t="s">
        <v>500</v>
      </c>
      <c r="J970" s="157" t="s">
        <v>483</v>
      </c>
      <c r="K970" s="3" t="s">
        <v>23</v>
      </c>
      <c r="L970" s="149" t="s">
        <v>23</v>
      </c>
      <c r="M970" s="3" t="s">
        <v>475</v>
      </c>
      <c r="N970" s="149" t="s">
        <v>475</v>
      </c>
      <c r="O970" s="149" t="s">
        <v>475</v>
      </c>
      <c r="P970" s="150"/>
      <c r="Q970" s="3" t="s">
        <v>475</v>
      </c>
      <c r="R970" s="150"/>
      <c r="T970" s="150"/>
      <c r="U970" s="151">
        <v>0</v>
      </c>
      <c r="V970" s="149" t="s">
        <v>475</v>
      </c>
      <c r="W970" s="149" t="s">
        <v>475</v>
      </c>
      <c r="X970" s="149" t="s">
        <v>475</v>
      </c>
      <c r="Y970" s="149" t="s">
        <v>475</v>
      </c>
      <c r="Z970" s="150"/>
      <c r="AA970" s="150"/>
      <c r="AB970" s="152">
        <v>0</v>
      </c>
      <c r="AC970" s="152">
        <v>0</v>
      </c>
      <c r="AD970" s="152">
        <v>0</v>
      </c>
      <c r="AE970" s="152">
        <v>0</v>
      </c>
      <c r="AF970" s="152">
        <v>0</v>
      </c>
      <c r="AG970" s="150"/>
      <c r="AH970" s="150"/>
      <c r="AI970" s="150"/>
      <c r="AJ970" s="150"/>
      <c r="AK970" s="3" t="s">
        <v>25</v>
      </c>
      <c r="AL970" s="3" t="s">
        <v>1113</v>
      </c>
      <c r="AM970" s="3" t="s">
        <v>475</v>
      </c>
    </row>
    <row r="971" spans="1:40" s="3" customFormat="1" x14ac:dyDescent="0.25">
      <c r="A971" s="3">
        <v>20231231</v>
      </c>
      <c r="B971" s="3" t="s">
        <v>2603</v>
      </c>
      <c r="C971" s="3" t="s">
        <v>2604</v>
      </c>
      <c r="D971" s="149">
        <v>51827.73</v>
      </c>
      <c r="E971" s="3" t="s">
        <v>23</v>
      </c>
      <c r="F971" s="3" t="s">
        <v>500</v>
      </c>
      <c r="G971" s="3" t="s">
        <v>474</v>
      </c>
      <c r="H971" s="3">
        <v>0</v>
      </c>
      <c r="I971" s="3" t="s">
        <v>500</v>
      </c>
      <c r="J971" s="157" t="s">
        <v>506</v>
      </c>
      <c r="K971" s="3" t="s">
        <v>23</v>
      </c>
      <c r="L971" s="149" t="s">
        <v>23</v>
      </c>
      <c r="M971" s="3" t="s">
        <v>487</v>
      </c>
      <c r="N971" s="149" t="s">
        <v>475</v>
      </c>
      <c r="O971" s="153">
        <v>0.29299999999999998</v>
      </c>
      <c r="P971" s="150"/>
      <c r="Q971" s="157">
        <v>0.214</v>
      </c>
      <c r="R971" s="150"/>
      <c r="S971" s="157">
        <v>1</v>
      </c>
      <c r="T971" s="150"/>
      <c r="U971" s="151">
        <v>0</v>
      </c>
      <c r="V971" s="149" t="s">
        <v>475</v>
      </c>
      <c r="W971" s="153">
        <v>0.13900000000000001</v>
      </c>
      <c r="X971" s="149" t="s">
        <v>475</v>
      </c>
      <c r="Y971" s="149">
        <v>0.13900000000000001</v>
      </c>
      <c r="Z971" s="150"/>
      <c r="AA971" s="150"/>
      <c r="AB971" s="152">
        <v>15185.524890000001</v>
      </c>
      <c r="AC971" s="152">
        <v>11091.13422</v>
      </c>
      <c r="AD971" s="152">
        <v>0</v>
      </c>
      <c r="AE971" s="152">
        <v>0</v>
      </c>
      <c r="AF971" s="152">
        <v>7204.0544700000009</v>
      </c>
      <c r="AG971" s="150"/>
      <c r="AH971" s="150"/>
      <c r="AI971" s="150"/>
      <c r="AJ971" s="150"/>
      <c r="AK971" s="3" t="s">
        <v>22</v>
      </c>
      <c r="AL971" s="3" t="s">
        <v>488</v>
      </c>
      <c r="AM971" s="3" t="s">
        <v>489</v>
      </c>
      <c r="AN971" s="157" t="s">
        <v>490</v>
      </c>
    </row>
    <row r="972" spans="1:40" s="3" customFormat="1" x14ac:dyDescent="0.25">
      <c r="A972" s="3">
        <v>20231231</v>
      </c>
      <c r="B972" s="3" t="s">
        <v>2605</v>
      </c>
      <c r="C972" s="3" t="s">
        <v>2606</v>
      </c>
      <c r="D972" s="149">
        <v>20263.75</v>
      </c>
      <c r="E972" s="3" t="s">
        <v>23</v>
      </c>
      <c r="F972" s="3" t="s">
        <v>500</v>
      </c>
      <c r="G972" s="3" t="s">
        <v>474</v>
      </c>
      <c r="H972" s="3">
        <v>0</v>
      </c>
      <c r="I972" s="3" t="s">
        <v>500</v>
      </c>
      <c r="K972" s="3" t="s">
        <v>23</v>
      </c>
      <c r="L972" s="149" t="s">
        <v>23</v>
      </c>
      <c r="M972" s="3" t="s">
        <v>475</v>
      </c>
      <c r="N972" s="149" t="s">
        <v>475</v>
      </c>
      <c r="O972" s="149" t="s">
        <v>475</v>
      </c>
      <c r="P972" s="150"/>
      <c r="Q972" s="3" t="s">
        <v>475</v>
      </c>
      <c r="R972" s="150"/>
      <c r="T972" s="150"/>
      <c r="U972" s="151">
        <v>0</v>
      </c>
      <c r="V972" s="149" t="s">
        <v>475</v>
      </c>
      <c r="W972" s="149" t="s">
        <v>475</v>
      </c>
      <c r="X972" s="149" t="s">
        <v>475</v>
      </c>
      <c r="Y972" s="149" t="s">
        <v>475</v>
      </c>
      <c r="Z972" s="150"/>
      <c r="AA972" s="150"/>
      <c r="AB972" s="152">
        <v>0</v>
      </c>
      <c r="AC972" s="152">
        <v>0</v>
      </c>
      <c r="AD972" s="152">
        <v>0</v>
      </c>
      <c r="AE972" s="152">
        <v>0</v>
      </c>
      <c r="AF972" s="152">
        <v>0</v>
      </c>
      <c r="AG972" s="150"/>
      <c r="AH972" s="150"/>
      <c r="AI972" s="150"/>
      <c r="AJ972" s="150"/>
      <c r="AK972" s="3" t="s">
        <v>475</v>
      </c>
      <c r="AL972" s="3" t="s">
        <v>475</v>
      </c>
      <c r="AM972" s="3" t="s">
        <v>475</v>
      </c>
    </row>
    <row r="973" spans="1:40" s="3" customFormat="1" x14ac:dyDescent="0.25">
      <c r="A973" s="3">
        <v>20231231</v>
      </c>
      <c r="B973" s="3" t="s">
        <v>2607</v>
      </c>
      <c r="C973" s="3" t="s">
        <v>2608</v>
      </c>
      <c r="D973" s="149">
        <v>38871.54</v>
      </c>
      <c r="E973" s="3" t="s">
        <v>23</v>
      </c>
      <c r="F973" s="3" t="s">
        <v>500</v>
      </c>
      <c r="G973" s="3" t="s">
        <v>474</v>
      </c>
      <c r="H973" s="3">
        <v>0</v>
      </c>
      <c r="I973" s="3" t="s">
        <v>500</v>
      </c>
      <c r="K973" s="3" t="s">
        <v>23</v>
      </c>
      <c r="L973" s="149" t="s">
        <v>23</v>
      </c>
      <c r="M973" s="3" t="s">
        <v>475</v>
      </c>
      <c r="N973" s="149" t="s">
        <v>475</v>
      </c>
      <c r="O973" s="149" t="s">
        <v>475</v>
      </c>
      <c r="P973" s="150"/>
      <c r="Q973" s="3" t="s">
        <v>475</v>
      </c>
      <c r="R973" s="150"/>
      <c r="T973" s="150"/>
      <c r="U973" s="151">
        <v>0</v>
      </c>
      <c r="V973" s="149" t="s">
        <v>475</v>
      </c>
      <c r="W973" s="149" t="s">
        <v>475</v>
      </c>
      <c r="X973" s="149" t="s">
        <v>475</v>
      </c>
      <c r="Y973" s="149" t="s">
        <v>475</v>
      </c>
      <c r="Z973" s="150"/>
      <c r="AA973" s="150"/>
      <c r="AB973" s="152">
        <v>0</v>
      </c>
      <c r="AC973" s="152">
        <v>0</v>
      </c>
      <c r="AD973" s="152">
        <v>0</v>
      </c>
      <c r="AE973" s="152">
        <v>0</v>
      </c>
      <c r="AF973" s="152">
        <v>0</v>
      </c>
      <c r="AG973" s="150"/>
      <c r="AH973" s="150"/>
      <c r="AI973" s="150"/>
      <c r="AJ973" s="150"/>
      <c r="AK973" s="3" t="s">
        <v>475</v>
      </c>
      <c r="AL973" s="3" t="s">
        <v>475</v>
      </c>
      <c r="AM973" s="3" t="s">
        <v>475</v>
      </c>
    </row>
    <row r="974" spans="1:40" s="3" customFormat="1" x14ac:dyDescent="0.25">
      <c r="A974" s="3">
        <v>20231231</v>
      </c>
      <c r="B974" s="3" t="s">
        <v>2609</v>
      </c>
      <c r="C974" s="3" t="s">
        <v>2610</v>
      </c>
      <c r="D974" s="149">
        <v>152110.04999999999</v>
      </c>
      <c r="E974" s="3" t="s">
        <v>23</v>
      </c>
      <c r="F974" s="3" t="s">
        <v>500</v>
      </c>
      <c r="G974" s="3" t="s">
        <v>474</v>
      </c>
      <c r="H974" s="3">
        <v>0</v>
      </c>
      <c r="I974" s="3" t="s">
        <v>500</v>
      </c>
      <c r="J974" s="157" t="s">
        <v>483</v>
      </c>
      <c r="K974" s="3" t="s">
        <v>23</v>
      </c>
      <c r="L974" s="149" t="s">
        <v>23</v>
      </c>
      <c r="M974" s="3" t="s">
        <v>475</v>
      </c>
      <c r="N974" s="149" t="s">
        <v>475</v>
      </c>
      <c r="O974" s="149" t="s">
        <v>475</v>
      </c>
      <c r="P974" s="150"/>
      <c r="Q974" s="3" t="s">
        <v>475</v>
      </c>
      <c r="R974" s="150"/>
      <c r="T974" s="150"/>
      <c r="U974" s="151">
        <v>0</v>
      </c>
      <c r="V974" s="149" t="s">
        <v>475</v>
      </c>
      <c r="W974" s="149" t="s">
        <v>475</v>
      </c>
      <c r="X974" s="149" t="s">
        <v>475</v>
      </c>
      <c r="Y974" s="149" t="s">
        <v>475</v>
      </c>
      <c r="Z974" s="150"/>
      <c r="AA974" s="150"/>
      <c r="AB974" s="152">
        <v>0</v>
      </c>
      <c r="AC974" s="152">
        <v>0</v>
      </c>
      <c r="AD974" s="152">
        <v>0</v>
      </c>
      <c r="AE974" s="152">
        <v>0</v>
      </c>
      <c r="AF974" s="152">
        <v>0</v>
      </c>
      <c r="AG974" s="150"/>
      <c r="AH974" s="150"/>
      <c r="AI974" s="150"/>
      <c r="AJ974" s="150"/>
      <c r="AK974" s="3" t="s">
        <v>25</v>
      </c>
      <c r="AL974" s="3">
        <v>0</v>
      </c>
      <c r="AM974" s="3" t="s">
        <v>475</v>
      </c>
    </row>
    <row r="975" spans="1:40" s="3" customFormat="1" x14ac:dyDescent="0.25">
      <c r="A975" s="3">
        <v>20231231</v>
      </c>
      <c r="B975" s="3" t="s">
        <v>2611</v>
      </c>
      <c r="C975" s="3" t="s">
        <v>2612</v>
      </c>
      <c r="D975" s="149">
        <v>490668.11</v>
      </c>
      <c r="E975" s="3" t="s">
        <v>23</v>
      </c>
      <c r="F975" s="3" t="s">
        <v>500</v>
      </c>
      <c r="G975" s="3" t="s">
        <v>504</v>
      </c>
      <c r="H975" s="3">
        <v>1</v>
      </c>
      <c r="I975" s="3" t="s">
        <v>500</v>
      </c>
      <c r="K975" s="3" t="s">
        <v>24</v>
      </c>
      <c r="L975" s="149" t="s">
        <v>23</v>
      </c>
      <c r="M975" s="3" t="s">
        <v>475</v>
      </c>
      <c r="N975" s="149" t="s">
        <v>475</v>
      </c>
      <c r="O975" s="149" t="s">
        <v>475</v>
      </c>
      <c r="P975" s="150"/>
      <c r="Q975" s="3" t="s">
        <v>475</v>
      </c>
      <c r="R975" s="150"/>
      <c r="T975" s="150"/>
      <c r="U975" s="151">
        <v>0</v>
      </c>
      <c r="V975" s="149" t="s">
        <v>475</v>
      </c>
      <c r="W975" s="149" t="s">
        <v>475</v>
      </c>
      <c r="X975" s="149" t="s">
        <v>475</v>
      </c>
      <c r="Y975" s="149" t="s">
        <v>475</v>
      </c>
      <c r="Z975" s="150"/>
      <c r="AA975" s="150"/>
      <c r="AB975" s="152">
        <v>0</v>
      </c>
      <c r="AC975" s="152">
        <v>0</v>
      </c>
      <c r="AD975" s="152">
        <v>0</v>
      </c>
      <c r="AE975" s="152">
        <v>0</v>
      </c>
      <c r="AF975" s="152">
        <v>0</v>
      </c>
      <c r="AG975" s="150"/>
      <c r="AH975" s="150"/>
      <c r="AI975" s="150"/>
      <c r="AJ975" s="150"/>
      <c r="AK975" s="3" t="s">
        <v>475</v>
      </c>
      <c r="AL975" s="3" t="s">
        <v>475</v>
      </c>
      <c r="AM975" s="3" t="s">
        <v>475</v>
      </c>
    </row>
    <row r="976" spans="1:40" s="3" customFormat="1" x14ac:dyDescent="0.25">
      <c r="A976" s="3">
        <v>20231231</v>
      </c>
      <c r="B976" s="3" t="s">
        <v>2613</v>
      </c>
      <c r="C976" s="3" t="s">
        <v>2614</v>
      </c>
      <c r="D976" s="149">
        <v>594024.01</v>
      </c>
      <c r="E976" s="3" t="s">
        <v>23</v>
      </c>
      <c r="F976" s="3" t="s">
        <v>500</v>
      </c>
      <c r="G976" s="3" t="s">
        <v>474</v>
      </c>
      <c r="H976" s="3">
        <v>0</v>
      </c>
      <c r="I976" s="3" t="s">
        <v>500</v>
      </c>
      <c r="K976" s="3" t="s">
        <v>23</v>
      </c>
      <c r="L976" s="149" t="s">
        <v>23</v>
      </c>
      <c r="M976" s="3" t="s">
        <v>475</v>
      </c>
      <c r="N976" s="149" t="s">
        <v>475</v>
      </c>
      <c r="O976" s="149" t="s">
        <v>475</v>
      </c>
      <c r="P976" s="150"/>
      <c r="Q976" s="3" t="s">
        <v>475</v>
      </c>
      <c r="R976" s="150"/>
      <c r="T976" s="150"/>
      <c r="U976" s="151">
        <v>0</v>
      </c>
      <c r="V976" s="149" t="s">
        <v>475</v>
      </c>
      <c r="W976" s="149" t="s">
        <v>475</v>
      </c>
      <c r="X976" s="149" t="s">
        <v>475</v>
      </c>
      <c r="Y976" s="149" t="s">
        <v>475</v>
      </c>
      <c r="Z976" s="150"/>
      <c r="AA976" s="150"/>
      <c r="AB976" s="152">
        <v>0</v>
      </c>
      <c r="AC976" s="152">
        <v>0</v>
      </c>
      <c r="AD976" s="152">
        <v>0</v>
      </c>
      <c r="AE976" s="152">
        <v>0</v>
      </c>
      <c r="AF976" s="152">
        <v>0</v>
      </c>
      <c r="AG976" s="150"/>
      <c r="AH976" s="150"/>
      <c r="AI976" s="150"/>
      <c r="AJ976" s="150"/>
      <c r="AK976" s="3" t="s">
        <v>475</v>
      </c>
      <c r="AL976" s="3" t="s">
        <v>475</v>
      </c>
      <c r="AM976" s="3" t="s">
        <v>475</v>
      </c>
    </row>
    <row r="977" spans="1:39" s="3" customFormat="1" x14ac:dyDescent="0.25">
      <c r="A977" s="3">
        <v>20231231</v>
      </c>
      <c r="B977" s="3" t="s">
        <v>2615</v>
      </c>
      <c r="C977" s="3" t="s">
        <v>2616</v>
      </c>
      <c r="D977" s="149">
        <v>79875</v>
      </c>
      <c r="E977" s="3" t="s">
        <v>23</v>
      </c>
      <c r="F977" s="3" t="s">
        <v>500</v>
      </c>
      <c r="G977" s="3" t="s">
        <v>474</v>
      </c>
      <c r="H977" s="3">
        <v>0</v>
      </c>
      <c r="I977" s="3" t="s">
        <v>500</v>
      </c>
      <c r="J977" s="157" t="s">
        <v>483</v>
      </c>
      <c r="K977" s="3" t="s">
        <v>23</v>
      </c>
      <c r="L977" s="149" t="s">
        <v>23</v>
      </c>
      <c r="M977" s="3" t="s">
        <v>475</v>
      </c>
      <c r="N977" s="149" t="s">
        <v>475</v>
      </c>
      <c r="O977" s="149" t="s">
        <v>475</v>
      </c>
      <c r="P977" s="150"/>
      <c r="Q977" s="3" t="s">
        <v>475</v>
      </c>
      <c r="R977" s="150"/>
      <c r="T977" s="150"/>
      <c r="U977" s="151">
        <v>0</v>
      </c>
      <c r="V977" s="149" t="s">
        <v>475</v>
      </c>
      <c r="W977" s="149" t="s">
        <v>475</v>
      </c>
      <c r="X977" s="149" t="s">
        <v>475</v>
      </c>
      <c r="Y977" s="149" t="s">
        <v>475</v>
      </c>
      <c r="Z977" s="150"/>
      <c r="AA977" s="150"/>
      <c r="AB977" s="152">
        <v>0</v>
      </c>
      <c r="AC977" s="152">
        <v>0</v>
      </c>
      <c r="AD977" s="152">
        <v>0</v>
      </c>
      <c r="AE977" s="152">
        <v>0</v>
      </c>
      <c r="AF977" s="152">
        <v>0</v>
      </c>
      <c r="AG977" s="150"/>
      <c r="AH977" s="150"/>
      <c r="AI977" s="150"/>
      <c r="AJ977" s="150"/>
      <c r="AK977" s="3" t="s">
        <v>25</v>
      </c>
      <c r="AL977" s="3" t="s">
        <v>2617</v>
      </c>
      <c r="AM977" s="3" t="s">
        <v>475</v>
      </c>
    </row>
    <row r="978" spans="1:39" s="3" customFormat="1" x14ac:dyDescent="0.25">
      <c r="A978" s="3">
        <v>20231231</v>
      </c>
      <c r="B978" s="3" t="s">
        <v>2618</v>
      </c>
      <c r="C978" s="3" t="s">
        <v>2619</v>
      </c>
      <c r="D978" s="149">
        <v>130051.73</v>
      </c>
      <c r="E978" s="3" t="s">
        <v>23</v>
      </c>
      <c r="F978" s="3" t="s">
        <v>500</v>
      </c>
      <c r="G978" s="3" t="s">
        <v>790</v>
      </c>
      <c r="H978" s="3">
        <v>1</v>
      </c>
      <c r="I978" s="3" t="s">
        <v>500</v>
      </c>
      <c r="K978" s="3" t="s">
        <v>24</v>
      </c>
      <c r="L978" s="149" t="s">
        <v>23</v>
      </c>
      <c r="M978" s="3" t="s">
        <v>475</v>
      </c>
      <c r="N978" s="149" t="s">
        <v>475</v>
      </c>
      <c r="O978" s="149" t="s">
        <v>475</v>
      </c>
      <c r="P978" s="150"/>
      <c r="Q978" s="3" t="s">
        <v>475</v>
      </c>
      <c r="R978" s="150"/>
      <c r="T978" s="150"/>
      <c r="U978" s="151">
        <v>0</v>
      </c>
      <c r="V978" s="149" t="s">
        <v>475</v>
      </c>
      <c r="W978" s="149" t="s">
        <v>475</v>
      </c>
      <c r="X978" s="149" t="s">
        <v>475</v>
      </c>
      <c r="Y978" s="149" t="s">
        <v>475</v>
      </c>
      <c r="Z978" s="150"/>
      <c r="AA978" s="150"/>
      <c r="AB978" s="152">
        <v>0</v>
      </c>
      <c r="AC978" s="152">
        <v>0</v>
      </c>
      <c r="AD978" s="152">
        <v>0</v>
      </c>
      <c r="AE978" s="152">
        <v>0</v>
      </c>
      <c r="AF978" s="152">
        <v>0</v>
      </c>
      <c r="AG978" s="150"/>
      <c r="AH978" s="150"/>
      <c r="AI978" s="150"/>
      <c r="AJ978" s="150"/>
      <c r="AK978" s="3" t="s">
        <v>475</v>
      </c>
      <c r="AL978" s="3" t="s">
        <v>475</v>
      </c>
      <c r="AM978" s="3" t="s">
        <v>475</v>
      </c>
    </row>
    <row r="979" spans="1:39" s="3" customFormat="1" x14ac:dyDescent="0.25">
      <c r="A979" s="3">
        <v>20231231</v>
      </c>
      <c r="B979" s="3" t="s">
        <v>2620</v>
      </c>
      <c r="C979" s="3" t="s">
        <v>2621</v>
      </c>
      <c r="D979" s="149">
        <v>11848.2</v>
      </c>
      <c r="E979" s="3" t="s">
        <v>23</v>
      </c>
      <c r="F979" s="3" t="s">
        <v>500</v>
      </c>
      <c r="G979" s="3" t="s">
        <v>474</v>
      </c>
      <c r="H979" s="3">
        <v>0</v>
      </c>
      <c r="I979" s="3" t="s">
        <v>500</v>
      </c>
      <c r="K979" s="3" t="s">
        <v>23</v>
      </c>
      <c r="L979" s="149" t="s">
        <v>23</v>
      </c>
      <c r="M979" s="3" t="s">
        <v>475</v>
      </c>
      <c r="N979" s="149" t="s">
        <v>475</v>
      </c>
      <c r="O979" s="149" t="s">
        <v>475</v>
      </c>
      <c r="P979" s="150"/>
      <c r="Q979" s="3" t="s">
        <v>475</v>
      </c>
      <c r="R979" s="150"/>
      <c r="T979" s="150"/>
      <c r="U979" s="151">
        <v>0</v>
      </c>
      <c r="V979" s="149" t="s">
        <v>475</v>
      </c>
      <c r="W979" s="149" t="s">
        <v>475</v>
      </c>
      <c r="X979" s="149" t="s">
        <v>475</v>
      </c>
      <c r="Y979" s="149" t="s">
        <v>475</v>
      </c>
      <c r="Z979" s="150"/>
      <c r="AA979" s="150"/>
      <c r="AB979" s="152">
        <v>0</v>
      </c>
      <c r="AC979" s="152">
        <v>0</v>
      </c>
      <c r="AD979" s="152">
        <v>0</v>
      </c>
      <c r="AE979" s="152">
        <v>0</v>
      </c>
      <c r="AF979" s="152">
        <v>0</v>
      </c>
      <c r="AG979" s="150"/>
      <c r="AH979" s="150"/>
      <c r="AI979" s="150"/>
      <c r="AJ979" s="150"/>
      <c r="AK979" s="3" t="s">
        <v>475</v>
      </c>
      <c r="AL979" s="3" t="s">
        <v>475</v>
      </c>
      <c r="AM979" s="3" t="s">
        <v>475</v>
      </c>
    </row>
    <row r="980" spans="1:39" s="3" customFormat="1" x14ac:dyDescent="0.25">
      <c r="A980" s="3">
        <v>20231231</v>
      </c>
      <c r="B980" s="3" t="s">
        <v>2622</v>
      </c>
      <c r="C980" s="3" t="s">
        <v>2623</v>
      </c>
      <c r="D980" s="149">
        <v>17303</v>
      </c>
      <c r="E980" s="3" t="s">
        <v>23</v>
      </c>
      <c r="F980" s="3" t="s">
        <v>500</v>
      </c>
      <c r="G980" s="3" t="s">
        <v>474</v>
      </c>
      <c r="H980" s="3">
        <v>0</v>
      </c>
      <c r="I980" s="3" t="s">
        <v>500</v>
      </c>
      <c r="K980" s="3" t="s">
        <v>23</v>
      </c>
      <c r="L980" s="149" t="s">
        <v>23</v>
      </c>
      <c r="M980" s="3" t="s">
        <v>475</v>
      </c>
      <c r="N980" s="149" t="s">
        <v>475</v>
      </c>
      <c r="O980" s="149" t="s">
        <v>475</v>
      </c>
      <c r="P980" s="150"/>
      <c r="Q980" s="3" t="s">
        <v>475</v>
      </c>
      <c r="R980" s="150"/>
      <c r="T980" s="150"/>
      <c r="U980" s="151">
        <v>0</v>
      </c>
      <c r="V980" s="149" t="s">
        <v>475</v>
      </c>
      <c r="W980" s="149" t="s">
        <v>475</v>
      </c>
      <c r="X980" s="149" t="s">
        <v>475</v>
      </c>
      <c r="Y980" s="149" t="s">
        <v>475</v>
      </c>
      <c r="Z980" s="150"/>
      <c r="AA980" s="150"/>
      <c r="AB980" s="152">
        <v>0</v>
      </c>
      <c r="AC980" s="152">
        <v>0</v>
      </c>
      <c r="AD980" s="152">
        <v>0</v>
      </c>
      <c r="AE980" s="152">
        <v>0</v>
      </c>
      <c r="AF980" s="152">
        <v>0</v>
      </c>
      <c r="AG980" s="150"/>
      <c r="AH980" s="150"/>
      <c r="AI980" s="150"/>
      <c r="AJ980" s="150"/>
      <c r="AK980" s="3" t="s">
        <v>475</v>
      </c>
      <c r="AL980" s="3" t="s">
        <v>475</v>
      </c>
      <c r="AM980" s="3" t="s">
        <v>475</v>
      </c>
    </row>
    <row r="981" spans="1:39" s="3" customFormat="1" x14ac:dyDescent="0.25">
      <c r="A981" s="3">
        <v>20231231</v>
      </c>
      <c r="B981" s="3" t="s">
        <v>2624</v>
      </c>
      <c r="C981" s="3" t="s">
        <v>2625</v>
      </c>
      <c r="D981" s="149">
        <v>146370.81</v>
      </c>
      <c r="E981" s="3" t="s">
        <v>24</v>
      </c>
      <c r="F981" s="3" t="s">
        <v>473</v>
      </c>
      <c r="G981" s="3" t="s">
        <v>474</v>
      </c>
      <c r="H981" s="3">
        <v>0</v>
      </c>
      <c r="I981" s="3" t="s">
        <v>473</v>
      </c>
      <c r="J981" s="3" t="s">
        <v>473</v>
      </c>
      <c r="K981" s="3" t="s">
        <v>23</v>
      </c>
      <c r="L981" s="149" t="s">
        <v>23</v>
      </c>
      <c r="M981" s="3" t="s">
        <v>475</v>
      </c>
      <c r="N981" s="149" t="s">
        <v>475</v>
      </c>
      <c r="O981" s="149" t="s">
        <v>475</v>
      </c>
      <c r="P981" s="150"/>
      <c r="Q981" s="3" t="s">
        <v>475</v>
      </c>
      <c r="R981" s="150"/>
      <c r="T981" s="150"/>
      <c r="U981" s="151">
        <v>0</v>
      </c>
      <c r="V981" s="149" t="s">
        <v>475</v>
      </c>
      <c r="W981" s="149" t="s">
        <v>475</v>
      </c>
      <c r="X981" s="149" t="s">
        <v>475</v>
      </c>
      <c r="Y981" s="149" t="s">
        <v>475</v>
      </c>
      <c r="Z981" s="150"/>
      <c r="AA981" s="150"/>
      <c r="AB981" s="152">
        <v>0</v>
      </c>
      <c r="AC981" s="152">
        <v>0</v>
      </c>
      <c r="AD981" s="152">
        <v>0</v>
      </c>
      <c r="AE981" s="152">
        <v>0</v>
      </c>
      <c r="AF981" s="152">
        <v>0</v>
      </c>
      <c r="AG981" s="150"/>
      <c r="AH981" s="150"/>
      <c r="AI981" s="150"/>
      <c r="AJ981" s="150"/>
      <c r="AK981" s="3" t="s">
        <v>475</v>
      </c>
      <c r="AL981" s="3" t="s">
        <v>475</v>
      </c>
      <c r="AM981" s="3" t="s">
        <v>475</v>
      </c>
    </row>
    <row r="982" spans="1:39" s="3" customFormat="1" x14ac:dyDescent="0.25">
      <c r="A982" s="3">
        <v>20231231</v>
      </c>
      <c r="B982" s="3" t="s">
        <v>2626</v>
      </c>
      <c r="C982" s="3" t="s">
        <v>2627</v>
      </c>
      <c r="D982" s="149">
        <v>194745.44</v>
      </c>
      <c r="E982" s="3" t="s">
        <v>24</v>
      </c>
      <c r="F982" s="3" t="s">
        <v>473</v>
      </c>
      <c r="G982" s="3" t="s">
        <v>474</v>
      </c>
      <c r="H982" s="3">
        <v>0</v>
      </c>
      <c r="I982" s="3" t="s">
        <v>473</v>
      </c>
      <c r="J982" s="3" t="s">
        <v>473</v>
      </c>
      <c r="K982" s="3" t="s">
        <v>23</v>
      </c>
      <c r="L982" s="149" t="s">
        <v>23</v>
      </c>
      <c r="M982" s="3" t="s">
        <v>475</v>
      </c>
      <c r="N982" s="149" t="s">
        <v>475</v>
      </c>
      <c r="O982" s="149" t="s">
        <v>475</v>
      </c>
      <c r="P982" s="150"/>
      <c r="Q982" s="3" t="s">
        <v>475</v>
      </c>
      <c r="R982" s="150"/>
      <c r="T982" s="150"/>
      <c r="U982" s="151">
        <v>0</v>
      </c>
      <c r="V982" s="149" t="s">
        <v>475</v>
      </c>
      <c r="W982" s="149" t="s">
        <v>475</v>
      </c>
      <c r="X982" s="149" t="s">
        <v>475</v>
      </c>
      <c r="Y982" s="149" t="s">
        <v>475</v>
      </c>
      <c r="Z982" s="150"/>
      <c r="AA982" s="150"/>
      <c r="AB982" s="152">
        <v>0</v>
      </c>
      <c r="AC982" s="152">
        <v>0</v>
      </c>
      <c r="AD982" s="152">
        <v>0</v>
      </c>
      <c r="AE982" s="152">
        <v>0</v>
      </c>
      <c r="AF982" s="152">
        <v>0</v>
      </c>
      <c r="AG982" s="150"/>
      <c r="AH982" s="150"/>
      <c r="AI982" s="150"/>
      <c r="AJ982" s="150"/>
      <c r="AK982" s="3" t="s">
        <v>475</v>
      </c>
      <c r="AL982" s="3" t="s">
        <v>475</v>
      </c>
      <c r="AM982" s="3" t="s">
        <v>475</v>
      </c>
    </row>
    <row r="983" spans="1:39" s="3" customFormat="1" x14ac:dyDescent="0.25">
      <c r="A983" s="3">
        <v>20231231</v>
      </c>
      <c r="B983" s="3" t="s">
        <v>2628</v>
      </c>
      <c r="C983" s="3" t="s">
        <v>2629</v>
      </c>
      <c r="D983" s="149">
        <v>77575.11</v>
      </c>
      <c r="E983" s="3" t="s">
        <v>23</v>
      </c>
      <c r="F983" s="3" t="s">
        <v>500</v>
      </c>
      <c r="G983" s="3" t="s">
        <v>474</v>
      </c>
      <c r="H983" s="3">
        <v>0</v>
      </c>
      <c r="I983" s="3" t="s">
        <v>500</v>
      </c>
      <c r="K983" s="3" t="s">
        <v>23</v>
      </c>
      <c r="L983" s="149" t="s">
        <v>23</v>
      </c>
      <c r="M983" s="3" t="s">
        <v>475</v>
      </c>
      <c r="N983" s="149" t="s">
        <v>475</v>
      </c>
      <c r="O983" s="149" t="s">
        <v>475</v>
      </c>
      <c r="P983" s="150"/>
      <c r="Q983" s="3" t="s">
        <v>475</v>
      </c>
      <c r="R983" s="150"/>
      <c r="T983" s="150"/>
      <c r="U983" s="151">
        <v>0</v>
      </c>
      <c r="V983" s="149" t="s">
        <v>475</v>
      </c>
      <c r="W983" s="149" t="s">
        <v>475</v>
      </c>
      <c r="X983" s="149" t="s">
        <v>475</v>
      </c>
      <c r="Y983" s="149" t="s">
        <v>475</v>
      </c>
      <c r="Z983" s="150"/>
      <c r="AA983" s="150"/>
      <c r="AB983" s="152">
        <v>0</v>
      </c>
      <c r="AC983" s="152">
        <v>0</v>
      </c>
      <c r="AD983" s="152">
        <v>0</v>
      </c>
      <c r="AE983" s="152">
        <v>0</v>
      </c>
      <c r="AF983" s="152">
        <v>0</v>
      </c>
      <c r="AG983" s="150"/>
      <c r="AH983" s="150"/>
      <c r="AI983" s="150"/>
      <c r="AJ983" s="150"/>
      <c r="AK983" s="3" t="s">
        <v>475</v>
      </c>
      <c r="AL983" s="3" t="s">
        <v>475</v>
      </c>
      <c r="AM983" s="3" t="s">
        <v>475</v>
      </c>
    </row>
    <row r="984" spans="1:39" s="3" customFormat="1" x14ac:dyDescent="0.25">
      <c r="A984" s="3">
        <v>20231231</v>
      </c>
      <c r="B984" s="3" t="s">
        <v>2630</v>
      </c>
      <c r="C984" s="3" t="s">
        <v>2631</v>
      </c>
      <c r="D984" s="149">
        <v>143141.56</v>
      </c>
      <c r="E984" s="3" t="s">
        <v>23</v>
      </c>
      <c r="F984" s="3" t="s">
        <v>500</v>
      </c>
      <c r="G984" s="3" t="s">
        <v>504</v>
      </c>
      <c r="H984" s="3">
        <v>1</v>
      </c>
      <c r="I984" s="3" t="s">
        <v>500</v>
      </c>
      <c r="J984" s="157" t="s">
        <v>506</v>
      </c>
      <c r="K984" s="3" t="s">
        <v>24</v>
      </c>
      <c r="L984" s="149" t="s">
        <v>23</v>
      </c>
      <c r="M984" s="3" t="s">
        <v>475</v>
      </c>
      <c r="N984" s="149" t="s">
        <v>475</v>
      </c>
      <c r="O984" s="149" t="s">
        <v>475</v>
      </c>
      <c r="P984" s="150"/>
      <c r="Q984" s="3" t="s">
        <v>475</v>
      </c>
      <c r="R984" s="150"/>
      <c r="T984" s="150"/>
      <c r="U984" s="151">
        <v>0</v>
      </c>
      <c r="V984" s="149" t="s">
        <v>475</v>
      </c>
      <c r="W984" s="149" t="s">
        <v>475</v>
      </c>
      <c r="X984" s="149" t="s">
        <v>475</v>
      </c>
      <c r="Y984" s="149" t="s">
        <v>475</v>
      </c>
      <c r="Z984" s="150"/>
      <c r="AA984" s="150"/>
      <c r="AB984" s="152">
        <v>0</v>
      </c>
      <c r="AC984" s="152">
        <v>0</v>
      </c>
      <c r="AD984" s="152">
        <v>0</v>
      </c>
      <c r="AE984" s="152">
        <v>0</v>
      </c>
      <c r="AF984" s="152">
        <v>0</v>
      </c>
      <c r="AG984" s="150"/>
      <c r="AH984" s="150"/>
      <c r="AI984" s="150"/>
      <c r="AJ984" s="150"/>
      <c r="AK984" s="3" t="s">
        <v>22</v>
      </c>
      <c r="AL984" s="3" t="s">
        <v>672</v>
      </c>
      <c r="AM984" s="3" t="s">
        <v>475</v>
      </c>
    </row>
    <row r="985" spans="1:39" s="3" customFormat="1" x14ac:dyDescent="0.25">
      <c r="A985" s="3">
        <v>20231231</v>
      </c>
      <c r="B985" s="3" t="s">
        <v>2632</v>
      </c>
      <c r="C985" s="3" t="s">
        <v>2633</v>
      </c>
      <c r="D985" s="149">
        <v>13242.34</v>
      </c>
      <c r="E985" s="3" t="s">
        <v>24</v>
      </c>
      <c r="F985" s="3" t="s">
        <v>473</v>
      </c>
      <c r="G985" s="3" t="s">
        <v>474</v>
      </c>
      <c r="H985" s="3">
        <v>0</v>
      </c>
      <c r="I985" s="3" t="s">
        <v>473</v>
      </c>
      <c r="J985" s="3" t="s">
        <v>473</v>
      </c>
      <c r="K985" s="3" t="s">
        <v>23</v>
      </c>
      <c r="L985" s="149" t="s">
        <v>23</v>
      </c>
      <c r="M985" s="3" t="s">
        <v>475</v>
      </c>
      <c r="N985" s="149" t="s">
        <v>475</v>
      </c>
      <c r="O985" s="149" t="s">
        <v>475</v>
      </c>
      <c r="P985" s="150"/>
      <c r="Q985" s="3" t="s">
        <v>475</v>
      </c>
      <c r="R985" s="150"/>
      <c r="T985" s="150"/>
      <c r="U985" s="151">
        <v>0</v>
      </c>
      <c r="V985" s="149" t="s">
        <v>475</v>
      </c>
      <c r="W985" s="149" t="s">
        <v>475</v>
      </c>
      <c r="X985" s="149" t="s">
        <v>475</v>
      </c>
      <c r="Y985" s="149" t="s">
        <v>475</v>
      </c>
      <c r="Z985" s="150"/>
      <c r="AA985" s="150"/>
      <c r="AB985" s="152">
        <v>0</v>
      </c>
      <c r="AC985" s="152">
        <v>0</v>
      </c>
      <c r="AD985" s="152">
        <v>0</v>
      </c>
      <c r="AE985" s="152">
        <v>0</v>
      </c>
      <c r="AF985" s="152">
        <v>0</v>
      </c>
      <c r="AG985" s="150"/>
      <c r="AH985" s="150"/>
      <c r="AI985" s="150"/>
      <c r="AJ985" s="150"/>
      <c r="AK985" s="3" t="s">
        <v>475</v>
      </c>
      <c r="AL985" s="3" t="s">
        <v>475</v>
      </c>
      <c r="AM985" s="3" t="s">
        <v>475</v>
      </c>
    </row>
    <row r="986" spans="1:39" s="3" customFormat="1" x14ac:dyDescent="0.25">
      <c r="A986" s="3">
        <v>20231231</v>
      </c>
      <c r="B986" s="3" t="s">
        <v>2634</v>
      </c>
      <c r="C986" s="3" t="s">
        <v>2635</v>
      </c>
      <c r="D986" s="149">
        <v>8196.3700000000008</v>
      </c>
      <c r="E986" s="3" t="s">
        <v>24</v>
      </c>
      <c r="F986" s="3" t="s">
        <v>473</v>
      </c>
      <c r="G986" s="3" t="s">
        <v>474</v>
      </c>
      <c r="H986" s="3">
        <v>0</v>
      </c>
      <c r="I986" s="3" t="s">
        <v>473</v>
      </c>
      <c r="J986" s="3" t="s">
        <v>473</v>
      </c>
      <c r="K986" s="3" t="s">
        <v>23</v>
      </c>
      <c r="L986" s="149" t="s">
        <v>23</v>
      </c>
      <c r="M986" s="3" t="s">
        <v>475</v>
      </c>
      <c r="N986" s="149" t="s">
        <v>475</v>
      </c>
      <c r="O986" s="149" t="s">
        <v>475</v>
      </c>
      <c r="P986" s="150"/>
      <c r="Q986" s="3" t="s">
        <v>475</v>
      </c>
      <c r="R986" s="150"/>
      <c r="T986" s="150"/>
      <c r="U986" s="151">
        <v>0</v>
      </c>
      <c r="V986" s="149" t="s">
        <v>475</v>
      </c>
      <c r="W986" s="149" t="s">
        <v>475</v>
      </c>
      <c r="X986" s="149" t="s">
        <v>475</v>
      </c>
      <c r="Y986" s="149" t="s">
        <v>475</v>
      </c>
      <c r="Z986" s="150"/>
      <c r="AA986" s="150"/>
      <c r="AB986" s="152">
        <v>0</v>
      </c>
      <c r="AC986" s="152">
        <v>0</v>
      </c>
      <c r="AD986" s="152">
        <v>0</v>
      </c>
      <c r="AE986" s="152">
        <v>0</v>
      </c>
      <c r="AF986" s="152">
        <v>0</v>
      </c>
      <c r="AG986" s="150"/>
      <c r="AH986" s="150"/>
      <c r="AI986" s="150"/>
      <c r="AJ986" s="150"/>
      <c r="AK986" s="3" t="s">
        <v>475</v>
      </c>
      <c r="AL986" s="3" t="s">
        <v>475</v>
      </c>
      <c r="AM986" s="3" t="s">
        <v>475</v>
      </c>
    </row>
    <row r="987" spans="1:39" s="3" customFormat="1" x14ac:dyDescent="0.25">
      <c r="A987" s="3">
        <v>20231231</v>
      </c>
      <c r="B987" s="3" t="s">
        <v>2636</v>
      </c>
      <c r="C987" s="3" t="s">
        <v>2637</v>
      </c>
      <c r="D987" s="149">
        <v>66018.67</v>
      </c>
      <c r="E987" s="3" t="s">
        <v>24</v>
      </c>
      <c r="F987" s="3" t="s">
        <v>473</v>
      </c>
      <c r="G987" s="3" t="s">
        <v>474</v>
      </c>
      <c r="H987" s="3">
        <v>0</v>
      </c>
      <c r="I987" s="3" t="s">
        <v>473</v>
      </c>
      <c r="J987" s="3" t="s">
        <v>473</v>
      </c>
      <c r="K987" s="3" t="s">
        <v>23</v>
      </c>
      <c r="L987" s="149" t="s">
        <v>23</v>
      </c>
      <c r="M987" s="3" t="s">
        <v>475</v>
      </c>
      <c r="N987" s="149" t="s">
        <v>475</v>
      </c>
      <c r="O987" s="149" t="s">
        <v>475</v>
      </c>
      <c r="P987" s="150"/>
      <c r="Q987" s="3" t="s">
        <v>475</v>
      </c>
      <c r="R987" s="150"/>
      <c r="T987" s="150"/>
      <c r="U987" s="151">
        <v>0</v>
      </c>
      <c r="V987" s="149" t="s">
        <v>475</v>
      </c>
      <c r="W987" s="149" t="s">
        <v>475</v>
      </c>
      <c r="X987" s="149" t="s">
        <v>475</v>
      </c>
      <c r="Y987" s="149" t="s">
        <v>475</v>
      </c>
      <c r="Z987" s="150"/>
      <c r="AA987" s="150"/>
      <c r="AB987" s="152">
        <v>0</v>
      </c>
      <c r="AC987" s="152">
        <v>0</v>
      </c>
      <c r="AD987" s="152">
        <v>0</v>
      </c>
      <c r="AE987" s="152">
        <v>0</v>
      </c>
      <c r="AF987" s="152">
        <v>0</v>
      </c>
      <c r="AG987" s="150"/>
      <c r="AH987" s="150"/>
      <c r="AI987" s="150"/>
      <c r="AJ987" s="150"/>
      <c r="AK987" s="3" t="s">
        <v>475</v>
      </c>
      <c r="AL987" s="3" t="s">
        <v>475</v>
      </c>
      <c r="AM987" s="3" t="s">
        <v>475</v>
      </c>
    </row>
    <row r="988" spans="1:39" s="3" customFormat="1" x14ac:dyDescent="0.25">
      <c r="A988" s="3">
        <v>20231231</v>
      </c>
      <c r="B988" s="3" t="s">
        <v>2638</v>
      </c>
      <c r="C988" s="3" t="s">
        <v>2639</v>
      </c>
      <c r="D988" s="149">
        <v>240337.32</v>
      </c>
      <c r="E988" s="3" t="s">
        <v>23</v>
      </c>
      <c r="F988" s="3" t="s">
        <v>500</v>
      </c>
      <c r="G988" s="3" t="s">
        <v>474</v>
      </c>
      <c r="H988" s="3">
        <v>0</v>
      </c>
      <c r="I988" s="3" t="s">
        <v>500</v>
      </c>
      <c r="K988" s="3" t="s">
        <v>23</v>
      </c>
      <c r="L988" s="149" t="s">
        <v>23</v>
      </c>
      <c r="M988" s="3" t="s">
        <v>475</v>
      </c>
      <c r="N988" s="149" t="s">
        <v>475</v>
      </c>
      <c r="O988" s="149" t="s">
        <v>475</v>
      </c>
      <c r="P988" s="150"/>
      <c r="Q988" s="3" t="s">
        <v>475</v>
      </c>
      <c r="R988" s="150"/>
      <c r="T988" s="150"/>
      <c r="U988" s="151">
        <v>0</v>
      </c>
      <c r="V988" s="149" t="s">
        <v>475</v>
      </c>
      <c r="W988" s="149" t="s">
        <v>475</v>
      </c>
      <c r="X988" s="149" t="s">
        <v>475</v>
      </c>
      <c r="Y988" s="149" t="s">
        <v>475</v>
      </c>
      <c r="Z988" s="150"/>
      <c r="AA988" s="150"/>
      <c r="AB988" s="152">
        <v>0</v>
      </c>
      <c r="AC988" s="152">
        <v>0</v>
      </c>
      <c r="AD988" s="152">
        <v>0</v>
      </c>
      <c r="AE988" s="152">
        <v>0</v>
      </c>
      <c r="AF988" s="152">
        <v>0</v>
      </c>
      <c r="AG988" s="150"/>
      <c r="AH988" s="150"/>
      <c r="AI988" s="150"/>
      <c r="AJ988" s="150"/>
      <c r="AK988" s="3" t="s">
        <v>475</v>
      </c>
      <c r="AL988" s="3" t="s">
        <v>475</v>
      </c>
      <c r="AM988" s="3" t="s">
        <v>475</v>
      </c>
    </row>
    <row r="989" spans="1:39" s="3" customFormat="1" x14ac:dyDescent="0.25">
      <c r="A989" s="3">
        <v>20231231</v>
      </c>
      <c r="B989" s="3" t="s">
        <v>2640</v>
      </c>
      <c r="C989" s="3" t="s">
        <v>2641</v>
      </c>
      <c r="D989" s="149">
        <v>20550.04</v>
      </c>
      <c r="E989" s="3" t="s">
        <v>24</v>
      </c>
      <c r="F989" s="3" t="s">
        <v>473</v>
      </c>
      <c r="G989" s="3" t="s">
        <v>474</v>
      </c>
      <c r="H989" s="3">
        <v>0</v>
      </c>
      <c r="I989" s="3" t="s">
        <v>473</v>
      </c>
      <c r="J989" s="3" t="s">
        <v>473</v>
      </c>
      <c r="K989" s="3" t="s">
        <v>23</v>
      </c>
      <c r="L989" s="149" t="s">
        <v>23</v>
      </c>
      <c r="M989" s="3" t="s">
        <v>475</v>
      </c>
      <c r="N989" s="149" t="s">
        <v>475</v>
      </c>
      <c r="O989" s="149" t="s">
        <v>475</v>
      </c>
      <c r="P989" s="150"/>
      <c r="Q989" s="3" t="s">
        <v>475</v>
      </c>
      <c r="R989" s="150"/>
      <c r="T989" s="150"/>
      <c r="U989" s="151">
        <v>0</v>
      </c>
      <c r="V989" s="149" t="s">
        <v>475</v>
      </c>
      <c r="W989" s="149" t="s">
        <v>475</v>
      </c>
      <c r="X989" s="149" t="s">
        <v>475</v>
      </c>
      <c r="Y989" s="149" t="s">
        <v>475</v>
      </c>
      <c r="Z989" s="150"/>
      <c r="AA989" s="150"/>
      <c r="AB989" s="152">
        <v>0</v>
      </c>
      <c r="AC989" s="152">
        <v>0</v>
      </c>
      <c r="AD989" s="152">
        <v>0</v>
      </c>
      <c r="AE989" s="152">
        <v>0</v>
      </c>
      <c r="AF989" s="152">
        <v>0</v>
      </c>
      <c r="AG989" s="150"/>
      <c r="AH989" s="150"/>
      <c r="AI989" s="150"/>
      <c r="AJ989" s="150"/>
      <c r="AK989" s="3" t="s">
        <v>475</v>
      </c>
      <c r="AL989" s="3" t="s">
        <v>475</v>
      </c>
      <c r="AM989" s="3" t="s">
        <v>475</v>
      </c>
    </row>
    <row r="990" spans="1:39" s="3" customFormat="1" x14ac:dyDescent="0.25">
      <c r="A990" s="3">
        <v>20231231</v>
      </c>
      <c r="B990" s="3" t="s">
        <v>2642</v>
      </c>
      <c r="C990" s="3" t="s">
        <v>2643</v>
      </c>
      <c r="D990" s="149">
        <v>37287.620000000003</v>
      </c>
      <c r="E990" s="3" t="s">
        <v>23</v>
      </c>
      <c r="F990" s="3" t="s">
        <v>500</v>
      </c>
      <c r="G990" s="3" t="s">
        <v>474</v>
      </c>
      <c r="H990" s="3">
        <v>0</v>
      </c>
      <c r="I990" s="3" t="s">
        <v>500</v>
      </c>
      <c r="K990" s="3" t="s">
        <v>23</v>
      </c>
      <c r="L990" s="149" t="s">
        <v>23</v>
      </c>
      <c r="M990" s="3" t="s">
        <v>475</v>
      </c>
      <c r="N990" s="149" t="s">
        <v>475</v>
      </c>
      <c r="O990" s="149" t="s">
        <v>475</v>
      </c>
      <c r="P990" s="150"/>
      <c r="Q990" s="3" t="s">
        <v>475</v>
      </c>
      <c r="R990" s="150"/>
      <c r="T990" s="150"/>
      <c r="U990" s="151">
        <v>0</v>
      </c>
      <c r="V990" s="149" t="s">
        <v>475</v>
      </c>
      <c r="W990" s="149" t="s">
        <v>475</v>
      </c>
      <c r="X990" s="149" t="s">
        <v>475</v>
      </c>
      <c r="Y990" s="149" t="s">
        <v>475</v>
      </c>
      <c r="Z990" s="150"/>
      <c r="AA990" s="150"/>
      <c r="AB990" s="152">
        <v>0</v>
      </c>
      <c r="AC990" s="152">
        <v>0</v>
      </c>
      <c r="AD990" s="152">
        <v>0</v>
      </c>
      <c r="AE990" s="152">
        <v>0</v>
      </c>
      <c r="AF990" s="152">
        <v>0</v>
      </c>
      <c r="AG990" s="150"/>
      <c r="AH990" s="150"/>
      <c r="AI990" s="150"/>
      <c r="AJ990" s="150"/>
      <c r="AK990" s="3" t="s">
        <v>475</v>
      </c>
      <c r="AL990" s="3" t="s">
        <v>475</v>
      </c>
      <c r="AM990" s="3" t="s">
        <v>475</v>
      </c>
    </row>
    <row r="991" spans="1:39" s="3" customFormat="1" x14ac:dyDescent="0.25">
      <c r="A991" s="3">
        <v>20231231</v>
      </c>
      <c r="B991" s="3" t="s">
        <v>2644</v>
      </c>
      <c r="C991" s="3" t="s">
        <v>2645</v>
      </c>
      <c r="D991" s="149">
        <v>281.82</v>
      </c>
      <c r="E991" s="3" t="s">
        <v>24</v>
      </c>
      <c r="F991" s="3" t="s">
        <v>473</v>
      </c>
      <c r="G991" s="3" t="s">
        <v>474</v>
      </c>
      <c r="H991" s="3">
        <v>0</v>
      </c>
      <c r="I991" s="3" t="s">
        <v>473</v>
      </c>
      <c r="J991" s="3" t="s">
        <v>473</v>
      </c>
      <c r="K991" s="3" t="s">
        <v>23</v>
      </c>
      <c r="L991" s="149" t="s">
        <v>23</v>
      </c>
      <c r="M991" s="3" t="s">
        <v>475</v>
      </c>
      <c r="N991" s="149" t="s">
        <v>475</v>
      </c>
      <c r="O991" s="149" t="s">
        <v>475</v>
      </c>
      <c r="P991" s="150"/>
      <c r="Q991" s="3" t="s">
        <v>475</v>
      </c>
      <c r="R991" s="150"/>
      <c r="T991" s="150"/>
      <c r="U991" s="151">
        <v>0</v>
      </c>
      <c r="V991" s="149" t="s">
        <v>475</v>
      </c>
      <c r="W991" s="149" t="s">
        <v>475</v>
      </c>
      <c r="X991" s="149" t="s">
        <v>475</v>
      </c>
      <c r="Y991" s="149" t="s">
        <v>475</v>
      </c>
      <c r="Z991" s="150"/>
      <c r="AA991" s="150"/>
      <c r="AB991" s="152">
        <v>0</v>
      </c>
      <c r="AC991" s="152">
        <v>0</v>
      </c>
      <c r="AD991" s="152">
        <v>0</v>
      </c>
      <c r="AE991" s="152">
        <v>0</v>
      </c>
      <c r="AF991" s="152">
        <v>0</v>
      </c>
      <c r="AG991" s="150"/>
      <c r="AH991" s="150"/>
      <c r="AI991" s="150"/>
      <c r="AJ991" s="150"/>
      <c r="AK991" s="3" t="s">
        <v>475</v>
      </c>
      <c r="AL991" s="3" t="s">
        <v>475</v>
      </c>
      <c r="AM991" s="3" t="s">
        <v>475</v>
      </c>
    </row>
    <row r="992" spans="1:39" s="3" customFormat="1" x14ac:dyDescent="0.25">
      <c r="A992" s="3">
        <v>20231231</v>
      </c>
      <c r="B992" s="3" t="s">
        <v>2646</v>
      </c>
      <c r="C992" s="3" t="s">
        <v>2647</v>
      </c>
      <c r="D992" s="149">
        <v>134824.4</v>
      </c>
      <c r="E992" s="3" t="s">
        <v>24</v>
      </c>
      <c r="F992" s="3" t="s">
        <v>473</v>
      </c>
      <c r="G992" s="3" t="s">
        <v>474</v>
      </c>
      <c r="H992" s="3">
        <v>0</v>
      </c>
      <c r="I992" s="3" t="s">
        <v>473</v>
      </c>
      <c r="J992" s="3" t="s">
        <v>473</v>
      </c>
      <c r="K992" s="3" t="s">
        <v>23</v>
      </c>
      <c r="L992" s="149" t="s">
        <v>23</v>
      </c>
      <c r="M992" s="3" t="s">
        <v>475</v>
      </c>
      <c r="N992" s="149" t="s">
        <v>475</v>
      </c>
      <c r="O992" s="149" t="s">
        <v>475</v>
      </c>
      <c r="P992" s="150"/>
      <c r="Q992" s="3" t="s">
        <v>475</v>
      </c>
      <c r="R992" s="150"/>
      <c r="T992" s="150"/>
      <c r="U992" s="151">
        <v>0</v>
      </c>
      <c r="V992" s="149" t="s">
        <v>475</v>
      </c>
      <c r="W992" s="149" t="s">
        <v>475</v>
      </c>
      <c r="X992" s="149" t="s">
        <v>475</v>
      </c>
      <c r="Y992" s="149" t="s">
        <v>475</v>
      </c>
      <c r="Z992" s="150"/>
      <c r="AA992" s="150"/>
      <c r="AB992" s="152">
        <v>0</v>
      </c>
      <c r="AC992" s="152">
        <v>0</v>
      </c>
      <c r="AD992" s="152">
        <v>0</v>
      </c>
      <c r="AE992" s="152">
        <v>0</v>
      </c>
      <c r="AF992" s="152">
        <v>0</v>
      </c>
      <c r="AG992" s="150"/>
      <c r="AH992" s="150"/>
      <c r="AI992" s="150"/>
      <c r="AJ992" s="150"/>
      <c r="AK992" s="3" t="s">
        <v>475</v>
      </c>
      <c r="AL992" s="3" t="s">
        <v>475</v>
      </c>
      <c r="AM992" s="3" t="s">
        <v>475</v>
      </c>
    </row>
    <row r="993" spans="1:40" s="3" customFormat="1" x14ac:dyDescent="0.25">
      <c r="A993" s="3">
        <v>20231231</v>
      </c>
      <c r="B993" s="3" t="s">
        <v>2648</v>
      </c>
      <c r="C993" s="3" t="s">
        <v>2649</v>
      </c>
      <c r="D993" s="149">
        <v>61390</v>
      </c>
      <c r="E993" s="3" t="s">
        <v>23</v>
      </c>
      <c r="F993" s="3" t="s">
        <v>500</v>
      </c>
      <c r="G993" s="3" t="s">
        <v>1422</v>
      </c>
      <c r="H993" s="3">
        <v>0</v>
      </c>
      <c r="I993" s="3" t="s">
        <v>500</v>
      </c>
      <c r="J993" s="157" t="s">
        <v>483</v>
      </c>
      <c r="K993" s="3" t="s">
        <v>23</v>
      </c>
      <c r="L993" s="149" t="s">
        <v>23</v>
      </c>
      <c r="M993" s="157" t="s">
        <v>487</v>
      </c>
      <c r="N993" s="149" t="s">
        <v>475</v>
      </c>
      <c r="O993" s="149" t="s">
        <v>475</v>
      </c>
      <c r="P993" s="150"/>
      <c r="Q993" s="3" t="s">
        <v>475</v>
      </c>
      <c r="R993" s="150"/>
      <c r="T993" s="150"/>
      <c r="U993" s="151">
        <v>0</v>
      </c>
      <c r="V993" s="149" t="s">
        <v>475</v>
      </c>
      <c r="W993" s="149" t="s">
        <v>475</v>
      </c>
      <c r="X993" s="149" t="s">
        <v>475</v>
      </c>
      <c r="Y993" s="149" t="s">
        <v>475</v>
      </c>
      <c r="Z993" s="150"/>
      <c r="AA993" s="150"/>
      <c r="AB993" s="152">
        <v>0</v>
      </c>
      <c r="AC993" s="152">
        <v>0</v>
      </c>
      <c r="AD993" s="152">
        <v>0</v>
      </c>
      <c r="AE993" s="152">
        <v>0</v>
      </c>
      <c r="AF993" s="152">
        <v>0</v>
      </c>
      <c r="AG993" s="150"/>
      <c r="AH993" s="150"/>
      <c r="AI993" s="150"/>
      <c r="AJ993" s="150"/>
      <c r="AK993" s="3" t="s">
        <v>25</v>
      </c>
      <c r="AL993" s="3" t="s">
        <v>2650</v>
      </c>
      <c r="AM993" s="3" t="s">
        <v>2651</v>
      </c>
      <c r="AN993" s="157" t="s">
        <v>490</v>
      </c>
    </row>
    <row r="994" spans="1:40" s="3" customFormat="1" x14ac:dyDescent="0.25">
      <c r="A994" s="3">
        <v>20231231</v>
      </c>
      <c r="B994" s="3" t="s">
        <v>2652</v>
      </c>
      <c r="C994" s="3" t="s">
        <v>2653</v>
      </c>
      <c r="D994" s="149">
        <v>12209.78</v>
      </c>
      <c r="E994" s="3" t="s">
        <v>23</v>
      </c>
      <c r="F994" s="3" t="s">
        <v>500</v>
      </c>
      <c r="G994" s="3" t="s">
        <v>474</v>
      </c>
      <c r="H994" s="3">
        <v>0</v>
      </c>
      <c r="I994" s="3" t="s">
        <v>500</v>
      </c>
      <c r="K994" s="3" t="s">
        <v>23</v>
      </c>
      <c r="L994" s="149" t="s">
        <v>23</v>
      </c>
      <c r="M994" s="3" t="s">
        <v>475</v>
      </c>
      <c r="N994" s="149" t="s">
        <v>475</v>
      </c>
      <c r="O994" s="149" t="s">
        <v>475</v>
      </c>
      <c r="P994" s="150"/>
      <c r="Q994" s="3" t="s">
        <v>475</v>
      </c>
      <c r="R994" s="150"/>
      <c r="T994" s="150"/>
      <c r="U994" s="151">
        <v>0</v>
      </c>
      <c r="V994" s="149" t="s">
        <v>475</v>
      </c>
      <c r="W994" s="149" t="s">
        <v>475</v>
      </c>
      <c r="X994" s="149" t="s">
        <v>475</v>
      </c>
      <c r="Y994" s="149" t="s">
        <v>475</v>
      </c>
      <c r="Z994" s="150"/>
      <c r="AA994" s="150"/>
      <c r="AB994" s="152">
        <v>0</v>
      </c>
      <c r="AC994" s="152">
        <v>0</v>
      </c>
      <c r="AD994" s="152">
        <v>0</v>
      </c>
      <c r="AE994" s="152">
        <v>0</v>
      </c>
      <c r="AF994" s="152">
        <v>0</v>
      </c>
      <c r="AG994" s="150"/>
      <c r="AH994" s="150"/>
      <c r="AI994" s="150"/>
      <c r="AJ994" s="150"/>
      <c r="AK994" s="3" t="s">
        <v>475</v>
      </c>
      <c r="AL994" s="3" t="s">
        <v>475</v>
      </c>
      <c r="AM994" s="3" t="s">
        <v>475</v>
      </c>
    </row>
    <row r="995" spans="1:40" s="3" customFormat="1" x14ac:dyDescent="0.25">
      <c r="A995" s="3">
        <v>20231231</v>
      </c>
      <c r="B995" s="3" t="s">
        <v>2654</v>
      </c>
      <c r="C995" s="3" t="s">
        <v>2655</v>
      </c>
      <c r="D995" s="149">
        <v>2693098.2399999998</v>
      </c>
      <c r="E995" s="3" t="s">
        <v>23</v>
      </c>
      <c r="F995" s="3" t="s">
        <v>500</v>
      </c>
      <c r="G995" s="3" t="s">
        <v>504</v>
      </c>
      <c r="H995" s="3">
        <v>1</v>
      </c>
      <c r="I995" s="3" t="s">
        <v>500</v>
      </c>
      <c r="K995" s="3" t="s">
        <v>24</v>
      </c>
      <c r="L995" s="149" t="s">
        <v>23</v>
      </c>
      <c r="M995" s="3" t="s">
        <v>475</v>
      </c>
      <c r="N995" s="149" t="s">
        <v>475</v>
      </c>
      <c r="O995" s="149" t="s">
        <v>475</v>
      </c>
      <c r="P995" s="150"/>
      <c r="Q995" s="3" t="s">
        <v>475</v>
      </c>
      <c r="R995" s="150"/>
      <c r="T995" s="150"/>
      <c r="U995" s="151">
        <v>0</v>
      </c>
      <c r="V995" s="149" t="s">
        <v>475</v>
      </c>
      <c r="W995" s="149" t="s">
        <v>475</v>
      </c>
      <c r="X995" s="149" t="s">
        <v>475</v>
      </c>
      <c r="Y995" s="149" t="s">
        <v>475</v>
      </c>
      <c r="Z995" s="150"/>
      <c r="AA995" s="150"/>
      <c r="AB995" s="152">
        <v>0</v>
      </c>
      <c r="AC995" s="152">
        <v>0</v>
      </c>
      <c r="AD995" s="152">
        <v>0</v>
      </c>
      <c r="AE995" s="152">
        <v>0</v>
      </c>
      <c r="AF995" s="152">
        <v>0</v>
      </c>
      <c r="AG995" s="150"/>
      <c r="AH995" s="150"/>
      <c r="AI995" s="150"/>
      <c r="AJ995" s="150"/>
      <c r="AK995" s="3" t="s">
        <v>475</v>
      </c>
      <c r="AL995" s="3" t="s">
        <v>475</v>
      </c>
      <c r="AM995" s="3" t="s">
        <v>475</v>
      </c>
    </row>
    <row r="996" spans="1:40" s="3" customFormat="1" x14ac:dyDescent="0.25">
      <c r="A996" s="3">
        <v>20231231</v>
      </c>
      <c r="B996" s="3" t="s">
        <v>2656</v>
      </c>
      <c r="C996" s="3" t="s">
        <v>2657</v>
      </c>
      <c r="D996" s="149">
        <v>1067189.76</v>
      </c>
      <c r="E996" s="3" t="s">
        <v>24</v>
      </c>
      <c r="F996" s="3" t="s">
        <v>473</v>
      </c>
      <c r="G996" s="3" t="s">
        <v>474</v>
      </c>
      <c r="H996" s="3">
        <v>0</v>
      </c>
      <c r="I996" s="3" t="s">
        <v>473</v>
      </c>
      <c r="J996" s="3" t="s">
        <v>473</v>
      </c>
      <c r="K996" s="3" t="s">
        <v>23</v>
      </c>
      <c r="L996" s="149" t="s">
        <v>23</v>
      </c>
      <c r="M996" s="3" t="s">
        <v>475</v>
      </c>
      <c r="N996" s="149" t="s">
        <v>475</v>
      </c>
      <c r="O996" s="149" t="s">
        <v>475</v>
      </c>
      <c r="P996" s="150"/>
      <c r="Q996" s="3" t="s">
        <v>475</v>
      </c>
      <c r="R996" s="150"/>
      <c r="T996" s="150"/>
      <c r="U996" s="151">
        <v>0</v>
      </c>
      <c r="V996" s="149" t="s">
        <v>475</v>
      </c>
      <c r="W996" s="149" t="s">
        <v>475</v>
      </c>
      <c r="X996" s="149" t="s">
        <v>475</v>
      </c>
      <c r="Y996" s="149" t="s">
        <v>475</v>
      </c>
      <c r="Z996" s="150"/>
      <c r="AA996" s="150"/>
      <c r="AB996" s="152">
        <v>0</v>
      </c>
      <c r="AC996" s="152">
        <v>0</v>
      </c>
      <c r="AD996" s="152">
        <v>0</v>
      </c>
      <c r="AE996" s="152">
        <v>0</v>
      </c>
      <c r="AF996" s="152">
        <v>0</v>
      </c>
      <c r="AG996" s="150"/>
      <c r="AH996" s="150"/>
      <c r="AI996" s="150"/>
      <c r="AJ996" s="150"/>
      <c r="AK996" s="3" t="s">
        <v>475</v>
      </c>
      <c r="AL996" s="3" t="s">
        <v>475</v>
      </c>
      <c r="AM996" s="3" t="s">
        <v>475</v>
      </c>
    </row>
    <row r="997" spans="1:40" s="3" customFormat="1" x14ac:dyDescent="0.25">
      <c r="A997" s="3">
        <v>20231231</v>
      </c>
      <c r="B997" s="3" t="s">
        <v>2658</v>
      </c>
      <c r="C997" s="3" t="s">
        <v>2659</v>
      </c>
      <c r="D997" s="149">
        <v>9840.42</v>
      </c>
      <c r="E997" s="3" t="s">
        <v>23</v>
      </c>
      <c r="F997" s="3" t="s">
        <v>500</v>
      </c>
      <c r="G997" s="3" t="s">
        <v>474</v>
      </c>
      <c r="H997" s="3">
        <v>0</v>
      </c>
      <c r="I997" s="3" t="s">
        <v>500</v>
      </c>
      <c r="K997" s="3" t="s">
        <v>23</v>
      </c>
      <c r="L997" s="149" t="s">
        <v>23</v>
      </c>
      <c r="M997" s="3" t="s">
        <v>475</v>
      </c>
      <c r="N997" s="149" t="s">
        <v>475</v>
      </c>
      <c r="O997" s="149" t="s">
        <v>475</v>
      </c>
      <c r="P997" s="150"/>
      <c r="Q997" s="3" t="s">
        <v>475</v>
      </c>
      <c r="R997" s="150"/>
      <c r="T997" s="150"/>
      <c r="U997" s="151">
        <v>0</v>
      </c>
      <c r="V997" s="149" t="s">
        <v>475</v>
      </c>
      <c r="W997" s="149" t="s">
        <v>475</v>
      </c>
      <c r="X997" s="149" t="s">
        <v>475</v>
      </c>
      <c r="Y997" s="149" t="s">
        <v>475</v>
      </c>
      <c r="Z997" s="150"/>
      <c r="AA997" s="150"/>
      <c r="AB997" s="152">
        <v>0</v>
      </c>
      <c r="AC997" s="152">
        <v>0</v>
      </c>
      <c r="AD997" s="152">
        <v>0</v>
      </c>
      <c r="AE997" s="152">
        <v>0</v>
      </c>
      <c r="AF997" s="152">
        <v>0</v>
      </c>
      <c r="AG997" s="150"/>
      <c r="AH997" s="150"/>
      <c r="AI997" s="150"/>
      <c r="AJ997" s="150"/>
      <c r="AK997" s="3" t="s">
        <v>475</v>
      </c>
      <c r="AL997" s="3" t="s">
        <v>475</v>
      </c>
      <c r="AM997" s="3" t="s">
        <v>475</v>
      </c>
    </row>
    <row r="998" spans="1:40" s="3" customFormat="1" x14ac:dyDescent="0.25">
      <c r="A998" s="3">
        <v>20231231</v>
      </c>
      <c r="B998" s="3" t="s">
        <v>2660</v>
      </c>
      <c r="C998" s="3" t="s">
        <v>2661</v>
      </c>
      <c r="D998" s="149">
        <v>32907.919999999998</v>
      </c>
      <c r="E998" s="3" t="s">
        <v>23</v>
      </c>
      <c r="F998" s="3" t="s">
        <v>500</v>
      </c>
      <c r="G998" s="3" t="s">
        <v>474</v>
      </c>
      <c r="H998" s="3">
        <v>0</v>
      </c>
      <c r="I998" s="3" t="s">
        <v>500</v>
      </c>
      <c r="K998" s="3" t="s">
        <v>23</v>
      </c>
      <c r="L998" s="149" t="s">
        <v>23</v>
      </c>
      <c r="M998" s="3" t="s">
        <v>475</v>
      </c>
      <c r="N998" s="149" t="s">
        <v>475</v>
      </c>
      <c r="O998" s="149" t="s">
        <v>475</v>
      </c>
      <c r="P998" s="150"/>
      <c r="Q998" s="3" t="s">
        <v>475</v>
      </c>
      <c r="R998" s="150"/>
      <c r="T998" s="150"/>
      <c r="U998" s="151">
        <v>0</v>
      </c>
      <c r="V998" s="149" t="s">
        <v>475</v>
      </c>
      <c r="W998" s="149" t="s">
        <v>475</v>
      </c>
      <c r="X998" s="149" t="s">
        <v>475</v>
      </c>
      <c r="Y998" s="149" t="s">
        <v>475</v>
      </c>
      <c r="Z998" s="150"/>
      <c r="AA998" s="150"/>
      <c r="AB998" s="152">
        <v>0</v>
      </c>
      <c r="AC998" s="152">
        <v>0</v>
      </c>
      <c r="AD998" s="152">
        <v>0</v>
      </c>
      <c r="AE998" s="152">
        <v>0</v>
      </c>
      <c r="AF998" s="152">
        <v>0</v>
      </c>
      <c r="AG998" s="150"/>
      <c r="AH998" s="150"/>
      <c r="AI998" s="150"/>
      <c r="AJ998" s="150"/>
      <c r="AK998" s="3" t="s">
        <v>475</v>
      </c>
      <c r="AL998" s="3" t="s">
        <v>475</v>
      </c>
      <c r="AM998" s="3" t="s">
        <v>475</v>
      </c>
    </row>
    <row r="999" spans="1:40" s="3" customFormat="1" x14ac:dyDescent="0.25">
      <c r="A999" s="3">
        <v>20231231</v>
      </c>
      <c r="B999" s="3" t="s">
        <v>2662</v>
      </c>
      <c r="C999" s="3" t="s">
        <v>2663</v>
      </c>
      <c r="D999" s="149">
        <v>298853.46000000002</v>
      </c>
      <c r="E999" s="3" t="s">
        <v>23</v>
      </c>
      <c r="F999" s="3" t="s">
        <v>500</v>
      </c>
      <c r="G999" s="3" t="s">
        <v>567</v>
      </c>
      <c r="H999" s="3">
        <v>0</v>
      </c>
      <c r="I999" s="3" t="s">
        <v>500</v>
      </c>
      <c r="K999" s="3" t="s">
        <v>23</v>
      </c>
      <c r="L999" s="149" t="s">
        <v>23</v>
      </c>
      <c r="M999" s="3" t="s">
        <v>475</v>
      </c>
      <c r="N999" s="149" t="s">
        <v>475</v>
      </c>
      <c r="O999" s="149" t="s">
        <v>475</v>
      </c>
      <c r="P999" s="150"/>
      <c r="Q999" s="3" t="s">
        <v>475</v>
      </c>
      <c r="R999" s="150"/>
      <c r="T999" s="150"/>
      <c r="U999" s="151">
        <v>0</v>
      </c>
      <c r="V999" s="149" t="s">
        <v>475</v>
      </c>
      <c r="W999" s="149" t="s">
        <v>475</v>
      </c>
      <c r="X999" s="149" t="s">
        <v>475</v>
      </c>
      <c r="Y999" s="149" t="s">
        <v>475</v>
      </c>
      <c r="Z999" s="150"/>
      <c r="AA999" s="150"/>
      <c r="AB999" s="152">
        <v>0</v>
      </c>
      <c r="AC999" s="152">
        <v>0</v>
      </c>
      <c r="AD999" s="152">
        <v>0</v>
      </c>
      <c r="AE999" s="152">
        <v>0</v>
      </c>
      <c r="AF999" s="152">
        <v>0</v>
      </c>
      <c r="AG999" s="150"/>
      <c r="AH999" s="150"/>
      <c r="AI999" s="150"/>
      <c r="AJ999" s="150"/>
      <c r="AK999" s="3" t="s">
        <v>475</v>
      </c>
      <c r="AL999" s="3" t="s">
        <v>475</v>
      </c>
      <c r="AM999" s="3" t="s">
        <v>475</v>
      </c>
    </row>
    <row r="1000" spans="1:40" s="3" customFormat="1" x14ac:dyDescent="0.25">
      <c r="A1000" s="3">
        <v>20231231</v>
      </c>
      <c r="B1000" s="3" t="s">
        <v>2664</v>
      </c>
      <c r="C1000" s="3" t="s">
        <v>2665</v>
      </c>
      <c r="D1000" s="149">
        <v>11022.35</v>
      </c>
      <c r="E1000" s="3" t="s">
        <v>24</v>
      </c>
      <c r="F1000" s="3" t="s">
        <v>473</v>
      </c>
      <c r="G1000" s="3" t="s">
        <v>474</v>
      </c>
      <c r="H1000" s="3">
        <v>0</v>
      </c>
      <c r="I1000" s="3" t="s">
        <v>473</v>
      </c>
      <c r="J1000" s="3" t="s">
        <v>473</v>
      </c>
      <c r="K1000" s="3" t="s">
        <v>23</v>
      </c>
      <c r="L1000" s="149" t="s">
        <v>23</v>
      </c>
      <c r="M1000" s="3" t="s">
        <v>475</v>
      </c>
      <c r="N1000" s="149" t="s">
        <v>475</v>
      </c>
      <c r="O1000" s="149" t="s">
        <v>475</v>
      </c>
      <c r="P1000" s="150"/>
      <c r="Q1000" s="3" t="s">
        <v>475</v>
      </c>
      <c r="R1000" s="150"/>
      <c r="T1000" s="150"/>
      <c r="U1000" s="151">
        <v>0</v>
      </c>
      <c r="V1000" s="149" t="s">
        <v>475</v>
      </c>
      <c r="W1000" s="149" t="s">
        <v>475</v>
      </c>
      <c r="X1000" s="149" t="s">
        <v>475</v>
      </c>
      <c r="Y1000" s="149" t="s">
        <v>475</v>
      </c>
      <c r="Z1000" s="150"/>
      <c r="AA1000" s="150"/>
      <c r="AB1000" s="152">
        <v>0</v>
      </c>
      <c r="AC1000" s="152">
        <v>0</v>
      </c>
      <c r="AD1000" s="152">
        <v>0</v>
      </c>
      <c r="AE1000" s="152">
        <v>0</v>
      </c>
      <c r="AF1000" s="152">
        <v>0</v>
      </c>
      <c r="AG1000" s="150"/>
      <c r="AH1000" s="150"/>
      <c r="AI1000" s="150"/>
      <c r="AJ1000" s="150"/>
      <c r="AK1000" s="3" t="s">
        <v>475</v>
      </c>
      <c r="AL1000" s="3" t="s">
        <v>475</v>
      </c>
      <c r="AM1000" s="3" t="s">
        <v>475</v>
      </c>
    </row>
    <row r="1001" spans="1:40" s="3" customFormat="1" x14ac:dyDescent="0.25">
      <c r="A1001" s="3">
        <v>20231231</v>
      </c>
      <c r="B1001" s="3" t="s">
        <v>2666</v>
      </c>
      <c r="C1001" s="3" t="s">
        <v>2667</v>
      </c>
      <c r="D1001" s="149">
        <v>1039483.25</v>
      </c>
      <c r="E1001" s="3" t="s">
        <v>24</v>
      </c>
      <c r="F1001" s="3" t="s">
        <v>473</v>
      </c>
      <c r="G1001" s="3" t="s">
        <v>474</v>
      </c>
      <c r="H1001" s="3">
        <v>0</v>
      </c>
      <c r="I1001" s="3" t="s">
        <v>473</v>
      </c>
      <c r="J1001" s="3" t="s">
        <v>473</v>
      </c>
      <c r="K1001" s="3" t="s">
        <v>23</v>
      </c>
      <c r="L1001" s="149" t="s">
        <v>23</v>
      </c>
      <c r="M1001" s="3" t="s">
        <v>475</v>
      </c>
      <c r="N1001" s="149" t="s">
        <v>475</v>
      </c>
      <c r="O1001" s="149" t="s">
        <v>475</v>
      </c>
      <c r="P1001" s="150"/>
      <c r="Q1001" s="3" t="s">
        <v>475</v>
      </c>
      <c r="R1001" s="150"/>
      <c r="T1001" s="150"/>
      <c r="U1001" s="151">
        <v>0</v>
      </c>
      <c r="V1001" s="149" t="s">
        <v>475</v>
      </c>
      <c r="W1001" s="149" t="s">
        <v>475</v>
      </c>
      <c r="X1001" s="149" t="s">
        <v>475</v>
      </c>
      <c r="Y1001" s="149" t="s">
        <v>475</v>
      </c>
      <c r="Z1001" s="150"/>
      <c r="AA1001" s="150"/>
      <c r="AB1001" s="152">
        <v>0</v>
      </c>
      <c r="AC1001" s="152">
        <v>0</v>
      </c>
      <c r="AD1001" s="152">
        <v>0</v>
      </c>
      <c r="AE1001" s="152">
        <v>0</v>
      </c>
      <c r="AF1001" s="152">
        <v>0</v>
      </c>
      <c r="AG1001" s="150"/>
      <c r="AH1001" s="150"/>
      <c r="AI1001" s="150"/>
      <c r="AJ1001" s="150"/>
      <c r="AK1001" s="3" t="s">
        <v>475</v>
      </c>
      <c r="AL1001" s="3" t="s">
        <v>475</v>
      </c>
      <c r="AM1001" s="3" t="s">
        <v>475</v>
      </c>
    </row>
    <row r="1002" spans="1:40" s="3" customFormat="1" x14ac:dyDescent="0.25">
      <c r="A1002" s="3">
        <v>20231231</v>
      </c>
      <c r="B1002" s="3" t="s">
        <v>2668</v>
      </c>
      <c r="C1002" s="3" t="s">
        <v>2669</v>
      </c>
      <c r="D1002" s="149">
        <v>2325230.79</v>
      </c>
      <c r="E1002" s="3" t="s">
        <v>23</v>
      </c>
      <c r="F1002" s="3" t="s">
        <v>500</v>
      </c>
      <c r="G1002" s="3" t="s">
        <v>504</v>
      </c>
      <c r="H1002" s="3">
        <v>1</v>
      </c>
      <c r="I1002" s="3" t="s">
        <v>500</v>
      </c>
      <c r="J1002" s="157" t="s">
        <v>506</v>
      </c>
      <c r="K1002" s="3" t="s">
        <v>24</v>
      </c>
      <c r="L1002" s="149" t="s">
        <v>23</v>
      </c>
      <c r="M1002" s="3" t="s">
        <v>475</v>
      </c>
      <c r="N1002" s="149" t="s">
        <v>475</v>
      </c>
      <c r="O1002" s="149" t="s">
        <v>475</v>
      </c>
      <c r="P1002" s="150"/>
      <c r="Q1002" s="3" t="s">
        <v>475</v>
      </c>
      <c r="R1002" s="150"/>
      <c r="T1002" s="150"/>
      <c r="U1002" s="151">
        <v>0</v>
      </c>
      <c r="V1002" s="149" t="s">
        <v>475</v>
      </c>
      <c r="W1002" s="149" t="s">
        <v>475</v>
      </c>
      <c r="X1002" s="149" t="s">
        <v>475</v>
      </c>
      <c r="Y1002" s="149" t="s">
        <v>475</v>
      </c>
      <c r="Z1002" s="150"/>
      <c r="AA1002" s="150"/>
      <c r="AB1002" s="152">
        <v>0</v>
      </c>
      <c r="AC1002" s="152">
        <v>0</v>
      </c>
      <c r="AD1002" s="152">
        <v>0</v>
      </c>
      <c r="AE1002" s="152">
        <v>0</v>
      </c>
      <c r="AF1002" s="152">
        <v>0</v>
      </c>
      <c r="AG1002" s="150"/>
      <c r="AH1002" s="150"/>
      <c r="AI1002" s="150"/>
      <c r="AJ1002" s="150"/>
      <c r="AK1002" s="3" t="s">
        <v>22</v>
      </c>
      <c r="AL1002" s="3" t="s">
        <v>571</v>
      </c>
      <c r="AM1002" s="3" t="s">
        <v>475</v>
      </c>
    </row>
    <row r="1003" spans="1:40" s="3" customFormat="1" x14ac:dyDescent="0.25">
      <c r="A1003" s="3">
        <v>20231231</v>
      </c>
      <c r="B1003" s="3" t="s">
        <v>2670</v>
      </c>
      <c r="C1003" s="3" t="s">
        <v>2671</v>
      </c>
      <c r="D1003" s="149">
        <v>224365.87</v>
      </c>
      <c r="E1003" s="3" t="s">
        <v>24</v>
      </c>
      <c r="F1003" s="3" t="s">
        <v>473</v>
      </c>
      <c r="G1003" s="3" t="s">
        <v>474</v>
      </c>
      <c r="H1003" s="3">
        <v>0</v>
      </c>
      <c r="I1003" s="3" t="s">
        <v>473</v>
      </c>
      <c r="J1003" s="3" t="s">
        <v>473</v>
      </c>
      <c r="K1003" s="3" t="s">
        <v>23</v>
      </c>
      <c r="L1003" s="149" t="s">
        <v>23</v>
      </c>
      <c r="M1003" s="3" t="s">
        <v>475</v>
      </c>
      <c r="N1003" s="149" t="s">
        <v>475</v>
      </c>
      <c r="O1003" s="149" t="s">
        <v>475</v>
      </c>
      <c r="P1003" s="150"/>
      <c r="Q1003" s="3" t="s">
        <v>475</v>
      </c>
      <c r="R1003" s="150"/>
      <c r="T1003" s="150"/>
      <c r="U1003" s="151">
        <v>0</v>
      </c>
      <c r="V1003" s="149" t="s">
        <v>475</v>
      </c>
      <c r="W1003" s="149" t="s">
        <v>475</v>
      </c>
      <c r="X1003" s="149" t="s">
        <v>475</v>
      </c>
      <c r="Y1003" s="149" t="s">
        <v>475</v>
      </c>
      <c r="Z1003" s="150"/>
      <c r="AA1003" s="150"/>
      <c r="AB1003" s="152">
        <v>0</v>
      </c>
      <c r="AC1003" s="152">
        <v>0</v>
      </c>
      <c r="AD1003" s="152">
        <v>0</v>
      </c>
      <c r="AE1003" s="152">
        <v>0</v>
      </c>
      <c r="AF1003" s="152">
        <v>0</v>
      </c>
      <c r="AG1003" s="150"/>
      <c r="AH1003" s="150"/>
      <c r="AI1003" s="150"/>
      <c r="AJ1003" s="150"/>
      <c r="AK1003" s="3" t="s">
        <v>475</v>
      </c>
      <c r="AL1003" s="3" t="s">
        <v>475</v>
      </c>
      <c r="AM1003" s="3" t="s">
        <v>475</v>
      </c>
    </row>
    <row r="1004" spans="1:40" s="3" customFormat="1" x14ac:dyDescent="0.25">
      <c r="A1004" s="3">
        <v>20231231</v>
      </c>
      <c r="B1004" s="3" t="s">
        <v>2672</v>
      </c>
      <c r="C1004" s="3" t="s">
        <v>2673</v>
      </c>
      <c r="D1004" s="149">
        <v>12465.39</v>
      </c>
      <c r="E1004" s="3" t="s">
        <v>24</v>
      </c>
      <c r="F1004" s="3" t="s">
        <v>473</v>
      </c>
      <c r="G1004" s="3" t="s">
        <v>474</v>
      </c>
      <c r="H1004" s="3">
        <v>0</v>
      </c>
      <c r="I1004" s="3" t="s">
        <v>473</v>
      </c>
      <c r="J1004" s="3" t="s">
        <v>473</v>
      </c>
      <c r="K1004" s="3" t="s">
        <v>23</v>
      </c>
      <c r="L1004" s="149" t="s">
        <v>23</v>
      </c>
      <c r="M1004" s="3" t="s">
        <v>475</v>
      </c>
      <c r="N1004" s="149" t="s">
        <v>475</v>
      </c>
      <c r="O1004" s="149" t="s">
        <v>475</v>
      </c>
      <c r="P1004" s="150"/>
      <c r="Q1004" s="3" t="s">
        <v>475</v>
      </c>
      <c r="R1004" s="150"/>
      <c r="T1004" s="150"/>
      <c r="U1004" s="151">
        <v>0</v>
      </c>
      <c r="V1004" s="149" t="s">
        <v>475</v>
      </c>
      <c r="W1004" s="149" t="s">
        <v>475</v>
      </c>
      <c r="X1004" s="149" t="s">
        <v>475</v>
      </c>
      <c r="Y1004" s="149" t="s">
        <v>475</v>
      </c>
      <c r="Z1004" s="150"/>
      <c r="AA1004" s="150"/>
      <c r="AB1004" s="152">
        <v>0</v>
      </c>
      <c r="AC1004" s="152">
        <v>0</v>
      </c>
      <c r="AD1004" s="152">
        <v>0</v>
      </c>
      <c r="AE1004" s="152">
        <v>0</v>
      </c>
      <c r="AF1004" s="152">
        <v>0</v>
      </c>
      <c r="AG1004" s="150"/>
      <c r="AH1004" s="150"/>
      <c r="AI1004" s="150"/>
      <c r="AJ1004" s="150"/>
      <c r="AK1004" s="3" t="s">
        <v>475</v>
      </c>
      <c r="AL1004" s="3" t="s">
        <v>475</v>
      </c>
      <c r="AM1004" s="3" t="s">
        <v>475</v>
      </c>
    </row>
    <row r="1005" spans="1:40" s="3" customFormat="1" x14ac:dyDescent="0.25">
      <c r="A1005" s="3">
        <v>20231231</v>
      </c>
      <c r="B1005" s="3" t="s">
        <v>2674</v>
      </c>
      <c r="C1005" s="3" t="s">
        <v>2675</v>
      </c>
      <c r="D1005" s="149">
        <v>93495.360000000001</v>
      </c>
      <c r="E1005" s="3" t="s">
        <v>24</v>
      </c>
      <c r="F1005" s="3" t="s">
        <v>473</v>
      </c>
      <c r="G1005" s="3" t="s">
        <v>474</v>
      </c>
      <c r="H1005" s="3">
        <v>0</v>
      </c>
      <c r="I1005" s="3" t="s">
        <v>473</v>
      </c>
      <c r="J1005" s="3" t="s">
        <v>473</v>
      </c>
      <c r="K1005" s="3" t="s">
        <v>23</v>
      </c>
      <c r="L1005" s="149" t="s">
        <v>23</v>
      </c>
      <c r="M1005" s="3" t="s">
        <v>475</v>
      </c>
      <c r="N1005" s="149" t="s">
        <v>475</v>
      </c>
      <c r="O1005" s="149" t="s">
        <v>475</v>
      </c>
      <c r="P1005" s="150"/>
      <c r="Q1005" s="3" t="s">
        <v>475</v>
      </c>
      <c r="R1005" s="150"/>
      <c r="T1005" s="150"/>
      <c r="U1005" s="151">
        <v>0</v>
      </c>
      <c r="V1005" s="149" t="s">
        <v>475</v>
      </c>
      <c r="W1005" s="149" t="s">
        <v>475</v>
      </c>
      <c r="X1005" s="149" t="s">
        <v>475</v>
      </c>
      <c r="Y1005" s="149" t="s">
        <v>475</v>
      </c>
      <c r="Z1005" s="150"/>
      <c r="AA1005" s="150"/>
      <c r="AB1005" s="152">
        <v>0</v>
      </c>
      <c r="AC1005" s="152">
        <v>0</v>
      </c>
      <c r="AD1005" s="152">
        <v>0</v>
      </c>
      <c r="AE1005" s="152">
        <v>0</v>
      </c>
      <c r="AF1005" s="152">
        <v>0</v>
      </c>
      <c r="AG1005" s="150"/>
      <c r="AH1005" s="150"/>
      <c r="AI1005" s="150"/>
      <c r="AJ1005" s="150"/>
      <c r="AK1005" s="3" t="s">
        <v>475</v>
      </c>
      <c r="AL1005" s="3" t="s">
        <v>475</v>
      </c>
      <c r="AM1005" s="3" t="s">
        <v>475</v>
      </c>
    </row>
    <row r="1006" spans="1:40" s="3" customFormat="1" x14ac:dyDescent="0.25">
      <c r="A1006" s="3">
        <v>20231231</v>
      </c>
      <c r="B1006" s="3" t="s">
        <v>2676</v>
      </c>
      <c r="C1006" s="3" t="s">
        <v>2677</v>
      </c>
      <c r="D1006" s="149">
        <v>277387.53999999998</v>
      </c>
      <c r="E1006" s="3" t="s">
        <v>24</v>
      </c>
      <c r="F1006" s="3" t="s">
        <v>473</v>
      </c>
      <c r="G1006" s="3" t="s">
        <v>474</v>
      </c>
      <c r="H1006" s="3">
        <v>0</v>
      </c>
      <c r="I1006" s="3" t="s">
        <v>473</v>
      </c>
      <c r="J1006" s="3" t="s">
        <v>473</v>
      </c>
      <c r="K1006" s="3" t="s">
        <v>23</v>
      </c>
      <c r="L1006" s="149" t="s">
        <v>23</v>
      </c>
      <c r="M1006" s="3" t="s">
        <v>475</v>
      </c>
      <c r="N1006" s="149" t="s">
        <v>475</v>
      </c>
      <c r="O1006" s="149" t="s">
        <v>475</v>
      </c>
      <c r="P1006" s="150"/>
      <c r="Q1006" s="3" t="s">
        <v>475</v>
      </c>
      <c r="R1006" s="150"/>
      <c r="T1006" s="150"/>
      <c r="U1006" s="151">
        <v>0</v>
      </c>
      <c r="V1006" s="149" t="s">
        <v>475</v>
      </c>
      <c r="W1006" s="149" t="s">
        <v>475</v>
      </c>
      <c r="X1006" s="149" t="s">
        <v>475</v>
      </c>
      <c r="Y1006" s="149" t="s">
        <v>475</v>
      </c>
      <c r="Z1006" s="150"/>
      <c r="AA1006" s="150"/>
      <c r="AB1006" s="152">
        <v>0</v>
      </c>
      <c r="AC1006" s="152">
        <v>0</v>
      </c>
      <c r="AD1006" s="152">
        <v>0</v>
      </c>
      <c r="AE1006" s="152">
        <v>0</v>
      </c>
      <c r="AF1006" s="152">
        <v>0</v>
      </c>
      <c r="AG1006" s="150"/>
      <c r="AH1006" s="150"/>
      <c r="AI1006" s="150"/>
      <c r="AJ1006" s="150"/>
      <c r="AK1006" s="3" t="s">
        <v>475</v>
      </c>
      <c r="AL1006" s="3" t="s">
        <v>475</v>
      </c>
      <c r="AM1006" s="3" t="s">
        <v>475</v>
      </c>
    </row>
    <row r="1007" spans="1:40" s="3" customFormat="1" x14ac:dyDescent="0.25">
      <c r="A1007" s="3">
        <v>20231231</v>
      </c>
      <c r="B1007" s="3" t="s">
        <v>2678</v>
      </c>
      <c r="C1007" s="3" t="s">
        <v>2679</v>
      </c>
      <c r="D1007" s="149">
        <v>2683361.1800000002</v>
      </c>
      <c r="E1007" s="3" t="s">
        <v>23</v>
      </c>
      <c r="F1007" s="3" t="s">
        <v>500</v>
      </c>
      <c r="G1007" s="3" t="s">
        <v>592</v>
      </c>
      <c r="H1007" s="3">
        <v>0</v>
      </c>
      <c r="I1007" s="3" t="s">
        <v>500</v>
      </c>
      <c r="K1007" s="3" t="s">
        <v>23</v>
      </c>
      <c r="L1007" s="149" t="s">
        <v>23</v>
      </c>
      <c r="M1007" s="3" t="s">
        <v>475</v>
      </c>
      <c r="N1007" s="149" t="s">
        <v>475</v>
      </c>
      <c r="O1007" s="149" t="s">
        <v>475</v>
      </c>
      <c r="P1007" s="150"/>
      <c r="Q1007" s="3" t="s">
        <v>475</v>
      </c>
      <c r="R1007" s="150"/>
      <c r="T1007" s="150"/>
      <c r="U1007" s="151">
        <v>0</v>
      </c>
      <c r="V1007" s="149" t="s">
        <v>475</v>
      </c>
      <c r="W1007" s="149" t="s">
        <v>475</v>
      </c>
      <c r="X1007" s="149" t="s">
        <v>475</v>
      </c>
      <c r="Y1007" s="149" t="s">
        <v>475</v>
      </c>
      <c r="Z1007" s="150"/>
      <c r="AA1007" s="150"/>
      <c r="AB1007" s="152">
        <v>0</v>
      </c>
      <c r="AC1007" s="152">
        <v>0</v>
      </c>
      <c r="AD1007" s="152">
        <v>0</v>
      </c>
      <c r="AE1007" s="152">
        <v>0</v>
      </c>
      <c r="AF1007" s="152">
        <v>0</v>
      </c>
      <c r="AG1007" s="150"/>
      <c r="AH1007" s="150"/>
      <c r="AI1007" s="150"/>
      <c r="AJ1007" s="150"/>
      <c r="AK1007" s="3" t="s">
        <v>475</v>
      </c>
      <c r="AL1007" s="3" t="s">
        <v>475</v>
      </c>
      <c r="AM1007" s="3" t="s">
        <v>475</v>
      </c>
    </row>
    <row r="1008" spans="1:40" s="3" customFormat="1" x14ac:dyDescent="0.25">
      <c r="A1008" s="3">
        <v>20231231</v>
      </c>
      <c r="B1008" s="3" t="s">
        <v>2680</v>
      </c>
      <c r="C1008" s="3" t="s">
        <v>2681</v>
      </c>
      <c r="D1008" s="149">
        <v>1364434.54</v>
      </c>
      <c r="E1008" s="3" t="s">
        <v>23</v>
      </c>
      <c r="F1008" s="3" t="s">
        <v>500</v>
      </c>
      <c r="G1008" s="3" t="s">
        <v>474</v>
      </c>
      <c r="H1008" s="3">
        <v>0</v>
      </c>
      <c r="I1008" s="3" t="s">
        <v>500</v>
      </c>
      <c r="K1008" s="3" t="s">
        <v>23</v>
      </c>
      <c r="L1008" s="149" t="s">
        <v>23</v>
      </c>
      <c r="M1008" s="3" t="s">
        <v>475</v>
      </c>
      <c r="N1008" s="149" t="s">
        <v>475</v>
      </c>
      <c r="O1008" s="149" t="s">
        <v>475</v>
      </c>
      <c r="P1008" s="150"/>
      <c r="Q1008" s="3" t="s">
        <v>475</v>
      </c>
      <c r="R1008" s="150"/>
      <c r="T1008" s="150"/>
      <c r="U1008" s="151">
        <v>0</v>
      </c>
      <c r="V1008" s="149" t="s">
        <v>475</v>
      </c>
      <c r="W1008" s="149" t="s">
        <v>475</v>
      </c>
      <c r="X1008" s="149" t="s">
        <v>475</v>
      </c>
      <c r="Y1008" s="149" t="s">
        <v>475</v>
      </c>
      <c r="Z1008" s="150"/>
      <c r="AA1008" s="150"/>
      <c r="AB1008" s="152">
        <v>0</v>
      </c>
      <c r="AC1008" s="152">
        <v>0</v>
      </c>
      <c r="AD1008" s="152">
        <v>0</v>
      </c>
      <c r="AE1008" s="152">
        <v>0</v>
      </c>
      <c r="AF1008" s="152">
        <v>0</v>
      </c>
      <c r="AG1008" s="150"/>
      <c r="AH1008" s="150"/>
      <c r="AI1008" s="150"/>
      <c r="AJ1008" s="150"/>
      <c r="AK1008" s="3" t="s">
        <v>475</v>
      </c>
      <c r="AL1008" s="3" t="s">
        <v>475</v>
      </c>
      <c r="AM1008" s="3" t="s">
        <v>475</v>
      </c>
    </row>
    <row r="1009" spans="1:40" s="3" customFormat="1" x14ac:dyDescent="0.25">
      <c r="A1009" s="3">
        <v>20231231</v>
      </c>
      <c r="B1009" s="3" t="s">
        <v>2682</v>
      </c>
      <c r="C1009" s="3" t="s">
        <v>2683</v>
      </c>
      <c r="D1009" s="149">
        <v>2856069</v>
      </c>
      <c r="E1009" s="3" t="s">
        <v>23</v>
      </c>
      <c r="F1009" s="3" t="s">
        <v>500</v>
      </c>
      <c r="G1009" s="3" t="s">
        <v>474</v>
      </c>
      <c r="H1009" s="3">
        <v>0</v>
      </c>
      <c r="I1009" s="3" t="s">
        <v>500</v>
      </c>
      <c r="K1009" s="3" t="s">
        <v>23</v>
      </c>
      <c r="L1009" s="149" t="s">
        <v>23</v>
      </c>
      <c r="M1009" s="3" t="s">
        <v>475</v>
      </c>
      <c r="N1009" s="149" t="s">
        <v>475</v>
      </c>
      <c r="O1009" s="149" t="s">
        <v>475</v>
      </c>
      <c r="P1009" s="150"/>
      <c r="Q1009" s="3" t="s">
        <v>475</v>
      </c>
      <c r="R1009" s="150"/>
      <c r="T1009" s="150"/>
      <c r="U1009" s="151">
        <v>0</v>
      </c>
      <c r="V1009" s="149" t="s">
        <v>475</v>
      </c>
      <c r="W1009" s="149" t="s">
        <v>475</v>
      </c>
      <c r="X1009" s="149" t="s">
        <v>475</v>
      </c>
      <c r="Y1009" s="149" t="s">
        <v>475</v>
      </c>
      <c r="Z1009" s="150"/>
      <c r="AA1009" s="150"/>
      <c r="AB1009" s="152">
        <v>0</v>
      </c>
      <c r="AC1009" s="152">
        <v>0</v>
      </c>
      <c r="AD1009" s="152">
        <v>0</v>
      </c>
      <c r="AE1009" s="152">
        <v>0</v>
      </c>
      <c r="AF1009" s="152">
        <v>0</v>
      </c>
      <c r="AG1009" s="150"/>
      <c r="AH1009" s="150"/>
      <c r="AI1009" s="150"/>
      <c r="AJ1009" s="150"/>
      <c r="AK1009" s="3" t="s">
        <v>475</v>
      </c>
      <c r="AL1009" s="3" t="s">
        <v>475</v>
      </c>
      <c r="AM1009" s="3" t="s">
        <v>475</v>
      </c>
    </row>
    <row r="1010" spans="1:40" s="3" customFormat="1" x14ac:dyDescent="0.25">
      <c r="A1010" s="3">
        <v>20231231</v>
      </c>
      <c r="B1010" s="3" t="s">
        <v>2684</v>
      </c>
      <c r="C1010" s="3" t="s">
        <v>2685</v>
      </c>
      <c r="D1010" s="149">
        <v>314410.88999999996</v>
      </c>
      <c r="E1010" s="3" t="s">
        <v>24</v>
      </c>
      <c r="F1010" s="3" t="s">
        <v>473</v>
      </c>
      <c r="G1010" s="3" t="s">
        <v>474</v>
      </c>
      <c r="H1010" s="3">
        <v>0</v>
      </c>
      <c r="I1010" s="3" t="s">
        <v>473</v>
      </c>
      <c r="J1010" s="3" t="s">
        <v>473</v>
      </c>
      <c r="K1010" s="3" t="s">
        <v>23</v>
      </c>
      <c r="L1010" s="149" t="s">
        <v>23</v>
      </c>
      <c r="M1010" s="3" t="s">
        <v>475</v>
      </c>
      <c r="N1010" s="149" t="s">
        <v>475</v>
      </c>
      <c r="O1010" s="149" t="s">
        <v>475</v>
      </c>
      <c r="P1010" s="150"/>
      <c r="Q1010" s="3" t="s">
        <v>475</v>
      </c>
      <c r="R1010" s="150"/>
      <c r="T1010" s="150"/>
      <c r="U1010" s="151">
        <v>0</v>
      </c>
      <c r="V1010" s="149" t="s">
        <v>475</v>
      </c>
      <c r="W1010" s="149" t="s">
        <v>475</v>
      </c>
      <c r="X1010" s="149" t="s">
        <v>475</v>
      </c>
      <c r="Y1010" s="149" t="s">
        <v>475</v>
      </c>
      <c r="Z1010" s="150"/>
      <c r="AA1010" s="150"/>
      <c r="AB1010" s="152">
        <v>0</v>
      </c>
      <c r="AC1010" s="152">
        <v>0</v>
      </c>
      <c r="AD1010" s="152">
        <v>0</v>
      </c>
      <c r="AE1010" s="152">
        <v>0</v>
      </c>
      <c r="AF1010" s="152">
        <v>0</v>
      </c>
      <c r="AG1010" s="150"/>
      <c r="AH1010" s="150"/>
      <c r="AI1010" s="150"/>
      <c r="AJ1010" s="150"/>
      <c r="AK1010" s="3" t="s">
        <v>475</v>
      </c>
      <c r="AL1010" s="3" t="s">
        <v>475</v>
      </c>
      <c r="AM1010" s="3" t="s">
        <v>475</v>
      </c>
    </row>
    <row r="1011" spans="1:40" s="3" customFormat="1" x14ac:dyDescent="0.25">
      <c r="A1011" s="3">
        <v>20231231</v>
      </c>
      <c r="B1011" s="3" t="s">
        <v>2686</v>
      </c>
      <c r="C1011" s="3" t="s">
        <v>2687</v>
      </c>
      <c r="D1011" s="149">
        <v>341446.61</v>
      </c>
      <c r="E1011" s="3" t="s">
        <v>24</v>
      </c>
      <c r="F1011" s="3" t="s">
        <v>473</v>
      </c>
      <c r="G1011" s="3" t="s">
        <v>474</v>
      </c>
      <c r="H1011" s="3">
        <v>0</v>
      </c>
      <c r="I1011" s="3" t="s">
        <v>473</v>
      </c>
      <c r="J1011" s="3" t="s">
        <v>473</v>
      </c>
      <c r="K1011" s="3" t="s">
        <v>23</v>
      </c>
      <c r="L1011" s="149" t="s">
        <v>23</v>
      </c>
      <c r="M1011" s="3" t="s">
        <v>475</v>
      </c>
      <c r="N1011" s="149" t="s">
        <v>475</v>
      </c>
      <c r="O1011" s="149" t="s">
        <v>475</v>
      </c>
      <c r="P1011" s="150"/>
      <c r="Q1011" s="3" t="s">
        <v>475</v>
      </c>
      <c r="R1011" s="150"/>
      <c r="T1011" s="150"/>
      <c r="U1011" s="151">
        <v>0</v>
      </c>
      <c r="V1011" s="149" t="s">
        <v>475</v>
      </c>
      <c r="W1011" s="149" t="s">
        <v>475</v>
      </c>
      <c r="X1011" s="149" t="s">
        <v>475</v>
      </c>
      <c r="Y1011" s="149" t="s">
        <v>475</v>
      </c>
      <c r="Z1011" s="150"/>
      <c r="AA1011" s="150"/>
      <c r="AB1011" s="152">
        <v>0</v>
      </c>
      <c r="AC1011" s="152">
        <v>0</v>
      </c>
      <c r="AD1011" s="152">
        <v>0</v>
      </c>
      <c r="AE1011" s="152">
        <v>0</v>
      </c>
      <c r="AF1011" s="152">
        <v>0</v>
      </c>
      <c r="AG1011" s="150"/>
      <c r="AH1011" s="150"/>
      <c r="AI1011" s="150"/>
      <c r="AJ1011" s="150"/>
      <c r="AK1011" s="3" t="s">
        <v>475</v>
      </c>
      <c r="AL1011" s="3" t="s">
        <v>475</v>
      </c>
      <c r="AM1011" s="3" t="s">
        <v>475</v>
      </c>
    </row>
    <row r="1012" spans="1:40" s="3" customFormat="1" x14ac:dyDescent="0.25">
      <c r="A1012" s="3">
        <v>20231231</v>
      </c>
      <c r="B1012" s="3" t="s">
        <v>2688</v>
      </c>
      <c r="C1012" s="3" t="s">
        <v>2689</v>
      </c>
      <c r="D1012" s="149">
        <v>141806.79</v>
      </c>
      <c r="E1012" s="3" t="s">
        <v>23</v>
      </c>
      <c r="F1012" s="3" t="s">
        <v>500</v>
      </c>
      <c r="G1012" s="3" t="s">
        <v>474</v>
      </c>
      <c r="H1012" s="3">
        <v>0</v>
      </c>
      <c r="I1012" s="3" t="s">
        <v>500</v>
      </c>
      <c r="J1012" s="157" t="s">
        <v>483</v>
      </c>
      <c r="K1012" s="3" t="s">
        <v>23</v>
      </c>
      <c r="L1012" s="149" t="s">
        <v>23</v>
      </c>
      <c r="M1012" s="3" t="s">
        <v>475</v>
      </c>
      <c r="N1012" s="149" t="s">
        <v>475</v>
      </c>
      <c r="O1012" s="149" t="s">
        <v>475</v>
      </c>
      <c r="P1012" s="150"/>
      <c r="Q1012" s="3" t="s">
        <v>475</v>
      </c>
      <c r="R1012" s="150"/>
      <c r="T1012" s="150"/>
      <c r="U1012" s="151">
        <v>0</v>
      </c>
      <c r="V1012" s="149" t="s">
        <v>475</v>
      </c>
      <c r="W1012" s="149" t="s">
        <v>475</v>
      </c>
      <c r="X1012" s="149" t="s">
        <v>475</v>
      </c>
      <c r="Y1012" s="149" t="s">
        <v>475</v>
      </c>
      <c r="Z1012" s="150"/>
      <c r="AA1012" s="150"/>
      <c r="AB1012" s="152">
        <v>0</v>
      </c>
      <c r="AC1012" s="152">
        <v>0</v>
      </c>
      <c r="AD1012" s="152">
        <v>0</v>
      </c>
      <c r="AE1012" s="152">
        <v>0</v>
      </c>
      <c r="AF1012" s="152">
        <v>0</v>
      </c>
      <c r="AG1012" s="150"/>
      <c r="AH1012" s="150"/>
      <c r="AI1012" s="150"/>
      <c r="AJ1012" s="150"/>
      <c r="AK1012" s="3" t="s">
        <v>25</v>
      </c>
      <c r="AL1012" s="3" t="s">
        <v>2690</v>
      </c>
      <c r="AM1012" s="3" t="s">
        <v>475</v>
      </c>
    </row>
    <row r="1013" spans="1:40" s="3" customFormat="1" x14ac:dyDescent="0.25">
      <c r="A1013" s="3">
        <v>20231231</v>
      </c>
      <c r="B1013" s="3" t="s">
        <v>2691</v>
      </c>
      <c r="C1013" s="3" t="s">
        <v>2692</v>
      </c>
      <c r="D1013" s="149">
        <v>187185.75</v>
      </c>
      <c r="E1013" s="3" t="s">
        <v>23</v>
      </c>
      <c r="F1013" s="3" t="s">
        <v>500</v>
      </c>
      <c r="G1013" s="3" t="s">
        <v>474</v>
      </c>
      <c r="H1013" s="3">
        <v>0</v>
      </c>
      <c r="I1013" s="3" t="s">
        <v>500</v>
      </c>
      <c r="K1013" s="3" t="s">
        <v>23</v>
      </c>
      <c r="L1013" s="149" t="s">
        <v>23</v>
      </c>
      <c r="M1013" s="3" t="s">
        <v>475</v>
      </c>
      <c r="N1013" s="149" t="s">
        <v>475</v>
      </c>
      <c r="O1013" s="149" t="s">
        <v>475</v>
      </c>
      <c r="P1013" s="150"/>
      <c r="Q1013" s="3" t="s">
        <v>475</v>
      </c>
      <c r="R1013" s="150"/>
      <c r="T1013" s="150"/>
      <c r="U1013" s="151">
        <v>0</v>
      </c>
      <c r="V1013" s="149" t="s">
        <v>475</v>
      </c>
      <c r="W1013" s="149" t="s">
        <v>475</v>
      </c>
      <c r="X1013" s="149" t="s">
        <v>475</v>
      </c>
      <c r="Y1013" s="149" t="s">
        <v>475</v>
      </c>
      <c r="Z1013" s="150"/>
      <c r="AA1013" s="150"/>
      <c r="AB1013" s="152">
        <v>0</v>
      </c>
      <c r="AC1013" s="152">
        <v>0</v>
      </c>
      <c r="AD1013" s="152">
        <v>0</v>
      </c>
      <c r="AE1013" s="152">
        <v>0</v>
      </c>
      <c r="AF1013" s="152">
        <v>0</v>
      </c>
      <c r="AG1013" s="150"/>
      <c r="AH1013" s="150"/>
      <c r="AI1013" s="150"/>
      <c r="AJ1013" s="150"/>
      <c r="AK1013" s="3" t="s">
        <v>475</v>
      </c>
      <c r="AL1013" s="3" t="s">
        <v>475</v>
      </c>
      <c r="AM1013" s="3" t="s">
        <v>475</v>
      </c>
    </row>
    <row r="1014" spans="1:40" s="3" customFormat="1" x14ac:dyDescent="0.25">
      <c r="A1014" s="3">
        <v>20231231</v>
      </c>
      <c r="B1014" s="3" t="s">
        <v>2693</v>
      </c>
      <c r="C1014" s="3" t="s">
        <v>2694</v>
      </c>
      <c r="D1014" s="149">
        <v>418691.68</v>
      </c>
      <c r="E1014" s="3" t="s">
        <v>23</v>
      </c>
      <c r="F1014" s="3" t="s">
        <v>500</v>
      </c>
      <c r="G1014" s="3" t="s">
        <v>474</v>
      </c>
      <c r="H1014" s="3">
        <v>0</v>
      </c>
      <c r="I1014" s="3" t="s">
        <v>500</v>
      </c>
      <c r="K1014" s="3" t="s">
        <v>23</v>
      </c>
      <c r="L1014" s="149" t="s">
        <v>23</v>
      </c>
      <c r="M1014" s="3" t="s">
        <v>475</v>
      </c>
      <c r="N1014" s="149" t="s">
        <v>475</v>
      </c>
      <c r="O1014" s="149" t="s">
        <v>475</v>
      </c>
      <c r="P1014" s="150"/>
      <c r="Q1014" s="3" t="s">
        <v>475</v>
      </c>
      <c r="R1014" s="150"/>
      <c r="T1014" s="150"/>
      <c r="U1014" s="151">
        <v>0</v>
      </c>
      <c r="V1014" s="149" t="s">
        <v>475</v>
      </c>
      <c r="W1014" s="149" t="s">
        <v>475</v>
      </c>
      <c r="X1014" s="149" t="s">
        <v>475</v>
      </c>
      <c r="Y1014" s="149" t="s">
        <v>475</v>
      </c>
      <c r="Z1014" s="150"/>
      <c r="AA1014" s="150"/>
      <c r="AB1014" s="152">
        <v>0</v>
      </c>
      <c r="AC1014" s="152">
        <v>0</v>
      </c>
      <c r="AD1014" s="152">
        <v>0</v>
      </c>
      <c r="AE1014" s="152">
        <v>0</v>
      </c>
      <c r="AF1014" s="152">
        <v>0</v>
      </c>
      <c r="AG1014" s="150"/>
      <c r="AH1014" s="150"/>
      <c r="AI1014" s="150"/>
      <c r="AJ1014" s="150"/>
      <c r="AK1014" s="3" t="s">
        <v>475</v>
      </c>
      <c r="AL1014" s="3" t="s">
        <v>475</v>
      </c>
      <c r="AM1014" s="3" t="s">
        <v>475</v>
      </c>
    </row>
    <row r="1015" spans="1:40" s="3" customFormat="1" x14ac:dyDescent="0.25">
      <c r="A1015" s="3">
        <v>20231231</v>
      </c>
      <c r="B1015" s="3" t="s">
        <v>2695</v>
      </c>
      <c r="C1015" s="3" t="s">
        <v>2696</v>
      </c>
      <c r="D1015" s="149">
        <v>754057.29</v>
      </c>
      <c r="E1015" s="3" t="s">
        <v>23</v>
      </c>
      <c r="F1015" s="3" t="s">
        <v>500</v>
      </c>
      <c r="G1015" s="3" t="s">
        <v>504</v>
      </c>
      <c r="H1015" s="3">
        <v>1</v>
      </c>
      <c r="I1015" s="3" t="s">
        <v>500</v>
      </c>
      <c r="K1015" s="3" t="s">
        <v>24</v>
      </c>
      <c r="L1015" s="149" t="s">
        <v>23</v>
      </c>
      <c r="M1015" s="3" t="s">
        <v>475</v>
      </c>
      <c r="N1015" s="149" t="s">
        <v>475</v>
      </c>
      <c r="O1015" s="149" t="s">
        <v>475</v>
      </c>
      <c r="P1015" s="150"/>
      <c r="Q1015" s="3" t="s">
        <v>475</v>
      </c>
      <c r="R1015" s="150"/>
      <c r="T1015" s="150"/>
      <c r="U1015" s="151">
        <v>0</v>
      </c>
      <c r="V1015" s="149" t="s">
        <v>475</v>
      </c>
      <c r="W1015" s="149" t="s">
        <v>475</v>
      </c>
      <c r="X1015" s="149" t="s">
        <v>475</v>
      </c>
      <c r="Y1015" s="149" t="s">
        <v>475</v>
      </c>
      <c r="Z1015" s="150"/>
      <c r="AA1015" s="150"/>
      <c r="AB1015" s="152">
        <v>0</v>
      </c>
      <c r="AC1015" s="152">
        <v>0</v>
      </c>
      <c r="AD1015" s="152">
        <v>0</v>
      </c>
      <c r="AE1015" s="152">
        <v>0</v>
      </c>
      <c r="AF1015" s="152">
        <v>0</v>
      </c>
      <c r="AG1015" s="150"/>
      <c r="AH1015" s="150"/>
      <c r="AI1015" s="150"/>
      <c r="AJ1015" s="150"/>
      <c r="AK1015" s="3" t="s">
        <v>475</v>
      </c>
      <c r="AL1015" s="3" t="s">
        <v>475</v>
      </c>
      <c r="AM1015" s="3" t="s">
        <v>475</v>
      </c>
    </row>
    <row r="1016" spans="1:40" s="3" customFormat="1" x14ac:dyDescent="0.25">
      <c r="A1016" s="3">
        <v>20231231</v>
      </c>
      <c r="B1016" s="3" t="s">
        <v>2697</v>
      </c>
      <c r="C1016" s="3" t="s">
        <v>2698</v>
      </c>
      <c r="D1016" s="149">
        <v>166169.29999999999</v>
      </c>
      <c r="E1016" s="3" t="s">
        <v>23</v>
      </c>
      <c r="F1016" s="3" t="s">
        <v>500</v>
      </c>
      <c r="G1016" s="3" t="s">
        <v>474</v>
      </c>
      <c r="H1016" s="3">
        <v>0</v>
      </c>
      <c r="I1016" s="3" t="s">
        <v>500</v>
      </c>
      <c r="K1016" s="3" t="s">
        <v>23</v>
      </c>
      <c r="L1016" s="149" t="s">
        <v>23</v>
      </c>
      <c r="M1016" s="3" t="s">
        <v>475</v>
      </c>
      <c r="N1016" s="149" t="s">
        <v>475</v>
      </c>
      <c r="O1016" s="149" t="s">
        <v>475</v>
      </c>
      <c r="P1016" s="150"/>
      <c r="Q1016" s="3" t="s">
        <v>475</v>
      </c>
      <c r="R1016" s="150"/>
      <c r="T1016" s="150"/>
      <c r="U1016" s="151">
        <v>0</v>
      </c>
      <c r="V1016" s="149" t="s">
        <v>475</v>
      </c>
      <c r="W1016" s="149" t="s">
        <v>475</v>
      </c>
      <c r="X1016" s="149" t="s">
        <v>475</v>
      </c>
      <c r="Y1016" s="149" t="s">
        <v>475</v>
      </c>
      <c r="Z1016" s="150"/>
      <c r="AA1016" s="150"/>
      <c r="AB1016" s="152">
        <v>0</v>
      </c>
      <c r="AC1016" s="152">
        <v>0</v>
      </c>
      <c r="AD1016" s="152">
        <v>0</v>
      </c>
      <c r="AE1016" s="152">
        <v>0</v>
      </c>
      <c r="AF1016" s="152">
        <v>0</v>
      </c>
      <c r="AG1016" s="150"/>
      <c r="AH1016" s="150"/>
      <c r="AI1016" s="150"/>
      <c r="AJ1016" s="150"/>
      <c r="AK1016" s="3" t="s">
        <v>475</v>
      </c>
      <c r="AL1016" s="3" t="s">
        <v>475</v>
      </c>
      <c r="AM1016" s="3" t="s">
        <v>475</v>
      </c>
    </row>
    <row r="1017" spans="1:40" s="3" customFormat="1" x14ac:dyDescent="0.25">
      <c r="A1017" s="3">
        <v>20231231</v>
      </c>
      <c r="B1017" s="3" t="s">
        <v>2699</v>
      </c>
      <c r="C1017" s="3" t="s">
        <v>2700</v>
      </c>
      <c r="D1017" s="149">
        <v>117.47</v>
      </c>
      <c r="E1017" s="3" t="s">
        <v>24</v>
      </c>
      <c r="F1017" s="3" t="s">
        <v>473</v>
      </c>
      <c r="G1017" s="3" t="s">
        <v>474</v>
      </c>
      <c r="H1017" s="3">
        <v>0</v>
      </c>
      <c r="I1017" s="3" t="s">
        <v>473</v>
      </c>
      <c r="J1017" s="3" t="s">
        <v>473</v>
      </c>
      <c r="K1017" s="3" t="s">
        <v>23</v>
      </c>
      <c r="L1017" s="149" t="s">
        <v>23</v>
      </c>
      <c r="M1017" s="3" t="s">
        <v>475</v>
      </c>
      <c r="N1017" s="149" t="s">
        <v>475</v>
      </c>
      <c r="O1017" s="149" t="s">
        <v>475</v>
      </c>
      <c r="P1017" s="150"/>
      <c r="Q1017" s="3" t="s">
        <v>475</v>
      </c>
      <c r="R1017" s="150"/>
      <c r="T1017" s="150"/>
      <c r="U1017" s="151">
        <v>0</v>
      </c>
      <c r="V1017" s="149" t="s">
        <v>475</v>
      </c>
      <c r="W1017" s="149" t="s">
        <v>475</v>
      </c>
      <c r="X1017" s="149" t="s">
        <v>475</v>
      </c>
      <c r="Y1017" s="149" t="s">
        <v>475</v>
      </c>
      <c r="Z1017" s="150"/>
      <c r="AA1017" s="150"/>
      <c r="AB1017" s="152">
        <v>0</v>
      </c>
      <c r="AC1017" s="152">
        <v>0</v>
      </c>
      <c r="AD1017" s="152">
        <v>0</v>
      </c>
      <c r="AE1017" s="152">
        <v>0</v>
      </c>
      <c r="AF1017" s="152">
        <v>0</v>
      </c>
      <c r="AG1017" s="150"/>
      <c r="AH1017" s="150"/>
      <c r="AI1017" s="150"/>
      <c r="AJ1017" s="150"/>
      <c r="AK1017" s="3" t="s">
        <v>475</v>
      </c>
      <c r="AL1017" s="3" t="s">
        <v>475</v>
      </c>
      <c r="AM1017" s="3" t="s">
        <v>475</v>
      </c>
    </row>
    <row r="1018" spans="1:40" s="3" customFormat="1" x14ac:dyDescent="0.25">
      <c r="A1018" s="3">
        <v>20231231</v>
      </c>
      <c r="B1018" s="3" t="s">
        <v>2701</v>
      </c>
      <c r="C1018" s="3" t="s">
        <v>2702</v>
      </c>
      <c r="D1018" s="149">
        <v>39553.279999999999</v>
      </c>
      <c r="E1018" s="3" t="s">
        <v>23</v>
      </c>
      <c r="F1018" s="3" t="s">
        <v>500</v>
      </c>
      <c r="G1018" s="3" t="s">
        <v>474</v>
      </c>
      <c r="H1018" s="3">
        <v>0</v>
      </c>
      <c r="I1018" s="3" t="s">
        <v>500</v>
      </c>
      <c r="K1018" s="3" t="s">
        <v>23</v>
      </c>
      <c r="L1018" s="149" t="s">
        <v>23</v>
      </c>
      <c r="M1018" s="3" t="s">
        <v>475</v>
      </c>
      <c r="N1018" s="149" t="s">
        <v>475</v>
      </c>
      <c r="O1018" s="149" t="s">
        <v>475</v>
      </c>
      <c r="P1018" s="150"/>
      <c r="Q1018" s="3" t="s">
        <v>475</v>
      </c>
      <c r="R1018" s="150"/>
      <c r="T1018" s="150"/>
      <c r="U1018" s="151">
        <v>0</v>
      </c>
      <c r="V1018" s="149" t="s">
        <v>475</v>
      </c>
      <c r="W1018" s="149" t="s">
        <v>475</v>
      </c>
      <c r="X1018" s="149" t="s">
        <v>475</v>
      </c>
      <c r="Y1018" s="149" t="s">
        <v>475</v>
      </c>
      <c r="Z1018" s="150"/>
      <c r="AA1018" s="150"/>
      <c r="AB1018" s="152">
        <v>0</v>
      </c>
      <c r="AC1018" s="152">
        <v>0</v>
      </c>
      <c r="AD1018" s="152">
        <v>0</v>
      </c>
      <c r="AE1018" s="152">
        <v>0</v>
      </c>
      <c r="AF1018" s="152">
        <v>0</v>
      </c>
      <c r="AG1018" s="150"/>
      <c r="AH1018" s="150"/>
      <c r="AI1018" s="150"/>
      <c r="AJ1018" s="150"/>
      <c r="AK1018" s="3" t="s">
        <v>475</v>
      </c>
      <c r="AL1018" s="3" t="s">
        <v>475</v>
      </c>
      <c r="AM1018" s="3" t="s">
        <v>475</v>
      </c>
    </row>
    <row r="1019" spans="1:40" s="3" customFormat="1" x14ac:dyDescent="0.25">
      <c r="A1019" s="3">
        <v>20231231</v>
      </c>
      <c r="B1019" s="3" t="s">
        <v>2703</v>
      </c>
      <c r="C1019" s="3" t="s">
        <v>2704</v>
      </c>
      <c r="D1019" s="149">
        <v>239397.1</v>
      </c>
      <c r="E1019" s="3" t="s">
        <v>23</v>
      </c>
      <c r="F1019" s="3" t="s">
        <v>500</v>
      </c>
      <c r="G1019" s="3" t="s">
        <v>474</v>
      </c>
      <c r="H1019" s="3">
        <v>0</v>
      </c>
      <c r="I1019" s="3" t="s">
        <v>500</v>
      </c>
      <c r="J1019" s="157" t="s">
        <v>483</v>
      </c>
      <c r="K1019" s="3" t="s">
        <v>23</v>
      </c>
      <c r="L1019" s="149" t="s">
        <v>23</v>
      </c>
      <c r="M1019" s="3" t="s">
        <v>475</v>
      </c>
      <c r="N1019" s="149" t="s">
        <v>475</v>
      </c>
      <c r="O1019" s="149" t="s">
        <v>475</v>
      </c>
      <c r="P1019" s="150"/>
      <c r="Q1019" s="3" t="s">
        <v>475</v>
      </c>
      <c r="R1019" s="150"/>
      <c r="T1019" s="150"/>
      <c r="U1019" s="151">
        <v>0</v>
      </c>
      <c r="V1019" s="149" t="s">
        <v>475</v>
      </c>
      <c r="W1019" s="149" t="s">
        <v>475</v>
      </c>
      <c r="X1019" s="149" t="s">
        <v>475</v>
      </c>
      <c r="Y1019" s="149" t="s">
        <v>475</v>
      </c>
      <c r="Z1019" s="150"/>
      <c r="AA1019" s="150"/>
      <c r="AB1019" s="152">
        <v>0</v>
      </c>
      <c r="AC1019" s="152">
        <v>0</v>
      </c>
      <c r="AD1019" s="152">
        <v>0</v>
      </c>
      <c r="AE1019" s="152">
        <v>0</v>
      </c>
      <c r="AF1019" s="152">
        <v>0</v>
      </c>
      <c r="AG1019" s="150"/>
      <c r="AH1019" s="150"/>
      <c r="AI1019" s="150"/>
      <c r="AJ1019" s="150"/>
      <c r="AK1019" s="3" t="s">
        <v>25</v>
      </c>
      <c r="AL1019" s="3" t="s">
        <v>2705</v>
      </c>
      <c r="AM1019" s="3" t="s">
        <v>475</v>
      </c>
    </row>
    <row r="1020" spans="1:40" s="3" customFormat="1" x14ac:dyDescent="0.25">
      <c r="A1020" s="3">
        <v>20231231</v>
      </c>
      <c r="B1020" s="3" t="s">
        <v>2706</v>
      </c>
      <c r="C1020" s="3" t="s">
        <v>2707</v>
      </c>
      <c r="D1020" s="149">
        <v>190809.64</v>
      </c>
      <c r="E1020" s="3" t="s">
        <v>23</v>
      </c>
      <c r="F1020" s="3" t="s">
        <v>500</v>
      </c>
      <c r="G1020" s="3" t="s">
        <v>474</v>
      </c>
      <c r="H1020" s="3">
        <v>0</v>
      </c>
      <c r="I1020" s="3" t="s">
        <v>500</v>
      </c>
      <c r="J1020" s="157" t="s">
        <v>506</v>
      </c>
      <c r="K1020" s="3" t="s">
        <v>23</v>
      </c>
      <c r="L1020" s="149" t="s">
        <v>23</v>
      </c>
      <c r="M1020" s="157" t="s">
        <v>487</v>
      </c>
      <c r="N1020" s="149" t="s">
        <v>475</v>
      </c>
      <c r="O1020" s="153">
        <v>0.29299999999999998</v>
      </c>
      <c r="P1020" s="150"/>
      <c r="Q1020" s="157">
        <v>0.214</v>
      </c>
      <c r="R1020" s="150"/>
      <c r="S1020" s="157">
        <v>1</v>
      </c>
      <c r="T1020" s="150"/>
      <c r="U1020" s="151">
        <v>0</v>
      </c>
      <c r="V1020" s="149" t="s">
        <v>475</v>
      </c>
      <c r="W1020" s="153">
        <v>0.13900000000000001</v>
      </c>
      <c r="X1020" s="149" t="s">
        <v>475</v>
      </c>
      <c r="Y1020" s="149">
        <v>0.13900000000000001</v>
      </c>
      <c r="Z1020" s="150"/>
      <c r="AA1020" s="150"/>
      <c r="AB1020" s="152">
        <v>55907.224520000003</v>
      </c>
      <c r="AC1020" s="152">
        <v>40833.26296</v>
      </c>
      <c r="AD1020" s="152">
        <v>0</v>
      </c>
      <c r="AE1020" s="152">
        <v>0</v>
      </c>
      <c r="AF1020" s="152">
        <v>26522.539960000006</v>
      </c>
      <c r="AG1020" s="150"/>
      <c r="AH1020" s="150"/>
      <c r="AI1020" s="150"/>
      <c r="AJ1020" s="150"/>
      <c r="AK1020" s="154" t="s">
        <v>22</v>
      </c>
      <c r="AL1020" s="154" t="s">
        <v>488</v>
      </c>
      <c r="AM1020" s="154" t="s">
        <v>489</v>
      </c>
      <c r="AN1020" s="155" t="s">
        <v>490</v>
      </c>
    </row>
    <row r="1021" spans="1:40" s="3" customFormat="1" x14ac:dyDescent="0.25">
      <c r="A1021" s="3">
        <v>20231231</v>
      </c>
      <c r="B1021" s="3" t="s">
        <v>2708</v>
      </c>
      <c r="C1021" s="3" t="s">
        <v>2709</v>
      </c>
      <c r="D1021" s="149">
        <v>14352.53</v>
      </c>
      <c r="E1021" s="3" t="s">
        <v>23</v>
      </c>
      <c r="F1021" s="3" t="s">
        <v>500</v>
      </c>
      <c r="G1021" s="3" t="s">
        <v>474</v>
      </c>
      <c r="H1021" s="3">
        <v>0</v>
      </c>
      <c r="I1021" s="3" t="s">
        <v>500</v>
      </c>
      <c r="K1021" s="3" t="s">
        <v>23</v>
      </c>
      <c r="L1021" s="149" t="s">
        <v>23</v>
      </c>
      <c r="M1021" s="3" t="s">
        <v>475</v>
      </c>
      <c r="N1021" s="149" t="s">
        <v>475</v>
      </c>
      <c r="O1021" s="149" t="s">
        <v>475</v>
      </c>
      <c r="P1021" s="150"/>
      <c r="Q1021" s="3" t="s">
        <v>475</v>
      </c>
      <c r="R1021" s="150"/>
      <c r="T1021" s="150"/>
      <c r="U1021" s="151">
        <v>0</v>
      </c>
      <c r="V1021" s="149" t="s">
        <v>475</v>
      </c>
      <c r="W1021" s="149" t="s">
        <v>475</v>
      </c>
      <c r="X1021" s="149" t="s">
        <v>475</v>
      </c>
      <c r="Y1021" s="149" t="s">
        <v>475</v>
      </c>
      <c r="Z1021" s="150"/>
      <c r="AA1021" s="150"/>
      <c r="AB1021" s="152">
        <v>0</v>
      </c>
      <c r="AC1021" s="152">
        <v>0</v>
      </c>
      <c r="AD1021" s="152">
        <v>0</v>
      </c>
      <c r="AE1021" s="152">
        <v>0</v>
      </c>
      <c r="AF1021" s="152">
        <v>0</v>
      </c>
      <c r="AG1021" s="150"/>
      <c r="AH1021" s="150"/>
      <c r="AI1021" s="150"/>
      <c r="AJ1021" s="150"/>
      <c r="AK1021" s="3" t="s">
        <v>475</v>
      </c>
      <c r="AL1021" s="3" t="s">
        <v>475</v>
      </c>
      <c r="AM1021" s="3" t="s">
        <v>475</v>
      </c>
    </row>
    <row r="1022" spans="1:40" s="3" customFormat="1" x14ac:dyDescent="0.25">
      <c r="A1022" s="3">
        <v>20231231</v>
      </c>
      <c r="B1022" s="3" t="s">
        <v>2710</v>
      </c>
      <c r="C1022" s="3" t="s">
        <v>2711</v>
      </c>
      <c r="D1022" s="149">
        <v>125.5</v>
      </c>
      <c r="E1022" s="3" t="s">
        <v>23</v>
      </c>
      <c r="F1022" s="3" t="s">
        <v>500</v>
      </c>
      <c r="G1022" s="3" t="s">
        <v>474</v>
      </c>
      <c r="H1022" s="3">
        <v>0</v>
      </c>
      <c r="I1022" s="3" t="s">
        <v>500</v>
      </c>
      <c r="K1022" s="3" t="s">
        <v>23</v>
      </c>
      <c r="L1022" s="149" t="s">
        <v>23</v>
      </c>
      <c r="M1022" s="3" t="s">
        <v>475</v>
      </c>
      <c r="N1022" s="149" t="s">
        <v>475</v>
      </c>
      <c r="O1022" s="149" t="s">
        <v>475</v>
      </c>
      <c r="P1022" s="150"/>
      <c r="Q1022" s="3" t="s">
        <v>475</v>
      </c>
      <c r="R1022" s="150"/>
      <c r="T1022" s="150"/>
      <c r="U1022" s="151">
        <v>0</v>
      </c>
      <c r="V1022" s="149" t="s">
        <v>475</v>
      </c>
      <c r="W1022" s="149" t="s">
        <v>475</v>
      </c>
      <c r="X1022" s="149" t="s">
        <v>475</v>
      </c>
      <c r="Y1022" s="149" t="s">
        <v>475</v>
      </c>
      <c r="Z1022" s="150"/>
      <c r="AA1022" s="150"/>
      <c r="AB1022" s="152">
        <v>0</v>
      </c>
      <c r="AC1022" s="152">
        <v>0</v>
      </c>
      <c r="AD1022" s="152">
        <v>0</v>
      </c>
      <c r="AE1022" s="152">
        <v>0</v>
      </c>
      <c r="AF1022" s="152">
        <v>0</v>
      </c>
      <c r="AG1022" s="150"/>
      <c r="AH1022" s="150"/>
      <c r="AI1022" s="150"/>
      <c r="AJ1022" s="150"/>
      <c r="AK1022" s="3" t="s">
        <v>475</v>
      </c>
      <c r="AL1022" s="3" t="s">
        <v>475</v>
      </c>
      <c r="AM1022" s="3" t="s">
        <v>475</v>
      </c>
    </row>
    <row r="1023" spans="1:40" s="3" customFormat="1" x14ac:dyDescent="0.25">
      <c r="A1023" s="3">
        <v>20231231</v>
      </c>
      <c r="B1023" s="3" t="s">
        <v>2712</v>
      </c>
      <c r="C1023" s="3" t="s">
        <v>2713</v>
      </c>
      <c r="D1023" s="149">
        <v>99280.75</v>
      </c>
      <c r="E1023" s="3" t="s">
        <v>23</v>
      </c>
      <c r="F1023" s="3" t="s">
        <v>500</v>
      </c>
      <c r="G1023" s="3" t="s">
        <v>592</v>
      </c>
      <c r="H1023" s="3">
        <v>0</v>
      </c>
      <c r="I1023" s="3" t="s">
        <v>500</v>
      </c>
      <c r="K1023" s="3" t="s">
        <v>23</v>
      </c>
      <c r="L1023" s="149" t="s">
        <v>23</v>
      </c>
      <c r="M1023" s="3" t="s">
        <v>475</v>
      </c>
      <c r="N1023" s="149" t="s">
        <v>475</v>
      </c>
      <c r="O1023" s="149" t="s">
        <v>475</v>
      </c>
      <c r="P1023" s="150"/>
      <c r="Q1023" s="3" t="s">
        <v>475</v>
      </c>
      <c r="R1023" s="150"/>
      <c r="T1023" s="150"/>
      <c r="U1023" s="151">
        <v>0</v>
      </c>
      <c r="V1023" s="149" t="s">
        <v>475</v>
      </c>
      <c r="W1023" s="149" t="s">
        <v>475</v>
      </c>
      <c r="X1023" s="149" t="s">
        <v>475</v>
      </c>
      <c r="Y1023" s="149" t="s">
        <v>475</v>
      </c>
      <c r="Z1023" s="150"/>
      <c r="AA1023" s="150"/>
      <c r="AB1023" s="152">
        <v>0</v>
      </c>
      <c r="AC1023" s="152">
        <v>0</v>
      </c>
      <c r="AD1023" s="152">
        <v>0</v>
      </c>
      <c r="AE1023" s="152">
        <v>0</v>
      </c>
      <c r="AF1023" s="152">
        <v>0</v>
      </c>
      <c r="AG1023" s="150"/>
      <c r="AH1023" s="150"/>
      <c r="AI1023" s="150"/>
      <c r="AJ1023" s="150"/>
      <c r="AK1023" s="3" t="s">
        <v>475</v>
      </c>
      <c r="AL1023" s="3" t="s">
        <v>475</v>
      </c>
      <c r="AM1023" s="3" t="s">
        <v>475</v>
      </c>
    </row>
    <row r="1024" spans="1:40" s="3" customFormat="1" x14ac:dyDescent="0.25">
      <c r="A1024" s="3">
        <v>20231231</v>
      </c>
      <c r="B1024" s="3" t="s">
        <v>2714</v>
      </c>
      <c r="C1024" s="3" t="s">
        <v>2715</v>
      </c>
      <c r="D1024" s="149">
        <v>303617.7</v>
      </c>
      <c r="E1024" s="3" t="s">
        <v>23</v>
      </c>
      <c r="F1024" s="3" t="s">
        <v>500</v>
      </c>
      <c r="G1024" s="3" t="s">
        <v>474</v>
      </c>
      <c r="H1024" s="3">
        <v>0</v>
      </c>
      <c r="I1024" s="3" t="s">
        <v>500</v>
      </c>
      <c r="J1024" s="157" t="s">
        <v>483</v>
      </c>
      <c r="K1024" s="3" t="s">
        <v>23</v>
      </c>
      <c r="L1024" s="149" t="s">
        <v>23</v>
      </c>
      <c r="M1024" s="157" t="s">
        <v>487</v>
      </c>
      <c r="N1024" s="149" t="s">
        <v>475</v>
      </c>
      <c r="O1024" s="153">
        <v>0.98</v>
      </c>
      <c r="P1024" s="150"/>
      <c r="Q1024" s="157">
        <v>0.1</v>
      </c>
      <c r="R1024" s="150"/>
      <c r="S1024" s="157">
        <v>1</v>
      </c>
      <c r="T1024" s="150"/>
      <c r="U1024" s="151">
        <v>0</v>
      </c>
      <c r="V1024" s="153">
        <v>0</v>
      </c>
      <c r="W1024" s="153">
        <v>0.1</v>
      </c>
      <c r="X1024" s="149">
        <v>0</v>
      </c>
      <c r="Y1024" s="149">
        <v>0.1</v>
      </c>
      <c r="Z1024" s="150"/>
      <c r="AA1024" s="150"/>
      <c r="AB1024" s="152">
        <v>297545.34600000002</v>
      </c>
      <c r="AC1024" s="152">
        <v>30361.770000000004</v>
      </c>
      <c r="AD1024" s="152">
        <v>0</v>
      </c>
      <c r="AE1024" s="152">
        <v>0</v>
      </c>
      <c r="AF1024" s="152">
        <v>30361.770000000004</v>
      </c>
      <c r="AG1024" s="150"/>
      <c r="AH1024" s="150"/>
      <c r="AI1024" s="150"/>
      <c r="AJ1024" s="150"/>
      <c r="AK1024" s="3" t="s">
        <v>25</v>
      </c>
      <c r="AL1024" s="3" t="s">
        <v>2716</v>
      </c>
      <c r="AM1024" s="3" t="s">
        <v>2717</v>
      </c>
      <c r="AN1024" s="157" t="s">
        <v>490</v>
      </c>
    </row>
    <row r="1025" spans="1:39" s="3" customFormat="1" x14ac:dyDescent="0.25">
      <c r="A1025" s="3">
        <v>20231231</v>
      </c>
      <c r="B1025" s="3" t="s">
        <v>2718</v>
      </c>
      <c r="C1025" s="3" t="s">
        <v>2719</v>
      </c>
      <c r="D1025" s="149">
        <v>492196.51</v>
      </c>
      <c r="E1025" s="3" t="s">
        <v>24</v>
      </c>
      <c r="F1025" s="3" t="s">
        <v>473</v>
      </c>
      <c r="G1025" s="3" t="s">
        <v>474</v>
      </c>
      <c r="H1025" s="3">
        <v>0</v>
      </c>
      <c r="I1025" s="3" t="s">
        <v>473</v>
      </c>
      <c r="J1025" s="3" t="s">
        <v>473</v>
      </c>
      <c r="K1025" s="3" t="s">
        <v>23</v>
      </c>
      <c r="L1025" s="149" t="s">
        <v>23</v>
      </c>
      <c r="M1025" s="3" t="s">
        <v>475</v>
      </c>
      <c r="N1025" s="149" t="s">
        <v>475</v>
      </c>
      <c r="O1025" s="149" t="s">
        <v>475</v>
      </c>
      <c r="P1025" s="150"/>
      <c r="Q1025" s="3" t="s">
        <v>475</v>
      </c>
      <c r="R1025" s="150"/>
      <c r="T1025" s="150"/>
      <c r="U1025" s="151">
        <v>0</v>
      </c>
      <c r="V1025" s="149" t="s">
        <v>475</v>
      </c>
      <c r="W1025" s="149" t="s">
        <v>475</v>
      </c>
      <c r="X1025" s="149" t="s">
        <v>475</v>
      </c>
      <c r="Y1025" s="149" t="s">
        <v>475</v>
      </c>
      <c r="Z1025" s="150"/>
      <c r="AA1025" s="150"/>
      <c r="AB1025" s="152">
        <v>0</v>
      </c>
      <c r="AC1025" s="152">
        <v>0</v>
      </c>
      <c r="AD1025" s="152">
        <v>0</v>
      </c>
      <c r="AE1025" s="152">
        <v>0</v>
      </c>
      <c r="AF1025" s="152">
        <v>0</v>
      </c>
      <c r="AG1025" s="150"/>
      <c r="AH1025" s="150"/>
      <c r="AI1025" s="150"/>
      <c r="AJ1025" s="150"/>
      <c r="AK1025" s="3" t="s">
        <v>475</v>
      </c>
      <c r="AL1025" s="3" t="s">
        <v>475</v>
      </c>
      <c r="AM1025" s="3" t="s">
        <v>475</v>
      </c>
    </row>
    <row r="1026" spans="1:39" s="3" customFormat="1" x14ac:dyDescent="0.25">
      <c r="A1026" s="3">
        <v>20231231</v>
      </c>
      <c r="B1026" s="3" t="s">
        <v>2720</v>
      </c>
      <c r="C1026" s="3" t="s">
        <v>2721</v>
      </c>
      <c r="D1026" s="149">
        <v>670234.31999999995</v>
      </c>
      <c r="E1026" s="3" t="s">
        <v>23</v>
      </c>
      <c r="F1026" s="3" t="s">
        <v>500</v>
      </c>
      <c r="G1026" s="3" t="s">
        <v>504</v>
      </c>
      <c r="H1026" s="3">
        <v>1</v>
      </c>
      <c r="I1026" s="3" t="s">
        <v>500</v>
      </c>
      <c r="J1026" s="157" t="s">
        <v>506</v>
      </c>
      <c r="K1026" s="3" t="s">
        <v>24</v>
      </c>
      <c r="L1026" s="149" t="s">
        <v>23</v>
      </c>
      <c r="M1026" s="3" t="s">
        <v>475</v>
      </c>
      <c r="N1026" s="149" t="s">
        <v>475</v>
      </c>
      <c r="O1026" s="149" t="s">
        <v>475</v>
      </c>
      <c r="P1026" s="150"/>
      <c r="Q1026" s="3" t="s">
        <v>475</v>
      </c>
      <c r="R1026" s="150"/>
      <c r="T1026" s="150"/>
      <c r="U1026" s="151">
        <v>0</v>
      </c>
      <c r="V1026" s="149" t="s">
        <v>475</v>
      </c>
      <c r="W1026" s="149" t="s">
        <v>475</v>
      </c>
      <c r="X1026" s="149" t="s">
        <v>475</v>
      </c>
      <c r="Y1026" s="149" t="s">
        <v>475</v>
      </c>
      <c r="Z1026" s="150"/>
      <c r="AA1026" s="150"/>
      <c r="AB1026" s="152">
        <v>0</v>
      </c>
      <c r="AC1026" s="152">
        <v>0</v>
      </c>
      <c r="AD1026" s="152">
        <v>0</v>
      </c>
      <c r="AE1026" s="152">
        <v>0</v>
      </c>
      <c r="AF1026" s="152">
        <v>0</v>
      </c>
      <c r="AG1026" s="150"/>
      <c r="AH1026" s="150"/>
      <c r="AI1026" s="150"/>
      <c r="AJ1026" s="150"/>
      <c r="AK1026" s="3" t="s">
        <v>22</v>
      </c>
      <c r="AL1026" s="3" t="s">
        <v>1429</v>
      </c>
      <c r="AM1026" s="3" t="s">
        <v>475</v>
      </c>
    </row>
    <row r="1027" spans="1:39" s="3" customFormat="1" x14ac:dyDescent="0.25">
      <c r="A1027" s="3">
        <v>20231231</v>
      </c>
      <c r="B1027" s="3" t="s">
        <v>2722</v>
      </c>
      <c r="C1027" s="3" t="s">
        <v>2723</v>
      </c>
      <c r="D1027" s="149">
        <v>1169887.6399999999</v>
      </c>
      <c r="E1027" s="3" t="s">
        <v>23</v>
      </c>
      <c r="F1027" s="3" t="s">
        <v>500</v>
      </c>
      <c r="G1027" s="3" t="s">
        <v>504</v>
      </c>
      <c r="H1027" s="3">
        <v>1</v>
      </c>
      <c r="I1027" s="3" t="s">
        <v>500</v>
      </c>
      <c r="K1027" s="3" t="s">
        <v>24</v>
      </c>
      <c r="L1027" s="149" t="s">
        <v>23</v>
      </c>
      <c r="M1027" s="3" t="s">
        <v>475</v>
      </c>
      <c r="N1027" s="149" t="s">
        <v>475</v>
      </c>
      <c r="O1027" s="149" t="s">
        <v>475</v>
      </c>
      <c r="P1027" s="150"/>
      <c r="Q1027" s="3" t="s">
        <v>475</v>
      </c>
      <c r="R1027" s="150"/>
      <c r="T1027" s="150"/>
      <c r="U1027" s="151">
        <v>0</v>
      </c>
      <c r="V1027" s="149" t="s">
        <v>475</v>
      </c>
      <c r="W1027" s="149" t="s">
        <v>475</v>
      </c>
      <c r="X1027" s="149" t="s">
        <v>475</v>
      </c>
      <c r="Y1027" s="149" t="s">
        <v>475</v>
      </c>
      <c r="Z1027" s="150"/>
      <c r="AA1027" s="150"/>
      <c r="AB1027" s="152">
        <v>0</v>
      </c>
      <c r="AC1027" s="152">
        <v>0</v>
      </c>
      <c r="AD1027" s="152">
        <v>0</v>
      </c>
      <c r="AE1027" s="152">
        <v>0</v>
      </c>
      <c r="AF1027" s="152">
        <v>0</v>
      </c>
      <c r="AG1027" s="150"/>
      <c r="AH1027" s="150"/>
      <c r="AI1027" s="150"/>
      <c r="AJ1027" s="150"/>
      <c r="AK1027" s="3" t="s">
        <v>475</v>
      </c>
      <c r="AL1027" s="3" t="s">
        <v>475</v>
      </c>
      <c r="AM1027" s="3" t="s">
        <v>475</v>
      </c>
    </row>
    <row r="1028" spans="1:39" s="3" customFormat="1" x14ac:dyDescent="0.25">
      <c r="A1028" s="3">
        <v>20231231</v>
      </c>
      <c r="B1028" s="3" t="s">
        <v>2724</v>
      </c>
      <c r="C1028" s="3" t="s">
        <v>2725</v>
      </c>
      <c r="D1028" s="149">
        <v>54572.53</v>
      </c>
      <c r="E1028" s="3" t="s">
        <v>24</v>
      </c>
      <c r="F1028" s="3" t="s">
        <v>473</v>
      </c>
      <c r="G1028" s="3" t="s">
        <v>474</v>
      </c>
      <c r="H1028" s="3">
        <v>0</v>
      </c>
      <c r="I1028" s="3" t="s">
        <v>473</v>
      </c>
      <c r="J1028" s="3" t="s">
        <v>473</v>
      </c>
      <c r="K1028" s="3" t="s">
        <v>23</v>
      </c>
      <c r="L1028" s="149" t="s">
        <v>23</v>
      </c>
      <c r="M1028" s="3" t="s">
        <v>475</v>
      </c>
      <c r="N1028" s="149" t="s">
        <v>475</v>
      </c>
      <c r="O1028" s="149" t="s">
        <v>475</v>
      </c>
      <c r="P1028" s="150"/>
      <c r="Q1028" s="3" t="s">
        <v>475</v>
      </c>
      <c r="R1028" s="150"/>
      <c r="T1028" s="150"/>
      <c r="U1028" s="151">
        <v>0</v>
      </c>
      <c r="V1028" s="149" t="s">
        <v>475</v>
      </c>
      <c r="W1028" s="149" t="s">
        <v>475</v>
      </c>
      <c r="X1028" s="149" t="s">
        <v>475</v>
      </c>
      <c r="Y1028" s="149" t="s">
        <v>475</v>
      </c>
      <c r="Z1028" s="150"/>
      <c r="AA1028" s="150"/>
      <c r="AB1028" s="152">
        <v>0</v>
      </c>
      <c r="AC1028" s="152">
        <v>0</v>
      </c>
      <c r="AD1028" s="152">
        <v>0</v>
      </c>
      <c r="AE1028" s="152">
        <v>0</v>
      </c>
      <c r="AF1028" s="152">
        <v>0</v>
      </c>
      <c r="AG1028" s="150"/>
      <c r="AH1028" s="150"/>
      <c r="AI1028" s="150"/>
      <c r="AJ1028" s="150"/>
      <c r="AK1028" s="3" t="s">
        <v>475</v>
      </c>
      <c r="AL1028" s="3" t="s">
        <v>475</v>
      </c>
      <c r="AM1028" s="3" t="s">
        <v>475</v>
      </c>
    </row>
    <row r="1029" spans="1:39" s="3" customFormat="1" x14ac:dyDescent="0.25">
      <c r="A1029" s="3">
        <v>20231231</v>
      </c>
      <c r="B1029" s="3" t="s">
        <v>2726</v>
      </c>
      <c r="C1029" s="3" t="s">
        <v>2727</v>
      </c>
      <c r="D1029" s="149">
        <v>40248.68</v>
      </c>
      <c r="E1029" s="3" t="s">
        <v>23</v>
      </c>
      <c r="F1029" s="3" t="s">
        <v>500</v>
      </c>
      <c r="G1029" s="3" t="s">
        <v>474</v>
      </c>
      <c r="H1029" s="3">
        <v>0</v>
      </c>
      <c r="I1029" s="3" t="s">
        <v>500</v>
      </c>
      <c r="K1029" s="3" t="s">
        <v>23</v>
      </c>
      <c r="L1029" s="149" t="s">
        <v>23</v>
      </c>
      <c r="M1029" s="3" t="s">
        <v>475</v>
      </c>
      <c r="N1029" s="149" t="s">
        <v>475</v>
      </c>
      <c r="O1029" s="149" t="s">
        <v>475</v>
      </c>
      <c r="P1029" s="150"/>
      <c r="Q1029" s="3" t="s">
        <v>475</v>
      </c>
      <c r="R1029" s="150"/>
      <c r="T1029" s="150"/>
      <c r="U1029" s="151">
        <v>0</v>
      </c>
      <c r="V1029" s="149" t="s">
        <v>475</v>
      </c>
      <c r="W1029" s="149" t="s">
        <v>475</v>
      </c>
      <c r="X1029" s="149" t="s">
        <v>475</v>
      </c>
      <c r="Y1029" s="149" t="s">
        <v>475</v>
      </c>
      <c r="Z1029" s="150"/>
      <c r="AA1029" s="150"/>
      <c r="AB1029" s="152">
        <v>0</v>
      </c>
      <c r="AC1029" s="152">
        <v>0</v>
      </c>
      <c r="AD1029" s="152">
        <v>0</v>
      </c>
      <c r="AE1029" s="152">
        <v>0</v>
      </c>
      <c r="AF1029" s="152">
        <v>0</v>
      </c>
      <c r="AG1029" s="150"/>
      <c r="AH1029" s="150"/>
      <c r="AI1029" s="150"/>
      <c r="AJ1029" s="150"/>
      <c r="AK1029" s="3" t="s">
        <v>475</v>
      </c>
      <c r="AL1029" s="3" t="s">
        <v>475</v>
      </c>
      <c r="AM1029" s="3" t="s">
        <v>475</v>
      </c>
    </row>
    <row r="1030" spans="1:39" s="3" customFormat="1" x14ac:dyDescent="0.25">
      <c r="A1030" s="3">
        <v>20231231</v>
      </c>
      <c r="B1030" s="3" t="s">
        <v>2728</v>
      </c>
      <c r="C1030" s="3" t="s">
        <v>2729</v>
      </c>
      <c r="D1030" s="149">
        <v>660160.81999999995</v>
      </c>
      <c r="E1030" s="3" t="s">
        <v>24</v>
      </c>
      <c r="F1030" s="3" t="s">
        <v>473</v>
      </c>
      <c r="G1030" s="3" t="s">
        <v>474</v>
      </c>
      <c r="H1030" s="3">
        <v>0</v>
      </c>
      <c r="I1030" s="3" t="s">
        <v>473</v>
      </c>
      <c r="J1030" s="3" t="s">
        <v>473</v>
      </c>
      <c r="K1030" s="3" t="s">
        <v>23</v>
      </c>
      <c r="L1030" s="149" t="s">
        <v>23</v>
      </c>
      <c r="M1030" s="3" t="s">
        <v>475</v>
      </c>
      <c r="N1030" s="149" t="s">
        <v>475</v>
      </c>
      <c r="O1030" s="149" t="s">
        <v>475</v>
      </c>
      <c r="P1030" s="150"/>
      <c r="Q1030" s="3" t="s">
        <v>475</v>
      </c>
      <c r="R1030" s="150"/>
      <c r="T1030" s="150"/>
      <c r="U1030" s="151">
        <v>0</v>
      </c>
      <c r="V1030" s="149" t="s">
        <v>475</v>
      </c>
      <c r="W1030" s="149" t="s">
        <v>475</v>
      </c>
      <c r="X1030" s="149" t="s">
        <v>475</v>
      </c>
      <c r="Y1030" s="149" t="s">
        <v>475</v>
      </c>
      <c r="Z1030" s="150"/>
      <c r="AA1030" s="150"/>
      <c r="AB1030" s="152">
        <v>0</v>
      </c>
      <c r="AC1030" s="152">
        <v>0</v>
      </c>
      <c r="AD1030" s="152">
        <v>0</v>
      </c>
      <c r="AE1030" s="152">
        <v>0</v>
      </c>
      <c r="AF1030" s="152">
        <v>0</v>
      </c>
      <c r="AG1030" s="150"/>
      <c r="AH1030" s="150"/>
      <c r="AI1030" s="150"/>
      <c r="AJ1030" s="150"/>
      <c r="AK1030" s="3" t="s">
        <v>475</v>
      </c>
      <c r="AL1030" s="3" t="s">
        <v>475</v>
      </c>
      <c r="AM1030" s="3" t="s">
        <v>475</v>
      </c>
    </row>
    <row r="1031" spans="1:39" s="3" customFormat="1" x14ac:dyDescent="0.25">
      <c r="A1031" s="3">
        <v>20231231</v>
      </c>
      <c r="B1031" s="3" t="s">
        <v>2730</v>
      </c>
      <c r="C1031" s="3" t="s">
        <v>2731</v>
      </c>
      <c r="D1031" s="149">
        <v>66199.98</v>
      </c>
      <c r="E1031" s="3" t="s">
        <v>24</v>
      </c>
      <c r="F1031" s="3" t="s">
        <v>473</v>
      </c>
      <c r="G1031" s="3" t="s">
        <v>474</v>
      </c>
      <c r="H1031" s="3">
        <v>0</v>
      </c>
      <c r="I1031" s="3" t="s">
        <v>473</v>
      </c>
      <c r="J1031" s="3" t="s">
        <v>473</v>
      </c>
      <c r="K1031" s="3" t="s">
        <v>23</v>
      </c>
      <c r="L1031" s="149" t="s">
        <v>23</v>
      </c>
      <c r="M1031" s="3" t="s">
        <v>475</v>
      </c>
      <c r="N1031" s="149" t="s">
        <v>475</v>
      </c>
      <c r="O1031" s="149" t="s">
        <v>475</v>
      </c>
      <c r="P1031" s="150"/>
      <c r="Q1031" s="3" t="s">
        <v>475</v>
      </c>
      <c r="R1031" s="150"/>
      <c r="T1031" s="150"/>
      <c r="U1031" s="151">
        <v>0</v>
      </c>
      <c r="V1031" s="149" t="s">
        <v>475</v>
      </c>
      <c r="W1031" s="149" t="s">
        <v>475</v>
      </c>
      <c r="X1031" s="149" t="s">
        <v>475</v>
      </c>
      <c r="Y1031" s="149" t="s">
        <v>475</v>
      </c>
      <c r="Z1031" s="150"/>
      <c r="AA1031" s="150"/>
      <c r="AB1031" s="152">
        <v>0</v>
      </c>
      <c r="AC1031" s="152">
        <v>0</v>
      </c>
      <c r="AD1031" s="152">
        <v>0</v>
      </c>
      <c r="AE1031" s="152">
        <v>0</v>
      </c>
      <c r="AF1031" s="152">
        <v>0</v>
      </c>
      <c r="AG1031" s="150"/>
      <c r="AH1031" s="150"/>
      <c r="AI1031" s="150"/>
      <c r="AJ1031" s="150"/>
      <c r="AK1031" s="3" t="s">
        <v>475</v>
      </c>
      <c r="AL1031" s="3" t="s">
        <v>475</v>
      </c>
      <c r="AM1031" s="3" t="s">
        <v>475</v>
      </c>
    </row>
    <row r="1032" spans="1:39" s="3" customFormat="1" x14ac:dyDescent="0.25">
      <c r="A1032" s="3">
        <v>20231231</v>
      </c>
      <c r="B1032" s="3" t="s">
        <v>2732</v>
      </c>
      <c r="C1032" s="3" t="s">
        <v>2733</v>
      </c>
      <c r="D1032" s="149">
        <v>76686.37</v>
      </c>
      <c r="E1032" s="3" t="s">
        <v>24</v>
      </c>
      <c r="F1032" s="3" t="s">
        <v>473</v>
      </c>
      <c r="G1032" s="3" t="s">
        <v>474</v>
      </c>
      <c r="H1032" s="3">
        <v>0</v>
      </c>
      <c r="I1032" s="3" t="s">
        <v>473</v>
      </c>
      <c r="J1032" s="3" t="s">
        <v>473</v>
      </c>
      <c r="K1032" s="3" t="s">
        <v>23</v>
      </c>
      <c r="L1032" s="149" t="s">
        <v>23</v>
      </c>
      <c r="M1032" s="3" t="s">
        <v>475</v>
      </c>
      <c r="N1032" s="149" t="s">
        <v>475</v>
      </c>
      <c r="O1032" s="149" t="s">
        <v>475</v>
      </c>
      <c r="P1032" s="150"/>
      <c r="Q1032" s="3" t="s">
        <v>475</v>
      </c>
      <c r="R1032" s="150"/>
      <c r="T1032" s="150"/>
      <c r="U1032" s="151">
        <v>0</v>
      </c>
      <c r="V1032" s="149" t="s">
        <v>475</v>
      </c>
      <c r="W1032" s="149" t="s">
        <v>475</v>
      </c>
      <c r="X1032" s="149" t="s">
        <v>475</v>
      </c>
      <c r="Y1032" s="149" t="s">
        <v>475</v>
      </c>
      <c r="Z1032" s="150"/>
      <c r="AA1032" s="150"/>
      <c r="AB1032" s="152">
        <v>0</v>
      </c>
      <c r="AC1032" s="152">
        <v>0</v>
      </c>
      <c r="AD1032" s="152">
        <v>0</v>
      </c>
      <c r="AE1032" s="152">
        <v>0</v>
      </c>
      <c r="AF1032" s="152">
        <v>0</v>
      </c>
      <c r="AG1032" s="150"/>
      <c r="AH1032" s="150"/>
      <c r="AI1032" s="150"/>
      <c r="AJ1032" s="150"/>
      <c r="AK1032" s="3" t="s">
        <v>475</v>
      </c>
      <c r="AL1032" s="3" t="s">
        <v>475</v>
      </c>
      <c r="AM1032" s="3" t="s">
        <v>475</v>
      </c>
    </row>
    <row r="1033" spans="1:39" s="3" customFormat="1" x14ac:dyDescent="0.25">
      <c r="A1033" s="3">
        <v>20231231</v>
      </c>
      <c r="B1033" s="3" t="s">
        <v>2734</v>
      </c>
      <c r="C1033" s="3" t="s">
        <v>2735</v>
      </c>
      <c r="D1033" s="149">
        <v>196998.32</v>
      </c>
      <c r="E1033" s="3" t="s">
        <v>23</v>
      </c>
      <c r="F1033" s="3" t="s">
        <v>500</v>
      </c>
      <c r="G1033" s="3" t="s">
        <v>474</v>
      </c>
      <c r="H1033" s="3">
        <v>0</v>
      </c>
      <c r="I1033" s="3" t="s">
        <v>500</v>
      </c>
      <c r="K1033" s="3" t="s">
        <v>23</v>
      </c>
      <c r="L1033" s="149" t="s">
        <v>23</v>
      </c>
      <c r="M1033" s="3" t="s">
        <v>475</v>
      </c>
      <c r="N1033" s="149" t="s">
        <v>475</v>
      </c>
      <c r="O1033" s="149" t="s">
        <v>475</v>
      </c>
      <c r="P1033" s="150"/>
      <c r="Q1033" s="3" t="s">
        <v>475</v>
      </c>
      <c r="R1033" s="150"/>
      <c r="T1033" s="150"/>
      <c r="U1033" s="151">
        <v>0</v>
      </c>
      <c r="V1033" s="149" t="s">
        <v>475</v>
      </c>
      <c r="W1033" s="149" t="s">
        <v>475</v>
      </c>
      <c r="X1033" s="149" t="s">
        <v>475</v>
      </c>
      <c r="Y1033" s="149" t="s">
        <v>475</v>
      </c>
      <c r="Z1033" s="150"/>
      <c r="AA1033" s="150"/>
      <c r="AB1033" s="152">
        <v>0</v>
      </c>
      <c r="AC1033" s="152">
        <v>0</v>
      </c>
      <c r="AD1033" s="152">
        <v>0</v>
      </c>
      <c r="AE1033" s="152">
        <v>0</v>
      </c>
      <c r="AF1033" s="152">
        <v>0</v>
      </c>
      <c r="AG1033" s="150"/>
      <c r="AH1033" s="150"/>
      <c r="AI1033" s="150"/>
      <c r="AJ1033" s="150"/>
      <c r="AK1033" s="3" t="s">
        <v>475</v>
      </c>
      <c r="AL1033" s="3" t="s">
        <v>475</v>
      </c>
      <c r="AM1033" s="3" t="s">
        <v>475</v>
      </c>
    </row>
    <row r="1034" spans="1:39" s="3" customFormat="1" x14ac:dyDescent="0.25">
      <c r="A1034" s="3">
        <v>20231231</v>
      </c>
      <c r="B1034" s="3" t="s">
        <v>2736</v>
      </c>
      <c r="C1034" s="3" t="s">
        <v>2737</v>
      </c>
      <c r="D1034" s="149">
        <v>344.64</v>
      </c>
      <c r="E1034" s="3" t="s">
        <v>24</v>
      </c>
      <c r="F1034" s="3" t="s">
        <v>473</v>
      </c>
      <c r="G1034" s="3" t="s">
        <v>474</v>
      </c>
      <c r="H1034" s="3">
        <v>0</v>
      </c>
      <c r="I1034" s="3" t="s">
        <v>473</v>
      </c>
      <c r="J1034" s="3" t="s">
        <v>473</v>
      </c>
      <c r="K1034" s="3" t="s">
        <v>23</v>
      </c>
      <c r="L1034" s="149" t="s">
        <v>23</v>
      </c>
      <c r="M1034" s="3" t="s">
        <v>475</v>
      </c>
      <c r="N1034" s="149" t="s">
        <v>475</v>
      </c>
      <c r="O1034" s="149" t="s">
        <v>475</v>
      </c>
      <c r="P1034" s="150"/>
      <c r="Q1034" s="3" t="s">
        <v>475</v>
      </c>
      <c r="R1034" s="150"/>
      <c r="T1034" s="150"/>
      <c r="U1034" s="151">
        <v>0</v>
      </c>
      <c r="V1034" s="149" t="s">
        <v>475</v>
      </c>
      <c r="W1034" s="149" t="s">
        <v>475</v>
      </c>
      <c r="X1034" s="149" t="s">
        <v>475</v>
      </c>
      <c r="Y1034" s="149" t="s">
        <v>475</v>
      </c>
      <c r="Z1034" s="150"/>
      <c r="AA1034" s="150"/>
      <c r="AB1034" s="152">
        <v>0</v>
      </c>
      <c r="AC1034" s="152">
        <v>0</v>
      </c>
      <c r="AD1034" s="152">
        <v>0</v>
      </c>
      <c r="AE1034" s="152">
        <v>0</v>
      </c>
      <c r="AF1034" s="152">
        <v>0</v>
      </c>
      <c r="AG1034" s="150"/>
      <c r="AH1034" s="150"/>
      <c r="AI1034" s="150"/>
      <c r="AJ1034" s="150"/>
      <c r="AK1034" s="3" t="s">
        <v>475</v>
      </c>
      <c r="AL1034" s="3" t="s">
        <v>475</v>
      </c>
      <c r="AM1034" s="3" t="s">
        <v>475</v>
      </c>
    </row>
    <row r="1035" spans="1:39" s="3" customFormat="1" x14ac:dyDescent="0.25">
      <c r="A1035" s="3">
        <v>20231231</v>
      </c>
      <c r="B1035" s="3" t="s">
        <v>2738</v>
      </c>
      <c r="C1035" s="3" t="s">
        <v>2739</v>
      </c>
      <c r="D1035" s="149">
        <v>18299.54</v>
      </c>
      <c r="E1035" s="3" t="s">
        <v>23</v>
      </c>
      <c r="F1035" s="3" t="s">
        <v>500</v>
      </c>
      <c r="G1035" s="3" t="s">
        <v>474</v>
      </c>
      <c r="H1035" s="3">
        <v>0</v>
      </c>
      <c r="I1035" s="3" t="s">
        <v>500</v>
      </c>
      <c r="K1035" s="3" t="s">
        <v>23</v>
      </c>
      <c r="L1035" s="149" t="s">
        <v>23</v>
      </c>
      <c r="M1035" s="3" t="s">
        <v>475</v>
      </c>
      <c r="N1035" s="149" t="s">
        <v>475</v>
      </c>
      <c r="O1035" s="149" t="s">
        <v>475</v>
      </c>
      <c r="P1035" s="150"/>
      <c r="Q1035" s="3" t="s">
        <v>475</v>
      </c>
      <c r="R1035" s="150"/>
      <c r="T1035" s="150"/>
      <c r="U1035" s="151">
        <v>0</v>
      </c>
      <c r="V1035" s="149" t="s">
        <v>475</v>
      </c>
      <c r="W1035" s="149" t="s">
        <v>475</v>
      </c>
      <c r="X1035" s="149" t="s">
        <v>475</v>
      </c>
      <c r="Y1035" s="149" t="s">
        <v>475</v>
      </c>
      <c r="Z1035" s="150"/>
      <c r="AA1035" s="150"/>
      <c r="AB1035" s="152">
        <v>0</v>
      </c>
      <c r="AC1035" s="152">
        <v>0</v>
      </c>
      <c r="AD1035" s="152">
        <v>0</v>
      </c>
      <c r="AE1035" s="152">
        <v>0</v>
      </c>
      <c r="AF1035" s="152">
        <v>0</v>
      </c>
      <c r="AG1035" s="150"/>
      <c r="AH1035" s="150"/>
      <c r="AI1035" s="150"/>
      <c r="AJ1035" s="150"/>
      <c r="AK1035" s="3" t="s">
        <v>475</v>
      </c>
      <c r="AL1035" s="3" t="s">
        <v>475</v>
      </c>
      <c r="AM1035" s="3" t="s">
        <v>475</v>
      </c>
    </row>
    <row r="1036" spans="1:39" s="3" customFormat="1" x14ac:dyDescent="0.25">
      <c r="A1036" s="3">
        <v>20231231</v>
      </c>
      <c r="B1036" s="3" t="s">
        <v>2740</v>
      </c>
      <c r="C1036" s="3" t="s">
        <v>2741</v>
      </c>
      <c r="D1036" s="149">
        <v>74298.11</v>
      </c>
      <c r="E1036" s="3" t="s">
        <v>23</v>
      </c>
      <c r="F1036" s="3" t="s">
        <v>500</v>
      </c>
      <c r="G1036" s="3" t="s">
        <v>474</v>
      </c>
      <c r="H1036" s="3">
        <v>0</v>
      </c>
      <c r="I1036" s="3" t="s">
        <v>500</v>
      </c>
      <c r="J1036" s="157" t="s">
        <v>506</v>
      </c>
      <c r="K1036" s="3" t="s">
        <v>23</v>
      </c>
      <c r="L1036" s="149" t="s">
        <v>23</v>
      </c>
      <c r="M1036" s="3" t="s">
        <v>475</v>
      </c>
      <c r="N1036" s="149" t="s">
        <v>475</v>
      </c>
      <c r="O1036" s="149" t="s">
        <v>475</v>
      </c>
      <c r="P1036" s="150"/>
      <c r="Q1036" s="3" t="s">
        <v>475</v>
      </c>
      <c r="R1036" s="150"/>
      <c r="T1036" s="150"/>
      <c r="U1036" s="151">
        <v>0</v>
      </c>
      <c r="V1036" s="149" t="s">
        <v>475</v>
      </c>
      <c r="W1036" s="149" t="s">
        <v>475</v>
      </c>
      <c r="X1036" s="149" t="s">
        <v>475</v>
      </c>
      <c r="Y1036" s="149" t="s">
        <v>475</v>
      </c>
      <c r="Z1036" s="150"/>
      <c r="AA1036" s="150"/>
      <c r="AB1036" s="152">
        <v>0</v>
      </c>
      <c r="AC1036" s="152">
        <v>0</v>
      </c>
      <c r="AD1036" s="152">
        <v>0</v>
      </c>
      <c r="AE1036" s="152">
        <v>0</v>
      </c>
      <c r="AF1036" s="152">
        <v>0</v>
      </c>
      <c r="AG1036" s="150"/>
      <c r="AH1036" s="150"/>
      <c r="AI1036" s="150"/>
      <c r="AJ1036" s="150"/>
      <c r="AK1036" s="3" t="s">
        <v>22</v>
      </c>
      <c r="AL1036" s="3" t="s">
        <v>1336</v>
      </c>
      <c r="AM1036" s="3" t="s">
        <v>475</v>
      </c>
    </row>
    <row r="1037" spans="1:39" s="3" customFormat="1" x14ac:dyDescent="0.25">
      <c r="A1037" s="3">
        <v>20231231</v>
      </c>
      <c r="B1037" s="3" t="s">
        <v>2742</v>
      </c>
      <c r="C1037" s="3" t="s">
        <v>2743</v>
      </c>
      <c r="D1037" s="149">
        <v>897794.12</v>
      </c>
      <c r="E1037" s="3" t="s">
        <v>23</v>
      </c>
      <c r="F1037" s="3" t="s">
        <v>500</v>
      </c>
      <c r="G1037" s="3" t="s">
        <v>474</v>
      </c>
      <c r="H1037" s="3">
        <v>0</v>
      </c>
      <c r="I1037" s="3" t="s">
        <v>500</v>
      </c>
      <c r="K1037" s="3" t="s">
        <v>23</v>
      </c>
      <c r="L1037" s="149" t="s">
        <v>23</v>
      </c>
      <c r="M1037" s="3" t="s">
        <v>475</v>
      </c>
      <c r="N1037" s="149" t="s">
        <v>475</v>
      </c>
      <c r="O1037" s="149" t="s">
        <v>475</v>
      </c>
      <c r="P1037" s="150"/>
      <c r="Q1037" s="3" t="s">
        <v>475</v>
      </c>
      <c r="R1037" s="150"/>
      <c r="T1037" s="150"/>
      <c r="U1037" s="151">
        <v>0</v>
      </c>
      <c r="V1037" s="149" t="s">
        <v>475</v>
      </c>
      <c r="W1037" s="149" t="s">
        <v>475</v>
      </c>
      <c r="X1037" s="149" t="s">
        <v>475</v>
      </c>
      <c r="Y1037" s="149" t="s">
        <v>475</v>
      </c>
      <c r="Z1037" s="150"/>
      <c r="AA1037" s="150"/>
      <c r="AB1037" s="152">
        <v>0</v>
      </c>
      <c r="AC1037" s="152">
        <v>0</v>
      </c>
      <c r="AD1037" s="152">
        <v>0</v>
      </c>
      <c r="AE1037" s="152">
        <v>0</v>
      </c>
      <c r="AF1037" s="152">
        <v>0</v>
      </c>
      <c r="AG1037" s="150"/>
      <c r="AH1037" s="150"/>
      <c r="AI1037" s="150"/>
      <c r="AJ1037" s="150"/>
      <c r="AK1037" s="3" t="s">
        <v>475</v>
      </c>
      <c r="AL1037" s="3" t="s">
        <v>475</v>
      </c>
      <c r="AM1037" s="3" t="s">
        <v>475</v>
      </c>
    </row>
    <row r="1038" spans="1:39" s="3" customFormat="1" x14ac:dyDescent="0.25">
      <c r="A1038" s="3">
        <v>20231231</v>
      </c>
      <c r="B1038" s="3" t="s">
        <v>2744</v>
      </c>
      <c r="C1038" s="3" t="s">
        <v>2745</v>
      </c>
      <c r="D1038" s="149">
        <v>1687828</v>
      </c>
      <c r="E1038" s="3" t="s">
        <v>23</v>
      </c>
      <c r="F1038" s="3" t="s">
        <v>500</v>
      </c>
      <c r="G1038" s="3" t="s">
        <v>504</v>
      </c>
      <c r="H1038" s="3">
        <v>1</v>
      </c>
      <c r="I1038" s="3" t="s">
        <v>500</v>
      </c>
      <c r="K1038" s="3" t="s">
        <v>24</v>
      </c>
      <c r="L1038" s="149" t="s">
        <v>23</v>
      </c>
      <c r="M1038" s="3" t="s">
        <v>475</v>
      </c>
      <c r="N1038" s="149" t="s">
        <v>475</v>
      </c>
      <c r="O1038" s="149" t="s">
        <v>475</v>
      </c>
      <c r="P1038" s="150"/>
      <c r="Q1038" s="3" t="s">
        <v>475</v>
      </c>
      <c r="R1038" s="150"/>
      <c r="T1038" s="150"/>
      <c r="U1038" s="151">
        <v>0</v>
      </c>
      <c r="V1038" s="149" t="s">
        <v>475</v>
      </c>
      <c r="W1038" s="149" t="s">
        <v>475</v>
      </c>
      <c r="X1038" s="149" t="s">
        <v>475</v>
      </c>
      <c r="Y1038" s="149" t="s">
        <v>475</v>
      </c>
      <c r="Z1038" s="150"/>
      <c r="AA1038" s="150"/>
      <c r="AB1038" s="152">
        <v>0</v>
      </c>
      <c r="AC1038" s="152">
        <v>0</v>
      </c>
      <c r="AD1038" s="152">
        <v>0</v>
      </c>
      <c r="AE1038" s="152">
        <v>0</v>
      </c>
      <c r="AF1038" s="152">
        <v>0</v>
      </c>
      <c r="AG1038" s="150"/>
      <c r="AH1038" s="150"/>
      <c r="AI1038" s="150"/>
      <c r="AJ1038" s="150"/>
      <c r="AK1038" s="3" t="s">
        <v>475</v>
      </c>
      <c r="AL1038" s="3" t="s">
        <v>475</v>
      </c>
      <c r="AM1038" s="3" t="s">
        <v>475</v>
      </c>
    </row>
    <row r="1039" spans="1:39" s="3" customFormat="1" x14ac:dyDescent="0.25">
      <c r="A1039" s="3">
        <v>20231231</v>
      </c>
      <c r="B1039" s="3" t="s">
        <v>2746</v>
      </c>
      <c r="C1039" s="3" t="s">
        <v>2747</v>
      </c>
      <c r="D1039" s="149">
        <v>7280597.8599999994</v>
      </c>
      <c r="E1039" s="3" t="s">
        <v>24</v>
      </c>
      <c r="F1039" s="3" t="s">
        <v>473</v>
      </c>
      <c r="G1039" s="3" t="s">
        <v>474</v>
      </c>
      <c r="H1039" s="3">
        <v>0</v>
      </c>
      <c r="I1039" s="3" t="s">
        <v>473</v>
      </c>
      <c r="J1039" s="3" t="s">
        <v>473</v>
      </c>
      <c r="K1039" s="3" t="s">
        <v>23</v>
      </c>
      <c r="L1039" s="149" t="s">
        <v>23</v>
      </c>
      <c r="M1039" s="3" t="s">
        <v>475</v>
      </c>
      <c r="N1039" s="149" t="s">
        <v>475</v>
      </c>
      <c r="O1039" s="149" t="s">
        <v>475</v>
      </c>
      <c r="P1039" s="150"/>
      <c r="Q1039" s="3" t="s">
        <v>475</v>
      </c>
      <c r="R1039" s="150"/>
      <c r="T1039" s="150"/>
      <c r="U1039" s="151">
        <v>0</v>
      </c>
      <c r="V1039" s="149" t="s">
        <v>475</v>
      </c>
      <c r="W1039" s="149" t="s">
        <v>475</v>
      </c>
      <c r="X1039" s="149" t="s">
        <v>475</v>
      </c>
      <c r="Y1039" s="149" t="s">
        <v>475</v>
      </c>
      <c r="Z1039" s="150"/>
      <c r="AA1039" s="150"/>
      <c r="AB1039" s="152">
        <v>0</v>
      </c>
      <c r="AC1039" s="152">
        <v>0</v>
      </c>
      <c r="AD1039" s="152">
        <v>0</v>
      </c>
      <c r="AE1039" s="152">
        <v>0</v>
      </c>
      <c r="AF1039" s="152">
        <v>0</v>
      </c>
      <c r="AG1039" s="150"/>
      <c r="AH1039" s="150"/>
      <c r="AI1039" s="150"/>
      <c r="AJ1039" s="150"/>
      <c r="AK1039" s="3" t="s">
        <v>475</v>
      </c>
      <c r="AL1039" s="3" t="s">
        <v>475</v>
      </c>
      <c r="AM1039" s="3" t="s">
        <v>475</v>
      </c>
    </row>
    <row r="1040" spans="1:39" s="3" customFormat="1" x14ac:dyDescent="0.25">
      <c r="A1040" s="3">
        <v>20231231</v>
      </c>
      <c r="B1040" s="3" t="s">
        <v>2748</v>
      </c>
      <c r="C1040" s="3" t="s">
        <v>2749</v>
      </c>
      <c r="D1040" s="149">
        <v>37796.620000000003</v>
      </c>
      <c r="E1040" s="3" t="s">
        <v>23</v>
      </c>
      <c r="F1040" s="3" t="s">
        <v>500</v>
      </c>
      <c r="G1040" s="3" t="s">
        <v>790</v>
      </c>
      <c r="H1040" s="3">
        <v>1</v>
      </c>
      <c r="I1040" s="3" t="s">
        <v>500</v>
      </c>
      <c r="K1040" s="3" t="s">
        <v>24</v>
      </c>
      <c r="L1040" s="149" t="s">
        <v>23</v>
      </c>
      <c r="M1040" s="3" t="s">
        <v>475</v>
      </c>
      <c r="N1040" s="149" t="s">
        <v>475</v>
      </c>
      <c r="O1040" s="149" t="s">
        <v>475</v>
      </c>
      <c r="P1040" s="150"/>
      <c r="Q1040" s="3" t="s">
        <v>475</v>
      </c>
      <c r="R1040" s="150"/>
      <c r="T1040" s="150"/>
      <c r="U1040" s="151">
        <v>0</v>
      </c>
      <c r="V1040" s="149" t="s">
        <v>475</v>
      </c>
      <c r="W1040" s="149" t="s">
        <v>475</v>
      </c>
      <c r="X1040" s="149" t="s">
        <v>475</v>
      </c>
      <c r="Y1040" s="149" t="s">
        <v>475</v>
      </c>
      <c r="Z1040" s="150"/>
      <c r="AA1040" s="150"/>
      <c r="AB1040" s="152">
        <v>0</v>
      </c>
      <c r="AC1040" s="152">
        <v>0</v>
      </c>
      <c r="AD1040" s="152">
        <v>0</v>
      </c>
      <c r="AE1040" s="152">
        <v>0</v>
      </c>
      <c r="AF1040" s="152">
        <v>0</v>
      </c>
      <c r="AG1040" s="150"/>
      <c r="AH1040" s="150"/>
      <c r="AI1040" s="150"/>
      <c r="AJ1040" s="150"/>
      <c r="AK1040" s="3" t="s">
        <v>475</v>
      </c>
      <c r="AL1040" s="3" t="s">
        <v>475</v>
      </c>
      <c r="AM1040" s="3" t="s">
        <v>475</v>
      </c>
    </row>
    <row r="1041" spans="1:39" s="3" customFormat="1" x14ac:dyDescent="0.25">
      <c r="A1041" s="3">
        <v>20231231</v>
      </c>
      <c r="B1041" s="3" t="s">
        <v>2750</v>
      </c>
      <c r="C1041" s="3" t="s">
        <v>2751</v>
      </c>
      <c r="D1041" s="149">
        <v>21339.58</v>
      </c>
      <c r="E1041" s="3" t="s">
        <v>23</v>
      </c>
      <c r="F1041" s="3" t="s">
        <v>500</v>
      </c>
      <c r="G1041" s="3" t="s">
        <v>474</v>
      </c>
      <c r="H1041" s="3">
        <v>0</v>
      </c>
      <c r="I1041" s="3" t="s">
        <v>500</v>
      </c>
      <c r="J1041" s="157" t="s">
        <v>483</v>
      </c>
      <c r="K1041" s="3" t="s">
        <v>23</v>
      </c>
      <c r="L1041" s="149" t="s">
        <v>23</v>
      </c>
      <c r="M1041" s="3" t="s">
        <v>475</v>
      </c>
      <c r="N1041" s="149" t="s">
        <v>475</v>
      </c>
      <c r="O1041" s="149" t="s">
        <v>475</v>
      </c>
      <c r="P1041" s="150"/>
      <c r="Q1041" s="3" t="s">
        <v>475</v>
      </c>
      <c r="R1041" s="150"/>
      <c r="T1041" s="150"/>
      <c r="U1041" s="151">
        <v>0</v>
      </c>
      <c r="V1041" s="149" t="s">
        <v>475</v>
      </c>
      <c r="W1041" s="149" t="s">
        <v>475</v>
      </c>
      <c r="X1041" s="149" t="s">
        <v>475</v>
      </c>
      <c r="Y1041" s="149" t="s">
        <v>475</v>
      </c>
      <c r="Z1041" s="150"/>
      <c r="AA1041" s="150"/>
      <c r="AB1041" s="152">
        <v>0</v>
      </c>
      <c r="AC1041" s="152">
        <v>0</v>
      </c>
      <c r="AD1041" s="152">
        <v>0</v>
      </c>
      <c r="AE1041" s="152">
        <v>0</v>
      </c>
      <c r="AF1041" s="152">
        <v>0</v>
      </c>
      <c r="AG1041" s="150"/>
      <c r="AH1041" s="150"/>
      <c r="AI1041" s="150"/>
      <c r="AJ1041" s="150"/>
      <c r="AK1041" s="3" t="s">
        <v>25</v>
      </c>
      <c r="AL1041" s="3">
        <v>0</v>
      </c>
      <c r="AM1041" s="3" t="s">
        <v>475</v>
      </c>
    </row>
    <row r="1042" spans="1:39" s="3" customFormat="1" x14ac:dyDescent="0.25">
      <c r="A1042" s="3">
        <v>20231231</v>
      </c>
      <c r="B1042" s="3" t="s">
        <v>2752</v>
      </c>
      <c r="C1042" s="3" t="s">
        <v>2753</v>
      </c>
      <c r="D1042" s="149">
        <v>10108.56</v>
      </c>
      <c r="E1042" s="3" t="s">
        <v>23</v>
      </c>
      <c r="F1042" s="3" t="s">
        <v>500</v>
      </c>
      <c r="G1042" s="3" t="s">
        <v>474</v>
      </c>
      <c r="H1042" s="3">
        <v>0</v>
      </c>
      <c r="I1042" s="3" t="s">
        <v>500</v>
      </c>
      <c r="K1042" s="3" t="s">
        <v>23</v>
      </c>
      <c r="L1042" s="149" t="s">
        <v>23</v>
      </c>
      <c r="M1042" s="3" t="s">
        <v>475</v>
      </c>
      <c r="N1042" s="149" t="s">
        <v>475</v>
      </c>
      <c r="O1042" s="149" t="s">
        <v>475</v>
      </c>
      <c r="P1042" s="150"/>
      <c r="Q1042" s="3" t="s">
        <v>475</v>
      </c>
      <c r="R1042" s="150"/>
      <c r="T1042" s="150"/>
      <c r="U1042" s="151">
        <v>0</v>
      </c>
      <c r="V1042" s="149" t="s">
        <v>475</v>
      </c>
      <c r="W1042" s="149" t="s">
        <v>475</v>
      </c>
      <c r="X1042" s="149" t="s">
        <v>475</v>
      </c>
      <c r="Y1042" s="149" t="s">
        <v>475</v>
      </c>
      <c r="Z1042" s="150"/>
      <c r="AA1042" s="150"/>
      <c r="AB1042" s="152">
        <v>0</v>
      </c>
      <c r="AC1042" s="152">
        <v>0</v>
      </c>
      <c r="AD1042" s="152">
        <v>0</v>
      </c>
      <c r="AE1042" s="152">
        <v>0</v>
      </c>
      <c r="AF1042" s="152">
        <v>0</v>
      </c>
      <c r="AG1042" s="150"/>
      <c r="AH1042" s="150"/>
      <c r="AI1042" s="150"/>
      <c r="AJ1042" s="150"/>
      <c r="AK1042" s="3" t="s">
        <v>475</v>
      </c>
      <c r="AL1042" s="3" t="s">
        <v>475</v>
      </c>
      <c r="AM1042" s="3" t="s">
        <v>475</v>
      </c>
    </row>
    <row r="1043" spans="1:39" s="3" customFormat="1" x14ac:dyDescent="0.25">
      <c r="A1043" s="3">
        <v>20231231</v>
      </c>
      <c r="B1043" s="3" t="s">
        <v>2754</v>
      </c>
      <c r="C1043" s="3" t="s">
        <v>2755</v>
      </c>
      <c r="D1043" s="149">
        <v>216138.06</v>
      </c>
      <c r="E1043" s="3" t="s">
        <v>23</v>
      </c>
      <c r="F1043" s="3" t="s">
        <v>500</v>
      </c>
      <c r="G1043" s="3" t="s">
        <v>474</v>
      </c>
      <c r="H1043" s="3">
        <v>0</v>
      </c>
      <c r="I1043" s="3" t="s">
        <v>500</v>
      </c>
      <c r="K1043" s="3" t="s">
        <v>23</v>
      </c>
      <c r="L1043" s="149" t="s">
        <v>23</v>
      </c>
      <c r="M1043" s="3" t="s">
        <v>475</v>
      </c>
      <c r="N1043" s="149" t="s">
        <v>475</v>
      </c>
      <c r="O1043" s="149" t="s">
        <v>475</v>
      </c>
      <c r="P1043" s="150"/>
      <c r="Q1043" s="3" t="s">
        <v>475</v>
      </c>
      <c r="R1043" s="150"/>
      <c r="T1043" s="150"/>
      <c r="U1043" s="151">
        <v>0</v>
      </c>
      <c r="V1043" s="149" t="s">
        <v>475</v>
      </c>
      <c r="W1043" s="149" t="s">
        <v>475</v>
      </c>
      <c r="X1043" s="149" t="s">
        <v>475</v>
      </c>
      <c r="Y1043" s="149" t="s">
        <v>475</v>
      </c>
      <c r="Z1043" s="150"/>
      <c r="AA1043" s="150"/>
      <c r="AB1043" s="152">
        <v>0</v>
      </c>
      <c r="AC1043" s="152">
        <v>0</v>
      </c>
      <c r="AD1043" s="152">
        <v>0</v>
      </c>
      <c r="AE1043" s="152">
        <v>0</v>
      </c>
      <c r="AF1043" s="152">
        <v>0</v>
      </c>
      <c r="AG1043" s="150"/>
      <c r="AH1043" s="150"/>
      <c r="AI1043" s="150"/>
      <c r="AJ1043" s="150"/>
      <c r="AK1043" s="3" t="s">
        <v>475</v>
      </c>
      <c r="AL1043" s="3" t="s">
        <v>475</v>
      </c>
      <c r="AM1043" s="3" t="s">
        <v>475</v>
      </c>
    </row>
    <row r="1044" spans="1:39" s="3" customFormat="1" x14ac:dyDescent="0.25">
      <c r="A1044" s="3">
        <v>20231231</v>
      </c>
      <c r="B1044" s="3" t="s">
        <v>2756</v>
      </c>
      <c r="C1044" s="3" t="s">
        <v>2757</v>
      </c>
      <c r="D1044" s="149">
        <v>1592198.24</v>
      </c>
      <c r="E1044" s="3" t="s">
        <v>23</v>
      </c>
      <c r="F1044" s="3" t="s">
        <v>500</v>
      </c>
      <c r="G1044" s="3" t="s">
        <v>504</v>
      </c>
      <c r="H1044" s="3">
        <v>1</v>
      </c>
      <c r="I1044" s="3" t="s">
        <v>500</v>
      </c>
      <c r="J1044" s="157" t="s">
        <v>506</v>
      </c>
      <c r="K1044" s="3" t="s">
        <v>24</v>
      </c>
      <c r="L1044" s="149" t="s">
        <v>23</v>
      </c>
      <c r="M1044" s="3" t="s">
        <v>475</v>
      </c>
      <c r="N1044" s="149" t="s">
        <v>475</v>
      </c>
      <c r="O1044" s="149" t="s">
        <v>475</v>
      </c>
      <c r="P1044" s="150"/>
      <c r="Q1044" s="3" t="s">
        <v>475</v>
      </c>
      <c r="R1044" s="150"/>
      <c r="T1044" s="150"/>
      <c r="U1044" s="151">
        <v>0</v>
      </c>
      <c r="V1044" s="149" t="s">
        <v>475</v>
      </c>
      <c r="W1044" s="149" t="s">
        <v>475</v>
      </c>
      <c r="X1044" s="149" t="s">
        <v>475</v>
      </c>
      <c r="Y1044" s="149" t="s">
        <v>475</v>
      </c>
      <c r="Z1044" s="150"/>
      <c r="AA1044" s="150"/>
      <c r="AB1044" s="152">
        <v>0</v>
      </c>
      <c r="AC1044" s="152">
        <v>0</v>
      </c>
      <c r="AD1044" s="152">
        <v>0</v>
      </c>
      <c r="AE1044" s="152">
        <v>0</v>
      </c>
      <c r="AF1044" s="152">
        <v>0</v>
      </c>
      <c r="AG1044" s="150"/>
      <c r="AH1044" s="150"/>
      <c r="AI1044" s="150"/>
      <c r="AJ1044" s="150"/>
      <c r="AK1044" s="3" t="s">
        <v>22</v>
      </c>
      <c r="AL1044" s="3" t="s">
        <v>1037</v>
      </c>
      <c r="AM1044" s="3" t="s">
        <v>475</v>
      </c>
    </row>
    <row r="1045" spans="1:39" s="3" customFormat="1" x14ac:dyDescent="0.25">
      <c r="A1045" s="3">
        <v>20231231</v>
      </c>
      <c r="B1045" s="3" t="s">
        <v>2758</v>
      </c>
      <c r="C1045" s="3" t="s">
        <v>2759</v>
      </c>
      <c r="D1045" s="149">
        <v>566163.03</v>
      </c>
      <c r="E1045" s="3" t="s">
        <v>23</v>
      </c>
      <c r="F1045" s="3" t="s">
        <v>500</v>
      </c>
      <c r="G1045" s="3" t="s">
        <v>790</v>
      </c>
      <c r="H1045" s="3">
        <v>1</v>
      </c>
      <c r="I1045" s="3" t="s">
        <v>500</v>
      </c>
      <c r="K1045" s="3" t="s">
        <v>24</v>
      </c>
      <c r="L1045" s="149" t="s">
        <v>23</v>
      </c>
      <c r="M1045" s="3" t="s">
        <v>475</v>
      </c>
      <c r="N1045" s="149" t="s">
        <v>475</v>
      </c>
      <c r="O1045" s="149" t="s">
        <v>475</v>
      </c>
      <c r="P1045" s="150"/>
      <c r="Q1045" s="3" t="s">
        <v>475</v>
      </c>
      <c r="R1045" s="150"/>
      <c r="T1045" s="150"/>
      <c r="U1045" s="151">
        <v>0</v>
      </c>
      <c r="V1045" s="149" t="s">
        <v>475</v>
      </c>
      <c r="W1045" s="149" t="s">
        <v>475</v>
      </c>
      <c r="X1045" s="149" t="s">
        <v>475</v>
      </c>
      <c r="Y1045" s="149" t="s">
        <v>475</v>
      </c>
      <c r="Z1045" s="150"/>
      <c r="AA1045" s="150"/>
      <c r="AB1045" s="152">
        <v>0</v>
      </c>
      <c r="AC1045" s="152">
        <v>0</v>
      </c>
      <c r="AD1045" s="152">
        <v>0</v>
      </c>
      <c r="AE1045" s="152">
        <v>0</v>
      </c>
      <c r="AF1045" s="152">
        <v>0</v>
      </c>
      <c r="AG1045" s="150"/>
      <c r="AH1045" s="150"/>
      <c r="AI1045" s="150"/>
      <c r="AJ1045" s="150"/>
      <c r="AK1045" s="3" t="s">
        <v>475</v>
      </c>
      <c r="AL1045" s="3" t="s">
        <v>475</v>
      </c>
      <c r="AM1045" s="3" t="s">
        <v>475</v>
      </c>
    </row>
    <row r="1046" spans="1:39" s="3" customFormat="1" x14ac:dyDescent="0.25">
      <c r="A1046" s="3">
        <v>20231231</v>
      </c>
      <c r="B1046" s="3" t="s">
        <v>2760</v>
      </c>
      <c r="C1046" s="3" t="s">
        <v>2761</v>
      </c>
      <c r="D1046" s="149">
        <v>732437.24</v>
      </c>
      <c r="E1046" s="3" t="s">
        <v>23</v>
      </c>
      <c r="F1046" s="3" t="s">
        <v>500</v>
      </c>
      <c r="G1046" s="3" t="s">
        <v>474</v>
      </c>
      <c r="H1046" s="3">
        <v>0</v>
      </c>
      <c r="I1046" s="3" t="s">
        <v>500</v>
      </c>
      <c r="K1046" s="3" t="s">
        <v>23</v>
      </c>
      <c r="L1046" s="149" t="s">
        <v>23</v>
      </c>
      <c r="M1046" s="3" t="s">
        <v>475</v>
      </c>
      <c r="N1046" s="149" t="s">
        <v>475</v>
      </c>
      <c r="O1046" s="149" t="s">
        <v>475</v>
      </c>
      <c r="P1046" s="150"/>
      <c r="Q1046" s="3" t="s">
        <v>475</v>
      </c>
      <c r="R1046" s="150"/>
      <c r="T1046" s="150"/>
      <c r="U1046" s="151">
        <v>0</v>
      </c>
      <c r="V1046" s="149" t="s">
        <v>475</v>
      </c>
      <c r="W1046" s="149" t="s">
        <v>475</v>
      </c>
      <c r="X1046" s="149" t="s">
        <v>475</v>
      </c>
      <c r="Y1046" s="149" t="s">
        <v>475</v>
      </c>
      <c r="Z1046" s="150"/>
      <c r="AA1046" s="150"/>
      <c r="AB1046" s="152">
        <v>0</v>
      </c>
      <c r="AC1046" s="152">
        <v>0</v>
      </c>
      <c r="AD1046" s="152">
        <v>0</v>
      </c>
      <c r="AE1046" s="152">
        <v>0</v>
      </c>
      <c r="AF1046" s="152">
        <v>0</v>
      </c>
      <c r="AG1046" s="150"/>
      <c r="AH1046" s="150"/>
      <c r="AI1046" s="150"/>
      <c r="AJ1046" s="150"/>
      <c r="AK1046" s="3" t="s">
        <v>475</v>
      </c>
      <c r="AL1046" s="3" t="s">
        <v>475</v>
      </c>
      <c r="AM1046" s="3" t="s">
        <v>475</v>
      </c>
    </row>
    <row r="1047" spans="1:39" s="3" customFormat="1" x14ac:dyDescent="0.25">
      <c r="A1047" s="3">
        <v>20231231</v>
      </c>
      <c r="B1047" s="3" t="s">
        <v>2762</v>
      </c>
      <c r="C1047" s="3" t="s">
        <v>2763</v>
      </c>
      <c r="D1047" s="149">
        <v>435.4</v>
      </c>
      <c r="E1047" s="3" t="s">
        <v>24</v>
      </c>
      <c r="F1047" s="3" t="s">
        <v>473</v>
      </c>
      <c r="G1047" s="3" t="s">
        <v>474</v>
      </c>
      <c r="H1047" s="3">
        <v>0</v>
      </c>
      <c r="I1047" s="3" t="s">
        <v>473</v>
      </c>
      <c r="J1047" s="3" t="s">
        <v>473</v>
      </c>
      <c r="K1047" s="3" t="s">
        <v>23</v>
      </c>
      <c r="L1047" s="149" t="s">
        <v>23</v>
      </c>
      <c r="M1047" s="3" t="s">
        <v>475</v>
      </c>
      <c r="N1047" s="149" t="s">
        <v>475</v>
      </c>
      <c r="O1047" s="149" t="s">
        <v>475</v>
      </c>
      <c r="P1047" s="150"/>
      <c r="Q1047" s="3" t="s">
        <v>475</v>
      </c>
      <c r="R1047" s="150"/>
      <c r="T1047" s="150"/>
      <c r="U1047" s="151">
        <v>0</v>
      </c>
      <c r="V1047" s="149" t="s">
        <v>475</v>
      </c>
      <c r="W1047" s="149" t="s">
        <v>475</v>
      </c>
      <c r="X1047" s="149" t="s">
        <v>475</v>
      </c>
      <c r="Y1047" s="149" t="s">
        <v>475</v>
      </c>
      <c r="Z1047" s="150"/>
      <c r="AA1047" s="150"/>
      <c r="AB1047" s="152">
        <v>0</v>
      </c>
      <c r="AC1047" s="152">
        <v>0</v>
      </c>
      <c r="AD1047" s="152">
        <v>0</v>
      </c>
      <c r="AE1047" s="152">
        <v>0</v>
      </c>
      <c r="AF1047" s="152">
        <v>0</v>
      </c>
      <c r="AG1047" s="150"/>
      <c r="AH1047" s="150"/>
      <c r="AI1047" s="150"/>
      <c r="AJ1047" s="150"/>
      <c r="AK1047" s="3" t="s">
        <v>475</v>
      </c>
      <c r="AL1047" s="3" t="s">
        <v>475</v>
      </c>
      <c r="AM1047" s="3" t="s">
        <v>475</v>
      </c>
    </row>
    <row r="1048" spans="1:39" s="3" customFormat="1" x14ac:dyDescent="0.25">
      <c r="A1048" s="3">
        <v>20231231</v>
      </c>
      <c r="B1048" s="3" t="s">
        <v>2764</v>
      </c>
      <c r="C1048" s="3" t="s">
        <v>2765</v>
      </c>
      <c r="D1048" s="149">
        <v>430171.71</v>
      </c>
      <c r="E1048" s="3" t="s">
        <v>23</v>
      </c>
      <c r="F1048" s="3" t="s">
        <v>500</v>
      </c>
      <c r="G1048" s="3" t="s">
        <v>790</v>
      </c>
      <c r="H1048" s="3">
        <v>1</v>
      </c>
      <c r="I1048" s="3" t="s">
        <v>500</v>
      </c>
      <c r="K1048" s="3" t="s">
        <v>24</v>
      </c>
      <c r="L1048" s="149" t="s">
        <v>23</v>
      </c>
      <c r="M1048" s="3" t="s">
        <v>475</v>
      </c>
      <c r="N1048" s="149" t="s">
        <v>475</v>
      </c>
      <c r="O1048" s="149" t="s">
        <v>475</v>
      </c>
      <c r="P1048" s="150"/>
      <c r="Q1048" s="3" t="s">
        <v>475</v>
      </c>
      <c r="R1048" s="150"/>
      <c r="T1048" s="150"/>
      <c r="U1048" s="151">
        <v>0</v>
      </c>
      <c r="V1048" s="149" t="s">
        <v>475</v>
      </c>
      <c r="W1048" s="149" t="s">
        <v>475</v>
      </c>
      <c r="X1048" s="149" t="s">
        <v>475</v>
      </c>
      <c r="Y1048" s="149" t="s">
        <v>475</v>
      </c>
      <c r="Z1048" s="150"/>
      <c r="AA1048" s="150"/>
      <c r="AB1048" s="152">
        <v>0</v>
      </c>
      <c r="AC1048" s="152">
        <v>0</v>
      </c>
      <c r="AD1048" s="152">
        <v>0</v>
      </c>
      <c r="AE1048" s="152">
        <v>0</v>
      </c>
      <c r="AF1048" s="152">
        <v>0</v>
      </c>
      <c r="AG1048" s="150"/>
      <c r="AH1048" s="150"/>
      <c r="AI1048" s="150"/>
      <c r="AJ1048" s="150"/>
      <c r="AK1048" s="3" t="s">
        <v>475</v>
      </c>
      <c r="AL1048" s="3" t="s">
        <v>475</v>
      </c>
      <c r="AM1048" s="3" t="s">
        <v>475</v>
      </c>
    </row>
    <row r="1049" spans="1:39" s="3" customFormat="1" x14ac:dyDescent="0.25">
      <c r="A1049" s="3">
        <v>20231231</v>
      </c>
      <c r="B1049" s="3" t="s">
        <v>2766</v>
      </c>
      <c r="C1049" s="3" t="s">
        <v>2767</v>
      </c>
      <c r="D1049" s="149">
        <v>551647.42000000004</v>
      </c>
      <c r="E1049" s="3" t="s">
        <v>23</v>
      </c>
      <c r="F1049" s="3" t="s">
        <v>500</v>
      </c>
      <c r="G1049" s="3" t="s">
        <v>504</v>
      </c>
      <c r="H1049" s="3">
        <v>1</v>
      </c>
      <c r="I1049" s="3" t="s">
        <v>500</v>
      </c>
      <c r="K1049" s="3" t="s">
        <v>24</v>
      </c>
      <c r="L1049" s="149" t="s">
        <v>23</v>
      </c>
      <c r="M1049" s="3" t="s">
        <v>475</v>
      </c>
      <c r="N1049" s="149" t="s">
        <v>475</v>
      </c>
      <c r="O1049" s="149" t="s">
        <v>475</v>
      </c>
      <c r="P1049" s="150"/>
      <c r="Q1049" s="3" t="s">
        <v>475</v>
      </c>
      <c r="R1049" s="150"/>
      <c r="T1049" s="150"/>
      <c r="U1049" s="151">
        <v>0</v>
      </c>
      <c r="V1049" s="149" t="s">
        <v>475</v>
      </c>
      <c r="W1049" s="149" t="s">
        <v>475</v>
      </c>
      <c r="X1049" s="149" t="s">
        <v>475</v>
      </c>
      <c r="Y1049" s="149" t="s">
        <v>475</v>
      </c>
      <c r="Z1049" s="150"/>
      <c r="AA1049" s="150"/>
      <c r="AB1049" s="152">
        <v>0</v>
      </c>
      <c r="AC1049" s="152">
        <v>0</v>
      </c>
      <c r="AD1049" s="152">
        <v>0</v>
      </c>
      <c r="AE1049" s="152">
        <v>0</v>
      </c>
      <c r="AF1049" s="152">
        <v>0</v>
      </c>
      <c r="AG1049" s="150"/>
      <c r="AH1049" s="150"/>
      <c r="AI1049" s="150"/>
      <c r="AJ1049" s="150"/>
      <c r="AK1049" s="3" t="s">
        <v>475</v>
      </c>
      <c r="AL1049" s="3" t="s">
        <v>475</v>
      </c>
      <c r="AM1049" s="3" t="s">
        <v>475</v>
      </c>
    </row>
    <row r="1050" spans="1:39" s="3" customFormat="1" x14ac:dyDescent="0.25">
      <c r="A1050" s="3">
        <v>20231231</v>
      </c>
      <c r="B1050" s="3" t="s">
        <v>2768</v>
      </c>
      <c r="C1050" s="3" t="s">
        <v>2769</v>
      </c>
      <c r="D1050" s="149">
        <v>93095.23</v>
      </c>
      <c r="E1050" s="3" t="s">
        <v>23</v>
      </c>
      <c r="F1050" s="3" t="s">
        <v>500</v>
      </c>
      <c r="G1050" s="3" t="s">
        <v>567</v>
      </c>
      <c r="H1050" s="3">
        <v>0</v>
      </c>
      <c r="I1050" s="3" t="s">
        <v>500</v>
      </c>
      <c r="K1050" s="3" t="s">
        <v>23</v>
      </c>
      <c r="L1050" s="149" t="s">
        <v>23</v>
      </c>
      <c r="M1050" s="3" t="s">
        <v>475</v>
      </c>
      <c r="N1050" s="149" t="s">
        <v>475</v>
      </c>
      <c r="O1050" s="149" t="s">
        <v>475</v>
      </c>
      <c r="P1050" s="150"/>
      <c r="Q1050" s="3" t="s">
        <v>475</v>
      </c>
      <c r="R1050" s="150"/>
      <c r="T1050" s="150"/>
      <c r="U1050" s="151">
        <v>0</v>
      </c>
      <c r="V1050" s="149" t="s">
        <v>475</v>
      </c>
      <c r="W1050" s="149" t="s">
        <v>475</v>
      </c>
      <c r="X1050" s="149" t="s">
        <v>475</v>
      </c>
      <c r="Y1050" s="149" t="s">
        <v>475</v>
      </c>
      <c r="Z1050" s="150"/>
      <c r="AA1050" s="150"/>
      <c r="AB1050" s="152">
        <v>0</v>
      </c>
      <c r="AC1050" s="152">
        <v>0</v>
      </c>
      <c r="AD1050" s="152">
        <v>0</v>
      </c>
      <c r="AE1050" s="152">
        <v>0</v>
      </c>
      <c r="AF1050" s="152">
        <v>0</v>
      </c>
      <c r="AG1050" s="150"/>
      <c r="AH1050" s="150"/>
      <c r="AI1050" s="150"/>
      <c r="AJ1050" s="150"/>
      <c r="AK1050" s="3" t="s">
        <v>475</v>
      </c>
      <c r="AL1050" s="3" t="s">
        <v>475</v>
      </c>
      <c r="AM1050" s="3" t="s">
        <v>475</v>
      </c>
    </row>
    <row r="1051" spans="1:39" s="3" customFormat="1" x14ac:dyDescent="0.25">
      <c r="A1051" s="3">
        <v>20231231</v>
      </c>
      <c r="B1051" s="3" t="s">
        <v>2770</v>
      </c>
      <c r="C1051" s="3" t="s">
        <v>2771</v>
      </c>
      <c r="D1051" s="149">
        <v>92779.28</v>
      </c>
      <c r="E1051" s="3" t="s">
        <v>23</v>
      </c>
      <c r="F1051" s="3" t="s">
        <v>500</v>
      </c>
      <c r="G1051" s="3" t="s">
        <v>474</v>
      </c>
      <c r="H1051" s="3">
        <v>0</v>
      </c>
      <c r="I1051" s="3" t="s">
        <v>500</v>
      </c>
      <c r="J1051" s="157" t="s">
        <v>483</v>
      </c>
      <c r="K1051" s="3" t="s">
        <v>23</v>
      </c>
      <c r="L1051" s="149" t="s">
        <v>23</v>
      </c>
      <c r="M1051" s="3" t="s">
        <v>475</v>
      </c>
      <c r="N1051" s="149" t="s">
        <v>475</v>
      </c>
      <c r="O1051" s="149" t="s">
        <v>475</v>
      </c>
      <c r="P1051" s="150"/>
      <c r="Q1051" s="3" t="s">
        <v>475</v>
      </c>
      <c r="R1051" s="150"/>
      <c r="T1051" s="150"/>
      <c r="U1051" s="151">
        <v>0</v>
      </c>
      <c r="V1051" s="149" t="s">
        <v>475</v>
      </c>
      <c r="W1051" s="149" t="s">
        <v>475</v>
      </c>
      <c r="X1051" s="149" t="s">
        <v>475</v>
      </c>
      <c r="Y1051" s="149" t="s">
        <v>475</v>
      </c>
      <c r="Z1051" s="150"/>
      <c r="AA1051" s="150"/>
      <c r="AB1051" s="152">
        <v>0</v>
      </c>
      <c r="AC1051" s="152">
        <v>0</v>
      </c>
      <c r="AD1051" s="152">
        <v>0</v>
      </c>
      <c r="AE1051" s="152">
        <v>0</v>
      </c>
      <c r="AF1051" s="152">
        <v>0</v>
      </c>
      <c r="AG1051" s="150"/>
      <c r="AH1051" s="150"/>
      <c r="AI1051" s="150"/>
      <c r="AJ1051" s="150"/>
      <c r="AK1051" s="3" t="s">
        <v>25</v>
      </c>
      <c r="AL1051" s="3">
        <v>0</v>
      </c>
      <c r="AM1051" s="3" t="s">
        <v>475</v>
      </c>
    </row>
    <row r="1052" spans="1:39" s="3" customFormat="1" x14ac:dyDescent="0.25">
      <c r="A1052" s="3">
        <v>20231231</v>
      </c>
      <c r="B1052" s="3" t="s">
        <v>2772</v>
      </c>
      <c r="C1052" s="3" t="s">
        <v>2773</v>
      </c>
      <c r="D1052" s="149">
        <v>201297.34</v>
      </c>
      <c r="E1052" s="3" t="s">
        <v>23</v>
      </c>
      <c r="F1052" s="3" t="s">
        <v>500</v>
      </c>
      <c r="G1052" s="3" t="s">
        <v>567</v>
      </c>
      <c r="H1052" s="3">
        <v>0</v>
      </c>
      <c r="I1052" s="3" t="s">
        <v>500</v>
      </c>
      <c r="K1052" s="3" t="s">
        <v>23</v>
      </c>
      <c r="L1052" s="149" t="s">
        <v>23</v>
      </c>
      <c r="M1052" s="3" t="s">
        <v>475</v>
      </c>
      <c r="N1052" s="149" t="s">
        <v>475</v>
      </c>
      <c r="O1052" s="149" t="s">
        <v>475</v>
      </c>
      <c r="P1052" s="150"/>
      <c r="Q1052" s="3" t="s">
        <v>475</v>
      </c>
      <c r="R1052" s="150"/>
      <c r="T1052" s="150"/>
      <c r="U1052" s="151">
        <v>0</v>
      </c>
      <c r="V1052" s="149" t="s">
        <v>475</v>
      </c>
      <c r="W1052" s="149" t="s">
        <v>475</v>
      </c>
      <c r="X1052" s="149" t="s">
        <v>475</v>
      </c>
      <c r="Y1052" s="149" t="s">
        <v>475</v>
      </c>
      <c r="Z1052" s="150"/>
      <c r="AA1052" s="150"/>
      <c r="AB1052" s="152">
        <v>0</v>
      </c>
      <c r="AC1052" s="152">
        <v>0</v>
      </c>
      <c r="AD1052" s="152">
        <v>0</v>
      </c>
      <c r="AE1052" s="152">
        <v>0</v>
      </c>
      <c r="AF1052" s="152">
        <v>0</v>
      </c>
      <c r="AG1052" s="150"/>
      <c r="AH1052" s="150"/>
      <c r="AI1052" s="150"/>
      <c r="AJ1052" s="150"/>
      <c r="AK1052" s="3" t="s">
        <v>475</v>
      </c>
      <c r="AL1052" s="3" t="s">
        <v>475</v>
      </c>
      <c r="AM1052" s="3" t="s">
        <v>475</v>
      </c>
    </row>
    <row r="1053" spans="1:39" s="3" customFormat="1" x14ac:dyDescent="0.25">
      <c r="A1053" s="3">
        <v>20231231</v>
      </c>
      <c r="B1053" s="3" t="s">
        <v>2774</v>
      </c>
      <c r="C1053" s="3" t="s">
        <v>2775</v>
      </c>
      <c r="D1053" s="149">
        <v>64695.58</v>
      </c>
      <c r="E1053" s="3" t="s">
        <v>24</v>
      </c>
      <c r="F1053" s="3" t="s">
        <v>473</v>
      </c>
      <c r="G1053" s="3" t="s">
        <v>474</v>
      </c>
      <c r="H1053" s="3">
        <v>0</v>
      </c>
      <c r="I1053" s="3" t="s">
        <v>473</v>
      </c>
      <c r="J1053" s="3" t="s">
        <v>473</v>
      </c>
      <c r="K1053" s="3" t="s">
        <v>23</v>
      </c>
      <c r="L1053" s="149" t="s">
        <v>23</v>
      </c>
      <c r="M1053" s="3" t="s">
        <v>475</v>
      </c>
      <c r="N1053" s="149" t="s">
        <v>475</v>
      </c>
      <c r="O1053" s="149" t="s">
        <v>475</v>
      </c>
      <c r="P1053" s="150"/>
      <c r="Q1053" s="3" t="s">
        <v>475</v>
      </c>
      <c r="R1053" s="150"/>
      <c r="T1053" s="150"/>
      <c r="U1053" s="151">
        <v>0</v>
      </c>
      <c r="V1053" s="149" t="s">
        <v>475</v>
      </c>
      <c r="W1053" s="149" t="s">
        <v>475</v>
      </c>
      <c r="X1053" s="149" t="s">
        <v>475</v>
      </c>
      <c r="Y1053" s="149" t="s">
        <v>475</v>
      </c>
      <c r="Z1053" s="150"/>
      <c r="AA1053" s="150"/>
      <c r="AB1053" s="152">
        <v>0</v>
      </c>
      <c r="AC1053" s="152">
        <v>0</v>
      </c>
      <c r="AD1053" s="152">
        <v>0</v>
      </c>
      <c r="AE1053" s="152">
        <v>0</v>
      </c>
      <c r="AF1053" s="152">
        <v>0</v>
      </c>
      <c r="AG1053" s="150"/>
      <c r="AH1053" s="150"/>
      <c r="AI1053" s="150"/>
      <c r="AJ1053" s="150"/>
      <c r="AK1053" s="3" t="s">
        <v>475</v>
      </c>
      <c r="AL1053" s="3" t="s">
        <v>475</v>
      </c>
      <c r="AM1053" s="3" t="s">
        <v>475</v>
      </c>
    </row>
    <row r="1054" spans="1:39" s="3" customFormat="1" x14ac:dyDescent="0.25">
      <c r="A1054" s="3">
        <v>20231231</v>
      </c>
      <c r="B1054" s="3" t="s">
        <v>2776</v>
      </c>
      <c r="C1054" s="3" t="s">
        <v>2777</v>
      </c>
      <c r="D1054" s="149">
        <v>29329.1</v>
      </c>
      <c r="E1054" s="3" t="s">
        <v>23</v>
      </c>
      <c r="F1054" s="3" t="s">
        <v>500</v>
      </c>
      <c r="G1054" s="3" t="s">
        <v>474</v>
      </c>
      <c r="H1054" s="3">
        <v>0</v>
      </c>
      <c r="I1054" s="3" t="s">
        <v>500</v>
      </c>
      <c r="K1054" s="3" t="s">
        <v>23</v>
      </c>
      <c r="L1054" s="149" t="s">
        <v>23</v>
      </c>
      <c r="M1054" s="3" t="s">
        <v>475</v>
      </c>
      <c r="N1054" s="149" t="s">
        <v>475</v>
      </c>
      <c r="O1054" s="149" t="s">
        <v>475</v>
      </c>
      <c r="P1054" s="150"/>
      <c r="Q1054" s="3" t="s">
        <v>475</v>
      </c>
      <c r="R1054" s="150"/>
      <c r="T1054" s="150"/>
      <c r="U1054" s="151">
        <v>0</v>
      </c>
      <c r="V1054" s="149" t="s">
        <v>475</v>
      </c>
      <c r="W1054" s="149" t="s">
        <v>475</v>
      </c>
      <c r="X1054" s="149" t="s">
        <v>475</v>
      </c>
      <c r="Y1054" s="149" t="s">
        <v>475</v>
      </c>
      <c r="Z1054" s="150"/>
      <c r="AA1054" s="150"/>
      <c r="AB1054" s="152">
        <v>0</v>
      </c>
      <c r="AC1054" s="152">
        <v>0</v>
      </c>
      <c r="AD1054" s="152">
        <v>0</v>
      </c>
      <c r="AE1054" s="152">
        <v>0</v>
      </c>
      <c r="AF1054" s="152">
        <v>0</v>
      </c>
      <c r="AG1054" s="150"/>
      <c r="AH1054" s="150"/>
      <c r="AI1054" s="150"/>
      <c r="AJ1054" s="150"/>
      <c r="AK1054" s="3" t="s">
        <v>475</v>
      </c>
      <c r="AL1054" s="3" t="s">
        <v>475</v>
      </c>
      <c r="AM1054" s="3" t="s">
        <v>475</v>
      </c>
    </row>
    <row r="1055" spans="1:39" s="3" customFormat="1" x14ac:dyDescent="0.25">
      <c r="A1055" s="3">
        <v>20231231</v>
      </c>
      <c r="B1055" s="3" t="s">
        <v>2778</v>
      </c>
      <c r="C1055" s="3" t="s">
        <v>2779</v>
      </c>
      <c r="D1055" s="149">
        <v>696334.24</v>
      </c>
      <c r="E1055" s="3" t="s">
        <v>24</v>
      </c>
      <c r="F1055" s="3" t="s">
        <v>473</v>
      </c>
      <c r="G1055" s="3" t="s">
        <v>474</v>
      </c>
      <c r="H1055" s="3">
        <v>0</v>
      </c>
      <c r="I1055" s="3" t="s">
        <v>473</v>
      </c>
      <c r="J1055" s="3" t="s">
        <v>473</v>
      </c>
      <c r="K1055" s="3" t="s">
        <v>23</v>
      </c>
      <c r="L1055" s="149" t="s">
        <v>23</v>
      </c>
      <c r="M1055" s="3" t="s">
        <v>475</v>
      </c>
      <c r="N1055" s="149" t="s">
        <v>475</v>
      </c>
      <c r="O1055" s="149" t="s">
        <v>475</v>
      </c>
      <c r="P1055" s="150"/>
      <c r="Q1055" s="3" t="s">
        <v>475</v>
      </c>
      <c r="R1055" s="150"/>
      <c r="T1055" s="150"/>
      <c r="U1055" s="151">
        <v>0</v>
      </c>
      <c r="V1055" s="149" t="s">
        <v>475</v>
      </c>
      <c r="W1055" s="149" t="s">
        <v>475</v>
      </c>
      <c r="X1055" s="149" t="s">
        <v>475</v>
      </c>
      <c r="Y1055" s="149" t="s">
        <v>475</v>
      </c>
      <c r="Z1055" s="150"/>
      <c r="AA1055" s="150"/>
      <c r="AB1055" s="152">
        <v>0</v>
      </c>
      <c r="AC1055" s="152">
        <v>0</v>
      </c>
      <c r="AD1055" s="152">
        <v>0</v>
      </c>
      <c r="AE1055" s="152">
        <v>0</v>
      </c>
      <c r="AF1055" s="152">
        <v>0</v>
      </c>
      <c r="AG1055" s="150"/>
      <c r="AH1055" s="150"/>
      <c r="AI1055" s="150"/>
      <c r="AJ1055" s="150"/>
      <c r="AK1055" s="3" t="s">
        <v>475</v>
      </c>
      <c r="AL1055" s="3" t="s">
        <v>475</v>
      </c>
      <c r="AM1055" s="3" t="s">
        <v>475</v>
      </c>
    </row>
    <row r="1056" spans="1:39" s="3" customFormat="1" x14ac:dyDescent="0.25">
      <c r="A1056" s="3">
        <v>20231231</v>
      </c>
      <c r="B1056" s="3" t="s">
        <v>2780</v>
      </c>
      <c r="C1056" s="3" t="s">
        <v>2781</v>
      </c>
      <c r="D1056" s="149">
        <v>1243408.8600000001</v>
      </c>
      <c r="E1056" s="3" t="s">
        <v>23</v>
      </c>
      <c r="F1056" s="3" t="s">
        <v>500</v>
      </c>
      <c r="G1056" s="3" t="s">
        <v>592</v>
      </c>
      <c r="H1056" s="3">
        <v>0</v>
      </c>
      <c r="I1056" s="3" t="s">
        <v>500</v>
      </c>
      <c r="K1056" s="3" t="s">
        <v>23</v>
      </c>
      <c r="L1056" s="149" t="s">
        <v>23</v>
      </c>
      <c r="M1056" s="3" t="s">
        <v>475</v>
      </c>
      <c r="N1056" s="149" t="s">
        <v>475</v>
      </c>
      <c r="O1056" s="149" t="s">
        <v>475</v>
      </c>
      <c r="P1056" s="150"/>
      <c r="Q1056" s="3" t="s">
        <v>475</v>
      </c>
      <c r="R1056" s="150"/>
      <c r="T1056" s="150"/>
      <c r="U1056" s="151">
        <v>0</v>
      </c>
      <c r="V1056" s="149" t="s">
        <v>475</v>
      </c>
      <c r="W1056" s="149" t="s">
        <v>475</v>
      </c>
      <c r="X1056" s="149" t="s">
        <v>475</v>
      </c>
      <c r="Y1056" s="149" t="s">
        <v>475</v>
      </c>
      <c r="Z1056" s="150"/>
      <c r="AA1056" s="150"/>
      <c r="AB1056" s="152">
        <v>0</v>
      </c>
      <c r="AC1056" s="152">
        <v>0</v>
      </c>
      <c r="AD1056" s="152">
        <v>0</v>
      </c>
      <c r="AE1056" s="152">
        <v>0</v>
      </c>
      <c r="AF1056" s="152">
        <v>0</v>
      </c>
      <c r="AG1056" s="150"/>
      <c r="AH1056" s="150"/>
      <c r="AI1056" s="150"/>
      <c r="AJ1056" s="150"/>
      <c r="AK1056" s="3" t="s">
        <v>475</v>
      </c>
      <c r="AL1056" s="3" t="s">
        <v>475</v>
      </c>
      <c r="AM1056" s="3" t="s">
        <v>475</v>
      </c>
    </row>
    <row r="1057" spans="1:40" s="3" customFormat="1" x14ac:dyDescent="0.25">
      <c r="A1057" s="3">
        <v>20231231</v>
      </c>
      <c r="B1057" s="3" t="s">
        <v>2782</v>
      </c>
      <c r="C1057" s="3" t="s">
        <v>2783</v>
      </c>
      <c r="D1057" s="149">
        <v>653081.47</v>
      </c>
      <c r="E1057" s="3" t="s">
        <v>23</v>
      </c>
      <c r="F1057" s="3" t="s">
        <v>500</v>
      </c>
      <c r="G1057" s="3" t="s">
        <v>474</v>
      </c>
      <c r="H1057" s="3">
        <v>0</v>
      </c>
      <c r="I1057" s="3" t="s">
        <v>500</v>
      </c>
      <c r="K1057" s="3" t="s">
        <v>23</v>
      </c>
      <c r="L1057" s="149" t="s">
        <v>23</v>
      </c>
      <c r="M1057" s="3" t="s">
        <v>475</v>
      </c>
      <c r="N1057" s="149" t="s">
        <v>475</v>
      </c>
      <c r="O1057" s="149" t="s">
        <v>475</v>
      </c>
      <c r="P1057" s="150"/>
      <c r="Q1057" s="3" t="s">
        <v>475</v>
      </c>
      <c r="R1057" s="150"/>
      <c r="T1057" s="150"/>
      <c r="U1057" s="151">
        <v>0</v>
      </c>
      <c r="V1057" s="149" t="s">
        <v>475</v>
      </c>
      <c r="W1057" s="149" t="s">
        <v>475</v>
      </c>
      <c r="X1057" s="149" t="s">
        <v>475</v>
      </c>
      <c r="Y1057" s="149" t="s">
        <v>475</v>
      </c>
      <c r="Z1057" s="150"/>
      <c r="AA1057" s="150"/>
      <c r="AB1057" s="152">
        <v>0</v>
      </c>
      <c r="AC1057" s="152">
        <v>0</v>
      </c>
      <c r="AD1057" s="152">
        <v>0</v>
      </c>
      <c r="AE1057" s="152">
        <v>0</v>
      </c>
      <c r="AF1057" s="152">
        <v>0</v>
      </c>
      <c r="AG1057" s="150"/>
      <c r="AH1057" s="150"/>
      <c r="AI1057" s="150"/>
      <c r="AJ1057" s="150"/>
      <c r="AK1057" s="3" t="s">
        <v>475</v>
      </c>
      <c r="AL1057" s="3" t="s">
        <v>475</v>
      </c>
      <c r="AM1057" s="3" t="s">
        <v>475</v>
      </c>
    </row>
    <row r="1058" spans="1:40" s="3" customFormat="1" x14ac:dyDescent="0.25">
      <c r="A1058" s="3">
        <v>20231231</v>
      </c>
      <c r="B1058" s="3" t="s">
        <v>2784</v>
      </c>
      <c r="C1058" s="3" t="s">
        <v>2785</v>
      </c>
      <c r="D1058" s="149">
        <v>586839.13</v>
      </c>
      <c r="E1058" s="3" t="s">
        <v>23</v>
      </c>
      <c r="F1058" s="3" t="s">
        <v>500</v>
      </c>
      <c r="G1058" s="3" t="s">
        <v>474</v>
      </c>
      <c r="H1058" s="3">
        <v>0</v>
      </c>
      <c r="I1058" s="3" t="s">
        <v>500</v>
      </c>
      <c r="K1058" s="3" t="s">
        <v>23</v>
      </c>
      <c r="L1058" s="149" t="s">
        <v>23</v>
      </c>
      <c r="M1058" s="3" t="s">
        <v>475</v>
      </c>
      <c r="N1058" s="149" t="s">
        <v>475</v>
      </c>
      <c r="O1058" s="149" t="s">
        <v>475</v>
      </c>
      <c r="P1058" s="150"/>
      <c r="Q1058" s="3" t="s">
        <v>475</v>
      </c>
      <c r="R1058" s="150"/>
      <c r="T1058" s="150"/>
      <c r="U1058" s="151">
        <v>0</v>
      </c>
      <c r="V1058" s="149" t="s">
        <v>475</v>
      </c>
      <c r="W1058" s="149" t="s">
        <v>475</v>
      </c>
      <c r="X1058" s="149" t="s">
        <v>475</v>
      </c>
      <c r="Y1058" s="149" t="s">
        <v>475</v>
      </c>
      <c r="Z1058" s="150"/>
      <c r="AA1058" s="150"/>
      <c r="AB1058" s="152">
        <v>0</v>
      </c>
      <c r="AC1058" s="152">
        <v>0</v>
      </c>
      <c r="AD1058" s="152">
        <v>0</v>
      </c>
      <c r="AE1058" s="152">
        <v>0</v>
      </c>
      <c r="AF1058" s="152">
        <v>0</v>
      </c>
      <c r="AG1058" s="150"/>
      <c r="AH1058" s="150"/>
      <c r="AI1058" s="150"/>
      <c r="AJ1058" s="150"/>
      <c r="AK1058" s="3" t="s">
        <v>475</v>
      </c>
      <c r="AL1058" s="3" t="s">
        <v>475</v>
      </c>
      <c r="AM1058" s="3" t="s">
        <v>475</v>
      </c>
    </row>
    <row r="1059" spans="1:40" s="3" customFormat="1" x14ac:dyDescent="0.25">
      <c r="A1059" s="3">
        <v>20231231</v>
      </c>
      <c r="B1059" s="3" t="s">
        <v>2786</v>
      </c>
      <c r="C1059" s="3" t="s">
        <v>2787</v>
      </c>
      <c r="D1059" s="149">
        <v>55400</v>
      </c>
      <c r="E1059" s="3" t="s">
        <v>23</v>
      </c>
      <c r="F1059" s="3" t="s">
        <v>500</v>
      </c>
      <c r="G1059" s="3" t="s">
        <v>474</v>
      </c>
      <c r="H1059" s="3">
        <v>0</v>
      </c>
      <c r="I1059" s="3" t="s">
        <v>500</v>
      </c>
      <c r="K1059" s="3" t="s">
        <v>23</v>
      </c>
      <c r="L1059" s="149" t="s">
        <v>23</v>
      </c>
      <c r="M1059" s="3" t="s">
        <v>475</v>
      </c>
      <c r="N1059" s="149" t="s">
        <v>475</v>
      </c>
      <c r="O1059" s="149" t="s">
        <v>475</v>
      </c>
      <c r="P1059" s="150"/>
      <c r="Q1059" s="3" t="s">
        <v>475</v>
      </c>
      <c r="R1059" s="150"/>
      <c r="T1059" s="150"/>
      <c r="U1059" s="151">
        <v>0</v>
      </c>
      <c r="V1059" s="149" t="s">
        <v>475</v>
      </c>
      <c r="W1059" s="149" t="s">
        <v>475</v>
      </c>
      <c r="X1059" s="149" t="s">
        <v>475</v>
      </c>
      <c r="Y1059" s="149" t="s">
        <v>475</v>
      </c>
      <c r="Z1059" s="150"/>
      <c r="AA1059" s="150"/>
      <c r="AB1059" s="152">
        <v>0</v>
      </c>
      <c r="AC1059" s="152">
        <v>0</v>
      </c>
      <c r="AD1059" s="152">
        <v>0</v>
      </c>
      <c r="AE1059" s="152">
        <v>0</v>
      </c>
      <c r="AF1059" s="152">
        <v>0</v>
      </c>
      <c r="AG1059" s="150"/>
      <c r="AH1059" s="150"/>
      <c r="AI1059" s="150"/>
      <c r="AJ1059" s="150"/>
      <c r="AK1059" s="3" t="s">
        <v>475</v>
      </c>
      <c r="AL1059" s="3" t="s">
        <v>1087</v>
      </c>
      <c r="AM1059" s="3" t="s">
        <v>475</v>
      </c>
    </row>
    <row r="1060" spans="1:40" s="3" customFormat="1" x14ac:dyDescent="0.25">
      <c r="A1060" s="3">
        <v>20231231</v>
      </c>
      <c r="B1060" s="3" t="s">
        <v>2788</v>
      </c>
      <c r="C1060" s="3" t="s">
        <v>2789</v>
      </c>
      <c r="D1060" s="149">
        <v>7020</v>
      </c>
      <c r="E1060" s="3" t="s">
        <v>23</v>
      </c>
      <c r="F1060" s="3" t="s">
        <v>500</v>
      </c>
      <c r="G1060" s="3" t="s">
        <v>474</v>
      </c>
      <c r="H1060" s="3">
        <v>0</v>
      </c>
      <c r="I1060" s="3" t="s">
        <v>500</v>
      </c>
      <c r="K1060" s="3" t="s">
        <v>23</v>
      </c>
      <c r="L1060" s="149" t="s">
        <v>23</v>
      </c>
      <c r="M1060" s="3" t="s">
        <v>475</v>
      </c>
      <c r="N1060" s="149" t="s">
        <v>475</v>
      </c>
      <c r="O1060" s="149" t="s">
        <v>475</v>
      </c>
      <c r="P1060" s="150"/>
      <c r="Q1060" s="3" t="s">
        <v>475</v>
      </c>
      <c r="R1060" s="150"/>
      <c r="T1060" s="150"/>
      <c r="U1060" s="151">
        <v>0</v>
      </c>
      <c r="V1060" s="149" t="s">
        <v>475</v>
      </c>
      <c r="W1060" s="149" t="s">
        <v>475</v>
      </c>
      <c r="X1060" s="149" t="s">
        <v>475</v>
      </c>
      <c r="Y1060" s="149" t="s">
        <v>475</v>
      </c>
      <c r="Z1060" s="150"/>
      <c r="AA1060" s="150"/>
      <c r="AB1060" s="152">
        <v>0</v>
      </c>
      <c r="AC1060" s="152">
        <v>0</v>
      </c>
      <c r="AD1060" s="152">
        <v>0</v>
      </c>
      <c r="AE1060" s="152">
        <v>0</v>
      </c>
      <c r="AF1060" s="152">
        <v>0</v>
      </c>
      <c r="AG1060" s="150"/>
      <c r="AH1060" s="150"/>
      <c r="AI1060" s="150"/>
      <c r="AJ1060" s="150"/>
      <c r="AK1060" s="3" t="s">
        <v>475</v>
      </c>
      <c r="AL1060" s="3" t="s">
        <v>475</v>
      </c>
      <c r="AM1060" s="3" t="s">
        <v>475</v>
      </c>
    </row>
    <row r="1061" spans="1:40" s="3" customFormat="1" x14ac:dyDescent="0.25">
      <c r="A1061" s="3">
        <v>20231231</v>
      </c>
      <c r="B1061" s="3" t="s">
        <v>2790</v>
      </c>
      <c r="C1061" s="3" t="s">
        <v>2791</v>
      </c>
      <c r="D1061" s="149">
        <v>243922.53</v>
      </c>
      <c r="E1061" s="3" t="s">
        <v>24</v>
      </c>
      <c r="F1061" s="3" t="s">
        <v>473</v>
      </c>
      <c r="G1061" s="3" t="s">
        <v>474</v>
      </c>
      <c r="H1061" s="3">
        <v>0</v>
      </c>
      <c r="I1061" s="3" t="s">
        <v>473</v>
      </c>
      <c r="J1061" s="3" t="s">
        <v>473</v>
      </c>
      <c r="K1061" s="3" t="s">
        <v>23</v>
      </c>
      <c r="L1061" s="149" t="s">
        <v>23</v>
      </c>
      <c r="M1061" s="3" t="s">
        <v>475</v>
      </c>
      <c r="N1061" s="149" t="s">
        <v>475</v>
      </c>
      <c r="O1061" s="149" t="s">
        <v>475</v>
      </c>
      <c r="P1061" s="150"/>
      <c r="Q1061" s="3" t="s">
        <v>475</v>
      </c>
      <c r="R1061" s="150"/>
      <c r="T1061" s="150"/>
      <c r="U1061" s="151">
        <v>0</v>
      </c>
      <c r="V1061" s="149" t="s">
        <v>475</v>
      </c>
      <c r="W1061" s="149" t="s">
        <v>475</v>
      </c>
      <c r="X1061" s="149" t="s">
        <v>475</v>
      </c>
      <c r="Y1061" s="149" t="s">
        <v>475</v>
      </c>
      <c r="Z1061" s="150"/>
      <c r="AA1061" s="150"/>
      <c r="AB1061" s="152">
        <v>0</v>
      </c>
      <c r="AC1061" s="152">
        <v>0</v>
      </c>
      <c r="AD1061" s="152">
        <v>0</v>
      </c>
      <c r="AE1061" s="152">
        <v>0</v>
      </c>
      <c r="AF1061" s="152">
        <v>0</v>
      </c>
      <c r="AG1061" s="150"/>
      <c r="AH1061" s="150"/>
      <c r="AI1061" s="150"/>
      <c r="AJ1061" s="150"/>
      <c r="AK1061" s="3" t="s">
        <v>475</v>
      </c>
      <c r="AL1061" s="3" t="s">
        <v>475</v>
      </c>
      <c r="AM1061" s="3" t="s">
        <v>475</v>
      </c>
    </row>
    <row r="1062" spans="1:40" s="3" customFormat="1" x14ac:dyDescent="0.25">
      <c r="A1062" s="3">
        <v>20231231</v>
      </c>
      <c r="B1062" s="3" t="s">
        <v>2792</v>
      </c>
      <c r="C1062" s="3" t="s">
        <v>2793</v>
      </c>
      <c r="D1062" s="149">
        <v>120474.4</v>
      </c>
      <c r="E1062" s="3" t="s">
        <v>24</v>
      </c>
      <c r="F1062" s="3" t="s">
        <v>473</v>
      </c>
      <c r="G1062" s="3" t="s">
        <v>474</v>
      </c>
      <c r="H1062" s="3">
        <v>0</v>
      </c>
      <c r="I1062" s="3" t="s">
        <v>473</v>
      </c>
      <c r="J1062" s="3" t="s">
        <v>473</v>
      </c>
      <c r="K1062" s="3" t="s">
        <v>23</v>
      </c>
      <c r="L1062" s="149" t="s">
        <v>23</v>
      </c>
      <c r="M1062" s="3" t="s">
        <v>475</v>
      </c>
      <c r="N1062" s="149" t="s">
        <v>475</v>
      </c>
      <c r="O1062" s="149" t="s">
        <v>475</v>
      </c>
      <c r="P1062" s="150"/>
      <c r="Q1062" s="3" t="s">
        <v>475</v>
      </c>
      <c r="R1062" s="150"/>
      <c r="T1062" s="150"/>
      <c r="U1062" s="151">
        <v>0</v>
      </c>
      <c r="V1062" s="149" t="s">
        <v>475</v>
      </c>
      <c r="W1062" s="149" t="s">
        <v>475</v>
      </c>
      <c r="X1062" s="149" t="s">
        <v>475</v>
      </c>
      <c r="Y1062" s="149" t="s">
        <v>475</v>
      </c>
      <c r="Z1062" s="150"/>
      <c r="AA1062" s="150"/>
      <c r="AB1062" s="152">
        <v>0</v>
      </c>
      <c r="AC1062" s="152">
        <v>0</v>
      </c>
      <c r="AD1062" s="152">
        <v>0</v>
      </c>
      <c r="AE1062" s="152">
        <v>0</v>
      </c>
      <c r="AF1062" s="152">
        <v>0</v>
      </c>
      <c r="AG1062" s="150"/>
      <c r="AH1062" s="150"/>
      <c r="AI1062" s="150"/>
      <c r="AJ1062" s="150"/>
      <c r="AK1062" s="3" t="s">
        <v>475</v>
      </c>
      <c r="AL1062" s="3" t="s">
        <v>475</v>
      </c>
      <c r="AM1062" s="3" t="s">
        <v>475</v>
      </c>
    </row>
    <row r="1063" spans="1:40" s="3" customFormat="1" x14ac:dyDescent="0.25">
      <c r="A1063" s="3">
        <v>20231231</v>
      </c>
      <c r="B1063" s="3" t="s">
        <v>2794</v>
      </c>
      <c r="C1063" s="3" t="s">
        <v>2795</v>
      </c>
      <c r="D1063" s="149">
        <v>377.82</v>
      </c>
      <c r="E1063" s="3" t="s">
        <v>24</v>
      </c>
      <c r="F1063" s="3" t="s">
        <v>473</v>
      </c>
      <c r="G1063" s="3" t="s">
        <v>474</v>
      </c>
      <c r="H1063" s="3">
        <v>0</v>
      </c>
      <c r="I1063" s="3" t="s">
        <v>473</v>
      </c>
      <c r="J1063" s="3" t="s">
        <v>473</v>
      </c>
      <c r="K1063" s="3" t="s">
        <v>23</v>
      </c>
      <c r="L1063" s="149" t="s">
        <v>23</v>
      </c>
      <c r="M1063" s="3" t="s">
        <v>475</v>
      </c>
      <c r="N1063" s="149" t="s">
        <v>475</v>
      </c>
      <c r="O1063" s="149" t="s">
        <v>475</v>
      </c>
      <c r="P1063" s="150"/>
      <c r="Q1063" s="3" t="s">
        <v>475</v>
      </c>
      <c r="R1063" s="150"/>
      <c r="T1063" s="150"/>
      <c r="U1063" s="151">
        <v>0</v>
      </c>
      <c r="V1063" s="149" t="s">
        <v>475</v>
      </c>
      <c r="W1063" s="149" t="s">
        <v>475</v>
      </c>
      <c r="X1063" s="149" t="s">
        <v>475</v>
      </c>
      <c r="Y1063" s="149" t="s">
        <v>475</v>
      </c>
      <c r="Z1063" s="150"/>
      <c r="AA1063" s="150"/>
      <c r="AB1063" s="152">
        <v>0</v>
      </c>
      <c r="AC1063" s="152">
        <v>0</v>
      </c>
      <c r="AD1063" s="152">
        <v>0</v>
      </c>
      <c r="AE1063" s="152">
        <v>0</v>
      </c>
      <c r="AF1063" s="152">
        <v>0</v>
      </c>
      <c r="AG1063" s="150"/>
      <c r="AH1063" s="150"/>
      <c r="AI1063" s="150"/>
      <c r="AJ1063" s="150"/>
      <c r="AK1063" s="3" t="s">
        <v>475</v>
      </c>
      <c r="AL1063" s="3" t="s">
        <v>475</v>
      </c>
      <c r="AM1063" s="3" t="s">
        <v>475</v>
      </c>
    </row>
    <row r="1064" spans="1:40" s="3" customFormat="1" x14ac:dyDescent="0.25">
      <c r="A1064" s="3">
        <v>20231231</v>
      </c>
      <c r="B1064" s="3" t="s">
        <v>2796</v>
      </c>
      <c r="C1064" s="3" t="s">
        <v>2797</v>
      </c>
      <c r="D1064" s="149">
        <v>465.31</v>
      </c>
      <c r="E1064" s="3" t="s">
        <v>24</v>
      </c>
      <c r="F1064" s="3" t="s">
        <v>473</v>
      </c>
      <c r="G1064" s="3" t="s">
        <v>474</v>
      </c>
      <c r="H1064" s="3">
        <v>0</v>
      </c>
      <c r="I1064" s="3" t="s">
        <v>473</v>
      </c>
      <c r="J1064" s="3" t="s">
        <v>473</v>
      </c>
      <c r="K1064" s="3" t="s">
        <v>23</v>
      </c>
      <c r="L1064" s="149" t="s">
        <v>23</v>
      </c>
      <c r="M1064" s="3" t="s">
        <v>475</v>
      </c>
      <c r="N1064" s="149" t="s">
        <v>475</v>
      </c>
      <c r="O1064" s="149" t="s">
        <v>475</v>
      </c>
      <c r="P1064" s="150"/>
      <c r="Q1064" s="3" t="s">
        <v>475</v>
      </c>
      <c r="R1064" s="150"/>
      <c r="T1064" s="150"/>
      <c r="U1064" s="151">
        <v>0</v>
      </c>
      <c r="V1064" s="149" t="s">
        <v>475</v>
      </c>
      <c r="W1064" s="149" t="s">
        <v>475</v>
      </c>
      <c r="X1064" s="149" t="s">
        <v>475</v>
      </c>
      <c r="Y1064" s="149" t="s">
        <v>475</v>
      </c>
      <c r="Z1064" s="150"/>
      <c r="AA1064" s="150"/>
      <c r="AB1064" s="152">
        <v>0</v>
      </c>
      <c r="AC1064" s="152">
        <v>0</v>
      </c>
      <c r="AD1064" s="152">
        <v>0</v>
      </c>
      <c r="AE1064" s="152">
        <v>0</v>
      </c>
      <c r="AF1064" s="152">
        <v>0</v>
      </c>
      <c r="AG1064" s="150"/>
      <c r="AH1064" s="150"/>
      <c r="AI1064" s="150"/>
      <c r="AJ1064" s="150"/>
      <c r="AK1064" s="3" t="s">
        <v>475</v>
      </c>
      <c r="AL1064" s="3" t="s">
        <v>475</v>
      </c>
      <c r="AM1064" s="3" t="s">
        <v>475</v>
      </c>
    </row>
    <row r="1065" spans="1:40" s="3" customFormat="1" x14ac:dyDescent="0.25">
      <c r="A1065" s="3">
        <v>20231231</v>
      </c>
      <c r="B1065" s="3" t="s">
        <v>2798</v>
      </c>
      <c r="C1065" s="3" t="s">
        <v>2799</v>
      </c>
      <c r="D1065" s="149">
        <v>730542.72</v>
      </c>
      <c r="E1065" s="3" t="s">
        <v>23</v>
      </c>
      <c r="F1065" s="3" t="s">
        <v>500</v>
      </c>
      <c r="G1065" s="3" t="s">
        <v>474</v>
      </c>
      <c r="H1065" s="3">
        <v>0</v>
      </c>
      <c r="I1065" s="3" t="s">
        <v>500</v>
      </c>
      <c r="J1065" s="157" t="s">
        <v>506</v>
      </c>
      <c r="K1065" s="3" t="s">
        <v>23</v>
      </c>
      <c r="L1065" s="149" t="s">
        <v>23</v>
      </c>
      <c r="M1065" s="157" t="s">
        <v>487</v>
      </c>
      <c r="N1065" s="149" t="s">
        <v>475</v>
      </c>
      <c r="O1065" s="153">
        <v>0.29299999999999998</v>
      </c>
      <c r="P1065" s="150"/>
      <c r="Q1065" s="157">
        <v>0.214</v>
      </c>
      <c r="R1065" s="150"/>
      <c r="S1065" s="157">
        <v>1</v>
      </c>
      <c r="T1065" s="150"/>
      <c r="U1065" s="151">
        <v>0</v>
      </c>
      <c r="V1065" s="149" t="s">
        <v>475</v>
      </c>
      <c r="W1065" s="153">
        <v>0.13900000000000001</v>
      </c>
      <c r="X1065" s="149" t="s">
        <v>475</v>
      </c>
      <c r="Y1065" s="149">
        <v>0.13900000000000001</v>
      </c>
      <c r="Z1065" s="150"/>
      <c r="AA1065" s="150"/>
      <c r="AB1065" s="152">
        <v>214049.01695999998</v>
      </c>
      <c r="AC1065" s="152">
        <v>156336.14207999999</v>
      </c>
      <c r="AD1065" s="152">
        <v>0</v>
      </c>
      <c r="AE1065" s="152">
        <v>0</v>
      </c>
      <c r="AF1065" s="152">
        <v>101545.43808000001</v>
      </c>
      <c r="AG1065" s="150"/>
      <c r="AH1065" s="150"/>
      <c r="AI1065" s="150"/>
      <c r="AJ1065" s="150"/>
      <c r="AK1065" s="3" t="s">
        <v>22</v>
      </c>
      <c r="AL1065" s="154" t="s">
        <v>488</v>
      </c>
      <c r="AM1065" s="154" t="s">
        <v>489</v>
      </c>
      <c r="AN1065" s="155" t="s">
        <v>490</v>
      </c>
    </row>
    <row r="1066" spans="1:40" s="3" customFormat="1" x14ac:dyDescent="0.25">
      <c r="A1066" s="3">
        <v>20231231</v>
      </c>
      <c r="B1066" s="3" t="s">
        <v>2800</v>
      </c>
      <c r="C1066" s="3" t="s">
        <v>2801</v>
      </c>
      <c r="D1066" s="149">
        <v>1473251.07</v>
      </c>
      <c r="E1066" s="3" t="s">
        <v>23</v>
      </c>
      <c r="F1066" s="3" t="s">
        <v>500</v>
      </c>
      <c r="G1066" s="3" t="s">
        <v>474</v>
      </c>
      <c r="H1066" s="3">
        <v>0</v>
      </c>
      <c r="I1066" s="3" t="s">
        <v>500</v>
      </c>
      <c r="J1066" s="157" t="s">
        <v>506</v>
      </c>
      <c r="K1066" s="3" t="s">
        <v>23</v>
      </c>
      <c r="L1066" s="149" t="s">
        <v>23</v>
      </c>
      <c r="M1066" s="157" t="s">
        <v>487</v>
      </c>
      <c r="N1066" s="149" t="s">
        <v>475</v>
      </c>
      <c r="O1066" s="153">
        <v>0.29299999999999998</v>
      </c>
      <c r="P1066" s="150"/>
      <c r="Q1066" s="157">
        <v>0.214</v>
      </c>
      <c r="R1066" s="150"/>
      <c r="S1066" s="157">
        <v>1</v>
      </c>
      <c r="T1066" s="150"/>
      <c r="U1066" s="151">
        <v>0</v>
      </c>
      <c r="V1066" s="149" t="s">
        <v>475</v>
      </c>
      <c r="W1066" s="153">
        <v>0.13900000000000001</v>
      </c>
      <c r="X1066" s="149" t="s">
        <v>475</v>
      </c>
      <c r="Y1066" s="149">
        <v>0.13900000000000001</v>
      </c>
      <c r="Z1066" s="150"/>
      <c r="AA1066" s="150"/>
      <c r="AB1066" s="152">
        <v>431662.56351000001</v>
      </c>
      <c r="AC1066" s="152">
        <v>315275.72898000001</v>
      </c>
      <c r="AD1066" s="152">
        <v>0</v>
      </c>
      <c r="AE1066" s="152">
        <v>0</v>
      </c>
      <c r="AF1066" s="152">
        <v>204781.89873000002</v>
      </c>
      <c r="AG1066" s="150"/>
      <c r="AH1066" s="150"/>
      <c r="AI1066" s="150"/>
      <c r="AJ1066" s="150"/>
      <c r="AK1066" s="154" t="s">
        <v>22</v>
      </c>
      <c r="AL1066" s="154" t="s">
        <v>488</v>
      </c>
      <c r="AM1066" s="154" t="s">
        <v>489</v>
      </c>
      <c r="AN1066" s="155" t="s">
        <v>490</v>
      </c>
    </row>
    <row r="1067" spans="1:40" s="3" customFormat="1" x14ac:dyDescent="0.25">
      <c r="A1067" s="3">
        <v>20231231</v>
      </c>
      <c r="B1067" s="3" t="s">
        <v>2802</v>
      </c>
      <c r="C1067" s="3" t="s">
        <v>2803</v>
      </c>
      <c r="D1067" s="149">
        <v>586848.18000000005</v>
      </c>
      <c r="E1067" s="3" t="s">
        <v>23</v>
      </c>
      <c r="F1067" s="3" t="s">
        <v>500</v>
      </c>
      <c r="G1067" s="3" t="s">
        <v>474</v>
      </c>
      <c r="H1067" s="3">
        <v>0</v>
      </c>
      <c r="I1067" s="3" t="s">
        <v>500</v>
      </c>
      <c r="J1067" s="157" t="s">
        <v>506</v>
      </c>
      <c r="K1067" s="3" t="s">
        <v>23</v>
      </c>
      <c r="L1067" s="149" t="s">
        <v>23</v>
      </c>
      <c r="M1067" s="157" t="s">
        <v>487</v>
      </c>
      <c r="N1067" s="149" t="s">
        <v>475</v>
      </c>
      <c r="O1067" s="153">
        <v>0.29299999999999998</v>
      </c>
      <c r="P1067" s="150"/>
      <c r="Q1067" s="157">
        <v>0.214</v>
      </c>
      <c r="R1067" s="150"/>
      <c r="S1067" s="157">
        <v>1</v>
      </c>
      <c r="T1067" s="150"/>
      <c r="U1067" s="151">
        <v>0</v>
      </c>
      <c r="V1067" s="149" t="s">
        <v>475</v>
      </c>
      <c r="W1067" s="153">
        <v>0.13900000000000001</v>
      </c>
      <c r="X1067" s="149" t="s">
        <v>475</v>
      </c>
      <c r="Y1067" s="149">
        <v>0.13900000000000001</v>
      </c>
      <c r="Z1067" s="150"/>
      <c r="AA1067" s="150"/>
      <c r="AB1067" s="152">
        <v>171946.51673999999</v>
      </c>
      <c r="AC1067" s="152">
        <v>125585.51052000001</v>
      </c>
      <c r="AD1067" s="152">
        <v>0</v>
      </c>
      <c r="AE1067" s="152">
        <v>0</v>
      </c>
      <c r="AF1067" s="152">
        <v>81571.897020000019</v>
      </c>
      <c r="AG1067" s="150"/>
      <c r="AH1067" s="150"/>
      <c r="AI1067" s="150"/>
      <c r="AJ1067" s="150"/>
      <c r="AK1067" s="154" t="s">
        <v>22</v>
      </c>
      <c r="AL1067" s="154" t="s">
        <v>488</v>
      </c>
      <c r="AM1067" s="154" t="s">
        <v>489</v>
      </c>
      <c r="AN1067" s="155" t="s">
        <v>490</v>
      </c>
    </row>
    <row r="1068" spans="1:40" s="3" customFormat="1" x14ac:dyDescent="0.25">
      <c r="A1068" s="3">
        <v>20231231</v>
      </c>
      <c r="B1068" s="3" t="s">
        <v>2804</v>
      </c>
      <c r="C1068" s="3" t="s">
        <v>2805</v>
      </c>
      <c r="D1068" s="149">
        <v>14652</v>
      </c>
      <c r="E1068" s="3" t="s">
        <v>23</v>
      </c>
      <c r="F1068" s="3" t="s">
        <v>500</v>
      </c>
      <c r="G1068" s="3" t="s">
        <v>474</v>
      </c>
      <c r="H1068" s="3">
        <v>0</v>
      </c>
      <c r="I1068" s="3" t="s">
        <v>500</v>
      </c>
      <c r="K1068" s="3" t="s">
        <v>23</v>
      </c>
      <c r="L1068" s="149" t="s">
        <v>23</v>
      </c>
      <c r="M1068" s="3" t="s">
        <v>475</v>
      </c>
      <c r="N1068" s="149" t="s">
        <v>475</v>
      </c>
      <c r="O1068" s="149" t="s">
        <v>475</v>
      </c>
      <c r="P1068" s="150"/>
      <c r="Q1068" s="3" t="s">
        <v>475</v>
      </c>
      <c r="R1068" s="150"/>
      <c r="T1068" s="150"/>
      <c r="U1068" s="151">
        <v>0</v>
      </c>
      <c r="V1068" s="149" t="s">
        <v>475</v>
      </c>
      <c r="W1068" s="149" t="s">
        <v>475</v>
      </c>
      <c r="X1068" s="149" t="s">
        <v>475</v>
      </c>
      <c r="Y1068" s="149" t="s">
        <v>475</v>
      </c>
      <c r="Z1068" s="150"/>
      <c r="AA1068" s="150"/>
      <c r="AB1068" s="152">
        <v>0</v>
      </c>
      <c r="AC1068" s="152">
        <v>0</v>
      </c>
      <c r="AD1068" s="152">
        <v>0</v>
      </c>
      <c r="AE1068" s="152">
        <v>0</v>
      </c>
      <c r="AF1068" s="152">
        <v>0</v>
      </c>
      <c r="AG1068" s="150"/>
      <c r="AH1068" s="150"/>
      <c r="AI1068" s="150"/>
      <c r="AJ1068" s="150"/>
      <c r="AK1068" s="3" t="s">
        <v>475</v>
      </c>
      <c r="AL1068" s="3" t="s">
        <v>475</v>
      </c>
      <c r="AM1068" s="3" t="s">
        <v>475</v>
      </c>
    </row>
    <row r="1069" spans="1:40" s="3" customFormat="1" x14ac:dyDescent="0.25">
      <c r="A1069" s="3">
        <v>20231231</v>
      </c>
      <c r="B1069" s="3" t="s">
        <v>2806</v>
      </c>
      <c r="C1069" s="3" t="s">
        <v>2807</v>
      </c>
      <c r="D1069" s="149">
        <v>19772.68</v>
      </c>
      <c r="E1069" s="3" t="s">
        <v>24</v>
      </c>
      <c r="F1069" s="3" t="s">
        <v>473</v>
      </c>
      <c r="G1069" s="3" t="s">
        <v>474</v>
      </c>
      <c r="H1069" s="3">
        <v>0</v>
      </c>
      <c r="I1069" s="3" t="s">
        <v>473</v>
      </c>
      <c r="J1069" s="3" t="s">
        <v>473</v>
      </c>
      <c r="K1069" s="3" t="s">
        <v>23</v>
      </c>
      <c r="L1069" s="149" t="s">
        <v>23</v>
      </c>
      <c r="M1069" s="3" t="s">
        <v>475</v>
      </c>
      <c r="N1069" s="149" t="s">
        <v>475</v>
      </c>
      <c r="O1069" s="149" t="s">
        <v>475</v>
      </c>
      <c r="P1069" s="150"/>
      <c r="Q1069" s="3" t="s">
        <v>475</v>
      </c>
      <c r="R1069" s="150"/>
      <c r="T1069" s="150"/>
      <c r="U1069" s="151">
        <v>0</v>
      </c>
      <c r="V1069" s="149" t="s">
        <v>475</v>
      </c>
      <c r="W1069" s="149" t="s">
        <v>475</v>
      </c>
      <c r="X1069" s="149" t="s">
        <v>475</v>
      </c>
      <c r="Y1069" s="149" t="s">
        <v>475</v>
      </c>
      <c r="Z1069" s="150"/>
      <c r="AA1069" s="150"/>
      <c r="AB1069" s="152">
        <v>0</v>
      </c>
      <c r="AC1069" s="152">
        <v>0</v>
      </c>
      <c r="AD1069" s="152">
        <v>0</v>
      </c>
      <c r="AE1069" s="152">
        <v>0</v>
      </c>
      <c r="AF1069" s="152">
        <v>0</v>
      </c>
      <c r="AG1069" s="150"/>
      <c r="AH1069" s="150"/>
      <c r="AI1069" s="150"/>
      <c r="AJ1069" s="150"/>
      <c r="AK1069" s="3" t="s">
        <v>475</v>
      </c>
      <c r="AL1069" s="3" t="s">
        <v>475</v>
      </c>
      <c r="AM1069" s="3" t="s">
        <v>475</v>
      </c>
    </row>
    <row r="1070" spans="1:40" s="3" customFormat="1" x14ac:dyDescent="0.25">
      <c r="A1070" s="3">
        <v>20231231</v>
      </c>
      <c r="B1070" s="3" t="s">
        <v>2808</v>
      </c>
      <c r="C1070" s="3" t="s">
        <v>2809</v>
      </c>
      <c r="D1070" s="149">
        <v>1780902.45</v>
      </c>
      <c r="E1070" s="3" t="s">
        <v>23</v>
      </c>
      <c r="F1070" s="3" t="s">
        <v>500</v>
      </c>
      <c r="G1070" s="3" t="s">
        <v>504</v>
      </c>
      <c r="H1070" s="3">
        <v>1</v>
      </c>
      <c r="I1070" s="3" t="s">
        <v>500</v>
      </c>
      <c r="J1070" s="157" t="s">
        <v>506</v>
      </c>
      <c r="K1070" s="3" t="s">
        <v>24</v>
      </c>
      <c r="L1070" s="149" t="s">
        <v>23</v>
      </c>
      <c r="M1070" s="3" t="s">
        <v>475</v>
      </c>
      <c r="N1070" s="149" t="s">
        <v>475</v>
      </c>
      <c r="O1070" s="149" t="s">
        <v>475</v>
      </c>
      <c r="P1070" s="150"/>
      <c r="Q1070" s="3" t="s">
        <v>475</v>
      </c>
      <c r="R1070" s="150"/>
      <c r="T1070" s="150"/>
      <c r="U1070" s="151">
        <v>0</v>
      </c>
      <c r="V1070" s="149" t="s">
        <v>475</v>
      </c>
      <c r="W1070" s="149" t="s">
        <v>475</v>
      </c>
      <c r="X1070" s="149" t="s">
        <v>475</v>
      </c>
      <c r="Y1070" s="149" t="s">
        <v>475</v>
      </c>
      <c r="Z1070" s="150"/>
      <c r="AA1070" s="150"/>
      <c r="AB1070" s="152">
        <v>0</v>
      </c>
      <c r="AC1070" s="152">
        <v>0</v>
      </c>
      <c r="AD1070" s="152">
        <v>0</v>
      </c>
      <c r="AE1070" s="152">
        <v>0</v>
      </c>
      <c r="AF1070" s="152">
        <v>0</v>
      </c>
      <c r="AG1070" s="150"/>
      <c r="AH1070" s="150"/>
      <c r="AI1070" s="150"/>
      <c r="AJ1070" s="150"/>
      <c r="AK1070" s="3" t="s">
        <v>22</v>
      </c>
      <c r="AL1070" s="3" t="s">
        <v>571</v>
      </c>
      <c r="AM1070" s="3" t="s">
        <v>475</v>
      </c>
    </row>
    <row r="1071" spans="1:40" s="3" customFormat="1" x14ac:dyDescent="0.25">
      <c r="A1071" s="3">
        <v>20231231</v>
      </c>
      <c r="B1071" s="3" t="s">
        <v>2810</v>
      </c>
      <c r="C1071" s="3" t="s">
        <v>2811</v>
      </c>
      <c r="D1071" s="149">
        <v>1084599.95</v>
      </c>
      <c r="E1071" s="3" t="s">
        <v>23</v>
      </c>
      <c r="F1071" s="3" t="s">
        <v>500</v>
      </c>
      <c r="G1071" s="3" t="s">
        <v>790</v>
      </c>
      <c r="H1071" s="3">
        <v>1</v>
      </c>
      <c r="I1071" s="3" t="s">
        <v>500</v>
      </c>
      <c r="K1071" s="3" t="s">
        <v>24</v>
      </c>
      <c r="L1071" s="149" t="s">
        <v>23</v>
      </c>
      <c r="M1071" s="3" t="s">
        <v>475</v>
      </c>
      <c r="N1071" s="149" t="s">
        <v>475</v>
      </c>
      <c r="O1071" s="149" t="s">
        <v>475</v>
      </c>
      <c r="P1071" s="150"/>
      <c r="Q1071" s="3" t="s">
        <v>475</v>
      </c>
      <c r="R1071" s="150"/>
      <c r="T1071" s="150"/>
      <c r="U1071" s="151">
        <v>0</v>
      </c>
      <c r="V1071" s="149" t="s">
        <v>475</v>
      </c>
      <c r="W1071" s="149" t="s">
        <v>475</v>
      </c>
      <c r="X1071" s="149" t="s">
        <v>475</v>
      </c>
      <c r="Y1071" s="149" t="s">
        <v>475</v>
      </c>
      <c r="Z1071" s="150"/>
      <c r="AA1071" s="150"/>
      <c r="AB1071" s="152">
        <v>0</v>
      </c>
      <c r="AC1071" s="152">
        <v>0</v>
      </c>
      <c r="AD1071" s="152">
        <v>0</v>
      </c>
      <c r="AE1071" s="152">
        <v>0</v>
      </c>
      <c r="AF1071" s="152">
        <v>0</v>
      </c>
      <c r="AG1071" s="150"/>
      <c r="AH1071" s="150"/>
      <c r="AI1071" s="150"/>
      <c r="AJ1071" s="150"/>
      <c r="AK1071" s="3" t="s">
        <v>475</v>
      </c>
      <c r="AL1071" s="3" t="s">
        <v>475</v>
      </c>
      <c r="AM1071" s="3" t="s">
        <v>475</v>
      </c>
    </row>
    <row r="1072" spans="1:40" s="3" customFormat="1" x14ac:dyDescent="0.25">
      <c r="A1072" s="3">
        <v>20231231</v>
      </c>
      <c r="B1072" s="3" t="s">
        <v>2812</v>
      </c>
      <c r="C1072" s="3" t="s">
        <v>2813</v>
      </c>
      <c r="D1072" s="149">
        <v>98122.14</v>
      </c>
      <c r="E1072" s="3" t="s">
        <v>24</v>
      </c>
      <c r="F1072" s="3" t="s">
        <v>473</v>
      </c>
      <c r="G1072" s="3" t="s">
        <v>474</v>
      </c>
      <c r="H1072" s="3">
        <v>0</v>
      </c>
      <c r="I1072" s="3" t="s">
        <v>473</v>
      </c>
      <c r="J1072" s="3" t="s">
        <v>473</v>
      </c>
      <c r="K1072" s="3" t="s">
        <v>23</v>
      </c>
      <c r="L1072" s="149" t="s">
        <v>23</v>
      </c>
      <c r="M1072" s="3" t="s">
        <v>475</v>
      </c>
      <c r="N1072" s="149" t="s">
        <v>475</v>
      </c>
      <c r="O1072" s="149" t="s">
        <v>475</v>
      </c>
      <c r="P1072" s="150"/>
      <c r="Q1072" s="3" t="s">
        <v>475</v>
      </c>
      <c r="R1072" s="150"/>
      <c r="T1072" s="150"/>
      <c r="U1072" s="151">
        <v>0</v>
      </c>
      <c r="V1072" s="149" t="s">
        <v>475</v>
      </c>
      <c r="W1072" s="149" t="s">
        <v>475</v>
      </c>
      <c r="X1072" s="149" t="s">
        <v>475</v>
      </c>
      <c r="Y1072" s="149" t="s">
        <v>475</v>
      </c>
      <c r="Z1072" s="150"/>
      <c r="AA1072" s="150"/>
      <c r="AB1072" s="152">
        <v>0</v>
      </c>
      <c r="AC1072" s="152">
        <v>0</v>
      </c>
      <c r="AD1072" s="152">
        <v>0</v>
      </c>
      <c r="AE1072" s="152">
        <v>0</v>
      </c>
      <c r="AF1072" s="152">
        <v>0</v>
      </c>
      <c r="AG1072" s="150"/>
      <c r="AH1072" s="150"/>
      <c r="AI1072" s="150"/>
      <c r="AJ1072" s="150"/>
      <c r="AK1072" s="3" t="s">
        <v>475</v>
      </c>
      <c r="AL1072" s="3" t="s">
        <v>475</v>
      </c>
      <c r="AM1072" s="3" t="s">
        <v>475</v>
      </c>
    </row>
    <row r="1073" spans="1:39" s="3" customFormat="1" x14ac:dyDescent="0.25">
      <c r="A1073" s="3">
        <v>20231231</v>
      </c>
      <c r="B1073" s="3" t="s">
        <v>2814</v>
      </c>
      <c r="C1073" s="3" t="s">
        <v>2815</v>
      </c>
      <c r="D1073" s="149">
        <v>62074.91</v>
      </c>
      <c r="E1073" s="3" t="s">
        <v>23</v>
      </c>
      <c r="F1073" s="3" t="s">
        <v>500</v>
      </c>
      <c r="G1073" s="3" t="s">
        <v>474</v>
      </c>
      <c r="H1073" s="3">
        <v>0</v>
      </c>
      <c r="I1073" s="3" t="s">
        <v>500</v>
      </c>
      <c r="K1073" s="3" t="s">
        <v>23</v>
      </c>
      <c r="L1073" s="149" t="s">
        <v>23</v>
      </c>
      <c r="M1073" s="3" t="s">
        <v>475</v>
      </c>
      <c r="N1073" s="149" t="s">
        <v>475</v>
      </c>
      <c r="O1073" s="149" t="s">
        <v>475</v>
      </c>
      <c r="P1073" s="150"/>
      <c r="Q1073" s="3" t="s">
        <v>475</v>
      </c>
      <c r="R1073" s="150"/>
      <c r="T1073" s="150"/>
      <c r="U1073" s="151">
        <v>0</v>
      </c>
      <c r="V1073" s="149" t="s">
        <v>475</v>
      </c>
      <c r="W1073" s="149" t="s">
        <v>475</v>
      </c>
      <c r="X1073" s="149" t="s">
        <v>475</v>
      </c>
      <c r="Y1073" s="149" t="s">
        <v>475</v>
      </c>
      <c r="Z1073" s="150"/>
      <c r="AA1073" s="150"/>
      <c r="AB1073" s="152">
        <v>0</v>
      </c>
      <c r="AC1073" s="152">
        <v>0</v>
      </c>
      <c r="AD1073" s="152">
        <v>0</v>
      </c>
      <c r="AE1073" s="152">
        <v>0</v>
      </c>
      <c r="AF1073" s="152">
        <v>0</v>
      </c>
      <c r="AG1073" s="150"/>
      <c r="AH1073" s="150"/>
      <c r="AI1073" s="150"/>
      <c r="AJ1073" s="150"/>
      <c r="AK1073" s="3" t="s">
        <v>475</v>
      </c>
      <c r="AL1073" s="3" t="s">
        <v>475</v>
      </c>
      <c r="AM1073" s="3" t="s">
        <v>475</v>
      </c>
    </row>
    <row r="1074" spans="1:39" s="3" customFormat="1" x14ac:dyDescent="0.25">
      <c r="A1074" s="3">
        <v>20231231</v>
      </c>
      <c r="B1074" s="3" t="s">
        <v>2816</v>
      </c>
      <c r="C1074" s="3" t="s">
        <v>2817</v>
      </c>
      <c r="D1074" s="149">
        <v>36934.76</v>
      </c>
      <c r="E1074" s="3" t="s">
        <v>23</v>
      </c>
      <c r="F1074" s="3" t="s">
        <v>500</v>
      </c>
      <c r="G1074" s="3" t="s">
        <v>474</v>
      </c>
      <c r="H1074" s="3">
        <v>0</v>
      </c>
      <c r="I1074" s="3" t="s">
        <v>500</v>
      </c>
      <c r="K1074" s="3" t="s">
        <v>23</v>
      </c>
      <c r="L1074" s="149" t="s">
        <v>23</v>
      </c>
      <c r="M1074" s="3" t="s">
        <v>475</v>
      </c>
      <c r="N1074" s="149" t="s">
        <v>475</v>
      </c>
      <c r="O1074" s="149" t="s">
        <v>475</v>
      </c>
      <c r="P1074" s="150"/>
      <c r="Q1074" s="3" t="s">
        <v>475</v>
      </c>
      <c r="R1074" s="150"/>
      <c r="T1074" s="150"/>
      <c r="U1074" s="151">
        <v>0</v>
      </c>
      <c r="V1074" s="149" t="s">
        <v>475</v>
      </c>
      <c r="W1074" s="149" t="s">
        <v>475</v>
      </c>
      <c r="X1074" s="149" t="s">
        <v>475</v>
      </c>
      <c r="Y1074" s="149" t="s">
        <v>475</v>
      </c>
      <c r="Z1074" s="150"/>
      <c r="AA1074" s="150"/>
      <c r="AB1074" s="152">
        <v>0</v>
      </c>
      <c r="AC1074" s="152">
        <v>0</v>
      </c>
      <c r="AD1074" s="152">
        <v>0</v>
      </c>
      <c r="AE1074" s="152">
        <v>0</v>
      </c>
      <c r="AF1074" s="152">
        <v>0</v>
      </c>
      <c r="AG1074" s="150"/>
      <c r="AH1074" s="150"/>
      <c r="AI1074" s="150"/>
      <c r="AJ1074" s="150"/>
      <c r="AK1074" s="3" t="s">
        <v>475</v>
      </c>
      <c r="AL1074" s="3" t="s">
        <v>475</v>
      </c>
      <c r="AM1074" s="3" t="s">
        <v>475</v>
      </c>
    </row>
    <row r="1075" spans="1:39" s="3" customFormat="1" x14ac:dyDescent="0.25">
      <c r="A1075" s="3">
        <v>20231231</v>
      </c>
      <c r="B1075" s="3" t="s">
        <v>2818</v>
      </c>
      <c r="C1075" s="3" t="s">
        <v>2819</v>
      </c>
      <c r="D1075" s="149">
        <v>601798.22</v>
      </c>
      <c r="E1075" s="3" t="s">
        <v>23</v>
      </c>
      <c r="F1075" s="3" t="s">
        <v>500</v>
      </c>
      <c r="G1075" s="3" t="s">
        <v>504</v>
      </c>
      <c r="H1075" s="3">
        <v>1</v>
      </c>
      <c r="I1075" s="3" t="s">
        <v>500</v>
      </c>
      <c r="K1075" s="3" t="s">
        <v>24</v>
      </c>
      <c r="L1075" s="149" t="s">
        <v>23</v>
      </c>
      <c r="M1075" s="3" t="s">
        <v>475</v>
      </c>
      <c r="N1075" s="149" t="s">
        <v>475</v>
      </c>
      <c r="O1075" s="149" t="s">
        <v>475</v>
      </c>
      <c r="P1075" s="150"/>
      <c r="Q1075" s="3" t="s">
        <v>475</v>
      </c>
      <c r="R1075" s="150"/>
      <c r="T1075" s="150"/>
      <c r="U1075" s="151">
        <v>0</v>
      </c>
      <c r="V1075" s="149" t="s">
        <v>475</v>
      </c>
      <c r="W1075" s="149" t="s">
        <v>475</v>
      </c>
      <c r="X1075" s="149" t="s">
        <v>475</v>
      </c>
      <c r="Y1075" s="149" t="s">
        <v>475</v>
      </c>
      <c r="Z1075" s="150"/>
      <c r="AA1075" s="150"/>
      <c r="AB1075" s="152">
        <v>0</v>
      </c>
      <c r="AC1075" s="152">
        <v>0</v>
      </c>
      <c r="AD1075" s="152">
        <v>0</v>
      </c>
      <c r="AE1075" s="152">
        <v>0</v>
      </c>
      <c r="AF1075" s="152">
        <v>0</v>
      </c>
      <c r="AG1075" s="150"/>
      <c r="AH1075" s="150"/>
      <c r="AI1075" s="150"/>
      <c r="AJ1075" s="150"/>
      <c r="AK1075" s="3" t="s">
        <v>475</v>
      </c>
      <c r="AL1075" s="3" t="s">
        <v>475</v>
      </c>
      <c r="AM1075" s="3" t="s">
        <v>475</v>
      </c>
    </row>
    <row r="1076" spans="1:39" s="3" customFormat="1" x14ac:dyDescent="0.25">
      <c r="A1076" s="3">
        <v>20231231</v>
      </c>
      <c r="B1076" s="3" t="s">
        <v>2820</v>
      </c>
      <c r="C1076" s="3" t="s">
        <v>2821</v>
      </c>
      <c r="D1076" s="149">
        <v>11900.51</v>
      </c>
      <c r="E1076" s="3" t="s">
        <v>23</v>
      </c>
      <c r="F1076" s="3" t="s">
        <v>500</v>
      </c>
      <c r="G1076" s="3" t="s">
        <v>474</v>
      </c>
      <c r="H1076" s="3">
        <v>0</v>
      </c>
      <c r="I1076" s="3" t="s">
        <v>500</v>
      </c>
      <c r="J1076" s="157" t="s">
        <v>483</v>
      </c>
      <c r="K1076" s="3" t="s">
        <v>23</v>
      </c>
      <c r="L1076" s="149" t="s">
        <v>23</v>
      </c>
      <c r="M1076" s="3" t="s">
        <v>475</v>
      </c>
      <c r="N1076" s="149" t="s">
        <v>475</v>
      </c>
      <c r="O1076" s="149" t="s">
        <v>475</v>
      </c>
      <c r="P1076" s="150"/>
      <c r="Q1076" s="3" t="s">
        <v>475</v>
      </c>
      <c r="R1076" s="150"/>
      <c r="T1076" s="150"/>
      <c r="U1076" s="151">
        <v>0</v>
      </c>
      <c r="V1076" s="149" t="s">
        <v>475</v>
      </c>
      <c r="W1076" s="149" t="s">
        <v>475</v>
      </c>
      <c r="X1076" s="149" t="s">
        <v>475</v>
      </c>
      <c r="Y1076" s="149" t="s">
        <v>475</v>
      </c>
      <c r="Z1076" s="150"/>
      <c r="AA1076" s="150"/>
      <c r="AB1076" s="152">
        <v>0</v>
      </c>
      <c r="AC1076" s="152">
        <v>0</v>
      </c>
      <c r="AD1076" s="152">
        <v>0</v>
      </c>
      <c r="AE1076" s="152">
        <v>0</v>
      </c>
      <c r="AF1076" s="152">
        <v>0</v>
      </c>
      <c r="AG1076" s="150"/>
      <c r="AH1076" s="150"/>
      <c r="AI1076" s="150"/>
      <c r="AJ1076" s="150"/>
      <c r="AK1076" s="3" t="s">
        <v>25</v>
      </c>
      <c r="AL1076" s="3" t="s">
        <v>2822</v>
      </c>
      <c r="AM1076" s="3" t="s">
        <v>475</v>
      </c>
    </row>
    <row r="1077" spans="1:39" s="3" customFormat="1" x14ac:dyDescent="0.25">
      <c r="A1077" s="3">
        <v>20231231</v>
      </c>
      <c r="B1077" s="3" t="s">
        <v>2823</v>
      </c>
      <c r="C1077" s="3" t="s">
        <v>2824</v>
      </c>
      <c r="D1077" s="149">
        <v>782515.84</v>
      </c>
      <c r="E1077" s="3" t="s">
        <v>23</v>
      </c>
      <c r="F1077" s="3" t="s">
        <v>500</v>
      </c>
      <c r="G1077" s="3" t="s">
        <v>474</v>
      </c>
      <c r="H1077" s="3">
        <v>0</v>
      </c>
      <c r="I1077" s="3" t="s">
        <v>500</v>
      </c>
      <c r="K1077" s="3" t="s">
        <v>23</v>
      </c>
      <c r="L1077" s="149" t="s">
        <v>23</v>
      </c>
      <c r="M1077" s="3" t="s">
        <v>475</v>
      </c>
      <c r="N1077" s="149" t="s">
        <v>475</v>
      </c>
      <c r="O1077" s="149" t="s">
        <v>475</v>
      </c>
      <c r="P1077" s="150"/>
      <c r="Q1077" s="3" t="s">
        <v>475</v>
      </c>
      <c r="R1077" s="150"/>
      <c r="T1077" s="150"/>
      <c r="U1077" s="151">
        <v>0</v>
      </c>
      <c r="V1077" s="149" t="s">
        <v>475</v>
      </c>
      <c r="W1077" s="149" t="s">
        <v>475</v>
      </c>
      <c r="X1077" s="149" t="s">
        <v>475</v>
      </c>
      <c r="Y1077" s="149" t="s">
        <v>475</v>
      </c>
      <c r="Z1077" s="150"/>
      <c r="AA1077" s="150"/>
      <c r="AB1077" s="152">
        <v>0</v>
      </c>
      <c r="AC1077" s="152">
        <v>0</v>
      </c>
      <c r="AD1077" s="152">
        <v>0</v>
      </c>
      <c r="AE1077" s="152">
        <v>0</v>
      </c>
      <c r="AF1077" s="152">
        <v>0</v>
      </c>
      <c r="AG1077" s="150"/>
      <c r="AH1077" s="150"/>
      <c r="AI1077" s="150"/>
      <c r="AJ1077" s="150"/>
      <c r="AK1077" s="3" t="s">
        <v>475</v>
      </c>
      <c r="AL1077" s="3" t="s">
        <v>475</v>
      </c>
      <c r="AM1077" s="3" t="s">
        <v>475</v>
      </c>
    </row>
    <row r="1078" spans="1:39" s="3" customFormat="1" x14ac:dyDescent="0.25">
      <c r="A1078" s="3">
        <v>20231231</v>
      </c>
      <c r="B1078" s="3" t="s">
        <v>2825</v>
      </c>
      <c r="C1078" s="3" t="s">
        <v>2826</v>
      </c>
      <c r="D1078" s="149">
        <v>107201.36</v>
      </c>
      <c r="E1078" s="3" t="s">
        <v>23</v>
      </c>
      <c r="F1078" s="3" t="s">
        <v>500</v>
      </c>
      <c r="G1078" s="3" t="s">
        <v>474</v>
      </c>
      <c r="H1078" s="3">
        <v>0</v>
      </c>
      <c r="I1078" s="3" t="s">
        <v>500</v>
      </c>
      <c r="J1078" s="157" t="s">
        <v>483</v>
      </c>
      <c r="K1078" s="3" t="s">
        <v>23</v>
      </c>
      <c r="L1078" s="149" t="s">
        <v>23</v>
      </c>
      <c r="M1078" s="3" t="s">
        <v>475</v>
      </c>
      <c r="N1078" s="149" t="s">
        <v>475</v>
      </c>
      <c r="O1078" s="149" t="s">
        <v>475</v>
      </c>
      <c r="P1078" s="150"/>
      <c r="Q1078" s="3" t="s">
        <v>475</v>
      </c>
      <c r="R1078" s="150"/>
      <c r="T1078" s="150"/>
      <c r="U1078" s="151">
        <v>0</v>
      </c>
      <c r="V1078" s="149" t="s">
        <v>475</v>
      </c>
      <c r="W1078" s="149" t="s">
        <v>475</v>
      </c>
      <c r="X1078" s="149" t="s">
        <v>475</v>
      </c>
      <c r="Y1078" s="149" t="s">
        <v>475</v>
      </c>
      <c r="Z1078" s="150"/>
      <c r="AA1078" s="150"/>
      <c r="AB1078" s="152">
        <v>0</v>
      </c>
      <c r="AC1078" s="152">
        <v>0</v>
      </c>
      <c r="AD1078" s="152">
        <v>0</v>
      </c>
      <c r="AE1078" s="152">
        <v>0</v>
      </c>
      <c r="AF1078" s="152">
        <v>0</v>
      </c>
      <c r="AG1078" s="150"/>
      <c r="AH1078" s="150"/>
      <c r="AI1078" s="150"/>
      <c r="AJ1078" s="150"/>
      <c r="AK1078" s="3" t="s">
        <v>25</v>
      </c>
      <c r="AL1078" s="3" t="s">
        <v>2827</v>
      </c>
      <c r="AM1078" s="3" t="s">
        <v>475</v>
      </c>
    </row>
    <row r="1079" spans="1:39" s="3" customFormat="1" x14ac:dyDescent="0.25">
      <c r="A1079" s="3">
        <v>20231231</v>
      </c>
      <c r="B1079" s="3" t="s">
        <v>2828</v>
      </c>
      <c r="C1079" s="3" t="s">
        <v>2829</v>
      </c>
      <c r="D1079" s="149">
        <v>979896.23</v>
      </c>
      <c r="E1079" s="3" t="s">
        <v>23</v>
      </c>
      <c r="F1079" s="3" t="s">
        <v>500</v>
      </c>
      <c r="G1079" s="3" t="s">
        <v>504</v>
      </c>
      <c r="H1079" s="3">
        <v>1</v>
      </c>
      <c r="I1079" s="3" t="s">
        <v>500</v>
      </c>
      <c r="K1079" s="3" t="s">
        <v>24</v>
      </c>
      <c r="L1079" s="149" t="s">
        <v>23</v>
      </c>
      <c r="M1079" s="3" t="s">
        <v>475</v>
      </c>
      <c r="N1079" s="149" t="s">
        <v>475</v>
      </c>
      <c r="O1079" s="149" t="s">
        <v>475</v>
      </c>
      <c r="P1079" s="150"/>
      <c r="Q1079" s="3" t="s">
        <v>475</v>
      </c>
      <c r="R1079" s="150"/>
      <c r="T1079" s="150"/>
      <c r="U1079" s="151">
        <v>0</v>
      </c>
      <c r="V1079" s="149" t="s">
        <v>475</v>
      </c>
      <c r="W1079" s="149" t="s">
        <v>475</v>
      </c>
      <c r="X1079" s="149" t="s">
        <v>475</v>
      </c>
      <c r="Y1079" s="149" t="s">
        <v>475</v>
      </c>
      <c r="Z1079" s="150"/>
      <c r="AA1079" s="150"/>
      <c r="AB1079" s="152">
        <v>0</v>
      </c>
      <c r="AC1079" s="152">
        <v>0</v>
      </c>
      <c r="AD1079" s="152">
        <v>0</v>
      </c>
      <c r="AE1079" s="152">
        <v>0</v>
      </c>
      <c r="AF1079" s="152">
        <v>0</v>
      </c>
      <c r="AG1079" s="150"/>
      <c r="AH1079" s="150"/>
      <c r="AI1079" s="150"/>
      <c r="AJ1079" s="150"/>
      <c r="AK1079" s="3" t="s">
        <v>475</v>
      </c>
      <c r="AL1079" s="3" t="s">
        <v>475</v>
      </c>
      <c r="AM1079" s="3" t="s">
        <v>475</v>
      </c>
    </row>
    <row r="1080" spans="1:39" s="3" customFormat="1" x14ac:dyDescent="0.25">
      <c r="A1080" s="3">
        <v>20231231</v>
      </c>
      <c r="B1080" s="3" t="s">
        <v>2830</v>
      </c>
      <c r="C1080" s="3" t="s">
        <v>2831</v>
      </c>
      <c r="D1080" s="149">
        <v>1751194.95</v>
      </c>
      <c r="E1080" s="3" t="s">
        <v>23</v>
      </c>
      <c r="F1080" s="3" t="s">
        <v>500</v>
      </c>
      <c r="G1080" s="3" t="s">
        <v>504</v>
      </c>
      <c r="H1080" s="3">
        <v>1</v>
      </c>
      <c r="I1080" s="3" t="s">
        <v>500</v>
      </c>
      <c r="K1080" s="3" t="s">
        <v>24</v>
      </c>
      <c r="L1080" s="149" t="s">
        <v>23</v>
      </c>
      <c r="M1080" s="3" t="s">
        <v>475</v>
      </c>
      <c r="N1080" s="149" t="s">
        <v>475</v>
      </c>
      <c r="O1080" s="149" t="s">
        <v>475</v>
      </c>
      <c r="P1080" s="150"/>
      <c r="Q1080" s="3" t="s">
        <v>475</v>
      </c>
      <c r="R1080" s="150"/>
      <c r="T1080" s="150"/>
      <c r="U1080" s="151">
        <v>0</v>
      </c>
      <c r="V1080" s="149" t="s">
        <v>475</v>
      </c>
      <c r="W1080" s="149" t="s">
        <v>475</v>
      </c>
      <c r="X1080" s="149" t="s">
        <v>475</v>
      </c>
      <c r="Y1080" s="149" t="s">
        <v>475</v>
      </c>
      <c r="Z1080" s="150"/>
      <c r="AA1080" s="150"/>
      <c r="AB1080" s="152">
        <v>0</v>
      </c>
      <c r="AC1080" s="152">
        <v>0</v>
      </c>
      <c r="AD1080" s="152">
        <v>0</v>
      </c>
      <c r="AE1080" s="152">
        <v>0</v>
      </c>
      <c r="AF1080" s="152">
        <v>0</v>
      </c>
      <c r="AG1080" s="150"/>
      <c r="AH1080" s="150"/>
      <c r="AI1080" s="150"/>
      <c r="AJ1080" s="150"/>
      <c r="AK1080" s="3" t="s">
        <v>475</v>
      </c>
      <c r="AL1080" s="3" t="s">
        <v>475</v>
      </c>
      <c r="AM1080" s="3" t="s">
        <v>475</v>
      </c>
    </row>
    <row r="1081" spans="1:39" s="3" customFormat="1" x14ac:dyDescent="0.25">
      <c r="A1081" s="3">
        <v>20231231</v>
      </c>
      <c r="B1081" s="3" t="s">
        <v>2832</v>
      </c>
      <c r="C1081" s="3" t="s">
        <v>2833</v>
      </c>
      <c r="D1081" s="149">
        <v>22377.51</v>
      </c>
      <c r="E1081" s="3" t="s">
        <v>23</v>
      </c>
      <c r="F1081" s="3" t="s">
        <v>500</v>
      </c>
      <c r="G1081" s="3" t="s">
        <v>474</v>
      </c>
      <c r="H1081" s="3">
        <v>0</v>
      </c>
      <c r="I1081" s="3" t="s">
        <v>500</v>
      </c>
      <c r="J1081" s="157" t="s">
        <v>483</v>
      </c>
      <c r="K1081" s="3" t="s">
        <v>23</v>
      </c>
      <c r="L1081" s="149" t="s">
        <v>23</v>
      </c>
      <c r="M1081" s="3" t="s">
        <v>475</v>
      </c>
      <c r="N1081" s="149" t="s">
        <v>475</v>
      </c>
      <c r="O1081" s="149" t="s">
        <v>475</v>
      </c>
      <c r="P1081" s="150"/>
      <c r="Q1081" s="3" t="s">
        <v>475</v>
      </c>
      <c r="R1081" s="150"/>
      <c r="T1081" s="150"/>
      <c r="U1081" s="151">
        <v>0</v>
      </c>
      <c r="V1081" s="149" t="s">
        <v>475</v>
      </c>
      <c r="W1081" s="149" t="s">
        <v>475</v>
      </c>
      <c r="X1081" s="149" t="s">
        <v>475</v>
      </c>
      <c r="Y1081" s="149" t="s">
        <v>475</v>
      </c>
      <c r="Z1081" s="150"/>
      <c r="AA1081" s="150"/>
      <c r="AB1081" s="152">
        <v>0</v>
      </c>
      <c r="AC1081" s="152">
        <v>0</v>
      </c>
      <c r="AD1081" s="152">
        <v>0</v>
      </c>
      <c r="AE1081" s="152">
        <v>0</v>
      </c>
      <c r="AF1081" s="152">
        <v>0</v>
      </c>
      <c r="AG1081" s="150"/>
      <c r="AH1081" s="150"/>
      <c r="AI1081" s="150"/>
      <c r="AJ1081" s="150"/>
      <c r="AK1081" s="3" t="s">
        <v>25</v>
      </c>
      <c r="AL1081" s="3" t="s">
        <v>2834</v>
      </c>
      <c r="AM1081" s="3" t="s">
        <v>475</v>
      </c>
    </row>
    <row r="1082" spans="1:39" s="3" customFormat="1" x14ac:dyDescent="0.25">
      <c r="A1082" s="3">
        <v>20231231</v>
      </c>
      <c r="B1082" s="3" t="s">
        <v>2835</v>
      </c>
      <c r="C1082" s="3" t="s">
        <v>2836</v>
      </c>
      <c r="D1082" s="149">
        <v>7400.4</v>
      </c>
      <c r="E1082" s="3" t="s">
        <v>23</v>
      </c>
      <c r="F1082" s="3" t="s">
        <v>500</v>
      </c>
      <c r="G1082" s="3" t="s">
        <v>474</v>
      </c>
      <c r="H1082" s="3">
        <v>0</v>
      </c>
      <c r="I1082" s="3" t="s">
        <v>500</v>
      </c>
      <c r="K1082" s="3" t="s">
        <v>23</v>
      </c>
      <c r="L1082" s="149" t="s">
        <v>23</v>
      </c>
      <c r="M1082" s="3" t="s">
        <v>475</v>
      </c>
      <c r="N1082" s="149" t="s">
        <v>475</v>
      </c>
      <c r="O1082" s="149" t="s">
        <v>475</v>
      </c>
      <c r="P1082" s="150"/>
      <c r="Q1082" s="3" t="s">
        <v>475</v>
      </c>
      <c r="R1082" s="150"/>
      <c r="T1082" s="150"/>
      <c r="U1082" s="151">
        <v>0</v>
      </c>
      <c r="V1082" s="149" t="s">
        <v>475</v>
      </c>
      <c r="W1082" s="149" t="s">
        <v>475</v>
      </c>
      <c r="X1082" s="149" t="s">
        <v>475</v>
      </c>
      <c r="Y1082" s="149" t="s">
        <v>475</v>
      </c>
      <c r="Z1082" s="150"/>
      <c r="AA1082" s="150"/>
      <c r="AB1082" s="152">
        <v>0</v>
      </c>
      <c r="AC1082" s="152">
        <v>0</v>
      </c>
      <c r="AD1082" s="152">
        <v>0</v>
      </c>
      <c r="AE1082" s="152">
        <v>0</v>
      </c>
      <c r="AF1082" s="152">
        <v>0</v>
      </c>
      <c r="AG1082" s="150"/>
      <c r="AH1082" s="150"/>
      <c r="AI1082" s="150"/>
      <c r="AJ1082" s="150"/>
      <c r="AK1082" s="3" t="s">
        <v>475</v>
      </c>
      <c r="AL1082" s="3" t="s">
        <v>475</v>
      </c>
      <c r="AM1082" s="3" t="s">
        <v>475</v>
      </c>
    </row>
    <row r="1083" spans="1:39" s="3" customFormat="1" x14ac:dyDescent="0.25">
      <c r="A1083" s="3">
        <v>20231231</v>
      </c>
      <c r="B1083" s="3" t="s">
        <v>2837</v>
      </c>
      <c r="C1083" s="3" t="s">
        <v>2838</v>
      </c>
      <c r="D1083" s="149">
        <v>10993.67</v>
      </c>
      <c r="E1083" s="3" t="s">
        <v>23</v>
      </c>
      <c r="F1083" s="3" t="s">
        <v>500</v>
      </c>
      <c r="G1083" s="3" t="s">
        <v>474</v>
      </c>
      <c r="H1083" s="3">
        <v>0</v>
      </c>
      <c r="I1083" s="3" t="s">
        <v>500</v>
      </c>
      <c r="J1083" s="157" t="s">
        <v>483</v>
      </c>
      <c r="K1083" s="3" t="s">
        <v>23</v>
      </c>
      <c r="L1083" s="149" t="s">
        <v>23</v>
      </c>
      <c r="M1083" s="3" t="s">
        <v>475</v>
      </c>
      <c r="N1083" s="149" t="s">
        <v>475</v>
      </c>
      <c r="O1083" s="149" t="s">
        <v>475</v>
      </c>
      <c r="P1083" s="150"/>
      <c r="Q1083" s="3" t="s">
        <v>475</v>
      </c>
      <c r="R1083" s="150"/>
      <c r="T1083" s="150"/>
      <c r="U1083" s="151">
        <v>0</v>
      </c>
      <c r="V1083" s="149" t="s">
        <v>475</v>
      </c>
      <c r="W1083" s="149" t="s">
        <v>475</v>
      </c>
      <c r="X1083" s="149" t="s">
        <v>475</v>
      </c>
      <c r="Y1083" s="149" t="s">
        <v>475</v>
      </c>
      <c r="Z1083" s="150"/>
      <c r="AA1083" s="150"/>
      <c r="AB1083" s="152">
        <v>0</v>
      </c>
      <c r="AC1083" s="152">
        <v>0</v>
      </c>
      <c r="AD1083" s="152">
        <v>0</v>
      </c>
      <c r="AE1083" s="152">
        <v>0</v>
      </c>
      <c r="AF1083" s="152">
        <v>0</v>
      </c>
      <c r="AG1083" s="150"/>
      <c r="AH1083" s="150"/>
      <c r="AI1083" s="150"/>
      <c r="AJ1083" s="150"/>
      <c r="AK1083" s="3" t="s">
        <v>25</v>
      </c>
      <c r="AL1083" s="3" t="s">
        <v>2839</v>
      </c>
      <c r="AM1083" s="3" t="s">
        <v>475</v>
      </c>
    </row>
    <row r="1084" spans="1:39" s="3" customFormat="1" x14ac:dyDescent="0.25">
      <c r="A1084" s="3">
        <v>20231231</v>
      </c>
      <c r="B1084" s="3" t="s">
        <v>2840</v>
      </c>
      <c r="C1084" s="3" t="s">
        <v>2841</v>
      </c>
      <c r="D1084" s="149">
        <v>191479.22</v>
      </c>
      <c r="E1084" s="3" t="s">
        <v>24</v>
      </c>
      <c r="F1084" s="3" t="s">
        <v>473</v>
      </c>
      <c r="G1084" s="3" t="s">
        <v>474</v>
      </c>
      <c r="H1084" s="3">
        <v>0</v>
      </c>
      <c r="I1084" s="3" t="s">
        <v>473</v>
      </c>
      <c r="J1084" s="3" t="s">
        <v>473</v>
      </c>
      <c r="K1084" s="3" t="s">
        <v>23</v>
      </c>
      <c r="L1084" s="149" t="s">
        <v>23</v>
      </c>
      <c r="M1084" s="3" t="s">
        <v>475</v>
      </c>
      <c r="N1084" s="149" t="s">
        <v>475</v>
      </c>
      <c r="O1084" s="149" t="s">
        <v>475</v>
      </c>
      <c r="P1084" s="150"/>
      <c r="Q1084" s="3" t="s">
        <v>475</v>
      </c>
      <c r="R1084" s="150"/>
      <c r="T1084" s="150"/>
      <c r="U1084" s="151">
        <v>0</v>
      </c>
      <c r="V1084" s="149" t="s">
        <v>475</v>
      </c>
      <c r="W1084" s="149" t="s">
        <v>475</v>
      </c>
      <c r="X1084" s="149" t="s">
        <v>475</v>
      </c>
      <c r="Y1084" s="149" t="s">
        <v>475</v>
      </c>
      <c r="Z1084" s="150"/>
      <c r="AA1084" s="150"/>
      <c r="AB1084" s="152">
        <v>0</v>
      </c>
      <c r="AC1084" s="152">
        <v>0</v>
      </c>
      <c r="AD1084" s="152">
        <v>0</v>
      </c>
      <c r="AE1084" s="152">
        <v>0</v>
      </c>
      <c r="AF1084" s="152">
        <v>0</v>
      </c>
      <c r="AG1084" s="150"/>
      <c r="AH1084" s="150"/>
      <c r="AI1084" s="150"/>
      <c r="AJ1084" s="150"/>
      <c r="AK1084" s="3" t="s">
        <v>475</v>
      </c>
      <c r="AL1084" s="3" t="s">
        <v>475</v>
      </c>
      <c r="AM1084" s="3" t="s">
        <v>475</v>
      </c>
    </row>
    <row r="1085" spans="1:39" s="3" customFormat="1" x14ac:dyDescent="0.25">
      <c r="A1085" s="3">
        <v>20231231</v>
      </c>
      <c r="B1085" s="3" t="s">
        <v>2842</v>
      </c>
      <c r="C1085" s="3" t="s">
        <v>2843</v>
      </c>
      <c r="D1085" s="149">
        <v>206721.49</v>
      </c>
      <c r="E1085" s="3" t="s">
        <v>23</v>
      </c>
      <c r="F1085" s="3" t="s">
        <v>500</v>
      </c>
      <c r="G1085" s="3" t="s">
        <v>504</v>
      </c>
      <c r="H1085" s="3">
        <v>1</v>
      </c>
      <c r="I1085" s="3" t="s">
        <v>500</v>
      </c>
      <c r="J1085" s="157" t="s">
        <v>506</v>
      </c>
      <c r="K1085" s="3" t="s">
        <v>24</v>
      </c>
      <c r="L1085" s="149" t="s">
        <v>23</v>
      </c>
      <c r="M1085" s="3" t="s">
        <v>475</v>
      </c>
      <c r="N1085" s="149" t="s">
        <v>475</v>
      </c>
      <c r="O1085" s="149" t="s">
        <v>475</v>
      </c>
      <c r="P1085" s="150"/>
      <c r="Q1085" s="3" t="s">
        <v>475</v>
      </c>
      <c r="R1085" s="150"/>
      <c r="T1085" s="150"/>
      <c r="U1085" s="151">
        <v>0</v>
      </c>
      <c r="V1085" s="149" t="s">
        <v>475</v>
      </c>
      <c r="W1085" s="149" t="s">
        <v>475</v>
      </c>
      <c r="X1085" s="149" t="s">
        <v>475</v>
      </c>
      <c r="Y1085" s="149" t="s">
        <v>475</v>
      </c>
      <c r="Z1085" s="150"/>
      <c r="AA1085" s="150"/>
      <c r="AB1085" s="152">
        <v>0</v>
      </c>
      <c r="AC1085" s="152">
        <v>0</v>
      </c>
      <c r="AD1085" s="152">
        <v>0</v>
      </c>
      <c r="AE1085" s="152">
        <v>0</v>
      </c>
      <c r="AF1085" s="152">
        <v>0</v>
      </c>
      <c r="AG1085" s="150"/>
      <c r="AH1085" s="150"/>
      <c r="AI1085" s="150"/>
      <c r="AJ1085" s="150"/>
      <c r="AK1085" s="3" t="s">
        <v>22</v>
      </c>
      <c r="AL1085" s="3" t="s">
        <v>1037</v>
      </c>
      <c r="AM1085" s="3" t="s">
        <v>475</v>
      </c>
    </row>
    <row r="1086" spans="1:39" s="3" customFormat="1" x14ac:dyDescent="0.25">
      <c r="A1086" s="3">
        <v>20231231</v>
      </c>
      <c r="B1086" s="3" t="s">
        <v>2844</v>
      </c>
      <c r="C1086" s="3" t="s">
        <v>2845</v>
      </c>
      <c r="D1086" s="149">
        <v>185922.88</v>
      </c>
      <c r="E1086" s="3" t="s">
        <v>23</v>
      </c>
      <c r="F1086" s="3" t="s">
        <v>500</v>
      </c>
      <c r="G1086" s="3" t="s">
        <v>474</v>
      </c>
      <c r="H1086" s="3">
        <v>0</v>
      </c>
      <c r="I1086" s="3" t="s">
        <v>500</v>
      </c>
      <c r="K1086" s="3" t="s">
        <v>23</v>
      </c>
      <c r="L1086" s="149" t="s">
        <v>23</v>
      </c>
      <c r="M1086" s="3" t="s">
        <v>475</v>
      </c>
      <c r="N1086" s="149" t="s">
        <v>475</v>
      </c>
      <c r="O1086" s="149" t="s">
        <v>475</v>
      </c>
      <c r="P1086" s="150"/>
      <c r="Q1086" s="3" t="s">
        <v>475</v>
      </c>
      <c r="R1086" s="150"/>
      <c r="T1086" s="150"/>
      <c r="U1086" s="151">
        <v>0</v>
      </c>
      <c r="V1086" s="149" t="s">
        <v>475</v>
      </c>
      <c r="W1086" s="149" t="s">
        <v>475</v>
      </c>
      <c r="X1086" s="149" t="s">
        <v>475</v>
      </c>
      <c r="Y1086" s="149" t="s">
        <v>475</v>
      </c>
      <c r="Z1086" s="150"/>
      <c r="AA1086" s="150"/>
      <c r="AB1086" s="152">
        <v>0</v>
      </c>
      <c r="AC1086" s="152">
        <v>0</v>
      </c>
      <c r="AD1086" s="152">
        <v>0</v>
      </c>
      <c r="AE1086" s="152">
        <v>0</v>
      </c>
      <c r="AF1086" s="152">
        <v>0</v>
      </c>
      <c r="AG1086" s="150"/>
      <c r="AH1086" s="150"/>
      <c r="AI1086" s="150"/>
      <c r="AJ1086" s="150"/>
      <c r="AK1086" s="3" t="s">
        <v>475</v>
      </c>
      <c r="AL1086" s="3" t="s">
        <v>475</v>
      </c>
      <c r="AM1086" s="3" t="s">
        <v>475</v>
      </c>
    </row>
    <row r="1087" spans="1:39" s="3" customFormat="1" x14ac:dyDescent="0.25">
      <c r="A1087" s="3">
        <v>20231231</v>
      </c>
      <c r="B1087" s="3" t="s">
        <v>2846</v>
      </c>
      <c r="C1087" s="3" t="s">
        <v>2847</v>
      </c>
      <c r="D1087" s="149">
        <v>4658.91</v>
      </c>
      <c r="E1087" s="3" t="s">
        <v>24</v>
      </c>
      <c r="F1087" s="3" t="s">
        <v>473</v>
      </c>
      <c r="G1087" s="3" t="s">
        <v>474</v>
      </c>
      <c r="H1087" s="3">
        <v>0</v>
      </c>
      <c r="I1087" s="3" t="s">
        <v>473</v>
      </c>
      <c r="J1087" s="3" t="s">
        <v>473</v>
      </c>
      <c r="K1087" s="3" t="s">
        <v>23</v>
      </c>
      <c r="L1087" s="149" t="s">
        <v>23</v>
      </c>
      <c r="M1087" s="3" t="s">
        <v>475</v>
      </c>
      <c r="N1087" s="149" t="s">
        <v>475</v>
      </c>
      <c r="O1087" s="149" t="s">
        <v>475</v>
      </c>
      <c r="P1087" s="150"/>
      <c r="Q1087" s="3" t="s">
        <v>475</v>
      </c>
      <c r="R1087" s="150"/>
      <c r="T1087" s="150"/>
      <c r="U1087" s="151">
        <v>0</v>
      </c>
      <c r="V1087" s="149" t="s">
        <v>475</v>
      </c>
      <c r="W1087" s="149" t="s">
        <v>475</v>
      </c>
      <c r="X1087" s="149" t="s">
        <v>475</v>
      </c>
      <c r="Y1087" s="149" t="s">
        <v>475</v>
      </c>
      <c r="Z1087" s="150"/>
      <c r="AA1087" s="150"/>
      <c r="AB1087" s="152">
        <v>0</v>
      </c>
      <c r="AC1087" s="152">
        <v>0</v>
      </c>
      <c r="AD1087" s="152">
        <v>0</v>
      </c>
      <c r="AE1087" s="152">
        <v>0</v>
      </c>
      <c r="AF1087" s="152">
        <v>0</v>
      </c>
      <c r="AG1087" s="150"/>
      <c r="AH1087" s="150"/>
      <c r="AI1087" s="150"/>
      <c r="AJ1087" s="150"/>
      <c r="AK1087" s="3" t="s">
        <v>475</v>
      </c>
      <c r="AL1087" s="3" t="s">
        <v>475</v>
      </c>
      <c r="AM1087" s="3" t="s">
        <v>475</v>
      </c>
    </row>
    <row r="1088" spans="1:39" s="3" customFormat="1" x14ac:dyDescent="0.25">
      <c r="A1088" s="3">
        <v>20231231</v>
      </c>
      <c r="B1088" s="3" t="s">
        <v>2848</v>
      </c>
      <c r="C1088" s="152" t="s">
        <v>2849</v>
      </c>
      <c r="D1088" s="149">
        <v>59028.32</v>
      </c>
      <c r="E1088" s="3" t="s">
        <v>24</v>
      </c>
      <c r="F1088" s="3" t="s">
        <v>473</v>
      </c>
      <c r="G1088" s="3" t="s">
        <v>474</v>
      </c>
      <c r="H1088" s="3">
        <v>0</v>
      </c>
      <c r="I1088" s="3" t="s">
        <v>473</v>
      </c>
      <c r="J1088" s="3" t="s">
        <v>473</v>
      </c>
      <c r="K1088" s="3" t="s">
        <v>23</v>
      </c>
      <c r="L1088" s="149" t="s">
        <v>23</v>
      </c>
      <c r="M1088" s="3" t="s">
        <v>475</v>
      </c>
      <c r="N1088" s="149" t="s">
        <v>475</v>
      </c>
      <c r="O1088" s="149" t="s">
        <v>475</v>
      </c>
      <c r="P1088" s="150"/>
      <c r="Q1088" s="3" t="s">
        <v>475</v>
      </c>
      <c r="R1088" s="150"/>
      <c r="T1088" s="150"/>
      <c r="U1088" s="151">
        <v>0</v>
      </c>
      <c r="V1088" s="149" t="s">
        <v>475</v>
      </c>
      <c r="W1088" s="149" t="s">
        <v>475</v>
      </c>
      <c r="X1088" s="149" t="s">
        <v>475</v>
      </c>
      <c r="Y1088" s="149" t="s">
        <v>475</v>
      </c>
      <c r="Z1088" s="150"/>
      <c r="AA1088" s="150"/>
      <c r="AB1088" s="152">
        <v>0</v>
      </c>
      <c r="AC1088" s="152">
        <v>0</v>
      </c>
      <c r="AD1088" s="152">
        <v>0</v>
      </c>
      <c r="AE1088" s="152">
        <v>0</v>
      </c>
      <c r="AF1088" s="152">
        <v>0</v>
      </c>
      <c r="AG1088" s="150"/>
      <c r="AH1088" s="150"/>
      <c r="AI1088" s="150"/>
      <c r="AJ1088" s="150"/>
      <c r="AK1088" s="3" t="s">
        <v>475</v>
      </c>
      <c r="AL1088" s="3" t="s">
        <v>475</v>
      </c>
      <c r="AM1088" s="3" t="s">
        <v>475</v>
      </c>
    </row>
    <row r="1089" spans="1:39" s="3" customFormat="1" x14ac:dyDescent="0.25">
      <c r="A1089" s="3">
        <v>20231231</v>
      </c>
      <c r="B1089" s="3" t="s">
        <v>2850</v>
      </c>
      <c r="C1089" s="3" t="s">
        <v>2851</v>
      </c>
      <c r="D1089" s="149">
        <v>23911.279999999999</v>
      </c>
      <c r="E1089" s="3" t="s">
        <v>23</v>
      </c>
      <c r="F1089" s="3" t="s">
        <v>500</v>
      </c>
      <c r="G1089" s="3" t="s">
        <v>474</v>
      </c>
      <c r="H1089" s="3">
        <v>0</v>
      </c>
      <c r="I1089" s="3" t="s">
        <v>500</v>
      </c>
      <c r="J1089" s="157" t="s">
        <v>483</v>
      </c>
      <c r="K1089" s="3" t="s">
        <v>23</v>
      </c>
      <c r="L1089" s="149" t="s">
        <v>23</v>
      </c>
      <c r="M1089" s="3" t="s">
        <v>475</v>
      </c>
      <c r="N1089" s="149" t="s">
        <v>475</v>
      </c>
      <c r="O1089" s="149" t="s">
        <v>475</v>
      </c>
      <c r="P1089" s="150"/>
      <c r="Q1089" s="3" t="s">
        <v>475</v>
      </c>
      <c r="R1089" s="150"/>
      <c r="T1089" s="150"/>
      <c r="U1089" s="151">
        <v>0</v>
      </c>
      <c r="V1089" s="149" t="s">
        <v>475</v>
      </c>
      <c r="W1089" s="149" t="s">
        <v>475</v>
      </c>
      <c r="X1089" s="149" t="s">
        <v>475</v>
      </c>
      <c r="Y1089" s="149" t="s">
        <v>475</v>
      </c>
      <c r="Z1089" s="150"/>
      <c r="AA1089" s="150"/>
      <c r="AB1089" s="152">
        <v>0</v>
      </c>
      <c r="AC1089" s="152">
        <v>0</v>
      </c>
      <c r="AD1089" s="152">
        <v>0</v>
      </c>
      <c r="AE1089" s="152">
        <v>0</v>
      </c>
      <c r="AF1089" s="152">
        <v>0</v>
      </c>
      <c r="AG1089" s="150"/>
      <c r="AH1089" s="150"/>
      <c r="AI1089" s="150"/>
      <c r="AJ1089" s="150"/>
      <c r="AK1089" s="3" t="s">
        <v>25</v>
      </c>
      <c r="AL1089" s="3" t="s">
        <v>2852</v>
      </c>
      <c r="AM1089" s="3" t="s">
        <v>475</v>
      </c>
    </row>
    <row r="1090" spans="1:39" s="3" customFormat="1" x14ac:dyDescent="0.25">
      <c r="A1090" s="3">
        <v>20231231</v>
      </c>
      <c r="B1090" s="3" t="s">
        <v>2853</v>
      </c>
      <c r="C1090" s="3" t="s">
        <v>2854</v>
      </c>
      <c r="D1090" s="149">
        <v>24209.69</v>
      </c>
      <c r="E1090" s="3" t="s">
        <v>23</v>
      </c>
      <c r="F1090" s="3" t="s">
        <v>500</v>
      </c>
      <c r="G1090" s="3" t="s">
        <v>474</v>
      </c>
      <c r="H1090" s="3">
        <v>0</v>
      </c>
      <c r="I1090" s="3" t="s">
        <v>500</v>
      </c>
      <c r="K1090" s="3" t="s">
        <v>23</v>
      </c>
      <c r="L1090" s="149" t="s">
        <v>23</v>
      </c>
      <c r="M1090" s="3" t="s">
        <v>475</v>
      </c>
      <c r="N1090" s="149" t="s">
        <v>475</v>
      </c>
      <c r="O1090" s="149" t="s">
        <v>475</v>
      </c>
      <c r="P1090" s="150"/>
      <c r="Q1090" s="3" t="s">
        <v>475</v>
      </c>
      <c r="R1090" s="150"/>
      <c r="T1090" s="150"/>
      <c r="U1090" s="151">
        <v>0</v>
      </c>
      <c r="V1090" s="149" t="s">
        <v>475</v>
      </c>
      <c r="W1090" s="149" t="s">
        <v>475</v>
      </c>
      <c r="X1090" s="149" t="s">
        <v>475</v>
      </c>
      <c r="Y1090" s="149" t="s">
        <v>475</v>
      </c>
      <c r="Z1090" s="150"/>
      <c r="AA1090" s="150"/>
      <c r="AB1090" s="152">
        <v>0</v>
      </c>
      <c r="AC1090" s="152">
        <v>0</v>
      </c>
      <c r="AD1090" s="152">
        <v>0</v>
      </c>
      <c r="AE1090" s="152">
        <v>0</v>
      </c>
      <c r="AF1090" s="152">
        <v>0</v>
      </c>
      <c r="AG1090" s="150"/>
      <c r="AH1090" s="150"/>
      <c r="AI1090" s="150"/>
      <c r="AJ1090" s="150"/>
      <c r="AK1090" s="3" t="s">
        <v>475</v>
      </c>
      <c r="AL1090" s="3" t="s">
        <v>475</v>
      </c>
      <c r="AM1090" s="3" t="s">
        <v>475</v>
      </c>
    </row>
    <row r="1091" spans="1:39" s="3" customFormat="1" x14ac:dyDescent="0.25">
      <c r="A1091" s="3">
        <v>20231231</v>
      </c>
      <c r="B1091" s="3" t="s">
        <v>2855</v>
      </c>
      <c r="C1091" s="3" t="s">
        <v>2856</v>
      </c>
      <c r="D1091" s="149">
        <v>3080622.3</v>
      </c>
      <c r="E1091" s="3" t="s">
        <v>23</v>
      </c>
      <c r="F1091" s="3" t="s">
        <v>500</v>
      </c>
      <c r="G1091" s="3" t="s">
        <v>592</v>
      </c>
      <c r="H1091" s="3">
        <v>0</v>
      </c>
      <c r="I1091" s="3" t="s">
        <v>500</v>
      </c>
      <c r="K1091" s="3" t="s">
        <v>23</v>
      </c>
      <c r="L1091" s="149" t="s">
        <v>23</v>
      </c>
      <c r="M1091" s="3" t="s">
        <v>475</v>
      </c>
      <c r="N1091" s="149" t="s">
        <v>475</v>
      </c>
      <c r="O1091" s="149" t="s">
        <v>475</v>
      </c>
      <c r="P1091" s="150"/>
      <c r="Q1091" s="3" t="s">
        <v>475</v>
      </c>
      <c r="R1091" s="150"/>
      <c r="T1091" s="150"/>
      <c r="U1091" s="151">
        <v>0</v>
      </c>
      <c r="V1091" s="149" t="s">
        <v>475</v>
      </c>
      <c r="W1091" s="149" t="s">
        <v>475</v>
      </c>
      <c r="X1091" s="149" t="s">
        <v>475</v>
      </c>
      <c r="Y1091" s="149" t="s">
        <v>475</v>
      </c>
      <c r="Z1091" s="150"/>
      <c r="AA1091" s="150"/>
      <c r="AB1091" s="152">
        <v>0</v>
      </c>
      <c r="AC1091" s="152">
        <v>0</v>
      </c>
      <c r="AD1091" s="152">
        <v>0</v>
      </c>
      <c r="AE1091" s="152">
        <v>0</v>
      </c>
      <c r="AF1091" s="152">
        <v>0</v>
      </c>
      <c r="AG1091" s="150"/>
      <c r="AH1091" s="150"/>
      <c r="AI1091" s="150"/>
      <c r="AJ1091" s="150"/>
      <c r="AK1091" s="3" t="s">
        <v>475</v>
      </c>
      <c r="AL1091" s="3" t="s">
        <v>475</v>
      </c>
      <c r="AM1091" s="3" t="s">
        <v>475</v>
      </c>
    </row>
    <row r="1092" spans="1:39" s="3" customFormat="1" x14ac:dyDescent="0.25">
      <c r="A1092" s="3">
        <v>20231231</v>
      </c>
      <c r="B1092" s="3" t="s">
        <v>2857</v>
      </c>
      <c r="C1092" s="3" t="s">
        <v>2858</v>
      </c>
      <c r="D1092" s="149">
        <v>86427.71</v>
      </c>
      <c r="E1092" s="3" t="s">
        <v>23</v>
      </c>
      <c r="F1092" s="3" t="s">
        <v>500</v>
      </c>
      <c r="G1092" s="3" t="s">
        <v>474</v>
      </c>
      <c r="H1092" s="3">
        <v>0</v>
      </c>
      <c r="I1092" s="3" t="s">
        <v>500</v>
      </c>
      <c r="K1092" s="3" t="s">
        <v>23</v>
      </c>
      <c r="L1092" s="149" t="s">
        <v>23</v>
      </c>
      <c r="M1092" s="3" t="s">
        <v>475</v>
      </c>
      <c r="N1092" s="149" t="s">
        <v>475</v>
      </c>
      <c r="O1092" s="149" t="s">
        <v>475</v>
      </c>
      <c r="P1092" s="150"/>
      <c r="Q1092" s="3" t="s">
        <v>475</v>
      </c>
      <c r="R1092" s="150"/>
      <c r="T1092" s="150"/>
      <c r="U1092" s="151">
        <v>0</v>
      </c>
      <c r="V1092" s="149" t="s">
        <v>475</v>
      </c>
      <c r="W1092" s="149" t="s">
        <v>475</v>
      </c>
      <c r="X1092" s="149" t="s">
        <v>475</v>
      </c>
      <c r="Y1092" s="149" t="s">
        <v>475</v>
      </c>
      <c r="Z1092" s="150"/>
      <c r="AA1092" s="150"/>
      <c r="AB1092" s="152">
        <v>0</v>
      </c>
      <c r="AC1092" s="152">
        <v>0</v>
      </c>
      <c r="AD1092" s="152">
        <v>0</v>
      </c>
      <c r="AE1092" s="152">
        <v>0</v>
      </c>
      <c r="AF1092" s="152">
        <v>0</v>
      </c>
      <c r="AG1092" s="150"/>
      <c r="AH1092" s="150"/>
      <c r="AI1092" s="150"/>
      <c r="AJ1092" s="150"/>
      <c r="AK1092" s="3" t="s">
        <v>475</v>
      </c>
      <c r="AL1092" s="3" t="s">
        <v>475</v>
      </c>
      <c r="AM1092" s="3" t="s">
        <v>475</v>
      </c>
    </row>
    <row r="1093" spans="1:39" s="3" customFormat="1" x14ac:dyDescent="0.25">
      <c r="A1093" s="3">
        <v>20231231</v>
      </c>
      <c r="B1093" s="3" t="s">
        <v>2859</v>
      </c>
      <c r="C1093" s="3" t="s">
        <v>2860</v>
      </c>
      <c r="D1093" s="149">
        <v>175862.44</v>
      </c>
      <c r="E1093" s="3" t="s">
        <v>23</v>
      </c>
      <c r="F1093" s="3" t="s">
        <v>500</v>
      </c>
      <c r="G1093" s="3" t="s">
        <v>474</v>
      </c>
      <c r="H1093" s="3">
        <v>0</v>
      </c>
      <c r="I1093" s="3" t="s">
        <v>500</v>
      </c>
      <c r="K1093" s="3" t="s">
        <v>23</v>
      </c>
      <c r="L1093" s="149" t="s">
        <v>23</v>
      </c>
      <c r="M1093" s="3" t="s">
        <v>475</v>
      </c>
      <c r="N1093" s="149" t="s">
        <v>475</v>
      </c>
      <c r="O1093" s="149" t="s">
        <v>475</v>
      </c>
      <c r="P1093" s="150"/>
      <c r="Q1093" s="3" t="s">
        <v>475</v>
      </c>
      <c r="R1093" s="150"/>
      <c r="T1093" s="150"/>
      <c r="U1093" s="151">
        <v>0</v>
      </c>
      <c r="V1093" s="149" t="s">
        <v>475</v>
      </c>
      <c r="W1093" s="149" t="s">
        <v>475</v>
      </c>
      <c r="X1093" s="149" t="s">
        <v>475</v>
      </c>
      <c r="Y1093" s="149" t="s">
        <v>475</v>
      </c>
      <c r="Z1093" s="150"/>
      <c r="AA1093" s="150"/>
      <c r="AB1093" s="152">
        <v>0</v>
      </c>
      <c r="AC1093" s="152">
        <v>0</v>
      </c>
      <c r="AD1093" s="152">
        <v>0</v>
      </c>
      <c r="AE1093" s="152">
        <v>0</v>
      </c>
      <c r="AF1093" s="152">
        <v>0</v>
      </c>
      <c r="AG1093" s="150"/>
      <c r="AH1093" s="150"/>
      <c r="AI1093" s="150"/>
      <c r="AJ1093" s="150"/>
      <c r="AK1093" s="3" t="s">
        <v>475</v>
      </c>
      <c r="AL1093" s="3" t="s">
        <v>475</v>
      </c>
      <c r="AM1093" s="3" t="s">
        <v>475</v>
      </c>
    </row>
    <row r="1094" spans="1:39" s="3" customFormat="1" x14ac:dyDescent="0.25">
      <c r="A1094" s="3">
        <v>20231231</v>
      </c>
      <c r="B1094" s="3" t="s">
        <v>2861</v>
      </c>
      <c r="C1094" s="3" t="s">
        <v>2862</v>
      </c>
      <c r="D1094" s="149">
        <v>92175.9</v>
      </c>
      <c r="E1094" s="3" t="s">
        <v>23</v>
      </c>
      <c r="F1094" s="3" t="s">
        <v>500</v>
      </c>
      <c r="G1094" s="3" t="s">
        <v>474</v>
      </c>
      <c r="H1094" s="3">
        <v>0</v>
      </c>
      <c r="I1094" s="3" t="s">
        <v>500</v>
      </c>
      <c r="J1094" s="157" t="s">
        <v>506</v>
      </c>
      <c r="K1094" s="3" t="s">
        <v>23</v>
      </c>
      <c r="L1094" s="149" t="s">
        <v>23</v>
      </c>
      <c r="M1094" s="3" t="s">
        <v>475</v>
      </c>
      <c r="N1094" s="149" t="s">
        <v>475</v>
      </c>
      <c r="O1094" s="149" t="s">
        <v>475</v>
      </c>
      <c r="P1094" s="150"/>
      <c r="Q1094" s="3" t="s">
        <v>475</v>
      </c>
      <c r="R1094" s="150"/>
      <c r="T1094" s="150"/>
      <c r="U1094" s="151">
        <v>0</v>
      </c>
      <c r="V1094" s="149" t="s">
        <v>475</v>
      </c>
      <c r="W1094" s="149" t="s">
        <v>475</v>
      </c>
      <c r="X1094" s="149" t="s">
        <v>475</v>
      </c>
      <c r="Y1094" s="149" t="s">
        <v>475</v>
      </c>
      <c r="Z1094" s="150"/>
      <c r="AA1094" s="150"/>
      <c r="AB1094" s="152">
        <v>0</v>
      </c>
      <c r="AC1094" s="152">
        <v>0</v>
      </c>
      <c r="AD1094" s="152">
        <v>0</v>
      </c>
      <c r="AE1094" s="152">
        <v>0</v>
      </c>
      <c r="AF1094" s="152">
        <v>0</v>
      </c>
      <c r="AG1094" s="150"/>
      <c r="AH1094" s="150"/>
      <c r="AI1094" s="150"/>
      <c r="AJ1094" s="150"/>
      <c r="AK1094" s="3" t="s">
        <v>22</v>
      </c>
      <c r="AL1094" s="3" t="s">
        <v>2863</v>
      </c>
      <c r="AM1094" s="3" t="s">
        <v>475</v>
      </c>
    </row>
    <row r="1095" spans="1:39" s="3" customFormat="1" x14ac:dyDescent="0.25">
      <c r="A1095" s="3">
        <v>20231231</v>
      </c>
      <c r="B1095" s="3" t="s">
        <v>2864</v>
      </c>
      <c r="C1095" s="3" t="s">
        <v>2865</v>
      </c>
      <c r="D1095" s="149">
        <v>19742.55</v>
      </c>
      <c r="E1095" s="3" t="s">
        <v>23</v>
      </c>
      <c r="F1095" s="3" t="s">
        <v>500</v>
      </c>
      <c r="G1095" s="3" t="s">
        <v>504</v>
      </c>
      <c r="H1095" s="3">
        <v>1</v>
      </c>
      <c r="I1095" s="3" t="s">
        <v>500</v>
      </c>
      <c r="K1095" s="3" t="s">
        <v>24</v>
      </c>
      <c r="L1095" s="149" t="s">
        <v>23</v>
      </c>
      <c r="M1095" s="3" t="s">
        <v>475</v>
      </c>
      <c r="N1095" s="149" t="s">
        <v>475</v>
      </c>
      <c r="O1095" s="149" t="s">
        <v>475</v>
      </c>
      <c r="P1095" s="150"/>
      <c r="Q1095" s="3" t="s">
        <v>475</v>
      </c>
      <c r="R1095" s="150"/>
      <c r="T1095" s="150"/>
      <c r="U1095" s="151">
        <v>0</v>
      </c>
      <c r="V1095" s="149" t="s">
        <v>475</v>
      </c>
      <c r="W1095" s="149" t="s">
        <v>475</v>
      </c>
      <c r="X1095" s="149" t="s">
        <v>475</v>
      </c>
      <c r="Y1095" s="149" t="s">
        <v>475</v>
      </c>
      <c r="Z1095" s="150"/>
      <c r="AA1095" s="150"/>
      <c r="AB1095" s="152">
        <v>0</v>
      </c>
      <c r="AC1095" s="152">
        <v>0</v>
      </c>
      <c r="AD1095" s="152">
        <v>0</v>
      </c>
      <c r="AE1095" s="152">
        <v>0</v>
      </c>
      <c r="AF1095" s="152">
        <v>0</v>
      </c>
      <c r="AG1095" s="150"/>
      <c r="AH1095" s="150"/>
      <c r="AI1095" s="150"/>
      <c r="AJ1095" s="150"/>
      <c r="AK1095" s="3" t="s">
        <v>475</v>
      </c>
      <c r="AL1095" s="3" t="s">
        <v>475</v>
      </c>
      <c r="AM1095" s="3" t="s">
        <v>475</v>
      </c>
    </row>
    <row r="1096" spans="1:39" s="3" customFormat="1" x14ac:dyDescent="0.25">
      <c r="A1096" s="3">
        <v>20231231</v>
      </c>
      <c r="B1096" s="3" t="s">
        <v>2866</v>
      </c>
      <c r="C1096" s="3" t="s">
        <v>2867</v>
      </c>
      <c r="D1096" s="149">
        <v>2178.15</v>
      </c>
      <c r="E1096" s="3" t="s">
        <v>24</v>
      </c>
      <c r="F1096" s="3" t="s">
        <v>473</v>
      </c>
      <c r="G1096" s="3" t="s">
        <v>474</v>
      </c>
      <c r="H1096" s="3">
        <v>0</v>
      </c>
      <c r="I1096" s="3" t="s">
        <v>473</v>
      </c>
      <c r="J1096" s="3" t="s">
        <v>473</v>
      </c>
      <c r="K1096" s="3" t="s">
        <v>23</v>
      </c>
      <c r="L1096" s="149" t="s">
        <v>23</v>
      </c>
      <c r="M1096" s="3" t="s">
        <v>475</v>
      </c>
      <c r="N1096" s="149" t="s">
        <v>475</v>
      </c>
      <c r="O1096" s="149" t="s">
        <v>475</v>
      </c>
      <c r="P1096" s="150"/>
      <c r="Q1096" s="3" t="s">
        <v>475</v>
      </c>
      <c r="R1096" s="150"/>
      <c r="T1096" s="150"/>
      <c r="U1096" s="151">
        <v>0</v>
      </c>
      <c r="V1096" s="149" t="s">
        <v>475</v>
      </c>
      <c r="W1096" s="149" t="s">
        <v>475</v>
      </c>
      <c r="X1096" s="149" t="s">
        <v>475</v>
      </c>
      <c r="Y1096" s="149" t="s">
        <v>475</v>
      </c>
      <c r="Z1096" s="150"/>
      <c r="AA1096" s="150"/>
      <c r="AB1096" s="152">
        <v>0</v>
      </c>
      <c r="AC1096" s="152">
        <v>0</v>
      </c>
      <c r="AD1096" s="152">
        <v>0</v>
      </c>
      <c r="AE1096" s="152">
        <v>0</v>
      </c>
      <c r="AF1096" s="152">
        <v>0</v>
      </c>
      <c r="AG1096" s="150"/>
      <c r="AH1096" s="150"/>
      <c r="AI1096" s="150"/>
      <c r="AJ1096" s="150"/>
      <c r="AK1096" s="3" t="s">
        <v>475</v>
      </c>
      <c r="AL1096" s="3" t="s">
        <v>475</v>
      </c>
      <c r="AM1096" s="3" t="s">
        <v>475</v>
      </c>
    </row>
  </sheetData>
  <autoFilter ref="A1:AN1096" xr:uid="{00000000-0009-0000-0000-000000000000}"/>
  <pageMargins left="0.7" right="0.7" top="0.75" bottom="0.75" header="0.3" footer="0.3"/>
  <pageSetup paperSize="9" orientation="portrait" r:id="rId1"/>
  <headerFooter>
    <oddHeader>&amp;R&amp;"Century"&amp;8&amp;KE7EC06 Gruppo Banco BPM - Uso Interno&amp;1#_x000D_</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tabColor rgb="FF00B050"/>
  </sheetPr>
  <dimension ref="A1:CU73"/>
  <sheetViews>
    <sheetView zoomScale="70" zoomScaleNormal="70" workbookViewId="0">
      <selection activeCell="B1" sqref="B1"/>
    </sheetView>
  </sheetViews>
  <sheetFormatPr defaultColWidth="8.7109375" defaultRowHeight="15" outlineLevelCol="1" x14ac:dyDescent="0.25"/>
  <cols>
    <col min="1" max="1" width="1" style="11" bestFit="1" customWidth="1"/>
    <col min="2" max="2" width="26.28515625" style="12" bestFit="1" customWidth="1"/>
    <col min="3" max="3" width="65.5703125" style="11" bestFit="1" customWidth="1"/>
    <col min="4" max="4" width="33.5703125" style="11" customWidth="1"/>
    <col min="5" max="5" width="20" style="11" bestFit="1" customWidth="1"/>
    <col min="6" max="6" width="18.7109375" style="11" bestFit="1" customWidth="1"/>
    <col min="7" max="7" width="16.5703125" style="11" bestFit="1" customWidth="1"/>
    <col min="8" max="8" width="15" style="11" bestFit="1" customWidth="1"/>
    <col min="9" max="11" width="17.85546875" style="11" customWidth="1"/>
    <col min="12" max="12" width="16.5703125" style="11" bestFit="1" customWidth="1"/>
    <col min="13" max="13" width="17.85546875" style="11" bestFit="1" customWidth="1"/>
    <col min="14" max="14" width="10.42578125" style="11" bestFit="1" customWidth="1"/>
    <col min="15" max="15" width="1.85546875" style="13" hidden="1" customWidth="1"/>
    <col min="16" max="16" width="1.5703125" style="13" hidden="1" customWidth="1"/>
    <col min="17" max="17" width="13.28515625" style="13" hidden="1" customWidth="1"/>
    <col min="18" max="18" width="9.28515625" style="13" hidden="1" customWidth="1"/>
    <col min="19" max="20" width="2.140625" style="13" hidden="1" customWidth="1"/>
    <col min="21" max="21" width="13.28515625" style="13" hidden="1" customWidth="1"/>
    <col min="22" max="22" width="9.28515625" style="13" hidden="1" customWidth="1"/>
    <col min="23" max="24" width="1.7109375" style="13" hidden="1" customWidth="1"/>
    <col min="25" max="25" width="13.28515625" style="13" hidden="1" customWidth="1"/>
    <col min="26" max="26" width="9.28515625" style="13" hidden="1" customWidth="1"/>
    <col min="27" max="27" width="2.42578125" style="13" hidden="1" customWidth="1"/>
    <col min="28" max="28" width="1.85546875" style="13" hidden="1" customWidth="1"/>
    <col min="29" max="29" width="13.28515625" style="13" hidden="1" customWidth="1"/>
    <col min="30" max="30" width="9.28515625" style="13" hidden="1" customWidth="1"/>
    <col min="31" max="31" width="20" style="11" customWidth="1"/>
    <col min="32" max="32" width="17.42578125" style="11" customWidth="1"/>
    <col min="33" max="33" width="13.28515625" style="11" bestFit="1" customWidth="1"/>
    <col min="34" max="34" width="18.7109375" style="11" customWidth="1"/>
    <col min="35" max="35" width="16.28515625" style="11" bestFit="1" customWidth="1"/>
    <col min="36" max="36" width="27.7109375" style="11" hidden="1" customWidth="1" outlineLevel="1"/>
    <col min="37" max="37" width="3" style="11" hidden="1" customWidth="1" outlineLevel="1"/>
    <col min="38" max="38" width="2.42578125" style="11" hidden="1" customWidth="1" outlineLevel="1"/>
    <col min="39" max="39" width="13.28515625" style="11" hidden="1" customWidth="1" outlineLevel="1"/>
    <col min="40" max="40" width="10.5703125" style="11" hidden="1" customWidth="1" outlineLevel="1"/>
    <col min="41" max="41" width="9.28515625" style="11" hidden="1" customWidth="1" outlineLevel="1"/>
    <col min="42" max="42" width="3.5703125" style="11" hidden="1" customWidth="1" outlineLevel="1"/>
    <col min="43" max="43" width="3" style="11" hidden="1" customWidth="1" outlineLevel="1"/>
    <col min="44" max="44" width="13.28515625" style="11" hidden="1" customWidth="1" outlineLevel="1"/>
    <col min="45" max="45" width="9.28515625" style="11" hidden="1" customWidth="1" outlineLevel="1"/>
    <col min="46" max="46" width="3" style="13" hidden="1" customWidth="1" outlineLevel="1"/>
    <col min="47" max="47" width="2.7109375" style="13" hidden="1" customWidth="1" outlineLevel="1"/>
    <col min="48" max="48" width="13.28515625" style="13" hidden="1" customWidth="1" outlineLevel="1"/>
    <col min="49" max="49" width="9.28515625" style="13" hidden="1" customWidth="1" outlineLevel="1"/>
    <col min="50" max="50" width="3" style="13" hidden="1" customWidth="1" outlineLevel="1"/>
    <col min="51" max="51" width="2.85546875" style="13" hidden="1" customWidth="1" outlineLevel="1"/>
    <col min="52" max="52" width="13.28515625" style="13" hidden="1" customWidth="1" outlineLevel="1"/>
    <col min="53" max="53" width="9.28515625" style="13" hidden="1" customWidth="1" outlineLevel="1"/>
    <col min="54" max="54" width="2.85546875" style="13" hidden="1" customWidth="1" outlineLevel="1"/>
    <col min="55" max="55" width="2.7109375" style="13" hidden="1" customWidth="1" outlineLevel="1"/>
    <col min="56" max="56" width="13.28515625" style="13" hidden="1" customWidth="1" outlineLevel="1"/>
    <col min="57" max="57" width="9.28515625" style="13" hidden="1" customWidth="1" outlineLevel="1"/>
    <col min="58" max="58" width="2.85546875" style="13" hidden="1" customWidth="1" outlineLevel="1"/>
    <col min="59" max="59" width="3.28515625" style="13" hidden="1" customWidth="1" outlineLevel="1"/>
    <col min="60" max="60" width="13.28515625" style="13" hidden="1" customWidth="1" outlineLevel="1"/>
    <col min="61" max="61" width="9.28515625" style="13" hidden="1" customWidth="1" outlineLevel="1"/>
    <col min="62" max="62" width="3" style="11" hidden="1" customWidth="1" outlineLevel="1"/>
    <col min="63" max="63" width="3.28515625" style="11" hidden="1" customWidth="1" outlineLevel="1"/>
    <col min="64" max="64" width="13.28515625" style="11" hidden="1" customWidth="1" outlineLevel="1"/>
    <col min="65" max="65" width="10.5703125" style="11" hidden="1" customWidth="1" outlineLevel="1"/>
    <col min="66" max="66" width="9.28515625" style="11" hidden="1" customWidth="1" outlineLevel="1"/>
    <col min="67" max="67" width="8.7109375" style="11" collapsed="1"/>
    <col min="68" max="16384" width="8.7109375" style="11"/>
  </cols>
  <sheetData>
    <row r="1" spans="1:67" ht="15.75" thickBot="1" x14ac:dyDescent="0.3"/>
    <row r="2" spans="1:67" ht="32.25" thickBot="1" x14ac:dyDescent="0.3">
      <c r="B2" s="14" t="s">
        <v>93</v>
      </c>
      <c r="D2" s="385" t="s">
        <v>205</v>
      </c>
      <c r="E2" s="386"/>
      <c r="F2" s="386"/>
      <c r="G2" s="386"/>
      <c r="H2" s="386"/>
      <c r="I2" s="386"/>
      <c r="J2" s="386"/>
      <c r="K2" s="386"/>
      <c r="L2" s="386"/>
      <c r="M2" s="386"/>
      <c r="N2" s="387"/>
    </row>
    <row r="4" spans="1:67" s="19" customFormat="1" ht="30" x14ac:dyDescent="0.25">
      <c r="A4" s="12"/>
      <c r="B4" s="12"/>
      <c r="C4" s="15"/>
      <c r="D4" s="16" t="s">
        <v>0</v>
      </c>
      <c r="E4" s="16" t="s">
        <v>1</v>
      </c>
      <c r="F4" s="16" t="s">
        <v>2</v>
      </c>
      <c r="G4" s="16" t="s">
        <v>3</v>
      </c>
      <c r="H4" s="16" t="s">
        <v>4</v>
      </c>
      <c r="I4" s="16" t="s">
        <v>5</v>
      </c>
      <c r="J4" s="16" t="s">
        <v>6</v>
      </c>
      <c r="K4" s="16" t="s">
        <v>7</v>
      </c>
      <c r="L4" s="16" t="s">
        <v>8</v>
      </c>
      <c r="M4" s="16"/>
      <c r="N4" s="16" t="s">
        <v>9</v>
      </c>
      <c r="O4" s="16" t="s">
        <v>10</v>
      </c>
      <c r="P4" s="16" t="s">
        <v>11</v>
      </c>
      <c r="Q4" s="16" t="s">
        <v>12</v>
      </c>
      <c r="R4" s="16" t="s">
        <v>13</v>
      </c>
      <c r="S4" s="16" t="s">
        <v>14</v>
      </c>
      <c r="T4" s="16" t="s">
        <v>15</v>
      </c>
      <c r="U4" s="16" t="s">
        <v>95</v>
      </c>
      <c r="V4" s="16" t="s">
        <v>96</v>
      </c>
      <c r="W4" s="16" t="s">
        <v>97</v>
      </c>
      <c r="X4" s="16" t="s">
        <v>98</v>
      </c>
      <c r="Y4" s="16" t="s">
        <v>99</v>
      </c>
      <c r="Z4" s="16" t="s">
        <v>100</v>
      </c>
      <c r="AA4" s="16" t="s">
        <v>101</v>
      </c>
      <c r="AB4" s="16" t="s">
        <v>102</v>
      </c>
      <c r="AC4" s="16" t="s">
        <v>103</v>
      </c>
      <c r="AD4" s="16" t="s">
        <v>104</v>
      </c>
      <c r="AE4" s="16" t="s">
        <v>105</v>
      </c>
      <c r="AF4" s="16" t="s">
        <v>106</v>
      </c>
      <c r="AG4" s="16" t="s">
        <v>107</v>
      </c>
      <c r="AH4" s="16" t="s">
        <v>108</v>
      </c>
      <c r="AI4" s="16" t="s">
        <v>109</v>
      </c>
      <c r="AJ4" s="16" t="s">
        <v>110</v>
      </c>
      <c r="AK4" s="16" t="s">
        <v>111</v>
      </c>
      <c r="AL4" s="16" t="s">
        <v>112</v>
      </c>
      <c r="AM4" s="16" t="s">
        <v>113</v>
      </c>
      <c r="AN4" s="16" t="s">
        <v>114</v>
      </c>
      <c r="AO4" s="16" t="s">
        <v>115</v>
      </c>
      <c r="AP4" s="16" t="s">
        <v>116</v>
      </c>
      <c r="AQ4" s="16" t="s">
        <v>117</v>
      </c>
      <c r="AR4" s="16" t="s">
        <v>118</v>
      </c>
      <c r="AS4" s="17" t="s">
        <v>119</v>
      </c>
      <c r="AT4" s="16" t="s">
        <v>120</v>
      </c>
      <c r="AU4" s="16" t="s">
        <v>121</v>
      </c>
      <c r="AV4" s="16" t="s">
        <v>122</v>
      </c>
      <c r="AW4" s="16" t="s">
        <v>123</v>
      </c>
      <c r="AX4" s="16" t="s">
        <v>124</v>
      </c>
      <c r="AY4" s="16" t="s">
        <v>125</v>
      </c>
      <c r="AZ4" s="16" t="s">
        <v>126</v>
      </c>
      <c r="BA4" s="16" t="s">
        <v>127</v>
      </c>
      <c r="BB4" s="16" t="s">
        <v>128</v>
      </c>
      <c r="BC4" s="16" t="s">
        <v>129</v>
      </c>
      <c r="BD4" s="16" t="s">
        <v>130</v>
      </c>
      <c r="BE4" s="16" t="s">
        <v>131</v>
      </c>
      <c r="BF4" s="16" t="s">
        <v>132</v>
      </c>
      <c r="BG4" s="16" t="s">
        <v>133</v>
      </c>
      <c r="BH4" s="16" t="s">
        <v>134</v>
      </c>
      <c r="BI4" s="16" t="s">
        <v>135</v>
      </c>
      <c r="BJ4" s="16" t="s">
        <v>136</v>
      </c>
      <c r="BK4" s="16" t="s">
        <v>137</v>
      </c>
      <c r="BL4" s="16" t="s">
        <v>138</v>
      </c>
      <c r="BM4" s="16" t="s">
        <v>139</v>
      </c>
      <c r="BN4" s="16" t="s">
        <v>140</v>
      </c>
      <c r="BO4" s="18"/>
    </row>
    <row r="5" spans="1:67" ht="28.9"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c r="AI5" s="373"/>
      <c r="AJ5" s="366" t="s">
        <v>143</v>
      </c>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8"/>
    </row>
    <row r="6" spans="1:67" ht="14.65" customHeight="1" x14ac:dyDescent="0.25">
      <c r="A6" s="20"/>
      <c r="B6" s="372"/>
      <c r="C6" s="373"/>
      <c r="D6" s="369" t="s">
        <v>144</v>
      </c>
      <c r="E6" s="363" t="s">
        <v>145</v>
      </c>
      <c r="F6" s="364"/>
      <c r="G6" s="364"/>
      <c r="H6" s="364"/>
      <c r="I6" s="365"/>
      <c r="J6" s="363" t="s">
        <v>146</v>
      </c>
      <c r="K6" s="364"/>
      <c r="L6" s="364"/>
      <c r="M6" s="364"/>
      <c r="N6" s="365"/>
      <c r="O6" s="363" t="s">
        <v>147</v>
      </c>
      <c r="P6" s="364"/>
      <c r="Q6" s="364"/>
      <c r="R6" s="365"/>
      <c r="S6" s="363" t="s">
        <v>148</v>
      </c>
      <c r="T6" s="364"/>
      <c r="U6" s="364"/>
      <c r="V6" s="365"/>
      <c r="W6" s="363" t="s">
        <v>149</v>
      </c>
      <c r="X6" s="364"/>
      <c r="Y6" s="364"/>
      <c r="Z6" s="365"/>
      <c r="AA6" s="363" t="s">
        <v>150</v>
      </c>
      <c r="AB6" s="364"/>
      <c r="AC6" s="364"/>
      <c r="AD6" s="365"/>
      <c r="AE6" s="363" t="s">
        <v>2892</v>
      </c>
      <c r="AF6" s="364"/>
      <c r="AG6" s="364"/>
      <c r="AH6" s="364"/>
      <c r="AI6" s="365"/>
      <c r="AJ6" s="369" t="s">
        <v>152</v>
      </c>
      <c r="AK6" s="363" t="s">
        <v>145</v>
      </c>
      <c r="AL6" s="364"/>
      <c r="AM6" s="364"/>
      <c r="AN6" s="364"/>
      <c r="AO6" s="365"/>
      <c r="AP6" s="363" t="s">
        <v>146</v>
      </c>
      <c r="AQ6" s="364"/>
      <c r="AR6" s="364"/>
      <c r="AS6" s="365"/>
      <c r="AT6" s="363" t="s">
        <v>147</v>
      </c>
      <c r="AU6" s="364"/>
      <c r="AV6" s="364"/>
      <c r="AW6" s="365"/>
      <c r="AX6" s="363" t="s">
        <v>148</v>
      </c>
      <c r="AY6" s="364"/>
      <c r="AZ6" s="364"/>
      <c r="BA6" s="365"/>
      <c r="BB6" s="363" t="s">
        <v>149</v>
      </c>
      <c r="BC6" s="364"/>
      <c r="BD6" s="364"/>
      <c r="BE6" s="365"/>
      <c r="BF6" s="363" t="s">
        <v>150</v>
      </c>
      <c r="BG6" s="364"/>
      <c r="BH6" s="364"/>
      <c r="BI6" s="365"/>
      <c r="BJ6" s="363" t="s">
        <v>151</v>
      </c>
      <c r="BK6" s="364"/>
      <c r="BL6" s="364"/>
      <c r="BM6" s="364"/>
      <c r="BN6" s="365"/>
    </row>
    <row r="7" spans="1:67" ht="33.6" customHeight="1" x14ac:dyDescent="0.25">
      <c r="A7" s="20"/>
      <c r="B7" s="372"/>
      <c r="C7" s="373"/>
      <c r="D7" s="369"/>
      <c r="E7" s="366" t="s">
        <v>153</v>
      </c>
      <c r="F7" s="367"/>
      <c r="G7" s="367"/>
      <c r="H7" s="367"/>
      <c r="I7" s="368"/>
      <c r="J7" s="366" t="s">
        <v>153</v>
      </c>
      <c r="K7" s="367"/>
      <c r="L7" s="367"/>
      <c r="M7" s="367"/>
      <c r="N7" s="368"/>
      <c r="O7" s="366" t="s">
        <v>153</v>
      </c>
      <c r="P7" s="367"/>
      <c r="Q7" s="367"/>
      <c r="R7" s="368"/>
      <c r="S7" s="366" t="s">
        <v>153</v>
      </c>
      <c r="T7" s="367"/>
      <c r="U7" s="367"/>
      <c r="V7" s="368"/>
      <c r="W7" s="366" t="s">
        <v>153</v>
      </c>
      <c r="X7" s="367"/>
      <c r="Y7" s="367"/>
      <c r="Z7" s="368"/>
      <c r="AA7" s="366" t="s">
        <v>153</v>
      </c>
      <c r="AB7" s="367"/>
      <c r="AC7" s="367"/>
      <c r="AD7" s="368"/>
      <c r="AE7" s="366" t="s">
        <v>153</v>
      </c>
      <c r="AF7" s="367"/>
      <c r="AG7" s="367"/>
      <c r="AH7" s="367"/>
      <c r="AI7" s="368"/>
      <c r="AJ7" s="369"/>
      <c r="AK7" s="366" t="s">
        <v>153</v>
      </c>
      <c r="AL7" s="367"/>
      <c r="AM7" s="367"/>
      <c r="AN7" s="367"/>
      <c r="AO7" s="368"/>
      <c r="AP7" s="366" t="s">
        <v>153</v>
      </c>
      <c r="AQ7" s="367"/>
      <c r="AR7" s="367"/>
      <c r="AS7" s="368"/>
      <c r="AT7" s="366" t="s">
        <v>153</v>
      </c>
      <c r="AU7" s="367"/>
      <c r="AV7" s="367"/>
      <c r="AW7" s="368"/>
      <c r="AX7" s="366" t="s">
        <v>153</v>
      </c>
      <c r="AY7" s="367"/>
      <c r="AZ7" s="367"/>
      <c r="BA7" s="368"/>
      <c r="BB7" s="366" t="s">
        <v>153</v>
      </c>
      <c r="BC7" s="367"/>
      <c r="BD7" s="367"/>
      <c r="BE7" s="368"/>
      <c r="BF7" s="366" t="s">
        <v>153</v>
      </c>
      <c r="BG7" s="367"/>
      <c r="BH7" s="367"/>
      <c r="BI7" s="368"/>
      <c r="BJ7" s="366" t="s">
        <v>153</v>
      </c>
      <c r="BK7" s="367"/>
      <c r="BL7" s="367"/>
      <c r="BM7" s="367"/>
      <c r="BN7" s="368"/>
    </row>
    <row r="8" spans="1:67" ht="33.6" customHeight="1" x14ac:dyDescent="0.25">
      <c r="A8" s="20"/>
      <c r="B8" s="372"/>
      <c r="C8" s="373"/>
      <c r="D8" s="369"/>
      <c r="E8" s="21"/>
      <c r="F8" s="366" t="s">
        <v>155</v>
      </c>
      <c r="G8" s="367"/>
      <c r="H8" s="367"/>
      <c r="I8" s="368"/>
      <c r="J8" s="21"/>
      <c r="K8" s="366" t="s">
        <v>155</v>
      </c>
      <c r="L8" s="367"/>
      <c r="M8" s="367"/>
      <c r="N8" s="368"/>
      <c r="O8" s="21"/>
      <c r="P8" s="366" t="s">
        <v>155</v>
      </c>
      <c r="Q8" s="367"/>
      <c r="R8" s="368"/>
      <c r="S8" s="21"/>
      <c r="T8" s="366" t="s">
        <v>155</v>
      </c>
      <c r="U8" s="367"/>
      <c r="V8" s="368"/>
      <c r="W8" s="21"/>
      <c r="X8" s="366" t="s">
        <v>155</v>
      </c>
      <c r="Y8" s="367"/>
      <c r="Z8" s="368"/>
      <c r="AA8" s="21"/>
      <c r="AB8" s="366" t="s">
        <v>155</v>
      </c>
      <c r="AC8" s="367"/>
      <c r="AD8" s="368"/>
      <c r="AE8" s="21"/>
      <c r="AF8" s="366" t="s">
        <v>155</v>
      </c>
      <c r="AG8" s="367"/>
      <c r="AH8" s="367"/>
      <c r="AI8" s="368"/>
      <c r="AJ8" s="369"/>
      <c r="AK8" s="21"/>
      <c r="AL8" s="366" t="s">
        <v>155</v>
      </c>
      <c r="AM8" s="367"/>
      <c r="AN8" s="367"/>
      <c r="AO8" s="368"/>
      <c r="AP8" s="21"/>
      <c r="AQ8" s="366" t="s">
        <v>155</v>
      </c>
      <c r="AR8" s="367"/>
      <c r="AS8" s="368"/>
      <c r="AT8" s="21"/>
      <c r="AU8" s="366" t="s">
        <v>155</v>
      </c>
      <c r="AV8" s="367"/>
      <c r="AW8" s="368"/>
      <c r="AX8" s="21"/>
      <c r="AY8" s="366" t="s">
        <v>155</v>
      </c>
      <c r="AZ8" s="367"/>
      <c r="BA8" s="368"/>
      <c r="BB8" s="21"/>
      <c r="BC8" s="366" t="s">
        <v>155</v>
      </c>
      <c r="BD8" s="367"/>
      <c r="BE8" s="368"/>
      <c r="BF8" s="21"/>
      <c r="BG8" s="366" t="s">
        <v>155</v>
      </c>
      <c r="BH8" s="367"/>
      <c r="BI8" s="368"/>
      <c r="BJ8" s="21"/>
      <c r="BK8" s="366" t="s">
        <v>155</v>
      </c>
      <c r="BL8" s="367"/>
      <c r="BM8" s="367"/>
      <c r="BN8" s="368"/>
    </row>
    <row r="9" spans="1:67" ht="45" x14ac:dyDescent="0.25">
      <c r="A9" s="20"/>
      <c r="B9" s="374"/>
      <c r="C9" s="375"/>
      <c r="D9" s="370"/>
      <c r="E9" s="22"/>
      <c r="F9" s="22"/>
      <c r="G9" s="23" t="s">
        <v>156</v>
      </c>
      <c r="H9" s="24" t="s">
        <v>157</v>
      </c>
      <c r="I9" s="24" t="s">
        <v>158</v>
      </c>
      <c r="J9" s="22"/>
      <c r="K9" s="22"/>
      <c r="L9" s="23" t="s">
        <v>156</v>
      </c>
      <c r="M9" s="23" t="s">
        <v>399</v>
      </c>
      <c r="N9" s="24" t="s">
        <v>158</v>
      </c>
      <c r="O9" s="22"/>
      <c r="P9" s="22"/>
      <c r="Q9" s="23" t="s">
        <v>156</v>
      </c>
      <c r="R9" s="24" t="s">
        <v>158</v>
      </c>
      <c r="S9" s="22"/>
      <c r="T9" s="22"/>
      <c r="U9" s="23" t="s">
        <v>156</v>
      </c>
      <c r="V9" s="24" t="s">
        <v>158</v>
      </c>
      <c r="W9" s="22"/>
      <c r="X9" s="22"/>
      <c r="Y9" s="23" t="s">
        <v>156</v>
      </c>
      <c r="Z9" s="24" t="s">
        <v>158</v>
      </c>
      <c r="AA9" s="22"/>
      <c r="AB9" s="22"/>
      <c r="AC9" s="23" t="s">
        <v>156</v>
      </c>
      <c r="AD9" s="24" t="s">
        <v>158</v>
      </c>
      <c r="AE9" s="22"/>
      <c r="AF9" s="22"/>
      <c r="AG9" s="23" t="s">
        <v>156</v>
      </c>
      <c r="AH9" s="24" t="s">
        <v>157</v>
      </c>
      <c r="AI9" s="24" t="s">
        <v>158</v>
      </c>
      <c r="AJ9" s="370"/>
      <c r="AK9" s="22"/>
      <c r="AL9" s="22"/>
      <c r="AM9" s="23" t="s">
        <v>156</v>
      </c>
      <c r="AN9" s="24" t="s">
        <v>157</v>
      </c>
      <c r="AO9" s="24" t="s">
        <v>158</v>
      </c>
      <c r="AP9" s="22"/>
      <c r="AQ9" s="22"/>
      <c r="AR9" s="23" t="s">
        <v>156</v>
      </c>
      <c r="AS9" s="24" t="s">
        <v>158</v>
      </c>
      <c r="AT9" s="22"/>
      <c r="AU9" s="22"/>
      <c r="AV9" s="23" t="s">
        <v>156</v>
      </c>
      <c r="AW9" s="24" t="s">
        <v>158</v>
      </c>
      <c r="AX9" s="22"/>
      <c r="AY9" s="22"/>
      <c r="AZ9" s="23" t="s">
        <v>156</v>
      </c>
      <c r="BA9" s="24" t="s">
        <v>158</v>
      </c>
      <c r="BB9" s="22"/>
      <c r="BC9" s="22"/>
      <c r="BD9" s="23" t="s">
        <v>156</v>
      </c>
      <c r="BE9" s="24" t="s">
        <v>158</v>
      </c>
      <c r="BF9" s="22"/>
      <c r="BG9" s="22"/>
      <c r="BH9" s="23" t="s">
        <v>156</v>
      </c>
      <c r="BI9" s="24" t="s">
        <v>158</v>
      </c>
      <c r="BJ9" s="22"/>
      <c r="BK9" s="22"/>
      <c r="BL9" s="23" t="s">
        <v>156</v>
      </c>
      <c r="BM9" s="24" t="s">
        <v>157</v>
      </c>
      <c r="BN9" s="24" t="s">
        <v>158</v>
      </c>
    </row>
    <row r="10" spans="1:67" x14ac:dyDescent="0.25">
      <c r="A10" s="20"/>
      <c r="B10" s="25"/>
      <c r="C10" s="26" t="s">
        <v>159</v>
      </c>
      <c r="D10" s="27"/>
      <c r="E10" s="28"/>
      <c r="F10" s="28"/>
      <c r="G10" s="29"/>
      <c r="H10" s="29"/>
      <c r="I10" s="29"/>
      <c r="J10" s="28"/>
      <c r="K10" s="28"/>
      <c r="L10" s="29"/>
      <c r="M10" s="29"/>
      <c r="N10" s="29"/>
      <c r="O10" s="28"/>
      <c r="P10" s="28"/>
      <c r="Q10" s="29"/>
      <c r="R10" s="29"/>
      <c r="S10" s="28"/>
      <c r="T10" s="28"/>
      <c r="U10" s="29"/>
      <c r="V10" s="29"/>
      <c r="W10" s="28"/>
      <c r="X10" s="28"/>
      <c r="Y10" s="29"/>
      <c r="Z10" s="29"/>
      <c r="AA10" s="28"/>
      <c r="AB10" s="28"/>
      <c r="AC10" s="29"/>
      <c r="AD10" s="29"/>
      <c r="AE10" s="28"/>
      <c r="AF10" s="28"/>
      <c r="AG10" s="29"/>
      <c r="AH10" s="29"/>
      <c r="AI10" s="29"/>
      <c r="AJ10" s="28"/>
      <c r="AK10" s="28"/>
      <c r="AL10" s="28"/>
      <c r="AM10" s="29"/>
      <c r="AN10" s="29"/>
      <c r="AO10" s="29"/>
      <c r="AP10" s="28"/>
      <c r="AQ10" s="28"/>
      <c r="AR10" s="29"/>
      <c r="AS10" s="29"/>
      <c r="AT10" s="28"/>
      <c r="AU10" s="28"/>
      <c r="AV10" s="29"/>
      <c r="AW10" s="29"/>
      <c r="AX10" s="28"/>
      <c r="AY10" s="28"/>
      <c r="AZ10" s="29"/>
      <c r="BA10" s="29"/>
      <c r="BB10" s="28"/>
      <c r="BC10" s="28"/>
      <c r="BD10" s="29"/>
      <c r="BE10" s="29"/>
      <c r="BF10" s="28"/>
      <c r="BG10" s="28"/>
      <c r="BH10" s="29"/>
      <c r="BI10" s="29"/>
      <c r="BJ10" s="28"/>
      <c r="BK10" s="28"/>
      <c r="BL10" s="29"/>
      <c r="BM10" s="29"/>
      <c r="BN10" s="29"/>
    </row>
    <row r="11" spans="1:67" ht="45" x14ac:dyDescent="0.25">
      <c r="A11" s="20"/>
      <c r="B11" s="30">
        <v>1</v>
      </c>
      <c r="C11" s="31" t="s">
        <v>160</v>
      </c>
      <c r="D11" s="305">
        <v>36425471804.37999</v>
      </c>
      <c r="E11" s="305">
        <v>30010633693.285606</v>
      </c>
      <c r="F11" s="305">
        <v>2976606279.0883398</v>
      </c>
      <c r="G11" s="305">
        <v>0</v>
      </c>
      <c r="H11" s="305">
        <v>59609385.931116</v>
      </c>
      <c r="I11" s="305">
        <v>205452690.13268301</v>
      </c>
      <c r="J11" s="305">
        <v>38718000.473796993</v>
      </c>
      <c r="K11" s="305">
        <v>38544732.378676996</v>
      </c>
      <c r="L11" s="305">
        <v>0</v>
      </c>
      <c r="M11" s="305">
        <v>0</v>
      </c>
      <c r="N11" s="305">
        <v>33012.264778999997</v>
      </c>
      <c r="O11" s="306"/>
      <c r="P11" s="306"/>
      <c r="Q11" s="306"/>
      <c r="R11" s="306"/>
      <c r="S11" s="306"/>
      <c r="T11" s="306"/>
      <c r="U11" s="306"/>
      <c r="V11" s="306"/>
      <c r="W11" s="306"/>
      <c r="X11" s="306"/>
      <c r="Y11" s="306"/>
      <c r="Z11" s="306"/>
      <c r="AA11" s="306"/>
      <c r="AB11" s="306"/>
      <c r="AC11" s="306"/>
      <c r="AD11" s="306"/>
      <c r="AE11" s="305">
        <v>30049351693.759403</v>
      </c>
      <c r="AF11" s="305">
        <v>3015151011.4670167</v>
      </c>
      <c r="AG11" s="305">
        <v>0</v>
      </c>
      <c r="AH11" s="305">
        <v>59609385.931116</v>
      </c>
      <c r="AI11" s="305">
        <v>205485702.39746201</v>
      </c>
      <c r="AJ11" s="33"/>
      <c r="AK11" s="33"/>
      <c r="AL11" s="33"/>
      <c r="AM11" s="33"/>
      <c r="AN11" s="33"/>
      <c r="AO11" s="33"/>
      <c r="AP11" s="33"/>
      <c r="AQ11" s="33"/>
      <c r="AR11" s="33"/>
      <c r="AS11" s="33"/>
      <c r="AT11" s="24"/>
      <c r="AU11" s="24"/>
      <c r="AV11" s="24"/>
      <c r="AW11" s="24"/>
      <c r="AX11" s="24"/>
      <c r="AY11" s="24"/>
      <c r="AZ11" s="24"/>
      <c r="BA11" s="24"/>
      <c r="BB11" s="24"/>
      <c r="BC11" s="24"/>
      <c r="BD11" s="24"/>
      <c r="BE11" s="24"/>
      <c r="BF11" s="24"/>
      <c r="BG11" s="24"/>
      <c r="BH11" s="24"/>
      <c r="BI11" s="24"/>
      <c r="BJ11" s="24"/>
      <c r="BK11" s="24"/>
      <c r="BL11" s="24"/>
      <c r="BM11" s="24"/>
      <c r="BN11" s="24"/>
    </row>
    <row r="12" spans="1:67" x14ac:dyDescent="0.25">
      <c r="A12" s="20"/>
      <c r="B12" s="30">
        <v>2</v>
      </c>
      <c r="C12" s="34" t="s">
        <v>161</v>
      </c>
      <c r="D12" s="305">
        <v>4422258346.0200005</v>
      </c>
      <c r="E12" s="305">
        <v>353081359.92098695</v>
      </c>
      <c r="F12" s="305">
        <v>0</v>
      </c>
      <c r="G12" s="305">
        <v>0</v>
      </c>
      <c r="H12" s="305">
        <v>0</v>
      </c>
      <c r="I12" s="305">
        <v>0</v>
      </c>
      <c r="J12" s="305">
        <v>0</v>
      </c>
      <c r="K12" s="305">
        <v>0</v>
      </c>
      <c r="L12" s="305">
        <v>0</v>
      </c>
      <c r="M12" s="305"/>
      <c r="N12" s="305">
        <v>0</v>
      </c>
      <c r="O12" s="306"/>
      <c r="P12" s="306"/>
      <c r="Q12" s="306"/>
      <c r="R12" s="306"/>
      <c r="S12" s="306"/>
      <c r="T12" s="306"/>
      <c r="U12" s="306"/>
      <c r="V12" s="306"/>
      <c r="W12" s="306"/>
      <c r="X12" s="306"/>
      <c r="Y12" s="306"/>
      <c r="Z12" s="306"/>
      <c r="AA12" s="306"/>
      <c r="AB12" s="306"/>
      <c r="AC12" s="306"/>
      <c r="AD12" s="306"/>
      <c r="AE12" s="305">
        <v>353081359.92098695</v>
      </c>
      <c r="AF12" s="305">
        <v>0</v>
      </c>
      <c r="AG12" s="305">
        <v>0</v>
      </c>
      <c r="AH12" s="305">
        <v>0</v>
      </c>
      <c r="AI12" s="305">
        <v>0</v>
      </c>
      <c r="AJ12" s="33"/>
      <c r="AK12" s="33"/>
      <c r="AL12" s="33"/>
      <c r="AM12" s="33"/>
      <c r="AN12" s="33"/>
      <c r="AO12" s="33"/>
      <c r="AP12" s="33"/>
      <c r="AQ12" s="33"/>
      <c r="AR12" s="33"/>
      <c r="AS12" s="33"/>
      <c r="AT12" s="24"/>
      <c r="AU12" s="24"/>
      <c r="AV12" s="24"/>
      <c r="AW12" s="24"/>
      <c r="AX12" s="24"/>
      <c r="AY12" s="24"/>
      <c r="AZ12" s="24"/>
      <c r="BA12" s="24"/>
      <c r="BB12" s="24"/>
      <c r="BC12" s="24"/>
      <c r="BD12" s="24"/>
      <c r="BE12" s="24"/>
      <c r="BF12" s="24"/>
      <c r="BG12" s="24"/>
      <c r="BH12" s="24"/>
      <c r="BI12" s="24"/>
      <c r="BJ12" s="24"/>
      <c r="BK12" s="24"/>
      <c r="BL12" s="24"/>
      <c r="BM12" s="24"/>
      <c r="BN12" s="24"/>
    </row>
    <row r="13" spans="1:67" x14ac:dyDescent="0.25">
      <c r="A13" s="20"/>
      <c r="B13" s="30">
        <v>3</v>
      </c>
      <c r="C13" s="35" t="s">
        <v>162</v>
      </c>
      <c r="D13" s="305">
        <v>2624610731.9499998</v>
      </c>
      <c r="E13" s="305">
        <v>345839109.79918694</v>
      </c>
      <c r="F13" s="305">
        <v>0</v>
      </c>
      <c r="G13" s="305">
        <v>0</v>
      </c>
      <c r="H13" s="305">
        <v>0</v>
      </c>
      <c r="I13" s="305">
        <v>0</v>
      </c>
      <c r="J13" s="305">
        <v>0</v>
      </c>
      <c r="K13" s="305">
        <v>0</v>
      </c>
      <c r="L13" s="305">
        <v>0</v>
      </c>
      <c r="M13" s="305"/>
      <c r="N13" s="305">
        <v>0</v>
      </c>
      <c r="O13" s="306"/>
      <c r="P13" s="306"/>
      <c r="Q13" s="306"/>
      <c r="R13" s="306"/>
      <c r="S13" s="306"/>
      <c r="T13" s="306"/>
      <c r="U13" s="306"/>
      <c r="V13" s="306"/>
      <c r="W13" s="306"/>
      <c r="X13" s="306"/>
      <c r="Y13" s="306"/>
      <c r="Z13" s="306"/>
      <c r="AA13" s="306"/>
      <c r="AB13" s="306"/>
      <c r="AC13" s="306"/>
      <c r="AD13" s="306"/>
      <c r="AE13" s="305">
        <v>345839109.79918694</v>
      </c>
      <c r="AF13" s="305">
        <v>0</v>
      </c>
      <c r="AG13" s="305">
        <v>0</v>
      </c>
      <c r="AH13" s="305">
        <v>0</v>
      </c>
      <c r="AI13" s="305">
        <v>0</v>
      </c>
      <c r="AJ13" s="33"/>
      <c r="AK13" s="33"/>
      <c r="AL13" s="33"/>
      <c r="AM13" s="33"/>
      <c r="AN13" s="33"/>
      <c r="AO13" s="33"/>
      <c r="AP13" s="33"/>
      <c r="AQ13" s="33"/>
      <c r="AR13" s="33"/>
      <c r="AS13" s="33"/>
      <c r="AT13" s="24"/>
      <c r="AU13" s="24"/>
      <c r="AV13" s="24"/>
      <c r="AW13" s="24"/>
      <c r="AX13" s="24"/>
      <c r="AY13" s="24"/>
      <c r="AZ13" s="24"/>
      <c r="BA13" s="24"/>
      <c r="BB13" s="24"/>
      <c r="BC13" s="24"/>
      <c r="BD13" s="24"/>
      <c r="BE13" s="24"/>
      <c r="BF13" s="24"/>
      <c r="BG13" s="24"/>
      <c r="BH13" s="24"/>
      <c r="BI13" s="24"/>
      <c r="BJ13" s="24"/>
      <c r="BK13" s="24"/>
      <c r="BL13" s="24"/>
      <c r="BM13" s="24"/>
      <c r="BN13" s="24"/>
    </row>
    <row r="14" spans="1:67" x14ac:dyDescent="0.25">
      <c r="A14" s="20"/>
      <c r="B14" s="30">
        <v>4</v>
      </c>
      <c r="C14" s="36" t="s">
        <v>163</v>
      </c>
      <c r="D14" s="305">
        <v>1087480312</v>
      </c>
      <c r="E14" s="305">
        <v>42934115.174911998</v>
      </c>
      <c r="F14" s="305">
        <v>0</v>
      </c>
      <c r="G14" s="305">
        <v>0</v>
      </c>
      <c r="H14" s="305">
        <v>0</v>
      </c>
      <c r="I14" s="305">
        <v>0</v>
      </c>
      <c r="J14" s="305">
        <v>0</v>
      </c>
      <c r="K14" s="305">
        <v>0</v>
      </c>
      <c r="L14" s="305">
        <v>0</v>
      </c>
      <c r="M14" s="305"/>
      <c r="N14" s="305">
        <v>0</v>
      </c>
      <c r="O14" s="306"/>
      <c r="P14" s="306"/>
      <c r="Q14" s="306"/>
      <c r="R14" s="306"/>
      <c r="S14" s="306"/>
      <c r="T14" s="306"/>
      <c r="U14" s="306"/>
      <c r="V14" s="306"/>
      <c r="W14" s="306"/>
      <c r="X14" s="306"/>
      <c r="Y14" s="306"/>
      <c r="Z14" s="306"/>
      <c r="AA14" s="306"/>
      <c r="AB14" s="306"/>
      <c r="AC14" s="306"/>
      <c r="AD14" s="306"/>
      <c r="AE14" s="305">
        <v>42934115.174911998</v>
      </c>
      <c r="AF14" s="305">
        <v>0</v>
      </c>
      <c r="AG14" s="305">
        <v>0</v>
      </c>
      <c r="AH14" s="305">
        <v>0</v>
      </c>
      <c r="AI14" s="305">
        <v>0</v>
      </c>
      <c r="AJ14" s="33"/>
      <c r="AK14" s="33"/>
      <c r="AL14" s="33"/>
      <c r="AM14" s="33"/>
      <c r="AN14" s="33"/>
      <c r="AO14" s="33"/>
      <c r="AP14" s="33"/>
      <c r="AQ14" s="33"/>
      <c r="AR14" s="33"/>
      <c r="AS14" s="33"/>
      <c r="AT14" s="24"/>
      <c r="AU14" s="24"/>
      <c r="AV14" s="24"/>
      <c r="AW14" s="24"/>
      <c r="AX14" s="24"/>
      <c r="AY14" s="24"/>
      <c r="AZ14" s="24"/>
      <c r="BA14" s="24"/>
      <c r="BB14" s="24"/>
      <c r="BC14" s="24"/>
      <c r="BD14" s="24"/>
      <c r="BE14" s="24"/>
      <c r="BF14" s="24"/>
      <c r="BG14" s="24"/>
      <c r="BH14" s="24"/>
      <c r="BI14" s="24"/>
      <c r="BJ14" s="24"/>
      <c r="BK14" s="24"/>
      <c r="BL14" s="24"/>
      <c r="BM14" s="24"/>
      <c r="BN14" s="24"/>
    </row>
    <row r="15" spans="1:67" x14ac:dyDescent="0.25">
      <c r="A15" s="20"/>
      <c r="B15" s="30">
        <v>5</v>
      </c>
      <c r="C15" s="36" t="s">
        <v>164</v>
      </c>
      <c r="D15" s="305">
        <v>1484711782.6999998</v>
      </c>
      <c r="E15" s="305">
        <v>302904994.62427497</v>
      </c>
      <c r="F15" s="305">
        <v>0</v>
      </c>
      <c r="G15" s="305">
        <v>0</v>
      </c>
      <c r="H15" s="305">
        <v>0</v>
      </c>
      <c r="I15" s="305">
        <v>0</v>
      </c>
      <c r="J15" s="305">
        <v>0</v>
      </c>
      <c r="K15" s="305">
        <v>0</v>
      </c>
      <c r="L15" s="305">
        <v>0</v>
      </c>
      <c r="M15" s="305"/>
      <c r="N15" s="305">
        <v>0</v>
      </c>
      <c r="O15" s="306"/>
      <c r="P15" s="306"/>
      <c r="Q15" s="306"/>
      <c r="R15" s="306"/>
      <c r="S15" s="306"/>
      <c r="T15" s="306"/>
      <c r="U15" s="306"/>
      <c r="V15" s="306"/>
      <c r="W15" s="306"/>
      <c r="X15" s="306"/>
      <c r="Y15" s="306"/>
      <c r="Z15" s="306"/>
      <c r="AA15" s="306"/>
      <c r="AB15" s="306"/>
      <c r="AC15" s="306"/>
      <c r="AD15" s="306"/>
      <c r="AE15" s="305">
        <v>302904994.62427497</v>
      </c>
      <c r="AF15" s="305">
        <v>0</v>
      </c>
      <c r="AG15" s="305">
        <v>0</v>
      </c>
      <c r="AH15" s="305">
        <v>0</v>
      </c>
      <c r="AI15" s="305">
        <v>0</v>
      </c>
      <c r="AJ15" s="33"/>
      <c r="AK15" s="33"/>
      <c r="AL15" s="33"/>
      <c r="AM15" s="33"/>
      <c r="AN15" s="33"/>
      <c r="AO15" s="33"/>
      <c r="AP15" s="33"/>
      <c r="AQ15" s="33"/>
      <c r="AR15" s="33"/>
      <c r="AS15" s="33"/>
      <c r="AT15" s="37"/>
      <c r="AU15" s="37"/>
      <c r="AV15" s="37"/>
      <c r="AW15" s="37"/>
      <c r="AX15" s="37"/>
      <c r="AY15" s="37"/>
      <c r="AZ15" s="37"/>
      <c r="BA15" s="37"/>
      <c r="BB15" s="37"/>
      <c r="BC15" s="37"/>
      <c r="BD15" s="37"/>
      <c r="BE15" s="37"/>
      <c r="BF15" s="37"/>
      <c r="BG15" s="37"/>
      <c r="BH15" s="37"/>
      <c r="BI15" s="37"/>
      <c r="BJ15" s="37"/>
      <c r="BK15" s="37"/>
      <c r="BL15" s="37"/>
      <c r="BM15" s="37"/>
      <c r="BN15" s="37"/>
    </row>
    <row r="16" spans="1:67" x14ac:dyDescent="0.25">
      <c r="A16" s="20"/>
      <c r="B16" s="30">
        <v>6</v>
      </c>
      <c r="C16" s="36" t="s">
        <v>165</v>
      </c>
      <c r="D16" s="305">
        <v>52418637.25</v>
      </c>
      <c r="E16" s="305">
        <v>0</v>
      </c>
      <c r="F16" s="305">
        <v>0</v>
      </c>
      <c r="G16" s="307"/>
      <c r="H16" s="305">
        <v>0</v>
      </c>
      <c r="I16" s="305">
        <v>0</v>
      </c>
      <c r="J16" s="305">
        <v>0</v>
      </c>
      <c r="K16" s="305">
        <v>0</v>
      </c>
      <c r="L16" s="307"/>
      <c r="M16" s="307"/>
      <c r="N16" s="305">
        <v>0</v>
      </c>
      <c r="O16" s="306"/>
      <c r="P16" s="306"/>
      <c r="Q16" s="306"/>
      <c r="R16" s="306"/>
      <c r="S16" s="306"/>
      <c r="T16" s="306"/>
      <c r="U16" s="306"/>
      <c r="V16" s="306"/>
      <c r="W16" s="306"/>
      <c r="X16" s="306"/>
      <c r="Y16" s="306"/>
      <c r="Z16" s="306"/>
      <c r="AA16" s="306"/>
      <c r="AB16" s="306"/>
      <c r="AC16" s="306"/>
      <c r="AD16" s="306"/>
      <c r="AE16" s="305">
        <v>0</v>
      </c>
      <c r="AF16" s="305">
        <v>0</v>
      </c>
      <c r="AG16" s="308">
        <v>0</v>
      </c>
      <c r="AH16" s="305">
        <v>0</v>
      </c>
      <c r="AI16" s="305">
        <v>0</v>
      </c>
      <c r="AJ16" s="33"/>
      <c r="AK16" s="33"/>
      <c r="AL16" s="33"/>
      <c r="AM16" s="29"/>
      <c r="AN16" s="33"/>
      <c r="AO16" s="33"/>
      <c r="AP16" s="33"/>
      <c r="AQ16" s="33"/>
      <c r="AR16" s="29"/>
      <c r="AS16" s="33"/>
      <c r="AT16" s="24"/>
      <c r="AU16" s="24"/>
      <c r="AV16" s="29"/>
      <c r="AW16" s="24"/>
      <c r="AX16" s="24"/>
      <c r="AY16" s="24"/>
      <c r="AZ16" s="29"/>
      <c r="BA16" s="24"/>
      <c r="BB16" s="24"/>
      <c r="BC16" s="24"/>
      <c r="BD16" s="29"/>
      <c r="BE16" s="24"/>
      <c r="BF16" s="24"/>
      <c r="BG16" s="24"/>
      <c r="BH16" s="29"/>
      <c r="BI16" s="24"/>
      <c r="BJ16" s="24"/>
      <c r="BK16" s="24"/>
      <c r="BL16" s="29"/>
      <c r="BM16" s="24"/>
      <c r="BN16" s="24"/>
    </row>
    <row r="17" spans="1:99" x14ac:dyDescent="0.25">
      <c r="A17" s="20"/>
      <c r="B17" s="30">
        <v>7</v>
      </c>
      <c r="C17" s="35" t="s">
        <v>166</v>
      </c>
      <c r="D17" s="305">
        <v>1797647614.0700002</v>
      </c>
      <c r="E17" s="305">
        <v>7242250.1218000008</v>
      </c>
      <c r="F17" s="305">
        <v>0</v>
      </c>
      <c r="G17" s="305">
        <v>0</v>
      </c>
      <c r="H17" s="305">
        <v>0</v>
      </c>
      <c r="I17" s="305">
        <v>0</v>
      </c>
      <c r="J17" s="305">
        <v>0</v>
      </c>
      <c r="K17" s="305">
        <v>0</v>
      </c>
      <c r="L17" s="305">
        <v>0</v>
      </c>
      <c r="M17" s="305"/>
      <c r="N17" s="305">
        <v>0</v>
      </c>
      <c r="O17" s="306"/>
      <c r="P17" s="306"/>
      <c r="Q17" s="306"/>
      <c r="R17" s="306"/>
      <c r="S17" s="306"/>
      <c r="T17" s="306"/>
      <c r="U17" s="306"/>
      <c r="V17" s="306"/>
      <c r="W17" s="306"/>
      <c r="X17" s="306"/>
      <c r="Y17" s="306"/>
      <c r="Z17" s="306"/>
      <c r="AA17" s="306"/>
      <c r="AB17" s="306"/>
      <c r="AC17" s="306"/>
      <c r="AD17" s="306"/>
      <c r="AE17" s="305">
        <v>7242250.1218000008</v>
      </c>
      <c r="AF17" s="305">
        <v>0</v>
      </c>
      <c r="AG17" s="305">
        <v>0</v>
      </c>
      <c r="AH17" s="305">
        <v>0</v>
      </c>
      <c r="AI17" s="305">
        <v>0</v>
      </c>
      <c r="AJ17" s="33"/>
      <c r="AK17" s="33"/>
      <c r="AL17" s="33"/>
      <c r="AM17" s="33"/>
      <c r="AN17" s="33"/>
      <c r="AO17" s="33"/>
      <c r="AP17" s="33"/>
      <c r="AQ17" s="33"/>
      <c r="AR17" s="33"/>
      <c r="AS17" s="33"/>
      <c r="AT17" s="24"/>
      <c r="AU17" s="24"/>
      <c r="AV17" s="24"/>
      <c r="AW17" s="24"/>
      <c r="AX17" s="24"/>
      <c r="AY17" s="24"/>
      <c r="AZ17" s="24"/>
      <c r="BA17" s="24"/>
      <c r="BB17" s="24"/>
      <c r="BC17" s="24"/>
      <c r="BD17" s="24"/>
      <c r="BE17" s="24"/>
      <c r="BF17" s="24"/>
      <c r="BG17" s="24"/>
      <c r="BH17" s="24"/>
      <c r="BI17" s="24"/>
      <c r="BJ17" s="24"/>
      <c r="BK17" s="24"/>
      <c r="BL17" s="24"/>
      <c r="BM17" s="24"/>
      <c r="BN17" s="24"/>
    </row>
    <row r="18" spans="1:99" x14ac:dyDescent="0.25">
      <c r="A18" s="20"/>
      <c r="B18" s="30">
        <v>8</v>
      </c>
      <c r="C18" s="36" t="s">
        <v>167</v>
      </c>
      <c r="D18" s="305">
        <v>0</v>
      </c>
      <c r="E18" s="305">
        <v>0</v>
      </c>
      <c r="F18" s="305">
        <v>0</v>
      </c>
      <c r="G18" s="305">
        <v>0</v>
      </c>
      <c r="H18" s="305">
        <v>0</v>
      </c>
      <c r="I18" s="305">
        <v>0</v>
      </c>
      <c r="J18" s="305">
        <v>0</v>
      </c>
      <c r="K18" s="305">
        <v>0</v>
      </c>
      <c r="L18" s="305">
        <v>0</v>
      </c>
      <c r="M18" s="305"/>
      <c r="N18" s="305">
        <v>0</v>
      </c>
      <c r="O18" s="306"/>
      <c r="P18" s="306"/>
      <c r="Q18" s="306"/>
      <c r="R18" s="306"/>
      <c r="S18" s="306"/>
      <c r="T18" s="306"/>
      <c r="U18" s="306"/>
      <c r="V18" s="306"/>
      <c r="W18" s="306"/>
      <c r="X18" s="306"/>
      <c r="Y18" s="306"/>
      <c r="Z18" s="306"/>
      <c r="AA18" s="306"/>
      <c r="AB18" s="306"/>
      <c r="AC18" s="306"/>
      <c r="AD18" s="306"/>
      <c r="AE18" s="305">
        <v>0</v>
      </c>
      <c r="AF18" s="305">
        <v>0</v>
      </c>
      <c r="AG18" s="305">
        <v>0</v>
      </c>
      <c r="AH18" s="305">
        <v>0</v>
      </c>
      <c r="AI18" s="305">
        <v>0</v>
      </c>
      <c r="AJ18" s="33"/>
      <c r="AK18" s="33"/>
      <c r="AL18" s="33"/>
      <c r="AM18" s="33"/>
      <c r="AN18" s="33"/>
      <c r="AO18" s="33"/>
      <c r="AP18" s="33"/>
      <c r="AQ18" s="33"/>
      <c r="AR18" s="33"/>
      <c r="AS18" s="33"/>
      <c r="AT18" s="24"/>
      <c r="AU18" s="24"/>
      <c r="AV18" s="24"/>
      <c r="AW18" s="24"/>
      <c r="AX18" s="24"/>
      <c r="AY18" s="24"/>
      <c r="AZ18" s="24"/>
      <c r="BA18" s="24"/>
      <c r="BB18" s="24"/>
      <c r="BC18" s="24"/>
      <c r="BD18" s="24"/>
      <c r="BE18" s="24"/>
      <c r="BF18" s="24"/>
      <c r="BG18" s="24"/>
      <c r="BH18" s="24"/>
      <c r="BI18" s="24"/>
      <c r="BJ18" s="24"/>
      <c r="BK18" s="24"/>
      <c r="BL18" s="24"/>
      <c r="BM18" s="24"/>
      <c r="BN18" s="24"/>
    </row>
    <row r="19" spans="1:99" x14ac:dyDescent="0.25">
      <c r="A19" s="20"/>
      <c r="B19" s="30">
        <v>9</v>
      </c>
      <c r="C19" s="38" t="s">
        <v>168</v>
      </c>
      <c r="D19" s="305">
        <v>0</v>
      </c>
      <c r="E19" s="305">
        <v>0</v>
      </c>
      <c r="F19" s="305">
        <v>0</v>
      </c>
      <c r="G19" s="305">
        <v>0</v>
      </c>
      <c r="H19" s="305">
        <v>0</v>
      </c>
      <c r="I19" s="305">
        <v>0</v>
      </c>
      <c r="J19" s="305">
        <v>0</v>
      </c>
      <c r="K19" s="305">
        <v>0</v>
      </c>
      <c r="L19" s="305">
        <v>0</v>
      </c>
      <c r="M19" s="305"/>
      <c r="N19" s="305">
        <v>0</v>
      </c>
      <c r="O19" s="306"/>
      <c r="P19" s="306"/>
      <c r="Q19" s="306"/>
      <c r="R19" s="306"/>
      <c r="S19" s="306"/>
      <c r="T19" s="306"/>
      <c r="U19" s="306"/>
      <c r="V19" s="306"/>
      <c r="W19" s="306"/>
      <c r="X19" s="306"/>
      <c r="Y19" s="306"/>
      <c r="Z19" s="306"/>
      <c r="AA19" s="306"/>
      <c r="AB19" s="306"/>
      <c r="AC19" s="306"/>
      <c r="AD19" s="306"/>
      <c r="AE19" s="305">
        <v>0</v>
      </c>
      <c r="AF19" s="305">
        <v>0</v>
      </c>
      <c r="AG19" s="305">
        <v>0</v>
      </c>
      <c r="AH19" s="305">
        <v>0</v>
      </c>
      <c r="AI19" s="305">
        <v>0</v>
      </c>
      <c r="AJ19" s="33"/>
      <c r="AK19" s="33"/>
      <c r="AL19" s="33"/>
      <c r="AM19" s="33"/>
      <c r="AN19" s="33"/>
      <c r="AO19" s="33"/>
      <c r="AP19" s="33"/>
      <c r="AQ19" s="33"/>
      <c r="AR19" s="33"/>
      <c r="AS19" s="33"/>
      <c r="AT19" s="24"/>
      <c r="AU19" s="24"/>
      <c r="AV19" s="24"/>
      <c r="AW19" s="24"/>
      <c r="AX19" s="24"/>
      <c r="AY19" s="24"/>
      <c r="AZ19" s="24"/>
      <c r="BA19" s="24"/>
      <c r="BB19" s="24"/>
      <c r="BC19" s="24"/>
      <c r="BD19" s="24"/>
      <c r="BE19" s="24"/>
      <c r="BF19" s="24"/>
      <c r="BG19" s="24"/>
      <c r="BH19" s="24"/>
      <c r="BI19" s="24"/>
      <c r="BJ19" s="24"/>
      <c r="BK19" s="24"/>
      <c r="BL19" s="24"/>
      <c r="BM19" s="24"/>
      <c r="BN19" s="24"/>
    </row>
    <row r="20" spans="1:99" s="41" customFormat="1" x14ac:dyDescent="0.25">
      <c r="A20" s="39"/>
      <c r="B20" s="40">
        <v>10</v>
      </c>
      <c r="C20" s="38" t="s">
        <v>169</v>
      </c>
      <c r="D20" s="305">
        <v>0</v>
      </c>
      <c r="E20" s="305">
        <v>0</v>
      </c>
      <c r="F20" s="305">
        <v>0</v>
      </c>
      <c r="G20" s="305">
        <v>0</v>
      </c>
      <c r="H20" s="305">
        <v>0</v>
      </c>
      <c r="I20" s="305">
        <v>0</v>
      </c>
      <c r="J20" s="305">
        <v>0</v>
      </c>
      <c r="K20" s="305">
        <v>0</v>
      </c>
      <c r="L20" s="305">
        <v>0</v>
      </c>
      <c r="M20" s="305"/>
      <c r="N20" s="305">
        <v>0</v>
      </c>
      <c r="O20" s="306"/>
      <c r="P20" s="306"/>
      <c r="Q20" s="306"/>
      <c r="R20" s="306"/>
      <c r="S20" s="306"/>
      <c r="T20" s="306"/>
      <c r="U20" s="306"/>
      <c r="V20" s="306"/>
      <c r="W20" s="306"/>
      <c r="X20" s="306"/>
      <c r="Y20" s="306"/>
      <c r="Z20" s="306"/>
      <c r="AA20" s="306"/>
      <c r="AB20" s="306"/>
      <c r="AC20" s="306"/>
      <c r="AD20" s="306"/>
      <c r="AE20" s="305">
        <v>0</v>
      </c>
      <c r="AF20" s="305">
        <v>0</v>
      </c>
      <c r="AG20" s="305">
        <v>0</v>
      </c>
      <c r="AH20" s="305">
        <v>0</v>
      </c>
      <c r="AI20" s="305">
        <v>0</v>
      </c>
      <c r="AJ20" s="33"/>
      <c r="AK20" s="33"/>
      <c r="AL20" s="33"/>
      <c r="AM20" s="33"/>
      <c r="AN20" s="33"/>
      <c r="AO20" s="33"/>
      <c r="AP20" s="33"/>
      <c r="AQ20" s="33"/>
      <c r="AR20" s="33"/>
      <c r="AS20" s="33"/>
      <c r="AT20" s="37"/>
      <c r="AU20" s="37"/>
      <c r="AV20" s="37"/>
      <c r="AW20" s="37"/>
      <c r="AX20" s="37"/>
      <c r="AY20" s="37"/>
      <c r="AZ20" s="37"/>
      <c r="BA20" s="37"/>
      <c r="BB20" s="37"/>
      <c r="BC20" s="37"/>
      <c r="BD20" s="37"/>
      <c r="BE20" s="37"/>
      <c r="BF20" s="37"/>
      <c r="BG20" s="37"/>
      <c r="BH20" s="37"/>
      <c r="BI20" s="37"/>
      <c r="BJ20" s="37"/>
      <c r="BK20" s="37"/>
      <c r="BL20" s="37"/>
      <c r="BM20" s="37"/>
      <c r="BN20" s="37"/>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row>
    <row r="21" spans="1:99" x14ac:dyDescent="0.25">
      <c r="A21" s="20"/>
      <c r="B21" s="30">
        <v>11</v>
      </c>
      <c r="C21" s="38" t="s">
        <v>165</v>
      </c>
      <c r="D21" s="305">
        <v>0</v>
      </c>
      <c r="E21" s="305">
        <v>0</v>
      </c>
      <c r="F21" s="305">
        <v>0</v>
      </c>
      <c r="G21" s="307"/>
      <c r="H21" s="305">
        <v>0</v>
      </c>
      <c r="I21" s="305">
        <v>0</v>
      </c>
      <c r="J21" s="305">
        <v>0</v>
      </c>
      <c r="K21" s="305">
        <v>0</v>
      </c>
      <c r="L21" s="307"/>
      <c r="M21" s="307"/>
      <c r="N21" s="305">
        <v>0</v>
      </c>
      <c r="O21" s="306"/>
      <c r="P21" s="306"/>
      <c r="Q21" s="306"/>
      <c r="R21" s="306"/>
      <c r="S21" s="306"/>
      <c r="T21" s="306"/>
      <c r="U21" s="306"/>
      <c r="V21" s="306"/>
      <c r="W21" s="306"/>
      <c r="X21" s="306"/>
      <c r="Y21" s="306"/>
      <c r="Z21" s="306"/>
      <c r="AA21" s="306"/>
      <c r="AB21" s="306"/>
      <c r="AC21" s="306"/>
      <c r="AD21" s="306"/>
      <c r="AE21" s="305">
        <v>0</v>
      </c>
      <c r="AF21" s="305">
        <v>0</v>
      </c>
      <c r="AG21" s="308">
        <v>0</v>
      </c>
      <c r="AH21" s="305">
        <v>0</v>
      </c>
      <c r="AI21" s="305">
        <v>0</v>
      </c>
      <c r="AJ21" s="33"/>
      <c r="AK21" s="33"/>
      <c r="AL21" s="33"/>
      <c r="AM21" s="29"/>
      <c r="AN21" s="33"/>
      <c r="AO21" s="33"/>
      <c r="AP21" s="33"/>
      <c r="AQ21" s="33"/>
      <c r="AR21" s="29"/>
      <c r="AS21" s="33"/>
      <c r="AT21" s="24"/>
      <c r="AU21" s="24"/>
      <c r="AV21" s="29"/>
      <c r="AW21" s="24"/>
      <c r="AX21" s="24"/>
      <c r="AY21" s="24"/>
      <c r="AZ21" s="29"/>
      <c r="BA21" s="24"/>
      <c r="BB21" s="24"/>
      <c r="BC21" s="24"/>
      <c r="BD21" s="29"/>
      <c r="BE21" s="24"/>
      <c r="BF21" s="24"/>
      <c r="BG21" s="24"/>
      <c r="BH21" s="29"/>
      <c r="BI21" s="24"/>
      <c r="BJ21" s="24"/>
      <c r="BK21" s="24"/>
      <c r="BL21" s="29"/>
      <c r="BM21" s="24"/>
      <c r="BN21" s="24"/>
    </row>
    <row r="22" spans="1:99" x14ac:dyDescent="0.25">
      <c r="A22" s="20"/>
      <c r="B22" s="30">
        <v>12</v>
      </c>
      <c r="C22" s="36" t="s">
        <v>170</v>
      </c>
      <c r="D22" s="305">
        <v>3763.55</v>
      </c>
      <c r="E22" s="305">
        <v>0</v>
      </c>
      <c r="F22" s="305">
        <v>0</v>
      </c>
      <c r="G22" s="305">
        <v>0</v>
      </c>
      <c r="H22" s="305">
        <v>0</v>
      </c>
      <c r="I22" s="305">
        <v>0</v>
      </c>
      <c r="J22" s="305">
        <v>0</v>
      </c>
      <c r="K22" s="305">
        <v>0</v>
      </c>
      <c r="L22" s="305">
        <v>0</v>
      </c>
      <c r="M22" s="305"/>
      <c r="N22" s="305">
        <v>0</v>
      </c>
      <c r="O22" s="306"/>
      <c r="P22" s="306"/>
      <c r="Q22" s="306"/>
      <c r="R22" s="306"/>
      <c r="S22" s="306"/>
      <c r="T22" s="306"/>
      <c r="U22" s="306"/>
      <c r="V22" s="306"/>
      <c r="W22" s="306"/>
      <c r="X22" s="306"/>
      <c r="Y22" s="306"/>
      <c r="Z22" s="306"/>
      <c r="AA22" s="306"/>
      <c r="AB22" s="306"/>
      <c r="AC22" s="306"/>
      <c r="AD22" s="306"/>
      <c r="AE22" s="305">
        <v>0</v>
      </c>
      <c r="AF22" s="305">
        <v>0</v>
      </c>
      <c r="AG22" s="305">
        <v>0</v>
      </c>
      <c r="AH22" s="305">
        <v>0</v>
      </c>
      <c r="AI22" s="305">
        <v>0</v>
      </c>
      <c r="AJ22" s="33"/>
      <c r="AK22" s="33"/>
      <c r="AL22" s="33"/>
      <c r="AM22" s="33"/>
      <c r="AN22" s="33"/>
      <c r="AO22" s="33"/>
      <c r="AP22" s="33"/>
      <c r="AQ22" s="33"/>
      <c r="AR22" s="33"/>
      <c r="AS22" s="33"/>
      <c r="AT22" s="24"/>
      <c r="AU22" s="24"/>
      <c r="AV22" s="24"/>
      <c r="AW22" s="24"/>
      <c r="AX22" s="24"/>
      <c r="AY22" s="24"/>
      <c r="AZ22" s="24"/>
      <c r="BA22" s="24"/>
      <c r="BB22" s="24"/>
      <c r="BC22" s="24"/>
      <c r="BD22" s="24"/>
      <c r="BE22" s="24"/>
      <c r="BF22" s="24"/>
      <c r="BG22" s="24"/>
      <c r="BH22" s="24"/>
      <c r="BI22" s="24"/>
      <c r="BJ22" s="24"/>
      <c r="BK22" s="24"/>
      <c r="BL22" s="24"/>
      <c r="BM22" s="24"/>
      <c r="BN22" s="24"/>
    </row>
    <row r="23" spans="1:99" x14ac:dyDescent="0.25">
      <c r="A23" s="20"/>
      <c r="B23" s="30">
        <v>13</v>
      </c>
      <c r="C23" s="38" t="s">
        <v>168</v>
      </c>
      <c r="D23" s="305">
        <v>3763.55</v>
      </c>
      <c r="E23" s="305">
        <v>0</v>
      </c>
      <c r="F23" s="305">
        <v>0</v>
      </c>
      <c r="G23" s="305">
        <v>0</v>
      </c>
      <c r="H23" s="305">
        <v>0</v>
      </c>
      <c r="I23" s="305">
        <v>0</v>
      </c>
      <c r="J23" s="305">
        <v>0</v>
      </c>
      <c r="K23" s="305">
        <v>0</v>
      </c>
      <c r="L23" s="305">
        <v>0</v>
      </c>
      <c r="M23" s="305"/>
      <c r="N23" s="305">
        <v>0</v>
      </c>
      <c r="O23" s="306"/>
      <c r="P23" s="306"/>
      <c r="Q23" s="306"/>
      <c r="R23" s="306"/>
      <c r="S23" s="306"/>
      <c r="T23" s="306"/>
      <c r="U23" s="306"/>
      <c r="V23" s="306"/>
      <c r="W23" s="306"/>
      <c r="X23" s="306"/>
      <c r="Y23" s="306"/>
      <c r="Z23" s="306"/>
      <c r="AA23" s="306"/>
      <c r="AB23" s="306"/>
      <c r="AC23" s="306"/>
      <c r="AD23" s="306"/>
      <c r="AE23" s="305">
        <v>0</v>
      </c>
      <c r="AF23" s="305">
        <v>0</v>
      </c>
      <c r="AG23" s="305">
        <v>0</v>
      </c>
      <c r="AH23" s="305">
        <v>0</v>
      </c>
      <c r="AI23" s="305">
        <v>0</v>
      </c>
      <c r="AJ23" s="33"/>
      <c r="AK23" s="33"/>
      <c r="AL23" s="33"/>
      <c r="AM23" s="33"/>
      <c r="AN23" s="33"/>
      <c r="AO23" s="33"/>
      <c r="AP23" s="33"/>
      <c r="AQ23" s="33"/>
      <c r="AR23" s="33"/>
      <c r="AS23" s="33"/>
      <c r="AT23" s="24"/>
      <c r="AU23" s="24"/>
      <c r="AV23" s="24"/>
      <c r="AW23" s="24"/>
      <c r="AX23" s="24"/>
      <c r="AY23" s="24"/>
      <c r="AZ23" s="24"/>
      <c r="BA23" s="24"/>
      <c r="BB23" s="24"/>
      <c r="BC23" s="24"/>
      <c r="BD23" s="24"/>
      <c r="BE23" s="24"/>
      <c r="BF23" s="24"/>
      <c r="BG23" s="24"/>
      <c r="BH23" s="24"/>
      <c r="BI23" s="24"/>
      <c r="BJ23" s="24"/>
      <c r="BK23" s="24"/>
      <c r="BL23" s="24"/>
      <c r="BM23" s="24"/>
      <c r="BN23" s="24"/>
    </row>
    <row r="24" spans="1:99" s="41" customFormat="1" x14ac:dyDescent="0.25">
      <c r="A24" s="39"/>
      <c r="B24" s="40">
        <v>14</v>
      </c>
      <c r="C24" s="36" t="s">
        <v>164</v>
      </c>
      <c r="D24" s="305">
        <v>0</v>
      </c>
      <c r="E24" s="305">
        <v>0</v>
      </c>
      <c r="F24" s="305">
        <v>0</v>
      </c>
      <c r="G24" s="305">
        <v>0</v>
      </c>
      <c r="H24" s="305">
        <v>0</v>
      </c>
      <c r="I24" s="305">
        <v>0</v>
      </c>
      <c r="J24" s="305">
        <v>0</v>
      </c>
      <c r="K24" s="305">
        <v>0</v>
      </c>
      <c r="L24" s="305">
        <v>0</v>
      </c>
      <c r="M24" s="305"/>
      <c r="N24" s="305">
        <v>0</v>
      </c>
      <c r="O24" s="306"/>
      <c r="P24" s="306"/>
      <c r="Q24" s="306"/>
      <c r="R24" s="306"/>
      <c r="S24" s="306"/>
      <c r="T24" s="306"/>
      <c r="U24" s="306"/>
      <c r="V24" s="306"/>
      <c r="W24" s="306"/>
      <c r="X24" s="306"/>
      <c r="Y24" s="306"/>
      <c r="Z24" s="306"/>
      <c r="AA24" s="306"/>
      <c r="AB24" s="306"/>
      <c r="AC24" s="306"/>
      <c r="AD24" s="306"/>
      <c r="AE24" s="305">
        <v>0</v>
      </c>
      <c r="AF24" s="305">
        <v>0</v>
      </c>
      <c r="AG24" s="305">
        <v>0</v>
      </c>
      <c r="AH24" s="305">
        <v>0</v>
      </c>
      <c r="AI24" s="305">
        <v>0</v>
      </c>
      <c r="AJ24" s="33"/>
      <c r="AK24" s="33"/>
      <c r="AL24" s="33"/>
      <c r="AM24" s="33"/>
      <c r="AN24" s="33"/>
      <c r="AO24" s="33"/>
      <c r="AP24" s="33"/>
      <c r="AQ24" s="33"/>
      <c r="AR24" s="33"/>
      <c r="AS24" s="33"/>
      <c r="AT24" s="37"/>
      <c r="AU24" s="37"/>
      <c r="AV24" s="37"/>
      <c r="AW24" s="37"/>
      <c r="AX24" s="37"/>
      <c r="AY24" s="37"/>
      <c r="AZ24" s="37"/>
      <c r="BA24" s="37"/>
      <c r="BB24" s="37"/>
      <c r="BC24" s="37"/>
      <c r="BD24" s="37"/>
      <c r="BE24" s="37"/>
      <c r="BF24" s="37"/>
      <c r="BG24" s="37"/>
      <c r="BH24" s="37"/>
      <c r="BI24" s="37"/>
      <c r="BJ24" s="37"/>
      <c r="BK24" s="37"/>
      <c r="BL24" s="37"/>
      <c r="BM24" s="37"/>
      <c r="BN24" s="37"/>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row>
    <row r="25" spans="1:99" x14ac:dyDescent="0.25">
      <c r="A25" s="20"/>
      <c r="B25" s="30">
        <v>15</v>
      </c>
      <c r="C25" s="36" t="s">
        <v>165</v>
      </c>
      <c r="D25" s="305">
        <v>0</v>
      </c>
      <c r="E25" s="305">
        <v>0</v>
      </c>
      <c r="F25" s="305">
        <v>0</v>
      </c>
      <c r="G25" s="307"/>
      <c r="H25" s="305">
        <v>0</v>
      </c>
      <c r="I25" s="305">
        <v>0</v>
      </c>
      <c r="J25" s="305">
        <v>0</v>
      </c>
      <c r="K25" s="305">
        <v>0</v>
      </c>
      <c r="L25" s="307"/>
      <c r="M25" s="307"/>
      <c r="N25" s="305">
        <v>0</v>
      </c>
      <c r="O25" s="306"/>
      <c r="P25" s="306"/>
      <c r="Q25" s="306"/>
      <c r="R25" s="306"/>
      <c r="S25" s="306"/>
      <c r="T25" s="306"/>
      <c r="U25" s="306"/>
      <c r="V25" s="306"/>
      <c r="W25" s="306"/>
      <c r="X25" s="306"/>
      <c r="Y25" s="306"/>
      <c r="Z25" s="306"/>
      <c r="AA25" s="306"/>
      <c r="AB25" s="306"/>
      <c r="AC25" s="306"/>
      <c r="AD25" s="306"/>
      <c r="AE25" s="305">
        <v>0</v>
      </c>
      <c r="AF25" s="305">
        <v>0</v>
      </c>
      <c r="AG25" s="308">
        <v>0</v>
      </c>
      <c r="AH25" s="305">
        <v>0</v>
      </c>
      <c r="AI25" s="305">
        <v>0</v>
      </c>
      <c r="AJ25" s="33"/>
      <c r="AK25" s="33"/>
      <c r="AL25" s="33"/>
      <c r="AM25" s="29"/>
      <c r="AN25" s="33"/>
      <c r="AO25" s="33"/>
      <c r="AP25" s="33"/>
      <c r="AQ25" s="33"/>
      <c r="AR25" s="29"/>
      <c r="AS25" s="33"/>
      <c r="AT25" s="24"/>
      <c r="AU25" s="24"/>
      <c r="AV25" s="29"/>
      <c r="AW25" s="24"/>
      <c r="AX25" s="24"/>
      <c r="AY25" s="24"/>
      <c r="AZ25" s="29"/>
      <c r="BA25" s="24"/>
      <c r="BB25" s="24"/>
      <c r="BC25" s="24"/>
      <c r="BD25" s="29"/>
      <c r="BE25" s="24"/>
      <c r="BF25" s="24"/>
      <c r="BG25" s="24"/>
      <c r="BH25" s="29"/>
      <c r="BI25" s="24"/>
      <c r="BJ25" s="24"/>
      <c r="BK25" s="24"/>
      <c r="BL25" s="29"/>
      <c r="BM25" s="24"/>
      <c r="BN25" s="24"/>
    </row>
    <row r="26" spans="1:99" x14ac:dyDescent="0.25">
      <c r="A26" s="20"/>
      <c r="B26" s="30">
        <v>16</v>
      </c>
      <c r="C26" s="36" t="s">
        <v>171</v>
      </c>
      <c r="D26" s="305">
        <v>4211232.16</v>
      </c>
      <c r="E26" s="305">
        <v>386270.1544</v>
      </c>
      <c r="F26" s="305">
        <v>0</v>
      </c>
      <c r="G26" s="305">
        <v>0</v>
      </c>
      <c r="H26" s="305">
        <v>0</v>
      </c>
      <c r="I26" s="305">
        <v>0</v>
      </c>
      <c r="J26" s="305">
        <v>0</v>
      </c>
      <c r="K26" s="305">
        <v>0</v>
      </c>
      <c r="L26" s="305">
        <v>0</v>
      </c>
      <c r="M26" s="305"/>
      <c r="N26" s="305">
        <v>0</v>
      </c>
      <c r="O26" s="306"/>
      <c r="P26" s="306"/>
      <c r="Q26" s="306"/>
      <c r="R26" s="306"/>
      <c r="S26" s="306"/>
      <c r="T26" s="306"/>
      <c r="U26" s="306"/>
      <c r="V26" s="306"/>
      <c r="W26" s="306"/>
      <c r="X26" s="306"/>
      <c r="Y26" s="306"/>
      <c r="Z26" s="306"/>
      <c r="AA26" s="306"/>
      <c r="AB26" s="306"/>
      <c r="AC26" s="306"/>
      <c r="AD26" s="306"/>
      <c r="AE26" s="305">
        <v>386270.1544</v>
      </c>
      <c r="AF26" s="305">
        <v>0</v>
      </c>
      <c r="AG26" s="305">
        <v>0</v>
      </c>
      <c r="AH26" s="305">
        <v>0</v>
      </c>
      <c r="AI26" s="305">
        <v>0</v>
      </c>
      <c r="AJ26" s="33"/>
      <c r="AK26" s="33"/>
      <c r="AL26" s="33"/>
      <c r="AM26" s="33"/>
      <c r="AN26" s="33"/>
      <c r="AO26" s="33"/>
      <c r="AP26" s="33"/>
      <c r="AQ26" s="33"/>
      <c r="AR26" s="33"/>
      <c r="AS26" s="33"/>
      <c r="AT26" s="24"/>
      <c r="AU26" s="24"/>
      <c r="AV26" s="24"/>
      <c r="AW26" s="24"/>
      <c r="AX26" s="24"/>
      <c r="AY26" s="24"/>
      <c r="AZ26" s="24"/>
      <c r="BA26" s="24"/>
      <c r="BB26" s="24"/>
      <c r="BC26" s="24"/>
      <c r="BD26" s="24"/>
      <c r="BE26" s="24"/>
      <c r="BF26" s="24"/>
      <c r="BG26" s="24"/>
      <c r="BH26" s="24"/>
      <c r="BI26" s="24"/>
      <c r="BJ26" s="24"/>
      <c r="BK26" s="24"/>
      <c r="BL26" s="24"/>
      <c r="BM26" s="24"/>
      <c r="BN26" s="24"/>
    </row>
    <row r="27" spans="1:99" x14ac:dyDescent="0.25">
      <c r="A27" s="20"/>
      <c r="B27" s="30">
        <v>17</v>
      </c>
      <c r="C27" s="36" t="s">
        <v>163</v>
      </c>
      <c r="D27" s="305">
        <v>4211231.5</v>
      </c>
      <c r="E27" s="305">
        <v>386269.99930000002</v>
      </c>
      <c r="F27" s="305">
        <v>0</v>
      </c>
      <c r="G27" s="305">
        <v>0</v>
      </c>
      <c r="H27" s="305">
        <v>0</v>
      </c>
      <c r="I27" s="305">
        <v>0</v>
      </c>
      <c r="J27" s="305">
        <v>0</v>
      </c>
      <c r="K27" s="305">
        <v>0</v>
      </c>
      <c r="L27" s="305">
        <v>0</v>
      </c>
      <c r="M27" s="305"/>
      <c r="N27" s="305">
        <v>0</v>
      </c>
      <c r="O27" s="306"/>
      <c r="P27" s="306"/>
      <c r="Q27" s="306"/>
      <c r="R27" s="306"/>
      <c r="S27" s="306"/>
      <c r="T27" s="306"/>
      <c r="U27" s="306"/>
      <c r="V27" s="306"/>
      <c r="W27" s="306"/>
      <c r="X27" s="306"/>
      <c r="Y27" s="306"/>
      <c r="Z27" s="306"/>
      <c r="AA27" s="306"/>
      <c r="AB27" s="306"/>
      <c r="AC27" s="306"/>
      <c r="AD27" s="306"/>
      <c r="AE27" s="305">
        <v>386269.99930000002</v>
      </c>
      <c r="AF27" s="305">
        <v>0</v>
      </c>
      <c r="AG27" s="305">
        <v>0</v>
      </c>
      <c r="AH27" s="305">
        <v>0</v>
      </c>
      <c r="AI27" s="305">
        <v>0</v>
      </c>
      <c r="AJ27" s="33"/>
      <c r="AK27" s="33"/>
      <c r="AL27" s="33"/>
      <c r="AM27" s="33"/>
      <c r="AN27" s="33"/>
      <c r="AO27" s="33"/>
      <c r="AP27" s="33"/>
      <c r="AQ27" s="33"/>
      <c r="AR27" s="33"/>
      <c r="AS27" s="33"/>
      <c r="AT27" s="24"/>
      <c r="AU27" s="24"/>
      <c r="AV27" s="24"/>
      <c r="AW27" s="24"/>
      <c r="AX27" s="24"/>
      <c r="AY27" s="24"/>
      <c r="AZ27" s="24"/>
      <c r="BA27" s="24"/>
      <c r="BB27" s="24"/>
      <c r="BC27" s="24"/>
      <c r="BD27" s="24"/>
      <c r="BE27" s="24"/>
      <c r="BF27" s="24"/>
      <c r="BG27" s="24"/>
      <c r="BH27" s="24"/>
      <c r="BI27" s="24"/>
      <c r="BJ27" s="24"/>
      <c r="BK27" s="24"/>
      <c r="BL27" s="24"/>
      <c r="BM27" s="24"/>
      <c r="BN27" s="24"/>
    </row>
    <row r="28" spans="1:99" s="41" customFormat="1" x14ac:dyDescent="0.25">
      <c r="A28" s="39"/>
      <c r="B28" s="40">
        <v>18</v>
      </c>
      <c r="C28" s="36" t="s">
        <v>164</v>
      </c>
      <c r="D28" s="305">
        <v>0.66</v>
      </c>
      <c r="E28" s="305">
        <v>0.15509999999999999</v>
      </c>
      <c r="F28" s="305">
        <v>0</v>
      </c>
      <c r="G28" s="305">
        <v>0</v>
      </c>
      <c r="H28" s="305">
        <v>0</v>
      </c>
      <c r="I28" s="305">
        <v>0</v>
      </c>
      <c r="J28" s="305">
        <v>0</v>
      </c>
      <c r="K28" s="305">
        <v>0</v>
      </c>
      <c r="L28" s="305">
        <v>0</v>
      </c>
      <c r="M28" s="305"/>
      <c r="N28" s="305">
        <v>0</v>
      </c>
      <c r="O28" s="306"/>
      <c r="P28" s="306"/>
      <c r="Q28" s="306"/>
      <c r="R28" s="306"/>
      <c r="S28" s="306"/>
      <c r="T28" s="306"/>
      <c r="U28" s="306"/>
      <c r="V28" s="306"/>
      <c r="W28" s="306"/>
      <c r="X28" s="306"/>
      <c r="Y28" s="306"/>
      <c r="Z28" s="306"/>
      <c r="AA28" s="306"/>
      <c r="AB28" s="306"/>
      <c r="AC28" s="306"/>
      <c r="AD28" s="306"/>
      <c r="AE28" s="305">
        <v>0.15509999999999999</v>
      </c>
      <c r="AF28" s="305">
        <v>0</v>
      </c>
      <c r="AG28" s="305">
        <v>0</v>
      </c>
      <c r="AH28" s="305">
        <v>0</v>
      </c>
      <c r="AI28" s="305">
        <v>0</v>
      </c>
      <c r="AJ28" s="33"/>
      <c r="AK28" s="33"/>
      <c r="AL28" s="33"/>
      <c r="AM28" s="33"/>
      <c r="AN28" s="33"/>
      <c r="AO28" s="33"/>
      <c r="AP28" s="33"/>
      <c r="AQ28" s="33"/>
      <c r="AR28" s="33"/>
      <c r="AS28" s="33"/>
      <c r="AT28" s="37"/>
      <c r="AU28" s="37"/>
      <c r="AV28" s="37"/>
      <c r="AW28" s="37"/>
      <c r="AX28" s="37"/>
      <c r="AY28" s="37"/>
      <c r="AZ28" s="37"/>
      <c r="BA28" s="37"/>
      <c r="BB28" s="37"/>
      <c r="BC28" s="37"/>
      <c r="BD28" s="37"/>
      <c r="BE28" s="37"/>
      <c r="BF28" s="37"/>
      <c r="BG28" s="37"/>
      <c r="BH28" s="37"/>
      <c r="BI28" s="37"/>
      <c r="BJ28" s="37"/>
      <c r="BK28" s="37"/>
      <c r="BL28" s="37"/>
      <c r="BM28" s="37"/>
      <c r="BN28" s="37"/>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row>
    <row r="29" spans="1:99" x14ac:dyDescent="0.25">
      <c r="A29" s="20"/>
      <c r="B29" s="30">
        <v>19</v>
      </c>
      <c r="C29" s="36" t="s">
        <v>165</v>
      </c>
      <c r="D29" s="305">
        <v>0</v>
      </c>
      <c r="E29" s="305">
        <v>0</v>
      </c>
      <c r="F29" s="305">
        <v>0</v>
      </c>
      <c r="G29" s="307"/>
      <c r="H29" s="305">
        <v>0</v>
      </c>
      <c r="I29" s="305">
        <v>0</v>
      </c>
      <c r="J29" s="305">
        <v>0</v>
      </c>
      <c r="K29" s="305">
        <v>0</v>
      </c>
      <c r="L29" s="307"/>
      <c r="M29" s="307"/>
      <c r="N29" s="305">
        <v>0</v>
      </c>
      <c r="O29" s="306"/>
      <c r="P29" s="306"/>
      <c r="Q29" s="306"/>
      <c r="R29" s="306"/>
      <c r="S29" s="306"/>
      <c r="T29" s="306"/>
      <c r="U29" s="306"/>
      <c r="V29" s="306"/>
      <c r="W29" s="306"/>
      <c r="X29" s="306"/>
      <c r="Y29" s="306"/>
      <c r="Z29" s="306"/>
      <c r="AA29" s="306"/>
      <c r="AB29" s="306"/>
      <c r="AC29" s="306"/>
      <c r="AD29" s="306"/>
      <c r="AE29" s="305">
        <v>0</v>
      </c>
      <c r="AF29" s="305">
        <v>0</v>
      </c>
      <c r="AG29" s="308">
        <v>0</v>
      </c>
      <c r="AH29" s="305">
        <v>0</v>
      </c>
      <c r="AI29" s="305">
        <v>0</v>
      </c>
      <c r="AJ29" s="33"/>
      <c r="AK29" s="33"/>
      <c r="AL29" s="33"/>
      <c r="AM29" s="29"/>
      <c r="AN29" s="33"/>
      <c r="AO29" s="33"/>
      <c r="AP29" s="33"/>
      <c r="AQ29" s="33"/>
      <c r="AR29" s="29"/>
      <c r="AS29" s="33"/>
      <c r="AT29" s="24"/>
      <c r="AU29" s="24"/>
      <c r="AV29" s="29"/>
      <c r="AW29" s="24"/>
      <c r="AX29" s="24"/>
      <c r="AY29" s="24"/>
      <c r="AZ29" s="29"/>
      <c r="BA29" s="24"/>
      <c r="BB29" s="24"/>
      <c r="BC29" s="24"/>
      <c r="BD29" s="29"/>
      <c r="BE29" s="24"/>
      <c r="BF29" s="24"/>
      <c r="BG29" s="24"/>
      <c r="BH29" s="29"/>
      <c r="BI29" s="24"/>
      <c r="BJ29" s="24"/>
      <c r="BK29" s="24"/>
      <c r="BL29" s="29"/>
      <c r="BM29" s="24"/>
      <c r="BN29" s="24"/>
    </row>
    <row r="30" spans="1:99" x14ac:dyDescent="0.25">
      <c r="A30" s="20"/>
      <c r="B30" s="30">
        <v>20</v>
      </c>
      <c r="C30" s="34" t="s">
        <v>172</v>
      </c>
      <c r="D30" s="305">
        <v>3711705199.1999898</v>
      </c>
      <c r="E30" s="305">
        <v>1550305837.0346191</v>
      </c>
      <c r="F30" s="305">
        <v>819685114.07031</v>
      </c>
      <c r="G30" s="305">
        <v>0</v>
      </c>
      <c r="H30" s="305">
        <v>59609385.931116</v>
      </c>
      <c r="I30" s="305">
        <v>205452690.13268301</v>
      </c>
      <c r="J30" s="305">
        <v>38718000.473796993</v>
      </c>
      <c r="K30" s="305">
        <v>38544732.378676996</v>
      </c>
      <c r="L30" s="305">
        <v>0</v>
      </c>
      <c r="M30" s="305"/>
      <c r="N30" s="305">
        <v>33012.264778999997</v>
      </c>
      <c r="O30" s="306"/>
      <c r="P30" s="306"/>
      <c r="Q30" s="306"/>
      <c r="R30" s="306"/>
      <c r="S30" s="306"/>
      <c r="T30" s="306"/>
      <c r="U30" s="306"/>
      <c r="V30" s="306"/>
      <c r="W30" s="306"/>
      <c r="X30" s="306"/>
      <c r="Y30" s="306"/>
      <c r="Z30" s="306"/>
      <c r="AA30" s="306"/>
      <c r="AB30" s="306"/>
      <c r="AC30" s="306"/>
      <c r="AD30" s="306"/>
      <c r="AE30" s="305">
        <v>1589023837.5084162</v>
      </c>
      <c r="AF30" s="305">
        <v>858229846.44898701</v>
      </c>
      <c r="AG30" s="305">
        <v>0</v>
      </c>
      <c r="AH30" s="305">
        <v>59609385.931116</v>
      </c>
      <c r="AI30" s="305">
        <v>205485702.39746201</v>
      </c>
      <c r="AJ30" s="33"/>
      <c r="AK30" s="33"/>
      <c r="AL30" s="33"/>
      <c r="AM30" s="33"/>
      <c r="AN30" s="33"/>
      <c r="AO30" s="33"/>
      <c r="AP30" s="33"/>
      <c r="AQ30" s="33"/>
      <c r="AR30" s="33"/>
      <c r="AS30" s="33"/>
      <c r="AT30" s="24"/>
      <c r="AU30" s="24"/>
      <c r="AV30" s="24"/>
      <c r="AW30" s="24"/>
      <c r="AX30" s="24"/>
      <c r="AY30" s="24"/>
      <c r="AZ30" s="24"/>
      <c r="BA30" s="24"/>
      <c r="BB30" s="24"/>
      <c r="BC30" s="24"/>
      <c r="BD30" s="24"/>
      <c r="BE30" s="24"/>
      <c r="BF30" s="24"/>
      <c r="BG30" s="24"/>
      <c r="BH30" s="24"/>
      <c r="BI30" s="24"/>
      <c r="BJ30" s="24"/>
      <c r="BK30" s="24"/>
      <c r="BL30" s="24"/>
      <c r="BM30" s="24"/>
      <c r="BN30" s="24"/>
    </row>
    <row r="31" spans="1:99" x14ac:dyDescent="0.25">
      <c r="A31" s="20"/>
      <c r="B31" s="30">
        <v>21</v>
      </c>
      <c r="C31" s="36" t="s">
        <v>163</v>
      </c>
      <c r="D31" s="305">
        <v>3304767921.22999</v>
      </c>
      <c r="E31" s="305">
        <v>1318307752.7744701</v>
      </c>
      <c r="F31" s="305">
        <v>636683419.82545996</v>
      </c>
      <c r="G31" s="305">
        <v>0</v>
      </c>
      <c r="H31" s="305">
        <v>52602401.108236</v>
      </c>
      <c r="I31" s="305">
        <v>193074302.525603</v>
      </c>
      <c r="J31" s="305">
        <v>20059536.618237998</v>
      </c>
      <c r="K31" s="305">
        <v>20059536.618237998</v>
      </c>
      <c r="L31" s="305">
        <v>0</v>
      </c>
      <c r="M31" s="305"/>
      <c r="N31" s="305">
        <v>0</v>
      </c>
      <c r="O31" s="306"/>
      <c r="P31" s="306"/>
      <c r="Q31" s="306"/>
      <c r="R31" s="306"/>
      <c r="S31" s="306"/>
      <c r="T31" s="306"/>
      <c r="U31" s="306"/>
      <c r="V31" s="306"/>
      <c r="W31" s="306"/>
      <c r="X31" s="306"/>
      <c r="Y31" s="306"/>
      <c r="Z31" s="306"/>
      <c r="AA31" s="306"/>
      <c r="AB31" s="306"/>
      <c r="AC31" s="306"/>
      <c r="AD31" s="306"/>
      <c r="AE31" s="305">
        <v>1338367289.3927081</v>
      </c>
      <c r="AF31" s="305">
        <v>656742956.44369793</v>
      </c>
      <c r="AG31" s="305">
        <v>0</v>
      </c>
      <c r="AH31" s="305">
        <v>52602401.108236</v>
      </c>
      <c r="AI31" s="305">
        <v>193074302.525603</v>
      </c>
      <c r="AJ31" s="33"/>
      <c r="AK31" s="33"/>
      <c r="AL31" s="33"/>
      <c r="AM31" s="33"/>
      <c r="AN31" s="33"/>
      <c r="AO31" s="33"/>
      <c r="AP31" s="33"/>
      <c r="AQ31" s="33"/>
      <c r="AR31" s="33"/>
      <c r="AS31" s="33"/>
      <c r="AT31" s="24"/>
      <c r="AU31" s="24"/>
      <c r="AV31" s="24"/>
      <c r="AW31" s="24"/>
      <c r="AX31" s="24"/>
      <c r="AY31" s="24"/>
      <c r="AZ31" s="24"/>
      <c r="BA31" s="24"/>
      <c r="BB31" s="24"/>
      <c r="BC31" s="24"/>
      <c r="BD31" s="24"/>
      <c r="BE31" s="24"/>
      <c r="BF31" s="24"/>
      <c r="BG31" s="24"/>
      <c r="BH31" s="24"/>
      <c r="BI31" s="24"/>
      <c r="BJ31" s="24"/>
      <c r="BK31" s="24"/>
      <c r="BL31" s="24"/>
      <c r="BM31" s="24"/>
      <c r="BN31" s="24"/>
    </row>
    <row r="32" spans="1:99" s="41" customFormat="1" x14ac:dyDescent="0.25">
      <c r="A32" s="39"/>
      <c r="B32" s="40">
        <v>22</v>
      </c>
      <c r="C32" s="36" t="s">
        <v>164</v>
      </c>
      <c r="D32" s="305">
        <v>405712118.27999997</v>
      </c>
      <c r="E32" s="305">
        <v>230772924.570149</v>
      </c>
      <c r="F32" s="305">
        <v>183001694.24485001</v>
      </c>
      <c r="G32" s="305">
        <v>0</v>
      </c>
      <c r="H32" s="305">
        <v>7006984.8228799999</v>
      </c>
      <c r="I32" s="305">
        <v>12378387.60708</v>
      </c>
      <c r="J32" s="305">
        <v>18658463.855558999</v>
      </c>
      <c r="K32" s="305">
        <v>18485195.760439001</v>
      </c>
      <c r="L32" s="305">
        <v>0</v>
      </c>
      <c r="M32" s="305"/>
      <c r="N32" s="305">
        <v>33012.264778999997</v>
      </c>
      <c r="O32" s="306"/>
      <c r="P32" s="306"/>
      <c r="Q32" s="306"/>
      <c r="R32" s="306"/>
      <c r="S32" s="306"/>
      <c r="T32" s="306"/>
      <c r="U32" s="306"/>
      <c r="V32" s="306"/>
      <c r="W32" s="306"/>
      <c r="X32" s="306"/>
      <c r="Y32" s="306"/>
      <c r="Z32" s="306"/>
      <c r="AA32" s="306"/>
      <c r="AB32" s="306"/>
      <c r="AC32" s="306"/>
      <c r="AD32" s="306"/>
      <c r="AE32" s="305">
        <v>249431388.425708</v>
      </c>
      <c r="AF32" s="305">
        <v>201486890.00528902</v>
      </c>
      <c r="AG32" s="305">
        <v>0</v>
      </c>
      <c r="AH32" s="305">
        <v>7006984.8228799999</v>
      </c>
      <c r="AI32" s="305">
        <v>12411399.871858999</v>
      </c>
      <c r="AJ32" s="33"/>
      <c r="AK32" s="33"/>
      <c r="AL32" s="33"/>
      <c r="AM32" s="33"/>
      <c r="AN32" s="33"/>
      <c r="AO32" s="33"/>
      <c r="AP32" s="33"/>
      <c r="AQ32" s="33"/>
      <c r="AR32" s="33"/>
      <c r="AS32" s="33"/>
      <c r="AT32" s="37"/>
      <c r="AU32" s="37"/>
      <c r="AV32" s="37"/>
      <c r="AW32" s="37"/>
      <c r="AX32" s="37"/>
      <c r="AY32" s="37"/>
      <c r="AZ32" s="37"/>
      <c r="BA32" s="37"/>
      <c r="BB32" s="37"/>
      <c r="BC32" s="37"/>
      <c r="BD32" s="37"/>
      <c r="BE32" s="37"/>
      <c r="BF32" s="37"/>
      <c r="BG32" s="37"/>
      <c r="BH32" s="37"/>
      <c r="BI32" s="37"/>
      <c r="BJ32" s="37"/>
      <c r="BK32" s="37"/>
      <c r="BL32" s="37"/>
      <c r="BM32" s="37"/>
      <c r="BN32" s="37"/>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row>
    <row r="33" spans="1:66" x14ac:dyDescent="0.25">
      <c r="A33" s="20"/>
      <c r="B33" s="30">
        <v>23</v>
      </c>
      <c r="C33" s="36" t="s">
        <v>165</v>
      </c>
      <c r="D33" s="305">
        <v>1225159.69</v>
      </c>
      <c r="E33" s="305">
        <v>1225159.69</v>
      </c>
      <c r="F33" s="305">
        <v>0</v>
      </c>
      <c r="G33" s="307"/>
      <c r="H33" s="305">
        <v>0</v>
      </c>
      <c r="I33" s="305">
        <v>0</v>
      </c>
      <c r="J33" s="305">
        <v>0</v>
      </c>
      <c r="K33" s="305">
        <v>0</v>
      </c>
      <c r="L33" s="307"/>
      <c r="M33" s="307"/>
      <c r="N33" s="305">
        <v>0</v>
      </c>
      <c r="O33" s="306"/>
      <c r="P33" s="306"/>
      <c r="Q33" s="306"/>
      <c r="R33" s="306"/>
      <c r="S33" s="306"/>
      <c r="T33" s="306"/>
      <c r="U33" s="306"/>
      <c r="V33" s="306"/>
      <c r="W33" s="306"/>
      <c r="X33" s="306"/>
      <c r="Y33" s="306"/>
      <c r="Z33" s="306"/>
      <c r="AA33" s="306"/>
      <c r="AB33" s="306"/>
      <c r="AC33" s="306"/>
      <c r="AD33" s="306"/>
      <c r="AE33" s="305">
        <v>1225159.69</v>
      </c>
      <c r="AF33" s="305">
        <v>0</v>
      </c>
      <c r="AG33" s="308">
        <v>0</v>
      </c>
      <c r="AH33" s="305">
        <v>0</v>
      </c>
      <c r="AI33" s="305">
        <v>0</v>
      </c>
      <c r="AJ33" s="33"/>
      <c r="AK33" s="33"/>
      <c r="AL33" s="33"/>
      <c r="AM33" s="29"/>
      <c r="AN33" s="33"/>
      <c r="AO33" s="33"/>
      <c r="AP33" s="33"/>
      <c r="AQ33" s="33"/>
      <c r="AR33" s="29"/>
      <c r="AS33" s="33"/>
      <c r="AT33" s="24"/>
      <c r="AU33" s="24"/>
      <c r="AV33" s="29"/>
      <c r="AW33" s="24"/>
      <c r="AX33" s="24"/>
      <c r="AY33" s="24"/>
      <c r="AZ33" s="29"/>
      <c r="BA33" s="24"/>
      <c r="BB33" s="24"/>
      <c r="BC33" s="24"/>
      <c r="BD33" s="29"/>
      <c r="BE33" s="24"/>
      <c r="BF33" s="24"/>
      <c r="BG33" s="24"/>
      <c r="BH33" s="29"/>
      <c r="BI33" s="24"/>
      <c r="BJ33" s="24"/>
      <c r="BK33" s="24"/>
      <c r="BL33" s="29"/>
      <c r="BM33" s="24"/>
      <c r="BN33" s="24"/>
    </row>
    <row r="34" spans="1:66" x14ac:dyDescent="0.25">
      <c r="A34" s="20"/>
      <c r="B34" s="30">
        <v>24</v>
      </c>
      <c r="C34" s="34" t="s">
        <v>173</v>
      </c>
      <c r="D34" s="305">
        <v>28107246496.330002</v>
      </c>
      <c r="E34" s="305">
        <v>28107246496.330002</v>
      </c>
      <c r="F34" s="305">
        <v>2156921165.0180297</v>
      </c>
      <c r="G34" s="305">
        <v>0</v>
      </c>
      <c r="H34" s="305">
        <v>0</v>
      </c>
      <c r="I34" s="305">
        <v>0</v>
      </c>
      <c r="J34" s="305">
        <v>0</v>
      </c>
      <c r="K34" s="305">
        <v>0</v>
      </c>
      <c r="L34" s="305">
        <v>0</v>
      </c>
      <c r="M34" s="305"/>
      <c r="N34" s="305">
        <v>0</v>
      </c>
      <c r="O34" s="306"/>
      <c r="P34" s="306"/>
      <c r="Q34" s="306"/>
      <c r="R34" s="306"/>
      <c r="S34" s="306"/>
      <c r="T34" s="306"/>
      <c r="U34" s="306"/>
      <c r="V34" s="306"/>
      <c r="W34" s="306"/>
      <c r="X34" s="306"/>
      <c r="Y34" s="306"/>
      <c r="Z34" s="306"/>
      <c r="AA34" s="306"/>
      <c r="AB34" s="306"/>
      <c r="AC34" s="306"/>
      <c r="AD34" s="306"/>
      <c r="AE34" s="305">
        <v>28107246496.330002</v>
      </c>
      <c r="AF34" s="305">
        <v>2156921165.0180297</v>
      </c>
      <c r="AG34" s="305">
        <v>0</v>
      </c>
      <c r="AH34" s="305">
        <v>0</v>
      </c>
      <c r="AI34" s="305">
        <v>0</v>
      </c>
      <c r="AJ34" s="33"/>
      <c r="AK34" s="33"/>
      <c r="AL34" s="33"/>
      <c r="AM34" s="33"/>
      <c r="AN34" s="33"/>
      <c r="AO34" s="33"/>
      <c r="AP34" s="33"/>
      <c r="AQ34" s="33"/>
      <c r="AR34" s="33"/>
      <c r="AS34" s="33"/>
      <c r="AT34" s="29"/>
      <c r="AU34" s="29"/>
      <c r="AV34" s="29"/>
      <c r="AW34" s="29"/>
      <c r="AX34" s="42"/>
      <c r="AY34" s="42"/>
      <c r="AZ34" s="42"/>
      <c r="BA34" s="42"/>
      <c r="BB34" s="29"/>
      <c r="BC34" s="29"/>
      <c r="BD34" s="29"/>
      <c r="BE34" s="29"/>
      <c r="BF34" s="29"/>
      <c r="BG34" s="29"/>
      <c r="BH34" s="29"/>
      <c r="BI34" s="29"/>
      <c r="BJ34" s="37"/>
      <c r="BK34" s="37"/>
      <c r="BL34" s="37"/>
      <c r="BM34" s="37"/>
      <c r="BN34" s="37"/>
    </row>
    <row r="35" spans="1:66" x14ac:dyDescent="0.25">
      <c r="A35" s="20"/>
      <c r="B35" s="30">
        <v>25</v>
      </c>
      <c r="C35" s="36" t="s">
        <v>174</v>
      </c>
      <c r="D35" s="305">
        <v>27766477223.950001</v>
      </c>
      <c r="E35" s="305">
        <v>27766477223.950001</v>
      </c>
      <c r="F35" s="305">
        <v>2156921165.0180297</v>
      </c>
      <c r="G35" s="305">
        <v>0</v>
      </c>
      <c r="H35" s="305">
        <v>0</v>
      </c>
      <c r="I35" s="305">
        <v>0</v>
      </c>
      <c r="J35" s="305">
        <v>0</v>
      </c>
      <c r="K35" s="305">
        <v>0</v>
      </c>
      <c r="L35" s="305">
        <v>0</v>
      </c>
      <c r="M35" s="305"/>
      <c r="N35" s="305">
        <v>0</v>
      </c>
      <c r="O35" s="306"/>
      <c r="P35" s="306"/>
      <c r="Q35" s="306"/>
      <c r="R35" s="306"/>
      <c r="S35" s="306"/>
      <c r="T35" s="306"/>
      <c r="U35" s="306"/>
      <c r="V35" s="306"/>
      <c r="W35" s="306"/>
      <c r="X35" s="306"/>
      <c r="Y35" s="306"/>
      <c r="Z35" s="306"/>
      <c r="AA35" s="306"/>
      <c r="AB35" s="306"/>
      <c r="AC35" s="306"/>
      <c r="AD35" s="306"/>
      <c r="AE35" s="305">
        <v>27766477223.950001</v>
      </c>
      <c r="AF35" s="305">
        <v>2156921165.0180297</v>
      </c>
      <c r="AG35" s="305">
        <v>0</v>
      </c>
      <c r="AH35" s="305">
        <v>0</v>
      </c>
      <c r="AI35" s="305">
        <v>0</v>
      </c>
      <c r="AJ35" s="33"/>
      <c r="AK35" s="33"/>
      <c r="AL35" s="33"/>
      <c r="AM35" s="33"/>
      <c r="AN35" s="33"/>
      <c r="AO35" s="33"/>
      <c r="AP35" s="33"/>
      <c r="AQ35" s="33"/>
      <c r="AR35" s="33"/>
      <c r="AS35" s="33"/>
      <c r="AT35" s="29"/>
      <c r="AU35" s="29"/>
      <c r="AV35" s="29"/>
      <c r="AW35" s="29"/>
      <c r="AX35" s="42"/>
      <c r="AY35" s="42"/>
      <c r="AZ35" s="42"/>
      <c r="BA35" s="42"/>
      <c r="BB35" s="29"/>
      <c r="BC35" s="29"/>
      <c r="BD35" s="29"/>
      <c r="BE35" s="29"/>
      <c r="BF35" s="29"/>
      <c r="BG35" s="29"/>
      <c r="BH35" s="29"/>
      <c r="BI35" s="29"/>
      <c r="BJ35" s="37"/>
      <c r="BK35" s="37"/>
      <c r="BL35" s="37"/>
      <c r="BM35" s="37"/>
      <c r="BN35" s="37"/>
    </row>
    <row r="36" spans="1:66" x14ac:dyDescent="0.25">
      <c r="A36" s="20"/>
      <c r="B36" s="30">
        <v>26</v>
      </c>
      <c r="C36" s="36" t="s">
        <v>175</v>
      </c>
      <c r="D36" s="305">
        <v>76741689.340000004</v>
      </c>
      <c r="E36" s="305">
        <v>76741689.340000004</v>
      </c>
      <c r="F36" s="305">
        <v>0</v>
      </c>
      <c r="G36" s="305">
        <v>0</v>
      </c>
      <c r="H36" s="305">
        <v>0</v>
      </c>
      <c r="I36" s="305">
        <v>0</v>
      </c>
      <c r="J36" s="305">
        <v>0</v>
      </c>
      <c r="K36" s="305">
        <v>0</v>
      </c>
      <c r="L36" s="305">
        <v>0</v>
      </c>
      <c r="M36" s="305"/>
      <c r="N36" s="305">
        <v>0</v>
      </c>
      <c r="O36" s="306"/>
      <c r="P36" s="306"/>
      <c r="Q36" s="306"/>
      <c r="R36" s="306"/>
      <c r="S36" s="306"/>
      <c r="T36" s="306"/>
      <c r="U36" s="306"/>
      <c r="V36" s="306"/>
      <c r="W36" s="306"/>
      <c r="X36" s="306"/>
      <c r="Y36" s="306"/>
      <c r="Z36" s="306"/>
      <c r="AA36" s="306"/>
      <c r="AB36" s="306"/>
      <c r="AC36" s="306"/>
      <c r="AD36" s="306"/>
      <c r="AE36" s="305">
        <v>76741689.340000004</v>
      </c>
      <c r="AF36" s="305">
        <v>0</v>
      </c>
      <c r="AG36" s="305">
        <v>0</v>
      </c>
      <c r="AH36" s="305">
        <v>0</v>
      </c>
      <c r="AI36" s="305">
        <v>0</v>
      </c>
      <c r="AJ36" s="33"/>
      <c r="AK36" s="33"/>
      <c r="AL36" s="33"/>
      <c r="AM36" s="33"/>
      <c r="AN36" s="33"/>
      <c r="AO36" s="33"/>
      <c r="AP36" s="33"/>
      <c r="AQ36" s="33"/>
      <c r="AR36" s="33"/>
      <c r="AS36" s="33"/>
      <c r="AT36" s="29"/>
      <c r="AU36" s="29"/>
      <c r="AV36" s="29"/>
      <c r="AW36" s="29"/>
      <c r="AX36" s="42"/>
      <c r="AY36" s="42"/>
      <c r="AZ36" s="42"/>
      <c r="BA36" s="42"/>
      <c r="BB36" s="29"/>
      <c r="BC36" s="29"/>
      <c r="BD36" s="29"/>
      <c r="BE36" s="29"/>
      <c r="BF36" s="29"/>
      <c r="BG36" s="29"/>
      <c r="BH36" s="29"/>
      <c r="BI36" s="29"/>
      <c r="BJ36" s="37"/>
      <c r="BK36" s="37"/>
      <c r="BL36" s="37"/>
      <c r="BM36" s="37"/>
      <c r="BN36" s="37"/>
    </row>
    <row r="37" spans="1:66" x14ac:dyDescent="0.25">
      <c r="A37" s="20"/>
      <c r="B37" s="30">
        <v>27</v>
      </c>
      <c r="C37" s="36" t="s">
        <v>176</v>
      </c>
      <c r="D37" s="305">
        <v>264027583.03999999</v>
      </c>
      <c r="E37" s="305">
        <v>264027583.03999999</v>
      </c>
      <c r="F37" s="305">
        <v>0</v>
      </c>
      <c r="G37" s="305">
        <v>0</v>
      </c>
      <c r="H37" s="305">
        <v>0</v>
      </c>
      <c r="I37" s="305">
        <v>0</v>
      </c>
      <c r="J37" s="307"/>
      <c r="K37" s="307"/>
      <c r="L37" s="307"/>
      <c r="M37" s="307"/>
      <c r="N37" s="307"/>
      <c r="O37" s="308"/>
      <c r="P37" s="308"/>
      <c r="Q37" s="308"/>
      <c r="R37" s="308"/>
      <c r="S37" s="308"/>
      <c r="T37" s="308"/>
      <c r="U37" s="308"/>
      <c r="V37" s="308"/>
      <c r="W37" s="308"/>
      <c r="X37" s="308"/>
      <c r="Y37" s="308"/>
      <c r="Z37" s="308"/>
      <c r="AA37" s="308"/>
      <c r="AB37" s="308"/>
      <c r="AC37" s="308"/>
      <c r="AD37" s="308"/>
      <c r="AE37" s="305">
        <v>264027583.03999999</v>
      </c>
      <c r="AF37" s="305">
        <v>0</v>
      </c>
      <c r="AG37" s="305">
        <v>0</v>
      </c>
      <c r="AH37" s="305">
        <v>0</v>
      </c>
      <c r="AI37" s="305">
        <v>0</v>
      </c>
      <c r="AJ37" s="33"/>
      <c r="AK37" s="33"/>
      <c r="AL37" s="33"/>
      <c r="AM37" s="33"/>
      <c r="AN37" s="33"/>
      <c r="AO37" s="33"/>
      <c r="AP37" s="29"/>
      <c r="AQ37" s="29"/>
      <c r="AR37" s="29"/>
      <c r="AS37" s="29"/>
      <c r="AT37" s="29"/>
      <c r="AU37" s="29"/>
      <c r="AV37" s="29"/>
      <c r="AW37" s="29"/>
      <c r="AX37" s="29"/>
      <c r="AY37" s="29"/>
      <c r="AZ37" s="29"/>
      <c r="BA37" s="29"/>
      <c r="BB37" s="29"/>
      <c r="BC37" s="29"/>
      <c r="BD37" s="29"/>
      <c r="BE37" s="29"/>
      <c r="BF37" s="29"/>
      <c r="BG37" s="29"/>
      <c r="BH37" s="29"/>
      <c r="BI37" s="29"/>
      <c r="BJ37" s="37"/>
      <c r="BK37" s="37"/>
      <c r="BL37" s="37"/>
      <c r="BM37" s="37"/>
      <c r="BN37" s="37"/>
    </row>
    <row r="38" spans="1:66" x14ac:dyDescent="0.25">
      <c r="A38" s="20"/>
      <c r="B38" s="30">
        <v>28</v>
      </c>
      <c r="C38" s="34" t="s">
        <v>177</v>
      </c>
      <c r="D38" s="305">
        <v>184261762.83000001</v>
      </c>
      <c r="E38" s="305">
        <v>0</v>
      </c>
      <c r="F38" s="305">
        <v>0</v>
      </c>
      <c r="G38" s="305">
        <v>0</v>
      </c>
      <c r="H38" s="305">
        <v>0</v>
      </c>
      <c r="I38" s="305">
        <v>0</v>
      </c>
      <c r="J38" s="305">
        <v>0</v>
      </c>
      <c r="K38" s="305">
        <v>0</v>
      </c>
      <c r="L38" s="305">
        <v>0</v>
      </c>
      <c r="M38" s="305"/>
      <c r="N38" s="305">
        <v>0</v>
      </c>
      <c r="O38" s="306"/>
      <c r="P38" s="306"/>
      <c r="Q38" s="306"/>
      <c r="R38" s="306"/>
      <c r="S38" s="306"/>
      <c r="T38" s="306"/>
      <c r="U38" s="306"/>
      <c r="V38" s="306"/>
      <c r="W38" s="306"/>
      <c r="X38" s="306"/>
      <c r="Y38" s="306"/>
      <c r="Z38" s="306"/>
      <c r="AA38" s="306"/>
      <c r="AB38" s="306"/>
      <c r="AC38" s="306"/>
      <c r="AD38" s="306"/>
      <c r="AE38" s="305">
        <v>0</v>
      </c>
      <c r="AF38" s="305">
        <v>0</v>
      </c>
      <c r="AG38" s="305">
        <v>0</v>
      </c>
      <c r="AH38" s="305">
        <v>0</v>
      </c>
      <c r="AI38" s="305">
        <v>0</v>
      </c>
      <c r="AJ38" s="33"/>
      <c r="AK38" s="33"/>
      <c r="AL38" s="33"/>
      <c r="AM38" s="33"/>
      <c r="AN38" s="33"/>
      <c r="AO38" s="33"/>
      <c r="AP38" s="33"/>
      <c r="AQ38" s="33"/>
      <c r="AR38" s="33"/>
      <c r="AS38" s="33"/>
      <c r="AT38" s="37"/>
      <c r="AU38" s="37"/>
      <c r="AV38" s="37"/>
      <c r="AW38" s="37"/>
      <c r="AX38" s="37"/>
      <c r="AY38" s="37"/>
      <c r="AZ38" s="37"/>
      <c r="BA38" s="37"/>
      <c r="BB38" s="37"/>
      <c r="BC38" s="37"/>
      <c r="BD38" s="37"/>
      <c r="BE38" s="37"/>
      <c r="BF38" s="37"/>
      <c r="BG38" s="37"/>
      <c r="BH38" s="37"/>
      <c r="BI38" s="37"/>
      <c r="BJ38" s="37"/>
      <c r="BK38" s="37"/>
      <c r="BL38" s="37"/>
      <c r="BM38" s="37"/>
      <c r="BN38" s="37"/>
    </row>
    <row r="39" spans="1:66" x14ac:dyDescent="0.25">
      <c r="A39" s="20"/>
      <c r="B39" s="30">
        <v>29</v>
      </c>
      <c r="C39" s="36" t="s">
        <v>178</v>
      </c>
      <c r="D39" s="305">
        <v>0</v>
      </c>
      <c r="E39" s="305">
        <v>0</v>
      </c>
      <c r="F39" s="305">
        <v>0</v>
      </c>
      <c r="G39" s="305">
        <v>0</v>
      </c>
      <c r="H39" s="305">
        <v>0</v>
      </c>
      <c r="I39" s="305">
        <v>0</v>
      </c>
      <c r="J39" s="305">
        <v>0</v>
      </c>
      <c r="K39" s="305">
        <v>0</v>
      </c>
      <c r="L39" s="305">
        <v>0</v>
      </c>
      <c r="M39" s="305"/>
      <c r="N39" s="305">
        <v>0</v>
      </c>
      <c r="O39" s="306"/>
      <c r="P39" s="306"/>
      <c r="Q39" s="306"/>
      <c r="R39" s="306"/>
      <c r="S39" s="306"/>
      <c r="T39" s="306"/>
      <c r="U39" s="306"/>
      <c r="V39" s="306"/>
      <c r="W39" s="306"/>
      <c r="X39" s="306"/>
      <c r="Y39" s="306"/>
      <c r="Z39" s="306"/>
      <c r="AA39" s="306"/>
      <c r="AB39" s="306"/>
      <c r="AC39" s="306"/>
      <c r="AD39" s="306"/>
      <c r="AE39" s="305">
        <v>0</v>
      </c>
      <c r="AF39" s="305">
        <v>0</v>
      </c>
      <c r="AG39" s="305">
        <v>0</v>
      </c>
      <c r="AH39" s="305">
        <v>0</v>
      </c>
      <c r="AI39" s="305">
        <v>0</v>
      </c>
      <c r="AJ39" s="33"/>
      <c r="AK39" s="33"/>
      <c r="AL39" s="33"/>
      <c r="AM39" s="33"/>
      <c r="AN39" s="33"/>
      <c r="AO39" s="33"/>
      <c r="AP39" s="33"/>
      <c r="AQ39" s="33"/>
      <c r="AR39" s="33"/>
      <c r="AS39" s="33"/>
      <c r="AT39" s="37"/>
      <c r="AU39" s="37"/>
      <c r="AV39" s="37"/>
      <c r="AW39" s="37"/>
      <c r="AX39" s="37"/>
      <c r="AY39" s="37"/>
      <c r="AZ39" s="37"/>
      <c r="BA39" s="37"/>
      <c r="BB39" s="37"/>
      <c r="BC39" s="37"/>
      <c r="BD39" s="37"/>
      <c r="BE39" s="37"/>
      <c r="BF39" s="37"/>
      <c r="BG39" s="37"/>
      <c r="BH39" s="37"/>
      <c r="BI39" s="37"/>
      <c r="BJ39" s="37"/>
      <c r="BK39" s="37"/>
      <c r="BL39" s="37"/>
      <c r="BM39" s="37"/>
      <c r="BN39" s="37"/>
    </row>
    <row r="40" spans="1:66" x14ac:dyDescent="0.25">
      <c r="A40" s="20"/>
      <c r="B40" s="30">
        <v>30</v>
      </c>
      <c r="C40" s="36" t="s">
        <v>179</v>
      </c>
      <c r="D40" s="305">
        <v>184261762.83000001</v>
      </c>
      <c r="E40" s="305">
        <v>0</v>
      </c>
      <c r="F40" s="305">
        <v>0</v>
      </c>
      <c r="G40" s="305">
        <v>0</v>
      </c>
      <c r="H40" s="305">
        <v>0</v>
      </c>
      <c r="I40" s="305">
        <v>0</v>
      </c>
      <c r="J40" s="305">
        <v>0</v>
      </c>
      <c r="K40" s="305">
        <v>0</v>
      </c>
      <c r="L40" s="305">
        <v>0</v>
      </c>
      <c r="M40" s="305"/>
      <c r="N40" s="305">
        <v>0</v>
      </c>
      <c r="O40" s="306"/>
      <c r="P40" s="306"/>
      <c r="Q40" s="306"/>
      <c r="R40" s="306"/>
      <c r="S40" s="306"/>
      <c r="T40" s="306"/>
      <c r="U40" s="306"/>
      <c r="V40" s="306"/>
      <c r="W40" s="306"/>
      <c r="X40" s="306"/>
      <c r="Y40" s="306"/>
      <c r="Z40" s="306"/>
      <c r="AA40" s="306"/>
      <c r="AB40" s="306"/>
      <c r="AC40" s="306"/>
      <c r="AD40" s="306"/>
      <c r="AE40" s="305">
        <v>0</v>
      </c>
      <c r="AF40" s="305">
        <v>0</v>
      </c>
      <c r="AG40" s="305">
        <v>0</v>
      </c>
      <c r="AH40" s="305">
        <v>0</v>
      </c>
      <c r="AI40" s="305">
        <v>0</v>
      </c>
      <c r="AJ40" s="33"/>
      <c r="AK40" s="33"/>
      <c r="AL40" s="33"/>
      <c r="AM40" s="33"/>
      <c r="AN40" s="33"/>
      <c r="AO40" s="33"/>
      <c r="AP40" s="33"/>
      <c r="AQ40" s="33"/>
      <c r="AR40" s="33"/>
      <c r="AS40" s="33"/>
      <c r="AT40" s="37"/>
      <c r="AU40" s="37"/>
      <c r="AV40" s="37"/>
      <c r="AW40" s="37"/>
      <c r="AX40" s="37"/>
      <c r="AY40" s="37"/>
      <c r="AZ40" s="37"/>
      <c r="BA40" s="37"/>
      <c r="BB40" s="37"/>
      <c r="BC40" s="37"/>
      <c r="BD40" s="37"/>
      <c r="BE40" s="37"/>
      <c r="BF40" s="37"/>
      <c r="BG40" s="37"/>
      <c r="BH40" s="37"/>
      <c r="BI40" s="37"/>
      <c r="BJ40" s="37"/>
      <c r="BK40" s="37"/>
      <c r="BL40" s="37"/>
      <c r="BM40" s="37"/>
      <c r="BN40" s="37"/>
    </row>
    <row r="41" spans="1:66" ht="30" x14ac:dyDescent="0.25">
      <c r="A41" s="20"/>
      <c r="B41" s="30">
        <v>31</v>
      </c>
      <c r="C41" s="34" t="s">
        <v>180</v>
      </c>
      <c r="D41" s="305">
        <v>518765000</v>
      </c>
      <c r="E41" s="305">
        <v>518765000</v>
      </c>
      <c r="F41" s="305">
        <v>0</v>
      </c>
      <c r="G41" s="305">
        <v>0</v>
      </c>
      <c r="H41" s="305">
        <v>0</v>
      </c>
      <c r="I41" s="305">
        <v>0</v>
      </c>
      <c r="J41" s="305">
        <v>0</v>
      </c>
      <c r="K41" s="305">
        <v>0</v>
      </c>
      <c r="L41" s="305">
        <v>0</v>
      </c>
      <c r="M41" s="305"/>
      <c r="N41" s="305">
        <v>0</v>
      </c>
      <c r="O41" s="306"/>
      <c r="P41" s="306"/>
      <c r="Q41" s="306"/>
      <c r="R41" s="306"/>
      <c r="S41" s="306"/>
      <c r="T41" s="306"/>
      <c r="U41" s="306"/>
      <c r="V41" s="306"/>
      <c r="W41" s="306"/>
      <c r="X41" s="306"/>
      <c r="Y41" s="306"/>
      <c r="Z41" s="306"/>
      <c r="AA41" s="306"/>
      <c r="AB41" s="306"/>
      <c r="AC41" s="306"/>
      <c r="AD41" s="306"/>
      <c r="AE41" s="305">
        <v>518765000</v>
      </c>
      <c r="AF41" s="305">
        <v>0</v>
      </c>
      <c r="AG41" s="305">
        <v>0</v>
      </c>
      <c r="AH41" s="305">
        <v>0</v>
      </c>
      <c r="AI41" s="305">
        <v>0</v>
      </c>
      <c r="AJ41" s="33"/>
      <c r="AK41" s="33"/>
      <c r="AL41" s="33"/>
      <c r="AM41" s="33"/>
      <c r="AN41" s="33"/>
      <c r="AO41" s="33"/>
      <c r="AP41" s="33"/>
      <c r="AQ41" s="33"/>
      <c r="AR41" s="33"/>
      <c r="AS41" s="33"/>
      <c r="AT41" s="37"/>
      <c r="AU41" s="37"/>
      <c r="AV41" s="37"/>
      <c r="AW41" s="37"/>
      <c r="AX41" s="37"/>
      <c r="AY41" s="37"/>
      <c r="AZ41" s="37"/>
      <c r="BA41" s="37"/>
      <c r="BB41" s="37"/>
      <c r="BC41" s="37"/>
      <c r="BD41" s="37"/>
      <c r="BE41" s="37"/>
      <c r="BF41" s="37"/>
      <c r="BG41" s="37"/>
      <c r="BH41" s="37"/>
      <c r="BI41" s="37"/>
      <c r="BJ41" s="37"/>
      <c r="BK41" s="37"/>
      <c r="BL41" s="37"/>
      <c r="BM41" s="37"/>
      <c r="BN41" s="37"/>
    </row>
    <row r="42" spans="1:66" ht="30" x14ac:dyDescent="0.25">
      <c r="A42" s="20"/>
      <c r="B42" s="30">
        <v>32</v>
      </c>
      <c r="C42" s="26" t="s">
        <v>181</v>
      </c>
      <c r="D42" s="305">
        <v>95570220933.26001</v>
      </c>
      <c r="E42" s="307"/>
      <c r="F42" s="307"/>
      <c r="G42" s="307"/>
      <c r="H42" s="307"/>
      <c r="I42" s="307"/>
      <c r="J42" s="307"/>
      <c r="K42" s="307"/>
      <c r="L42" s="307"/>
      <c r="M42" s="307"/>
      <c r="N42" s="307"/>
      <c r="O42" s="308"/>
      <c r="P42" s="308"/>
      <c r="Q42" s="308"/>
      <c r="R42" s="308"/>
      <c r="S42" s="308"/>
      <c r="T42" s="308"/>
      <c r="U42" s="308"/>
      <c r="V42" s="308"/>
      <c r="W42" s="308"/>
      <c r="X42" s="308"/>
      <c r="Y42" s="308"/>
      <c r="Z42" s="308"/>
      <c r="AA42" s="308"/>
      <c r="AB42" s="308"/>
      <c r="AC42" s="308"/>
      <c r="AD42" s="308"/>
      <c r="AE42" s="308"/>
      <c r="AF42" s="308"/>
      <c r="AG42" s="308"/>
      <c r="AH42" s="308"/>
      <c r="AI42" s="308"/>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row>
    <row r="43" spans="1:66" x14ac:dyDescent="0.25">
      <c r="A43" s="20"/>
      <c r="B43" s="30">
        <v>33</v>
      </c>
      <c r="C43" s="34" t="s">
        <v>182</v>
      </c>
      <c r="D43" s="305">
        <v>77649356097.759903</v>
      </c>
      <c r="E43" s="307"/>
      <c r="F43" s="307"/>
      <c r="G43" s="307"/>
      <c r="H43" s="307"/>
      <c r="I43" s="307"/>
      <c r="J43" s="307"/>
      <c r="K43" s="307"/>
      <c r="L43" s="307"/>
      <c r="M43" s="307"/>
      <c r="N43" s="307"/>
      <c r="O43" s="308"/>
      <c r="P43" s="308"/>
      <c r="Q43" s="308"/>
      <c r="R43" s="308"/>
      <c r="S43" s="308"/>
      <c r="T43" s="308"/>
      <c r="U43" s="308"/>
      <c r="V43" s="308"/>
      <c r="W43" s="308"/>
      <c r="X43" s="308"/>
      <c r="Y43" s="308"/>
      <c r="Z43" s="308"/>
      <c r="AA43" s="308"/>
      <c r="AB43" s="308"/>
      <c r="AC43" s="308"/>
      <c r="AD43" s="308"/>
      <c r="AE43" s="308"/>
      <c r="AF43" s="308"/>
      <c r="AG43" s="308"/>
      <c r="AH43" s="308"/>
      <c r="AI43" s="308"/>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row>
    <row r="44" spans="1:66" ht="30" x14ac:dyDescent="0.25">
      <c r="A44" s="20"/>
      <c r="B44" s="30">
        <v>34</v>
      </c>
      <c r="C44" s="35" t="s">
        <v>183</v>
      </c>
      <c r="D44" s="305">
        <v>54479914179.859894</v>
      </c>
      <c r="E44" s="307"/>
      <c r="F44" s="307"/>
      <c r="G44" s="307"/>
      <c r="H44" s="307"/>
      <c r="I44" s="307"/>
      <c r="J44" s="307"/>
      <c r="K44" s="307"/>
      <c r="L44" s="307"/>
      <c r="M44" s="307"/>
      <c r="N44" s="307"/>
      <c r="O44" s="308"/>
      <c r="P44" s="308"/>
      <c r="Q44" s="308"/>
      <c r="R44" s="308"/>
      <c r="S44" s="308"/>
      <c r="T44" s="308"/>
      <c r="U44" s="308"/>
      <c r="V44" s="308"/>
      <c r="W44" s="308"/>
      <c r="X44" s="308"/>
      <c r="Y44" s="308"/>
      <c r="Z44" s="308"/>
      <c r="AA44" s="308"/>
      <c r="AB44" s="308"/>
      <c r="AC44" s="308"/>
      <c r="AD44" s="308"/>
      <c r="AE44" s="308"/>
      <c r="AF44" s="308"/>
      <c r="AG44" s="308"/>
      <c r="AH44" s="308"/>
      <c r="AI44" s="308"/>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6" x14ac:dyDescent="0.25">
      <c r="A45" s="20"/>
      <c r="B45" s="30">
        <v>35</v>
      </c>
      <c r="C45" s="36" t="s">
        <v>168</v>
      </c>
      <c r="D45" s="305">
        <v>53933923094.959892</v>
      </c>
      <c r="E45" s="307"/>
      <c r="F45" s="307"/>
      <c r="G45" s="307"/>
      <c r="H45" s="307"/>
      <c r="I45" s="307"/>
      <c r="J45" s="307"/>
      <c r="K45" s="307"/>
      <c r="L45" s="307"/>
      <c r="M45" s="307"/>
      <c r="N45" s="307"/>
      <c r="O45" s="308"/>
      <c r="P45" s="308"/>
      <c r="Q45" s="308"/>
      <c r="R45" s="308"/>
      <c r="S45" s="308"/>
      <c r="T45" s="308"/>
      <c r="U45" s="308"/>
      <c r="V45" s="308"/>
      <c r="W45" s="308"/>
      <c r="X45" s="308"/>
      <c r="Y45" s="308"/>
      <c r="Z45" s="308"/>
      <c r="AA45" s="308"/>
      <c r="AB45" s="308"/>
      <c r="AC45" s="308"/>
      <c r="AD45" s="308"/>
      <c r="AE45" s="308"/>
      <c r="AF45" s="308"/>
      <c r="AG45" s="308"/>
      <c r="AH45" s="308"/>
      <c r="AI45" s="308"/>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row>
    <row r="46" spans="1:66" x14ac:dyDescent="0.25">
      <c r="A46" s="20"/>
      <c r="B46" s="30">
        <v>36</v>
      </c>
      <c r="C46" s="38" t="s">
        <v>184</v>
      </c>
      <c r="D46" s="305">
        <v>11527867571.5399</v>
      </c>
      <c r="E46" s="307"/>
      <c r="F46" s="307"/>
      <c r="G46" s="307"/>
      <c r="H46" s="307"/>
      <c r="I46" s="307"/>
      <c r="J46" s="307"/>
      <c r="K46" s="307"/>
      <c r="L46" s="307"/>
      <c r="M46" s="307"/>
      <c r="N46" s="307"/>
      <c r="O46" s="308"/>
      <c r="P46" s="308"/>
      <c r="Q46" s="308"/>
      <c r="R46" s="308"/>
      <c r="S46" s="308"/>
      <c r="T46" s="308"/>
      <c r="U46" s="308"/>
      <c r="V46" s="308"/>
      <c r="W46" s="308"/>
      <c r="X46" s="308"/>
      <c r="Y46" s="308"/>
      <c r="Z46" s="308"/>
      <c r="AA46" s="308"/>
      <c r="AB46" s="308"/>
      <c r="AC46" s="308"/>
      <c r="AD46" s="308"/>
      <c r="AE46" s="308"/>
      <c r="AF46" s="308"/>
      <c r="AG46" s="308"/>
      <c r="AH46" s="308"/>
      <c r="AI46" s="308"/>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row>
    <row r="47" spans="1:66" x14ac:dyDescent="0.25">
      <c r="A47" s="20"/>
      <c r="B47" s="30">
        <v>37</v>
      </c>
      <c r="C47" s="38" t="s">
        <v>175</v>
      </c>
      <c r="D47" s="305">
        <v>1229903.52</v>
      </c>
      <c r="E47" s="307"/>
      <c r="F47" s="307"/>
      <c r="G47" s="307"/>
      <c r="H47" s="307"/>
      <c r="I47" s="307"/>
      <c r="J47" s="307"/>
      <c r="K47" s="307"/>
      <c r="L47" s="307"/>
      <c r="M47" s="307"/>
      <c r="N47" s="307"/>
      <c r="O47" s="308"/>
      <c r="P47" s="308"/>
      <c r="Q47" s="308"/>
      <c r="R47" s="308"/>
      <c r="S47" s="308"/>
      <c r="T47" s="308"/>
      <c r="U47" s="308"/>
      <c r="V47" s="308"/>
      <c r="W47" s="308"/>
      <c r="X47" s="308"/>
      <c r="Y47" s="308"/>
      <c r="Z47" s="308"/>
      <c r="AA47" s="308"/>
      <c r="AB47" s="308"/>
      <c r="AC47" s="308"/>
      <c r="AD47" s="308"/>
      <c r="AE47" s="308"/>
      <c r="AF47" s="308"/>
      <c r="AG47" s="308"/>
      <c r="AH47" s="308"/>
      <c r="AI47" s="308"/>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6" x14ac:dyDescent="0.25">
      <c r="A48" s="20"/>
      <c r="B48" s="30">
        <v>38</v>
      </c>
      <c r="C48" s="36" t="s">
        <v>185</v>
      </c>
      <c r="D48" s="305">
        <v>356621028.79999995</v>
      </c>
      <c r="E48" s="307"/>
      <c r="F48" s="307"/>
      <c r="G48" s="307"/>
      <c r="H48" s="307"/>
      <c r="I48" s="307"/>
      <c r="J48" s="307"/>
      <c r="K48" s="307"/>
      <c r="L48" s="307"/>
      <c r="M48" s="307"/>
      <c r="N48" s="307"/>
      <c r="O48" s="308"/>
      <c r="P48" s="308"/>
      <c r="Q48" s="308"/>
      <c r="R48" s="308"/>
      <c r="S48" s="308"/>
      <c r="T48" s="308"/>
      <c r="U48" s="308"/>
      <c r="V48" s="308"/>
      <c r="W48" s="308"/>
      <c r="X48" s="308"/>
      <c r="Y48" s="308"/>
      <c r="Z48" s="308"/>
      <c r="AA48" s="308"/>
      <c r="AB48" s="308"/>
      <c r="AC48" s="308"/>
      <c r="AD48" s="308"/>
      <c r="AE48" s="308"/>
      <c r="AF48" s="308"/>
      <c r="AG48" s="308"/>
      <c r="AH48" s="308"/>
      <c r="AI48" s="308"/>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99" x14ac:dyDescent="0.25">
      <c r="A49" s="20"/>
      <c r="B49" s="30">
        <v>39</v>
      </c>
      <c r="C49" s="36" t="s">
        <v>165</v>
      </c>
      <c r="D49" s="305">
        <v>189370056.09999999</v>
      </c>
      <c r="E49" s="307"/>
      <c r="F49" s="307"/>
      <c r="G49" s="307"/>
      <c r="H49" s="307"/>
      <c r="I49" s="307"/>
      <c r="J49" s="307"/>
      <c r="K49" s="307"/>
      <c r="L49" s="307"/>
      <c r="M49" s="307"/>
      <c r="N49" s="307"/>
      <c r="O49" s="308"/>
      <c r="P49" s="308"/>
      <c r="Q49" s="308"/>
      <c r="R49" s="308"/>
      <c r="S49" s="308"/>
      <c r="T49" s="308"/>
      <c r="U49" s="308"/>
      <c r="V49" s="308"/>
      <c r="W49" s="308"/>
      <c r="X49" s="308"/>
      <c r="Y49" s="308"/>
      <c r="Z49" s="308"/>
      <c r="AA49" s="308"/>
      <c r="AB49" s="308"/>
      <c r="AC49" s="308"/>
      <c r="AD49" s="308"/>
      <c r="AE49" s="308"/>
      <c r="AF49" s="308"/>
      <c r="AG49" s="308"/>
      <c r="AH49" s="308"/>
      <c r="AI49" s="308"/>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99" ht="30" x14ac:dyDescent="0.25">
      <c r="A50" s="20"/>
      <c r="B50" s="30">
        <v>40</v>
      </c>
      <c r="C50" s="43" t="s">
        <v>186</v>
      </c>
      <c r="D50" s="305">
        <v>736301327.51999998</v>
      </c>
      <c r="E50" s="307"/>
      <c r="F50" s="307"/>
      <c r="G50" s="307"/>
      <c r="H50" s="307"/>
      <c r="I50" s="307"/>
      <c r="J50" s="307"/>
      <c r="K50" s="307"/>
      <c r="L50" s="307"/>
      <c r="M50" s="307"/>
      <c r="N50" s="307"/>
      <c r="O50" s="308"/>
      <c r="P50" s="308"/>
      <c r="Q50" s="308"/>
      <c r="R50" s="308"/>
      <c r="S50" s="308"/>
      <c r="T50" s="308"/>
      <c r="U50" s="308"/>
      <c r="V50" s="308"/>
      <c r="W50" s="308"/>
      <c r="X50" s="308"/>
      <c r="Y50" s="308"/>
      <c r="Z50" s="308"/>
      <c r="AA50" s="308"/>
      <c r="AB50" s="308"/>
      <c r="AC50" s="308"/>
      <c r="AD50" s="308"/>
      <c r="AE50" s="308"/>
      <c r="AF50" s="308"/>
      <c r="AG50" s="308"/>
      <c r="AH50" s="308"/>
      <c r="AI50" s="308"/>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99" x14ac:dyDescent="0.25">
      <c r="A51" s="20"/>
      <c r="B51" s="30">
        <v>41</v>
      </c>
      <c r="C51" s="44" t="s">
        <v>168</v>
      </c>
      <c r="D51" s="305">
        <v>478157513.88999999</v>
      </c>
      <c r="E51" s="307"/>
      <c r="F51" s="307"/>
      <c r="G51" s="307"/>
      <c r="H51" s="307"/>
      <c r="I51" s="307"/>
      <c r="J51" s="307"/>
      <c r="K51" s="307"/>
      <c r="L51" s="307"/>
      <c r="M51" s="307"/>
      <c r="N51" s="307"/>
      <c r="O51" s="308"/>
      <c r="P51" s="308"/>
      <c r="Q51" s="308"/>
      <c r="R51" s="308"/>
      <c r="S51" s="308"/>
      <c r="T51" s="308"/>
      <c r="U51" s="308"/>
      <c r="V51" s="308"/>
      <c r="W51" s="308"/>
      <c r="X51" s="308"/>
      <c r="Y51" s="308"/>
      <c r="Z51" s="308"/>
      <c r="AA51" s="308"/>
      <c r="AB51" s="308"/>
      <c r="AC51" s="308"/>
      <c r="AD51" s="308"/>
      <c r="AE51" s="308"/>
      <c r="AF51" s="308"/>
      <c r="AG51" s="308"/>
      <c r="AH51" s="308"/>
      <c r="AI51" s="308"/>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99" x14ac:dyDescent="0.25">
      <c r="A52" s="20"/>
      <c r="B52" s="30">
        <v>42</v>
      </c>
      <c r="C52" s="36" t="s">
        <v>185</v>
      </c>
      <c r="D52" s="305">
        <v>258143812.94</v>
      </c>
      <c r="E52" s="307"/>
      <c r="F52" s="307"/>
      <c r="G52" s="307"/>
      <c r="H52" s="307"/>
      <c r="I52" s="307"/>
      <c r="J52" s="307"/>
      <c r="K52" s="307"/>
      <c r="L52" s="307"/>
      <c r="M52" s="307"/>
      <c r="N52" s="307"/>
      <c r="O52" s="308"/>
      <c r="P52" s="308"/>
      <c r="Q52" s="308"/>
      <c r="R52" s="308"/>
      <c r="S52" s="308"/>
      <c r="T52" s="308"/>
      <c r="U52" s="308"/>
      <c r="V52" s="308"/>
      <c r="W52" s="308"/>
      <c r="X52" s="308"/>
      <c r="Y52" s="308"/>
      <c r="Z52" s="308"/>
      <c r="AA52" s="308"/>
      <c r="AB52" s="308"/>
      <c r="AC52" s="308"/>
      <c r="AD52" s="308"/>
      <c r="AE52" s="308"/>
      <c r="AF52" s="308"/>
      <c r="AG52" s="308"/>
      <c r="AH52" s="308"/>
      <c r="AI52" s="308"/>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99" x14ac:dyDescent="0.25">
      <c r="A53" s="20"/>
      <c r="B53" s="30">
        <v>43</v>
      </c>
      <c r="C53" s="36" t="s">
        <v>165</v>
      </c>
      <c r="D53" s="305">
        <v>0.69</v>
      </c>
      <c r="E53" s="307"/>
      <c r="F53" s="307"/>
      <c r="G53" s="307"/>
      <c r="H53" s="307"/>
      <c r="I53" s="307"/>
      <c r="J53" s="307"/>
      <c r="K53" s="307"/>
      <c r="L53" s="307"/>
      <c r="M53" s="307"/>
      <c r="N53" s="307"/>
      <c r="O53" s="308"/>
      <c r="P53" s="308"/>
      <c r="Q53" s="308"/>
      <c r="R53" s="308"/>
      <c r="S53" s="308"/>
      <c r="T53" s="308"/>
      <c r="U53" s="308"/>
      <c r="V53" s="308"/>
      <c r="W53" s="308"/>
      <c r="X53" s="308"/>
      <c r="Y53" s="308"/>
      <c r="Z53" s="308"/>
      <c r="AA53" s="308"/>
      <c r="AB53" s="308"/>
      <c r="AC53" s="308"/>
      <c r="AD53" s="308"/>
      <c r="AE53" s="308"/>
      <c r="AF53" s="308"/>
      <c r="AG53" s="308"/>
      <c r="AH53" s="308"/>
      <c r="AI53" s="308"/>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99" x14ac:dyDescent="0.25">
      <c r="A54" s="20"/>
      <c r="B54" s="30">
        <v>44</v>
      </c>
      <c r="C54" s="34" t="s">
        <v>187</v>
      </c>
      <c r="D54" s="305">
        <v>979916000</v>
      </c>
      <c r="E54" s="307"/>
      <c r="F54" s="307"/>
      <c r="G54" s="307"/>
      <c r="H54" s="307"/>
      <c r="I54" s="307"/>
      <c r="J54" s="307"/>
      <c r="K54" s="307"/>
      <c r="L54" s="307"/>
      <c r="M54" s="307"/>
      <c r="N54" s="307"/>
      <c r="O54" s="308"/>
      <c r="P54" s="308"/>
      <c r="Q54" s="308"/>
      <c r="R54" s="308"/>
      <c r="S54" s="308"/>
      <c r="T54" s="308"/>
      <c r="U54" s="308"/>
      <c r="V54" s="308"/>
      <c r="W54" s="308"/>
      <c r="X54" s="308"/>
      <c r="Y54" s="308"/>
      <c r="Z54" s="308"/>
      <c r="AA54" s="308"/>
      <c r="AB54" s="308"/>
      <c r="AC54" s="308"/>
      <c r="AD54" s="308"/>
      <c r="AE54" s="308"/>
      <c r="AF54" s="308"/>
      <c r="AG54" s="308"/>
      <c r="AH54" s="308"/>
      <c r="AI54" s="308"/>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99" x14ac:dyDescent="0.25">
      <c r="A55" s="20"/>
      <c r="B55" s="30">
        <v>45</v>
      </c>
      <c r="C55" s="34" t="s">
        <v>188</v>
      </c>
      <c r="D55" s="305">
        <v>318733000</v>
      </c>
      <c r="E55" s="307"/>
      <c r="F55" s="307"/>
      <c r="G55" s="307"/>
      <c r="H55" s="307"/>
      <c r="I55" s="307"/>
      <c r="J55" s="307"/>
      <c r="K55" s="307"/>
      <c r="L55" s="307"/>
      <c r="M55" s="307"/>
      <c r="N55" s="307"/>
      <c r="O55" s="308"/>
      <c r="P55" s="308"/>
      <c r="Q55" s="308"/>
      <c r="R55" s="308"/>
      <c r="S55" s="308"/>
      <c r="T55" s="308"/>
      <c r="U55" s="308"/>
      <c r="V55" s="308"/>
      <c r="W55" s="308"/>
      <c r="X55" s="308"/>
      <c r="Y55" s="308"/>
      <c r="Z55" s="308"/>
      <c r="AA55" s="308"/>
      <c r="AB55" s="308"/>
      <c r="AC55" s="308"/>
      <c r="AD55" s="308"/>
      <c r="AE55" s="308"/>
      <c r="AF55" s="308"/>
      <c r="AG55" s="308"/>
      <c r="AH55" s="308"/>
      <c r="AI55" s="30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99" x14ac:dyDescent="0.25">
      <c r="A56" s="20"/>
      <c r="B56" s="30">
        <v>46</v>
      </c>
      <c r="C56" s="34" t="s">
        <v>189</v>
      </c>
      <c r="D56" s="305">
        <v>454390000</v>
      </c>
      <c r="E56" s="307"/>
      <c r="F56" s="307"/>
      <c r="G56" s="307"/>
      <c r="H56" s="307"/>
      <c r="I56" s="307"/>
      <c r="J56" s="307"/>
      <c r="K56" s="307"/>
      <c r="L56" s="307"/>
      <c r="M56" s="307"/>
      <c r="N56" s="307"/>
      <c r="O56" s="308"/>
      <c r="P56" s="308"/>
      <c r="Q56" s="308"/>
      <c r="R56" s="308"/>
      <c r="S56" s="308"/>
      <c r="T56" s="308"/>
      <c r="U56" s="308"/>
      <c r="V56" s="308"/>
      <c r="W56" s="308"/>
      <c r="X56" s="308"/>
      <c r="Y56" s="308"/>
      <c r="Z56" s="308"/>
      <c r="AA56" s="308"/>
      <c r="AB56" s="308"/>
      <c r="AC56" s="308"/>
      <c r="AD56" s="308"/>
      <c r="AE56" s="308"/>
      <c r="AF56" s="308"/>
      <c r="AG56" s="308"/>
      <c r="AH56" s="308"/>
      <c r="AI56" s="308"/>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99" x14ac:dyDescent="0.25">
      <c r="A57" s="20"/>
      <c r="B57" s="45">
        <v>47</v>
      </c>
      <c r="C57" s="34" t="s">
        <v>190</v>
      </c>
      <c r="D57" s="305">
        <v>16167825835.500107</v>
      </c>
      <c r="E57" s="307"/>
      <c r="F57" s="307"/>
      <c r="G57" s="307"/>
      <c r="H57" s="307"/>
      <c r="I57" s="307"/>
      <c r="J57" s="307"/>
      <c r="K57" s="307"/>
      <c r="L57" s="307"/>
      <c r="M57" s="307"/>
      <c r="N57" s="307"/>
      <c r="O57" s="308"/>
      <c r="P57" s="308"/>
      <c r="Q57" s="308"/>
      <c r="R57" s="308"/>
      <c r="S57" s="308"/>
      <c r="T57" s="308"/>
      <c r="U57" s="308"/>
      <c r="V57" s="308"/>
      <c r="W57" s="308"/>
      <c r="X57" s="308"/>
      <c r="Y57" s="308"/>
      <c r="Z57" s="308"/>
      <c r="AA57" s="308"/>
      <c r="AB57" s="308"/>
      <c r="AC57" s="308"/>
      <c r="AD57" s="308"/>
      <c r="AE57" s="308"/>
      <c r="AF57" s="308"/>
      <c r="AG57" s="308"/>
      <c r="AH57" s="308"/>
      <c r="AI57" s="308"/>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99" s="49" customFormat="1" x14ac:dyDescent="0.25">
      <c r="A58" s="20"/>
      <c r="B58" s="46">
        <v>48</v>
      </c>
      <c r="C58" s="47" t="s">
        <v>191</v>
      </c>
      <c r="D58" s="309">
        <v>132514457737.64</v>
      </c>
      <c r="E58" s="309">
        <v>30529398693.285606</v>
      </c>
      <c r="F58" s="309">
        <v>2976606279.0883398</v>
      </c>
      <c r="G58" s="309">
        <v>0</v>
      </c>
      <c r="H58" s="309">
        <v>59609385.931116</v>
      </c>
      <c r="I58" s="309">
        <v>205452690.13268301</v>
      </c>
      <c r="J58" s="309">
        <v>38718000.473796993</v>
      </c>
      <c r="K58" s="309">
        <v>38544732.378676996</v>
      </c>
      <c r="L58" s="309">
        <v>0</v>
      </c>
      <c r="M58" s="309">
        <v>0</v>
      </c>
      <c r="N58" s="309">
        <v>33012.264778999997</v>
      </c>
      <c r="O58" s="310"/>
      <c r="P58" s="310"/>
      <c r="Q58" s="310"/>
      <c r="R58" s="310"/>
      <c r="S58" s="310"/>
      <c r="T58" s="310"/>
      <c r="U58" s="310"/>
      <c r="V58" s="310"/>
      <c r="W58" s="310"/>
      <c r="X58" s="310"/>
      <c r="Y58" s="310"/>
      <c r="Z58" s="310"/>
      <c r="AA58" s="310"/>
      <c r="AB58" s="310"/>
      <c r="AC58" s="310"/>
      <c r="AD58" s="310"/>
      <c r="AE58" s="306">
        <v>30568116693.759403</v>
      </c>
      <c r="AF58" s="306">
        <v>3015151011.4670167</v>
      </c>
      <c r="AG58" s="306">
        <v>0</v>
      </c>
      <c r="AH58" s="306">
        <v>59609385.931116</v>
      </c>
      <c r="AI58" s="306">
        <v>205485702.39746201</v>
      </c>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row>
    <row r="59" spans="1:99" x14ac:dyDescent="0.25">
      <c r="A59" s="20" t="s">
        <v>192</v>
      </c>
      <c r="B59" s="30">
        <v>49</v>
      </c>
      <c r="C59" s="26" t="s">
        <v>193</v>
      </c>
      <c r="D59" s="305">
        <v>54631471262.360001</v>
      </c>
      <c r="E59" s="307"/>
      <c r="F59" s="307"/>
      <c r="G59" s="307"/>
      <c r="H59" s="307"/>
      <c r="I59" s="307"/>
      <c r="J59" s="307"/>
      <c r="K59" s="307"/>
      <c r="L59" s="307"/>
      <c r="M59" s="307"/>
      <c r="N59" s="307"/>
      <c r="O59" s="308"/>
      <c r="P59" s="308"/>
      <c r="Q59" s="308"/>
      <c r="R59" s="308"/>
      <c r="S59" s="308"/>
      <c r="T59" s="308"/>
      <c r="U59" s="308"/>
      <c r="V59" s="308"/>
      <c r="W59" s="308"/>
      <c r="X59" s="308"/>
      <c r="Y59" s="308"/>
      <c r="Z59" s="308"/>
      <c r="AA59" s="308"/>
      <c r="AB59" s="308"/>
      <c r="AC59" s="308"/>
      <c r="AD59" s="308"/>
      <c r="AE59" s="308"/>
      <c r="AF59" s="308"/>
      <c r="AG59" s="308"/>
      <c r="AH59" s="308"/>
      <c r="AI59" s="308"/>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99" x14ac:dyDescent="0.25">
      <c r="A60" s="20"/>
      <c r="B60" s="30">
        <v>50</v>
      </c>
      <c r="C60" s="34" t="s">
        <v>194</v>
      </c>
      <c r="D60" s="305">
        <v>31831282262.360001</v>
      </c>
      <c r="E60" s="307"/>
      <c r="F60" s="307"/>
      <c r="G60" s="307"/>
      <c r="H60" s="307"/>
      <c r="I60" s="307"/>
      <c r="J60" s="307"/>
      <c r="K60" s="307"/>
      <c r="L60" s="307"/>
      <c r="M60" s="307"/>
      <c r="N60" s="307"/>
      <c r="O60" s="308"/>
      <c r="P60" s="308"/>
      <c r="Q60" s="308"/>
      <c r="R60" s="308"/>
      <c r="S60" s="308"/>
      <c r="T60" s="308"/>
      <c r="U60" s="308"/>
      <c r="V60" s="308"/>
      <c r="W60" s="308"/>
      <c r="X60" s="308"/>
      <c r="Y60" s="308"/>
      <c r="Z60" s="308"/>
      <c r="AA60" s="308"/>
      <c r="AB60" s="308"/>
      <c r="AC60" s="308"/>
      <c r="AD60" s="308"/>
      <c r="AE60" s="308"/>
      <c r="AF60" s="308"/>
      <c r="AG60" s="308"/>
      <c r="AH60" s="308"/>
      <c r="AI60" s="308"/>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row>
    <row r="61" spans="1:99" x14ac:dyDescent="0.25">
      <c r="A61" s="20"/>
      <c r="B61" s="30">
        <v>51</v>
      </c>
      <c r="C61" s="34" t="s">
        <v>195</v>
      </c>
      <c r="D61" s="305">
        <v>18457451000</v>
      </c>
      <c r="E61" s="307"/>
      <c r="F61" s="307"/>
      <c r="G61" s="307"/>
      <c r="H61" s="307"/>
      <c r="I61" s="307"/>
      <c r="J61" s="307"/>
      <c r="K61" s="307"/>
      <c r="L61" s="307"/>
      <c r="M61" s="307"/>
      <c r="N61" s="307"/>
      <c r="O61" s="308"/>
      <c r="P61" s="308"/>
      <c r="Q61" s="308"/>
      <c r="R61" s="308"/>
      <c r="S61" s="308"/>
      <c r="T61" s="308"/>
      <c r="U61" s="308"/>
      <c r="V61" s="308"/>
      <c r="W61" s="308"/>
      <c r="X61" s="308"/>
      <c r="Y61" s="308"/>
      <c r="Z61" s="308"/>
      <c r="AA61" s="308"/>
      <c r="AB61" s="308"/>
      <c r="AC61" s="308"/>
      <c r="AD61" s="308"/>
      <c r="AE61" s="308"/>
      <c r="AF61" s="308"/>
      <c r="AG61" s="308"/>
      <c r="AH61" s="308"/>
      <c r="AI61" s="308"/>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row>
    <row r="62" spans="1:99" x14ac:dyDescent="0.25">
      <c r="A62" s="20"/>
      <c r="B62" s="30">
        <v>52</v>
      </c>
      <c r="C62" s="34" t="s">
        <v>196</v>
      </c>
      <c r="D62" s="305">
        <v>4342738000</v>
      </c>
      <c r="E62" s="307"/>
      <c r="F62" s="307"/>
      <c r="G62" s="307"/>
      <c r="H62" s="307"/>
      <c r="I62" s="307"/>
      <c r="J62" s="307"/>
      <c r="K62" s="307"/>
      <c r="L62" s="307"/>
      <c r="M62" s="307"/>
      <c r="N62" s="307"/>
      <c r="O62" s="308"/>
      <c r="P62" s="308"/>
      <c r="Q62" s="308"/>
      <c r="R62" s="308"/>
      <c r="S62" s="308"/>
      <c r="T62" s="308"/>
      <c r="U62" s="308"/>
      <c r="V62" s="308"/>
      <c r="W62" s="308"/>
      <c r="X62" s="308"/>
      <c r="Y62" s="308"/>
      <c r="Z62" s="308"/>
      <c r="AA62" s="308"/>
      <c r="AB62" s="308"/>
      <c r="AC62" s="308"/>
      <c r="AD62" s="308"/>
      <c r="AE62" s="308"/>
      <c r="AF62" s="308"/>
      <c r="AG62" s="308"/>
      <c r="AH62" s="308"/>
      <c r="AI62" s="308"/>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row>
    <row r="63" spans="1:99" x14ac:dyDescent="0.25">
      <c r="A63" s="20"/>
      <c r="B63" s="30">
        <v>53</v>
      </c>
      <c r="C63" s="26" t="s">
        <v>197</v>
      </c>
      <c r="D63" s="305">
        <v>187145929000</v>
      </c>
      <c r="E63" s="311"/>
      <c r="F63" s="311"/>
      <c r="G63" s="311"/>
      <c r="H63" s="311"/>
      <c r="I63" s="311"/>
      <c r="J63" s="311"/>
      <c r="K63" s="311"/>
      <c r="L63" s="311"/>
      <c r="M63" s="311"/>
      <c r="N63" s="311"/>
      <c r="O63" s="312"/>
      <c r="P63" s="312"/>
      <c r="Q63" s="312"/>
      <c r="R63" s="312"/>
      <c r="S63" s="312"/>
      <c r="T63" s="312"/>
      <c r="U63" s="312"/>
      <c r="V63" s="312"/>
      <c r="W63" s="312"/>
      <c r="X63" s="312"/>
      <c r="Y63" s="312"/>
      <c r="Z63" s="312"/>
      <c r="AA63" s="312"/>
      <c r="AB63" s="312"/>
      <c r="AC63" s="312"/>
      <c r="AD63" s="312"/>
      <c r="AE63" s="312"/>
      <c r="AF63" s="312"/>
      <c r="AG63" s="312"/>
      <c r="AH63" s="312"/>
      <c r="AI63" s="312"/>
      <c r="AJ63" s="33"/>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row>
    <row r="64" spans="1:99" ht="14.6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9"/>
    </row>
    <row r="65" spans="1:66" x14ac:dyDescent="0.25">
      <c r="A65" s="20"/>
      <c r="B65" s="30">
        <v>54</v>
      </c>
      <c r="C65" s="51" t="s">
        <v>82</v>
      </c>
      <c r="D65" s="305">
        <v>429122949.91000003</v>
      </c>
      <c r="E65" s="305">
        <v>3118961.6160010002</v>
      </c>
      <c r="F65" s="305">
        <v>0</v>
      </c>
      <c r="G65" s="305">
        <v>0</v>
      </c>
      <c r="H65" s="305">
        <v>0</v>
      </c>
      <c r="I65" s="305">
        <v>0</v>
      </c>
      <c r="J65" s="305">
        <v>0</v>
      </c>
      <c r="K65" s="305">
        <v>0</v>
      </c>
      <c r="L65" s="305">
        <v>0</v>
      </c>
      <c r="M65" s="305">
        <v>0</v>
      </c>
      <c r="N65" s="305">
        <v>0</v>
      </c>
      <c r="O65" s="305"/>
      <c r="P65" s="305"/>
      <c r="Q65" s="305"/>
      <c r="R65" s="305"/>
      <c r="S65" s="305"/>
      <c r="T65" s="305"/>
      <c r="U65" s="305"/>
      <c r="V65" s="305"/>
      <c r="W65" s="305"/>
      <c r="X65" s="305"/>
      <c r="Y65" s="305"/>
      <c r="Z65" s="305"/>
      <c r="AA65" s="305"/>
      <c r="AB65" s="305"/>
      <c r="AC65" s="305"/>
      <c r="AD65" s="305"/>
      <c r="AE65" s="305">
        <v>3118961.6160010002</v>
      </c>
      <c r="AF65" s="305">
        <v>0</v>
      </c>
      <c r="AG65" s="305">
        <v>0</v>
      </c>
      <c r="AH65" s="305">
        <v>0</v>
      </c>
      <c r="AI65" s="305">
        <v>0</v>
      </c>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row>
    <row r="66" spans="1:66" x14ac:dyDescent="0.25">
      <c r="A66" s="20"/>
      <c r="B66" s="30">
        <v>55</v>
      </c>
      <c r="C66" s="24" t="s">
        <v>83</v>
      </c>
      <c r="D66" s="305">
        <v>1844329994.9099979</v>
      </c>
      <c r="E66" s="305">
        <v>15517613.681070002</v>
      </c>
      <c r="F66" s="305">
        <v>8584201.5920370035</v>
      </c>
      <c r="G66" s="305">
        <v>0</v>
      </c>
      <c r="H66" s="305">
        <v>52105.562458</v>
      </c>
      <c r="I66" s="305">
        <v>3103025.2360569998</v>
      </c>
      <c r="J66" s="305">
        <v>55071.565609999998</v>
      </c>
      <c r="K66" s="305">
        <v>13727.058410000001</v>
      </c>
      <c r="L66" s="305">
        <v>0</v>
      </c>
      <c r="M66" s="305">
        <v>0</v>
      </c>
      <c r="N66" s="305">
        <v>620.36880999999994</v>
      </c>
      <c r="O66" s="305"/>
      <c r="P66" s="305"/>
      <c r="Q66" s="305"/>
      <c r="R66" s="305"/>
      <c r="S66" s="305"/>
      <c r="T66" s="305"/>
      <c r="U66" s="305"/>
      <c r="V66" s="305"/>
      <c r="W66" s="305"/>
      <c r="X66" s="305"/>
      <c r="Y66" s="305"/>
      <c r="Z66" s="305"/>
      <c r="AA66" s="305"/>
      <c r="AB66" s="305"/>
      <c r="AC66" s="305"/>
      <c r="AD66" s="305"/>
      <c r="AE66" s="305">
        <v>15572685.246680003</v>
      </c>
      <c r="AF66" s="305">
        <v>8597928.6504470035</v>
      </c>
      <c r="AG66" s="305">
        <v>0</v>
      </c>
      <c r="AH66" s="305">
        <v>52105.562458</v>
      </c>
      <c r="AI66" s="305">
        <v>3103645.6048669997</v>
      </c>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row>
    <row r="67" spans="1:66" x14ac:dyDescent="0.25">
      <c r="A67" s="20"/>
      <c r="B67" s="30">
        <v>56</v>
      </c>
      <c r="C67" s="52" t="s">
        <v>199</v>
      </c>
      <c r="D67" s="305">
        <v>74431167.330000028</v>
      </c>
      <c r="E67" s="305">
        <v>6986285.6121199997</v>
      </c>
      <c r="F67" s="305">
        <v>3894509.7987459996</v>
      </c>
      <c r="G67" s="305">
        <v>0</v>
      </c>
      <c r="H67" s="305">
        <v>0</v>
      </c>
      <c r="I67" s="305">
        <v>2247355.5338039999</v>
      </c>
      <c r="J67" s="305">
        <v>51594.090189999995</v>
      </c>
      <c r="K67" s="305">
        <v>11127.02859</v>
      </c>
      <c r="L67" s="305">
        <v>0</v>
      </c>
      <c r="M67" s="305">
        <v>0</v>
      </c>
      <c r="N67" s="305">
        <v>505.83826999999997</v>
      </c>
      <c r="O67" s="305"/>
      <c r="P67" s="305"/>
      <c r="Q67" s="305"/>
      <c r="R67" s="305"/>
      <c r="S67" s="305"/>
      <c r="T67" s="305"/>
      <c r="U67" s="305"/>
      <c r="V67" s="305"/>
      <c r="W67" s="305"/>
      <c r="X67" s="305"/>
      <c r="Y67" s="305"/>
      <c r="Z67" s="305"/>
      <c r="AA67" s="305"/>
      <c r="AB67" s="305"/>
      <c r="AC67" s="305"/>
      <c r="AD67" s="305"/>
      <c r="AE67" s="305">
        <v>7037879.7023099996</v>
      </c>
      <c r="AF67" s="305">
        <v>3905636.8273359993</v>
      </c>
      <c r="AG67" s="305">
        <v>0</v>
      </c>
      <c r="AH67" s="305">
        <v>0</v>
      </c>
      <c r="AI67" s="305">
        <v>2247861.3720740001</v>
      </c>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row>
    <row r="68" spans="1:66" x14ac:dyDescent="0.25">
      <c r="A68" s="20"/>
      <c r="B68" s="30">
        <v>57</v>
      </c>
      <c r="C68" s="52" t="s">
        <v>200</v>
      </c>
      <c r="D68" s="305">
        <v>129226924.94000003</v>
      </c>
      <c r="E68" s="305">
        <v>7617931.698950001</v>
      </c>
      <c r="F68" s="305">
        <v>4689691.7932910006</v>
      </c>
      <c r="G68" s="307"/>
      <c r="H68" s="305">
        <v>52105.562458</v>
      </c>
      <c r="I68" s="305">
        <v>855669.702253</v>
      </c>
      <c r="J68" s="305">
        <v>3477.4754200000002</v>
      </c>
      <c r="K68" s="305">
        <v>2600.0298200000002</v>
      </c>
      <c r="L68" s="307"/>
      <c r="M68" s="305">
        <v>0</v>
      </c>
      <c r="N68" s="305">
        <v>114.53054</v>
      </c>
      <c r="O68" s="305"/>
      <c r="P68" s="305"/>
      <c r="Q68" s="305"/>
      <c r="R68" s="305"/>
      <c r="S68" s="305"/>
      <c r="T68" s="305"/>
      <c r="U68" s="305"/>
      <c r="V68" s="305"/>
      <c r="W68" s="305"/>
      <c r="X68" s="305"/>
      <c r="Y68" s="305"/>
      <c r="Z68" s="305"/>
      <c r="AA68" s="305"/>
      <c r="AB68" s="305"/>
      <c r="AC68" s="305"/>
      <c r="AD68" s="305"/>
      <c r="AE68" s="305">
        <v>7621409.1743700011</v>
      </c>
      <c r="AF68" s="305">
        <v>4692291.8231110005</v>
      </c>
      <c r="AG68" s="305">
        <v>0</v>
      </c>
      <c r="AH68" s="305">
        <v>52105.562458</v>
      </c>
      <c r="AI68" s="305">
        <v>855784.23279299994</v>
      </c>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row>
    <row r="69" spans="1:66" x14ac:dyDescent="0.25">
      <c r="M69" s="49"/>
    </row>
    <row r="70" spans="1:66" ht="46.5" customHeight="1" x14ac:dyDescent="0.25">
      <c r="B70" s="371" t="s">
        <v>201</v>
      </c>
      <c r="C70" s="371"/>
      <c r="D70" s="371"/>
      <c r="E70" s="371"/>
    </row>
    <row r="71" spans="1:66" ht="63.75" customHeight="1" x14ac:dyDescent="0.25">
      <c r="B71" s="371" t="s">
        <v>202</v>
      </c>
      <c r="C71" s="371"/>
      <c r="D71" s="371"/>
      <c r="E71" s="371"/>
    </row>
    <row r="72" spans="1:66" ht="74.25" customHeight="1" x14ac:dyDescent="0.25">
      <c r="B72" s="371" t="s">
        <v>203</v>
      </c>
      <c r="C72" s="371"/>
      <c r="D72" s="371"/>
      <c r="E72" s="371"/>
    </row>
    <row r="73" spans="1:66" ht="26.25" customHeight="1" x14ac:dyDescent="0.25">
      <c r="B73" s="371" t="s">
        <v>204</v>
      </c>
      <c r="C73" s="371"/>
      <c r="D73" s="371"/>
      <c r="E73" s="371"/>
    </row>
  </sheetData>
  <mergeCells count="53">
    <mergeCell ref="B73:E73"/>
    <mergeCell ref="BG8:BI8"/>
    <mergeCell ref="BK8:BN8"/>
    <mergeCell ref="B64:BN64"/>
    <mergeCell ref="B70:E70"/>
    <mergeCell ref="B71:E71"/>
    <mergeCell ref="B72:E72"/>
    <mergeCell ref="AF8:AI8"/>
    <mergeCell ref="AL8:AO8"/>
    <mergeCell ref="AQ8:AS8"/>
    <mergeCell ref="AU8:AW8"/>
    <mergeCell ref="AY8:BA8"/>
    <mergeCell ref="BC8:BE8"/>
    <mergeCell ref="AJ6:AJ9"/>
    <mergeCell ref="AA7:AD7"/>
    <mergeCell ref="AA6:AD6"/>
    <mergeCell ref="BB7:BE7"/>
    <mergeCell ref="BF7:BI7"/>
    <mergeCell ref="BJ7:BN7"/>
    <mergeCell ref="F8:I8"/>
    <mergeCell ref="K8:N8"/>
    <mergeCell ref="P8:R8"/>
    <mergeCell ref="T8:V8"/>
    <mergeCell ref="X8:Z8"/>
    <mergeCell ref="AB8:AD8"/>
    <mergeCell ref="AE7:AI7"/>
    <mergeCell ref="AK7:AO7"/>
    <mergeCell ref="AP7:AS7"/>
    <mergeCell ref="AT7:AW7"/>
    <mergeCell ref="O7:R7"/>
    <mergeCell ref="S7:V7"/>
    <mergeCell ref="E7:I7"/>
    <mergeCell ref="AJ5:BN5"/>
    <mergeCell ref="D6:D9"/>
    <mergeCell ref="E6:I6"/>
    <mergeCell ref="J6:N6"/>
    <mergeCell ref="O6:R6"/>
    <mergeCell ref="S6:V6"/>
    <mergeCell ref="W6:Z6"/>
    <mergeCell ref="AX6:BA6"/>
    <mergeCell ref="BB6:BE6"/>
    <mergeCell ref="BF6:BI6"/>
    <mergeCell ref="BJ6:BN6"/>
    <mergeCell ref="AK6:AO6"/>
    <mergeCell ref="AP6:AS6"/>
    <mergeCell ref="AT6:AW6"/>
    <mergeCell ref="AX7:BA7"/>
    <mergeCell ref="W7:Z7"/>
    <mergeCell ref="D2:N2"/>
    <mergeCell ref="B5:C9"/>
    <mergeCell ref="D5:AI5"/>
    <mergeCell ref="AE6:AI6"/>
    <mergeCell ref="J7:N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tabColor rgb="FFFFFF00"/>
  </sheetPr>
  <dimension ref="A1:G115"/>
  <sheetViews>
    <sheetView workbookViewId="0">
      <selection activeCell="B64" sqref="B64:BN64"/>
    </sheetView>
  </sheetViews>
  <sheetFormatPr defaultRowHeight="15" x14ac:dyDescent="0.25"/>
  <cols>
    <col min="2" max="3" width="14.7109375" style="82" bestFit="1" customWidth="1"/>
    <col min="4" max="4" width="15" style="85" bestFit="1" customWidth="1"/>
    <col min="5" max="5" width="16.28515625" style="82" bestFit="1" customWidth="1"/>
    <col min="6" max="6" width="12.85546875" style="82" bestFit="1" customWidth="1"/>
    <col min="7" max="7" width="11.85546875" bestFit="1" customWidth="1"/>
  </cols>
  <sheetData>
    <row r="1" spans="1:7" x14ac:dyDescent="0.25">
      <c r="A1" s="78" t="s">
        <v>350</v>
      </c>
      <c r="B1" s="79" t="s">
        <v>38</v>
      </c>
      <c r="C1" s="79" t="s">
        <v>351</v>
      </c>
      <c r="D1" s="83" t="s">
        <v>352</v>
      </c>
      <c r="E1" s="79" t="s">
        <v>353</v>
      </c>
      <c r="F1" s="79" t="s">
        <v>354</v>
      </c>
      <c r="G1" s="79" t="s">
        <v>355</v>
      </c>
    </row>
    <row r="2" spans="1:7" x14ac:dyDescent="0.25">
      <c r="A2" s="80" t="s">
        <v>219</v>
      </c>
      <c r="B2" s="81">
        <v>3982127.25</v>
      </c>
      <c r="C2" s="81">
        <v>0</v>
      </c>
      <c r="D2" s="84">
        <v>0</v>
      </c>
      <c r="E2" s="81">
        <v>0</v>
      </c>
      <c r="F2" s="84">
        <v>0</v>
      </c>
      <c r="G2" s="80" t="s">
        <v>356</v>
      </c>
    </row>
    <row r="3" spans="1:7" x14ac:dyDescent="0.25">
      <c r="A3" s="80" t="s">
        <v>220</v>
      </c>
      <c r="B3" s="81">
        <v>14029161.640000001</v>
      </c>
      <c r="C3" s="81">
        <v>0</v>
      </c>
      <c r="D3" s="84">
        <v>0</v>
      </c>
      <c r="E3" s="81">
        <v>0</v>
      </c>
      <c r="F3" s="84">
        <v>0</v>
      </c>
      <c r="G3" s="80" t="s">
        <v>356</v>
      </c>
    </row>
    <row r="4" spans="1:7" x14ac:dyDescent="0.25">
      <c r="A4" s="80" t="s">
        <v>221</v>
      </c>
      <c r="B4" s="81">
        <v>3400000</v>
      </c>
      <c r="C4" s="81">
        <v>0</v>
      </c>
      <c r="D4" s="84">
        <v>0</v>
      </c>
      <c r="E4" s="81">
        <v>0</v>
      </c>
      <c r="F4" s="84">
        <v>0</v>
      </c>
      <c r="G4" s="80" t="s">
        <v>356</v>
      </c>
    </row>
    <row r="5" spans="1:7" x14ac:dyDescent="0.25">
      <c r="A5" s="80" t="s">
        <v>222</v>
      </c>
      <c r="B5" s="81">
        <v>1835376.27</v>
      </c>
      <c r="C5" s="81">
        <v>1468.3010159999999</v>
      </c>
      <c r="D5" s="84">
        <v>0</v>
      </c>
      <c r="E5" s="81">
        <v>0</v>
      </c>
      <c r="F5" s="84">
        <v>0</v>
      </c>
      <c r="G5" s="80" t="s">
        <v>356</v>
      </c>
    </row>
    <row r="6" spans="1:7" x14ac:dyDescent="0.25">
      <c r="A6" s="80" t="s">
        <v>223</v>
      </c>
      <c r="B6" s="81">
        <v>376850.56</v>
      </c>
      <c r="C6" s="81">
        <v>0</v>
      </c>
      <c r="D6" s="84">
        <v>0</v>
      </c>
      <c r="E6" s="81">
        <v>0</v>
      </c>
      <c r="F6" s="84">
        <v>0</v>
      </c>
      <c r="G6" s="80" t="s">
        <v>356</v>
      </c>
    </row>
    <row r="7" spans="1:7" x14ac:dyDescent="0.25">
      <c r="A7" s="80" t="s">
        <v>224</v>
      </c>
      <c r="B7" s="81">
        <v>18549874.079999998</v>
      </c>
      <c r="C7" s="81">
        <v>0</v>
      </c>
      <c r="D7" s="84">
        <v>0</v>
      </c>
      <c r="E7" s="81">
        <v>0</v>
      </c>
      <c r="F7" s="84">
        <v>0</v>
      </c>
      <c r="G7" s="80" t="s">
        <v>356</v>
      </c>
    </row>
    <row r="8" spans="1:7" x14ac:dyDescent="0.25">
      <c r="A8" s="80" t="s">
        <v>225</v>
      </c>
      <c r="B8" s="81">
        <v>44966450.689999998</v>
      </c>
      <c r="C8" s="81">
        <v>11967.204911999999</v>
      </c>
      <c r="D8" s="84">
        <v>1.5713600000000001</v>
      </c>
      <c r="E8" s="81">
        <v>0</v>
      </c>
      <c r="F8" s="84">
        <v>0</v>
      </c>
      <c r="G8" s="80" t="s">
        <v>356</v>
      </c>
    </row>
    <row r="9" spans="1:7" x14ac:dyDescent="0.25">
      <c r="A9" s="80" t="s">
        <v>226</v>
      </c>
      <c r="B9" s="81">
        <v>1193100.3899999999</v>
      </c>
      <c r="C9" s="81"/>
      <c r="D9" s="84"/>
      <c r="E9" s="81"/>
      <c r="F9" s="84"/>
      <c r="G9" s="80" t="s">
        <v>356</v>
      </c>
    </row>
    <row r="10" spans="1:7" x14ac:dyDescent="0.25">
      <c r="A10" s="80" t="s">
        <v>227</v>
      </c>
      <c r="B10" s="81">
        <v>7305512.3899999997</v>
      </c>
      <c r="C10" s="81">
        <v>4952143.41</v>
      </c>
      <c r="D10" s="84">
        <v>0</v>
      </c>
      <c r="E10" s="81">
        <v>0</v>
      </c>
      <c r="F10" s="84">
        <v>0</v>
      </c>
      <c r="G10" s="80" t="s">
        <v>356</v>
      </c>
    </row>
    <row r="11" spans="1:7" x14ac:dyDescent="0.25">
      <c r="A11" s="80" t="s">
        <v>228</v>
      </c>
      <c r="B11" s="81">
        <v>166211908.21000001</v>
      </c>
      <c r="C11" s="81">
        <v>465393.34298800002</v>
      </c>
      <c r="D11" s="84">
        <v>465393.34298800002</v>
      </c>
      <c r="E11" s="81">
        <v>0</v>
      </c>
      <c r="F11" s="84">
        <v>0</v>
      </c>
      <c r="G11" s="80" t="s">
        <v>356</v>
      </c>
    </row>
    <row r="12" spans="1:7" x14ac:dyDescent="0.25">
      <c r="A12" s="80" t="s">
        <v>229</v>
      </c>
      <c r="B12" s="81">
        <v>72158395.670000002</v>
      </c>
      <c r="C12" s="81">
        <v>779310.673236</v>
      </c>
      <c r="D12" s="84">
        <v>137100.95177300001</v>
      </c>
      <c r="E12" s="81">
        <v>0</v>
      </c>
      <c r="F12" s="84">
        <v>0</v>
      </c>
      <c r="G12" s="80" t="s">
        <v>356</v>
      </c>
    </row>
    <row r="13" spans="1:7" x14ac:dyDescent="0.25">
      <c r="A13" s="80" t="s">
        <v>230</v>
      </c>
      <c r="B13" s="81">
        <v>1685508.29</v>
      </c>
      <c r="C13" s="81">
        <v>0</v>
      </c>
      <c r="D13" s="84">
        <v>0</v>
      </c>
      <c r="E13" s="81">
        <v>0</v>
      </c>
      <c r="F13" s="84">
        <v>0</v>
      </c>
      <c r="G13" s="80" t="s">
        <v>356</v>
      </c>
    </row>
    <row r="14" spans="1:7" x14ac:dyDescent="0.25">
      <c r="A14" s="80" t="s">
        <v>231</v>
      </c>
      <c r="B14" s="81">
        <v>31466385.329999998</v>
      </c>
      <c r="C14" s="81">
        <v>31466385.329999998</v>
      </c>
      <c r="D14" s="84">
        <v>12586554.131999999</v>
      </c>
      <c r="E14" s="81">
        <v>0</v>
      </c>
      <c r="F14" s="84">
        <v>0</v>
      </c>
      <c r="G14" s="80" t="s">
        <v>356</v>
      </c>
    </row>
    <row r="15" spans="1:7" x14ac:dyDescent="0.25">
      <c r="A15" s="80" t="s">
        <v>232</v>
      </c>
      <c r="B15" s="81">
        <v>106581489.40000001</v>
      </c>
      <c r="C15" s="81">
        <v>0</v>
      </c>
      <c r="D15" s="84">
        <v>0</v>
      </c>
      <c r="E15" s="81">
        <v>0</v>
      </c>
      <c r="F15" s="84">
        <v>0</v>
      </c>
      <c r="G15" s="80" t="s">
        <v>356</v>
      </c>
    </row>
    <row r="16" spans="1:7" x14ac:dyDescent="0.25">
      <c r="A16" s="80" t="s">
        <v>233</v>
      </c>
      <c r="B16" s="81">
        <v>1408047.85</v>
      </c>
      <c r="C16" s="81">
        <v>0</v>
      </c>
      <c r="D16" s="84">
        <v>0</v>
      </c>
      <c r="E16" s="81">
        <v>0</v>
      </c>
      <c r="F16" s="84">
        <v>0</v>
      </c>
      <c r="G16" s="80" t="s">
        <v>356</v>
      </c>
    </row>
    <row r="17" spans="1:7" x14ac:dyDescent="0.25">
      <c r="A17" s="80" t="s">
        <v>234</v>
      </c>
      <c r="B17" s="81">
        <v>23824536.16</v>
      </c>
      <c r="C17" s="81">
        <v>12.465147999999999</v>
      </c>
      <c r="D17" s="84">
        <v>0.46169280000000001</v>
      </c>
      <c r="E17" s="81">
        <v>0</v>
      </c>
      <c r="F17" s="84">
        <v>0</v>
      </c>
      <c r="G17" s="80" t="s">
        <v>356</v>
      </c>
    </row>
    <row r="18" spans="1:7" x14ac:dyDescent="0.25">
      <c r="A18" s="80" t="s">
        <v>235</v>
      </c>
      <c r="B18" s="81">
        <v>4197150.04</v>
      </c>
      <c r="C18" s="81">
        <v>2224489.5211999998</v>
      </c>
      <c r="D18" s="84">
        <v>209857.50200000001</v>
      </c>
      <c r="E18" s="81">
        <v>0</v>
      </c>
      <c r="F18" s="84">
        <v>0</v>
      </c>
      <c r="G18" s="80" t="s">
        <v>356</v>
      </c>
    </row>
    <row r="19" spans="1:7" x14ac:dyDescent="0.25">
      <c r="A19" s="80" t="s">
        <v>236</v>
      </c>
      <c r="B19" s="81">
        <v>30988510.219999999</v>
      </c>
      <c r="C19" s="81"/>
      <c r="D19" s="84"/>
      <c r="E19" s="81"/>
      <c r="F19" s="84"/>
      <c r="G19" s="80" t="s">
        <v>356</v>
      </c>
    </row>
    <row r="20" spans="1:7" x14ac:dyDescent="0.25">
      <c r="A20" s="80" t="s">
        <v>237</v>
      </c>
      <c r="B20" s="81">
        <v>5354421.76</v>
      </c>
      <c r="C20" s="81">
        <v>2805717.0022399998</v>
      </c>
      <c r="D20" s="84">
        <v>42835.374080000001</v>
      </c>
      <c r="E20" s="81">
        <v>0</v>
      </c>
      <c r="F20" s="84">
        <v>0</v>
      </c>
      <c r="G20" s="80" t="s">
        <v>356</v>
      </c>
    </row>
    <row r="21" spans="1:7" x14ac:dyDescent="0.25">
      <c r="A21" s="80" t="s">
        <v>238</v>
      </c>
      <c r="B21" s="81">
        <v>334361.21999999997</v>
      </c>
      <c r="C21" s="81">
        <v>177211.4466</v>
      </c>
      <c r="D21" s="84">
        <v>16718.061000000002</v>
      </c>
      <c r="E21" s="81">
        <v>0</v>
      </c>
      <c r="F21" s="84">
        <v>0</v>
      </c>
      <c r="G21" s="80" t="s">
        <v>356</v>
      </c>
    </row>
    <row r="22" spans="1:7" x14ac:dyDescent="0.25">
      <c r="A22" s="80" t="s">
        <v>239</v>
      </c>
      <c r="B22" s="81">
        <v>37597831.890000001</v>
      </c>
      <c r="C22" s="81">
        <v>35718983.669197001</v>
      </c>
      <c r="D22" s="84">
        <v>25805890.173999999</v>
      </c>
      <c r="E22" s="81">
        <v>0</v>
      </c>
      <c r="F22" s="84">
        <v>0</v>
      </c>
      <c r="G22" s="80" t="s">
        <v>356</v>
      </c>
    </row>
    <row r="23" spans="1:7" x14ac:dyDescent="0.25">
      <c r="A23" s="80" t="s">
        <v>240</v>
      </c>
      <c r="B23" s="81">
        <v>400043.5</v>
      </c>
      <c r="C23" s="81">
        <v>212023.05499999999</v>
      </c>
      <c r="D23" s="84">
        <v>20002.174999999999</v>
      </c>
      <c r="E23" s="81">
        <v>0</v>
      </c>
      <c r="F23" s="84">
        <v>0</v>
      </c>
      <c r="G23" s="80" t="s">
        <v>356</v>
      </c>
    </row>
    <row r="24" spans="1:7" x14ac:dyDescent="0.25">
      <c r="A24" s="80" t="s">
        <v>241</v>
      </c>
      <c r="B24" s="81">
        <v>18108621.41</v>
      </c>
      <c r="C24" s="81">
        <v>397194.96059999999</v>
      </c>
      <c r="D24" s="84">
        <v>0</v>
      </c>
      <c r="E24" s="81">
        <v>0</v>
      </c>
      <c r="F24" s="84">
        <v>0</v>
      </c>
      <c r="G24" s="80" t="s">
        <v>356</v>
      </c>
    </row>
    <row r="25" spans="1:7" x14ac:dyDescent="0.25">
      <c r="A25" s="80" t="s">
        <v>242</v>
      </c>
      <c r="B25" s="81">
        <v>151283.26</v>
      </c>
      <c r="C25" s="81">
        <v>0</v>
      </c>
      <c r="D25" s="84">
        <v>0</v>
      </c>
      <c r="E25" s="81">
        <v>0</v>
      </c>
      <c r="F25" s="84">
        <v>0</v>
      </c>
      <c r="G25" s="80" t="s">
        <v>356</v>
      </c>
    </row>
    <row r="26" spans="1:7" x14ac:dyDescent="0.25">
      <c r="A26" s="80" t="s">
        <v>243</v>
      </c>
      <c r="B26" s="81">
        <v>667423.67000000004</v>
      </c>
      <c r="C26" s="81">
        <v>6674.2367000000004</v>
      </c>
      <c r="D26" s="84">
        <v>6674.2367000000004</v>
      </c>
      <c r="E26" s="81">
        <v>0</v>
      </c>
      <c r="F26" s="84">
        <v>0</v>
      </c>
      <c r="G26" s="80" t="s">
        <v>356</v>
      </c>
    </row>
    <row r="27" spans="1:7" x14ac:dyDescent="0.25">
      <c r="A27" s="80" t="s">
        <v>244</v>
      </c>
      <c r="B27" s="81">
        <v>45441982.009999998</v>
      </c>
      <c r="C27" s="81">
        <v>10969016.906939</v>
      </c>
      <c r="D27" s="84">
        <v>7740057.3773250002</v>
      </c>
      <c r="E27" s="81">
        <v>0</v>
      </c>
      <c r="F27" s="84">
        <v>0</v>
      </c>
      <c r="G27" s="80" t="s">
        <v>356</v>
      </c>
    </row>
    <row r="28" spans="1:7" x14ac:dyDescent="0.25">
      <c r="A28" s="80" t="s">
        <v>245</v>
      </c>
      <c r="B28" s="81">
        <v>3793363.64</v>
      </c>
      <c r="C28" s="81">
        <v>0</v>
      </c>
      <c r="D28" s="84">
        <v>0</v>
      </c>
      <c r="E28" s="81">
        <v>0</v>
      </c>
      <c r="F28" s="84">
        <v>0</v>
      </c>
      <c r="G28" s="80" t="s">
        <v>356</v>
      </c>
    </row>
    <row r="29" spans="1:7" x14ac:dyDescent="0.25">
      <c r="A29" s="80" t="s">
        <v>246</v>
      </c>
      <c r="B29" s="81">
        <v>1299253.8799999999</v>
      </c>
      <c r="C29" s="81">
        <v>12992.5388</v>
      </c>
      <c r="D29" s="84">
        <v>0</v>
      </c>
      <c r="E29" s="81">
        <v>0</v>
      </c>
      <c r="F29" s="84">
        <v>0</v>
      </c>
      <c r="G29" s="80" t="s">
        <v>356</v>
      </c>
    </row>
    <row r="30" spans="1:7" x14ac:dyDescent="0.25">
      <c r="A30" s="80" t="s">
        <v>247</v>
      </c>
      <c r="B30" s="81">
        <v>27686757.699999999</v>
      </c>
      <c r="C30" s="81">
        <v>15727255.852</v>
      </c>
      <c r="D30" s="84">
        <v>1241625.4620000001</v>
      </c>
      <c r="E30" s="81">
        <v>0</v>
      </c>
      <c r="F30" s="84">
        <v>0</v>
      </c>
      <c r="G30" s="80" t="s">
        <v>356</v>
      </c>
    </row>
    <row r="31" spans="1:7" x14ac:dyDescent="0.25">
      <c r="A31" s="80" t="s">
        <v>248</v>
      </c>
      <c r="B31" s="81">
        <v>54147146.119999997</v>
      </c>
      <c r="C31" s="81">
        <v>820036.42</v>
      </c>
      <c r="D31" s="84">
        <v>357649.41232</v>
      </c>
      <c r="E31" s="81">
        <v>0</v>
      </c>
      <c r="F31" s="84">
        <v>0</v>
      </c>
      <c r="G31" s="80" t="s">
        <v>356</v>
      </c>
    </row>
    <row r="32" spans="1:7" x14ac:dyDescent="0.25">
      <c r="A32" s="80" t="s">
        <v>249</v>
      </c>
      <c r="B32" s="81">
        <v>39484057.719999999</v>
      </c>
      <c r="C32" s="81">
        <v>20294805.668079998</v>
      </c>
      <c r="D32" s="84">
        <v>0</v>
      </c>
      <c r="E32" s="81">
        <v>0</v>
      </c>
      <c r="F32" s="84">
        <v>0</v>
      </c>
      <c r="G32" s="80" t="s">
        <v>356</v>
      </c>
    </row>
    <row r="33" spans="1:7" x14ac:dyDescent="0.25">
      <c r="A33" s="80" t="s">
        <v>250</v>
      </c>
      <c r="B33" s="81">
        <v>9091541.3499999996</v>
      </c>
      <c r="C33" s="81">
        <v>0</v>
      </c>
      <c r="D33" s="84">
        <v>0</v>
      </c>
      <c r="E33" s="81">
        <v>0</v>
      </c>
      <c r="F33" s="84">
        <v>0</v>
      </c>
      <c r="G33" s="80" t="s">
        <v>356</v>
      </c>
    </row>
    <row r="34" spans="1:7" x14ac:dyDescent="0.25">
      <c r="A34" s="80" t="s">
        <v>251</v>
      </c>
      <c r="B34" s="81">
        <v>102.45</v>
      </c>
      <c r="C34" s="81">
        <v>4.0979999999999999</v>
      </c>
      <c r="D34" s="84">
        <v>4.0979999999999999</v>
      </c>
      <c r="E34" s="81">
        <v>0</v>
      </c>
      <c r="F34" s="84">
        <v>0</v>
      </c>
      <c r="G34" s="80" t="s">
        <v>356</v>
      </c>
    </row>
    <row r="35" spans="1:7" x14ac:dyDescent="0.25">
      <c r="A35" s="80" t="s">
        <v>252</v>
      </c>
      <c r="B35" s="81">
        <v>27324207.5</v>
      </c>
      <c r="C35" s="81">
        <v>26293936.458500002</v>
      </c>
      <c r="D35" s="84">
        <v>22504540.776620001</v>
      </c>
      <c r="E35" s="81">
        <v>0</v>
      </c>
      <c r="F35" s="84">
        <v>0</v>
      </c>
      <c r="G35" s="80" t="s">
        <v>356</v>
      </c>
    </row>
    <row r="36" spans="1:7" x14ac:dyDescent="0.25">
      <c r="A36" s="80" t="s">
        <v>253</v>
      </c>
      <c r="B36" s="81">
        <v>1162265.22</v>
      </c>
      <c r="C36" s="81">
        <v>1104151.959</v>
      </c>
      <c r="D36" s="84">
        <v>1104151.959</v>
      </c>
      <c r="E36" s="81">
        <v>0</v>
      </c>
      <c r="F36" s="84">
        <v>0</v>
      </c>
      <c r="G36" s="80" t="s">
        <v>356</v>
      </c>
    </row>
    <row r="37" spans="1:7" x14ac:dyDescent="0.25">
      <c r="A37" s="80" t="s">
        <v>254</v>
      </c>
      <c r="B37" s="81">
        <v>68167101.939999998</v>
      </c>
      <c r="C37" s="81">
        <v>34560474.368412003</v>
      </c>
      <c r="D37" s="84">
        <v>34.308383999999997</v>
      </c>
      <c r="E37" s="81">
        <v>0</v>
      </c>
      <c r="F37" s="84">
        <v>0</v>
      </c>
      <c r="G37" s="80" t="s">
        <v>356</v>
      </c>
    </row>
    <row r="38" spans="1:7" x14ac:dyDescent="0.25">
      <c r="A38" s="80" t="s">
        <v>255</v>
      </c>
      <c r="B38" s="81">
        <v>13592249.109999999</v>
      </c>
      <c r="C38" s="81">
        <v>2174759.8576000002</v>
      </c>
      <c r="D38" s="84">
        <v>0</v>
      </c>
      <c r="E38" s="81">
        <v>0</v>
      </c>
      <c r="F38" s="84">
        <v>0</v>
      </c>
      <c r="G38" s="80" t="s">
        <v>356</v>
      </c>
    </row>
    <row r="39" spans="1:7" x14ac:dyDescent="0.25">
      <c r="A39" s="80" t="s">
        <v>256</v>
      </c>
      <c r="B39" s="81">
        <v>11737174.949999999</v>
      </c>
      <c r="C39" s="81">
        <v>11150316.202500001</v>
      </c>
      <c r="D39" s="84">
        <v>11150316.202500001</v>
      </c>
      <c r="E39" s="81">
        <v>0</v>
      </c>
      <c r="F39" s="84">
        <v>0</v>
      </c>
      <c r="G39" s="80" t="s">
        <v>356</v>
      </c>
    </row>
    <row r="40" spans="1:7" x14ac:dyDescent="0.25">
      <c r="A40" s="80" t="s">
        <v>257</v>
      </c>
      <c r="B40" s="81">
        <v>4632078.83</v>
      </c>
      <c r="C40" s="81">
        <v>4632.0788300000004</v>
      </c>
      <c r="D40" s="84">
        <v>0</v>
      </c>
      <c r="E40" s="81">
        <v>333509.67576000001</v>
      </c>
      <c r="F40" s="84">
        <v>0</v>
      </c>
      <c r="G40" s="80" t="s">
        <v>356</v>
      </c>
    </row>
    <row r="41" spans="1:7" x14ac:dyDescent="0.25">
      <c r="A41" s="80" t="s">
        <v>258</v>
      </c>
      <c r="B41" s="81">
        <v>59141811.82</v>
      </c>
      <c r="C41" s="81">
        <v>3075374.2146399999</v>
      </c>
      <c r="D41" s="84">
        <v>2679124.0754459999</v>
      </c>
      <c r="E41" s="81">
        <v>0</v>
      </c>
      <c r="F41" s="84">
        <v>0</v>
      </c>
      <c r="G41" s="80" t="s">
        <v>356</v>
      </c>
    </row>
    <row r="42" spans="1:7" x14ac:dyDescent="0.25">
      <c r="A42" s="80" t="s">
        <v>259</v>
      </c>
      <c r="B42" s="81">
        <v>106885.17</v>
      </c>
      <c r="C42" s="81">
        <v>54938.977379999997</v>
      </c>
      <c r="D42" s="84">
        <v>0</v>
      </c>
      <c r="E42" s="81">
        <v>0</v>
      </c>
      <c r="F42" s="84">
        <v>0</v>
      </c>
      <c r="G42" s="80" t="s">
        <v>356</v>
      </c>
    </row>
    <row r="43" spans="1:7" x14ac:dyDescent="0.25">
      <c r="A43" s="80" t="s">
        <v>260</v>
      </c>
      <c r="B43" s="81">
        <v>244012891.93000001</v>
      </c>
      <c r="C43" s="81">
        <v>135804746.419732</v>
      </c>
      <c r="D43" s="84">
        <v>17087187.266849998</v>
      </c>
      <c r="E43" s="81">
        <v>0</v>
      </c>
      <c r="F43" s="84">
        <v>0</v>
      </c>
      <c r="G43" s="80" t="s">
        <v>356</v>
      </c>
    </row>
    <row r="44" spans="1:7" x14ac:dyDescent="0.25">
      <c r="A44" s="80" t="s">
        <v>261</v>
      </c>
      <c r="B44" s="81">
        <v>2408124.14</v>
      </c>
      <c r="C44" s="81">
        <v>1964227.813422</v>
      </c>
      <c r="D44" s="84">
        <v>0</v>
      </c>
      <c r="E44" s="81">
        <v>0</v>
      </c>
      <c r="F44" s="84">
        <v>0</v>
      </c>
      <c r="G44" s="80" t="s">
        <v>356</v>
      </c>
    </row>
    <row r="45" spans="1:7" x14ac:dyDescent="0.25">
      <c r="A45" s="80" t="s">
        <v>262</v>
      </c>
      <c r="B45" s="81">
        <v>79972.429999999993</v>
      </c>
      <c r="C45" s="81">
        <v>78948.782896000004</v>
      </c>
      <c r="D45" s="84">
        <v>0</v>
      </c>
      <c r="E45" s="81">
        <v>0</v>
      </c>
      <c r="F45" s="84">
        <v>0</v>
      </c>
      <c r="G45" s="80" t="s">
        <v>356</v>
      </c>
    </row>
    <row r="46" spans="1:7" x14ac:dyDescent="0.25">
      <c r="A46" s="80" t="s">
        <v>263</v>
      </c>
      <c r="B46" s="81">
        <v>1920226.52</v>
      </c>
      <c r="C46" s="81">
        <v>1920226.52</v>
      </c>
      <c r="D46" s="84">
        <v>837218.76272</v>
      </c>
      <c r="E46" s="81">
        <v>0</v>
      </c>
      <c r="F46" s="84">
        <v>0</v>
      </c>
      <c r="G46" s="80" t="s">
        <v>356</v>
      </c>
    </row>
    <row r="47" spans="1:7" x14ac:dyDescent="0.25">
      <c r="A47" s="80" t="s">
        <v>264</v>
      </c>
      <c r="B47" s="81">
        <v>100037291.67</v>
      </c>
      <c r="C47" s="81">
        <v>0</v>
      </c>
      <c r="D47" s="84">
        <v>0</v>
      </c>
      <c r="E47" s="81">
        <v>0</v>
      </c>
      <c r="F47" s="84">
        <v>0</v>
      </c>
      <c r="G47" s="80" t="s">
        <v>356</v>
      </c>
    </row>
    <row r="48" spans="1:7" x14ac:dyDescent="0.25">
      <c r="A48" s="80" t="s">
        <v>265</v>
      </c>
      <c r="B48" s="81">
        <v>13641961.949999999</v>
      </c>
      <c r="C48" s="81">
        <v>12198642.37569</v>
      </c>
      <c r="D48" s="84">
        <v>451821.77978400001</v>
      </c>
      <c r="E48" s="81">
        <v>0</v>
      </c>
      <c r="F48" s="84">
        <v>0</v>
      </c>
      <c r="G48" s="80" t="s">
        <v>356</v>
      </c>
    </row>
    <row r="49" spans="1:7" x14ac:dyDescent="0.25">
      <c r="A49" s="80" t="s">
        <v>266</v>
      </c>
      <c r="B49" s="81">
        <v>26954464.02</v>
      </c>
      <c r="C49" s="81">
        <v>0</v>
      </c>
      <c r="D49" s="84">
        <v>0</v>
      </c>
      <c r="E49" s="81">
        <v>0</v>
      </c>
      <c r="F49" s="84">
        <v>0</v>
      </c>
      <c r="G49" s="80" t="s">
        <v>356</v>
      </c>
    </row>
    <row r="50" spans="1:7" x14ac:dyDescent="0.25">
      <c r="A50" s="80" t="s">
        <v>267</v>
      </c>
      <c r="B50" s="81">
        <v>39.15</v>
      </c>
      <c r="C50" s="81">
        <v>37.129860000000001</v>
      </c>
      <c r="D50" s="84">
        <v>10.715355000000001</v>
      </c>
      <c r="E50" s="81">
        <v>0</v>
      </c>
      <c r="F50" s="84">
        <v>0</v>
      </c>
      <c r="G50" s="80" t="s">
        <v>356</v>
      </c>
    </row>
    <row r="51" spans="1:7" x14ac:dyDescent="0.25">
      <c r="A51" s="80" t="s">
        <v>268</v>
      </c>
      <c r="B51" s="81">
        <v>67134221.329999998</v>
      </c>
      <c r="C51" s="81">
        <v>19754980.481260002</v>
      </c>
      <c r="D51" s="84">
        <v>19252221.647860002</v>
      </c>
      <c r="E51" s="81">
        <v>0</v>
      </c>
      <c r="F51" s="84">
        <v>0</v>
      </c>
      <c r="G51" s="80" t="s">
        <v>356</v>
      </c>
    </row>
    <row r="52" spans="1:7" x14ac:dyDescent="0.25">
      <c r="A52" s="80" t="s">
        <v>269</v>
      </c>
      <c r="B52" s="81">
        <v>84693789.129999995</v>
      </c>
      <c r="C52" s="81">
        <v>16484138.753524</v>
      </c>
      <c r="D52" s="84">
        <v>11399747.379704401</v>
      </c>
      <c r="E52" s="81">
        <v>0</v>
      </c>
      <c r="F52" s="84">
        <v>0</v>
      </c>
      <c r="G52" s="80" t="s">
        <v>356</v>
      </c>
    </row>
    <row r="53" spans="1:7" x14ac:dyDescent="0.25">
      <c r="A53" s="80" t="s">
        <v>270</v>
      </c>
      <c r="B53" s="81">
        <v>46098649.630000003</v>
      </c>
      <c r="C53" s="81">
        <v>29503609.877599999</v>
      </c>
      <c r="D53" s="84">
        <v>27878723.9626</v>
      </c>
      <c r="E53" s="81">
        <v>0</v>
      </c>
      <c r="F53" s="84">
        <v>0</v>
      </c>
      <c r="G53" s="80" t="s">
        <v>356</v>
      </c>
    </row>
    <row r="54" spans="1:7" x14ac:dyDescent="0.25">
      <c r="A54" s="80" t="s">
        <v>271</v>
      </c>
      <c r="B54" s="81">
        <v>125188554.97</v>
      </c>
      <c r="C54" s="81">
        <v>65098048.584399998</v>
      </c>
      <c r="D54" s="84">
        <v>26289596.543699998</v>
      </c>
      <c r="E54" s="81">
        <v>0</v>
      </c>
      <c r="F54" s="84">
        <v>0</v>
      </c>
      <c r="G54" s="80" t="s">
        <v>356</v>
      </c>
    </row>
    <row r="55" spans="1:7" x14ac:dyDescent="0.25">
      <c r="A55" s="80" t="s">
        <v>272</v>
      </c>
      <c r="B55" s="81">
        <v>1040588.46</v>
      </c>
      <c r="C55" s="81">
        <v>24349.769963999999</v>
      </c>
      <c r="D55" s="84">
        <v>0</v>
      </c>
      <c r="E55" s="81">
        <v>4370.4715319999996</v>
      </c>
      <c r="F55" s="84">
        <v>0</v>
      </c>
      <c r="G55" s="80" t="s">
        <v>356</v>
      </c>
    </row>
    <row r="56" spans="1:7" x14ac:dyDescent="0.25">
      <c r="A56" s="80" t="s">
        <v>273</v>
      </c>
      <c r="B56" s="81">
        <v>125907729.75</v>
      </c>
      <c r="C56" s="81">
        <v>14885858.812589999</v>
      </c>
      <c r="D56" s="84">
        <v>11933724.55126</v>
      </c>
      <c r="E56" s="81">
        <v>0</v>
      </c>
      <c r="F56" s="84">
        <v>0</v>
      </c>
      <c r="G56" s="80" t="s">
        <v>356</v>
      </c>
    </row>
    <row r="57" spans="1:7" x14ac:dyDescent="0.25">
      <c r="A57" s="80" t="s">
        <v>274</v>
      </c>
      <c r="B57" s="81">
        <v>9190875.8599999994</v>
      </c>
      <c r="C57" s="81">
        <v>5496149.3358199997</v>
      </c>
      <c r="D57" s="84">
        <v>2892113.6885199999</v>
      </c>
      <c r="E57" s="81">
        <v>0</v>
      </c>
      <c r="F57" s="84">
        <v>0</v>
      </c>
      <c r="G57" s="80" t="s">
        <v>356</v>
      </c>
    </row>
    <row r="58" spans="1:7" x14ac:dyDescent="0.25">
      <c r="A58" s="80" t="s">
        <v>275</v>
      </c>
      <c r="B58" s="81">
        <v>17442300.539999999</v>
      </c>
      <c r="C58" s="81">
        <v>0</v>
      </c>
      <c r="D58" s="84">
        <v>0</v>
      </c>
      <c r="E58" s="81">
        <v>0</v>
      </c>
      <c r="F58" s="84">
        <v>0</v>
      </c>
      <c r="G58" s="80" t="s">
        <v>356</v>
      </c>
    </row>
    <row r="59" spans="1:7" x14ac:dyDescent="0.25">
      <c r="A59" s="80" t="s">
        <v>276</v>
      </c>
      <c r="B59" s="81">
        <v>8392182.6500000004</v>
      </c>
      <c r="C59" s="81"/>
      <c r="D59" s="84"/>
      <c r="E59" s="81"/>
      <c r="F59" s="84"/>
      <c r="G59" s="80" t="s">
        <v>356</v>
      </c>
    </row>
    <row r="60" spans="1:7" x14ac:dyDescent="0.25">
      <c r="A60" s="80" t="s">
        <v>277</v>
      </c>
      <c r="B60" s="81">
        <v>55196757.450000003</v>
      </c>
      <c r="C60" s="81">
        <v>44488586.504699998</v>
      </c>
      <c r="D60" s="84">
        <v>22961851.099199999</v>
      </c>
      <c r="E60" s="81">
        <v>0</v>
      </c>
      <c r="F60" s="84">
        <v>0</v>
      </c>
      <c r="G60" s="80" t="s">
        <v>356</v>
      </c>
    </row>
    <row r="61" spans="1:7" x14ac:dyDescent="0.25">
      <c r="A61" s="80" t="s">
        <v>278</v>
      </c>
      <c r="B61" s="81">
        <v>65845963.2299999</v>
      </c>
      <c r="C61" s="81">
        <v>62047146.584999897</v>
      </c>
      <c r="D61" s="84">
        <v>17795021.098250002</v>
      </c>
      <c r="E61" s="81">
        <v>0</v>
      </c>
      <c r="F61" s="84">
        <v>0</v>
      </c>
      <c r="G61" s="80" t="s">
        <v>356</v>
      </c>
    </row>
    <row r="62" spans="1:7" x14ac:dyDescent="0.25">
      <c r="A62" s="80" t="s">
        <v>279</v>
      </c>
      <c r="B62" s="81">
        <v>15308180.380000001</v>
      </c>
      <c r="C62" s="81">
        <v>13258415.027117999</v>
      </c>
      <c r="D62" s="84">
        <v>13005830.050848</v>
      </c>
      <c r="E62" s="81">
        <v>0</v>
      </c>
      <c r="F62" s="84">
        <v>0</v>
      </c>
      <c r="G62" s="80" t="s">
        <v>356</v>
      </c>
    </row>
    <row r="63" spans="1:7" x14ac:dyDescent="0.25">
      <c r="A63" s="80" t="s">
        <v>280</v>
      </c>
      <c r="B63" s="81">
        <v>416778.81</v>
      </c>
      <c r="C63" s="81">
        <v>335853.66970000003</v>
      </c>
      <c r="D63" s="84">
        <v>301589.78869999998</v>
      </c>
      <c r="E63" s="81">
        <v>0</v>
      </c>
      <c r="F63" s="84">
        <v>0</v>
      </c>
      <c r="G63" s="80" t="s">
        <v>356</v>
      </c>
    </row>
    <row r="64" spans="1:7" x14ac:dyDescent="0.25">
      <c r="A64" s="80" t="s">
        <v>281</v>
      </c>
      <c r="B64" s="81">
        <v>398418.56</v>
      </c>
      <c r="C64" s="81">
        <v>262956.24959999998</v>
      </c>
      <c r="D64" s="84">
        <v>187256.72320000001</v>
      </c>
      <c r="E64" s="81">
        <v>0</v>
      </c>
      <c r="F64" s="84">
        <v>0</v>
      </c>
      <c r="G64" s="80" t="s">
        <v>356</v>
      </c>
    </row>
    <row r="65" spans="1:7" x14ac:dyDescent="0.25">
      <c r="A65" s="80" t="s">
        <v>282</v>
      </c>
      <c r="B65" s="81">
        <v>821178.05</v>
      </c>
      <c r="C65" s="81">
        <v>226973.61301999999</v>
      </c>
      <c r="D65" s="84">
        <v>50403.908709000003</v>
      </c>
      <c r="E65" s="81">
        <v>0</v>
      </c>
      <c r="F65" s="84">
        <v>0</v>
      </c>
      <c r="G65" s="80" t="s">
        <v>356</v>
      </c>
    </row>
    <row r="66" spans="1:7" x14ac:dyDescent="0.25">
      <c r="A66" s="80" t="s">
        <v>283</v>
      </c>
      <c r="B66" s="81">
        <v>3710.88</v>
      </c>
      <c r="C66" s="81">
        <v>333.97919999999999</v>
      </c>
      <c r="D66" s="84">
        <v>0</v>
      </c>
      <c r="E66" s="81">
        <v>0</v>
      </c>
      <c r="F66" s="84">
        <v>0</v>
      </c>
      <c r="G66" s="80" t="s">
        <v>356</v>
      </c>
    </row>
    <row r="67" spans="1:7" x14ac:dyDescent="0.25">
      <c r="A67" s="80" t="s">
        <v>284</v>
      </c>
      <c r="B67" s="81">
        <v>1662087.6</v>
      </c>
      <c r="C67" s="81">
        <v>1662.0876000000001</v>
      </c>
      <c r="D67" s="84">
        <v>0</v>
      </c>
      <c r="E67" s="81">
        <v>119670.3072</v>
      </c>
      <c r="F67" s="84">
        <v>0</v>
      </c>
      <c r="G67" s="80" t="s">
        <v>356</v>
      </c>
    </row>
    <row r="68" spans="1:7" x14ac:dyDescent="0.25">
      <c r="A68" s="80" t="s">
        <v>285</v>
      </c>
      <c r="B68" s="81">
        <v>2367.02</v>
      </c>
      <c r="C68" s="81">
        <v>260.37220000000002</v>
      </c>
      <c r="D68" s="84">
        <v>0</v>
      </c>
      <c r="E68" s="81">
        <v>0</v>
      </c>
      <c r="F68" s="84">
        <v>0</v>
      </c>
      <c r="G68" s="80" t="s">
        <v>356</v>
      </c>
    </row>
    <row r="69" spans="1:7" x14ac:dyDescent="0.25">
      <c r="A69" s="80" t="s">
        <v>286</v>
      </c>
      <c r="B69" s="81">
        <v>10584134.529999999</v>
      </c>
      <c r="C69" s="81">
        <v>0</v>
      </c>
      <c r="D69" s="84">
        <v>0</v>
      </c>
      <c r="E69" s="81">
        <v>0</v>
      </c>
      <c r="F69" s="84">
        <v>0</v>
      </c>
      <c r="G69" s="80" t="s">
        <v>356</v>
      </c>
    </row>
    <row r="70" spans="1:7" x14ac:dyDescent="0.25">
      <c r="A70" s="80" t="s">
        <v>287</v>
      </c>
      <c r="B70" s="81">
        <v>12.32</v>
      </c>
      <c r="C70" s="81">
        <v>0</v>
      </c>
      <c r="D70" s="84">
        <v>0</v>
      </c>
      <c r="E70" s="81">
        <v>0</v>
      </c>
      <c r="F70" s="84">
        <v>0</v>
      </c>
      <c r="G70" s="80" t="s">
        <v>356</v>
      </c>
    </row>
    <row r="71" spans="1:7" x14ac:dyDescent="0.25">
      <c r="A71" s="80" t="s">
        <v>288</v>
      </c>
      <c r="B71" s="81">
        <v>31851.33</v>
      </c>
      <c r="C71" s="81">
        <v>302.58763499999998</v>
      </c>
      <c r="D71" s="84">
        <v>0</v>
      </c>
      <c r="E71" s="81">
        <v>0</v>
      </c>
      <c r="F71" s="84">
        <v>0</v>
      </c>
      <c r="G71" s="80" t="s">
        <v>356</v>
      </c>
    </row>
    <row r="72" spans="1:7" x14ac:dyDescent="0.25">
      <c r="A72" s="80" t="s">
        <v>289</v>
      </c>
      <c r="B72" s="81">
        <v>136051660.37</v>
      </c>
      <c r="C72" s="81">
        <v>56053284.072439998</v>
      </c>
      <c r="D72" s="84">
        <v>15509889.28218</v>
      </c>
      <c r="E72" s="81">
        <v>0</v>
      </c>
      <c r="F72" s="84">
        <v>0</v>
      </c>
      <c r="G72" s="80" t="s">
        <v>356</v>
      </c>
    </row>
    <row r="73" spans="1:7" x14ac:dyDescent="0.25">
      <c r="A73" s="80" t="s">
        <v>290</v>
      </c>
      <c r="B73" s="81">
        <v>75776537.5</v>
      </c>
      <c r="C73" s="81">
        <v>0</v>
      </c>
      <c r="D73" s="84">
        <v>0</v>
      </c>
      <c r="E73" s="81">
        <v>0</v>
      </c>
      <c r="F73" s="84">
        <v>0</v>
      </c>
      <c r="G73" s="80" t="s">
        <v>356</v>
      </c>
    </row>
    <row r="74" spans="1:7" x14ac:dyDescent="0.25">
      <c r="A74" s="80" t="s">
        <v>291</v>
      </c>
      <c r="B74" s="81">
        <v>30308026.699999999</v>
      </c>
      <c r="C74" s="81">
        <v>0</v>
      </c>
      <c r="D74" s="84">
        <v>0</v>
      </c>
      <c r="E74" s="81">
        <v>0</v>
      </c>
      <c r="F74" s="84">
        <v>0</v>
      </c>
      <c r="G74" s="80" t="s">
        <v>356</v>
      </c>
    </row>
    <row r="75" spans="1:7" x14ac:dyDescent="0.25">
      <c r="A75" s="80" t="s">
        <v>292</v>
      </c>
      <c r="B75" s="81">
        <v>3030015.06</v>
      </c>
      <c r="C75" s="81">
        <v>4.5503150000000003</v>
      </c>
      <c r="D75" s="84">
        <v>0</v>
      </c>
      <c r="E75" s="81">
        <v>0</v>
      </c>
      <c r="F75" s="84">
        <v>0</v>
      </c>
      <c r="G75" s="80" t="s">
        <v>356</v>
      </c>
    </row>
    <row r="76" spans="1:7" x14ac:dyDescent="0.25">
      <c r="A76" s="80" t="s">
        <v>293</v>
      </c>
      <c r="B76" s="81">
        <v>19940000</v>
      </c>
      <c r="C76" s="81">
        <v>0</v>
      </c>
      <c r="D76" s="84">
        <v>0</v>
      </c>
      <c r="E76" s="81">
        <v>0</v>
      </c>
      <c r="F76" s="84">
        <v>0</v>
      </c>
      <c r="G76" s="80" t="s">
        <v>356</v>
      </c>
    </row>
    <row r="77" spans="1:7" x14ac:dyDescent="0.25">
      <c r="A77" s="80" t="s">
        <v>294</v>
      </c>
      <c r="B77" s="81">
        <v>136.88</v>
      </c>
      <c r="C77" s="81">
        <v>0</v>
      </c>
      <c r="D77" s="84">
        <v>0</v>
      </c>
      <c r="E77" s="81">
        <v>0</v>
      </c>
      <c r="F77" s="84">
        <v>0</v>
      </c>
      <c r="G77" s="80" t="s">
        <v>356</v>
      </c>
    </row>
    <row r="78" spans="1:7" x14ac:dyDescent="0.25">
      <c r="A78" s="80" t="s">
        <v>295</v>
      </c>
      <c r="B78" s="81">
        <v>670591.30000000005</v>
      </c>
      <c r="C78" s="81">
        <v>44.667622999999999</v>
      </c>
      <c r="D78" s="84">
        <v>0</v>
      </c>
      <c r="E78" s="81">
        <v>0</v>
      </c>
      <c r="F78" s="84">
        <v>0</v>
      </c>
      <c r="G78" s="80" t="s">
        <v>356</v>
      </c>
    </row>
    <row r="79" spans="1:7" x14ac:dyDescent="0.25">
      <c r="A79" s="80" t="s">
        <v>296</v>
      </c>
      <c r="B79" s="81">
        <v>36350366.969999999</v>
      </c>
      <c r="C79" s="81">
        <v>5952916.4467200004</v>
      </c>
      <c r="D79" s="84">
        <v>5587879.1174400002</v>
      </c>
      <c r="E79" s="81">
        <v>0</v>
      </c>
      <c r="F79" s="84">
        <v>0</v>
      </c>
      <c r="G79" s="80" t="s">
        <v>356</v>
      </c>
    </row>
    <row r="80" spans="1:7" x14ac:dyDescent="0.25">
      <c r="A80" s="80" t="s">
        <v>297</v>
      </c>
      <c r="B80" s="81">
        <v>120104622.5</v>
      </c>
      <c r="C80" s="81">
        <v>88975443.213826001</v>
      </c>
      <c r="D80" s="84">
        <v>9522223.1734100003</v>
      </c>
      <c r="E80" s="81">
        <v>0</v>
      </c>
      <c r="F80" s="84">
        <v>0</v>
      </c>
      <c r="G80" s="80" t="s">
        <v>356</v>
      </c>
    </row>
    <row r="81" spans="1:7" x14ac:dyDescent="0.25">
      <c r="A81" s="80" t="s">
        <v>298</v>
      </c>
      <c r="B81" s="81">
        <v>3500000</v>
      </c>
      <c r="C81" s="81">
        <v>795550</v>
      </c>
      <c r="D81" s="84">
        <v>0</v>
      </c>
      <c r="E81" s="81">
        <v>0</v>
      </c>
      <c r="F81" s="84">
        <v>0</v>
      </c>
      <c r="G81" s="80" t="s">
        <v>356</v>
      </c>
    </row>
    <row r="82" spans="1:7" x14ac:dyDescent="0.25">
      <c r="A82" s="80" t="s">
        <v>299</v>
      </c>
      <c r="B82" s="81">
        <v>2518.46</v>
      </c>
      <c r="C82" s="81">
        <v>1820.8465799999999</v>
      </c>
      <c r="D82" s="84">
        <v>1526.18676</v>
      </c>
      <c r="E82" s="81">
        <v>0</v>
      </c>
      <c r="F82" s="84">
        <v>0</v>
      </c>
      <c r="G82" s="80" t="s">
        <v>356</v>
      </c>
    </row>
    <row r="83" spans="1:7" x14ac:dyDescent="0.25">
      <c r="A83" s="80" t="s">
        <v>300</v>
      </c>
      <c r="B83" s="81">
        <v>31118618.43</v>
      </c>
      <c r="C83" s="81">
        <v>2360997.6061</v>
      </c>
      <c r="D83" s="84">
        <v>173968.24466</v>
      </c>
      <c r="E83" s="81">
        <v>24852.606380000001</v>
      </c>
      <c r="F83" s="84">
        <v>0</v>
      </c>
      <c r="G83" s="80" t="s">
        <v>356</v>
      </c>
    </row>
    <row r="84" spans="1:7" x14ac:dyDescent="0.25">
      <c r="A84" s="80" t="s">
        <v>301</v>
      </c>
      <c r="B84" s="81">
        <v>0.99</v>
      </c>
      <c r="C84" s="81">
        <v>0.88525799999999999</v>
      </c>
      <c r="D84" s="84">
        <v>3.27888E-2</v>
      </c>
      <c r="E84" s="81">
        <v>0</v>
      </c>
      <c r="F84" s="84">
        <v>0</v>
      </c>
      <c r="G84" s="80" t="s">
        <v>356</v>
      </c>
    </row>
    <row r="85" spans="1:7" x14ac:dyDescent="0.25">
      <c r="A85" s="80" t="s">
        <v>302</v>
      </c>
      <c r="B85" s="81">
        <v>2083569.32</v>
      </c>
      <c r="C85" s="81">
        <v>0</v>
      </c>
      <c r="D85" s="84">
        <v>0</v>
      </c>
      <c r="E85" s="81">
        <v>0</v>
      </c>
      <c r="F85" s="84">
        <v>0</v>
      </c>
      <c r="G85" s="80" t="s">
        <v>356</v>
      </c>
    </row>
    <row r="86" spans="1:7" x14ac:dyDescent="0.25">
      <c r="A86" s="80" t="s">
        <v>303</v>
      </c>
      <c r="B86" s="81">
        <v>21350</v>
      </c>
      <c r="C86" s="81">
        <v>0</v>
      </c>
      <c r="D86" s="84">
        <v>0</v>
      </c>
      <c r="E86" s="81">
        <v>4201.68</v>
      </c>
      <c r="F86" s="84">
        <v>0</v>
      </c>
      <c r="G86" s="80" t="s">
        <v>356</v>
      </c>
    </row>
    <row r="87" spans="1:7" x14ac:dyDescent="0.25">
      <c r="A87" s="80" t="s">
        <v>304</v>
      </c>
      <c r="B87" s="81">
        <v>7168508.0999999996</v>
      </c>
      <c r="C87" s="81">
        <v>0</v>
      </c>
      <c r="D87" s="84">
        <v>0</v>
      </c>
      <c r="E87" s="81">
        <v>0</v>
      </c>
      <c r="F87" s="84">
        <v>0</v>
      </c>
      <c r="G87" s="80" t="s">
        <v>356</v>
      </c>
    </row>
    <row r="88" spans="1:7" x14ac:dyDescent="0.25">
      <c r="A88" s="80" t="s">
        <v>305</v>
      </c>
      <c r="B88" s="81">
        <v>27767508.620000001</v>
      </c>
      <c r="C88" s="81">
        <v>1081263.4544899999</v>
      </c>
      <c r="D88" s="84">
        <v>0</v>
      </c>
      <c r="E88" s="81">
        <v>4331.702378</v>
      </c>
      <c r="F88" s="84">
        <v>0</v>
      </c>
      <c r="G88" s="80" t="s">
        <v>356</v>
      </c>
    </row>
    <row r="89" spans="1:7" x14ac:dyDescent="0.25">
      <c r="A89" s="80" t="s">
        <v>306</v>
      </c>
      <c r="B89" s="81">
        <v>35248054.850000001</v>
      </c>
      <c r="C89" s="81">
        <v>0</v>
      </c>
      <c r="D89" s="84">
        <v>0</v>
      </c>
      <c r="E89" s="81">
        <v>0</v>
      </c>
      <c r="F89" s="84">
        <v>0</v>
      </c>
      <c r="G89" s="80" t="s">
        <v>356</v>
      </c>
    </row>
    <row r="90" spans="1:7" x14ac:dyDescent="0.25">
      <c r="A90" s="80" t="s">
        <v>307</v>
      </c>
      <c r="B90" s="81">
        <v>25669895.699999999</v>
      </c>
      <c r="C90" s="81">
        <v>1116761.2685469999</v>
      </c>
      <c r="D90" s="84">
        <v>996608.15840700001</v>
      </c>
      <c r="E90" s="81">
        <v>236515.36065300001</v>
      </c>
      <c r="F90" s="84">
        <v>108152.048413</v>
      </c>
      <c r="G90" s="80" t="s">
        <v>356</v>
      </c>
    </row>
    <row r="91" spans="1:7" x14ac:dyDescent="0.25">
      <c r="A91" s="80" t="s">
        <v>308</v>
      </c>
      <c r="B91" s="81">
        <v>302643.13</v>
      </c>
      <c r="C91" s="81">
        <v>0</v>
      </c>
      <c r="D91" s="84">
        <v>0</v>
      </c>
      <c r="E91" s="81">
        <v>0</v>
      </c>
      <c r="F91" s="84">
        <v>0</v>
      </c>
      <c r="G91" s="80" t="s">
        <v>356</v>
      </c>
    </row>
    <row r="92" spans="1:7" x14ac:dyDescent="0.25">
      <c r="A92" s="80" t="s">
        <v>309</v>
      </c>
      <c r="B92" s="81">
        <v>140644.78</v>
      </c>
      <c r="C92" s="81"/>
      <c r="D92" s="84"/>
      <c r="E92" s="81"/>
      <c r="F92" s="84"/>
      <c r="G92" s="80" t="s">
        <v>356</v>
      </c>
    </row>
    <row r="93" spans="1:7" x14ac:dyDescent="0.25">
      <c r="A93" s="80" t="s">
        <v>310</v>
      </c>
      <c r="B93" s="81">
        <v>1412765.25</v>
      </c>
      <c r="C93" s="81">
        <v>1412765.25</v>
      </c>
      <c r="D93" s="84">
        <v>0</v>
      </c>
      <c r="E93" s="81">
        <v>0</v>
      </c>
      <c r="F93" s="84">
        <v>0</v>
      </c>
      <c r="G93" s="80" t="s">
        <v>356</v>
      </c>
    </row>
    <row r="94" spans="1:7" x14ac:dyDescent="0.25">
      <c r="A94" s="80" t="s">
        <v>311</v>
      </c>
      <c r="B94" s="81">
        <v>94272001.400000006</v>
      </c>
      <c r="C94" s="81">
        <v>17583607.159740001</v>
      </c>
      <c r="D94" s="84">
        <v>7421094.7589199999</v>
      </c>
      <c r="E94" s="81">
        <v>2773892.9106000001</v>
      </c>
      <c r="F94" s="84">
        <v>0</v>
      </c>
      <c r="G94" s="80" t="s">
        <v>356</v>
      </c>
    </row>
    <row r="95" spans="1:7" x14ac:dyDescent="0.25">
      <c r="A95" s="80" t="s">
        <v>312</v>
      </c>
      <c r="B95" s="81">
        <v>5165414.54</v>
      </c>
      <c r="C95" s="81">
        <v>5134422.0527600003</v>
      </c>
      <c r="D95" s="84">
        <v>361579.01779999997</v>
      </c>
      <c r="E95" s="81">
        <v>0</v>
      </c>
      <c r="F95" s="84">
        <v>0</v>
      </c>
      <c r="G95" s="80" t="s">
        <v>356</v>
      </c>
    </row>
    <row r="96" spans="1:7" x14ac:dyDescent="0.25">
      <c r="A96" s="80" t="s">
        <v>313</v>
      </c>
      <c r="B96" s="81">
        <v>1348066.37</v>
      </c>
      <c r="C96" s="81">
        <v>0</v>
      </c>
      <c r="D96" s="84">
        <v>0</v>
      </c>
      <c r="E96" s="81">
        <v>0</v>
      </c>
      <c r="F96" s="84">
        <v>0</v>
      </c>
      <c r="G96" s="80" t="s">
        <v>356</v>
      </c>
    </row>
    <row r="97" spans="1:7" x14ac:dyDescent="0.25">
      <c r="A97" s="80" t="s">
        <v>314</v>
      </c>
      <c r="B97" s="81">
        <v>28636698.629999898</v>
      </c>
      <c r="C97" s="81">
        <v>28636698.629999898</v>
      </c>
      <c r="D97" s="84">
        <v>0</v>
      </c>
      <c r="E97" s="81">
        <v>0</v>
      </c>
      <c r="F97" s="84">
        <v>0</v>
      </c>
      <c r="G97" s="80" t="s">
        <v>356</v>
      </c>
    </row>
    <row r="98" spans="1:7" x14ac:dyDescent="0.25">
      <c r="A98" s="80" t="s">
        <v>315</v>
      </c>
      <c r="B98" s="81">
        <v>35276.29</v>
      </c>
      <c r="C98" s="81"/>
      <c r="D98" s="84"/>
      <c r="E98" s="81"/>
      <c r="F98" s="84"/>
      <c r="G98" s="80" t="s">
        <v>356</v>
      </c>
    </row>
    <row r="99" spans="1:7" x14ac:dyDescent="0.25">
      <c r="A99" s="80" t="s">
        <v>316</v>
      </c>
      <c r="B99" s="81">
        <v>861209575.64999998</v>
      </c>
      <c r="C99" s="81">
        <v>404826713.65088701</v>
      </c>
      <c r="D99" s="84">
        <v>183578336.99341199</v>
      </c>
      <c r="E99" s="81">
        <v>1687919.8239829999</v>
      </c>
      <c r="F99" s="84">
        <v>1225779.2022490001</v>
      </c>
      <c r="G99" s="80" t="s">
        <v>356</v>
      </c>
    </row>
    <row r="100" spans="1:7" x14ac:dyDescent="0.25">
      <c r="A100" s="80" t="s">
        <v>317</v>
      </c>
      <c r="B100" s="81">
        <v>237056.12</v>
      </c>
      <c r="C100" s="81">
        <v>0</v>
      </c>
      <c r="D100" s="84">
        <v>0</v>
      </c>
      <c r="E100" s="81">
        <v>0</v>
      </c>
      <c r="F100" s="84">
        <v>0</v>
      </c>
      <c r="G100" s="80" t="s">
        <v>356</v>
      </c>
    </row>
    <row r="101" spans="1:7" x14ac:dyDescent="0.25">
      <c r="A101" s="80" t="s">
        <v>318</v>
      </c>
      <c r="B101" s="81">
        <v>6269.24</v>
      </c>
      <c r="C101" s="81">
        <v>419.41215599999998</v>
      </c>
      <c r="D101" s="84">
        <v>384.30441200000001</v>
      </c>
      <c r="E101" s="81">
        <v>0</v>
      </c>
      <c r="F101" s="84">
        <v>0</v>
      </c>
      <c r="G101" s="80" t="s">
        <v>356</v>
      </c>
    </row>
    <row r="102" spans="1:7" x14ac:dyDescent="0.25">
      <c r="A102" s="80" t="s">
        <v>319</v>
      </c>
      <c r="B102" s="81">
        <v>926678.74</v>
      </c>
      <c r="C102" s="81"/>
      <c r="D102" s="84"/>
      <c r="E102" s="81"/>
      <c r="F102" s="84"/>
      <c r="G102" s="80" t="s">
        <v>356</v>
      </c>
    </row>
    <row r="103" spans="1:7" x14ac:dyDescent="0.25">
      <c r="A103" s="80" t="s">
        <v>320</v>
      </c>
      <c r="B103" s="81">
        <v>17.329999999999998</v>
      </c>
      <c r="C103" s="81">
        <v>0</v>
      </c>
      <c r="D103" s="84">
        <v>0</v>
      </c>
      <c r="E103" s="81">
        <v>0</v>
      </c>
      <c r="F103" s="84">
        <v>0</v>
      </c>
      <c r="G103" s="80" t="s">
        <v>356</v>
      </c>
    </row>
    <row r="104" spans="1:7" x14ac:dyDescent="0.25">
      <c r="A104" s="80" t="s">
        <v>321</v>
      </c>
      <c r="B104" s="81">
        <v>21921767.050000001</v>
      </c>
      <c r="C104" s="81">
        <v>0</v>
      </c>
      <c r="D104" s="84">
        <v>0</v>
      </c>
      <c r="E104" s="81">
        <v>0</v>
      </c>
      <c r="F104" s="84">
        <v>0</v>
      </c>
      <c r="G104" s="80" t="s">
        <v>356</v>
      </c>
    </row>
    <row r="105" spans="1:7" x14ac:dyDescent="0.25">
      <c r="A105" s="80" t="s">
        <v>322</v>
      </c>
      <c r="B105" s="81">
        <v>1768020.21</v>
      </c>
      <c r="C105" s="81">
        <v>0</v>
      </c>
      <c r="D105" s="84">
        <v>0</v>
      </c>
      <c r="E105" s="81">
        <v>0</v>
      </c>
      <c r="F105" s="84">
        <v>0</v>
      </c>
      <c r="G105" s="80" t="s">
        <v>356</v>
      </c>
    </row>
    <row r="106" spans="1:7" x14ac:dyDescent="0.25">
      <c r="A106" s="80" t="s">
        <v>323</v>
      </c>
      <c r="B106" s="81">
        <v>2502298.9700000002</v>
      </c>
      <c r="C106" s="81"/>
      <c r="D106" s="84"/>
      <c r="E106" s="81"/>
      <c r="F106" s="84"/>
      <c r="G106" s="80" t="s">
        <v>356</v>
      </c>
    </row>
    <row r="107" spans="1:7" x14ac:dyDescent="0.25">
      <c r="A107" s="80" t="s">
        <v>324</v>
      </c>
      <c r="B107" s="81">
        <v>15215029.73</v>
      </c>
      <c r="C107" s="81">
        <v>0</v>
      </c>
      <c r="D107" s="84">
        <v>0</v>
      </c>
      <c r="E107" s="81">
        <v>0</v>
      </c>
      <c r="F107" s="84">
        <v>0</v>
      </c>
      <c r="G107" s="80" t="s">
        <v>356</v>
      </c>
    </row>
    <row r="108" spans="1:7" x14ac:dyDescent="0.25">
      <c r="A108" s="80" t="s">
        <v>325</v>
      </c>
      <c r="B108" s="81">
        <v>2539205.7799999998</v>
      </c>
      <c r="C108" s="81">
        <v>0</v>
      </c>
      <c r="D108" s="84">
        <v>0</v>
      </c>
      <c r="E108" s="81">
        <v>0</v>
      </c>
      <c r="F108" s="84">
        <v>0</v>
      </c>
      <c r="G108" s="80" t="s">
        <v>356</v>
      </c>
    </row>
    <row r="109" spans="1:7" x14ac:dyDescent="0.25">
      <c r="A109" s="80" t="s">
        <v>326</v>
      </c>
      <c r="B109" s="81">
        <v>60253267.939999998</v>
      </c>
      <c r="C109" s="81">
        <v>43563112.720619999</v>
      </c>
      <c r="D109" s="84">
        <v>36513480.371639997</v>
      </c>
      <c r="E109" s="81">
        <v>0</v>
      </c>
      <c r="F109" s="84">
        <v>0</v>
      </c>
      <c r="G109" s="80" t="s">
        <v>356</v>
      </c>
    </row>
    <row r="110" spans="1:7" x14ac:dyDescent="0.25">
      <c r="A110" s="80" t="s">
        <v>327</v>
      </c>
      <c r="B110" s="81">
        <v>2557111.8199999998</v>
      </c>
      <c r="C110" s="81">
        <v>0</v>
      </c>
      <c r="D110" s="84">
        <v>0</v>
      </c>
      <c r="E110" s="81">
        <v>0</v>
      </c>
      <c r="F110" s="84">
        <v>0</v>
      </c>
      <c r="G110" s="80" t="s">
        <v>356</v>
      </c>
    </row>
    <row r="111" spans="1:7" x14ac:dyDescent="0.25">
      <c r="A111" s="80" t="s">
        <v>328</v>
      </c>
      <c r="B111" s="81">
        <v>31060687.960000001</v>
      </c>
      <c r="C111" s="81">
        <v>2857583.29232</v>
      </c>
      <c r="D111" s="84">
        <v>2857583.29232</v>
      </c>
      <c r="E111" s="81">
        <v>0</v>
      </c>
      <c r="F111" s="84">
        <v>0</v>
      </c>
      <c r="G111" s="80" t="s">
        <v>356</v>
      </c>
    </row>
    <row r="112" spans="1:7" x14ac:dyDescent="0.25">
      <c r="A112" s="80" t="s">
        <v>329</v>
      </c>
      <c r="B112" s="81">
        <v>409.49</v>
      </c>
      <c r="C112" s="81">
        <v>0</v>
      </c>
      <c r="D112" s="84">
        <v>0</v>
      </c>
      <c r="E112" s="81">
        <v>0</v>
      </c>
      <c r="F112" s="84">
        <v>0</v>
      </c>
      <c r="G112" s="80" t="s">
        <v>356</v>
      </c>
    </row>
    <row r="113" spans="1:7" x14ac:dyDescent="0.25">
      <c r="A113" s="80" t="s">
        <v>330</v>
      </c>
      <c r="B113" s="81">
        <v>279065.43</v>
      </c>
      <c r="C113" s="81">
        <v>279065.43</v>
      </c>
      <c r="D113" s="84">
        <v>279065.43</v>
      </c>
      <c r="E113" s="81">
        <v>0</v>
      </c>
      <c r="F113" s="84">
        <v>0</v>
      </c>
      <c r="G113" s="80" t="s">
        <v>356</v>
      </c>
    </row>
    <row r="114" spans="1:7" x14ac:dyDescent="0.25">
      <c r="A114" s="80" t="s">
        <v>331</v>
      </c>
      <c r="B114" s="81">
        <v>7833703.0899999999</v>
      </c>
      <c r="C114" s="81">
        <v>0</v>
      </c>
      <c r="D114" s="84">
        <v>0</v>
      </c>
      <c r="E114" s="81">
        <v>0</v>
      </c>
      <c r="F114" s="84">
        <v>0</v>
      </c>
      <c r="G114" s="80" t="s">
        <v>356</v>
      </c>
    </row>
    <row r="115" spans="1:7" x14ac:dyDescent="0.25">
      <c r="A115" s="80"/>
      <c r="B115" s="81">
        <v>29271887.66</v>
      </c>
      <c r="C115" s="81">
        <v>0</v>
      </c>
      <c r="D115" s="84">
        <v>0</v>
      </c>
      <c r="E115" s="81">
        <v>0</v>
      </c>
      <c r="F115" s="84">
        <v>0</v>
      </c>
      <c r="G115" s="80" t="s">
        <v>356</v>
      </c>
    </row>
  </sheetData>
  <autoFilter ref="A1:G1"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2">
    <tabColor rgb="FF00B050"/>
  </sheetPr>
  <dimension ref="B1:AG100"/>
  <sheetViews>
    <sheetView zoomScale="70" zoomScaleNormal="70" workbookViewId="0"/>
  </sheetViews>
  <sheetFormatPr defaultColWidth="8.7109375" defaultRowHeight="15" x14ac:dyDescent="0.25"/>
  <cols>
    <col min="1" max="1" width="8.7109375" style="53" customWidth="1"/>
    <col min="2" max="2" width="8.7109375" style="53"/>
    <col min="3" max="3" width="58" style="53" bestFit="1" customWidth="1"/>
    <col min="4" max="4" width="27.7109375" style="53" customWidth="1"/>
    <col min="5" max="5" width="33.28515625" style="53" customWidth="1"/>
    <col min="6" max="6" width="25.7109375" style="53" customWidth="1"/>
    <col min="7" max="7" width="23.28515625" style="53" customWidth="1"/>
    <col min="8" max="8" width="24" style="53" customWidth="1"/>
    <col min="9" max="9" width="22.28515625" style="53" customWidth="1"/>
    <col min="10" max="10" width="13.7109375" style="53" customWidth="1"/>
    <col min="11" max="11" width="16.7109375" style="53" customWidth="1"/>
    <col min="12" max="12" width="14.7109375" style="54" customWidth="1"/>
    <col min="13" max="13" width="17.28515625" style="54" customWidth="1"/>
    <col min="14" max="14" width="13.7109375" style="54" customWidth="1"/>
    <col min="15" max="15" width="16.7109375" style="54" customWidth="1"/>
    <col min="16" max="16" width="14.7109375" style="54" customWidth="1"/>
    <col min="17" max="17" width="17.28515625" style="54" customWidth="1"/>
    <col min="18" max="18" width="13.7109375" style="54" customWidth="1"/>
    <col min="19" max="19" width="16.7109375" style="54" customWidth="1"/>
    <col min="20" max="20" width="14.7109375" style="54" customWidth="1"/>
    <col min="21" max="21" width="17.28515625" style="54" customWidth="1"/>
    <col min="22" max="22" width="13.7109375" style="54" customWidth="1"/>
    <col min="23" max="23" width="16.7109375" style="54" customWidth="1"/>
    <col min="24" max="24" width="14.7109375" style="54" customWidth="1"/>
    <col min="25" max="25" width="17.28515625" style="54" customWidth="1"/>
    <col min="26" max="26" width="13.7109375" style="54" customWidth="1"/>
    <col min="27" max="27" width="16.7109375" style="54" customWidth="1"/>
    <col min="28" max="28" width="14.7109375" style="53" customWidth="1"/>
    <col min="29" max="29" width="16.28515625" style="53" customWidth="1"/>
    <col min="30" max="30" width="13.7109375" style="53" customWidth="1"/>
    <col min="31" max="31" width="16.7109375" style="53" customWidth="1"/>
    <col min="32" max="16384" width="8.7109375" style="53"/>
  </cols>
  <sheetData>
    <row r="1" spans="2:33" ht="15.75" thickBot="1" x14ac:dyDescent="0.3"/>
    <row r="2" spans="2:33" ht="31.9" customHeight="1" thickBot="1" x14ac:dyDescent="0.3">
      <c r="B2" s="55" t="s">
        <v>206</v>
      </c>
      <c r="D2" s="385" t="s">
        <v>357</v>
      </c>
      <c r="E2" s="386"/>
      <c r="F2" s="386"/>
      <c r="G2" s="386"/>
      <c r="H2" s="386"/>
      <c r="I2" s="386"/>
      <c r="J2" s="386"/>
      <c r="K2" s="387"/>
      <c r="L2" s="56"/>
      <c r="M2" s="56"/>
      <c r="N2" s="57"/>
    </row>
    <row r="3" spans="2:33" ht="31.9" customHeight="1" x14ac:dyDescent="0.25">
      <c r="B3" s="55"/>
    </row>
    <row r="4" spans="2:33" x14ac:dyDescent="0.25">
      <c r="B4" s="58"/>
      <c r="C4" s="59"/>
      <c r="D4" s="60" t="s">
        <v>0</v>
      </c>
      <c r="E4" s="60" t="s">
        <v>1</v>
      </c>
      <c r="F4" s="60" t="s">
        <v>2</v>
      </c>
      <c r="G4" s="16" t="s">
        <v>3</v>
      </c>
      <c r="H4" s="16" t="s">
        <v>4</v>
      </c>
      <c r="I4" s="16" t="s">
        <v>5</v>
      </c>
      <c r="J4" s="16" t="s">
        <v>6</v>
      </c>
      <c r="K4" s="16" t="s">
        <v>7</v>
      </c>
      <c r="L4" s="16" t="s">
        <v>8</v>
      </c>
      <c r="M4" s="16" t="s">
        <v>9</v>
      </c>
      <c r="N4" s="16" t="s">
        <v>10</v>
      </c>
      <c r="O4" s="16" t="s">
        <v>11</v>
      </c>
      <c r="P4" s="16" t="s">
        <v>12</v>
      </c>
      <c r="Q4" s="16" t="s">
        <v>13</v>
      </c>
      <c r="R4" s="16" t="s">
        <v>14</v>
      </c>
      <c r="S4" s="17" t="s">
        <v>15</v>
      </c>
      <c r="T4" s="16" t="s">
        <v>95</v>
      </c>
      <c r="U4" s="16" t="s">
        <v>96</v>
      </c>
      <c r="V4" s="16" t="s">
        <v>97</v>
      </c>
      <c r="W4" s="16" t="s">
        <v>98</v>
      </c>
      <c r="X4" s="16" t="s">
        <v>99</v>
      </c>
      <c r="Y4" s="16" t="s">
        <v>100</v>
      </c>
      <c r="Z4" s="16" t="s">
        <v>101</v>
      </c>
      <c r="AA4" s="16" t="s">
        <v>102</v>
      </c>
      <c r="AB4" s="16" t="s">
        <v>207</v>
      </c>
      <c r="AC4" s="16" t="s">
        <v>103</v>
      </c>
      <c r="AD4" s="16" t="s">
        <v>104</v>
      </c>
      <c r="AE4" s="16" t="s">
        <v>105</v>
      </c>
    </row>
    <row r="5" spans="2:33" ht="14.65" customHeight="1" x14ac:dyDescent="0.25">
      <c r="B5" s="58"/>
      <c r="C5" s="388" t="s">
        <v>208</v>
      </c>
      <c r="D5" s="363" t="s">
        <v>145</v>
      </c>
      <c r="E5" s="364"/>
      <c r="F5" s="364"/>
      <c r="G5" s="364"/>
      <c r="H5" s="363" t="s">
        <v>146</v>
      </c>
      <c r="I5" s="364"/>
      <c r="J5" s="364"/>
      <c r="K5" s="365"/>
      <c r="L5" s="363" t="s">
        <v>147</v>
      </c>
      <c r="M5" s="364"/>
      <c r="N5" s="364"/>
      <c r="O5" s="365"/>
      <c r="P5" s="363" t="s">
        <v>148</v>
      </c>
      <c r="Q5" s="364"/>
      <c r="R5" s="364"/>
      <c r="S5" s="365"/>
      <c r="T5" s="363" t="s">
        <v>149</v>
      </c>
      <c r="U5" s="364"/>
      <c r="V5" s="364"/>
      <c r="W5" s="365"/>
      <c r="X5" s="363" t="s">
        <v>150</v>
      </c>
      <c r="Y5" s="364"/>
      <c r="Z5" s="364"/>
      <c r="AA5" s="365"/>
      <c r="AB5" s="61"/>
      <c r="AC5" s="363" t="s">
        <v>151</v>
      </c>
      <c r="AD5" s="364"/>
      <c r="AE5" s="364"/>
      <c r="AF5" s="364"/>
      <c r="AG5" s="365"/>
    </row>
    <row r="6" spans="2:33" ht="14.65" customHeight="1" x14ac:dyDescent="0.25">
      <c r="B6" s="59"/>
      <c r="C6" s="369"/>
      <c r="D6" s="389" t="s">
        <v>209</v>
      </c>
      <c r="E6" s="390"/>
      <c r="F6" s="389" t="s">
        <v>210</v>
      </c>
      <c r="G6" s="390"/>
      <c r="H6" s="389" t="s">
        <v>209</v>
      </c>
      <c r="I6" s="390"/>
      <c r="J6" s="389" t="s">
        <v>210</v>
      </c>
      <c r="K6" s="390"/>
      <c r="L6" s="389" t="s">
        <v>209</v>
      </c>
      <c r="M6" s="390"/>
      <c r="N6" s="389" t="s">
        <v>210</v>
      </c>
      <c r="O6" s="390"/>
      <c r="P6" s="389" t="s">
        <v>209</v>
      </c>
      <c r="Q6" s="390"/>
      <c r="R6" s="389" t="s">
        <v>210</v>
      </c>
      <c r="S6" s="390"/>
      <c r="T6" s="389" t="s">
        <v>209</v>
      </c>
      <c r="U6" s="390"/>
      <c r="V6" s="389" t="s">
        <v>210</v>
      </c>
      <c r="W6" s="390"/>
      <c r="X6" s="389" t="s">
        <v>209</v>
      </c>
      <c r="Y6" s="390"/>
      <c r="Z6" s="389" t="s">
        <v>210</v>
      </c>
      <c r="AA6" s="390"/>
      <c r="AB6" s="389" t="s">
        <v>209</v>
      </c>
      <c r="AC6" s="390"/>
      <c r="AD6" s="389" t="s">
        <v>210</v>
      </c>
      <c r="AE6" s="390"/>
    </row>
    <row r="7" spans="2:33" ht="24.6" customHeight="1" x14ac:dyDescent="0.25">
      <c r="B7" s="59"/>
      <c r="C7" s="369"/>
      <c r="D7" s="366" t="s">
        <v>211</v>
      </c>
      <c r="E7" s="368"/>
      <c r="F7" s="366" t="s">
        <v>211</v>
      </c>
      <c r="G7" s="368"/>
      <c r="H7" s="366" t="s">
        <v>211</v>
      </c>
      <c r="I7" s="368"/>
      <c r="J7" s="366" t="s">
        <v>211</v>
      </c>
      <c r="K7" s="368"/>
      <c r="L7" s="366" t="s">
        <v>211</v>
      </c>
      <c r="M7" s="368"/>
      <c r="N7" s="366" t="s">
        <v>211</v>
      </c>
      <c r="O7" s="368"/>
      <c r="P7" s="366" t="s">
        <v>211</v>
      </c>
      <c r="Q7" s="368"/>
      <c r="R7" s="366" t="s">
        <v>211</v>
      </c>
      <c r="S7" s="368"/>
      <c r="T7" s="366" t="s">
        <v>211</v>
      </c>
      <c r="U7" s="368"/>
      <c r="V7" s="366" t="s">
        <v>211</v>
      </c>
      <c r="W7" s="368"/>
      <c r="X7" s="366" t="s">
        <v>211</v>
      </c>
      <c r="Y7" s="368"/>
      <c r="Z7" s="366" t="s">
        <v>211</v>
      </c>
      <c r="AA7" s="368"/>
      <c r="AB7" s="366" t="s">
        <v>211</v>
      </c>
      <c r="AC7" s="368"/>
      <c r="AD7" s="366" t="s">
        <v>211</v>
      </c>
      <c r="AE7" s="368"/>
    </row>
    <row r="8" spans="2:33" ht="75" x14ac:dyDescent="0.25">
      <c r="B8" s="62"/>
      <c r="C8" s="370"/>
      <c r="D8" s="63" t="s">
        <v>141</v>
      </c>
      <c r="E8" s="30" t="s">
        <v>212</v>
      </c>
      <c r="F8" s="63" t="s">
        <v>141</v>
      </c>
      <c r="G8" s="30" t="s">
        <v>212</v>
      </c>
      <c r="H8" s="63" t="s">
        <v>141</v>
      </c>
      <c r="I8" s="30" t="s">
        <v>213</v>
      </c>
      <c r="J8" s="63" t="s">
        <v>141</v>
      </c>
      <c r="K8" s="30" t="s">
        <v>213</v>
      </c>
      <c r="L8" s="63" t="s">
        <v>141</v>
      </c>
      <c r="M8" s="30" t="s">
        <v>214</v>
      </c>
      <c r="N8" s="63" t="s">
        <v>141</v>
      </c>
      <c r="O8" s="30" t="s">
        <v>214</v>
      </c>
      <c r="P8" s="63" t="s">
        <v>141</v>
      </c>
      <c r="Q8" s="30" t="s">
        <v>215</v>
      </c>
      <c r="R8" s="63" t="s">
        <v>141</v>
      </c>
      <c r="S8" s="30" t="s">
        <v>215</v>
      </c>
      <c r="T8" s="63" t="s">
        <v>141</v>
      </c>
      <c r="U8" s="30" t="s">
        <v>216</v>
      </c>
      <c r="V8" s="63" t="s">
        <v>141</v>
      </c>
      <c r="W8" s="30" t="s">
        <v>216</v>
      </c>
      <c r="X8" s="63" t="s">
        <v>141</v>
      </c>
      <c r="Y8" s="30" t="s">
        <v>217</v>
      </c>
      <c r="Z8" s="63" t="s">
        <v>141</v>
      </c>
      <c r="AA8" s="30" t="s">
        <v>217</v>
      </c>
      <c r="AB8" s="63" t="s">
        <v>141</v>
      </c>
      <c r="AC8" s="30" t="s">
        <v>218</v>
      </c>
      <c r="AD8" s="63" t="s">
        <v>141</v>
      </c>
      <c r="AE8" s="30" t="s">
        <v>218</v>
      </c>
    </row>
    <row r="9" spans="2:33" x14ac:dyDescent="0.25">
      <c r="B9" s="60">
        <v>1</v>
      </c>
      <c r="C9" s="64" t="s">
        <v>219</v>
      </c>
      <c r="D9" s="294">
        <v>3982127.25</v>
      </c>
      <c r="E9" s="295">
        <v>0</v>
      </c>
      <c r="F9" s="296"/>
      <c r="G9" s="296"/>
      <c r="H9" s="294">
        <v>3982127.25</v>
      </c>
      <c r="I9" s="295">
        <v>0</v>
      </c>
      <c r="J9" s="296"/>
      <c r="K9" s="296"/>
      <c r="L9" s="297"/>
      <c r="M9" s="297"/>
      <c r="N9" s="296"/>
      <c r="O9" s="296"/>
      <c r="P9" s="297"/>
      <c r="Q9" s="297"/>
      <c r="R9" s="296"/>
      <c r="S9" s="296"/>
      <c r="T9" s="297"/>
      <c r="U9" s="297"/>
      <c r="V9" s="296"/>
      <c r="W9" s="296"/>
      <c r="X9" s="297"/>
      <c r="Y9" s="297"/>
      <c r="Z9" s="296"/>
      <c r="AA9" s="296"/>
      <c r="AB9" s="297"/>
      <c r="AC9" s="297"/>
      <c r="AD9" s="296"/>
      <c r="AE9" s="296"/>
    </row>
    <row r="10" spans="2:33" x14ac:dyDescent="0.25">
      <c r="B10" s="60">
        <v>2</v>
      </c>
      <c r="C10" s="65" t="s">
        <v>220</v>
      </c>
      <c r="D10" s="294">
        <v>14029161.640000001</v>
      </c>
      <c r="E10" s="295">
        <v>0</v>
      </c>
      <c r="F10" s="298"/>
      <c r="G10" s="298"/>
      <c r="H10" s="294">
        <v>14029161.640000001</v>
      </c>
      <c r="I10" s="295">
        <v>0</v>
      </c>
      <c r="J10" s="298"/>
      <c r="K10" s="298"/>
      <c r="L10" s="299"/>
      <c r="M10" s="299"/>
      <c r="N10" s="298"/>
      <c r="O10" s="298"/>
      <c r="P10" s="299"/>
      <c r="Q10" s="299"/>
      <c r="R10" s="298"/>
      <c r="S10" s="298"/>
      <c r="T10" s="299"/>
      <c r="U10" s="299"/>
      <c r="V10" s="298"/>
      <c r="W10" s="298"/>
      <c r="X10" s="299"/>
      <c r="Y10" s="299"/>
      <c r="Z10" s="298"/>
      <c r="AA10" s="298"/>
      <c r="AB10" s="299"/>
      <c r="AC10" s="299"/>
      <c r="AD10" s="298"/>
      <c r="AE10" s="298"/>
    </row>
    <row r="11" spans="2:33" x14ac:dyDescent="0.25">
      <c r="B11" s="60">
        <v>3</v>
      </c>
      <c r="C11" s="65" t="s">
        <v>221</v>
      </c>
      <c r="D11" s="294">
        <v>3400000</v>
      </c>
      <c r="E11" s="295">
        <v>0</v>
      </c>
      <c r="F11" s="298"/>
      <c r="G11" s="298"/>
      <c r="H11" s="294">
        <v>3400000</v>
      </c>
      <c r="I11" s="295">
        <v>0</v>
      </c>
      <c r="J11" s="298"/>
      <c r="K11" s="298"/>
      <c r="L11" s="299"/>
      <c r="M11" s="299"/>
      <c r="N11" s="298"/>
      <c r="O11" s="298"/>
      <c r="P11" s="299"/>
      <c r="Q11" s="299"/>
      <c r="R11" s="298"/>
      <c r="S11" s="298"/>
      <c r="T11" s="299"/>
      <c r="U11" s="299"/>
      <c r="V11" s="298"/>
      <c r="W11" s="298"/>
      <c r="X11" s="299"/>
      <c r="Y11" s="299"/>
      <c r="Z11" s="298"/>
      <c r="AA11" s="298"/>
      <c r="AB11" s="299"/>
      <c r="AC11" s="299"/>
      <c r="AD11" s="298"/>
      <c r="AE11" s="298"/>
    </row>
    <row r="12" spans="2:33" x14ac:dyDescent="0.25">
      <c r="B12" s="60">
        <v>4</v>
      </c>
      <c r="C12" s="65" t="s">
        <v>222</v>
      </c>
      <c r="D12" s="294">
        <v>1835376.27</v>
      </c>
      <c r="E12" s="295">
        <v>0</v>
      </c>
      <c r="F12" s="298"/>
      <c r="G12" s="298"/>
      <c r="H12" s="294">
        <v>1835376.27</v>
      </c>
      <c r="I12" s="295">
        <v>0</v>
      </c>
      <c r="J12" s="298"/>
      <c r="K12" s="298"/>
      <c r="L12" s="299"/>
      <c r="M12" s="299"/>
      <c r="N12" s="298"/>
      <c r="O12" s="298"/>
      <c r="P12" s="299"/>
      <c r="Q12" s="299"/>
      <c r="R12" s="298"/>
      <c r="S12" s="298"/>
      <c r="T12" s="299"/>
      <c r="U12" s="299"/>
      <c r="V12" s="298"/>
      <c r="W12" s="298"/>
      <c r="X12" s="299"/>
      <c r="Y12" s="299"/>
      <c r="Z12" s="298"/>
      <c r="AA12" s="298"/>
      <c r="AB12" s="299"/>
      <c r="AC12" s="299"/>
      <c r="AD12" s="298"/>
      <c r="AE12" s="298"/>
    </row>
    <row r="13" spans="2:33" x14ac:dyDescent="0.25">
      <c r="B13" s="60">
        <v>5</v>
      </c>
      <c r="C13" s="65" t="s">
        <v>223</v>
      </c>
      <c r="D13" s="294">
        <v>376850.56</v>
      </c>
      <c r="E13" s="295">
        <v>0</v>
      </c>
      <c r="F13" s="298"/>
      <c r="G13" s="298"/>
      <c r="H13" s="294">
        <v>376850.56</v>
      </c>
      <c r="I13" s="295">
        <v>0</v>
      </c>
      <c r="J13" s="298"/>
      <c r="K13" s="298"/>
      <c r="L13" s="299"/>
      <c r="M13" s="299"/>
      <c r="N13" s="298"/>
      <c r="O13" s="298"/>
      <c r="P13" s="299"/>
      <c r="Q13" s="299"/>
      <c r="R13" s="298"/>
      <c r="S13" s="298"/>
      <c r="T13" s="299"/>
      <c r="U13" s="299"/>
      <c r="V13" s="298"/>
      <c r="W13" s="298"/>
      <c r="X13" s="299"/>
      <c r="Y13" s="299"/>
      <c r="Z13" s="298"/>
      <c r="AA13" s="298"/>
      <c r="AB13" s="299"/>
      <c r="AC13" s="299"/>
      <c r="AD13" s="298"/>
      <c r="AE13" s="298"/>
    </row>
    <row r="14" spans="2:33" x14ac:dyDescent="0.25">
      <c r="B14" s="60">
        <v>6</v>
      </c>
      <c r="C14" s="65" t="s">
        <v>224</v>
      </c>
      <c r="D14" s="294">
        <v>18549874.079999998</v>
      </c>
      <c r="E14" s="295">
        <v>0</v>
      </c>
      <c r="F14" s="298"/>
      <c r="G14" s="298"/>
      <c r="H14" s="294">
        <v>18549874.079999998</v>
      </c>
      <c r="I14" s="295">
        <v>0</v>
      </c>
      <c r="J14" s="298"/>
      <c r="K14" s="298"/>
      <c r="L14" s="299"/>
      <c r="M14" s="299"/>
      <c r="N14" s="298"/>
      <c r="O14" s="298"/>
      <c r="P14" s="299"/>
      <c r="Q14" s="299"/>
      <c r="R14" s="298"/>
      <c r="S14" s="298"/>
      <c r="T14" s="299"/>
      <c r="U14" s="299"/>
      <c r="V14" s="298"/>
      <c r="W14" s="298"/>
      <c r="X14" s="299"/>
      <c r="Y14" s="299"/>
      <c r="Z14" s="298"/>
      <c r="AA14" s="298"/>
      <c r="AB14" s="299"/>
      <c r="AC14" s="299"/>
      <c r="AD14" s="298"/>
      <c r="AE14" s="298"/>
    </row>
    <row r="15" spans="2:33" x14ac:dyDescent="0.25">
      <c r="B15" s="60">
        <v>7</v>
      </c>
      <c r="C15" s="65" t="s">
        <v>225</v>
      </c>
      <c r="D15" s="294">
        <v>44966450.689999998</v>
      </c>
      <c r="E15" s="295">
        <v>1.5713600000000001</v>
      </c>
      <c r="F15" s="298"/>
      <c r="G15" s="298"/>
      <c r="H15" s="294">
        <v>44966450.689999998</v>
      </c>
      <c r="I15" s="295">
        <v>0</v>
      </c>
      <c r="J15" s="298"/>
      <c r="K15" s="298"/>
      <c r="L15" s="299"/>
      <c r="M15" s="299"/>
      <c r="N15" s="298"/>
      <c r="O15" s="298"/>
      <c r="P15" s="299"/>
      <c r="Q15" s="299"/>
      <c r="R15" s="298"/>
      <c r="S15" s="298"/>
      <c r="T15" s="299"/>
      <c r="U15" s="299"/>
      <c r="V15" s="298"/>
      <c r="W15" s="298"/>
      <c r="X15" s="299"/>
      <c r="Y15" s="299"/>
      <c r="Z15" s="298"/>
      <c r="AA15" s="298"/>
      <c r="AB15" s="299"/>
      <c r="AC15" s="299"/>
      <c r="AD15" s="298"/>
      <c r="AE15" s="298"/>
    </row>
    <row r="16" spans="2:33" x14ac:dyDescent="0.25">
      <c r="B16" s="60">
        <v>8</v>
      </c>
      <c r="C16" s="65" t="s">
        <v>226</v>
      </c>
      <c r="D16" s="294">
        <v>1193100.3899999999</v>
      </c>
      <c r="E16" s="295">
        <v>0</v>
      </c>
      <c r="F16" s="298"/>
      <c r="G16" s="298"/>
      <c r="H16" s="294">
        <v>1193100.3899999999</v>
      </c>
      <c r="I16" s="295">
        <v>0</v>
      </c>
      <c r="J16" s="298"/>
      <c r="K16" s="298"/>
      <c r="L16" s="299"/>
      <c r="M16" s="299"/>
      <c r="N16" s="298"/>
      <c r="O16" s="298"/>
      <c r="P16" s="299"/>
      <c r="Q16" s="299"/>
      <c r="R16" s="298"/>
      <c r="S16" s="298"/>
      <c r="T16" s="299"/>
      <c r="U16" s="299"/>
      <c r="V16" s="298"/>
      <c r="W16" s="298"/>
      <c r="X16" s="299"/>
      <c r="Y16" s="299"/>
      <c r="Z16" s="298"/>
      <c r="AA16" s="298"/>
      <c r="AB16" s="299"/>
      <c r="AC16" s="299"/>
      <c r="AD16" s="298"/>
      <c r="AE16" s="298"/>
    </row>
    <row r="17" spans="2:31" x14ac:dyDescent="0.25">
      <c r="B17" s="60">
        <v>9</v>
      </c>
      <c r="C17" s="65" t="s">
        <v>227</v>
      </c>
      <c r="D17" s="294">
        <v>7305512.3899999997</v>
      </c>
      <c r="E17" s="295">
        <v>0</v>
      </c>
      <c r="F17" s="298"/>
      <c r="G17" s="298"/>
      <c r="H17" s="294">
        <v>7305512.3899999997</v>
      </c>
      <c r="I17" s="295">
        <v>0</v>
      </c>
      <c r="J17" s="298"/>
      <c r="K17" s="298"/>
      <c r="L17" s="299"/>
      <c r="M17" s="299"/>
      <c r="N17" s="298"/>
      <c r="O17" s="298"/>
      <c r="P17" s="299"/>
      <c r="Q17" s="299"/>
      <c r="R17" s="298"/>
      <c r="S17" s="298"/>
      <c r="T17" s="299"/>
      <c r="U17" s="299"/>
      <c r="V17" s="298"/>
      <c r="W17" s="298"/>
      <c r="X17" s="299"/>
      <c r="Y17" s="299"/>
      <c r="Z17" s="298"/>
      <c r="AA17" s="298"/>
      <c r="AB17" s="299"/>
      <c r="AC17" s="299"/>
      <c r="AD17" s="298"/>
      <c r="AE17" s="298"/>
    </row>
    <row r="18" spans="2:31" x14ac:dyDescent="0.25">
      <c r="B18" s="60">
        <v>10</v>
      </c>
      <c r="C18" s="65" t="s">
        <v>228</v>
      </c>
      <c r="D18" s="294">
        <v>166211908.21000001</v>
      </c>
      <c r="E18" s="295">
        <v>465393.34298800002</v>
      </c>
      <c r="F18" s="298"/>
      <c r="G18" s="298"/>
      <c r="H18" s="294">
        <v>166211908.21000001</v>
      </c>
      <c r="I18" s="295">
        <v>0</v>
      </c>
      <c r="J18" s="298"/>
      <c r="K18" s="298"/>
      <c r="L18" s="299"/>
      <c r="M18" s="299"/>
      <c r="N18" s="298"/>
      <c r="O18" s="298"/>
      <c r="P18" s="299"/>
      <c r="Q18" s="299"/>
      <c r="R18" s="298"/>
      <c r="S18" s="298"/>
      <c r="T18" s="299"/>
      <c r="U18" s="299"/>
      <c r="V18" s="298"/>
      <c r="W18" s="298"/>
      <c r="X18" s="299"/>
      <c r="Y18" s="299"/>
      <c r="Z18" s="298"/>
      <c r="AA18" s="298"/>
      <c r="AB18" s="299"/>
      <c r="AC18" s="299"/>
      <c r="AD18" s="298"/>
      <c r="AE18" s="298"/>
    </row>
    <row r="19" spans="2:31" x14ac:dyDescent="0.25">
      <c r="B19" s="60">
        <v>11</v>
      </c>
      <c r="C19" s="65" t="s">
        <v>229</v>
      </c>
      <c r="D19" s="294">
        <v>72158395.670000002</v>
      </c>
      <c r="E19" s="295">
        <v>137100.95177300001</v>
      </c>
      <c r="F19" s="298"/>
      <c r="G19" s="298"/>
      <c r="H19" s="294">
        <v>72158395.670000002</v>
      </c>
      <c r="I19" s="295">
        <v>0</v>
      </c>
      <c r="J19" s="298"/>
      <c r="K19" s="298"/>
      <c r="L19" s="299"/>
      <c r="M19" s="299"/>
      <c r="N19" s="298"/>
      <c r="O19" s="298"/>
      <c r="P19" s="299"/>
      <c r="Q19" s="299"/>
      <c r="R19" s="298"/>
      <c r="S19" s="298"/>
      <c r="T19" s="299"/>
      <c r="U19" s="299"/>
      <c r="V19" s="298"/>
      <c r="W19" s="298"/>
      <c r="X19" s="299"/>
      <c r="Y19" s="299"/>
      <c r="Z19" s="298"/>
      <c r="AA19" s="298"/>
      <c r="AB19" s="299"/>
      <c r="AC19" s="299"/>
      <c r="AD19" s="298"/>
      <c r="AE19" s="298"/>
    </row>
    <row r="20" spans="2:31" x14ac:dyDescent="0.25">
      <c r="B20" s="60">
        <v>12</v>
      </c>
      <c r="C20" s="65" t="s">
        <v>230</v>
      </c>
      <c r="D20" s="294">
        <v>1685508.29</v>
      </c>
      <c r="E20" s="295">
        <v>0</v>
      </c>
      <c r="F20" s="298"/>
      <c r="G20" s="298"/>
      <c r="H20" s="294">
        <v>1685508.29</v>
      </c>
      <c r="I20" s="295">
        <v>0</v>
      </c>
      <c r="J20" s="298"/>
      <c r="K20" s="298"/>
      <c r="L20" s="299"/>
      <c r="M20" s="299"/>
      <c r="N20" s="298"/>
      <c r="O20" s="298"/>
      <c r="P20" s="299"/>
      <c r="Q20" s="299"/>
      <c r="R20" s="298"/>
      <c r="S20" s="298"/>
      <c r="T20" s="299"/>
      <c r="U20" s="299"/>
      <c r="V20" s="298"/>
      <c r="W20" s="298"/>
      <c r="X20" s="299"/>
      <c r="Y20" s="299"/>
      <c r="Z20" s="298"/>
      <c r="AA20" s="298"/>
      <c r="AB20" s="299"/>
      <c r="AC20" s="299"/>
      <c r="AD20" s="298"/>
      <c r="AE20" s="298"/>
    </row>
    <row r="21" spans="2:31" x14ac:dyDescent="0.25">
      <c r="B21" s="60">
        <v>13</v>
      </c>
      <c r="C21" s="65" t="s">
        <v>231</v>
      </c>
      <c r="D21" s="294">
        <v>31466385.329999998</v>
      </c>
      <c r="E21" s="295">
        <v>12586554.131999999</v>
      </c>
      <c r="F21" s="298"/>
      <c r="G21" s="298"/>
      <c r="H21" s="294">
        <v>31466385.329999998</v>
      </c>
      <c r="I21" s="295">
        <v>0</v>
      </c>
      <c r="J21" s="298"/>
      <c r="K21" s="298"/>
      <c r="L21" s="299"/>
      <c r="M21" s="299"/>
      <c r="N21" s="298"/>
      <c r="O21" s="298"/>
      <c r="P21" s="299"/>
      <c r="Q21" s="299"/>
      <c r="R21" s="298"/>
      <c r="S21" s="298"/>
      <c r="T21" s="299"/>
      <c r="U21" s="299"/>
      <c r="V21" s="298"/>
      <c r="W21" s="298"/>
      <c r="X21" s="299"/>
      <c r="Y21" s="299"/>
      <c r="Z21" s="298"/>
      <c r="AA21" s="298"/>
      <c r="AB21" s="299"/>
      <c r="AC21" s="299"/>
      <c r="AD21" s="298"/>
      <c r="AE21" s="298"/>
    </row>
    <row r="22" spans="2:31" x14ac:dyDescent="0.25">
      <c r="B22" s="60">
        <v>14</v>
      </c>
      <c r="C22" s="65" t="s">
        <v>232</v>
      </c>
      <c r="D22" s="294">
        <v>106581489.40000001</v>
      </c>
      <c r="E22" s="295">
        <v>0</v>
      </c>
      <c r="F22" s="298"/>
      <c r="G22" s="298"/>
      <c r="H22" s="294">
        <v>106581489.40000001</v>
      </c>
      <c r="I22" s="295">
        <v>0</v>
      </c>
      <c r="J22" s="298"/>
      <c r="K22" s="298"/>
      <c r="L22" s="299"/>
      <c r="M22" s="299"/>
      <c r="N22" s="298"/>
      <c r="O22" s="298"/>
      <c r="P22" s="299"/>
      <c r="Q22" s="299"/>
      <c r="R22" s="298"/>
      <c r="S22" s="298"/>
      <c r="T22" s="299"/>
      <c r="U22" s="299"/>
      <c r="V22" s="298"/>
      <c r="W22" s="298"/>
      <c r="X22" s="299"/>
      <c r="Y22" s="299"/>
      <c r="Z22" s="298"/>
      <c r="AA22" s="298"/>
      <c r="AB22" s="299"/>
      <c r="AC22" s="299"/>
      <c r="AD22" s="298"/>
      <c r="AE22" s="298"/>
    </row>
    <row r="23" spans="2:31" x14ac:dyDescent="0.25">
      <c r="B23" s="60">
        <v>15</v>
      </c>
      <c r="C23" s="65" t="s">
        <v>233</v>
      </c>
      <c r="D23" s="294">
        <v>1408047.85</v>
      </c>
      <c r="E23" s="295">
        <v>0</v>
      </c>
      <c r="F23" s="298"/>
      <c r="G23" s="298"/>
      <c r="H23" s="294">
        <v>1408047.85</v>
      </c>
      <c r="I23" s="295">
        <v>0</v>
      </c>
      <c r="J23" s="298"/>
      <c r="K23" s="298"/>
      <c r="L23" s="299"/>
      <c r="M23" s="299"/>
      <c r="N23" s="298"/>
      <c r="O23" s="298"/>
      <c r="P23" s="299"/>
      <c r="Q23" s="299"/>
      <c r="R23" s="298"/>
      <c r="S23" s="298"/>
      <c r="T23" s="299"/>
      <c r="U23" s="299"/>
      <c r="V23" s="298"/>
      <c r="W23" s="298"/>
      <c r="X23" s="299"/>
      <c r="Y23" s="299"/>
      <c r="Z23" s="298"/>
      <c r="AA23" s="298"/>
      <c r="AB23" s="299"/>
      <c r="AC23" s="299"/>
      <c r="AD23" s="298"/>
      <c r="AE23" s="298"/>
    </row>
    <row r="24" spans="2:31" x14ac:dyDescent="0.25">
      <c r="B24" s="60">
        <v>16</v>
      </c>
      <c r="C24" s="65" t="s">
        <v>234</v>
      </c>
      <c r="D24" s="294">
        <v>23824536.16</v>
      </c>
      <c r="E24" s="295">
        <v>0.46169280000000001</v>
      </c>
      <c r="F24" s="298"/>
      <c r="G24" s="298"/>
      <c r="H24" s="294">
        <v>23824536.16</v>
      </c>
      <c r="I24" s="295">
        <v>0</v>
      </c>
      <c r="J24" s="298"/>
      <c r="K24" s="298"/>
      <c r="L24" s="299"/>
      <c r="M24" s="299"/>
      <c r="N24" s="298"/>
      <c r="O24" s="298"/>
      <c r="P24" s="299"/>
      <c r="Q24" s="299"/>
      <c r="R24" s="298"/>
      <c r="S24" s="298"/>
      <c r="T24" s="299"/>
      <c r="U24" s="299"/>
      <c r="V24" s="298"/>
      <c r="W24" s="298"/>
      <c r="X24" s="299"/>
      <c r="Y24" s="299"/>
      <c r="Z24" s="298"/>
      <c r="AA24" s="298"/>
      <c r="AB24" s="299"/>
      <c r="AC24" s="299"/>
      <c r="AD24" s="298"/>
      <c r="AE24" s="298"/>
    </row>
    <row r="25" spans="2:31" x14ac:dyDescent="0.25">
      <c r="B25" s="60">
        <v>17</v>
      </c>
      <c r="C25" s="65" t="s">
        <v>235</v>
      </c>
      <c r="D25" s="294">
        <v>4197150.04</v>
      </c>
      <c r="E25" s="295">
        <v>209857.50200000001</v>
      </c>
      <c r="F25" s="298"/>
      <c r="G25" s="298"/>
      <c r="H25" s="294">
        <v>4197150.04</v>
      </c>
      <c r="I25" s="295">
        <v>0</v>
      </c>
      <c r="J25" s="298"/>
      <c r="K25" s="298"/>
      <c r="L25" s="299"/>
      <c r="M25" s="299"/>
      <c r="N25" s="298"/>
      <c r="O25" s="298"/>
      <c r="P25" s="299"/>
      <c r="Q25" s="299"/>
      <c r="R25" s="298"/>
      <c r="S25" s="298"/>
      <c r="T25" s="299"/>
      <c r="U25" s="299"/>
      <c r="V25" s="298"/>
      <c r="W25" s="298"/>
      <c r="X25" s="299"/>
      <c r="Y25" s="299"/>
      <c r="Z25" s="298"/>
      <c r="AA25" s="298"/>
      <c r="AB25" s="299"/>
      <c r="AC25" s="299"/>
      <c r="AD25" s="298"/>
      <c r="AE25" s="298"/>
    </row>
    <row r="26" spans="2:31" x14ac:dyDescent="0.25">
      <c r="B26" s="60">
        <v>18</v>
      </c>
      <c r="C26" s="65" t="s">
        <v>236</v>
      </c>
      <c r="D26" s="294">
        <v>30988510.219999999</v>
      </c>
      <c r="E26" s="295">
        <v>0</v>
      </c>
      <c r="F26" s="298"/>
      <c r="G26" s="298"/>
      <c r="H26" s="294">
        <v>30988510.219999999</v>
      </c>
      <c r="I26" s="295">
        <v>0</v>
      </c>
      <c r="J26" s="298"/>
      <c r="K26" s="298"/>
      <c r="L26" s="299"/>
      <c r="M26" s="299"/>
      <c r="N26" s="298"/>
      <c r="O26" s="298"/>
      <c r="P26" s="299"/>
      <c r="Q26" s="299"/>
      <c r="R26" s="298"/>
      <c r="S26" s="298"/>
      <c r="T26" s="299"/>
      <c r="U26" s="299"/>
      <c r="V26" s="298"/>
      <c r="W26" s="298"/>
      <c r="X26" s="299"/>
      <c r="Y26" s="299"/>
      <c r="Z26" s="298"/>
      <c r="AA26" s="298"/>
      <c r="AB26" s="299"/>
      <c r="AC26" s="299"/>
      <c r="AD26" s="298"/>
      <c r="AE26" s="298"/>
    </row>
    <row r="27" spans="2:31" x14ac:dyDescent="0.25">
      <c r="B27" s="60">
        <v>19</v>
      </c>
      <c r="C27" s="65" t="s">
        <v>237</v>
      </c>
      <c r="D27" s="294">
        <v>5354421.76</v>
      </c>
      <c r="E27" s="295">
        <v>42835.374080000001</v>
      </c>
      <c r="F27" s="298"/>
      <c r="G27" s="298"/>
      <c r="H27" s="294">
        <v>5354421.76</v>
      </c>
      <c r="I27" s="295">
        <v>0</v>
      </c>
      <c r="J27" s="298"/>
      <c r="K27" s="298"/>
      <c r="L27" s="299"/>
      <c r="M27" s="299"/>
      <c r="N27" s="298"/>
      <c r="O27" s="298"/>
      <c r="P27" s="299"/>
      <c r="Q27" s="299"/>
      <c r="R27" s="298"/>
      <c r="S27" s="298"/>
      <c r="T27" s="299"/>
      <c r="U27" s="299"/>
      <c r="V27" s="298"/>
      <c r="W27" s="298"/>
      <c r="X27" s="299"/>
      <c r="Y27" s="299"/>
      <c r="Z27" s="298"/>
      <c r="AA27" s="298"/>
      <c r="AB27" s="299"/>
      <c r="AC27" s="299"/>
      <c r="AD27" s="298"/>
      <c r="AE27" s="298"/>
    </row>
    <row r="28" spans="2:31" x14ac:dyDescent="0.25">
      <c r="B28" s="60">
        <v>20</v>
      </c>
      <c r="C28" s="65" t="s">
        <v>238</v>
      </c>
      <c r="D28" s="294">
        <v>334361.21999999997</v>
      </c>
      <c r="E28" s="295">
        <v>16718.061000000002</v>
      </c>
      <c r="F28" s="298"/>
      <c r="G28" s="298"/>
      <c r="H28" s="294">
        <v>334361.21999999997</v>
      </c>
      <c r="I28" s="295">
        <v>0</v>
      </c>
      <c r="J28" s="298"/>
      <c r="K28" s="298"/>
      <c r="L28" s="299"/>
      <c r="M28" s="299"/>
      <c r="N28" s="298"/>
      <c r="O28" s="298"/>
      <c r="P28" s="299"/>
      <c r="Q28" s="299"/>
      <c r="R28" s="298"/>
      <c r="S28" s="298"/>
      <c r="T28" s="299"/>
      <c r="U28" s="299"/>
      <c r="V28" s="298"/>
      <c r="W28" s="298"/>
      <c r="X28" s="299"/>
      <c r="Y28" s="299"/>
      <c r="Z28" s="298"/>
      <c r="AA28" s="298"/>
      <c r="AB28" s="299"/>
      <c r="AC28" s="299"/>
      <c r="AD28" s="298"/>
      <c r="AE28" s="298"/>
    </row>
    <row r="29" spans="2:31" x14ac:dyDescent="0.25">
      <c r="B29" s="60">
        <v>21</v>
      </c>
      <c r="C29" s="65" t="s">
        <v>239</v>
      </c>
      <c r="D29" s="294">
        <v>37597831.890000001</v>
      </c>
      <c r="E29" s="295">
        <v>25805890.173999999</v>
      </c>
      <c r="F29" s="298"/>
      <c r="G29" s="298"/>
      <c r="H29" s="294">
        <v>37597831.890000001</v>
      </c>
      <c r="I29" s="295">
        <v>0</v>
      </c>
      <c r="J29" s="298"/>
      <c r="K29" s="298"/>
      <c r="L29" s="299"/>
      <c r="M29" s="299"/>
      <c r="N29" s="298"/>
      <c r="O29" s="298"/>
      <c r="P29" s="299"/>
      <c r="Q29" s="299"/>
      <c r="R29" s="298"/>
      <c r="S29" s="298"/>
      <c r="T29" s="299"/>
      <c r="U29" s="299"/>
      <c r="V29" s="298"/>
      <c r="W29" s="298"/>
      <c r="X29" s="299"/>
      <c r="Y29" s="299"/>
      <c r="Z29" s="298"/>
      <c r="AA29" s="298"/>
      <c r="AB29" s="299"/>
      <c r="AC29" s="299"/>
      <c r="AD29" s="298"/>
      <c r="AE29" s="298"/>
    </row>
    <row r="30" spans="2:31" x14ac:dyDescent="0.25">
      <c r="B30" s="60">
        <v>22</v>
      </c>
      <c r="C30" s="65" t="s">
        <v>240</v>
      </c>
      <c r="D30" s="294">
        <v>400043.5</v>
      </c>
      <c r="E30" s="295">
        <v>20002.174999999999</v>
      </c>
      <c r="F30" s="298"/>
      <c r="G30" s="298"/>
      <c r="H30" s="294">
        <v>400043.5</v>
      </c>
      <c r="I30" s="295">
        <v>0</v>
      </c>
      <c r="J30" s="298"/>
      <c r="K30" s="298"/>
      <c r="L30" s="299"/>
      <c r="M30" s="299"/>
      <c r="N30" s="298"/>
      <c r="O30" s="298"/>
      <c r="P30" s="299"/>
      <c r="Q30" s="299"/>
      <c r="R30" s="298"/>
      <c r="S30" s="298"/>
      <c r="T30" s="299"/>
      <c r="U30" s="299"/>
      <c r="V30" s="298"/>
      <c r="W30" s="298"/>
      <c r="X30" s="299"/>
      <c r="Y30" s="299"/>
      <c r="Z30" s="298"/>
      <c r="AA30" s="298"/>
      <c r="AB30" s="299"/>
      <c r="AC30" s="299"/>
      <c r="AD30" s="298"/>
      <c r="AE30" s="298"/>
    </row>
    <row r="31" spans="2:31" x14ac:dyDescent="0.25">
      <c r="B31" s="60">
        <v>23</v>
      </c>
      <c r="C31" s="65" t="s">
        <v>241</v>
      </c>
      <c r="D31" s="294">
        <v>18108621.41</v>
      </c>
      <c r="E31" s="295">
        <v>0</v>
      </c>
      <c r="F31" s="298"/>
      <c r="G31" s="298"/>
      <c r="H31" s="294">
        <v>18108621.41</v>
      </c>
      <c r="I31" s="295">
        <v>0</v>
      </c>
      <c r="J31" s="298"/>
      <c r="K31" s="298"/>
      <c r="L31" s="299"/>
      <c r="M31" s="299"/>
      <c r="N31" s="298"/>
      <c r="O31" s="298"/>
      <c r="P31" s="299"/>
      <c r="Q31" s="299"/>
      <c r="R31" s="298"/>
      <c r="S31" s="298"/>
      <c r="T31" s="299"/>
      <c r="U31" s="299"/>
      <c r="V31" s="298"/>
      <c r="W31" s="298"/>
      <c r="X31" s="299"/>
      <c r="Y31" s="299"/>
      <c r="Z31" s="298"/>
      <c r="AA31" s="298"/>
      <c r="AB31" s="299"/>
      <c r="AC31" s="299"/>
      <c r="AD31" s="298"/>
      <c r="AE31" s="298"/>
    </row>
    <row r="32" spans="2:31" x14ac:dyDescent="0.25">
      <c r="B32" s="60">
        <v>24</v>
      </c>
      <c r="C32" s="65" t="s">
        <v>242</v>
      </c>
      <c r="D32" s="294">
        <v>151283.26</v>
      </c>
      <c r="E32" s="295">
        <v>0</v>
      </c>
      <c r="F32" s="298"/>
      <c r="G32" s="298"/>
      <c r="H32" s="294">
        <v>151283.26</v>
      </c>
      <c r="I32" s="295">
        <v>0</v>
      </c>
      <c r="J32" s="298"/>
      <c r="K32" s="298"/>
      <c r="L32" s="299"/>
      <c r="M32" s="299"/>
      <c r="N32" s="298"/>
      <c r="O32" s="298"/>
      <c r="P32" s="299"/>
      <c r="Q32" s="299"/>
      <c r="R32" s="298"/>
      <c r="S32" s="298"/>
      <c r="T32" s="299"/>
      <c r="U32" s="299"/>
      <c r="V32" s="298"/>
      <c r="W32" s="298"/>
      <c r="X32" s="299"/>
      <c r="Y32" s="299"/>
      <c r="Z32" s="298"/>
      <c r="AA32" s="298"/>
      <c r="AB32" s="299"/>
      <c r="AC32" s="299"/>
      <c r="AD32" s="298"/>
      <c r="AE32" s="298"/>
    </row>
    <row r="33" spans="2:31" x14ac:dyDescent="0.25">
      <c r="B33" s="60">
        <v>25</v>
      </c>
      <c r="C33" s="65" t="s">
        <v>243</v>
      </c>
      <c r="D33" s="294">
        <v>667423.67000000004</v>
      </c>
      <c r="E33" s="295">
        <v>6674.2367000000004</v>
      </c>
      <c r="F33" s="298"/>
      <c r="G33" s="298"/>
      <c r="H33" s="294">
        <v>667423.67000000004</v>
      </c>
      <c r="I33" s="295">
        <v>0</v>
      </c>
      <c r="J33" s="298"/>
      <c r="K33" s="298"/>
      <c r="L33" s="299"/>
      <c r="M33" s="299"/>
      <c r="N33" s="298"/>
      <c r="O33" s="298"/>
      <c r="P33" s="299"/>
      <c r="Q33" s="299"/>
      <c r="R33" s="298"/>
      <c r="S33" s="298"/>
      <c r="T33" s="299"/>
      <c r="U33" s="299"/>
      <c r="V33" s="298"/>
      <c r="W33" s="298"/>
      <c r="X33" s="299"/>
      <c r="Y33" s="299"/>
      <c r="Z33" s="298"/>
      <c r="AA33" s="298"/>
      <c r="AB33" s="299"/>
      <c r="AC33" s="299"/>
      <c r="AD33" s="298"/>
      <c r="AE33" s="298"/>
    </row>
    <row r="34" spans="2:31" x14ac:dyDescent="0.25">
      <c r="B34" s="60">
        <v>26</v>
      </c>
      <c r="C34" s="65" t="s">
        <v>244</v>
      </c>
      <c r="D34" s="294">
        <v>45441982.009999998</v>
      </c>
      <c r="E34" s="295">
        <v>7740057.3773250002</v>
      </c>
      <c r="F34" s="298"/>
      <c r="G34" s="298"/>
      <c r="H34" s="294">
        <v>45441982.009999998</v>
      </c>
      <c r="I34" s="295">
        <v>0</v>
      </c>
      <c r="J34" s="298"/>
      <c r="K34" s="298"/>
      <c r="L34" s="299"/>
      <c r="M34" s="299"/>
      <c r="N34" s="298"/>
      <c r="O34" s="298"/>
      <c r="P34" s="299"/>
      <c r="Q34" s="299"/>
      <c r="R34" s="298"/>
      <c r="S34" s="298"/>
      <c r="T34" s="299"/>
      <c r="U34" s="299"/>
      <c r="V34" s="298"/>
      <c r="W34" s="298"/>
      <c r="X34" s="299"/>
      <c r="Y34" s="299"/>
      <c r="Z34" s="298"/>
      <c r="AA34" s="298"/>
      <c r="AB34" s="299"/>
      <c r="AC34" s="299"/>
      <c r="AD34" s="298"/>
      <c r="AE34" s="298"/>
    </row>
    <row r="35" spans="2:31" x14ac:dyDescent="0.25">
      <c r="B35" s="60">
        <v>27</v>
      </c>
      <c r="C35" s="65" t="s">
        <v>245</v>
      </c>
      <c r="D35" s="294">
        <v>3793363.64</v>
      </c>
      <c r="E35" s="295">
        <v>0</v>
      </c>
      <c r="F35" s="298"/>
      <c r="G35" s="298"/>
      <c r="H35" s="294">
        <v>3793363.64</v>
      </c>
      <c r="I35" s="295">
        <v>0</v>
      </c>
      <c r="J35" s="298"/>
      <c r="K35" s="298"/>
      <c r="L35" s="299"/>
      <c r="M35" s="299"/>
      <c r="N35" s="298"/>
      <c r="O35" s="298"/>
      <c r="P35" s="299"/>
      <c r="Q35" s="299"/>
      <c r="R35" s="298"/>
      <c r="S35" s="298"/>
      <c r="T35" s="299"/>
      <c r="U35" s="299"/>
      <c r="V35" s="298"/>
      <c r="W35" s="298"/>
      <c r="X35" s="299"/>
      <c r="Y35" s="299"/>
      <c r="Z35" s="298"/>
      <c r="AA35" s="298"/>
      <c r="AB35" s="299"/>
      <c r="AC35" s="299"/>
      <c r="AD35" s="298"/>
      <c r="AE35" s="298"/>
    </row>
    <row r="36" spans="2:31" x14ac:dyDescent="0.25">
      <c r="B36" s="60">
        <v>28</v>
      </c>
      <c r="C36" s="65" t="s">
        <v>246</v>
      </c>
      <c r="D36" s="294">
        <v>1299253.8799999999</v>
      </c>
      <c r="E36" s="295">
        <v>0</v>
      </c>
      <c r="F36" s="298"/>
      <c r="G36" s="298"/>
      <c r="H36" s="294">
        <v>1299253.8799999999</v>
      </c>
      <c r="I36" s="295">
        <v>0</v>
      </c>
      <c r="J36" s="298"/>
      <c r="K36" s="298"/>
      <c r="L36" s="299"/>
      <c r="M36" s="299"/>
      <c r="N36" s="298"/>
      <c r="O36" s="298"/>
      <c r="P36" s="299"/>
      <c r="Q36" s="299"/>
      <c r="R36" s="298"/>
      <c r="S36" s="298"/>
      <c r="T36" s="299"/>
      <c r="U36" s="299"/>
      <c r="V36" s="298"/>
      <c r="W36" s="298"/>
      <c r="X36" s="299"/>
      <c r="Y36" s="299"/>
      <c r="Z36" s="298"/>
      <c r="AA36" s="298"/>
      <c r="AB36" s="299"/>
      <c r="AC36" s="299"/>
      <c r="AD36" s="298"/>
      <c r="AE36" s="298"/>
    </row>
    <row r="37" spans="2:31" x14ac:dyDescent="0.25">
      <c r="B37" s="60">
        <v>29</v>
      </c>
      <c r="C37" s="65" t="s">
        <v>247</v>
      </c>
      <c r="D37" s="294">
        <v>27686757.699999999</v>
      </c>
      <c r="E37" s="295">
        <v>1241625.4620000001</v>
      </c>
      <c r="F37" s="298"/>
      <c r="G37" s="298"/>
      <c r="H37" s="294">
        <v>27686757.699999999</v>
      </c>
      <c r="I37" s="295">
        <v>0</v>
      </c>
      <c r="J37" s="298"/>
      <c r="K37" s="298"/>
      <c r="L37" s="299"/>
      <c r="M37" s="299"/>
      <c r="N37" s="298"/>
      <c r="O37" s="298"/>
      <c r="P37" s="299"/>
      <c r="Q37" s="299"/>
      <c r="R37" s="298"/>
      <c r="S37" s="298"/>
      <c r="T37" s="299"/>
      <c r="U37" s="299"/>
      <c r="V37" s="298"/>
      <c r="W37" s="298"/>
      <c r="X37" s="299"/>
      <c r="Y37" s="299"/>
      <c r="Z37" s="298"/>
      <c r="AA37" s="298"/>
      <c r="AB37" s="299"/>
      <c r="AC37" s="299"/>
      <c r="AD37" s="298"/>
      <c r="AE37" s="298"/>
    </row>
    <row r="38" spans="2:31" x14ac:dyDescent="0.25">
      <c r="B38" s="60">
        <v>30</v>
      </c>
      <c r="C38" s="65" t="s">
        <v>248</v>
      </c>
      <c r="D38" s="294">
        <v>54147146.119999997</v>
      </c>
      <c r="E38" s="295">
        <v>357649.41232</v>
      </c>
      <c r="F38" s="298"/>
      <c r="G38" s="298"/>
      <c r="H38" s="294">
        <v>54147146.119999997</v>
      </c>
      <c r="I38" s="295">
        <v>0</v>
      </c>
      <c r="J38" s="298"/>
      <c r="K38" s="298"/>
      <c r="L38" s="299"/>
      <c r="M38" s="299"/>
      <c r="N38" s="298"/>
      <c r="O38" s="298"/>
      <c r="P38" s="299"/>
      <c r="Q38" s="299"/>
      <c r="R38" s="298"/>
      <c r="S38" s="298"/>
      <c r="T38" s="299"/>
      <c r="U38" s="299"/>
      <c r="V38" s="298"/>
      <c r="W38" s="298"/>
      <c r="X38" s="299"/>
      <c r="Y38" s="299"/>
      <c r="Z38" s="298"/>
      <c r="AA38" s="298"/>
      <c r="AB38" s="299"/>
      <c r="AC38" s="299"/>
      <c r="AD38" s="298"/>
      <c r="AE38" s="298"/>
    </row>
    <row r="39" spans="2:31" x14ac:dyDescent="0.25">
      <c r="B39" s="60">
        <v>31</v>
      </c>
      <c r="C39" s="65" t="s">
        <v>249</v>
      </c>
      <c r="D39" s="294">
        <v>39484057.719999999</v>
      </c>
      <c r="E39" s="295">
        <v>0</v>
      </c>
      <c r="F39" s="298"/>
      <c r="G39" s="298"/>
      <c r="H39" s="294">
        <v>39484057.719999999</v>
      </c>
      <c r="I39" s="295">
        <v>0</v>
      </c>
      <c r="J39" s="298"/>
      <c r="K39" s="298"/>
      <c r="L39" s="299"/>
      <c r="M39" s="299"/>
      <c r="N39" s="298"/>
      <c r="O39" s="298"/>
      <c r="P39" s="299"/>
      <c r="Q39" s="299"/>
      <c r="R39" s="298"/>
      <c r="S39" s="298"/>
      <c r="T39" s="299"/>
      <c r="U39" s="299"/>
      <c r="V39" s="298"/>
      <c r="W39" s="298"/>
      <c r="X39" s="299"/>
      <c r="Y39" s="299"/>
      <c r="Z39" s="298"/>
      <c r="AA39" s="298"/>
      <c r="AB39" s="299"/>
      <c r="AC39" s="299"/>
      <c r="AD39" s="298"/>
      <c r="AE39" s="298"/>
    </row>
    <row r="40" spans="2:31" x14ac:dyDescent="0.25">
      <c r="B40" s="60">
        <v>32</v>
      </c>
      <c r="C40" s="65" t="s">
        <v>250</v>
      </c>
      <c r="D40" s="294">
        <v>9091541.3499999996</v>
      </c>
      <c r="E40" s="295">
        <v>0</v>
      </c>
      <c r="F40" s="298"/>
      <c r="G40" s="298"/>
      <c r="H40" s="294">
        <v>9091541.3499999996</v>
      </c>
      <c r="I40" s="295">
        <v>0</v>
      </c>
      <c r="J40" s="298"/>
      <c r="K40" s="298"/>
      <c r="L40" s="299"/>
      <c r="M40" s="299"/>
      <c r="N40" s="298"/>
      <c r="O40" s="298"/>
      <c r="P40" s="299"/>
      <c r="Q40" s="299"/>
      <c r="R40" s="298"/>
      <c r="S40" s="298"/>
      <c r="T40" s="299"/>
      <c r="U40" s="299"/>
      <c r="V40" s="298"/>
      <c r="W40" s="298"/>
      <c r="X40" s="299"/>
      <c r="Y40" s="299"/>
      <c r="Z40" s="298"/>
      <c r="AA40" s="298"/>
      <c r="AB40" s="299"/>
      <c r="AC40" s="299"/>
      <c r="AD40" s="298"/>
      <c r="AE40" s="298"/>
    </row>
    <row r="41" spans="2:31" x14ac:dyDescent="0.25">
      <c r="B41" s="60">
        <v>33</v>
      </c>
      <c r="C41" s="65" t="s">
        <v>251</v>
      </c>
      <c r="D41" s="294">
        <v>102.45</v>
      </c>
      <c r="E41" s="295">
        <v>4.0979999999999999</v>
      </c>
      <c r="F41" s="298"/>
      <c r="G41" s="298"/>
      <c r="H41" s="294">
        <v>102.45</v>
      </c>
      <c r="I41" s="295">
        <v>0</v>
      </c>
      <c r="J41" s="298"/>
      <c r="K41" s="298"/>
      <c r="L41" s="299"/>
      <c r="M41" s="299"/>
      <c r="N41" s="298"/>
      <c r="O41" s="298"/>
      <c r="P41" s="299"/>
      <c r="Q41" s="299"/>
      <c r="R41" s="298"/>
      <c r="S41" s="298"/>
      <c r="T41" s="299"/>
      <c r="U41" s="299"/>
      <c r="V41" s="298"/>
      <c r="W41" s="298"/>
      <c r="X41" s="299"/>
      <c r="Y41" s="299"/>
      <c r="Z41" s="298"/>
      <c r="AA41" s="298"/>
      <c r="AB41" s="299"/>
      <c r="AC41" s="299"/>
      <c r="AD41" s="298"/>
      <c r="AE41" s="298"/>
    </row>
    <row r="42" spans="2:31" x14ac:dyDescent="0.25">
      <c r="B42" s="60">
        <v>34</v>
      </c>
      <c r="C42" s="65" t="s">
        <v>252</v>
      </c>
      <c r="D42" s="294">
        <v>27324207.5</v>
      </c>
      <c r="E42" s="295">
        <v>22504540.776620001</v>
      </c>
      <c r="F42" s="298"/>
      <c r="G42" s="298"/>
      <c r="H42" s="294">
        <v>27324207.5</v>
      </c>
      <c r="I42" s="295">
        <v>0</v>
      </c>
      <c r="J42" s="298"/>
      <c r="K42" s="298"/>
      <c r="L42" s="299"/>
      <c r="M42" s="299"/>
      <c r="N42" s="298"/>
      <c r="O42" s="298"/>
      <c r="P42" s="299"/>
      <c r="Q42" s="299"/>
      <c r="R42" s="298"/>
      <c r="S42" s="298"/>
      <c r="T42" s="299"/>
      <c r="U42" s="299"/>
      <c r="V42" s="298"/>
      <c r="W42" s="298"/>
      <c r="X42" s="299"/>
      <c r="Y42" s="299"/>
      <c r="Z42" s="298"/>
      <c r="AA42" s="298"/>
      <c r="AB42" s="299"/>
      <c r="AC42" s="299"/>
      <c r="AD42" s="298"/>
      <c r="AE42" s="298"/>
    </row>
    <row r="43" spans="2:31" x14ac:dyDescent="0.25">
      <c r="B43" s="60">
        <v>35</v>
      </c>
      <c r="C43" s="65" t="s">
        <v>253</v>
      </c>
      <c r="D43" s="294">
        <v>1162265.22</v>
      </c>
      <c r="E43" s="295">
        <v>1104151.959</v>
      </c>
      <c r="F43" s="298"/>
      <c r="G43" s="298"/>
      <c r="H43" s="294">
        <v>1162265.22</v>
      </c>
      <c r="I43" s="295">
        <v>0</v>
      </c>
      <c r="J43" s="298"/>
      <c r="K43" s="298"/>
      <c r="L43" s="299"/>
      <c r="M43" s="299"/>
      <c r="N43" s="298"/>
      <c r="O43" s="298"/>
      <c r="P43" s="299"/>
      <c r="Q43" s="299"/>
      <c r="R43" s="298"/>
      <c r="S43" s="298"/>
      <c r="T43" s="299"/>
      <c r="U43" s="299"/>
      <c r="V43" s="298"/>
      <c r="W43" s="298"/>
      <c r="X43" s="299"/>
      <c r="Y43" s="299"/>
      <c r="Z43" s="298"/>
      <c r="AA43" s="298"/>
      <c r="AB43" s="299"/>
      <c r="AC43" s="299"/>
      <c r="AD43" s="298"/>
      <c r="AE43" s="298"/>
    </row>
    <row r="44" spans="2:31" x14ac:dyDescent="0.25">
      <c r="B44" s="60">
        <v>36</v>
      </c>
      <c r="C44" s="65" t="s">
        <v>254</v>
      </c>
      <c r="D44" s="294">
        <v>68167101.939999998</v>
      </c>
      <c r="E44" s="295">
        <v>34.308383999999997</v>
      </c>
      <c r="F44" s="298"/>
      <c r="G44" s="298"/>
      <c r="H44" s="294">
        <v>68167101.939999998</v>
      </c>
      <c r="I44" s="295">
        <v>0</v>
      </c>
      <c r="J44" s="298"/>
      <c r="K44" s="298"/>
      <c r="L44" s="299"/>
      <c r="M44" s="299"/>
      <c r="N44" s="298"/>
      <c r="O44" s="298"/>
      <c r="P44" s="299"/>
      <c r="Q44" s="299"/>
      <c r="R44" s="298"/>
      <c r="S44" s="298"/>
      <c r="T44" s="299"/>
      <c r="U44" s="299"/>
      <c r="V44" s="298"/>
      <c r="W44" s="298"/>
      <c r="X44" s="299"/>
      <c r="Y44" s="299"/>
      <c r="Z44" s="298"/>
      <c r="AA44" s="298"/>
      <c r="AB44" s="299"/>
      <c r="AC44" s="299"/>
      <c r="AD44" s="298"/>
      <c r="AE44" s="298"/>
    </row>
    <row r="45" spans="2:31" x14ac:dyDescent="0.25">
      <c r="B45" s="60">
        <v>37</v>
      </c>
      <c r="C45" s="65" t="s">
        <v>255</v>
      </c>
      <c r="D45" s="294">
        <v>13592249.109999999</v>
      </c>
      <c r="E45" s="295">
        <v>0</v>
      </c>
      <c r="F45" s="298"/>
      <c r="G45" s="298"/>
      <c r="H45" s="294">
        <v>13592249.109999999</v>
      </c>
      <c r="I45" s="295">
        <v>0</v>
      </c>
      <c r="J45" s="298"/>
      <c r="K45" s="298"/>
      <c r="L45" s="299"/>
      <c r="M45" s="299"/>
      <c r="N45" s="298"/>
      <c r="O45" s="298"/>
      <c r="P45" s="299"/>
      <c r="Q45" s="299"/>
      <c r="R45" s="298"/>
      <c r="S45" s="298"/>
      <c r="T45" s="299"/>
      <c r="U45" s="299"/>
      <c r="V45" s="298"/>
      <c r="W45" s="298"/>
      <c r="X45" s="299"/>
      <c r="Y45" s="299"/>
      <c r="Z45" s="298"/>
      <c r="AA45" s="298"/>
      <c r="AB45" s="299"/>
      <c r="AC45" s="299"/>
      <c r="AD45" s="298"/>
      <c r="AE45" s="298"/>
    </row>
    <row r="46" spans="2:31" x14ac:dyDescent="0.25">
      <c r="B46" s="60">
        <v>38</v>
      </c>
      <c r="C46" s="65" t="s">
        <v>256</v>
      </c>
      <c r="D46" s="294">
        <v>11737174.949999999</v>
      </c>
      <c r="E46" s="295">
        <v>11150316.202500001</v>
      </c>
      <c r="F46" s="298"/>
      <c r="G46" s="298"/>
      <c r="H46" s="294">
        <v>11737174.949999999</v>
      </c>
      <c r="I46" s="295">
        <v>0</v>
      </c>
      <c r="J46" s="298"/>
      <c r="K46" s="298"/>
      <c r="L46" s="299"/>
      <c r="M46" s="299"/>
      <c r="N46" s="298"/>
      <c r="O46" s="298"/>
      <c r="P46" s="299"/>
      <c r="Q46" s="299"/>
      <c r="R46" s="298"/>
      <c r="S46" s="298"/>
      <c r="T46" s="299"/>
      <c r="U46" s="299"/>
      <c r="V46" s="298"/>
      <c r="W46" s="298"/>
      <c r="X46" s="299"/>
      <c r="Y46" s="299"/>
      <c r="Z46" s="298"/>
      <c r="AA46" s="298"/>
      <c r="AB46" s="299"/>
      <c r="AC46" s="299"/>
      <c r="AD46" s="298"/>
      <c r="AE46" s="298"/>
    </row>
    <row r="47" spans="2:31" x14ac:dyDescent="0.25">
      <c r="B47" s="60">
        <v>39</v>
      </c>
      <c r="C47" s="65" t="s">
        <v>257</v>
      </c>
      <c r="D47" s="294">
        <v>4632078.83</v>
      </c>
      <c r="E47" s="295">
        <v>0</v>
      </c>
      <c r="F47" s="298"/>
      <c r="G47" s="298"/>
      <c r="H47" s="294">
        <v>4632078.83</v>
      </c>
      <c r="I47" s="295">
        <v>0</v>
      </c>
      <c r="J47" s="298"/>
      <c r="K47" s="298"/>
      <c r="L47" s="299"/>
      <c r="M47" s="299"/>
      <c r="N47" s="298"/>
      <c r="O47" s="298"/>
      <c r="P47" s="299"/>
      <c r="Q47" s="299"/>
      <c r="R47" s="298"/>
      <c r="S47" s="298"/>
      <c r="T47" s="299"/>
      <c r="U47" s="299"/>
      <c r="V47" s="298"/>
      <c r="W47" s="298"/>
      <c r="X47" s="299"/>
      <c r="Y47" s="299"/>
      <c r="Z47" s="298"/>
      <c r="AA47" s="298"/>
      <c r="AB47" s="299"/>
      <c r="AC47" s="299"/>
      <c r="AD47" s="298"/>
      <c r="AE47" s="298"/>
    </row>
    <row r="48" spans="2:31" x14ac:dyDescent="0.25">
      <c r="B48" s="60">
        <v>40</v>
      </c>
      <c r="C48" s="65" t="s">
        <v>258</v>
      </c>
      <c r="D48" s="294">
        <v>59141811.82</v>
      </c>
      <c r="E48" s="295">
        <v>2679124.0754459999</v>
      </c>
      <c r="F48" s="298"/>
      <c r="G48" s="298"/>
      <c r="H48" s="294">
        <v>59141811.82</v>
      </c>
      <c r="I48" s="295">
        <v>0</v>
      </c>
      <c r="J48" s="298"/>
      <c r="K48" s="298"/>
      <c r="L48" s="299"/>
      <c r="M48" s="299"/>
      <c r="N48" s="298"/>
      <c r="O48" s="298"/>
      <c r="P48" s="299"/>
      <c r="Q48" s="299"/>
      <c r="R48" s="298"/>
      <c r="S48" s="298"/>
      <c r="T48" s="299"/>
      <c r="U48" s="299"/>
      <c r="V48" s="298"/>
      <c r="W48" s="298"/>
      <c r="X48" s="299"/>
      <c r="Y48" s="299"/>
      <c r="Z48" s="298"/>
      <c r="AA48" s="298"/>
      <c r="AB48" s="299"/>
      <c r="AC48" s="299"/>
      <c r="AD48" s="298"/>
      <c r="AE48" s="298"/>
    </row>
    <row r="49" spans="2:31" x14ac:dyDescent="0.25">
      <c r="B49" s="60">
        <v>41</v>
      </c>
      <c r="C49" s="65" t="s">
        <v>259</v>
      </c>
      <c r="D49" s="294">
        <v>106885.17</v>
      </c>
      <c r="E49" s="295">
        <v>0</v>
      </c>
      <c r="F49" s="298"/>
      <c r="G49" s="298"/>
      <c r="H49" s="294">
        <v>106885.17</v>
      </c>
      <c r="I49" s="295">
        <v>0</v>
      </c>
      <c r="J49" s="298"/>
      <c r="K49" s="298"/>
      <c r="L49" s="299"/>
      <c r="M49" s="299"/>
      <c r="N49" s="298"/>
      <c r="O49" s="298"/>
      <c r="P49" s="299"/>
      <c r="Q49" s="299"/>
      <c r="R49" s="298"/>
      <c r="S49" s="298"/>
      <c r="T49" s="299"/>
      <c r="U49" s="299"/>
      <c r="V49" s="298"/>
      <c r="W49" s="298"/>
      <c r="X49" s="299"/>
      <c r="Y49" s="299"/>
      <c r="Z49" s="298"/>
      <c r="AA49" s="298"/>
      <c r="AB49" s="299"/>
      <c r="AC49" s="299"/>
      <c r="AD49" s="298"/>
      <c r="AE49" s="298"/>
    </row>
    <row r="50" spans="2:31" x14ac:dyDescent="0.25">
      <c r="B50" s="60">
        <v>42</v>
      </c>
      <c r="C50" s="65" t="s">
        <v>260</v>
      </c>
      <c r="D50" s="294">
        <v>244012891.93000001</v>
      </c>
      <c r="E50" s="295">
        <v>17087187.266849998</v>
      </c>
      <c r="F50" s="298"/>
      <c r="G50" s="298"/>
      <c r="H50" s="294">
        <v>244012891.93000001</v>
      </c>
      <c r="I50" s="295">
        <v>0</v>
      </c>
      <c r="J50" s="298"/>
      <c r="K50" s="298"/>
      <c r="L50" s="299"/>
      <c r="M50" s="299"/>
      <c r="N50" s="298"/>
      <c r="O50" s="298"/>
      <c r="P50" s="299"/>
      <c r="Q50" s="299"/>
      <c r="R50" s="298"/>
      <c r="S50" s="298"/>
      <c r="T50" s="299"/>
      <c r="U50" s="299"/>
      <c r="V50" s="298"/>
      <c r="W50" s="298"/>
      <c r="X50" s="299"/>
      <c r="Y50" s="299"/>
      <c r="Z50" s="298"/>
      <c r="AA50" s="298"/>
      <c r="AB50" s="299"/>
      <c r="AC50" s="299"/>
      <c r="AD50" s="298"/>
      <c r="AE50" s="298"/>
    </row>
    <row r="51" spans="2:31" x14ac:dyDescent="0.25">
      <c r="B51" s="60">
        <v>43</v>
      </c>
      <c r="C51" s="65" t="s">
        <v>261</v>
      </c>
      <c r="D51" s="294">
        <v>2408124.14</v>
      </c>
      <c r="E51" s="295">
        <v>0</v>
      </c>
      <c r="F51" s="298"/>
      <c r="G51" s="298"/>
      <c r="H51" s="294">
        <v>2408124.14</v>
      </c>
      <c r="I51" s="295">
        <v>0</v>
      </c>
      <c r="J51" s="298"/>
      <c r="K51" s="298"/>
      <c r="L51" s="299"/>
      <c r="M51" s="299"/>
      <c r="N51" s="298"/>
      <c r="O51" s="298"/>
      <c r="P51" s="299"/>
      <c r="Q51" s="299"/>
      <c r="R51" s="298"/>
      <c r="S51" s="298"/>
      <c r="T51" s="299"/>
      <c r="U51" s="299"/>
      <c r="V51" s="298"/>
      <c r="W51" s="298"/>
      <c r="X51" s="299"/>
      <c r="Y51" s="299"/>
      <c r="Z51" s="298"/>
      <c r="AA51" s="298"/>
      <c r="AB51" s="299"/>
      <c r="AC51" s="299"/>
      <c r="AD51" s="298"/>
      <c r="AE51" s="298"/>
    </row>
    <row r="52" spans="2:31" x14ac:dyDescent="0.25">
      <c r="B52" s="60">
        <v>44</v>
      </c>
      <c r="C52" s="65" t="s">
        <v>262</v>
      </c>
      <c r="D52" s="294">
        <v>79972.429999999993</v>
      </c>
      <c r="E52" s="295">
        <v>0</v>
      </c>
      <c r="F52" s="298"/>
      <c r="G52" s="298"/>
      <c r="H52" s="294">
        <v>79972.429999999993</v>
      </c>
      <c r="I52" s="295">
        <v>0</v>
      </c>
      <c r="J52" s="298"/>
      <c r="K52" s="298"/>
      <c r="L52" s="299"/>
      <c r="M52" s="299"/>
      <c r="N52" s="298"/>
      <c r="O52" s="298"/>
      <c r="P52" s="299"/>
      <c r="Q52" s="299"/>
      <c r="R52" s="298"/>
      <c r="S52" s="298"/>
      <c r="T52" s="299"/>
      <c r="U52" s="299"/>
      <c r="V52" s="298"/>
      <c r="W52" s="298"/>
      <c r="X52" s="299"/>
      <c r="Y52" s="299"/>
      <c r="Z52" s="298"/>
      <c r="AA52" s="298"/>
      <c r="AB52" s="299"/>
      <c r="AC52" s="299"/>
      <c r="AD52" s="298"/>
      <c r="AE52" s="298"/>
    </row>
    <row r="53" spans="2:31" x14ac:dyDescent="0.25">
      <c r="B53" s="60">
        <v>45</v>
      </c>
      <c r="C53" s="65" t="s">
        <v>263</v>
      </c>
      <c r="D53" s="294">
        <v>1920226.52</v>
      </c>
      <c r="E53" s="295">
        <v>837218.76272</v>
      </c>
      <c r="F53" s="298"/>
      <c r="G53" s="298"/>
      <c r="H53" s="294">
        <v>1920226.52</v>
      </c>
      <c r="I53" s="295">
        <v>0</v>
      </c>
      <c r="J53" s="298"/>
      <c r="K53" s="298"/>
      <c r="L53" s="299"/>
      <c r="M53" s="299"/>
      <c r="N53" s="298"/>
      <c r="O53" s="298"/>
      <c r="P53" s="299"/>
      <c r="Q53" s="299"/>
      <c r="R53" s="298"/>
      <c r="S53" s="298"/>
      <c r="T53" s="299"/>
      <c r="U53" s="299"/>
      <c r="V53" s="298"/>
      <c r="W53" s="298"/>
      <c r="X53" s="299"/>
      <c r="Y53" s="299"/>
      <c r="Z53" s="298"/>
      <c r="AA53" s="298"/>
      <c r="AB53" s="299"/>
      <c r="AC53" s="299"/>
      <c r="AD53" s="298"/>
      <c r="AE53" s="298"/>
    </row>
    <row r="54" spans="2:31" x14ac:dyDescent="0.25">
      <c r="B54" s="60">
        <v>46</v>
      </c>
      <c r="C54" s="65" t="s">
        <v>264</v>
      </c>
      <c r="D54" s="294">
        <v>100037291.67</v>
      </c>
      <c r="E54" s="295">
        <v>0</v>
      </c>
      <c r="F54" s="298"/>
      <c r="G54" s="298"/>
      <c r="H54" s="294">
        <v>100037291.67</v>
      </c>
      <c r="I54" s="295">
        <v>0</v>
      </c>
      <c r="J54" s="298"/>
      <c r="K54" s="298"/>
      <c r="L54" s="299"/>
      <c r="M54" s="299"/>
      <c r="N54" s="298"/>
      <c r="O54" s="298"/>
      <c r="P54" s="299"/>
      <c r="Q54" s="299"/>
      <c r="R54" s="298"/>
      <c r="S54" s="298"/>
      <c r="T54" s="299"/>
      <c r="U54" s="299"/>
      <c r="V54" s="298"/>
      <c r="W54" s="298"/>
      <c r="X54" s="299"/>
      <c r="Y54" s="299"/>
      <c r="Z54" s="298"/>
      <c r="AA54" s="298"/>
      <c r="AB54" s="299"/>
      <c r="AC54" s="299"/>
      <c r="AD54" s="298"/>
      <c r="AE54" s="298"/>
    </row>
    <row r="55" spans="2:31" x14ac:dyDescent="0.25">
      <c r="B55" s="60">
        <v>47</v>
      </c>
      <c r="C55" s="65" t="s">
        <v>265</v>
      </c>
      <c r="D55" s="294">
        <v>13641961.949999999</v>
      </c>
      <c r="E55" s="295">
        <v>451821.77978400001</v>
      </c>
      <c r="F55" s="298"/>
      <c r="G55" s="298"/>
      <c r="H55" s="294">
        <v>13641961.949999999</v>
      </c>
      <c r="I55" s="295">
        <v>0</v>
      </c>
      <c r="J55" s="298"/>
      <c r="K55" s="298"/>
      <c r="L55" s="299"/>
      <c r="M55" s="299"/>
      <c r="N55" s="298"/>
      <c r="O55" s="298"/>
      <c r="P55" s="299"/>
      <c r="Q55" s="299"/>
      <c r="R55" s="298"/>
      <c r="S55" s="298"/>
      <c r="T55" s="299"/>
      <c r="U55" s="299"/>
      <c r="V55" s="298"/>
      <c r="W55" s="298"/>
      <c r="X55" s="299"/>
      <c r="Y55" s="299"/>
      <c r="Z55" s="298"/>
      <c r="AA55" s="298"/>
      <c r="AB55" s="299"/>
      <c r="AC55" s="299"/>
      <c r="AD55" s="298"/>
      <c r="AE55" s="298"/>
    </row>
    <row r="56" spans="2:31" x14ac:dyDescent="0.25">
      <c r="B56" s="60">
        <v>48</v>
      </c>
      <c r="C56" s="65" t="s">
        <v>266</v>
      </c>
      <c r="D56" s="294">
        <v>26954464.02</v>
      </c>
      <c r="E56" s="295">
        <v>0</v>
      </c>
      <c r="F56" s="298"/>
      <c r="G56" s="298"/>
      <c r="H56" s="294">
        <v>26954464.02</v>
      </c>
      <c r="I56" s="295">
        <v>0</v>
      </c>
      <c r="J56" s="298"/>
      <c r="K56" s="298"/>
      <c r="L56" s="299"/>
      <c r="M56" s="299"/>
      <c r="N56" s="298"/>
      <c r="O56" s="298"/>
      <c r="P56" s="299"/>
      <c r="Q56" s="299"/>
      <c r="R56" s="298"/>
      <c r="S56" s="298"/>
      <c r="T56" s="299"/>
      <c r="U56" s="299"/>
      <c r="V56" s="298"/>
      <c r="W56" s="298"/>
      <c r="X56" s="299"/>
      <c r="Y56" s="299"/>
      <c r="Z56" s="298"/>
      <c r="AA56" s="298"/>
      <c r="AB56" s="299"/>
      <c r="AC56" s="299"/>
      <c r="AD56" s="298"/>
      <c r="AE56" s="298"/>
    </row>
    <row r="57" spans="2:31" x14ac:dyDescent="0.25">
      <c r="B57" s="60">
        <v>49</v>
      </c>
      <c r="C57" s="65" t="s">
        <v>267</v>
      </c>
      <c r="D57" s="294">
        <v>39.15</v>
      </c>
      <c r="E57" s="295">
        <v>10.715355000000001</v>
      </c>
      <c r="F57" s="298"/>
      <c r="G57" s="298"/>
      <c r="H57" s="294">
        <v>39.15</v>
      </c>
      <c r="I57" s="295">
        <v>0</v>
      </c>
      <c r="J57" s="298"/>
      <c r="K57" s="298"/>
      <c r="L57" s="299"/>
      <c r="M57" s="299"/>
      <c r="N57" s="298"/>
      <c r="O57" s="298"/>
      <c r="P57" s="299"/>
      <c r="Q57" s="299"/>
      <c r="R57" s="298"/>
      <c r="S57" s="298"/>
      <c r="T57" s="299"/>
      <c r="U57" s="299"/>
      <c r="V57" s="298"/>
      <c r="W57" s="298"/>
      <c r="X57" s="299"/>
      <c r="Y57" s="299"/>
      <c r="Z57" s="298"/>
      <c r="AA57" s="298"/>
      <c r="AB57" s="299"/>
      <c r="AC57" s="299"/>
      <c r="AD57" s="298"/>
      <c r="AE57" s="298"/>
    </row>
    <row r="58" spans="2:31" x14ac:dyDescent="0.25">
      <c r="B58" s="60">
        <v>50</v>
      </c>
      <c r="C58" s="65" t="s">
        <v>268</v>
      </c>
      <c r="D58" s="294">
        <v>67134221.329999998</v>
      </c>
      <c r="E58" s="295">
        <v>19252221.647860002</v>
      </c>
      <c r="F58" s="298"/>
      <c r="G58" s="298"/>
      <c r="H58" s="294">
        <v>67134221.329999998</v>
      </c>
      <c r="I58" s="295">
        <v>0</v>
      </c>
      <c r="J58" s="298"/>
      <c r="K58" s="298"/>
      <c r="L58" s="299"/>
      <c r="M58" s="299"/>
      <c r="N58" s="298"/>
      <c r="O58" s="298"/>
      <c r="P58" s="299"/>
      <c r="Q58" s="299"/>
      <c r="R58" s="298"/>
      <c r="S58" s="298"/>
      <c r="T58" s="299"/>
      <c r="U58" s="299"/>
      <c r="V58" s="298"/>
      <c r="W58" s="298"/>
      <c r="X58" s="299"/>
      <c r="Y58" s="299"/>
      <c r="Z58" s="298"/>
      <c r="AA58" s="298"/>
      <c r="AB58" s="299"/>
      <c r="AC58" s="299"/>
      <c r="AD58" s="298"/>
      <c r="AE58" s="298"/>
    </row>
    <row r="59" spans="2:31" x14ac:dyDescent="0.25">
      <c r="B59" s="60">
        <v>51</v>
      </c>
      <c r="C59" s="65" t="s">
        <v>269</v>
      </c>
      <c r="D59" s="294">
        <v>84693789.129999995</v>
      </c>
      <c r="E59" s="295">
        <v>11399747.379704401</v>
      </c>
      <c r="F59" s="298"/>
      <c r="G59" s="298"/>
      <c r="H59" s="294">
        <v>84693789.129999995</v>
      </c>
      <c r="I59" s="295">
        <v>0</v>
      </c>
      <c r="J59" s="298"/>
      <c r="K59" s="298"/>
      <c r="L59" s="299"/>
      <c r="M59" s="299"/>
      <c r="N59" s="298"/>
      <c r="O59" s="298"/>
      <c r="P59" s="299"/>
      <c r="Q59" s="299"/>
      <c r="R59" s="298"/>
      <c r="S59" s="298"/>
      <c r="T59" s="299"/>
      <c r="U59" s="299"/>
      <c r="V59" s="298"/>
      <c r="W59" s="298"/>
      <c r="X59" s="299"/>
      <c r="Y59" s="299"/>
      <c r="Z59" s="298"/>
      <c r="AA59" s="298"/>
      <c r="AB59" s="299"/>
      <c r="AC59" s="299"/>
      <c r="AD59" s="298"/>
      <c r="AE59" s="298"/>
    </row>
    <row r="60" spans="2:31" x14ac:dyDescent="0.25">
      <c r="B60" s="60">
        <v>52</v>
      </c>
      <c r="C60" s="65" t="s">
        <v>270</v>
      </c>
      <c r="D60" s="294">
        <v>46098649.630000003</v>
      </c>
      <c r="E60" s="295">
        <v>27878723.9626</v>
      </c>
      <c r="F60" s="298"/>
      <c r="G60" s="298"/>
      <c r="H60" s="294">
        <v>46098649.630000003</v>
      </c>
      <c r="I60" s="295">
        <v>0</v>
      </c>
      <c r="J60" s="298"/>
      <c r="K60" s="298"/>
      <c r="L60" s="299"/>
      <c r="M60" s="299"/>
      <c r="N60" s="298"/>
      <c r="O60" s="298"/>
      <c r="P60" s="299"/>
      <c r="Q60" s="299"/>
      <c r="R60" s="298"/>
      <c r="S60" s="298"/>
      <c r="T60" s="299"/>
      <c r="U60" s="299"/>
      <c r="V60" s="298"/>
      <c r="W60" s="298"/>
      <c r="X60" s="299"/>
      <c r="Y60" s="299"/>
      <c r="Z60" s="298"/>
      <c r="AA60" s="298"/>
      <c r="AB60" s="299"/>
      <c r="AC60" s="299"/>
      <c r="AD60" s="298"/>
      <c r="AE60" s="298"/>
    </row>
    <row r="61" spans="2:31" x14ac:dyDescent="0.25">
      <c r="B61" s="60">
        <v>53</v>
      </c>
      <c r="C61" s="65" t="s">
        <v>271</v>
      </c>
      <c r="D61" s="294">
        <v>125188554.97</v>
      </c>
      <c r="E61" s="295">
        <v>26289596.543699998</v>
      </c>
      <c r="F61" s="298"/>
      <c r="G61" s="298"/>
      <c r="H61" s="294">
        <v>125188554.97</v>
      </c>
      <c r="I61" s="295">
        <v>0</v>
      </c>
      <c r="J61" s="298"/>
      <c r="K61" s="298"/>
      <c r="L61" s="299"/>
      <c r="M61" s="299"/>
      <c r="N61" s="298"/>
      <c r="O61" s="298"/>
      <c r="P61" s="299"/>
      <c r="Q61" s="299"/>
      <c r="R61" s="298"/>
      <c r="S61" s="298"/>
      <c r="T61" s="299"/>
      <c r="U61" s="299"/>
      <c r="V61" s="298"/>
      <c r="W61" s="298"/>
      <c r="X61" s="299"/>
      <c r="Y61" s="299"/>
      <c r="Z61" s="298"/>
      <c r="AA61" s="298"/>
      <c r="AB61" s="299"/>
      <c r="AC61" s="299"/>
      <c r="AD61" s="298"/>
      <c r="AE61" s="298"/>
    </row>
    <row r="62" spans="2:31" x14ac:dyDescent="0.25">
      <c r="B62" s="60">
        <v>54</v>
      </c>
      <c r="C62" s="65" t="s">
        <v>272</v>
      </c>
      <c r="D62" s="294">
        <v>1040588.46</v>
      </c>
      <c r="E62" s="295">
        <v>0</v>
      </c>
      <c r="F62" s="298"/>
      <c r="G62" s="298"/>
      <c r="H62" s="294">
        <v>1040588.46</v>
      </c>
      <c r="I62" s="295">
        <v>0</v>
      </c>
      <c r="J62" s="298"/>
      <c r="K62" s="298"/>
      <c r="L62" s="299"/>
      <c r="M62" s="299"/>
      <c r="N62" s="298"/>
      <c r="O62" s="298"/>
      <c r="P62" s="299"/>
      <c r="Q62" s="299"/>
      <c r="R62" s="298"/>
      <c r="S62" s="298"/>
      <c r="T62" s="299"/>
      <c r="U62" s="299"/>
      <c r="V62" s="298"/>
      <c r="W62" s="298"/>
      <c r="X62" s="299"/>
      <c r="Y62" s="299"/>
      <c r="Z62" s="298"/>
      <c r="AA62" s="298"/>
      <c r="AB62" s="299"/>
      <c r="AC62" s="299"/>
      <c r="AD62" s="298"/>
      <c r="AE62" s="298"/>
    </row>
    <row r="63" spans="2:31" x14ac:dyDescent="0.25">
      <c r="B63" s="60">
        <v>55</v>
      </c>
      <c r="C63" s="65" t="s">
        <v>273</v>
      </c>
      <c r="D63" s="294">
        <v>125907729.75</v>
      </c>
      <c r="E63" s="295">
        <v>11933724.55126</v>
      </c>
      <c r="F63" s="298"/>
      <c r="G63" s="298"/>
      <c r="H63" s="294">
        <v>125907729.75</v>
      </c>
      <c r="I63" s="295">
        <v>0</v>
      </c>
      <c r="J63" s="298"/>
      <c r="K63" s="298"/>
      <c r="L63" s="299"/>
      <c r="M63" s="299"/>
      <c r="N63" s="298"/>
      <c r="O63" s="298"/>
      <c r="P63" s="299"/>
      <c r="Q63" s="299"/>
      <c r="R63" s="298"/>
      <c r="S63" s="298"/>
      <c r="T63" s="299"/>
      <c r="U63" s="299"/>
      <c r="V63" s="298"/>
      <c r="W63" s="298"/>
      <c r="X63" s="299"/>
      <c r="Y63" s="299"/>
      <c r="Z63" s="298"/>
      <c r="AA63" s="298"/>
      <c r="AB63" s="299"/>
      <c r="AC63" s="299"/>
      <c r="AD63" s="298"/>
      <c r="AE63" s="298"/>
    </row>
    <row r="64" spans="2:31" x14ac:dyDescent="0.25">
      <c r="B64" s="60">
        <v>56</v>
      </c>
      <c r="C64" s="65" t="s">
        <v>274</v>
      </c>
      <c r="D64" s="294">
        <v>9190875.8599999994</v>
      </c>
      <c r="E64" s="295">
        <v>2892113.6885199999</v>
      </c>
      <c r="F64" s="298"/>
      <c r="G64" s="298"/>
      <c r="H64" s="294">
        <v>9190875.8599999994</v>
      </c>
      <c r="I64" s="295">
        <v>0</v>
      </c>
      <c r="J64" s="298"/>
      <c r="K64" s="298"/>
      <c r="L64" s="299"/>
      <c r="M64" s="299"/>
      <c r="N64" s="298"/>
      <c r="O64" s="298"/>
      <c r="P64" s="299"/>
      <c r="Q64" s="299"/>
      <c r="R64" s="298"/>
      <c r="S64" s="298"/>
      <c r="T64" s="299"/>
      <c r="U64" s="299"/>
      <c r="V64" s="298"/>
      <c r="W64" s="298"/>
      <c r="X64" s="299"/>
      <c r="Y64" s="299"/>
      <c r="Z64" s="298"/>
      <c r="AA64" s="298"/>
      <c r="AB64" s="299"/>
      <c r="AC64" s="299"/>
      <c r="AD64" s="298"/>
      <c r="AE64" s="298"/>
    </row>
    <row r="65" spans="2:31" x14ac:dyDescent="0.25">
      <c r="B65" s="60">
        <v>57</v>
      </c>
      <c r="C65" s="65" t="s">
        <v>275</v>
      </c>
      <c r="D65" s="294">
        <v>17442300.539999999</v>
      </c>
      <c r="E65" s="295">
        <v>0</v>
      </c>
      <c r="F65" s="298"/>
      <c r="G65" s="298"/>
      <c r="H65" s="294">
        <v>17442300.539999999</v>
      </c>
      <c r="I65" s="295">
        <v>0</v>
      </c>
      <c r="J65" s="298"/>
      <c r="K65" s="298"/>
      <c r="L65" s="299"/>
      <c r="M65" s="299"/>
      <c r="N65" s="298"/>
      <c r="O65" s="298"/>
      <c r="P65" s="299"/>
      <c r="Q65" s="299"/>
      <c r="R65" s="298"/>
      <c r="S65" s="298"/>
      <c r="T65" s="299"/>
      <c r="U65" s="299"/>
      <c r="V65" s="298"/>
      <c r="W65" s="298"/>
      <c r="X65" s="299"/>
      <c r="Y65" s="299"/>
      <c r="Z65" s="298"/>
      <c r="AA65" s="298"/>
      <c r="AB65" s="299"/>
      <c r="AC65" s="299"/>
      <c r="AD65" s="298"/>
      <c r="AE65" s="298"/>
    </row>
    <row r="66" spans="2:31" x14ac:dyDescent="0.25">
      <c r="B66" s="60">
        <v>58</v>
      </c>
      <c r="C66" s="65" t="s">
        <v>276</v>
      </c>
      <c r="D66" s="294">
        <v>8392182.6500000004</v>
      </c>
      <c r="E66" s="295">
        <v>0</v>
      </c>
      <c r="F66" s="298"/>
      <c r="G66" s="298"/>
      <c r="H66" s="294">
        <v>8392182.6500000004</v>
      </c>
      <c r="I66" s="295">
        <v>0</v>
      </c>
      <c r="J66" s="298"/>
      <c r="K66" s="298"/>
      <c r="L66" s="299"/>
      <c r="M66" s="299"/>
      <c r="N66" s="298"/>
      <c r="O66" s="298"/>
      <c r="P66" s="299"/>
      <c r="Q66" s="299"/>
      <c r="R66" s="298"/>
      <c r="S66" s="298"/>
      <c r="T66" s="299"/>
      <c r="U66" s="299"/>
      <c r="V66" s="298"/>
      <c r="W66" s="298"/>
      <c r="X66" s="299"/>
      <c r="Y66" s="299"/>
      <c r="Z66" s="298"/>
      <c r="AA66" s="298"/>
      <c r="AB66" s="299"/>
      <c r="AC66" s="299"/>
      <c r="AD66" s="298"/>
      <c r="AE66" s="298"/>
    </row>
    <row r="67" spans="2:31" x14ac:dyDescent="0.25">
      <c r="B67" s="60">
        <v>59</v>
      </c>
      <c r="C67" s="65" t="s">
        <v>277</v>
      </c>
      <c r="D67" s="294">
        <v>55196757.450000003</v>
      </c>
      <c r="E67" s="295">
        <v>22961851.099199999</v>
      </c>
      <c r="F67" s="298"/>
      <c r="G67" s="298"/>
      <c r="H67" s="294">
        <v>55196757.450000003</v>
      </c>
      <c r="I67" s="295">
        <v>0</v>
      </c>
      <c r="J67" s="298"/>
      <c r="K67" s="298"/>
      <c r="L67" s="299"/>
      <c r="M67" s="299"/>
      <c r="N67" s="298"/>
      <c r="O67" s="298"/>
      <c r="P67" s="299"/>
      <c r="Q67" s="299"/>
      <c r="R67" s="298"/>
      <c r="S67" s="298"/>
      <c r="T67" s="299"/>
      <c r="U67" s="299"/>
      <c r="V67" s="298"/>
      <c r="W67" s="298"/>
      <c r="X67" s="299"/>
      <c r="Y67" s="299"/>
      <c r="Z67" s="298"/>
      <c r="AA67" s="298"/>
      <c r="AB67" s="299"/>
      <c r="AC67" s="299"/>
      <c r="AD67" s="298"/>
      <c r="AE67" s="298"/>
    </row>
    <row r="68" spans="2:31" x14ac:dyDescent="0.25">
      <c r="B68" s="60">
        <v>60</v>
      </c>
      <c r="C68" s="65" t="s">
        <v>278</v>
      </c>
      <c r="D68" s="294">
        <v>65845963.2299999</v>
      </c>
      <c r="E68" s="295">
        <v>17795021.098250002</v>
      </c>
      <c r="F68" s="298"/>
      <c r="G68" s="298"/>
      <c r="H68" s="294">
        <v>65845963.2299999</v>
      </c>
      <c r="I68" s="295">
        <v>0</v>
      </c>
      <c r="J68" s="298"/>
      <c r="K68" s="298"/>
      <c r="L68" s="299"/>
      <c r="M68" s="299"/>
      <c r="N68" s="298"/>
      <c r="O68" s="298"/>
      <c r="P68" s="299"/>
      <c r="Q68" s="299"/>
      <c r="R68" s="298"/>
      <c r="S68" s="298"/>
      <c r="T68" s="299"/>
      <c r="U68" s="299"/>
      <c r="V68" s="298"/>
      <c r="W68" s="298"/>
      <c r="X68" s="299"/>
      <c r="Y68" s="299"/>
      <c r="Z68" s="298"/>
      <c r="AA68" s="298"/>
      <c r="AB68" s="299"/>
      <c r="AC68" s="299"/>
      <c r="AD68" s="298"/>
      <c r="AE68" s="298"/>
    </row>
    <row r="69" spans="2:31" x14ac:dyDescent="0.25">
      <c r="B69" s="60">
        <v>61</v>
      </c>
      <c r="C69" s="65" t="s">
        <v>279</v>
      </c>
      <c r="D69" s="294">
        <v>15308180.380000001</v>
      </c>
      <c r="E69" s="295">
        <v>13005830.050848</v>
      </c>
      <c r="F69" s="298"/>
      <c r="G69" s="298"/>
      <c r="H69" s="294">
        <v>15308180.380000001</v>
      </c>
      <c r="I69" s="295">
        <v>0</v>
      </c>
      <c r="J69" s="298"/>
      <c r="K69" s="298"/>
      <c r="L69" s="299"/>
      <c r="M69" s="299"/>
      <c r="N69" s="298"/>
      <c r="O69" s="298"/>
      <c r="P69" s="299"/>
      <c r="Q69" s="299"/>
      <c r="R69" s="298"/>
      <c r="S69" s="298"/>
      <c r="T69" s="299"/>
      <c r="U69" s="299"/>
      <c r="V69" s="298"/>
      <c r="W69" s="298"/>
      <c r="X69" s="299"/>
      <c r="Y69" s="299"/>
      <c r="Z69" s="298"/>
      <c r="AA69" s="298"/>
      <c r="AB69" s="299"/>
      <c r="AC69" s="299"/>
      <c r="AD69" s="298"/>
      <c r="AE69" s="298"/>
    </row>
    <row r="70" spans="2:31" x14ac:dyDescent="0.25">
      <c r="B70" s="60">
        <v>62</v>
      </c>
      <c r="C70" s="65" t="s">
        <v>280</v>
      </c>
      <c r="D70" s="294">
        <v>416778.81</v>
      </c>
      <c r="E70" s="295">
        <v>301589.78869999998</v>
      </c>
      <c r="F70" s="298"/>
      <c r="G70" s="298"/>
      <c r="H70" s="294">
        <v>416778.81</v>
      </c>
      <c r="I70" s="295">
        <v>0</v>
      </c>
      <c r="J70" s="298"/>
      <c r="K70" s="298"/>
      <c r="L70" s="299"/>
      <c r="M70" s="299"/>
      <c r="N70" s="298"/>
      <c r="O70" s="298"/>
      <c r="P70" s="299"/>
      <c r="Q70" s="299"/>
      <c r="R70" s="298"/>
      <c r="S70" s="298"/>
      <c r="T70" s="299"/>
      <c r="U70" s="299"/>
      <c r="V70" s="298"/>
      <c r="W70" s="298"/>
      <c r="X70" s="299"/>
      <c r="Y70" s="299"/>
      <c r="Z70" s="298"/>
      <c r="AA70" s="298"/>
      <c r="AB70" s="299"/>
      <c r="AC70" s="299"/>
      <c r="AD70" s="298"/>
      <c r="AE70" s="298"/>
    </row>
    <row r="71" spans="2:31" x14ac:dyDescent="0.25">
      <c r="B71" s="60">
        <v>63</v>
      </c>
      <c r="C71" s="65" t="s">
        <v>281</v>
      </c>
      <c r="D71" s="294">
        <v>398418.56</v>
      </c>
      <c r="E71" s="295">
        <v>187256.72320000001</v>
      </c>
      <c r="F71" s="298"/>
      <c r="G71" s="298"/>
      <c r="H71" s="294">
        <v>398418.56</v>
      </c>
      <c r="I71" s="295">
        <v>0</v>
      </c>
      <c r="J71" s="298"/>
      <c r="K71" s="298"/>
      <c r="L71" s="299"/>
      <c r="M71" s="299"/>
      <c r="N71" s="298"/>
      <c r="O71" s="298"/>
      <c r="P71" s="299"/>
      <c r="Q71" s="299"/>
      <c r="R71" s="298"/>
      <c r="S71" s="298"/>
      <c r="T71" s="299"/>
      <c r="U71" s="299"/>
      <c r="V71" s="298"/>
      <c r="W71" s="298"/>
      <c r="X71" s="299"/>
      <c r="Y71" s="299"/>
      <c r="Z71" s="298"/>
      <c r="AA71" s="298"/>
      <c r="AB71" s="299"/>
      <c r="AC71" s="299"/>
      <c r="AD71" s="298"/>
      <c r="AE71" s="298"/>
    </row>
    <row r="72" spans="2:31" x14ac:dyDescent="0.25">
      <c r="B72" s="60">
        <v>64</v>
      </c>
      <c r="C72" s="65" t="s">
        <v>282</v>
      </c>
      <c r="D72" s="294">
        <v>821178.05</v>
      </c>
      <c r="E72" s="295">
        <v>50403.908709000003</v>
      </c>
      <c r="F72" s="298"/>
      <c r="G72" s="298"/>
      <c r="H72" s="294">
        <v>821178.05</v>
      </c>
      <c r="I72" s="295">
        <v>0</v>
      </c>
      <c r="J72" s="298"/>
      <c r="K72" s="298"/>
      <c r="L72" s="299"/>
      <c r="M72" s="299"/>
      <c r="N72" s="298"/>
      <c r="O72" s="298"/>
      <c r="P72" s="299"/>
      <c r="Q72" s="299"/>
      <c r="R72" s="298"/>
      <c r="S72" s="298"/>
      <c r="T72" s="299"/>
      <c r="U72" s="299"/>
      <c r="V72" s="298"/>
      <c r="W72" s="298"/>
      <c r="X72" s="299"/>
      <c r="Y72" s="299"/>
      <c r="Z72" s="298"/>
      <c r="AA72" s="298"/>
      <c r="AB72" s="299"/>
      <c r="AC72" s="299"/>
      <c r="AD72" s="298"/>
      <c r="AE72" s="298"/>
    </row>
    <row r="73" spans="2:31" x14ac:dyDescent="0.25">
      <c r="B73" s="60">
        <v>65</v>
      </c>
      <c r="C73" s="65" t="s">
        <v>283</v>
      </c>
      <c r="D73" s="294">
        <v>3710.88</v>
      </c>
      <c r="E73" s="295">
        <v>0</v>
      </c>
      <c r="F73" s="298"/>
      <c r="G73" s="298"/>
      <c r="H73" s="294">
        <v>3710.88</v>
      </c>
      <c r="I73" s="295">
        <v>0</v>
      </c>
      <c r="J73" s="298"/>
      <c r="K73" s="298"/>
      <c r="L73" s="299"/>
      <c r="M73" s="299"/>
      <c r="N73" s="298"/>
      <c r="O73" s="298"/>
      <c r="P73" s="299"/>
      <c r="Q73" s="299"/>
      <c r="R73" s="298"/>
      <c r="S73" s="298"/>
      <c r="T73" s="299"/>
      <c r="U73" s="299"/>
      <c r="V73" s="298"/>
      <c r="W73" s="298"/>
      <c r="X73" s="299"/>
      <c r="Y73" s="299"/>
      <c r="Z73" s="298"/>
      <c r="AA73" s="298"/>
      <c r="AB73" s="299"/>
      <c r="AC73" s="299"/>
      <c r="AD73" s="298"/>
      <c r="AE73" s="298"/>
    </row>
    <row r="74" spans="2:31" x14ac:dyDescent="0.25">
      <c r="B74" s="60">
        <v>66</v>
      </c>
      <c r="C74" s="65" t="s">
        <v>284</v>
      </c>
      <c r="D74" s="294">
        <v>1662087.6</v>
      </c>
      <c r="E74" s="295">
        <v>0</v>
      </c>
      <c r="F74" s="298"/>
      <c r="G74" s="298"/>
      <c r="H74" s="294">
        <v>1662087.6</v>
      </c>
      <c r="I74" s="295">
        <v>0</v>
      </c>
      <c r="J74" s="298"/>
      <c r="K74" s="298"/>
      <c r="L74" s="299"/>
      <c r="M74" s="299"/>
      <c r="N74" s="298"/>
      <c r="O74" s="298"/>
      <c r="P74" s="299"/>
      <c r="Q74" s="299"/>
      <c r="R74" s="298"/>
      <c r="S74" s="298"/>
      <c r="T74" s="299"/>
      <c r="U74" s="299"/>
      <c r="V74" s="298"/>
      <c r="W74" s="298"/>
      <c r="X74" s="299"/>
      <c r="Y74" s="299"/>
      <c r="Z74" s="298"/>
      <c r="AA74" s="298"/>
      <c r="AB74" s="299"/>
      <c r="AC74" s="299"/>
      <c r="AD74" s="298"/>
      <c r="AE74" s="298"/>
    </row>
    <row r="75" spans="2:31" x14ac:dyDescent="0.25">
      <c r="B75" s="60">
        <v>67</v>
      </c>
      <c r="C75" s="65" t="s">
        <v>285</v>
      </c>
      <c r="D75" s="294">
        <v>2367.02</v>
      </c>
      <c r="E75" s="295">
        <v>0</v>
      </c>
      <c r="F75" s="298"/>
      <c r="G75" s="298"/>
      <c r="H75" s="294">
        <v>2367.02</v>
      </c>
      <c r="I75" s="295">
        <v>0</v>
      </c>
      <c r="J75" s="298"/>
      <c r="K75" s="298"/>
      <c r="L75" s="299"/>
      <c r="M75" s="299"/>
      <c r="N75" s="298"/>
      <c r="O75" s="298"/>
      <c r="P75" s="299"/>
      <c r="Q75" s="299"/>
      <c r="R75" s="298"/>
      <c r="S75" s="298"/>
      <c r="T75" s="299"/>
      <c r="U75" s="299"/>
      <c r="V75" s="298"/>
      <c r="W75" s="298"/>
      <c r="X75" s="299"/>
      <c r="Y75" s="299"/>
      <c r="Z75" s="298"/>
      <c r="AA75" s="298"/>
      <c r="AB75" s="299"/>
      <c r="AC75" s="299"/>
      <c r="AD75" s="298"/>
      <c r="AE75" s="298"/>
    </row>
    <row r="76" spans="2:31" x14ac:dyDescent="0.25">
      <c r="B76" s="60">
        <v>68</v>
      </c>
      <c r="C76" s="65" t="s">
        <v>286</v>
      </c>
      <c r="D76" s="294">
        <v>10584134.529999999</v>
      </c>
      <c r="E76" s="295">
        <v>0</v>
      </c>
      <c r="F76" s="298"/>
      <c r="G76" s="298"/>
      <c r="H76" s="294">
        <v>10584134.529999999</v>
      </c>
      <c r="I76" s="295">
        <v>0</v>
      </c>
      <c r="J76" s="298"/>
      <c r="K76" s="298"/>
      <c r="L76" s="299"/>
      <c r="M76" s="299"/>
      <c r="N76" s="298"/>
      <c r="O76" s="298"/>
      <c r="P76" s="299"/>
      <c r="Q76" s="299"/>
      <c r="R76" s="298"/>
      <c r="S76" s="298"/>
      <c r="T76" s="299"/>
      <c r="U76" s="299"/>
      <c r="V76" s="298"/>
      <c r="W76" s="298"/>
      <c r="X76" s="299"/>
      <c r="Y76" s="299"/>
      <c r="Z76" s="298"/>
      <c r="AA76" s="298"/>
      <c r="AB76" s="299"/>
      <c r="AC76" s="299"/>
      <c r="AD76" s="298"/>
      <c r="AE76" s="298"/>
    </row>
    <row r="77" spans="2:31" x14ac:dyDescent="0.25">
      <c r="B77" s="60">
        <v>69</v>
      </c>
      <c r="C77" s="65" t="s">
        <v>287</v>
      </c>
      <c r="D77" s="294">
        <v>12.32</v>
      </c>
      <c r="E77" s="295">
        <v>0</v>
      </c>
      <c r="F77" s="298"/>
      <c r="G77" s="298"/>
      <c r="H77" s="294">
        <v>12.32</v>
      </c>
      <c r="I77" s="295">
        <v>0</v>
      </c>
      <c r="J77" s="298"/>
      <c r="K77" s="298"/>
      <c r="L77" s="299"/>
      <c r="M77" s="299"/>
      <c r="N77" s="298"/>
      <c r="O77" s="298"/>
      <c r="P77" s="299"/>
      <c r="Q77" s="299"/>
      <c r="R77" s="298"/>
      <c r="S77" s="298"/>
      <c r="T77" s="299"/>
      <c r="U77" s="299"/>
      <c r="V77" s="298"/>
      <c r="W77" s="298"/>
      <c r="X77" s="299"/>
      <c r="Y77" s="299"/>
      <c r="Z77" s="298"/>
      <c r="AA77" s="298"/>
      <c r="AB77" s="299"/>
      <c r="AC77" s="299"/>
      <c r="AD77" s="298"/>
      <c r="AE77" s="298"/>
    </row>
    <row r="78" spans="2:31" x14ac:dyDescent="0.25">
      <c r="B78" s="60">
        <v>70</v>
      </c>
      <c r="C78" s="65" t="s">
        <v>288</v>
      </c>
      <c r="D78" s="294">
        <v>31851.33</v>
      </c>
      <c r="E78" s="295">
        <v>0</v>
      </c>
      <c r="F78" s="298"/>
      <c r="G78" s="298"/>
      <c r="H78" s="294">
        <v>31851.33</v>
      </c>
      <c r="I78" s="295">
        <v>0</v>
      </c>
      <c r="J78" s="298"/>
      <c r="K78" s="298"/>
      <c r="L78" s="299"/>
      <c r="M78" s="299"/>
      <c r="N78" s="298"/>
      <c r="O78" s="298"/>
      <c r="P78" s="299"/>
      <c r="Q78" s="299"/>
      <c r="R78" s="298"/>
      <c r="S78" s="298"/>
      <c r="T78" s="299"/>
      <c r="U78" s="299"/>
      <c r="V78" s="298"/>
      <c r="W78" s="298"/>
      <c r="X78" s="299"/>
      <c r="Y78" s="299"/>
      <c r="Z78" s="298"/>
      <c r="AA78" s="298"/>
      <c r="AB78" s="299"/>
      <c r="AC78" s="299"/>
      <c r="AD78" s="298"/>
      <c r="AE78" s="298"/>
    </row>
    <row r="79" spans="2:31" x14ac:dyDescent="0.25">
      <c r="B79" s="60">
        <v>71</v>
      </c>
      <c r="C79" s="65" t="s">
        <v>289</v>
      </c>
      <c r="D79" s="294">
        <v>136051660.37</v>
      </c>
      <c r="E79" s="295">
        <v>15509889.28218</v>
      </c>
      <c r="F79" s="298"/>
      <c r="G79" s="298"/>
      <c r="H79" s="294">
        <v>136051660.37</v>
      </c>
      <c r="I79" s="295">
        <v>0</v>
      </c>
      <c r="J79" s="298"/>
      <c r="K79" s="298"/>
      <c r="L79" s="299"/>
      <c r="M79" s="299"/>
      <c r="N79" s="298"/>
      <c r="O79" s="298"/>
      <c r="P79" s="299"/>
      <c r="Q79" s="299"/>
      <c r="R79" s="298"/>
      <c r="S79" s="298"/>
      <c r="T79" s="299"/>
      <c r="U79" s="299"/>
      <c r="V79" s="298"/>
      <c r="W79" s="298"/>
      <c r="X79" s="299"/>
      <c r="Y79" s="299"/>
      <c r="Z79" s="298"/>
      <c r="AA79" s="298"/>
      <c r="AB79" s="299"/>
      <c r="AC79" s="299"/>
      <c r="AD79" s="298"/>
      <c r="AE79" s="298"/>
    </row>
    <row r="80" spans="2:31" x14ac:dyDescent="0.25">
      <c r="B80" s="60">
        <v>72</v>
      </c>
      <c r="C80" s="65" t="s">
        <v>290</v>
      </c>
      <c r="D80" s="294">
        <v>75776537.5</v>
      </c>
      <c r="E80" s="295">
        <v>0</v>
      </c>
      <c r="F80" s="298"/>
      <c r="G80" s="298"/>
      <c r="H80" s="294">
        <v>75776537.5</v>
      </c>
      <c r="I80" s="295">
        <v>0</v>
      </c>
      <c r="J80" s="298"/>
      <c r="K80" s="298"/>
      <c r="L80" s="299"/>
      <c r="M80" s="299"/>
      <c r="N80" s="298"/>
      <c r="O80" s="298"/>
      <c r="P80" s="299"/>
      <c r="Q80" s="299"/>
      <c r="R80" s="298"/>
      <c r="S80" s="298"/>
      <c r="T80" s="299"/>
      <c r="U80" s="299"/>
      <c r="V80" s="298"/>
      <c r="W80" s="298"/>
      <c r="X80" s="299"/>
      <c r="Y80" s="299"/>
      <c r="Z80" s="298"/>
      <c r="AA80" s="298"/>
      <c r="AB80" s="299"/>
      <c r="AC80" s="299"/>
      <c r="AD80" s="298"/>
      <c r="AE80" s="298"/>
    </row>
    <row r="81" spans="2:31" x14ac:dyDescent="0.25">
      <c r="B81" s="60">
        <v>73</v>
      </c>
      <c r="C81" s="65" t="s">
        <v>291</v>
      </c>
      <c r="D81" s="294">
        <v>30308026.699999999</v>
      </c>
      <c r="E81" s="295">
        <v>0</v>
      </c>
      <c r="F81" s="298"/>
      <c r="G81" s="298"/>
      <c r="H81" s="294">
        <v>30308026.699999999</v>
      </c>
      <c r="I81" s="295">
        <v>0</v>
      </c>
      <c r="J81" s="298"/>
      <c r="K81" s="298"/>
      <c r="L81" s="299"/>
      <c r="M81" s="299"/>
      <c r="N81" s="298"/>
      <c r="O81" s="298"/>
      <c r="P81" s="299"/>
      <c r="Q81" s="299"/>
      <c r="R81" s="298"/>
      <c r="S81" s="298"/>
      <c r="T81" s="299"/>
      <c r="U81" s="299"/>
      <c r="V81" s="298"/>
      <c r="W81" s="298"/>
      <c r="X81" s="299"/>
      <c r="Y81" s="299"/>
      <c r="Z81" s="298"/>
      <c r="AA81" s="298"/>
      <c r="AB81" s="299"/>
      <c r="AC81" s="299"/>
      <c r="AD81" s="298"/>
      <c r="AE81" s="298"/>
    </row>
    <row r="82" spans="2:31" x14ac:dyDescent="0.25">
      <c r="B82" s="60">
        <v>74</v>
      </c>
      <c r="C82" s="65" t="s">
        <v>292</v>
      </c>
      <c r="D82" s="294">
        <v>3030015.06</v>
      </c>
      <c r="E82" s="295">
        <v>0</v>
      </c>
      <c r="F82" s="298"/>
      <c r="G82" s="298"/>
      <c r="H82" s="294">
        <v>3030015.06</v>
      </c>
      <c r="I82" s="295">
        <v>0</v>
      </c>
      <c r="J82" s="298"/>
      <c r="K82" s="298"/>
      <c r="L82" s="299"/>
      <c r="M82" s="299"/>
      <c r="N82" s="298"/>
      <c r="O82" s="298"/>
      <c r="P82" s="299"/>
      <c r="Q82" s="299"/>
      <c r="R82" s="298"/>
      <c r="S82" s="298"/>
      <c r="T82" s="299"/>
      <c r="U82" s="299"/>
      <c r="V82" s="298"/>
      <c r="W82" s="298"/>
      <c r="X82" s="299"/>
      <c r="Y82" s="299"/>
      <c r="Z82" s="298"/>
      <c r="AA82" s="298"/>
      <c r="AB82" s="299"/>
      <c r="AC82" s="299"/>
      <c r="AD82" s="298"/>
      <c r="AE82" s="298"/>
    </row>
    <row r="83" spans="2:31" x14ac:dyDescent="0.25">
      <c r="B83" s="60">
        <v>75</v>
      </c>
      <c r="C83" s="65" t="s">
        <v>293</v>
      </c>
      <c r="D83" s="294">
        <v>19940000</v>
      </c>
      <c r="E83" s="295">
        <v>0</v>
      </c>
      <c r="F83" s="298"/>
      <c r="G83" s="298"/>
      <c r="H83" s="294">
        <v>19940000</v>
      </c>
      <c r="I83" s="295">
        <v>0</v>
      </c>
      <c r="J83" s="298"/>
      <c r="K83" s="298"/>
      <c r="L83" s="299"/>
      <c r="M83" s="299"/>
      <c r="N83" s="298"/>
      <c r="O83" s="298"/>
      <c r="P83" s="299"/>
      <c r="Q83" s="299"/>
      <c r="R83" s="298"/>
      <c r="S83" s="298"/>
      <c r="T83" s="299"/>
      <c r="U83" s="299"/>
      <c r="V83" s="298"/>
      <c r="W83" s="298"/>
      <c r="X83" s="299"/>
      <c r="Y83" s="299"/>
      <c r="Z83" s="298"/>
      <c r="AA83" s="298"/>
      <c r="AB83" s="299"/>
      <c r="AC83" s="299"/>
      <c r="AD83" s="298"/>
      <c r="AE83" s="298"/>
    </row>
    <row r="84" spans="2:31" x14ac:dyDescent="0.25">
      <c r="B84" s="60">
        <v>76</v>
      </c>
      <c r="C84" s="65" t="s">
        <v>294</v>
      </c>
      <c r="D84" s="294">
        <v>136.88</v>
      </c>
      <c r="E84" s="295">
        <v>0</v>
      </c>
      <c r="F84" s="298"/>
      <c r="G84" s="298"/>
      <c r="H84" s="294">
        <v>136.88</v>
      </c>
      <c r="I84" s="295">
        <v>0</v>
      </c>
      <c r="J84" s="298"/>
      <c r="K84" s="298"/>
      <c r="L84" s="299"/>
      <c r="M84" s="299"/>
      <c r="N84" s="298"/>
      <c r="O84" s="298"/>
      <c r="P84" s="299"/>
      <c r="Q84" s="299"/>
      <c r="R84" s="298"/>
      <c r="S84" s="298"/>
      <c r="T84" s="299"/>
      <c r="U84" s="299"/>
      <c r="V84" s="298"/>
      <c r="W84" s="298"/>
      <c r="X84" s="299"/>
      <c r="Y84" s="299"/>
      <c r="Z84" s="298"/>
      <c r="AA84" s="298"/>
      <c r="AB84" s="299"/>
      <c r="AC84" s="299"/>
      <c r="AD84" s="298"/>
      <c r="AE84" s="298"/>
    </row>
    <row r="85" spans="2:31" x14ac:dyDescent="0.25">
      <c r="B85" s="60">
        <v>77</v>
      </c>
      <c r="C85" s="65" t="s">
        <v>295</v>
      </c>
      <c r="D85" s="294">
        <v>670591.30000000005</v>
      </c>
      <c r="E85" s="295">
        <v>0</v>
      </c>
      <c r="F85" s="298"/>
      <c r="G85" s="298"/>
      <c r="H85" s="294">
        <v>670591.30000000005</v>
      </c>
      <c r="I85" s="295">
        <v>0</v>
      </c>
      <c r="J85" s="298"/>
      <c r="K85" s="298"/>
      <c r="L85" s="299"/>
      <c r="M85" s="299"/>
      <c r="N85" s="298"/>
      <c r="O85" s="298"/>
      <c r="P85" s="299"/>
      <c r="Q85" s="299"/>
      <c r="R85" s="298"/>
      <c r="S85" s="298"/>
      <c r="T85" s="299"/>
      <c r="U85" s="299"/>
      <c r="V85" s="298"/>
      <c r="W85" s="298"/>
      <c r="X85" s="299"/>
      <c r="Y85" s="299"/>
      <c r="Z85" s="298"/>
      <c r="AA85" s="298"/>
      <c r="AB85" s="299"/>
      <c r="AC85" s="299"/>
      <c r="AD85" s="298"/>
      <c r="AE85" s="298"/>
    </row>
    <row r="86" spans="2:31" x14ac:dyDescent="0.25">
      <c r="B86" s="60">
        <v>78</v>
      </c>
      <c r="C86" s="65" t="s">
        <v>296</v>
      </c>
      <c r="D86" s="294">
        <v>36350366.969999999</v>
      </c>
      <c r="E86" s="295">
        <v>5587879.1174400002</v>
      </c>
      <c r="F86" s="298"/>
      <c r="G86" s="298"/>
      <c r="H86" s="294">
        <v>36350366.969999999</v>
      </c>
      <c r="I86" s="295">
        <v>0</v>
      </c>
      <c r="J86" s="298"/>
      <c r="K86" s="298"/>
      <c r="L86" s="299"/>
      <c r="M86" s="299"/>
      <c r="N86" s="298"/>
      <c r="O86" s="298"/>
      <c r="P86" s="299"/>
      <c r="Q86" s="299"/>
      <c r="R86" s="298"/>
      <c r="S86" s="298"/>
      <c r="T86" s="299"/>
      <c r="U86" s="299"/>
      <c r="V86" s="298"/>
      <c r="W86" s="298"/>
      <c r="X86" s="299"/>
      <c r="Y86" s="299"/>
      <c r="Z86" s="298"/>
      <c r="AA86" s="298"/>
      <c r="AB86" s="299"/>
      <c r="AC86" s="299"/>
      <c r="AD86" s="298"/>
      <c r="AE86" s="298"/>
    </row>
    <row r="87" spans="2:31" x14ac:dyDescent="0.25">
      <c r="B87" s="60">
        <v>79</v>
      </c>
      <c r="C87" s="65" t="s">
        <v>297</v>
      </c>
      <c r="D87" s="294">
        <v>120104622.5</v>
      </c>
      <c r="E87" s="295">
        <v>9522223.1734100003</v>
      </c>
      <c r="F87" s="298"/>
      <c r="G87" s="298"/>
      <c r="H87" s="294">
        <v>120104622.5</v>
      </c>
      <c r="I87" s="295">
        <v>0</v>
      </c>
      <c r="J87" s="298"/>
      <c r="K87" s="298"/>
      <c r="L87" s="299"/>
      <c r="M87" s="299"/>
      <c r="N87" s="298"/>
      <c r="O87" s="298"/>
      <c r="P87" s="299"/>
      <c r="Q87" s="299"/>
      <c r="R87" s="298"/>
      <c r="S87" s="298"/>
      <c r="T87" s="299"/>
      <c r="U87" s="299"/>
      <c r="V87" s="298"/>
      <c r="W87" s="298"/>
      <c r="X87" s="299"/>
      <c r="Y87" s="299"/>
      <c r="Z87" s="298"/>
      <c r="AA87" s="298"/>
      <c r="AB87" s="299"/>
      <c r="AC87" s="299"/>
      <c r="AD87" s="298"/>
      <c r="AE87" s="298"/>
    </row>
    <row r="88" spans="2:31" x14ac:dyDescent="0.25">
      <c r="B88" s="60">
        <v>80</v>
      </c>
      <c r="C88" s="65" t="s">
        <v>298</v>
      </c>
      <c r="D88" s="294">
        <v>3500000</v>
      </c>
      <c r="E88" s="295">
        <v>0</v>
      </c>
      <c r="F88" s="298"/>
      <c r="G88" s="298"/>
      <c r="H88" s="294">
        <v>3500000</v>
      </c>
      <c r="I88" s="295">
        <v>0</v>
      </c>
      <c r="J88" s="298"/>
      <c r="K88" s="298"/>
      <c r="L88" s="299"/>
      <c r="M88" s="299"/>
      <c r="N88" s="298"/>
      <c r="O88" s="298"/>
      <c r="P88" s="299"/>
      <c r="Q88" s="299"/>
      <c r="R88" s="298"/>
      <c r="S88" s="298"/>
      <c r="T88" s="299"/>
      <c r="U88" s="299"/>
      <c r="V88" s="298"/>
      <c r="W88" s="298"/>
      <c r="X88" s="299"/>
      <c r="Y88" s="299"/>
      <c r="Z88" s="298"/>
      <c r="AA88" s="298"/>
      <c r="AB88" s="299"/>
      <c r="AC88" s="299"/>
      <c r="AD88" s="298"/>
      <c r="AE88" s="298"/>
    </row>
    <row r="89" spans="2:31" x14ac:dyDescent="0.25">
      <c r="B89" s="60">
        <v>81</v>
      </c>
      <c r="C89" s="65" t="s">
        <v>299</v>
      </c>
      <c r="D89" s="294">
        <v>2518.46</v>
      </c>
      <c r="E89" s="295">
        <v>1526.18676</v>
      </c>
      <c r="F89" s="298"/>
      <c r="G89" s="298"/>
      <c r="H89" s="294">
        <v>2518.46</v>
      </c>
      <c r="I89" s="295">
        <v>0</v>
      </c>
      <c r="J89" s="298"/>
      <c r="K89" s="298"/>
      <c r="L89" s="299"/>
      <c r="M89" s="299"/>
      <c r="N89" s="298"/>
      <c r="O89" s="298"/>
      <c r="P89" s="299"/>
      <c r="Q89" s="299"/>
      <c r="R89" s="298"/>
      <c r="S89" s="298"/>
      <c r="T89" s="299"/>
      <c r="U89" s="299"/>
      <c r="V89" s="298"/>
      <c r="W89" s="298"/>
      <c r="X89" s="299"/>
      <c r="Y89" s="299"/>
      <c r="Z89" s="298"/>
      <c r="AA89" s="298"/>
      <c r="AB89" s="299"/>
      <c r="AC89" s="299"/>
      <c r="AD89" s="298"/>
      <c r="AE89" s="298"/>
    </row>
    <row r="90" spans="2:31" x14ac:dyDescent="0.25">
      <c r="B90" s="60">
        <v>82</v>
      </c>
      <c r="C90" s="65" t="s">
        <v>300</v>
      </c>
      <c r="D90" s="294">
        <v>31118618.43</v>
      </c>
      <c r="E90" s="295">
        <v>173968.24466</v>
      </c>
      <c r="F90" s="298"/>
      <c r="G90" s="298"/>
      <c r="H90" s="294">
        <v>31118618.43</v>
      </c>
      <c r="I90" s="295">
        <v>0</v>
      </c>
      <c r="J90" s="298"/>
      <c r="K90" s="298"/>
      <c r="L90" s="299"/>
      <c r="M90" s="299"/>
      <c r="N90" s="298"/>
      <c r="O90" s="298"/>
      <c r="P90" s="299"/>
      <c r="Q90" s="299"/>
      <c r="R90" s="298"/>
      <c r="S90" s="298"/>
      <c r="T90" s="299"/>
      <c r="U90" s="299"/>
      <c r="V90" s="298"/>
      <c r="W90" s="298"/>
      <c r="X90" s="299"/>
      <c r="Y90" s="299"/>
      <c r="Z90" s="298"/>
      <c r="AA90" s="298"/>
      <c r="AB90" s="299"/>
      <c r="AC90" s="299"/>
      <c r="AD90" s="298"/>
      <c r="AE90" s="298"/>
    </row>
    <row r="91" spans="2:31" x14ac:dyDescent="0.25">
      <c r="B91" s="60">
        <v>93</v>
      </c>
      <c r="C91" s="65" t="s">
        <v>311</v>
      </c>
      <c r="D91" s="294">
        <v>94272001.400000006</v>
      </c>
      <c r="E91" s="295">
        <v>7421094.7589199999</v>
      </c>
      <c r="F91" s="298"/>
      <c r="G91" s="298"/>
      <c r="H91" s="294">
        <v>94272001.400000006</v>
      </c>
      <c r="I91" s="295">
        <v>0</v>
      </c>
      <c r="J91" s="298"/>
      <c r="K91" s="298"/>
      <c r="L91" s="299"/>
      <c r="M91" s="299"/>
      <c r="N91" s="298"/>
      <c r="O91" s="298"/>
      <c r="P91" s="299"/>
      <c r="Q91" s="299"/>
      <c r="R91" s="298"/>
      <c r="S91" s="298"/>
      <c r="T91" s="299"/>
      <c r="U91" s="299"/>
      <c r="V91" s="298"/>
      <c r="W91" s="298"/>
      <c r="X91" s="299"/>
      <c r="Y91" s="299"/>
      <c r="Z91" s="298"/>
      <c r="AA91" s="298"/>
      <c r="AB91" s="299"/>
      <c r="AC91" s="299"/>
      <c r="AD91" s="298"/>
      <c r="AE91" s="298"/>
    </row>
    <row r="92" spans="2:31" x14ac:dyDescent="0.25">
      <c r="B92" s="60">
        <v>94</v>
      </c>
      <c r="C92" s="65" t="s">
        <v>312</v>
      </c>
      <c r="D92" s="294">
        <v>5165414.54</v>
      </c>
      <c r="E92" s="295">
        <v>361579.01779999997</v>
      </c>
      <c r="F92" s="298"/>
      <c r="G92" s="298"/>
      <c r="H92" s="294">
        <v>5165414.54</v>
      </c>
      <c r="I92" s="295">
        <v>0</v>
      </c>
      <c r="J92" s="298"/>
      <c r="K92" s="298"/>
      <c r="L92" s="299"/>
      <c r="M92" s="299"/>
      <c r="N92" s="298"/>
      <c r="O92" s="298"/>
      <c r="P92" s="299"/>
      <c r="Q92" s="299"/>
      <c r="R92" s="298"/>
      <c r="S92" s="298"/>
      <c r="T92" s="299"/>
      <c r="U92" s="299"/>
      <c r="V92" s="298"/>
      <c r="W92" s="298"/>
      <c r="X92" s="299"/>
      <c r="Y92" s="299"/>
      <c r="Z92" s="298"/>
      <c r="AA92" s="298"/>
      <c r="AB92" s="299"/>
      <c r="AC92" s="299"/>
      <c r="AD92" s="298"/>
      <c r="AE92" s="298"/>
    </row>
    <row r="93" spans="2:31" x14ac:dyDescent="0.25">
      <c r="B93" s="60">
        <v>95</v>
      </c>
      <c r="C93" s="65" t="s">
        <v>313</v>
      </c>
      <c r="D93" s="294">
        <v>1348066.37</v>
      </c>
      <c r="E93" s="295">
        <v>0</v>
      </c>
      <c r="F93" s="298"/>
      <c r="G93" s="298"/>
      <c r="H93" s="294">
        <v>1348066.37</v>
      </c>
      <c r="I93" s="295">
        <v>0</v>
      </c>
      <c r="J93" s="298"/>
      <c r="K93" s="298"/>
      <c r="L93" s="299"/>
      <c r="M93" s="299"/>
      <c r="N93" s="298"/>
      <c r="O93" s="298"/>
      <c r="P93" s="299"/>
      <c r="Q93" s="299"/>
      <c r="R93" s="298"/>
      <c r="S93" s="298"/>
      <c r="T93" s="299"/>
      <c r="U93" s="299"/>
      <c r="V93" s="298"/>
      <c r="W93" s="298"/>
      <c r="X93" s="299"/>
      <c r="Y93" s="299"/>
      <c r="Z93" s="298"/>
      <c r="AA93" s="298"/>
      <c r="AB93" s="299"/>
      <c r="AC93" s="299"/>
      <c r="AD93" s="298"/>
      <c r="AE93" s="298"/>
    </row>
    <row r="94" spans="2:31" x14ac:dyDescent="0.25">
      <c r="B94" s="60">
        <v>96</v>
      </c>
      <c r="C94" s="65" t="s">
        <v>314</v>
      </c>
      <c r="D94" s="294">
        <v>28636698.629999898</v>
      </c>
      <c r="E94" s="295">
        <v>0</v>
      </c>
      <c r="F94" s="298"/>
      <c r="G94" s="298"/>
      <c r="H94" s="294">
        <v>28636698.629999898</v>
      </c>
      <c r="I94" s="295">
        <v>0</v>
      </c>
      <c r="J94" s="298"/>
      <c r="K94" s="298"/>
      <c r="L94" s="299"/>
      <c r="M94" s="299"/>
      <c r="N94" s="298"/>
      <c r="O94" s="298"/>
      <c r="P94" s="299"/>
      <c r="Q94" s="299"/>
      <c r="R94" s="298"/>
      <c r="S94" s="298"/>
      <c r="T94" s="299"/>
      <c r="U94" s="299"/>
      <c r="V94" s="298"/>
      <c r="W94" s="298"/>
      <c r="X94" s="299"/>
      <c r="Y94" s="299"/>
      <c r="Z94" s="298"/>
      <c r="AA94" s="298"/>
      <c r="AB94" s="299"/>
      <c r="AC94" s="299"/>
      <c r="AD94" s="298"/>
      <c r="AE94" s="298"/>
    </row>
    <row r="95" spans="2:31" x14ac:dyDescent="0.25">
      <c r="B95" s="60">
        <v>97</v>
      </c>
      <c r="C95" s="65" t="s">
        <v>315</v>
      </c>
      <c r="D95" s="294">
        <v>35276.29</v>
      </c>
      <c r="E95" s="295">
        <v>0</v>
      </c>
      <c r="F95" s="298"/>
      <c r="G95" s="298"/>
      <c r="H95" s="294">
        <v>35276.29</v>
      </c>
      <c r="I95" s="295">
        <v>0</v>
      </c>
      <c r="J95" s="298"/>
      <c r="K95" s="298"/>
      <c r="L95" s="299"/>
      <c r="M95" s="299"/>
      <c r="N95" s="298"/>
      <c r="O95" s="298"/>
      <c r="P95" s="299"/>
      <c r="Q95" s="299"/>
      <c r="R95" s="298"/>
      <c r="S95" s="298"/>
      <c r="T95" s="299"/>
      <c r="U95" s="299"/>
      <c r="V95" s="298"/>
      <c r="W95" s="298"/>
      <c r="X95" s="299"/>
      <c r="Y95" s="299"/>
      <c r="Z95" s="298"/>
      <c r="AA95" s="298"/>
      <c r="AB95" s="299"/>
      <c r="AC95" s="299"/>
      <c r="AD95" s="298"/>
      <c r="AE95" s="298"/>
    </row>
    <row r="96" spans="2:31" s="54" customFormat="1" x14ac:dyDescent="0.25">
      <c r="B96" s="60">
        <v>114</v>
      </c>
      <c r="C96" s="65" t="s">
        <v>360</v>
      </c>
      <c r="D96" s="294">
        <v>1137396992.95</v>
      </c>
      <c r="E96" s="295">
        <v>224225458.58297983</v>
      </c>
      <c r="F96" s="298"/>
      <c r="G96" s="298"/>
      <c r="H96" s="294">
        <v>1137396992.95</v>
      </c>
      <c r="I96" s="295">
        <v>1333931.2506620002</v>
      </c>
      <c r="J96" s="300"/>
      <c r="K96" s="300"/>
      <c r="L96" s="301"/>
      <c r="M96" s="301"/>
      <c r="N96" s="300"/>
      <c r="O96" s="300"/>
      <c r="P96" s="301"/>
      <c r="Q96" s="301"/>
      <c r="R96" s="300"/>
      <c r="S96" s="300"/>
      <c r="T96" s="301"/>
      <c r="U96" s="301"/>
      <c r="V96" s="300"/>
      <c r="W96" s="300"/>
      <c r="X96" s="301"/>
      <c r="Y96" s="301"/>
      <c r="Z96" s="300"/>
      <c r="AA96" s="300"/>
      <c r="AB96" s="301"/>
      <c r="AC96" s="301"/>
      <c r="AD96" s="300"/>
      <c r="AE96" s="300"/>
    </row>
    <row r="97" spans="2:9" x14ac:dyDescent="0.25">
      <c r="B97" s="66" t="s">
        <v>332</v>
      </c>
    </row>
    <row r="98" spans="2:9" x14ac:dyDescent="0.25">
      <c r="B98" s="66" t="s">
        <v>333</v>
      </c>
    </row>
    <row r="100" spans="2:9" x14ac:dyDescent="0.25">
      <c r="D100" s="86"/>
      <c r="E100" s="86"/>
      <c r="H100" s="86"/>
      <c r="I100" s="86"/>
    </row>
  </sheetData>
  <autoFilter ref="B8:AG98" xr:uid="{00000000-0009-0000-0000-00000B000000}"/>
  <mergeCells count="37">
    <mergeCell ref="N7:O7"/>
    <mergeCell ref="P7:Q7"/>
    <mergeCell ref="R7:S7"/>
    <mergeCell ref="T7:U7"/>
    <mergeCell ref="V7:W7"/>
    <mergeCell ref="X7:Y7"/>
    <mergeCell ref="Z7:AA7"/>
    <mergeCell ref="AB7:AC7"/>
    <mergeCell ref="AD7:AE7"/>
    <mergeCell ref="P6:Q6"/>
    <mergeCell ref="AD6:AE6"/>
    <mergeCell ref="P5:S5"/>
    <mergeCell ref="R6:S6"/>
    <mergeCell ref="T6:U6"/>
    <mergeCell ref="V6:W6"/>
    <mergeCell ref="AB6:AC6"/>
    <mergeCell ref="T5:W5"/>
    <mergeCell ref="X5:AA5"/>
    <mergeCell ref="AC5:AG5"/>
    <mergeCell ref="X6:Y6"/>
    <mergeCell ref="Z6:AA6"/>
    <mergeCell ref="D2:K2"/>
    <mergeCell ref="C5:C8"/>
    <mergeCell ref="D5:G5"/>
    <mergeCell ref="H5:K5"/>
    <mergeCell ref="L5:O5"/>
    <mergeCell ref="D7:E7"/>
    <mergeCell ref="F7:G7"/>
    <mergeCell ref="H7:I7"/>
    <mergeCell ref="D6:E6"/>
    <mergeCell ref="F6:G6"/>
    <mergeCell ref="H6:I6"/>
    <mergeCell ref="J6:K6"/>
    <mergeCell ref="L6:M6"/>
    <mergeCell ref="N6:O6"/>
    <mergeCell ref="J7:K7"/>
    <mergeCell ref="L7:M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3">
    <tabColor rgb="FFFFFF00"/>
  </sheetPr>
  <dimension ref="A1:G115"/>
  <sheetViews>
    <sheetView workbookViewId="0"/>
  </sheetViews>
  <sheetFormatPr defaultRowHeight="15" x14ac:dyDescent="0.25"/>
  <cols>
    <col min="2" max="3" width="14.7109375" style="82" bestFit="1" customWidth="1"/>
    <col min="4" max="4" width="15" style="82" bestFit="1" customWidth="1"/>
    <col min="5" max="5" width="13.7109375" style="82" bestFit="1" customWidth="1"/>
    <col min="6" max="6" width="14" style="82" bestFit="1" customWidth="1"/>
  </cols>
  <sheetData>
    <row r="1" spans="1:7" x14ac:dyDescent="0.25">
      <c r="A1" s="78" t="s">
        <v>350</v>
      </c>
      <c r="B1" s="79" t="s">
        <v>38</v>
      </c>
      <c r="C1" s="79" t="s">
        <v>351</v>
      </c>
      <c r="D1" s="79" t="s">
        <v>352</v>
      </c>
      <c r="E1" s="79" t="s">
        <v>353</v>
      </c>
      <c r="F1" s="79" t="s">
        <v>354</v>
      </c>
      <c r="G1" s="79" t="s">
        <v>355</v>
      </c>
    </row>
    <row r="2" spans="1:7" x14ac:dyDescent="0.25">
      <c r="A2" s="80" t="s">
        <v>219</v>
      </c>
      <c r="B2" s="81">
        <v>3982127.25</v>
      </c>
      <c r="C2" s="81">
        <v>171231.47175</v>
      </c>
      <c r="D2" s="84">
        <v>0</v>
      </c>
      <c r="E2" s="81">
        <v>0</v>
      </c>
      <c r="F2" s="84">
        <v>0</v>
      </c>
      <c r="G2" s="80" t="s">
        <v>349</v>
      </c>
    </row>
    <row r="3" spans="1:7" x14ac:dyDescent="0.25">
      <c r="A3" s="80" t="s">
        <v>220</v>
      </c>
      <c r="B3" s="81">
        <v>14029161.640000001</v>
      </c>
      <c r="C3" s="81">
        <v>603253.95051999995</v>
      </c>
      <c r="D3" s="84">
        <v>0</v>
      </c>
      <c r="E3" s="81">
        <v>0</v>
      </c>
      <c r="F3" s="84">
        <v>0</v>
      </c>
      <c r="G3" s="80" t="s">
        <v>349</v>
      </c>
    </row>
    <row r="4" spans="1:7" x14ac:dyDescent="0.25">
      <c r="A4" s="80" t="s">
        <v>221</v>
      </c>
      <c r="B4" s="81">
        <v>3400000</v>
      </c>
      <c r="C4" s="81">
        <v>47600</v>
      </c>
      <c r="D4" s="84">
        <v>0</v>
      </c>
      <c r="E4" s="81">
        <v>0</v>
      </c>
      <c r="F4" s="84">
        <v>0</v>
      </c>
      <c r="G4" s="80" t="s">
        <v>349</v>
      </c>
    </row>
    <row r="5" spans="1:7" x14ac:dyDescent="0.25">
      <c r="A5" s="80" t="s">
        <v>222</v>
      </c>
      <c r="B5" s="81">
        <v>1835376.27</v>
      </c>
      <c r="C5" s="81">
        <v>161696.64938700001</v>
      </c>
      <c r="D5" s="84">
        <v>0</v>
      </c>
      <c r="E5" s="81">
        <v>0</v>
      </c>
      <c r="F5" s="84">
        <v>0</v>
      </c>
      <c r="G5" s="80" t="s">
        <v>349</v>
      </c>
    </row>
    <row r="6" spans="1:7" x14ac:dyDescent="0.25">
      <c r="A6" s="80" t="s">
        <v>223</v>
      </c>
      <c r="B6" s="81">
        <v>376850.56</v>
      </c>
      <c r="C6" s="81">
        <v>0</v>
      </c>
      <c r="D6" s="84">
        <v>0</v>
      </c>
      <c r="E6" s="81">
        <v>0</v>
      </c>
      <c r="F6" s="84">
        <v>0</v>
      </c>
      <c r="G6" s="80" t="s">
        <v>349</v>
      </c>
    </row>
    <row r="7" spans="1:7" x14ac:dyDescent="0.25">
      <c r="A7" s="80" t="s">
        <v>224</v>
      </c>
      <c r="B7" s="81">
        <v>18549874.079999998</v>
      </c>
      <c r="C7" s="81">
        <v>528671.41128</v>
      </c>
      <c r="D7" s="84">
        <v>0</v>
      </c>
      <c r="E7" s="81">
        <v>0</v>
      </c>
      <c r="F7" s="84">
        <v>0</v>
      </c>
      <c r="G7" s="80" t="s">
        <v>349</v>
      </c>
    </row>
    <row r="8" spans="1:7" x14ac:dyDescent="0.25">
      <c r="A8" s="80" t="s">
        <v>225</v>
      </c>
      <c r="B8" s="81">
        <v>44966450.689999998</v>
      </c>
      <c r="C8" s="81">
        <v>2905219.0974969999</v>
      </c>
      <c r="D8" s="84">
        <v>1281404.5427890001</v>
      </c>
      <c r="E8" s="81">
        <v>6.8320000000000006E-2</v>
      </c>
      <c r="F8" s="84">
        <v>6.8320000000000006E-2</v>
      </c>
      <c r="G8" s="80" t="s">
        <v>349</v>
      </c>
    </row>
    <row r="9" spans="1:7" x14ac:dyDescent="0.25">
      <c r="A9" s="80" t="s">
        <v>226</v>
      </c>
      <c r="B9" s="81">
        <v>1193100.3899999999</v>
      </c>
      <c r="C9" s="81"/>
      <c r="D9" s="84"/>
      <c r="E9" s="81">
        <v>0</v>
      </c>
      <c r="F9" s="84">
        <v>0</v>
      </c>
      <c r="G9" s="80" t="s">
        <v>349</v>
      </c>
    </row>
    <row r="10" spans="1:7" x14ac:dyDescent="0.25">
      <c r="A10" s="80" t="s">
        <v>227</v>
      </c>
      <c r="B10" s="81">
        <v>7305512.3899999997</v>
      </c>
      <c r="C10" s="81">
        <v>4952143.41</v>
      </c>
      <c r="D10" s="84">
        <v>0</v>
      </c>
      <c r="E10" s="81">
        <v>0</v>
      </c>
      <c r="F10" s="84">
        <v>0</v>
      </c>
      <c r="G10" s="80" t="s">
        <v>349</v>
      </c>
    </row>
    <row r="11" spans="1:7" x14ac:dyDescent="0.25">
      <c r="A11" s="80" t="s">
        <v>228</v>
      </c>
      <c r="B11" s="81">
        <v>166211908.21000001</v>
      </c>
      <c r="C11" s="81">
        <v>29751931.569589999</v>
      </c>
      <c r="D11" s="84">
        <v>29751931.569589999</v>
      </c>
      <c r="E11" s="81">
        <v>0</v>
      </c>
      <c r="F11" s="84">
        <v>0</v>
      </c>
      <c r="G11" s="80" t="s">
        <v>349</v>
      </c>
    </row>
    <row r="12" spans="1:7" x14ac:dyDescent="0.25">
      <c r="A12" s="80" t="s">
        <v>229</v>
      </c>
      <c r="B12" s="81">
        <v>72158395.670000002</v>
      </c>
      <c r="C12" s="81">
        <v>0</v>
      </c>
      <c r="D12" s="84">
        <v>0</v>
      </c>
      <c r="E12" s="81">
        <v>0</v>
      </c>
      <c r="F12" s="84">
        <v>0</v>
      </c>
      <c r="G12" s="80" t="s">
        <v>349</v>
      </c>
    </row>
    <row r="13" spans="1:7" x14ac:dyDescent="0.25">
      <c r="A13" s="80" t="s">
        <v>230</v>
      </c>
      <c r="B13" s="81">
        <v>1685508.29</v>
      </c>
      <c r="C13" s="81">
        <v>23597.11606</v>
      </c>
      <c r="D13" s="84">
        <v>0</v>
      </c>
      <c r="E13" s="81">
        <v>0</v>
      </c>
      <c r="F13" s="84">
        <v>0</v>
      </c>
      <c r="G13" s="80" t="s">
        <v>349</v>
      </c>
    </row>
    <row r="14" spans="1:7" x14ac:dyDescent="0.25">
      <c r="A14" s="80" t="s">
        <v>231</v>
      </c>
      <c r="B14" s="81">
        <v>31466385.329999998</v>
      </c>
      <c r="C14" s="81">
        <v>31466385.329999998</v>
      </c>
      <c r="D14" s="84">
        <v>16677184.2249</v>
      </c>
      <c r="E14" s="81">
        <v>0</v>
      </c>
      <c r="F14" s="84">
        <v>0</v>
      </c>
      <c r="G14" s="80" t="s">
        <v>349</v>
      </c>
    </row>
    <row r="15" spans="1:7" x14ac:dyDescent="0.25">
      <c r="A15" s="80" t="s">
        <v>232</v>
      </c>
      <c r="B15" s="81">
        <v>106581489.40000001</v>
      </c>
      <c r="C15" s="81">
        <v>2046364.5964800001</v>
      </c>
      <c r="D15" s="84">
        <v>0</v>
      </c>
      <c r="E15" s="81">
        <v>0</v>
      </c>
      <c r="F15" s="84">
        <v>0</v>
      </c>
      <c r="G15" s="80" t="s">
        <v>349</v>
      </c>
    </row>
    <row r="16" spans="1:7" x14ac:dyDescent="0.25">
      <c r="A16" s="80" t="s">
        <v>233</v>
      </c>
      <c r="B16" s="81">
        <v>1408047.85</v>
      </c>
      <c r="C16" s="81">
        <v>84482.870999999999</v>
      </c>
      <c r="D16" s="84">
        <v>0</v>
      </c>
      <c r="E16" s="81">
        <v>0</v>
      </c>
      <c r="F16" s="84">
        <v>0</v>
      </c>
      <c r="G16" s="80" t="s">
        <v>349</v>
      </c>
    </row>
    <row r="17" spans="1:7" x14ac:dyDescent="0.25">
      <c r="A17" s="80" t="s">
        <v>234</v>
      </c>
      <c r="B17" s="81">
        <v>23824536.16</v>
      </c>
      <c r="C17" s="81">
        <v>9.1613679999999995</v>
      </c>
      <c r="D17" s="84">
        <v>1.3117540000000001</v>
      </c>
      <c r="E17" s="81">
        <v>0</v>
      </c>
      <c r="F17" s="84">
        <v>0</v>
      </c>
      <c r="G17" s="80" t="s">
        <v>349</v>
      </c>
    </row>
    <row r="18" spans="1:7" x14ac:dyDescent="0.25">
      <c r="A18" s="80" t="s">
        <v>235</v>
      </c>
      <c r="B18" s="81">
        <v>4197150.04</v>
      </c>
      <c r="C18" s="81">
        <v>394532.10376000003</v>
      </c>
      <c r="D18" s="84">
        <v>16788.600160000002</v>
      </c>
      <c r="E18" s="81">
        <v>0</v>
      </c>
      <c r="F18" s="84">
        <v>0</v>
      </c>
      <c r="G18" s="80" t="s">
        <v>349</v>
      </c>
    </row>
    <row r="19" spans="1:7" x14ac:dyDescent="0.25">
      <c r="A19" s="80" t="s">
        <v>236</v>
      </c>
      <c r="B19" s="81">
        <v>30988510.219999999</v>
      </c>
      <c r="C19" s="81"/>
      <c r="D19" s="84"/>
      <c r="E19" s="81">
        <v>0</v>
      </c>
      <c r="F19" s="84">
        <v>0</v>
      </c>
      <c r="G19" s="80" t="s">
        <v>349</v>
      </c>
    </row>
    <row r="20" spans="1:7" x14ac:dyDescent="0.25">
      <c r="A20" s="80" t="s">
        <v>237</v>
      </c>
      <c r="B20" s="81">
        <v>5354421.76</v>
      </c>
      <c r="C20" s="81">
        <v>3362576.86528</v>
      </c>
      <c r="D20" s="84">
        <v>1247580.2700799999</v>
      </c>
      <c r="E20" s="81">
        <v>0</v>
      </c>
      <c r="F20" s="84">
        <v>0</v>
      </c>
      <c r="G20" s="80" t="s">
        <v>349</v>
      </c>
    </row>
    <row r="21" spans="1:7" x14ac:dyDescent="0.25">
      <c r="A21" s="80" t="s">
        <v>238</v>
      </c>
      <c r="B21" s="81">
        <v>334361.21999999997</v>
      </c>
      <c r="C21" s="81">
        <v>31429.954679999999</v>
      </c>
      <c r="D21" s="84">
        <v>1337.44488</v>
      </c>
      <c r="E21" s="81">
        <v>0</v>
      </c>
      <c r="F21" s="84">
        <v>0</v>
      </c>
      <c r="G21" s="80" t="s">
        <v>349</v>
      </c>
    </row>
    <row r="22" spans="1:7" x14ac:dyDescent="0.25">
      <c r="A22" s="80" t="s">
        <v>239</v>
      </c>
      <c r="B22" s="81">
        <v>37597831.890000001</v>
      </c>
      <c r="C22" s="81">
        <v>18471584.545600001</v>
      </c>
      <c r="D22" s="84">
        <v>15755175.0536</v>
      </c>
      <c r="E22" s="81">
        <v>0</v>
      </c>
      <c r="F22" s="84">
        <v>0</v>
      </c>
      <c r="G22" s="80" t="s">
        <v>349</v>
      </c>
    </row>
    <row r="23" spans="1:7" x14ac:dyDescent="0.25">
      <c r="A23" s="80" t="s">
        <v>240</v>
      </c>
      <c r="B23" s="81">
        <v>400043.5</v>
      </c>
      <c r="C23" s="81">
        <v>37604.089</v>
      </c>
      <c r="D23" s="84">
        <v>1600.174</v>
      </c>
      <c r="E23" s="81">
        <v>0</v>
      </c>
      <c r="F23" s="84">
        <v>0</v>
      </c>
      <c r="G23" s="80" t="s">
        <v>349</v>
      </c>
    </row>
    <row r="24" spans="1:7" x14ac:dyDescent="0.25">
      <c r="A24" s="80" t="s">
        <v>241</v>
      </c>
      <c r="B24" s="81">
        <v>18108621.41</v>
      </c>
      <c r="C24" s="81">
        <v>838522.69460000005</v>
      </c>
      <c r="D24" s="84">
        <v>0</v>
      </c>
      <c r="E24" s="81">
        <v>0</v>
      </c>
      <c r="F24" s="84">
        <v>0</v>
      </c>
      <c r="G24" s="80" t="s">
        <v>349</v>
      </c>
    </row>
    <row r="25" spans="1:7" x14ac:dyDescent="0.25">
      <c r="A25" s="80" t="s">
        <v>242</v>
      </c>
      <c r="B25" s="81">
        <v>151283.26</v>
      </c>
      <c r="C25" s="81">
        <v>9076.9956000000002</v>
      </c>
      <c r="D25" s="84">
        <v>0</v>
      </c>
      <c r="E25" s="81">
        <v>0</v>
      </c>
      <c r="F25" s="84">
        <v>0</v>
      </c>
      <c r="G25" s="80" t="s">
        <v>349</v>
      </c>
    </row>
    <row r="26" spans="1:7" x14ac:dyDescent="0.25">
      <c r="A26" s="80" t="s">
        <v>243</v>
      </c>
      <c r="B26" s="81">
        <v>667423.67000000004</v>
      </c>
      <c r="C26" s="81">
        <v>20022.7101</v>
      </c>
      <c r="D26" s="84">
        <v>20022.7101</v>
      </c>
      <c r="E26" s="81">
        <v>647400.95990000002</v>
      </c>
      <c r="F26" s="84">
        <v>647400.95990000002</v>
      </c>
      <c r="G26" s="80" t="s">
        <v>349</v>
      </c>
    </row>
    <row r="27" spans="1:7" x14ac:dyDescent="0.25">
      <c r="A27" s="80" t="s">
        <v>244</v>
      </c>
      <c r="B27" s="81">
        <v>45441982.009999998</v>
      </c>
      <c r="C27" s="81">
        <v>14311672.194638001</v>
      </c>
      <c r="D27" s="84">
        <v>12036007.867428999</v>
      </c>
      <c r="E27" s="81">
        <v>0</v>
      </c>
      <c r="F27" s="84">
        <v>0</v>
      </c>
      <c r="G27" s="80" t="s">
        <v>349</v>
      </c>
    </row>
    <row r="28" spans="1:7" x14ac:dyDescent="0.25">
      <c r="A28" s="80" t="s">
        <v>245</v>
      </c>
      <c r="B28" s="81">
        <v>3793363.64</v>
      </c>
      <c r="C28" s="81">
        <v>1138009.0919999999</v>
      </c>
      <c r="D28" s="84">
        <v>0</v>
      </c>
      <c r="E28" s="81">
        <v>0</v>
      </c>
      <c r="F28" s="84">
        <v>0</v>
      </c>
      <c r="G28" s="80" t="s">
        <v>349</v>
      </c>
    </row>
    <row r="29" spans="1:7" x14ac:dyDescent="0.25">
      <c r="A29" s="80" t="s">
        <v>246</v>
      </c>
      <c r="B29" s="81">
        <v>1299253.8799999999</v>
      </c>
      <c r="C29" s="81">
        <v>0</v>
      </c>
      <c r="D29" s="84">
        <v>0</v>
      </c>
      <c r="E29" s="81">
        <v>0</v>
      </c>
      <c r="F29" s="84">
        <v>0</v>
      </c>
      <c r="G29" s="80" t="s">
        <v>349</v>
      </c>
    </row>
    <row r="30" spans="1:7" x14ac:dyDescent="0.25">
      <c r="A30" s="80" t="s">
        <v>247</v>
      </c>
      <c r="B30" s="81">
        <v>27686757.699999999</v>
      </c>
      <c r="C30" s="81">
        <v>13244004.927999999</v>
      </c>
      <c r="D30" s="84">
        <v>827750.30799999996</v>
      </c>
      <c r="E30" s="81">
        <v>0</v>
      </c>
      <c r="F30" s="84">
        <v>0</v>
      </c>
      <c r="G30" s="80" t="s">
        <v>349</v>
      </c>
    </row>
    <row r="31" spans="1:7" x14ac:dyDescent="0.25">
      <c r="A31" s="80" t="s">
        <v>248</v>
      </c>
      <c r="B31" s="81">
        <v>54147146.119999997</v>
      </c>
      <c r="C31" s="81">
        <v>821060.48311999999</v>
      </c>
      <c r="D31" s="84">
        <v>273404.03496000002</v>
      </c>
      <c r="E31" s="81">
        <v>0</v>
      </c>
      <c r="F31" s="84">
        <v>0</v>
      </c>
      <c r="G31" s="80" t="s">
        <v>349</v>
      </c>
    </row>
    <row r="32" spans="1:7" x14ac:dyDescent="0.25">
      <c r="A32" s="80" t="s">
        <v>249</v>
      </c>
      <c r="B32" s="81">
        <v>39484057.719999999</v>
      </c>
      <c r="C32" s="81">
        <v>22624365.073559999</v>
      </c>
      <c r="D32" s="84">
        <v>0</v>
      </c>
      <c r="E32" s="81">
        <v>0</v>
      </c>
      <c r="F32" s="84">
        <v>0</v>
      </c>
      <c r="G32" s="80" t="s">
        <v>349</v>
      </c>
    </row>
    <row r="33" spans="1:7" x14ac:dyDescent="0.25">
      <c r="A33" s="80" t="s">
        <v>250</v>
      </c>
      <c r="B33" s="81">
        <v>9091541.3499999996</v>
      </c>
      <c r="C33" s="81"/>
      <c r="D33" s="84"/>
      <c r="E33" s="81">
        <v>0</v>
      </c>
      <c r="F33" s="84">
        <v>0</v>
      </c>
      <c r="G33" s="80" t="s">
        <v>349</v>
      </c>
    </row>
    <row r="34" spans="1:7" x14ac:dyDescent="0.25">
      <c r="A34" s="80" t="s">
        <v>251</v>
      </c>
      <c r="B34" s="81">
        <v>102.45</v>
      </c>
      <c r="C34" s="81">
        <v>2.0489999999999999</v>
      </c>
      <c r="D34" s="84">
        <v>0</v>
      </c>
      <c r="E34" s="81">
        <v>0</v>
      </c>
      <c r="F34" s="84">
        <v>0</v>
      </c>
      <c r="G34" s="80" t="s">
        <v>349</v>
      </c>
    </row>
    <row r="35" spans="1:7" x14ac:dyDescent="0.25">
      <c r="A35" s="80" t="s">
        <v>252</v>
      </c>
      <c r="B35" s="81">
        <v>27324207.5</v>
      </c>
      <c r="C35" s="81">
        <v>20737191.621070001</v>
      </c>
      <c r="D35" s="84">
        <v>14188500.042509999</v>
      </c>
      <c r="E35" s="81">
        <v>0</v>
      </c>
      <c r="F35" s="84">
        <v>0</v>
      </c>
      <c r="G35" s="80" t="s">
        <v>349</v>
      </c>
    </row>
    <row r="36" spans="1:7" x14ac:dyDescent="0.25">
      <c r="A36" s="80" t="s">
        <v>253</v>
      </c>
      <c r="B36" s="81">
        <v>1162265.22</v>
      </c>
      <c r="C36" s="81">
        <v>790340.34959999996</v>
      </c>
      <c r="D36" s="84">
        <v>674113.82759999996</v>
      </c>
      <c r="E36" s="81">
        <v>0</v>
      </c>
      <c r="F36" s="84">
        <v>0</v>
      </c>
      <c r="G36" s="80" t="s">
        <v>349</v>
      </c>
    </row>
    <row r="37" spans="1:7" x14ac:dyDescent="0.25">
      <c r="A37" s="80" t="s">
        <v>254</v>
      </c>
      <c r="B37" s="81">
        <v>68167101.939999998</v>
      </c>
      <c r="C37" s="81">
        <v>25494341.150168002</v>
      </c>
      <c r="D37" s="84">
        <v>41.696159999999999</v>
      </c>
      <c r="E37" s="81">
        <v>0</v>
      </c>
      <c r="F37" s="84">
        <v>0</v>
      </c>
      <c r="G37" s="80" t="s">
        <v>349</v>
      </c>
    </row>
    <row r="38" spans="1:7" x14ac:dyDescent="0.25">
      <c r="A38" s="80" t="s">
        <v>255</v>
      </c>
      <c r="B38" s="81">
        <v>13592249.109999999</v>
      </c>
      <c r="C38" s="81">
        <v>1753400.1351900001</v>
      </c>
      <c r="D38" s="84">
        <v>0</v>
      </c>
      <c r="E38" s="81">
        <v>0</v>
      </c>
      <c r="F38" s="84">
        <v>0</v>
      </c>
      <c r="G38" s="80" t="s">
        <v>349</v>
      </c>
    </row>
    <row r="39" spans="1:7" x14ac:dyDescent="0.25">
      <c r="A39" s="80" t="s">
        <v>256</v>
      </c>
      <c r="B39" s="81">
        <v>11737174.949999999</v>
      </c>
      <c r="C39" s="81">
        <v>7981278.966</v>
      </c>
      <c r="D39" s="84">
        <v>6807561.4709999999</v>
      </c>
      <c r="E39" s="81">
        <v>0</v>
      </c>
      <c r="F39" s="84">
        <v>0</v>
      </c>
      <c r="G39" s="80" t="s">
        <v>349</v>
      </c>
    </row>
    <row r="40" spans="1:7" x14ac:dyDescent="0.25">
      <c r="A40" s="80" t="s">
        <v>257</v>
      </c>
      <c r="B40" s="81">
        <v>4632078.83</v>
      </c>
      <c r="C40" s="81">
        <v>226971.86267</v>
      </c>
      <c r="D40" s="84">
        <v>0</v>
      </c>
      <c r="E40" s="81">
        <v>0</v>
      </c>
      <c r="F40" s="84">
        <v>0</v>
      </c>
      <c r="G40" s="80" t="s">
        <v>349</v>
      </c>
    </row>
    <row r="41" spans="1:7" x14ac:dyDescent="0.25">
      <c r="A41" s="80" t="s">
        <v>258</v>
      </c>
      <c r="B41" s="81">
        <v>59141811.82</v>
      </c>
      <c r="C41" s="81">
        <v>8356738.0101659996</v>
      </c>
      <c r="D41" s="84">
        <v>8356738.0101659996</v>
      </c>
      <c r="E41" s="81">
        <v>0</v>
      </c>
      <c r="F41" s="84">
        <v>0</v>
      </c>
      <c r="G41" s="80" t="s">
        <v>349</v>
      </c>
    </row>
    <row r="42" spans="1:7" x14ac:dyDescent="0.25">
      <c r="A42" s="80" t="s">
        <v>259</v>
      </c>
      <c r="B42" s="81">
        <v>106885.17</v>
      </c>
      <c r="C42" s="81">
        <v>61245.202409999998</v>
      </c>
      <c r="D42" s="84">
        <v>0</v>
      </c>
      <c r="E42" s="81">
        <v>0</v>
      </c>
      <c r="F42" s="84">
        <v>0</v>
      </c>
      <c r="G42" s="80" t="s">
        <v>349</v>
      </c>
    </row>
    <row r="43" spans="1:7" x14ac:dyDescent="0.25">
      <c r="A43" s="80" t="s">
        <v>260</v>
      </c>
      <c r="B43" s="81">
        <v>244012891.93000001</v>
      </c>
      <c r="C43" s="81">
        <v>14096818.532794001</v>
      </c>
      <c r="D43" s="84">
        <v>61005.583895999996</v>
      </c>
      <c r="E43" s="81">
        <v>0</v>
      </c>
      <c r="F43" s="84">
        <v>0</v>
      </c>
      <c r="G43" s="80" t="s">
        <v>349</v>
      </c>
    </row>
    <row r="44" spans="1:7" x14ac:dyDescent="0.25">
      <c r="A44" s="80" t="s">
        <v>261</v>
      </c>
      <c r="B44" s="81">
        <v>2408124.14</v>
      </c>
      <c r="C44" s="81">
        <v>1942284.09574</v>
      </c>
      <c r="D44" s="84">
        <v>2603.5341600000002</v>
      </c>
      <c r="E44" s="81">
        <v>0</v>
      </c>
      <c r="F44" s="84">
        <v>0</v>
      </c>
      <c r="G44" s="80" t="s">
        <v>349</v>
      </c>
    </row>
    <row r="45" spans="1:7" x14ac:dyDescent="0.25">
      <c r="A45" s="80" t="s">
        <v>262</v>
      </c>
      <c r="B45" s="81">
        <v>79972.429999999993</v>
      </c>
      <c r="C45" s="81">
        <v>71967.189757</v>
      </c>
      <c r="D45" s="84">
        <v>927.68018800000004</v>
      </c>
      <c r="E45" s="81">
        <v>0</v>
      </c>
      <c r="F45" s="84">
        <v>0</v>
      </c>
      <c r="G45" s="80" t="s">
        <v>349</v>
      </c>
    </row>
    <row r="46" spans="1:7" x14ac:dyDescent="0.25">
      <c r="A46" s="80" t="s">
        <v>263</v>
      </c>
      <c r="B46" s="81">
        <v>1920226.52</v>
      </c>
      <c r="C46" s="81">
        <v>1922146.74652</v>
      </c>
      <c r="D46" s="84">
        <v>639435.43116000004</v>
      </c>
      <c r="E46" s="81">
        <v>0</v>
      </c>
      <c r="F46" s="84">
        <v>0</v>
      </c>
      <c r="G46" s="80" t="s">
        <v>349</v>
      </c>
    </row>
    <row r="47" spans="1:7" x14ac:dyDescent="0.25">
      <c r="A47" s="80" t="s">
        <v>264</v>
      </c>
      <c r="B47" s="81">
        <v>100037291.67</v>
      </c>
      <c r="C47" s="81">
        <v>1030384.104201</v>
      </c>
      <c r="D47" s="84">
        <v>1030384.104201</v>
      </c>
      <c r="E47" s="81">
        <v>0</v>
      </c>
      <c r="F47" s="84">
        <v>0</v>
      </c>
      <c r="G47" s="80" t="s">
        <v>349</v>
      </c>
    </row>
    <row r="48" spans="1:7" x14ac:dyDescent="0.25">
      <c r="A48" s="80" t="s">
        <v>265</v>
      </c>
      <c r="B48" s="81">
        <v>13641961.949999999</v>
      </c>
      <c r="C48" s="81">
        <v>8965497.3935400005</v>
      </c>
      <c r="D48" s="84">
        <v>1283708.619495</v>
      </c>
      <c r="E48" s="81">
        <v>0</v>
      </c>
      <c r="F48" s="84">
        <v>0</v>
      </c>
      <c r="G48" s="80" t="s">
        <v>349</v>
      </c>
    </row>
    <row r="49" spans="1:7" x14ac:dyDescent="0.25">
      <c r="A49" s="80" t="s">
        <v>266</v>
      </c>
      <c r="B49" s="81">
        <v>26954464.02</v>
      </c>
      <c r="C49" s="81">
        <v>0</v>
      </c>
      <c r="D49" s="84">
        <v>0</v>
      </c>
      <c r="E49" s="81">
        <v>0</v>
      </c>
      <c r="F49" s="84">
        <v>0</v>
      </c>
      <c r="G49" s="80" t="s">
        <v>349</v>
      </c>
    </row>
    <row r="50" spans="1:7" x14ac:dyDescent="0.25">
      <c r="A50" s="80" t="s">
        <v>267</v>
      </c>
      <c r="B50" s="81">
        <v>39.15</v>
      </c>
      <c r="C50" s="81">
        <v>38.359169999999999</v>
      </c>
      <c r="D50" s="84">
        <v>13.67118</v>
      </c>
      <c r="E50" s="81">
        <v>2.7757350000000001</v>
      </c>
      <c r="F50" s="84">
        <v>2.7757350000000001</v>
      </c>
      <c r="G50" s="80" t="s">
        <v>349</v>
      </c>
    </row>
    <row r="51" spans="1:7" x14ac:dyDescent="0.25">
      <c r="A51" s="80" t="s">
        <v>268</v>
      </c>
      <c r="B51" s="81">
        <v>67134221.329999998</v>
      </c>
      <c r="C51" s="81">
        <v>17169406.204163998</v>
      </c>
      <c r="D51" s="84">
        <v>12230834.669214001</v>
      </c>
      <c r="E51" s="81">
        <v>0</v>
      </c>
      <c r="F51" s="84">
        <v>0</v>
      </c>
      <c r="G51" s="80" t="s">
        <v>349</v>
      </c>
    </row>
    <row r="52" spans="1:7" x14ac:dyDescent="0.25">
      <c r="A52" s="80" t="s">
        <v>269</v>
      </c>
      <c r="B52" s="81">
        <v>84693789.129999995</v>
      </c>
      <c r="C52" s="81">
        <v>54284195.249876</v>
      </c>
      <c r="D52" s="84">
        <v>47373228.398500003</v>
      </c>
      <c r="E52" s="81">
        <v>38153.618439999998</v>
      </c>
      <c r="F52" s="84">
        <v>38153.618439999998</v>
      </c>
      <c r="G52" s="80" t="s">
        <v>349</v>
      </c>
    </row>
    <row r="53" spans="1:7" x14ac:dyDescent="0.25">
      <c r="A53" s="80" t="s">
        <v>270</v>
      </c>
      <c r="B53" s="81">
        <v>46098649.630000003</v>
      </c>
      <c r="C53" s="81">
        <v>41275001.127300002</v>
      </c>
      <c r="D53" s="84">
        <v>36092476.642200001</v>
      </c>
      <c r="E53" s="81">
        <v>0</v>
      </c>
      <c r="F53" s="84">
        <v>0</v>
      </c>
      <c r="G53" s="80" t="s">
        <v>349</v>
      </c>
    </row>
    <row r="54" spans="1:7" x14ac:dyDescent="0.25">
      <c r="A54" s="80" t="s">
        <v>271</v>
      </c>
      <c r="B54" s="81">
        <v>125188554.97</v>
      </c>
      <c r="C54" s="81">
        <v>97271507.211689994</v>
      </c>
      <c r="D54" s="84">
        <v>80996995.065589994</v>
      </c>
      <c r="E54" s="81">
        <v>0</v>
      </c>
      <c r="F54" s="84">
        <v>0</v>
      </c>
      <c r="G54" s="80" t="s">
        <v>349</v>
      </c>
    </row>
    <row r="55" spans="1:7" x14ac:dyDescent="0.25">
      <c r="A55" s="80" t="s">
        <v>272</v>
      </c>
      <c r="B55" s="81">
        <v>1040588.46</v>
      </c>
      <c r="C55" s="81">
        <v>176900.03820000001</v>
      </c>
      <c r="D55" s="84">
        <v>0</v>
      </c>
      <c r="E55" s="81">
        <v>0</v>
      </c>
      <c r="F55" s="84">
        <v>0</v>
      </c>
      <c r="G55" s="80" t="s">
        <v>349</v>
      </c>
    </row>
    <row r="56" spans="1:7" x14ac:dyDescent="0.25">
      <c r="A56" s="80" t="s">
        <v>273</v>
      </c>
      <c r="B56" s="81">
        <v>125907729.75</v>
      </c>
      <c r="C56" s="81">
        <v>79823441.750330001</v>
      </c>
      <c r="D56" s="84">
        <v>60673359.859970003</v>
      </c>
      <c r="E56" s="81">
        <v>0</v>
      </c>
      <c r="F56" s="84">
        <v>0</v>
      </c>
      <c r="G56" s="80" t="s">
        <v>349</v>
      </c>
    </row>
    <row r="57" spans="1:7" x14ac:dyDescent="0.25">
      <c r="A57" s="80" t="s">
        <v>274</v>
      </c>
      <c r="B57" s="81">
        <v>9190875.8599999994</v>
      </c>
      <c r="C57" s="81">
        <v>3172460.8168600001</v>
      </c>
      <c r="D57" s="84">
        <v>942301.53506000002</v>
      </c>
      <c r="E57" s="81">
        <v>0</v>
      </c>
      <c r="F57" s="84">
        <v>0</v>
      </c>
      <c r="G57" s="80" t="s">
        <v>349</v>
      </c>
    </row>
    <row r="58" spans="1:7" x14ac:dyDescent="0.25">
      <c r="A58" s="80" t="s">
        <v>275</v>
      </c>
      <c r="B58" s="81">
        <v>17442300.539999999</v>
      </c>
      <c r="C58" s="81">
        <v>11860764.3672</v>
      </c>
      <c r="D58" s="84">
        <v>0</v>
      </c>
      <c r="E58" s="81">
        <v>0</v>
      </c>
      <c r="F58" s="84">
        <v>0</v>
      </c>
      <c r="G58" s="80" t="s">
        <v>349</v>
      </c>
    </row>
    <row r="59" spans="1:7" x14ac:dyDescent="0.25">
      <c r="A59" s="80" t="s">
        <v>276</v>
      </c>
      <c r="B59" s="81">
        <v>8392182.6500000004</v>
      </c>
      <c r="C59" s="81"/>
      <c r="D59" s="84"/>
      <c r="E59" s="81"/>
      <c r="F59" s="84"/>
      <c r="G59" s="80" t="s">
        <v>349</v>
      </c>
    </row>
    <row r="60" spans="1:7" x14ac:dyDescent="0.25">
      <c r="A60" s="80" t="s">
        <v>277</v>
      </c>
      <c r="B60" s="81">
        <v>55196757.450000003</v>
      </c>
      <c r="C60" s="81">
        <v>39300091.304399997</v>
      </c>
      <c r="D60" s="84">
        <v>27653575.482450001</v>
      </c>
      <c r="E60" s="81">
        <v>1435115.6936999999</v>
      </c>
      <c r="F60" s="84">
        <v>1435115.6936999999</v>
      </c>
      <c r="G60" s="80" t="s">
        <v>349</v>
      </c>
    </row>
    <row r="61" spans="1:7" x14ac:dyDescent="0.25">
      <c r="A61" s="80" t="s">
        <v>278</v>
      </c>
      <c r="B61" s="81">
        <v>65845963.2299999</v>
      </c>
      <c r="C61" s="81">
        <v>64097135.891499899</v>
      </c>
      <c r="D61" s="84">
        <v>22711514.925000001</v>
      </c>
      <c r="E61" s="81">
        <v>5044332.5352499997</v>
      </c>
      <c r="F61" s="84">
        <v>5044332.5352499997</v>
      </c>
      <c r="G61" s="80" t="s">
        <v>349</v>
      </c>
    </row>
    <row r="62" spans="1:7" x14ac:dyDescent="0.25">
      <c r="A62" s="80" t="s">
        <v>279</v>
      </c>
      <c r="B62" s="81">
        <v>15308180.380000001</v>
      </c>
      <c r="C62" s="81">
        <v>11957219.694817999</v>
      </c>
      <c r="D62" s="84">
        <v>10002365.060292</v>
      </c>
      <c r="E62" s="81">
        <v>0</v>
      </c>
      <c r="F62" s="84">
        <v>0</v>
      </c>
      <c r="G62" s="80" t="s">
        <v>349</v>
      </c>
    </row>
    <row r="63" spans="1:7" x14ac:dyDescent="0.25">
      <c r="A63" s="80" t="s">
        <v>280</v>
      </c>
      <c r="B63" s="81">
        <v>416778.81</v>
      </c>
      <c r="C63" s="81">
        <v>362279.6067</v>
      </c>
      <c r="D63" s="84">
        <v>337876.4963</v>
      </c>
      <c r="E63" s="81">
        <v>0</v>
      </c>
      <c r="F63" s="84">
        <v>0</v>
      </c>
      <c r="G63" s="80" t="s">
        <v>349</v>
      </c>
    </row>
    <row r="64" spans="1:7" x14ac:dyDescent="0.25">
      <c r="A64" s="80" t="s">
        <v>281</v>
      </c>
      <c r="B64" s="81">
        <v>398418.56</v>
      </c>
      <c r="C64" s="81">
        <v>262956.24959999998</v>
      </c>
      <c r="D64" s="84">
        <v>199209.28</v>
      </c>
      <c r="E64" s="81">
        <v>0</v>
      </c>
      <c r="F64" s="84">
        <v>0</v>
      </c>
      <c r="G64" s="80" t="s">
        <v>349</v>
      </c>
    </row>
    <row r="65" spans="1:7" x14ac:dyDescent="0.25">
      <c r="A65" s="80" t="s">
        <v>282</v>
      </c>
      <c r="B65" s="81">
        <v>821178.05</v>
      </c>
      <c r="C65" s="81">
        <v>631075.33142499998</v>
      </c>
      <c r="D65" s="84">
        <v>472505.84996999998</v>
      </c>
      <c r="E65" s="81">
        <v>0</v>
      </c>
      <c r="F65" s="84">
        <v>0</v>
      </c>
      <c r="G65" s="80" t="s">
        <v>349</v>
      </c>
    </row>
    <row r="66" spans="1:7" x14ac:dyDescent="0.25">
      <c r="A66" s="80" t="s">
        <v>283</v>
      </c>
      <c r="B66" s="81">
        <v>3710.88</v>
      </c>
      <c r="C66" s="81">
        <v>705.06719999999996</v>
      </c>
      <c r="D66" s="84">
        <v>0</v>
      </c>
      <c r="E66" s="81">
        <v>0</v>
      </c>
      <c r="F66" s="84">
        <v>0</v>
      </c>
      <c r="G66" s="80" t="s">
        <v>349</v>
      </c>
    </row>
    <row r="67" spans="1:7" x14ac:dyDescent="0.25">
      <c r="A67" s="80" t="s">
        <v>284</v>
      </c>
      <c r="B67" s="81">
        <v>1662087.6</v>
      </c>
      <c r="C67" s="81">
        <v>81442.292400000006</v>
      </c>
      <c r="D67" s="84">
        <v>0</v>
      </c>
      <c r="E67" s="81">
        <v>0</v>
      </c>
      <c r="F67" s="84">
        <v>0</v>
      </c>
      <c r="G67" s="80" t="s">
        <v>349</v>
      </c>
    </row>
    <row r="68" spans="1:7" x14ac:dyDescent="0.25">
      <c r="A68" s="80" t="s">
        <v>285</v>
      </c>
      <c r="B68" s="81">
        <v>2367.02</v>
      </c>
      <c r="C68" s="81">
        <v>639.09540000000004</v>
      </c>
      <c r="D68" s="84">
        <v>0</v>
      </c>
      <c r="E68" s="81">
        <v>0</v>
      </c>
      <c r="F68" s="84">
        <v>0</v>
      </c>
      <c r="G68" s="80" t="s">
        <v>349</v>
      </c>
    </row>
    <row r="69" spans="1:7" x14ac:dyDescent="0.25">
      <c r="A69" s="80" t="s">
        <v>286</v>
      </c>
      <c r="B69" s="81">
        <v>10584134.529999999</v>
      </c>
      <c r="C69" s="81"/>
      <c r="D69" s="84"/>
      <c r="E69" s="81">
        <v>0</v>
      </c>
      <c r="F69" s="84">
        <v>0</v>
      </c>
      <c r="G69" s="80" t="s">
        <v>349</v>
      </c>
    </row>
    <row r="70" spans="1:7" x14ac:dyDescent="0.25">
      <c r="A70" s="80" t="s">
        <v>287</v>
      </c>
      <c r="B70" s="81">
        <v>12.32</v>
      </c>
      <c r="C70" s="81">
        <v>0</v>
      </c>
      <c r="D70" s="84">
        <v>0</v>
      </c>
      <c r="E70" s="81">
        <v>0</v>
      </c>
      <c r="F70" s="84">
        <v>0</v>
      </c>
      <c r="G70" s="80" t="s">
        <v>349</v>
      </c>
    </row>
    <row r="71" spans="1:7" x14ac:dyDescent="0.25">
      <c r="A71" s="80" t="s">
        <v>288</v>
      </c>
      <c r="B71" s="81">
        <v>31851.33</v>
      </c>
      <c r="C71" s="81">
        <v>1051.0938900000001</v>
      </c>
      <c r="D71" s="84">
        <v>0</v>
      </c>
      <c r="E71" s="81">
        <v>0</v>
      </c>
      <c r="F71" s="84">
        <v>0</v>
      </c>
      <c r="G71" s="80" t="s">
        <v>349</v>
      </c>
    </row>
    <row r="72" spans="1:7" x14ac:dyDescent="0.25">
      <c r="A72" s="80" t="s">
        <v>289</v>
      </c>
      <c r="B72" s="81">
        <v>136051660.37</v>
      </c>
      <c r="C72" s="81">
        <v>98637453.768250003</v>
      </c>
      <c r="D72" s="84">
        <v>56869594.034659997</v>
      </c>
      <c r="E72" s="81">
        <v>0</v>
      </c>
      <c r="F72" s="84">
        <v>0</v>
      </c>
      <c r="G72" s="80" t="s">
        <v>349</v>
      </c>
    </row>
    <row r="73" spans="1:7" x14ac:dyDescent="0.25">
      <c r="A73" s="80" t="s">
        <v>290</v>
      </c>
      <c r="B73" s="81">
        <v>75776537.5</v>
      </c>
      <c r="C73" s="81">
        <v>1659506.1712499999</v>
      </c>
      <c r="D73" s="84">
        <v>1106337.4475</v>
      </c>
      <c r="E73" s="81">
        <v>0</v>
      </c>
      <c r="F73" s="84">
        <v>0</v>
      </c>
      <c r="G73" s="80" t="s">
        <v>349</v>
      </c>
    </row>
    <row r="74" spans="1:7" x14ac:dyDescent="0.25">
      <c r="A74" s="80" t="s">
        <v>291</v>
      </c>
      <c r="B74" s="81">
        <v>30308026.699999999</v>
      </c>
      <c r="C74" s="81">
        <v>287926.25365000003</v>
      </c>
      <c r="D74" s="84">
        <v>0</v>
      </c>
      <c r="E74" s="81">
        <v>0</v>
      </c>
      <c r="F74" s="84">
        <v>0</v>
      </c>
      <c r="G74" s="80" t="s">
        <v>349</v>
      </c>
    </row>
    <row r="75" spans="1:7" x14ac:dyDescent="0.25">
      <c r="A75" s="80" t="s">
        <v>292</v>
      </c>
      <c r="B75" s="81">
        <v>3030015.06</v>
      </c>
      <c r="C75" s="81">
        <v>0.29547499999999999</v>
      </c>
      <c r="D75" s="84">
        <v>0</v>
      </c>
      <c r="E75" s="81">
        <v>0</v>
      </c>
      <c r="F75" s="84">
        <v>0</v>
      </c>
      <c r="G75" s="80" t="s">
        <v>349</v>
      </c>
    </row>
    <row r="76" spans="1:7" x14ac:dyDescent="0.25">
      <c r="A76" s="80" t="s">
        <v>293</v>
      </c>
      <c r="B76" s="81">
        <v>19940000</v>
      </c>
      <c r="C76" s="81">
        <v>0</v>
      </c>
      <c r="D76" s="84">
        <v>0</v>
      </c>
      <c r="E76" s="81">
        <v>0</v>
      </c>
      <c r="F76" s="84">
        <v>0</v>
      </c>
      <c r="G76" s="80" t="s">
        <v>349</v>
      </c>
    </row>
    <row r="77" spans="1:7" x14ac:dyDescent="0.25">
      <c r="A77" s="80" t="s">
        <v>294</v>
      </c>
      <c r="B77" s="81">
        <v>136.88</v>
      </c>
      <c r="C77" s="81">
        <v>0</v>
      </c>
      <c r="D77" s="84">
        <v>0</v>
      </c>
      <c r="E77" s="81">
        <v>0</v>
      </c>
      <c r="F77" s="84">
        <v>0</v>
      </c>
      <c r="G77" s="80" t="s">
        <v>349</v>
      </c>
    </row>
    <row r="78" spans="1:7" x14ac:dyDescent="0.25">
      <c r="A78" s="80" t="s">
        <v>295</v>
      </c>
      <c r="B78" s="81">
        <v>670591.30000000005</v>
      </c>
      <c r="C78" s="81">
        <v>1045.9986449999999</v>
      </c>
      <c r="D78" s="84">
        <v>0</v>
      </c>
      <c r="E78" s="81">
        <v>0</v>
      </c>
      <c r="F78" s="84">
        <v>0</v>
      </c>
      <c r="G78" s="80" t="s">
        <v>349</v>
      </c>
    </row>
    <row r="79" spans="1:7" x14ac:dyDescent="0.25">
      <c r="A79" s="80" t="s">
        <v>296</v>
      </c>
      <c r="B79" s="81">
        <v>36350366.969999999</v>
      </c>
      <c r="C79" s="81">
        <v>17662190.778239999</v>
      </c>
      <c r="D79" s="84">
        <v>10894960.289279999</v>
      </c>
      <c r="E79" s="81">
        <v>0</v>
      </c>
      <c r="F79" s="84">
        <v>0</v>
      </c>
      <c r="G79" s="80" t="s">
        <v>349</v>
      </c>
    </row>
    <row r="80" spans="1:7" x14ac:dyDescent="0.25">
      <c r="A80" s="80" t="s">
        <v>297</v>
      </c>
      <c r="B80" s="81">
        <v>120104622.5</v>
      </c>
      <c r="C80" s="81">
        <v>88772158.81904</v>
      </c>
      <c r="D80" s="84">
        <v>15505617.910011999</v>
      </c>
      <c r="E80" s="81">
        <v>22566341.802999999</v>
      </c>
      <c r="F80" s="84">
        <v>22566341.802999999</v>
      </c>
      <c r="G80" s="80" t="s">
        <v>349</v>
      </c>
    </row>
    <row r="81" spans="1:7" x14ac:dyDescent="0.25">
      <c r="A81" s="80" t="s">
        <v>298</v>
      </c>
      <c r="B81" s="81">
        <v>3500000</v>
      </c>
      <c r="C81" s="81">
        <v>1279600</v>
      </c>
      <c r="D81" s="84">
        <v>0</v>
      </c>
      <c r="E81" s="81">
        <v>0</v>
      </c>
      <c r="F81" s="84">
        <v>0</v>
      </c>
      <c r="G81" s="80" t="s">
        <v>349</v>
      </c>
    </row>
    <row r="82" spans="1:7" x14ac:dyDescent="0.25">
      <c r="A82" s="80" t="s">
        <v>299</v>
      </c>
      <c r="B82" s="81">
        <v>2518.46</v>
      </c>
      <c r="C82" s="81">
        <v>2427.2917480000001</v>
      </c>
      <c r="D82" s="84">
        <v>2119.7877819999999</v>
      </c>
      <c r="E82" s="81">
        <v>0</v>
      </c>
      <c r="F82" s="84">
        <v>0</v>
      </c>
      <c r="G82" s="80" t="s">
        <v>349</v>
      </c>
    </row>
    <row r="83" spans="1:7" x14ac:dyDescent="0.25">
      <c r="A83" s="80" t="s">
        <v>300</v>
      </c>
      <c r="B83" s="81">
        <v>31118618.43</v>
      </c>
      <c r="C83" s="81">
        <v>5849663.2355199996</v>
      </c>
      <c r="D83" s="84">
        <v>1362532.7500799999</v>
      </c>
      <c r="E83" s="81">
        <v>0</v>
      </c>
      <c r="F83" s="84">
        <v>0</v>
      </c>
      <c r="G83" s="80" t="s">
        <v>349</v>
      </c>
    </row>
    <row r="84" spans="1:7" x14ac:dyDescent="0.25">
      <c r="A84" s="80" t="s">
        <v>301</v>
      </c>
      <c r="B84" s="81">
        <v>0.99</v>
      </c>
      <c r="C84" s="81">
        <v>0.65062799999999998</v>
      </c>
      <c r="D84" s="84">
        <v>9.3159000000000006E-2</v>
      </c>
      <c r="E84" s="81">
        <v>0</v>
      </c>
      <c r="F84" s="84">
        <v>0</v>
      </c>
      <c r="G84" s="80" t="s">
        <v>349</v>
      </c>
    </row>
    <row r="85" spans="1:7" x14ac:dyDescent="0.25">
      <c r="A85" s="80" t="s">
        <v>302</v>
      </c>
      <c r="B85" s="81">
        <v>2083569.32</v>
      </c>
      <c r="C85" s="81"/>
      <c r="D85" s="84"/>
      <c r="E85" s="81">
        <v>0</v>
      </c>
      <c r="F85" s="84">
        <v>0</v>
      </c>
      <c r="G85" s="80" t="s">
        <v>349</v>
      </c>
    </row>
    <row r="86" spans="1:7" x14ac:dyDescent="0.25">
      <c r="A86" s="80" t="s">
        <v>303</v>
      </c>
      <c r="B86" s="81">
        <v>21350</v>
      </c>
      <c r="C86" s="81">
        <v>4033.0149999999999</v>
      </c>
      <c r="D86" s="84">
        <v>0</v>
      </c>
      <c r="E86" s="81">
        <v>0</v>
      </c>
      <c r="F86" s="84">
        <v>0</v>
      </c>
      <c r="G86" s="80" t="s">
        <v>349</v>
      </c>
    </row>
    <row r="87" spans="1:7" x14ac:dyDescent="0.25">
      <c r="A87" s="80" t="s">
        <v>304</v>
      </c>
      <c r="B87" s="81">
        <v>7168508.0999999996</v>
      </c>
      <c r="C87" s="81">
        <v>0</v>
      </c>
      <c r="D87" s="84">
        <v>0</v>
      </c>
      <c r="E87" s="81">
        <v>0</v>
      </c>
      <c r="F87" s="84">
        <v>0</v>
      </c>
      <c r="G87" s="80" t="s">
        <v>349</v>
      </c>
    </row>
    <row r="88" spans="1:7" x14ac:dyDescent="0.25">
      <c r="A88" s="80" t="s">
        <v>305</v>
      </c>
      <c r="B88" s="81">
        <v>27767508.620000001</v>
      </c>
      <c r="C88" s="81">
        <v>1451120.29663</v>
      </c>
      <c r="D88" s="84">
        <v>0</v>
      </c>
      <c r="E88" s="81">
        <v>175433.94630899999</v>
      </c>
      <c r="F88" s="84">
        <v>2165.851189</v>
      </c>
      <c r="G88" s="80" t="s">
        <v>349</v>
      </c>
    </row>
    <row r="89" spans="1:7" x14ac:dyDescent="0.25">
      <c r="A89" s="80" t="s">
        <v>306</v>
      </c>
      <c r="B89" s="81">
        <v>35248054.850000001</v>
      </c>
      <c r="C89" s="81">
        <v>1304178.02945</v>
      </c>
      <c r="D89" s="84">
        <v>0</v>
      </c>
      <c r="E89" s="81">
        <v>0</v>
      </c>
      <c r="F89" s="84">
        <v>0</v>
      </c>
      <c r="G89" s="80" t="s">
        <v>349</v>
      </c>
    </row>
    <row r="90" spans="1:7" x14ac:dyDescent="0.25">
      <c r="A90" s="80" t="s">
        <v>307</v>
      </c>
      <c r="B90" s="81">
        <v>25669895.699999999</v>
      </c>
      <c r="C90" s="81">
        <v>2423815.1917739999</v>
      </c>
      <c r="D90" s="84">
        <v>1489107.0723999999</v>
      </c>
      <c r="E90" s="81">
        <v>258499.34500999999</v>
      </c>
      <c r="F90" s="84">
        <v>258499.34500999999</v>
      </c>
      <c r="G90" s="80" t="s">
        <v>349</v>
      </c>
    </row>
    <row r="91" spans="1:7" x14ac:dyDescent="0.25">
      <c r="A91" s="80" t="s">
        <v>308</v>
      </c>
      <c r="B91" s="81">
        <v>302643.13</v>
      </c>
      <c r="C91" s="81">
        <v>211.850191</v>
      </c>
      <c r="D91" s="84">
        <v>0</v>
      </c>
      <c r="E91" s="81">
        <v>0</v>
      </c>
      <c r="F91" s="84">
        <v>0</v>
      </c>
      <c r="G91" s="80" t="s">
        <v>349</v>
      </c>
    </row>
    <row r="92" spans="1:7" x14ac:dyDescent="0.25">
      <c r="A92" s="80" t="s">
        <v>309</v>
      </c>
      <c r="B92" s="81">
        <v>140644.78</v>
      </c>
      <c r="C92" s="81"/>
      <c r="D92" s="84"/>
      <c r="E92" s="81"/>
      <c r="F92" s="84"/>
      <c r="G92" s="80" t="s">
        <v>349</v>
      </c>
    </row>
    <row r="93" spans="1:7" x14ac:dyDescent="0.25">
      <c r="A93" s="80" t="s">
        <v>310</v>
      </c>
      <c r="B93" s="81">
        <v>1412765.25</v>
      </c>
      <c r="C93" s="81">
        <v>1412765.25</v>
      </c>
      <c r="D93" s="84">
        <v>0</v>
      </c>
      <c r="E93" s="81">
        <v>0</v>
      </c>
      <c r="F93" s="84">
        <v>0</v>
      </c>
      <c r="G93" s="80" t="s">
        <v>349</v>
      </c>
    </row>
    <row r="94" spans="1:7" x14ac:dyDescent="0.25">
      <c r="A94" s="80" t="s">
        <v>311</v>
      </c>
      <c r="B94" s="81">
        <v>94272001.400000006</v>
      </c>
      <c r="C94" s="81">
        <v>79276887.780550003</v>
      </c>
      <c r="D94" s="84">
        <v>37026784.981299996</v>
      </c>
      <c r="E94" s="81">
        <v>771160.33975000004</v>
      </c>
      <c r="F94" s="84">
        <v>771160.33975000004</v>
      </c>
      <c r="G94" s="80" t="s">
        <v>349</v>
      </c>
    </row>
    <row r="95" spans="1:7" x14ac:dyDescent="0.25">
      <c r="A95" s="80" t="s">
        <v>312</v>
      </c>
      <c r="B95" s="81">
        <v>5165414.54</v>
      </c>
      <c r="C95" s="81">
        <v>5103429.5655199997</v>
      </c>
      <c r="D95" s="84">
        <v>1136391.1987999999</v>
      </c>
      <c r="E95" s="81">
        <v>0</v>
      </c>
      <c r="F95" s="84">
        <v>0</v>
      </c>
      <c r="G95" s="80" t="s">
        <v>349</v>
      </c>
    </row>
    <row r="96" spans="1:7" x14ac:dyDescent="0.25">
      <c r="A96" s="80" t="s">
        <v>313</v>
      </c>
      <c r="B96" s="81">
        <v>1348066.37</v>
      </c>
      <c r="C96" s="81">
        <v>0</v>
      </c>
      <c r="D96" s="84">
        <v>0</v>
      </c>
      <c r="E96" s="81">
        <v>0</v>
      </c>
      <c r="F96" s="84">
        <v>0</v>
      </c>
      <c r="G96" s="80" t="s">
        <v>349</v>
      </c>
    </row>
    <row r="97" spans="1:7" x14ac:dyDescent="0.25">
      <c r="A97" s="80" t="s">
        <v>314</v>
      </c>
      <c r="B97" s="81">
        <v>28636698.629999898</v>
      </c>
      <c r="C97" s="81">
        <v>28636698.629999898</v>
      </c>
      <c r="D97" s="84">
        <v>0</v>
      </c>
      <c r="E97" s="81">
        <v>0</v>
      </c>
      <c r="F97" s="84">
        <v>0</v>
      </c>
      <c r="G97" s="80" t="s">
        <v>349</v>
      </c>
    </row>
    <row r="98" spans="1:7" x14ac:dyDescent="0.25">
      <c r="A98" s="80" t="s">
        <v>315</v>
      </c>
      <c r="B98" s="81">
        <v>35276.29</v>
      </c>
      <c r="C98" s="81"/>
      <c r="D98" s="84"/>
      <c r="E98" s="81"/>
      <c r="F98" s="84"/>
      <c r="G98" s="80" t="s">
        <v>349</v>
      </c>
    </row>
    <row r="99" spans="1:7" x14ac:dyDescent="0.25">
      <c r="A99" s="80" t="s">
        <v>316</v>
      </c>
      <c r="B99" s="81">
        <v>861209575.64999998</v>
      </c>
      <c r="C99" s="81">
        <v>481959577.57127601</v>
      </c>
      <c r="D99" s="84">
        <v>226269943.29081401</v>
      </c>
      <c r="E99" s="81">
        <v>7657316.6365430001</v>
      </c>
      <c r="F99" s="84">
        <v>7657316.6365430001</v>
      </c>
      <c r="G99" s="80" t="s">
        <v>349</v>
      </c>
    </row>
    <row r="100" spans="1:7" x14ac:dyDescent="0.25">
      <c r="A100" s="80" t="s">
        <v>317</v>
      </c>
      <c r="B100" s="81">
        <v>237056.12</v>
      </c>
      <c r="C100" s="81">
        <v>213.5</v>
      </c>
      <c r="D100" s="84">
        <v>0</v>
      </c>
      <c r="E100" s="81">
        <v>0</v>
      </c>
      <c r="F100" s="84">
        <v>0</v>
      </c>
      <c r="G100" s="80" t="s">
        <v>349</v>
      </c>
    </row>
    <row r="101" spans="1:7" x14ac:dyDescent="0.25">
      <c r="A101" s="80" t="s">
        <v>318</v>
      </c>
      <c r="B101" s="81">
        <v>6269.24</v>
      </c>
      <c r="C101" s="81">
        <v>608.74320399999999</v>
      </c>
      <c r="D101" s="84">
        <v>467.05838</v>
      </c>
      <c r="E101" s="81">
        <v>0</v>
      </c>
      <c r="F101" s="84">
        <v>0</v>
      </c>
      <c r="G101" s="80" t="s">
        <v>349</v>
      </c>
    </row>
    <row r="102" spans="1:7" x14ac:dyDescent="0.25">
      <c r="A102" s="80" t="s">
        <v>319</v>
      </c>
      <c r="B102" s="81">
        <v>926678.74</v>
      </c>
      <c r="C102" s="81"/>
      <c r="D102" s="84"/>
      <c r="E102" s="81"/>
      <c r="F102" s="84"/>
      <c r="G102" s="80" t="s">
        <v>349</v>
      </c>
    </row>
    <row r="103" spans="1:7" x14ac:dyDescent="0.25">
      <c r="A103" s="80" t="s">
        <v>320</v>
      </c>
      <c r="B103" s="81">
        <v>17.329999999999998</v>
      </c>
      <c r="C103" s="81"/>
      <c r="D103" s="84"/>
      <c r="E103" s="81"/>
      <c r="F103" s="84"/>
      <c r="G103" s="80" t="s">
        <v>349</v>
      </c>
    </row>
    <row r="104" spans="1:7" x14ac:dyDescent="0.25">
      <c r="A104" s="80" t="s">
        <v>321</v>
      </c>
      <c r="B104" s="81">
        <v>21921767.050000001</v>
      </c>
      <c r="C104" s="81"/>
      <c r="D104" s="84"/>
      <c r="E104" s="81">
        <v>0</v>
      </c>
      <c r="F104" s="84">
        <v>0</v>
      </c>
      <c r="G104" s="80" t="s">
        <v>349</v>
      </c>
    </row>
    <row r="105" spans="1:7" x14ac:dyDescent="0.25">
      <c r="A105" s="80" t="s">
        <v>322</v>
      </c>
      <c r="B105" s="81">
        <v>1768020.21</v>
      </c>
      <c r="C105" s="81">
        <v>35360.404199999997</v>
      </c>
      <c r="D105" s="84">
        <v>0</v>
      </c>
      <c r="E105" s="81">
        <v>0</v>
      </c>
      <c r="F105" s="84">
        <v>0</v>
      </c>
      <c r="G105" s="80" t="s">
        <v>349</v>
      </c>
    </row>
    <row r="106" spans="1:7" x14ac:dyDescent="0.25">
      <c r="A106" s="80" t="s">
        <v>323</v>
      </c>
      <c r="B106" s="81">
        <v>2502298.9700000002</v>
      </c>
      <c r="C106" s="81"/>
      <c r="D106" s="84"/>
      <c r="E106" s="81"/>
      <c r="F106" s="84"/>
      <c r="G106" s="80" t="s">
        <v>349</v>
      </c>
    </row>
    <row r="107" spans="1:7" x14ac:dyDescent="0.25">
      <c r="A107" s="80" t="s">
        <v>324</v>
      </c>
      <c r="B107" s="81">
        <v>15215029.73</v>
      </c>
      <c r="C107" s="81">
        <v>304300.59460000001</v>
      </c>
      <c r="D107" s="84">
        <v>0</v>
      </c>
      <c r="E107" s="81">
        <v>0</v>
      </c>
      <c r="F107" s="84">
        <v>0</v>
      </c>
      <c r="G107" s="80" t="s">
        <v>349</v>
      </c>
    </row>
    <row r="108" spans="1:7" x14ac:dyDescent="0.25">
      <c r="A108" s="80" t="s">
        <v>325</v>
      </c>
      <c r="B108" s="81">
        <v>2539205.7799999998</v>
      </c>
      <c r="C108" s="81">
        <v>0</v>
      </c>
      <c r="D108" s="84">
        <v>0</v>
      </c>
      <c r="E108" s="81">
        <v>0</v>
      </c>
      <c r="F108" s="84">
        <v>0</v>
      </c>
      <c r="G108" s="80" t="s">
        <v>349</v>
      </c>
    </row>
    <row r="109" spans="1:7" x14ac:dyDescent="0.25">
      <c r="A109" s="80" t="s">
        <v>326</v>
      </c>
      <c r="B109" s="81">
        <v>60253267.939999998</v>
      </c>
      <c r="C109" s="81">
        <v>58072099.640571997</v>
      </c>
      <c r="D109" s="84">
        <v>50715175.625097997</v>
      </c>
      <c r="E109" s="81">
        <v>0</v>
      </c>
      <c r="F109" s="84">
        <v>0</v>
      </c>
      <c r="G109" s="80" t="s">
        <v>349</v>
      </c>
    </row>
    <row r="110" spans="1:7" x14ac:dyDescent="0.25">
      <c r="A110" s="80" t="s">
        <v>327</v>
      </c>
      <c r="B110" s="81">
        <v>2557111.8199999998</v>
      </c>
      <c r="C110" s="81">
        <v>0</v>
      </c>
      <c r="D110" s="84">
        <v>0</v>
      </c>
      <c r="E110" s="81">
        <v>0</v>
      </c>
      <c r="F110" s="84">
        <v>0</v>
      </c>
      <c r="G110" s="80" t="s">
        <v>349</v>
      </c>
    </row>
    <row r="111" spans="1:7" x14ac:dyDescent="0.25">
      <c r="A111" s="80" t="s">
        <v>328</v>
      </c>
      <c r="B111" s="81">
        <v>31060687.960000001</v>
      </c>
      <c r="C111" s="81">
        <v>12517457.247880001</v>
      </c>
      <c r="D111" s="84">
        <v>6398501.7197599998</v>
      </c>
      <c r="E111" s="81">
        <v>124242.75184</v>
      </c>
      <c r="F111" s="84">
        <v>124242.75184</v>
      </c>
      <c r="G111" s="80" t="s">
        <v>349</v>
      </c>
    </row>
    <row r="112" spans="1:7" x14ac:dyDescent="0.25">
      <c r="A112" s="80" t="s">
        <v>329</v>
      </c>
      <c r="B112" s="81">
        <v>409.49</v>
      </c>
      <c r="C112" s="81">
        <v>0</v>
      </c>
      <c r="D112" s="84">
        <v>0</v>
      </c>
      <c r="E112" s="81">
        <v>0</v>
      </c>
      <c r="F112" s="84">
        <v>0</v>
      </c>
      <c r="G112" s="80" t="s">
        <v>349</v>
      </c>
    </row>
    <row r="113" spans="1:7" x14ac:dyDescent="0.25">
      <c r="A113" s="80" t="s">
        <v>330</v>
      </c>
      <c r="B113" s="81">
        <v>279065.43</v>
      </c>
      <c r="C113" s="81">
        <v>279065.43</v>
      </c>
      <c r="D113" s="84">
        <v>279065.43</v>
      </c>
      <c r="E113" s="81">
        <v>0</v>
      </c>
      <c r="F113" s="84">
        <v>0</v>
      </c>
      <c r="G113" s="80" t="s">
        <v>349</v>
      </c>
    </row>
    <row r="114" spans="1:7" x14ac:dyDescent="0.25">
      <c r="A114" s="80" t="s">
        <v>331</v>
      </c>
      <c r="B114" s="81">
        <v>7833703.0899999999</v>
      </c>
      <c r="C114" s="81">
        <v>166074.505508</v>
      </c>
      <c r="D114" s="84">
        <v>7050.3327810000001</v>
      </c>
      <c r="E114" s="81">
        <v>0</v>
      </c>
      <c r="F114" s="84">
        <v>0</v>
      </c>
      <c r="G114" s="80" t="s">
        <v>349</v>
      </c>
    </row>
    <row r="115" spans="1:7" x14ac:dyDescent="0.25">
      <c r="A115" s="80"/>
      <c r="B115" s="81">
        <v>29271887.66</v>
      </c>
      <c r="C115" s="81">
        <v>0</v>
      </c>
      <c r="D115" s="84">
        <v>0</v>
      </c>
      <c r="E115" s="81">
        <v>0</v>
      </c>
      <c r="F115" s="84">
        <v>0</v>
      </c>
      <c r="G115" s="80" t="s">
        <v>349</v>
      </c>
    </row>
  </sheetData>
  <autoFilter ref="A1:G1" xr:uid="{00000000-0009-0000-0000-00000C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4">
    <tabColor rgb="FF00B050"/>
    <pageSetUpPr fitToPage="1"/>
  </sheetPr>
  <dimension ref="B1:AG101"/>
  <sheetViews>
    <sheetView zoomScale="70" zoomScaleNormal="70" workbookViewId="0"/>
  </sheetViews>
  <sheetFormatPr defaultColWidth="8.7109375" defaultRowHeight="15" x14ac:dyDescent="0.25"/>
  <cols>
    <col min="1" max="1" width="8.7109375" style="53" customWidth="1"/>
    <col min="2" max="2" width="8.7109375" style="53"/>
    <col min="3" max="3" width="39.7109375" style="53" bestFit="1" customWidth="1"/>
    <col min="4" max="4" width="27.7109375" style="53" customWidth="1"/>
    <col min="5" max="5" width="33.28515625" style="53" customWidth="1"/>
    <col min="6" max="6" width="25.7109375" style="53" customWidth="1"/>
    <col min="7" max="7" width="23.28515625" style="53" customWidth="1"/>
    <col min="8" max="8" width="24" style="53" customWidth="1"/>
    <col min="9" max="9" width="22.28515625" style="53" customWidth="1"/>
    <col min="10" max="10" width="13.7109375" style="53" customWidth="1"/>
    <col min="11" max="11" width="16.7109375" style="53" customWidth="1"/>
    <col min="12" max="12" width="14.7109375" style="54" customWidth="1"/>
    <col min="13" max="13" width="17.28515625" style="54" customWidth="1"/>
    <col min="14" max="14" width="13.7109375" style="54" customWidth="1"/>
    <col min="15" max="15" width="16.7109375" style="54" customWidth="1"/>
    <col min="16" max="16" width="14.7109375" style="54" customWidth="1"/>
    <col min="17" max="17" width="17.28515625" style="54" customWidth="1"/>
    <col min="18" max="18" width="13.7109375" style="54" customWidth="1"/>
    <col min="19" max="19" width="16.7109375" style="54" customWidth="1"/>
    <col min="20" max="20" width="14.7109375" style="54" customWidth="1"/>
    <col min="21" max="21" width="17.28515625" style="54" customWidth="1"/>
    <col min="22" max="22" width="13.7109375" style="54" customWidth="1"/>
    <col min="23" max="23" width="16.7109375" style="54" customWidth="1"/>
    <col min="24" max="24" width="14.7109375" style="54" customWidth="1"/>
    <col min="25" max="25" width="17.28515625" style="54" customWidth="1"/>
    <col min="26" max="26" width="13.7109375" style="54" customWidth="1"/>
    <col min="27" max="27" width="16.7109375" style="54" customWidth="1"/>
    <col min="28" max="28" width="14.7109375" style="53" customWidth="1"/>
    <col min="29" max="29" width="16.28515625" style="53" customWidth="1"/>
    <col min="30" max="30" width="13.7109375" style="53" customWidth="1"/>
    <col min="31" max="31" width="16.7109375" style="53" customWidth="1"/>
    <col min="32" max="16384" width="8.7109375" style="53"/>
  </cols>
  <sheetData>
    <row r="1" spans="2:33" ht="15.75" thickBot="1" x14ac:dyDescent="0.3"/>
    <row r="2" spans="2:33" ht="31.9" customHeight="1" thickBot="1" x14ac:dyDescent="0.3">
      <c r="B2" s="55" t="s">
        <v>206</v>
      </c>
      <c r="D2" s="385" t="s">
        <v>357</v>
      </c>
      <c r="E2" s="386"/>
      <c r="F2" s="386"/>
      <c r="G2" s="386"/>
      <c r="H2" s="386"/>
      <c r="I2" s="386"/>
      <c r="J2" s="386"/>
      <c r="K2" s="387"/>
      <c r="L2" s="56"/>
      <c r="M2" s="56"/>
    </row>
    <row r="3" spans="2:33" x14ac:dyDescent="0.25">
      <c r="B3" s="55"/>
    </row>
    <row r="4" spans="2:33" x14ac:dyDescent="0.25">
      <c r="B4" s="58"/>
      <c r="C4" s="59"/>
      <c r="D4" s="60" t="s">
        <v>0</v>
      </c>
      <c r="E4" s="60" t="s">
        <v>1</v>
      </c>
      <c r="F4" s="60" t="s">
        <v>2</v>
      </c>
      <c r="G4" s="16" t="s">
        <v>3</v>
      </c>
      <c r="H4" s="16" t="s">
        <v>4</v>
      </c>
      <c r="I4" s="16" t="s">
        <v>5</v>
      </c>
      <c r="J4" s="16" t="s">
        <v>6</v>
      </c>
      <c r="K4" s="16" t="s">
        <v>7</v>
      </c>
      <c r="L4" s="16" t="s">
        <v>8</v>
      </c>
      <c r="M4" s="16" t="s">
        <v>9</v>
      </c>
      <c r="N4" s="16" t="s">
        <v>10</v>
      </c>
      <c r="O4" s="16" t="s">
        <v>11</v>
      </c>
      <c r="P4" s="16" t="s">
        <v>12</v>
      </c>
      <c r="Q4" s="16" t="s">
        <v>13</v>
      </c>
      <c r="R4" s="16" t="s">
        <v>14</v>
      </c>
      <c r="S4" s="17" t="s">
        <v>15</v>
      </c>
      <c r="T4" s="16" t="s">
        <v>95</v>
      </c>
      <c r="U4" s="16" t="s">
        <v>96</v>
      </c>
      <c r="V4" s="16" t="s">
        <v>97</v>
      </c>
      <c r="W4" s="16" t="s">
        <v>98</v>
      </c>
      <c r="X4" s="16" t="s">
        <v>99</v>
      </c>
      <c r="Y4" s="16" t="s">
        <v>100</v>
      </c>
      <c r="Z4" s="16" t="s">
        <v>101</v>
      </c>
      <c r="AA4" s="16" t="s">
        <v>102</v>
      </c>
      <c r="AB4" s="16" t="s">
        <v>207</v>
      </c>
      <c r="AC4" s="16" t="s">
        <v>103</v>
      </c>
      <c r="AD4" s="16" t="s">
        <v>104</v>
      </c>
      <c r="AE4" s="16" t="s">
        <v>105</v>
      </c>
    </row>
    <row r="5" spans="2:33" ht="14.65" customHeight="1" x14ac:dyDescent="0.25">
      <c r="B5" s="58"/>
      <c r="C5" s="388" t="s">
        <v>208</v>
      </c>
      <c r="D5" s="363" t="s">
        <v>145</v>
      </c>
      <c r="E5" s="364"/>
      <c r="F5" s="364"/>
      <c r="G5" s="364"/>
      <c r="H5" s="363" t="s">
        <v>146</v>
      </c>
      <c r="I5" s="364"/>
      <c r="J5" s="364"/>
      <c r="K5" s="365"/>
      <c r="L5" s="363" t="s">
        <v>147</v>
      </c>
      <c r="M5" s="364"/>
      <c r="N5" s="364"/>
      <c r="O5" s="365"/>
      <c r="P5" s="363" t="s">
        <v>148</v>
      </c>
      <c r="Q5" s="364"/>
      <c r="R5" s="364"/>
      <c r="S5" s="365"/>
      <c r="T5" s="363" t="s">
        <v>149</v>
      </c>
      <c r="U5" s="364"/>
      <c r="V5" s="364"/>
      <c r="W5" s="365"/>
      <c r="X5" s="363" t="s">
        <v>150</v>
      </c>
      <c r="Y5" s="364"/>
      <c r="Z5" s="364"/>
      <c r="AA5" s="365"/>
      <c r="AB5" s="61"/>
      <c r="AC5" s="363" t="s">
        <v>151</v>
      </c>
      <c r="AD5" s="364"/>
      <c r="AE5" s="364"/>
      <c r="AF5" s="364"/>
      <c r="AG5" s="365"/>
    </row>
    <row r="6" spans="2:33" ht="14.65" customHeight="1" x14ac:dyDescent="0.25">
      <c r="B6" s="59"/>
      <c r="C6" s="369"/>
      <c r="D6" s="389" t="s">
        <v>209</v>
      </c>
      <c r="E6" s="390"/>
      <c r="F6" s="389" t="s">
        <v>210</v>
      </c>
      <c r="G6" s="390"/>
      <c r="H6" s="389" t="s">
        <v>209</v>
      </c>
      <c r="I6" s="390"/>
      <c r="J6" s="389" t="s">
        <v>210</v>
      </c>
      <c r="K6" s="390"/>
      <c r="L6" s="389" t="s">
        <v>209</v>
      </c>
      <c r="M6" s="390"/>
      <c r="N6" s="389" t="s">
        <v>210</v>
      </c>
      <c r="O6" s="390"/>
      <c r="P6" s="389" t="s">
        <v>209</v>
      </c>
      <c r="Q6" s="390"/>
      <c r="R6" s="389" t="s">
        <v>210</v>
      </c>
      <c r="S6" s="390"/>
      <c r="T6" s="389" t="s">
        <v>209</v>
      </c>
      <c r="U6" s="390"/>
      <c r="V6" s="389" t="s">
        <v>210</v>
      </c>
      <c r="W6" s="390"/>
      <c r="X6" s="389" t="s">
        <v>209</v>
      </c>
      <c r="Y6" s="390"/>
      <c r="Z6" s="389" t="s">
        <v>210</v>
      </c>
      <c r="AA6" s="390"/>
      <c r="AB6" s="389" t="s">
        <v>209</v>
      </c>
      <c r="AC6" s="390"/>
      <c r="AD6" s="389" t="s">
        <v>210</v>
      </c>
      <c r="AE6" s="390"/>
    </row>
    <row r="7" spans="2:33" ht="24.6" customHeight="1" x14ac:dyDescent="0.25">
      <c r="B7" s="59"/>
      <c r="C7" s="369"/>
      <c r="D7" s="366" t="s">
        <v>211</v>
      </c>
      <c r="E7" s="368"/>
      <c r="F7" s="366" t="s">
        <v>211</v>
      </c>
      <c r="G7" s="368"/>
      <c r="H7" s="366" t="s">
        <v>211</v>
      </c>
      <c r="I7" s="368"/>
      <c r="J7" s="366" t="s">
        <v>211</v>
      </c>
      <c r="K7" s="368"/>
      <c r="L7" s="366" t="s">
        <v>211</v>
      </c>
      <c r="M7" s="368"/>
      <c r="N7" s="366" t="s">
        <v>211</v>
      </c>
      <c r="O7" s="368"/>
      <c r="P7" s="366" t="s">
        <v>211</v>
      </c>
      <c r="Q7" s="368"/>
      <c r="R7" s="366" t="s">
        <v>211</v>
      </c>
      <c r="S7" s="368"/>
      <c r="T7" s="366" t="s">
        <v>211</v>
      </c>
      <c r="U7" s="368"/>
      <c r="V7" s="366" t="s">
        <v>211</v>
      </c>
      <c r="W7" s="368"/>
      <c r="X7" s="366" t="s">
        <v>211</v>
      </c>
      <c r="Y7" s="368"/>
      <c r="Z7" s="366" t="s">
        <v>211</v>
      </c>
      <c r="AA7" s="368"/>
      <c r="AB7" s="366" t="s">
        <v>211</v>
      </c>
      <c r="AC7" s="368"/>
      <c r="AD7" s="366" t="s">
        <v>211</v>
      </c>
      <c r="AE7" s="368"/>
    </row>
    <row r="8" spans="2:33" ht="75" x14ac:dyDescent="0.25">
      <c r="B8" s="62"/>
      <c r="C8" s="370"/>
      <c r="D8" s="63" t="s">
        <v>141</v>
      </c>
      <c r="E8" s="30" t="s">
        <v>212</v>
      </c>
      <c r="F8" s="63" t="s">
        <v>141</v>
      </c>
      <c r="G8" s="30" t="s">
        <v>212</v>
      </c>
      <c r="H8" s="63" t="s">
        <v>141</v>
      </c>
      <c r="I8" s="30" t="s">
        <v>213</v>
      </c>
      <c r="J8" s="63" t="s">
        <v>141</v>
      </c>
      <c r="K8" s="30" t="s">
        <v>213</v>
      </c>
      <c r="L8" s="63" t="s">
        <v>141</v>
      </c>
      <c r="M8" s="30" t="s">
        <v>214</v>
      </c>
      <c r="N8" s="63" t="s">
        <v>141</v>
      </c>
      <c r="O8" s="30" t="s">
        <v>214</v>
      </c>
      <c r="P8" s="63" t="s">
        <v>141</v>
      </c>
      <c r="Q8" s="30" t="s">
        <v>215</v>
      </c>
      <c r="R8" s="63" t="s">
        <v>141</v>
      </c>
      <c r="S8" s="30" t="s">
        <v>215</v>
      </c>
      <c r="T8" s="63" t="s">
        <v>141</v>
      </c>
      <c r="U8" s="30" t="s">
        <v>216</v>
      </c>
      <c r="V8" s="63" t="s">
        <v>141</v>
      </c>
      <c r="W8" s="30" t="s">
        <v>216</v>
      </c>
      <c r="X8" s="63" t="s">
        <v>141</v>
      </c>
      <c r="Y8" s="30" t="s">
        <v>217</v>
      </c>
      <c r="Z8" s="63" t="s">
        <v>141</v>
      </c>
      <c r="AA8" s="30" t="s">
        <v>217</v>
      </c>
      <c r="AB8" s="63" t="s">
        <v>141</v>
      </c>
      <c r="AC8" s="30" t="s">
        <v>218</v>
      </c>
      <c r="AD8" s="63" t="s">
        <v>141</v>
      </c>
      <c r="AE8" s="30" t="s">
        <v>218</v>
      </c>
    </row>
    <row r="9" spans="2:33" x14ac:dyDescent="0.25">
      <c r="B9" s="60">
        <v>1</v>
      </c>
      <c r="C9" s="64" t="s">
        <v>219</v>
      </c>
      <c r="D9" s="294">
        <v>3982127.25</v>
      </c>
      <c r="E9" s="295">
        <v>0</v>
      </c>
      <c r="F9" s="296"/>
      <c r="G9" s="296"/>
      <c r="H9" s="294">
        <v>3982127.25</v>
      </c>
      <c r="I9" s="295">
        <v>0</v>
      </c>
      <c r="J9" s="296"/>
      <c r="K9" s="296"/>
      <c r="L9" s="297"/>
      <c r="M9" s="297"/>
      <c r="N9" s="296"/>
      <c r="O9" s="296"/>
      <c r="P9" s="297"/>
      <c r="Q9" s="297"/>
      <c r="R9" s="296"/>
      <c r="S9" s="296"/>
      <c r="T9" s="297"/>
      <c r="U9" s="297"/>
      <c r="V9" s="296"/>
      <c r="W9" s="296"/>
      <c r="X9" s="297"/>
      <c r="Y9" s="297"/>
      <c r="Z9" s="296"/>
      <c r="AA9" s="296"/>
      <c r="AB9" s="297"/>
      <c r="AC9" s="297"/>
      <c r="AD9" s="296"/>
      <c r="AE9" s="296"/>
    </row>
    <row r="10" spans="2:33" x14ac:dyDescent="0.25">
      <c r="B10" s="60">
        <v>2</v>
      </c>
      <c r="C10" s="65" t="s">
        <v>220</v>
      </c>
      <c r="D10" s="294">
        <v>14029161.640000001</v>
      </c>
      <c r="E10" s="295">
        <v>0</v>
      </c>
      <c r="F10" s="298"/>
      <c r="G10" s="298"/>
      <c r="H10" s="294">
        <v>14029161.640000001</v>
      </c>
      <c r="I10" s="295">
        <v>0</v>
      </c>
      <c r="J10" s="298"/>
      <c r="K10" s="298"/>
      <c r="L10" s="299"/>
      <c r="M10" s="299"/>
      <c r="N10" s="298"/>
      <c r="O10" s="298"/>
      <c r="P10" s="299"/>
      <c r="Q10" s="299"/>
      <c r="R10" s="298"/>
      <c r="S10" s="298"/>
      <c r="T10" s="299"/>
      <c r="U10" s="299"/>
      <c r="V10" s="298"/>
      <c r="W10" s="298"/>
      <c r="X10" s="299"/>
      <c r="Y10" s="299"/>
      <c r="Z10" s="298"/>
      <c r="AA10" s="298"/>
      <c r="AB10" s="299"/>
      <c r="AC10" s="299"/>
      <c r="AD10" s="298"/>
      <c r="AE10" s="298"/>
    </row>
    <row r="11" spans="2:33" x14ac:dyDescent="0.25">
      <c r="B11" s="60">
        <v>3</v>
      </c>
      <c r="C11" s="65" t="s">
        <v>221</v>
      </c>
      <c r="D11" s="294">
        <v>3400000</v>
      </c>
      <c r="E11" s="295">
        <v>0</v>
      </c>
      <c r="F11" s="298"/>
      <c r="G11" s="298"/>
      <c r="H11" s="294">
        <v>3400000</v>
      </c>
      <c r="I11" s="295">
        <v>0</v>
      </c>
      <c r="J11" s="298"/>
      <c r="K11" s="298"/>
      <c r="L11" s="299"/>
      <c r="M11" s="299"/>
      <c r="N11" s="298"/>
      <c r="O11" s="298"/>
      <c r="P11" s="299"/>
      <c r="Q11" s="299"/>
      <c r="R11" s="298"/>
      <c r="S11" s="298"/>
      <c r="T11" s="299"/>
      <c r="U11" s="299"/>
      <c r="V11" s="298"/>
      <c r="W11" s="298"/>
      <c r="X11" s="299"/>
      <c r="Y11" s="299"/>
      <c r="Z11" s="298"/>
      <c r="AA11" s="298"/>
      <c r="AB11" s="299"/>
      <c r="AC11" s="299"/>
      <c r="AD11" s="298"/>
      <c r="AE11" s="298"/>
    </row>
    <row r="12" spans="2:33" x14ac:dyDescent="0.25">
      <c r="B12" s="60">
        <v>4</v>
      </c>
      <c r="C12" s="65" t="s">
        <v>222</v>
      </c>
      <c r="D12" s="294">
        <v>1835376.27</v>
      </c>
      <c r="E12" s="295">
        <v>0</v>
      </c>
      <c r="F12" s="298"/>
      <c r="G12" s="298"/>
      <c r="H12" s="294">
        <v>1835376.27</v>
      </c>
      <c r="I12" s="295">
        <v>0</v>
      </c>
      <c r="J12" s="298"/>
      <c r="K12" s="298"/>
      <c r="L12" s="299"/>
      <c r="M12" s="299"/>
      <c r="N12" s="298"/>
      <c r="O12" s="298"/>
      <c r="P12" s="299"/>
      <c r="Q12" s="299"/>
      <c r="R12" s="298"/>
      <c r="S12" s="298"/>
      <c r="T12" s="299"/>
      <c r="U12" s="299"/>
      <c r="V12" s="298"/>
      <c r="W12" s="298"/>
      <c r="X12" s="299"/>
      <c r="Y12" s="299"/>
      <c r="Z12" s="298"/>
      <c r="AA12" s="298"/>
      <c r="AB12" s="299"/>
      <c r="AC12" s="299"/>
      <c r="AD12" s="298"/>
      <c r="AE12" s="298"/>
    </row>
    <row r="13" spans="2:33" x14ac:dyDescent="0.25">
      <c r="B13" s="60">
        <v>5</v>
      </c>
      <c r="C13" s="65" t="s">
        <v>223</v>
      </c>
      <c r="D13" s="294">
        <v>376850.56</v>
      </c>
      <c r="E13" s="295">
        <v>0</v>
      </c>
      <c r="F13" s="298"/>
      <c r="G13" s="298"/>
      <c r="H13" s="294">
        <v>376850.56</v>
      </c>
      <c r="I13" s="295">
        <v>0</v>
      </c>
      <c r="J13" s="298"/>
      <c r="K13" s="298"/>
      <c r="L13" s="299"/>
      <c r="M13" s="299"/>
      <c r="N13" s="298"/>
      <c r="O13" s="298"/>
      <c r="P13" s="299"/>
      <c r="Q13" s="299"/>
      <c r="R13" s="298"/>
      <c r="S13" s="298"/>
      <c r="T13" s="299"/>
      <c r="U13" s="299"/>
      <c r="V13" s="298"/>
      <c r="W13" s="298"/>
      <c r="X13" s="299"/>
      <c r="Y13" s="299"/>
      <c r="Z13" s="298"/>
      <c r="AA13" s="298"/>
      <c r="AB13" s="299"/>
      <c r="AC13" s="299"/>
      <c r="AD13" s="298"/>
      <c r="AE13" s="298"/>
    </row>
    <row r="14" spans="2:33" x14ac:dyDescent="0.25">
      <c r="B14" s="60">
        <v>6</v>
      </c>
      <c r="C14" s="65" t="s">
        <v>224</v>
      </c>
      <c r="D14" s="294">
        <v>18549874.079999998</v>
      </c>
      <c r="E14" s="295">
        <v>0</v>
      </c>
      <c r="F14" s="298"/>
      <c r="G14" s="298"/>
      <c r="H14" s="294">
        <v>18549874.079999998</v>
      </c>
      <c r="I14" s="295">
        <v>0</v>
      </c>
      <c r="J14" s="298"/>
      <c r="K14" s="298"/>
      <c r="L14" s="299"/>
      <c r="M14" s="299"/>
      <c r="N14" s="298"/>
      <c r="O14" s="298"/>
      <c r="P14" s="299"/>
      <c r="Q14" s="299"/>
      <c r="R14" s="298"/>
      <c r="S14" s="298"/>
      <c r="T14" s="299"/>
      <c r="U14" s="299"/>
      <c r="V14" s="298"/>
      <c r="W14" s="298"/>
      <c r="X14" s="299"/>
      <c r="Y14" s="299"/>
      <c r="Z14" s="298"/>
      <c r="AA14" s="298"/>
      <c r="AB14" s="299"/>
      <c r="AC14" s="299"/>
      <c r="AD14" s="298"/>
      <c r="AE14" s="298"/>
    </row>
    <row r="15" spans="2:33" x14ac:dyDescent="0.25">
      <c r="B15" s="60">
        <v>7</v>
      </c>
      <c r="C15" s="65" t="s">
        <v>225</v>
      </c>
      <c r="D15" s="294">
        <v>44966450.689999998</v>
      </c>
      <c r="E15" s="295">
        <v>1281404.5427890001</v>
      </c>
      <c r="F15" s="298"/>
      <c r="G15" s="298"/>
      <c r="H15" s="294">
        <v>44966450.689999998</v>
      </c>
      <c r="I15" s="295">
        <v>6.8320000000000006E-2</v>
      </c>
      <c r="J15" s="298"/>
      <c r="K15" s="298"/>
      <c r="L15" s="299"/>
      <c r="M15" s="299"/>
      <c r="N15" s="298"/>
      <c r="O15" s="298"/>
      <c r="P15" s="299"/>
      <c r="Q15" s="299"/>
      <c r="R15" s="298"/>
      <c r="S15" s="298"/>
      <c r="T15" s="299"/>
      <c r="U15" s="299"/>
      <c r="V15" s="298"/>
      <c r="W15" s="298"/>
      <c r="X15" s="299"/>
      <c r="Y15" s="299"/>
      <c r="Z15" s="298"/>
      <c r="AA15" s="298"/>
      <c r="AB15" s="299"/>
      <c r="AC15" s="299"/>
      <c r="AD15" s="298"/>
      <c r="AE15" s="298"/>
    </row>
    <row r="16" spans="2:33" x14ac:dyDescent="0.25">
      <c r="B16" s="60">
        <v>8</v>
      </c>
      <c r="C16" s="65" t="s">
        <v>226</v>
      </c>
      <c r="D16" s="294">
        <v>1193100.3899999999</v>
      </c>
      <c r="E16" s="295">
        <v>0</v>
      </c>
      <c r="F16" s="298"/>
      <c r="G16" s="298"/>
      <c r="H16" s="294">
        <v>1193100.3899999999</v>
      </c>
      <c r="I16" s="295">
        <v>0</v>
      </c>
      <c r="J16" s="298"/>
      <c r="K16" s="298"/>
      <c r="L16" s="299"/>
      <c r="M16" s="299"/>
      <c r="N16" s="298"/>
      <c r="O16" s="298"/>
      <c r="P16" s="299"/>
      <c r="Q16" s="299"/>
      <c r="R16" s="298"/>
      <c r="S16" s="298"/>
      <c r="T16" s="299"/>
      <c r="U16" s="299"/>
      <c r="V16" s="298"/>
      <c r="W16" s="298"/>
      <c r="X16" s="299"/>
      <c r="Y16" s="299"/>
      <c r="Z16" s="298"/>
      <c r="AA16" s="298"/>
      <c r="AB16" s="299"/>
      <c r="AC16" s="299"/>
      <c r="AD16" s="298"/>
      <c r="AE16" s="298"/>
    </row>
    <row r="17" spans="2:31" x14ac:dyDescent="0.25">
      <c r="B17" s="60">
        <v>9</v>
      </c>
      <c r="C17" s="65" t="s">
        <v>227</v>
      </c>
      <c r="D17" s="294">
        <v>7305512.3899999997</v>
      </c>
      <c r="E17" s="295">
        <v>0</v>
      </c>
      <c r="F17" s="298"/>
      <c r="G17" s="298"/>
      <c r="H17" s="294">
        <v>7305512.3899999997</v>
      </c>
      <c r="I17" s="295">
        <v>0</v>
      </c>
      <c r="J17" s="298"/>
      <c r="K17" s="298"/>
      <c r="L17" s="299"/>
      <c r="M17" s="299"/>
      <c r="N17" s="298"/>
      <c r="O17" s="298"/>
      <c r="P17" s="299"/>
      <c r="Q17" s="299"/>
      <c r="R17" s="298"/>
      <c r="S17" s="298"/>
      <c r="T17" s="299"/>
      <c r="U17" s="299"/>
      <c r="V17" s="298"/>
      <c r="W17" s="298"/>
      <c r="X17" s="299"/>
      <c r="Y17" s="299"/>
      <c r="Z17" s="298"/>
      <c r="AA17" s="298"/>
      <c r="AB17" s="299"/>
      <c r="AC17" s="299"/>
      <c r="AD17" s="298"/>
      <c r="AE17" s="298"/>
    </row>
    <row r="18" spans="2:31" x14ac:dyDescent="0.25">
      <c r="B18" s="60">
        <v>10</v>
      </c>
      <c r="C18" s="65" t="s">
        <v>228</v>
      </c>
      <c r="D18" s="294">
        <v>166211908.21000001</v>
      </c>
      <c r="E18" s="295">
        <v>29751931.569589999</v>
      </c>
      <c r="F18" s="298"/>
      <c r="G18" s="298"/>
      <c r="H18" s="294">
        <v>166211908.21000001</v>
      </c>
      <c r="I18" s="295">
        <v>0</v>
      </c>
      <c r="J18" s="298"/>
      <c r="K18" s="298"/>
      <c r="L18" s="299"/>
      <c r="M18" s="299"/>
      <c r="N18" s="298"/>
      <c r="O18" s="298"/>
      <c r="P18" s="299"/>
      <c r="Q18" s="299"/>
      <c r="R18" s="298"/>
      <c r="S18" s="298"/>
      <c r="T18" s="299"/>
      <c r="U18" s="299"/>
      <c r="V18" s="298"/>
      <c r="W18" s="298"/>
      <c r="X18" s="299"/>
      <c r="Y18" s="299"/>
      <c r="Z18" s="298"/>
      <c r="AA18" s="298"/>
      <c r="AB18" s="299"/>
      <c r="AC18" s="299"/>
      <c r="AD18" s="298"/>
      <c r="AE18" s="298"/>
    </row>
    <row r="19" spans="2:31" x14ac:dyDescent="0.25">
      <c r="B19" s="60">
        <v>11</v>
      </c>
      <c r="C19" s="65" t="s">
        <v>229</v>
      </c>
      <c r="D19" s="294">
        <v>72158395.670000002</v>
      </c>
      <c r="E19" s="295">
        <v>0</v>
      </c>
      <c r="F19" s="298"/>
      <c r="G19" s="298"/>
      <c r="H19" s="294">
        <v>72158395.670000002</v>
      </c>
      <c r="I19" s="295">
        <v>0</v>
      </c>
      <c r="J19" s="298"/>
      <c r="K19" s="298"/>
      <c r="L19" s="299"/>
      <c r="M19" s="299"/>
      <c r="N19" s="298"/>
      <c r="O19" s="298"/>
      <c r="P19" s="299"/>
      <c r="Q19" s="299"/>
      <c r="R19" s="298"/>
      <c r="S19" s="298"/>
      <c r="T19" s="299"/>
      <c r="U19" s="299"/>
      <c r="V19" s="298"/>
      <c r="W19" s="298"/>
      <c r="X19" s="299"/>
      <c r="Y19" s="299"/>
      <c r="Z19" s="298"/>
      <c r="AA19" s="298"/>
      <c r="AB19" s="299"/>
      <c r="AC19" s="299"/>
      <c r="AD19" s="298"/>
      <c r="AE19" s="298"/>
    </row>
    <row r="20" spans="2:31" x14ac:dyDescent="0.25">
      <c r="B20" s="60">
        <v>12</v>
      </c>
      <c r="C20" s="65" t="s">
        <v>230</v>
      </c>
      <c r="D20" s="294">
        <v>1685508.29</v>
      </c>
      <c r="E20" s="295">
        <v>0</v>
      </c>
      <c r="F20" s="298"/>
      <c r="G20" s="298"/>
      <c r="H20" s="294">
        <v>1685508.29</v>
      </c>
      <c r="I20" s="295">
        <v>0</v>
      </c>
      <c r="J20" s="298"/>
      <c r="K20" s="298"/>
      <c r="L20" s="299"/>
      <c r="M20" s="299"/>
      <c r="N20" s="298"/>
      <c r="O20" s="298"/>
      <c r="P20" s="299"/>
      <c r="Q20" s="299"/>
      <c r="R20" s="298"/>
      <c r="S20" s="298"/>
      <c r="T20" s="299"/>
      <c r="U20" s="299"/>
      <c r="V20" s="298"/>
      <c r="W20" s="298"/>
      <c r="X20" s="299"/>
      <c r="Y20" s="299"/>
      <c r="Z20" s="298"/>
      <c r="AA20" s="298"/>
      <c r="AB20" s="299"/>
      <c r="AC20" s="299"/>
      <c r="AD20" s="298"/>
      <c r="AE20" s="298"/>
    </row>
    <row r="21" spans="2:31" x14ac:dyDescent="0.25">
      <c r="B21" s="60">
        <v>13</v>
      </c>
      <c r="C21" s="65" t="s">
        <v>231</v>
      </c>
      <c r="D21" s="294">
        <v>31466385.329999998</v>
      </c>
      <c r="E21" s="295">
        <v>16677184.2249</v>
      </c>
      <c r="F21" s="298"/>
      <c r="G21" s="298"/>
      <c r="H21" s="294">
        <v>31466385.329999998</v>
      </c>
      <c r="I21" s="295">
        <v>0</v>
      </c>
      <c r="J21" s="298"/>
      <c r="K21" s="298"/>
      <c r="L21" s="299"/>
      <c r="M21" s="299"/>
      <c r="N21" s="298"/>
      <c r="O21" s="298"/>
      <c r="P21" s="299"/>
      <c r="Q21" s="299"/>
      <c r="R21" s="298"/>
      <c r="S21" s="298"/>
      <c r="T21" s="299"/>
      <c r="U21" s="299"/>
      <c r="V21" s="298"/>
      <c r="W21" s="298"/>
      <c r="X21" s="299"/>
      <c r="Y21" s="299"/>
      <c r="Z21" s="298"/>
      <c r="AA21" s="298"/>
      <c r="AB21" s="299"/>
      <c r="AC21" s="299"/>
      <c r="AD21" s="298"/>
      <c r="AE21" s="298"/>
    </row>
    <row r="22" spans="2:31" x14ac:dyDescent="0.25">
      <c r="B22" s="60">
        <v>14</v>
      </c>
      <c r="C22" s="65" t="s">
        <v>232</v>
      </c>
      <c r="D22" s="294">
        <v>106581489.40000001</v>
      </c>
      <c r="E22" s="295">
        <v>0</v>
      </c>
      <c r="F22" s="298"/>
      <c r="G22" s="298"/>
      <c r="H22" s="294">
        <v>106581489.40000001</v>
      </c>
      <c r="I22" s="295">
        <v>0</v>
      </c>
      <c r="J22" s="298"/>
      <c r="K22" s="298"/>
      <c r="L22" s="299"/>
      <c r="M22" s="299"/>
      <c r="N22" s="298"/>
      <c r="O22" s="298"/>
      <c r="P22" s="299"/>
      <c r="Q22" s="299"/>
      <c r="R22" s="298"/>
      <c r="S22" s="298"/>
      <c r="T22" s="299"/>
      <c r="U22" s="299"/>
      <c r="V22" s="298"/>
      <c r="W22" s="298"/>
      <c r="X22" s="299"/>
      <c r="Y22" s="299"/>
      <c r="Z22" s="298"/>
      <c r="AA22" s="298"/>
      <c r="AB22" s="299"/>
      <c r="AC22" s="299"/>
      <c r="AD22" s="298"/>
      <c r="AE22" s="298"/>
    </row>
    <row r="23" spans="2:31" x14ac:dyDescent="0.25">
      <c r="B23" s="60">
        <v>15</v>
      </c>
      <c r="C23" s="65" t="s">
        <v>233</v>
      </c>
      <c r="D23" s="294">
        <v>1408047.85</v>
      </c>
      <c r="E23" s="295">
        <v>0</v>
      </c>
      <c r="F23" s="298"/>
      <c r="G23" s="298"/>
      <c r="H23" s="294">
        <v>1408047.85</v>
      </c>
      <c r="I23" s="295">
        <v>0</v>
      </c>
      <c r="J23" s="298"/>
      <c r="K23" s="298"/>
      <c r="L23" s="299"/>
      <c r="M23" s="299"/>
      <c r="N23" s="298"/>
      <c r="O23" s="298"/>
      <c r="P23" s="299"/>
      <c r="Q23" s="299"/>
      <c r="R23" s="298"/>
      <c r="S23" s="298"/>
      <c r="T23" s="299"/>
      <c r="U23" s="299"/>
      <c r="V23" s="298"/>
      <c r="W23" s="298"/>
      <c r="X23" s="299"/>
      <c r="Y23" s="299"/>
      <c r="Z23" s="298"/>
      <c r="AA23" s="298"/>
      <c r="AB23" s="299"/>
      <c r="AC23" s="299"/>
      <c r="AD23" s="298"/>
      <c r="AE23" s="298"/>
    </row>
    <row r="24" spans="2:31" x14ac:dyDescent="0.25">
      <c r="B24" s="60">
        <v>16</v>
      </c>
      <c r="C24" s="65" t="s">
        <v>234</v>
      </c>
      <c r="D24" s="294">
        <v>23824536.16</v>
      </c>
      <c r="E24" s="295">
        <v>1.3117540000000001</v>
      </c>
      <c r="F24" s="298"/>
      <c r="G24" s="298"/>
      <c r="H24" s="294">
        <v>23824536.16</v>
      </c>
      <c r="I24" s="295">
        <v>0</v>
      </c>
      <c r="J24" s="298"/>
      <c r="K24" s="298"/>
      <c r="L24" s="299"/>
      <c r="M24" s="299"/>
      <c r="N24" s="298"/>
      <c r="O24" s="298"/>
      <c r="P24" s="299"/>
      <c r="Q24" s="299"/>
      <c r="R24" s="298"/>
      <c r="S24" s="298"/>
      <c r="T24" s="299"/>
      <c r="U24" s="299"/>
      <c r="V24" s="298"/>
      <c r="W24" s="298"/>
      <c r="X24" s="299"/>
      <c r="Y24" s="299"/>
      <c r="Z24" s="298"/>
      <c r="AA24" s="298"/>
      <c r="AB24" s="299"/>
      <c r="AC24" s="299"/>
      <c r="AD24" s="298"/>
      <c r="AE24" s="298"/>
    </row>
    <row r="25" spans="2:31" x14ac:dyDescent="0.25">
      <c r="B25" s="60">
        <v>17</v>
      </c>
      <c r="C25" s="65" t="s">
        <v>235</v>
      </c>
      <c r="D25" s="294">
        <v>4197150.04</v>
      </c>
      <c r="E25" s="295">
        <v>16788.600160000002</v>
      </c>
      <c r="F25" s="298"/>
      <c r="G25" s="298"/>
      <c r="H25" s="294">
        <v>4197150.04</v>
      </c>
      <c r="I25" s="295">
        <v>0</v>
      </c>
      <c r="J25" s="298"/>
      <c r="K25" s="298"/>
      <c r="L25" s="299"/>
      <c r="M25" s="299"/>
      <c r="N25" s="298"/>
      <c r="O25" s="298"/>
      <c r="P25" s="299"/>
      <c r="Q25" s="299"/>
      <c r="R25" s="298"/>
      <c r="S25" s="298"/>
      <c r="T25" s="299"/>
      <c r="U25" s="299"/>
      <c r="V25" s="298"/>
      <c r="W25" s="298"/>
      <c r="X25" s="299"/>
      <c r="Y25" s="299"/>
      <c r="Z25" s="298"/>
      <c r="AA25" s="298"/>
      <c r="AB25" s="299"/>
      <c r="AC25" s="299"/>
      <c r="AD25" s="298"/>
      <c r="AE25" s="298"/>
    </row>
    <row r="26" spans="2:31" x14ac:dyDescent="0.25">
      <c r="B26" s="60">
        <v>18</v>
      </c>
      <c r="C26" s="65" t="s">
        <v>236</v>
      </c>
      <c r="D26" s="294">
        <v>30988510.219999999</v>
      </c>
      <c r="E26" s="295">
        <v>0</v>
      </c>
      <c r="F26" s="298"/>
      <c r="G26" s="298"/>
      <c r="H26" s="294">
        <v>30988510.219999999</v>
      </c>
      <c r="I26" s="295">
        <v>0</v>
      </c>
      <c r="J26" s="298"/>
      <c r="K26" s="298"/>
      <c r="L26" s="299"/>
      <c r="M26" s="299"/>
      <c r="N26" s="298"/>
      <c r="O26" s="298"/>
      <c r="P26" s="299"/>
      <c r="Q26" s="299"/>
      <c r="R26" s="298"/>
      <c r="S26" s="298"/>
      <c r="T26" s="299"/>
      <c r="U26" s="299"/>
      <c r="V26" s="298"/>
      <c r="W26" s="298"/>
      <c r="X26" s="299"/>
      <c r="Y26" s="299"/>
      <c r="Z26" s="298"/>
      <c r="AA26" s="298"/>
      <c r="AB26" s="299"/>
      <c r="AC26" s="299"/>
      <c r="AD26" s="298"/>
      <c r="AE26" s="298"/>
    </row>
    <row r="27" spans="2:31" x14ac:dyDescent="0.25">
      <c r="B27" s="60">
        <v>19</v>
      </c>
      <c r="C27" s="65" t="s">
        <v>237</v>
      </c>
      <c r="D27" s="294">
        <v>5354421.76</v>
      </c>
      <c r="E27" s="295">
        <v>1247580.2700799999</v>
      </c>
      <c r="F27" s="298"/>
      <c r="G27" s="298"/>
      <c r="H27" s="294">
        <v>5354421.76</v>
      </c>
      <c r="I27" s="295">
        <v>0</v>
      </c>
      <c r="J27" s="298"/>
      <c r="K27" s="298"/>
      <c r="L27" s="299"/>
      <c r="M27" s="299"/>
      <c r="N27" s="298"/>
      <c r="O27" s="298"/>
      <c r="P27" s="299"/>
      <c r="Q27" s="299"/>
      <c r="R27" s="298"/>
      <c r="S27" s="298"/>
      <c r="T27" s="299"/>
      <c r="U27" s="299"/>
      <c r="V27" s="298"/>
      <c r="W27" s="298"/>
      <c r="X27" s="299"/>
      <c r="Y27" s="299"/>
      <c r="Z27" s="298"/>
      <c r="AA27" s="298"/>
      <c r="AB27" s="299"/>
      <c r="AC27" s="299"/>
      <c r="AD27" s="298"/>
      <c r="AE27" s="298"/>
    </row>
    <row r="28" spans="2:31" x14ac:dyDescent="0.25">
      <c r="B28" s="60">
        <v>20</v>
      </c>
      <c r="C28" s="65" t="s">
        <v>238</v>
      </c>
      <c r="D28" s="294">
        <v>334361.21999999997</v>
      </c>
      <c r="E28" s="295">
        <v>1337.44488</v>
      </c>
      <c r="F28" s="298"/>
      <c r="G28" s="298"/>
      <c r="H28" s="294">
        <v>334361.21999999997</v>
      </c>
      <c r="I28" s="295">
        <v>0</v>
      </c>
      <c r="J28" s="298"/>
      <c r="K28" s="298"/>
      <c r="L28" s="299"/>
      <c r="M28" s="299"/>
      <c r="N28" s="298"/>
      <c r="O28" s="298"/>
      <c r="P28" s="299"/>
      <c r="Q28" s="299"/>
      <c r="R28" s="298"/>
      <c r="S28" s="298"/>
      <c r="T28" s="299"/>
      <c r="U28" s="299"/>
      <c r="V28" s="298"/>
      <c r="W28" s="298"/>
      <c r="X28" s="299"/>
      <c r="Y28" s="299"/>
      <c r="Z28" s="298"/>
      <c r="AA28" s="298"/>
      <c r="AB28" s="299"/>
      <c r="AC28" s="299"/>
      <c r="AD28" s="298"/>
      <c r="AE28" s="298"/>
    </row>
    <row r="29" spans="2:31" x14ac:dyDescent="0.25">
      <c r="B29" s="60">
        <v>21</v>
      </c>
      <c r="C29" s="65" t="s">
        <v>239</v>
      </c>
      <c r="D29" s="294">
        <v>37597831.890000001</v>
      </c>
      <c r="E29" s="295">
        <v>15755175.0536</v>
      </c>
      <c r="F29" s="298"/>
      <c r="G29" s="298"/>
      <c r="H29" s="294">
        <v>37597831.890000001</v>
      </c>
      <c r="I29" s="295">
        <v>0</v>
      </c>
      <c r="J29" s="298"/>
      <c r="K29" s="298"/>
      <c r="L29" s="299"/>
      <c r="M29" s="299"/>
      <c r="N29" s="298"/>
      <c r="O29" s="298"/>
      <c r="P29" s="299"/>
      <c r="Q29" s="299"/>
      <c r="R29" s="298"/>
      <c r="S29" s="298"/>
      <c r="T29" s="299"/>
      <c r="U29" s="299"/>
      <c r="V29" s="298"/>
      <c r="W29" s="298"/>
      <c r="X29" s="299"/>
      <c r="Y29" s="299"/>
      <c r="Z29" s="298"/>
      <c r="AA29" s="298"/>
      <c r="AB29" s="299"/>
      <c r="AC29" s="299"/>
      <c r="AD29" s="298"/>
      <c r="AE29" s="298"/>
    </row>
    <row r="30" spans="2:31" x14ac:dyDescent="0.25">
      <c r="B30" s="60">
        <v>22</v>
      </c>
      <c r="C30" s="65" t="s">
        <v>240</v>
      </c>
      <c r="D30" s="294">
        <v>400043.5</v>
      </c>
      <c r="E30" s="295">
        <v>1600.174</v>
      </c>
      <c r="F30" s="298"/>
      <c r="G30" s="298"/>
      <c r="H30" s="294">
        <v>400043.5</v>
      </c>
      <c r="I30" s="295">
        <v>0</v>
      </c>
      <c r="J30" s="298"/>
      <c r="K30" s="298"/>
      <c r="L30" s="299"/>
      <c r="M30" s="299"/>
      <c r="N30" s="298"/>
      <c r="O30" s="298"/>
      <c r="P30" s="299"/>
      <c r="Q30" s="299"/>
      <c r="R30" s="298"/>
      <c r="S30" s="298"/>
      <c r="T30" s="299"/>
      <c r="U30" s="299"/>
      <c r="V30" s="298"/>
      <c r="W30" s="298"/>
      <c r="X30" s="299"/>
      <c r="Y30" s="299"/>
      <c r="Z30" s="298"/>
      <c r="AA30" s="298"/>
      <c r="AB30" s="299"/>
      <c r="AC30" s="299"/>
      <c r="AD30" s="298"/>
      <c r="AE30" s="298"/>
    </row>
    <row r="31" spans="2:31" x14ac:dyDescent="0.25">
      <c r="B31" s="60">
        <v>23</v>
      </c>
      <c r="C31" s="65" t="s">
        <v>241</v>
      </c>
      <c r="D31" s="294">
        <v>18108621.41</v>
      </c>
      <c r="E31" s="295">
        <v>0</v>
      </c>
      <c r="F31" s="298"/>
      <c r="G31" s="298"/>
      <c r="H31" s="294">
        <v>18108621.41</v>
      </c>
      <c r="I31" s="295">
        <v>0</v>
      </c>
      <c r="J31" s="298"/>
      <c r="K31" s="298"/>
      <c r="L31" s="299"/>
      <c r="M31" s="299"/>
      <c r="N31" s="298"/>
      <c r="O31" s="298"/>
      <c r="P31" s="299"/>
      <c r="Q31" s="299"/>
      <c r="R31" s="298"/>
      <c r="S31" s="298"/>
      <c r="T31" s="299"/>
      <c r="U31" s="299"/>
      <c r="V31" s="298"/>
      <c r="W31" s="298"/>
      <c r="X31" s="299"/>
      <c r="Y31" s="299"/>
      <c r="Z31" s="298"/>
      <c r="AA31" s="298"/>
      <c r="AB31" s="299"/>
      <c r="AC31" s="299"/>
      <c r="AD31" s="298"/>
      <c r="AE31" s="298"/>
    </row>
    <row r="32" spans="2:31" x14ac:dyDescent="0.25">
      <c r="B32" s="60">
        <v>24</v>
      </c>
      <c r="C32" s="65" t="s">
        <v>242</v>
      </c>
      <c r="D32" s="294">
        <v>151283.26</v>
      </c>
      <c r="E32" s="295">
        <v>0</v>
      </c>
      <c r="F32" s="298"/>
      <c r="G32" s="298"/>
      <c r="H32" s="294">
        <v>151283.26</v>
      </c>
      <c r="I32" s="295">
        <v>0</v>
      </c>
      <c r="J32" s="298"/>
      <c r="K32" s="298"/>
      <c r="L32" s="299"/>
      <c r="M32" s="299"/>
      <c r="N32" s="298"/>
      <c r="O32" s="298"/>
      <c r="P32" s="299"/>
      <c r="Q32" s="299"/>
      <c r="R32" s="298"/>
      <c r="S32" s="298"/>
      <c r="T32" s="299"/>
      <c r="U32" s="299"/>
      <c r="V32" s="298"/>
      <c r="W32" s="298"/>
      <c r="X32" s="299"/>
      <c r="Y32" s="299"/>
      <c r="Z32" s="298"/>
      <c r="AA32" s="298"/>
      <c r="AB32" s="299"/>
      <c r="AC32" s="299"/>
      <c r="AD32" s="298"/>
      <c r="AE32" s="298"/>
    </row>
    <row r="33" spans="2:31" x14ac:dyDescent="0.25">
      <c r="B33" s="60">
        <v>25</v>
      </c>
      <c r="C33" s="65" t="s">
        <v>243</v>
      </c>
      <c r="D33" s="294">
        <v>667423.67000000004</v>
      </c>
      <c r="E33" s="295">
        <v>20022.7101</v>
      </c>
      <c r="F33" s="298"/>
      <c r="G33" s="298"/>
      <c r="H33" s="294">
        <v>667423.67000000004</v>
      </c>
      <c r="I33" s="295">
        <v>647400.95990000002</v>
      </c>
      <c r="J33" s="298"/>
      <c r="K33" s="298"/>
      <c r="L33" s="299"/>
      <c r="M33" s="299"/>
      <c r="N33" s="298"/>
      <c r="O33" s="298"/>
      <c r="P33" s="299"/>
      <c r="Q33" s="299"/>
      <c r="R33" s="298"/>
      <c r="S33" s="298"/>
      <c r="T33" s="299"/>
      <c r="U33" s="299"/>
      <c r="V33" s="298"/>
      <c r="W33" s="298"/>
      <c r="X33" s="299"/>
      <c r="Y33" s="299"/>
      <c r="Z33" s="298"/>
      <c r="AA33" s="298"/>
      <c r="AB33" s="299"/>
      <c r="AC33" s="299"/>
      <c r="AD33" s="298"/>
      <c r="AE33" s="298"/>
    </row>
    <row r="34" spans="2:31" x14ac:dyDescent="0.25">
      <c r="B34" s="60">
        <v>26</v>
      </c>
      <c r="C34" s="65" t="s">
        <v>244</v>
      </c>
      <c r="D34" s="294">
        <v>45441982.009999998</v>
      </c>
      <c r="E34" s="295">
        <v>12036007.867428999</v>
      </c>
      <c r="F34" s="298"/>
      <c r="G34" s="298"/>
      <c r="H34" s="294">
        <v>45441982.009999998</v>
      </c>
      <c r="I34" s="295">
        <v>0</v>
      </c>
      <c r="J34" s="298"/>
      <c r="K34" s="298"/>
      <c r="L34" s="299"/>
      <c r="M34" s="299"/>
      <c r="N34" s="298"/>
      <c r="O34" s="298"/>
      <c r="P34" s="299"/>
      <c r="Q34" s="299"/>
      <c r="R34" s="298"/>
      <c r="S34" s="298"/>
      <c r="T34" s="299"/>
      <c r="U34" s="299"/>
      <c r="V34" s="298"/>
      <c r="W34" s="298"/>
      <c r="X34" s="299"/>
      <c r="Y34" s="299"/>
      <c r="Z34" s="298"/>
      <c r="AA34" s="298"/>
      <c r="AB34" s="299"/>
      <c r="AC34" s="299"/>
      <c r="AD34" s="298"/>
      <c r="AE34" s="298"/>
    </row>
    <row r="35" spans="2:31" x14ac:dyDescent="0.25">
      <c r="B35" s="60">
        <v>27</v>
      </c>
      <c r="C35" s="65" t="s">
        <v>245</v>
      </c>
      <c r="D35" s="294">
        <v>3793363.64</v>
      </c>
      <c r="E35" s="295">
        <v>0</v>
      </c>
      <c r="F35" s="298"/>
      <c r="G35" s="298"/>
      <c r="H35" s="294">
        <v>3793363.64</v>
      </c>
      <c r="I35" s="295">
        <v>0</v>
      </c>
      <c r="J35" s="298"/>
      <c r="K35" s="298"/>
      <c r="L35" s="299"/>
      <c r="M35" s="299"/>
      <c r="N35" s="298"/>
      <c r="O35" s="298"/>
      <c r="P35" s="299"/>
      <c r="Q35" s="299"/>
      <c r="R35" s="298"/>
      <c r="S35" s="298"/>
      <c r="T35" s="299"/>
      <c r="U35" s="299"/>
      <c r="V35" s="298"/>
      <c r="W35" s="298"/>
      <c r="X35" s="299"/>
      <c r="Y35" s="299"/>
      <c r="Z35" s="298"/>
      <c r="AA35" s="298"/>
      <c r="AB35" s="299"/>
      <c r="AC35" s="299"/>
      <c r="AD35" s="298"/>
      <c r="AE35" s="298"/>
    </row>
    <row r="36" spans="2:31" x14ac:dyDescent="0.25">
      <c r="B36" s="60">
        <v>28</v>
      </c>
      <c r="C36" s="65" t="s">
        <v>246</v>
      </c>
      <c r="D36" s="294">
        <v>1299253.8799999999</v>
      </c>
      <c r="E36" s="295">
        <v>0</v>
      </c>
      <c r="F36" s="298"/>
      <c r="G36" s="298"/>
      <c r="H36" s="294">
        <v>1299253.8799999999</v>
      </c>
      <c r="I36" s="295">
        <v>0</v>
      </c>
      <c r="J36" s="298"/>
      <c r="K36" s="298"/>
      <c r="L36" s="299"/>
      <c r="M36" s="299"/>
      <c r="N36" s="298"/>
      <c r="O36" s="298"/>
      <c r="P36" s="299"/>
      <c r="Q36" s="299"/>
      <c r="R36" s="298"/>
      <c r="S36" s="298"/>
      <c r="T36" s="299"/>
      <c r="U36" s="299"/>
      <c r="V36" s="298"/>
      <c r="W36" s="298"/>
      <c r="X36" s="299"/>
      <c r="Y36" s="299"/>
      <c r="Z36" s="298"/>
      <c r="AA36" s="298"/>
      <c r="AB36" s="299"/>
      <c r="AC36" s="299"/>
      <c r="AD36" s="298"/>
      <c r="AE36" s="298"/>
    </row>
    <row r="37" spans="2:31" x14ac:dyDescent="0.25">
      <c r="B37" s="60">
        <v>29</v>
      </c>
      <c r="C37" s="65" t="s">
        <v>247</v>
      </c>
      <c r="D37" s="294">
        <v>27686757.699999999</v>
      </c>
      <c r="E37" s="295">
        <v>827750.30799999996</v>
      </c>
      <c r="F37" s="298"/>
      <c r="G37" s="298"/>
      <c r="H37" s="294">
        <v>27686757.699999999</v>
      </c>
      <c r="I37" s="295">
        <v>0</v>
      </c>
      <c r="J37" s="298"/>
      <c r="K37" s="298"/>
      <c r="L37" s="299"/>
      <c r="M37" s="299"/>
      <c r="N37" s="298"/>
      <c r="O37" s="298"/>
      <c r="P37" s="299"/>
      <c r="Q37" s="299"/>
      <c r="R37" s="298"/>
      <c r="S37" s="298"/>
      <c r="T37" s="299"/>
      <c r="U37" s="299"/>
      <c r="V37" s="298"/>
      <c r="W37" s="298"/>
      <c r="X37" s="299"/>
      <c r="Y37" s="299"/>
      <c r="Z37" s="298"/>
      <c r="AA37" s="298"/>
      <c r="AB37" s="299"/>
      <c r="AC37" s="299"/>
      <c r="AD37" s="298"/>
      <c r="AE37" s="298"/>
    </row>
    <row r="38" spans="2:31" x14ac:dyDescent="0.25">
      <c r="B38" s="60">
        <v>30</v>
      </c>
      <c r="C38" s="65" t="s">
        <v>248</v>
      </c>
      <c r="D38" s="294">
        <v>54147146.119999997</v>
      </c>
      <c r="E38" s="295">
        <v>273404.03496000002</v>
      </c>
      <c r="F38" s="298"/>
      <c r="G38" s="298"/>
      <c r="H38" s="294">
        <v>54147146.119999997</v>
      </c>
      <c r="I38" s="295">
        <v>0</v>
      </c>
      <c r="J38" s="298"/>
      <c r="K38" s="298"/>
      <c r="L38" s="299"/>
      <c r="M38" s="299"/>
      <c r="N38" s="298"/>
      <c r="O38" s="298"/>
      <c r="P38" s="299"/>
      <c r="Q38" s="299"/>
      <c r="R38" s="298"/>
      <c r="S38" s="298"/>
      <c r="T38" s="299"/>
      <c r="U38" s="299"/>
      <c r="V38" s="298"/>
      <c r="W38" s="298"/>
      <c r="X38" s="299"/>
      <c r="Y38" s="299"/>
      <c r="Z38" s="298"/>
      <c r="AA38" s="298"/>
      <c r="AB38" s="299"/>
      <c r="AC38" s="299"/>
      <c r="AD38" s="298"/>
      <c r="AE38" s="298"/>
    </row>
    <row r="39" spans="2:31" x14ac:dyDescent="0.25">
      <c r="B39" s="60">
        <v>31</v>
      </c>
      <c r="C39" s="65" t="s">
        <v>249</v>
      </c>
      <c r="D39" s="294">
        <v>39484057.719999999</v>
      </c>
      <c r="E39" s="295">
        <v>0</v>
      </c>
      <c r="F39" s="298"/>
      <c r="G39" s="298"/>
      <c r="H39" s="294">
        <v>39484057.719999999</v>
      </c>
      <c r="I39" s="295">
        <v>0</v>
      </c>
      <c r="J39" s="298"/>
      <c r="K39" s="298"/>
      <c r="L39" s="299"/>
      <c r="M39" s="299"/>
      <c r="N39" s="298"/>
      <c r="O39" s="298"/>
      <c r="P39" s="299"/>
      <c r="Q39" s="299"/>
      <c r="R39" s="298"/>
      <c r="S39" s="298"/>
      <c r="T39" s="299"/>
      <c r="U39" s="299"/>
      <c r="V39" s="298"/>
      <c r="W39" s="298"/>
      <c r="X39" s="299"/>
      <c r="Y39" s="299"/>
      <c r="Z39" s="298"/>
      <c r="AA39" s="298"/>
      <c r="AB39" s="299"/>
      <c r="AC39" s="299"/>
      <c r="AD39" s="298"/>
      <c r="AE39" s="298"/>
    </row>
    <row r="40" spans="2:31" x14ac:dyDescent="0.25">
      <c r="B40" s="60">
        <v>32</v>
      </c>
      <c r="C40" s="65" t="s">
        <v>250</v>
      </c>
      <c r="D40" s="294">
        <v>9091541.3499999996</v>
      </c>
      <c r="E40" s="295">
        <v>0</v>
      </c>
      <c r="F40" s="298"/>
      <c r="G40" s="298"/>
      <c r="H40" s="294">
        <v>9091541.3499999996</v>
      </c>
      <c r="I40" s="295">
        <v>0</v>
      </c>
      <c r="J40" s="298"/>
      <c r="K40" s="298"/>
      <c r="L40" s="299"/>
      <c r="M40" s="299"/>
      <c r="N40" s="298"/>
      <c r="O40" s="298"/>
      <c r="P40" s="299"/>
      <c r="Q40" s="299"/>
      <c r="R40" s="298"/>
      <c r="S40" s="298"/>
      <c r="T40" s="299"/>
      <c r="U40" s="299"/>
      <c r="V40" s="298"/>
      <c r="W40" s="298"/>
      <c r="X40" s="299"/>
      <c r="Y40" s="299"/>
      <c r="Z40" s="298"/>
      <c r="AA40" s="298"/>
      <c r="AB40" s="299"/>
      <c r="AC40" s="299"/>
      <c r="AD40" s="298"/>
      <c r="AE40" s="298"/>
    </row>
    <row r="41" spans="2:31" x14ac:dyDescent="0.25">
      <c r="B41" s="60">
        <v>33</v>
      </c>
      <c r="C41" s="65" t="s">
        <v>251</v>
      </c>
      <c r="D41" s="294">
        <v>102.45</v>
      </c>
      <c r="E41" s="295">
        <v>0</v>
      </c>
      <c r="F41" s="298"/>
      <c r="G41" s="298"/>
      <c r="H41" s="294">
        <v>102.45</v>
      </c>
      <c r="I41" s="295">
        <v>0</v>
      </c>
      <c r="J41" s="298"/>
      <c r="K41" s="298"/>
      <c r="L41" s="299"/>
      <c r="M41" s="299"/>
      <c r="N41" s="298"/>
      <c r="O41" s="298"/>
      <c r="P41" s="299"/>
      <c r="Q41" s="299"/>
      <c r="R41" s="298"/>
      <c r="S41" s="298"/>
      <c r="T41" s="299"/>
      <c r="U41" s="299"/>
      <c r="V41" s="298"/>
      <c r="W41" s="298"/>
      <c r="X41" s="299"/>
      <c r="Y41" s="299"/>
      <c r="Z41" s="298"/>
      <c r="AA41" s="298"/>
      <c r="AB41" s="299"/>
      <c r="AC41" s="299"/>
      <c r="AD41" s="298"/>
      <c r="AE41" s="298"/>
    </row>
    <row r="42" spans="2:31" x14ac:dyDescent="0.25">
      <c r="B42" s="60">
        <v>34</v>
      </c>
      <c r="C42" s="65" t="s">
        <v>252</v>
      </c>
      <c r="D42" s="294">
        <v>27324207.5</v>
      </c>
      <c r="E42" s="295">
        <v>14188500.042509999</v>
      </c>
      <c r="F42" s="298"/>
      <c r="G42" s="298"/>
      <c r="H42" s="294">
        <v>27324207.5</v>
      </c>
      <c r="I42" s="295">
        <v>0</v>
      </c>
      <c r="J42" s="298"/>
      <c r="K42" s="298"/>
      <c r="L42" s="299"/>
      <c r="M42" s="299"/>
      <c r="N42" s="298"/>
      <c r="O42" s="298"/>
      <c r="P42" s="299"/>
      <c r="Q42" s="299"/>
      <c r="R42" s="298"/>
      <c r="S42" s="298"/>
      <c r="T42" s="299"/>
      <c r="U42" s="299"/>
      <c r="V42" s="298"/>
      <c r="W42" s="298"/>
      <c r="X42" s="299"/>
      <c r="Y42" s="299"/>
      <c r="Z42" s="298"/>
      <c r="AA42" s="298"/>
      <c r="AB42" s="299"/>
      <c r="AC42" s="299"/>
      <c r="AD42" s="298"/>
      <c r="AE42" s="298"/>
    </row>
    <row r="43" spans="2:31" x14ac:dyDescent="0.25">
      <c r="B43" s="60">
        <v>35</v>
      </c>
      <c r="C43" s="65" t="s">
        <v>253</v>
      </c>
      <c r="D43" s="294">
        <v>1162265.22</v>
      </c>
      <c r="E43" s="295">
        <v>674113.82759999996</v>
      </c>
      <c r="F43" s="298"/>
      <c r="G43" s="298"/>
      <c r="H43" s="294">
        <v>1162265.22</v>
      </c>
      <c r="I43" s="295">
        <v>0</v>
      </c>
      <c r="J43" s="298"/>
      <c r="K43" s="298"/>
      <c r="L43" s="299"/>
      <c r="M43" s="299"/>
      <c r="N43" s="298"/>
      <c r="O43" s="298"/>
      <c r="P43" s="299"/>
      <c r="Q43" s="299"/>
      <c r="R43" s="298"/>
      <c r="S43" s="298"/>
      <c r="T43" s="299"/>
      <c r="U43" s="299"/>
      <c r="V43" s="298"/>
      <c r="W43" s="298"/>
      <c r="X43" s="299"/>
      <c r="Y43" s="299"/>
      <c r="Z43" s="298"/>
      <c r="AA43" s="298"/>
      <c r="AB43" s="299"/>
      <c r="AC43" s="299"/>
      <c r="AD43" s="298"/>
      <c r="AE43" s="298"/>
    </row>
    <row r="44" spans="2:31" x14ac:dyDescent="0.25">
      <c r="B44" s="60">
        <v>36</v>
      </c>
      <c r="C44" s="65" t="s">
        <v>254</v>
      </c>
      <c r="D44" s="294">
        <v>68167101.939999998</v>
      </c>
      <c r="E44" s="295">
        <v>41.696159999999999</v>
      </c>
      <c r="F44" s="298"/>
      <c r="G44" s="298"/>
      <c r="H44" s="294">
        <v>68167101.939999998</v>
      </c>
      <c r="I44" s="295">
        <v>0</v>
      </c>
      <c r="J44" s="298"/>
      <c r="K44" s="298"/>
      <c r="L44" s="299"/>
      <c r="M44" s="299"/>
      <c r="N44" s="298"/>
      <c r="O44" s="298"/>
      <c r="P44" s="299"/>
      <c r="Q44" s="299"/>
      <c r="R44" s="298"/>
      <c r="S44" s="298"/>
      <c r="T44" s="299"/>
      <c r="U44" s="299"/>
      <c r="V44" s="298"/>
      <c r="W44" s="298"/>
      <c r="X44" s="299"/>
      <c r="Y44" s="299"/>
      <c r="Z44" s="298"/>
      <c r="AA44" s="298"/>
      <c r="AB44" s="299"/>
      <c r="AC44" s="299"/>
      <c r="AD44" s="298"/>
      <c r="AE44" s="298"/>
    </row>
    <row r="45" spans="2:31" x14ac:dyDescent="0.25">
      <c r="B45" s="60">
        <v>37</v>
      </c>
      <c r="C45" s="65" t="s">
        <v>255</v>
      </c>
      <c r="D45" s="294">
        <v>13592249.109999999</v>
      </c>
      <c r="E45" s="295">
        <v>0</v>
      </c>
      <c r="F45" s="298"/>
      <c r="G45" s="298"/>
      <c r="H45" s="294">
        <v>13592249.109999999</v>
      </c>
      <c r="I45" s="295">
        <v>0</v>
      </c>
      <c r="J45" s="298"/>
      <c r="K45" s="298"/>
      <c r="L45" s="299"/>
      <c r="M45" s="299"/>
      <c r="N45" s="298"/>
      <c r="O45" s="298"/>
      <c r="P45" s="299"/>
      <c r="Q45" s="299"/>
      <c r="R45" s="298"/>
      <c r="S45" s="298"/>
      <c r="T45" s="299"/>
      <c r="U45" s="299"/>
      <c r="V45" s="298"/>
      <c r="W45" s="298"/>
      <c r="X45" s="299"/>
      <c r="Y45" s="299"/>
      <c r="Z45" s="298"/>
      <c r="AA45" s="298"/>
      <c r="AB45" s="299"/>
      <c r="AC45" s="299"/>
      <c r="AD45" s="298"/>
      <c r="AE45" s="298"/>
    </row>
    <row r="46" spans="2:31" x14ac:dyDescent="0.25">
      <c r="B46" s="60">
        <v>38</v>
      </c>
      <c r="C46" s="65" t="s">
        <v>256</v>
      </c>
      <c r="D46" s="294">
        <v>11737174.949999999</v>
      </c>
      <c r="E46" s="295">
        <v>6807561.4709999999</v>
      </c>
      <c r="F46" s="298"/>
      <c r="G46" s="298"/>
      <c r="H46" s="294">
        <v>11737174.949999999</v>
      </c>
      <c r="I46" s="295">
        <v>0</v>
      </c>
      <c r="J46" s="298"/>
      <c r="K46" s="298"/>
      <c r="L46" s="299"/>
      <c r="M46" s="299"/>
      <c r="N46" s="298"/>
      <c r="O46" s="298"/>
      <c r="P46" s="299"/>
      <c r="Q46" s="299"/>
      <c r="R46" s="298"/>
      <c r="S46" s="298"/>
      <c r="T46" s="299"/>
      <c r="U46" s="299"/>
      <c r="V46" s="298"/>
      <c r="W46" s="298"/>
      <c r="X46" s="299"/>
      <c r="Y46" s="299"/>
      <c r="Z46" s="298"/>
      <c r="AA46" s="298"/>
      <c r="AB46" s="299"/>
      <c r="AC46" s="299"/>
      <c r="AD46" s="298"/>
      <c r="AE46" s="298"/>
    </row>
    <row r="47" spans="2:31" x14ac:dyDescent="0.25">
      <c r="B47" s="60">
        <v>39</v>
      </c>
      <c r="C47" s="65" t="s">
        <v>257</v>
      </c>
      <c r="D47" s="294">
        <v>4632078.83</v>
      </c>
      <c r="E47" s="295">
        <v>0</v>
      </c>
      <c r="F47" s="298"/>
      <c r="G47" s="298"/>
      <c r="H47" s="294">
        <v>4632078.83</v>
      </c>
      <c r="I47" s="295">
        <v>0</v>
      </c>
      <c r="J47" s="298"/>
      <c r="K47" s="298"/>
      <c r="L47" s="299"/>
      <c r="M47" s="299"/>
      <c r="N47" s="298"/>
      <c r="O47" s="298"/>
      <c r="P47" s="299"/>
      <c r="Q47" s="299"/>
      <c r="R47" s="298"/>
      <c r="S47" s="298"/>
      <c r="T47" s="299"/>
      <c r="U47" s="299"/>
      <c r="V47" s="298"/>
      <c r="W47" s="298"/>
      <c r="X47" s="299"/>
      <c r="Y47" s="299"/>
      <c r="Z47" s="298"/>
      <c r="AA47" s="298"/>
      <c r="AB47" s="299"/>
      <c r="AC47" s="299"/>
      <c r="AD47" s="298"/>
      <c r="AE47" s="298"/>
    </row>
    <row r="48" spans="2:31" x14ac:dyDescent="0.25">
      <c r="B48" s="60">
        <v>40</v>
      </c>
      <c r="C48" s="65" t="s">
        <v>258</v>
      </c>
      <c r="D48" s="294">
        <v>59141811.82</v>
      </c>
      <c r="E48" s="295">
        <v>8356738.0101659996</v>
      </c>
      <c r="F48" s="298"/>
      <c r="G48" s="298"/>
      <c r="H48" s="294">
        <v>59141811.82</v>
      </c>
      <c r="I48" s="295">
        <v>0</v>
      </c>
      <c r="J48" s="298"/>
      <c r="K48" s="298"/>
      <c r="L48" s="299"/>
      <c r="M48" s="299"/>
      <c r="N48" s="298"/>
      <c r="O48" s="298"/>
      <c r="P48" s="299"/>
      <c r="Q48" s="299"/>
      <c r="R48" s="298"/>
      <c r="S48" s="298"/>
      <c r="T48" s="299"/>
      <c r="U48" s="299"/>
      <c r="V48" s="298"/>
      <c r="W48" s="298"/>
      <c r="X48" s="299"/>
      <c r="Y48" s="299"/>
      <c r="Z48" s="298"/>
      <c r="AA48" s="298"/>
      <c r="AB48" s="299"/>
      <c r="AC48" s="299"/>
      <c r="AD48" s="298"/>
      <c r="AE48" s="298"/>
    </row>
    <row r="49" spans="2:31" x14ac:dyDescent="0.25">
      <c r="B49" s="60">
        <v>41</v>
      </c>
      <c r="C49" s="65" t="s">
        <v>259</v>
      </c>
      <c r="D49" s="294">
        <v>106885.17</v>
      </c>
      <c r="E49" s="295">
        <v>0</v>
      </c>
      <c r="F49" s="298"/>
      <c r="G49" s="298"/>
      <c r="H49" s="294">
        <v>106885.17</v>
      </c>
      <c r="I49" s="295">
        <v>0</v>
      </c>
      <c r="J49" s="298"/>
      <c r="K49" s="298"/>
      <c r="L49" s="299"/>
      <c r="M49" s="299"/>
      <c r="N49" s="298"/>
      <c r="O49" s="298"/>
      <c r="P49" s="299"/>
      <c r="Q49" s="299"/>
      <c r="R49" s="298"/>
      <c r="S49" s="298"/>
      <c r="T49" s="299"/>
      <c r="U49" s="299"/>
      <c r="V49" s="298"/>
      <c r="W49" s="298"/>
      <c r="X49" s="299"/>
      <c r="Y49" s="299"/>
      <c r="Z49" s="298"/>
      <c r="AA49" s="298"/>
      <c r="AB49" s="299"/>
      <c r="AC49" s="299"/>
      <c r="AD49" s="298"/>
      <c r="AE49" s="298"/>
    </row>
    <row r="50" spans="2:31" x14ac:dyDescent="0.25">
      <c r="B50" s="60">
        <v>42</v>
      </c>
      <c r="C50" s="65" t="s">
        <v>260</v>
      </c>
      <c r="D50" s="294">
        <v>244012891.93000001</v>
      </c>
      <c r="E50" s="295">
        <v>61005.583895999996</v>
      </c>
      <c r="F50" s="298"/>
      <c r="G50" s="298"/>
      <c r="H50" s="294">
        <v>244012891.93000001</v>
      </c>
      <c r="I50" s="295">
        <v>0</v>
      </c>
      <c r="J50" s="298"/>
      <c r="K50" s="298"/>
      <c r="L50" s="299"/>
      <c r="M50" s="299"/>
      <c r="N50" s="298"/>
      <c r="O50" s="298"/>
      <c r="P50" s="299"/>
      <c r="Q50" s="299"/>
      <c r="R50" s="298"/>
      <c r="S50" s="298"/>
      <c r="T50" s="299"/>
      <c r="U50" s="299"/>
      <c r="V50" s="298"/>
      <c r="W50" s="298"/>
      <c r="X50" s="299"/>
      <c r="Y50" s="299"/>
      <c r="Z50" s="298"/>
      <c r="AA50" s="298"/>
      <c r="AB50" s="299"/>
      <c r="AC50" s="299"/>
      <c r="AD50" s="298"/>
      <c r="AE50" s="298"/>
    </row>
    <row r="51" spans="2:31" x14ac:dyDescent="0.25">
      <c r="B51" s="60">
        <v>43</v>
      </c>
      <c r="C51" s="65" t="s">
        <v>261</v>
      </c>
      <c r="D51" s="294">
        <v>2408124.14</v>
      </c>
      <c r="E51" s="295">
        <v>2603.5341600000002</v>
      </c>
      <c r="F51" s="298"/>
      <c r="G51" s="298"/>
      <c r="H51" s="294">
        <v>2408124.14</v>
      </c>
      <c r="I51" s="295">
        <v>0</v>
      </c>
      <c r="J51" s="298"/>
      <c r="K51" s="298"/>
      <c r="L51" s="299"/>
      <c r="M51" s="299"/>
      <c r="N51" s="298"/>
      <c r="O51" s="298"/>
      <c r="P51" s="299"/>
      <c r="Q51" s="299"/>
      <c r="R51" s="298"/>
      <c r="S51" s="298"/>
      <c r="T51" s="299"/>
      <c r="U51" s="299"/>
      <c r="V51" s="298"/>
      <c r="W51" s="298"/>
      <c r="X51" s="299"/>
      <c r="Y51" s="299"/>
      <c r="Z51" s="298"/>
      <c r="AA51" s="298"/>
      <c r="AB51" s="299"/>
      <c r="AC51" s="299"/>
      <c r="AD51" s="298"/>
      <c r="AE51" s="298"/>
    </row>
    <row r="52" spans="2:31" x14ac:dyDescent="0.25">
      <c r="B52" s="60">
        <v>44</v>
      </c>
      <c r="C52" s="65" t="s">
        <v>262</v>
      </c>
      <c r="D52" s="294">
        <v>79972.429999999993</v>
      </c>
      <c r="E52" s="295">
        <v>927.68018800000004</v>
      </c>
      <c r="F52" s="298"/>
      <c r="G52" s="298"/>
      <c r="H52" s="294">
        <v>79972.429999999993</v>
      </c>
      <c r="I52" s="295">
        <v>0</v>
      </c>
      <c r="J52" s="298"/>
      <c r="K52" s="298"/>
      <c r="L52" s="299"/>
      <c r="M52" s="299"/>
      <c r="N52" s="298"/>
      <c r="O52" s="298"/>
      <c r="P52" s="299"/>
      <c r="Q52" s="299"/>
      <c r="R52" s="298"/>
      <c r="S52" s="298"/>
      <c r="T52" s="299"/>
      <c r="U52" s="299"/>
      <c r="V52" s="298"/>
      <c r="W52" s="298"/>
      <c r="X52" s="299"/>
      <c r="Y52" s="299"/>
      <c r="Z52" s="298"/>
      <c r="AA52" s="298"/>
      <c r="AB52" s="299"/>
      <c r="AC52" s="299"/>
      <c r="AD52" s="298"/>
      <c r="AE52" s="298"/>
    </row>
    <row r="53" spans="2:31" x14ac:dyDescent="0.25">
      <c r="B53" s="60">
        <v>45</v>
      </c>
      <c r="C53" s="65" t="s">
        <v>263</v>
      </c>
      <c r="D53" s="294">
        <v>1920226.52</v>
      </c>
      <c r="E53" s="295">
        <v>639435.43116000004</v>
      </c>
      <c r="F53" s="298"/>
      <c r="G53" s="298"/>
      <c r="H53" s="294">
        <v>1920226.52</v>
      </c>
      <c r="I53" s="295">
        <v>0</v>
      </c>
      <c r="J53" s="298"/>
      <c r="K53" s="298"/>
      <c r="L53" s="299"/>
      <c r="M53" s="299"/>
      <c r="N53" s="298"/>
      <c r="O53" s="298"/>
      <c r="P53" s="299"/>
      <c r="Q53" s="299"/>
      <c r="R53" s="298"/>
      <c r="S53" s="298"/>
      <c r="T53" s="299"/>
      <c r="U53" s="299"/>
      <c r="V53" s="298"/>
      <c r="W53" s="298"/>
      <c r="X53" s="299"/>
      <c r="Y53" s="299"/>
      <c r="Z53" s="298"/>
      <c r="AA53" s="298"/>
      <c r="AB53" s="299"/>
      <c r="AC53" s="299"/>
      <c r="AD53" s="298"/>
      <c r="AE53" s="298"/>
    </row>
    <row r="54" spans="2:31" x14ac:dyDescent="0.25">
      <c r="B54" s="60">
        <v>46</v>
      </c>
      <c r="C54" s="65" t="s">
        <v>264</v>
      </c>
      <c r="D54" s="294">
        <v>100037291.67</v>
      </c>
      <c r="E54" s="295">
        <v>1030384.104201</v>
      </c>
      <c r="F54" s="298"/>
      <c r="G54" s="298"/>
      <c r="H54" s="294">
        <v>100037291.67</v>
      </c>
      <c r="I54" s="295">
        <v>0</v>
      </c>
      <c r="J54" s="298"/>
      <c r="K54" s="298"/>
      <c r="L54" s="299"/>
      <c r="M54" s="299"/>
      <c r="N54" s="298"/>
      <c r="O54" s="298"/>
      <c r="P54" s="299"/>
      <c r="Q54" s="299"/>
      <c r="R54" s="298"/>
      <c r="S54" s="298"/>
      <c r="T54" s="299"/>
      <c r="U54" s="299"/>
      <c r="V54" s="298"/>
      <c r="W54" s="298"/>
      <c r="X54" s="299"/>
      <c r="Y54" s="299"/>
      <c r="Z54" s="298"/>
      <c r="AA54" s="298"/>
      <c r="AB54" s="299"/>
      <c r="AC54" s="299"/>
      <c r="AD54" s="298"/>
      <c r="AE54" s="298"/>
    </row>
    <row r="55" spans="2:31" x14ac:dyDescent="0.25">
      <c r="B55" s="60">
        <v>47</v>
      </c>
      <c r="C55" s="65" t="s">
        <v>265</v>
      </c>
      <c r="D55" s="294">
        <v>13641961.949999999</v>
      </c>
      <c r="E55" s="295">
        <v>1283708.619495</v>
      </c>
      <c r="F55" s="298"/>
      <c r="G55" s="298"/>
      <c r="H55" s="294">
        <v>13641961.949999999</v>
      </c>
      <c r="I55" s="295">
        <v>0</v>
      </c>
      <c r="J55" s="298"/>
      <c r="K55" s="298"/>
      <c r="L55" s="299"/>
      <c r="M55" s="299"/>
      <c r="N55" s="298"/>
      <c r="O55" s="298"/>
      <c r="P55" s="299"/>
      <c r="Q55" s="299"/>
      <c r="R55" s="298"/>
      <c r="S55" s="298"/>
      <c r="T55" s="299"/>
      <c r="U55" s="299"/>
      <c r="V55" s="298"/>
      <c r="W55" s="298"/>
      <c r="X55" s="299"/>
      <c r="Y55" s="299"/>
      <c r="Z55" s="298"/>
      <c r="AA55" s="298"/>
      <c r="AB55" s="299"/>
      <c r="AC55" s="299"/>
      <c r="AD55" s="298"/>
      <c r="AE55" s="298"/>
    </row>
    <row r="56" spans="2:31" x14ac:dyDescent="0.25">
      <c r="B56" s="60">
        <v>48</v>
      </c>
      <c r="C56" s="65" t="s">
        <v>266</v>
      </c>
      <c r="D56" s="294">
        <v>26954464.02</v>
      </c>
      <c r="E56" s="295">
        <v>0</v>
      </c>
      <c r="F56" s="298"/>
      <c r="G56" s="298"/>
      <c r="H56" s="294">
        <v>26954464.02</v>
      </c>
      <c r="I56" s="295">
        <v>0</v>
      </c>
      <c r="J56" s="298"/>
      <c r="K56" s="298"/>
      <c r="L56" s="299"/>
      <c r="M56" s="299"/>
      <c r="N56" s="298"/>
      <c r="O56" s="298"/>
      <c r="P56" s="299"/>
      <c r="Q56" s="299"/>
      <c r="R56" s="298"/>
      <c r="S56" s="298"/>
      <c r="T56" s="299"/>
      <c r="U56" s="299"/>
      <c r="V56" s="298"/>
      <c r="W56" s="298"/>
      <c r="X56" s="299"/>
      <c r="Y56" s="299"/>
      <c r="Z56" s="298"/>
      <c r="AA56" s="298"/>
      <c r="AB56" s="299"/>
      <c r="AC56" s="299"/>
      <c r="AD56" s="298"/>
      <c r="AE56" s="298"/>
    </row>
    <row r="57" spans="2:31" x14ac:dyDescent="0.25">
      <c r="B57" s="60">
        <v>49</v>
      </c>
      <c r="C57" s="65" t="s">
        <v>267</v>
      </c>
      <c r="D57" s="294">
        <v>39.15</v>
      </c>
      <c r="E57" s="295">
        <v>13.67118</v>
      </c>
      <c r="F57" s="298"/>
      <c r="G57" s="298"/>
      <c r="H57" s="294">
        <v>39.15</v>
      </c>
      <c r="I57" s="295">
        <v>2.7757350000000001</v>
      </c>
      <c r="J57" s="298"/>
      <c r="K57" s="298"/>
      <c r="L57" s="299"/>
      <c r="M57" s="299"/>
      <c r="N57" s="298"/>
      <c r="O57" s="298"/>
      <c r="P57" s="299"/>
      <c r="Q57" s="299"/>
      <c r="R57" s="298"/>
      <c r="S57" s="298"/>
      <c r="T57" s="299"/>
      <c r="U57" s="299"/>
      <c r="V57" s="298"/>
      <c r="W57" s="298"/>
      <c r="X57" s="299"/>
      <c r="Y57" s="299"/>
      <c r="Z57" s="298"/>
      <c r="AA57" s="298"/>
      <c r="AB57" s="299"/>
      <c r="AC57" s="299"/>
      <c r="AD57" s="298"/>
      <c r="AE57" s="298"/>
    </row>
    <row r="58" spans="2:31" x14ac:dyDescent="0.25">
      <c r="B58" s="60">
        <v>50</v>
      </c>
      <c r="C58" s="65" t="s">
        <v>268</v>
      </c>
      <c r="D58" s="294">
        <v>67134221.329999998</v>
      </c>
      <c r="E58" s="295">
        <v>12230834.669214001</v>
      </c>
      <c r="F58" s="298"/>
      <c r="G58" s="298"/>
      <c r="H58" s="294">
        <v>67134221.329999998</v>
      </c>
      <c r="I58" s="295">
        <v>0</v>
      </c>
      <c r="J58" s="298"/>
      <c r="K58" s="298"/>
      <c r="L58" s="299"/>
      <c r="M58" s="299"/>
      <c r="N58" s="298"/>
      <c r="O58" s="298"/>
      <c r="P58" s="299"/>
      <c r="Q58" s="299"/>
      <c r="R58" s="298"/>
      <c r="S58" s="298"/>
      <c r="T58" s="299"/>
      <c r="U58" s="299"/>
      <c r="V58" s="298"/>
      <c r="W58" s="298"/>
      <c r="X58" s="299"/>
      <c r="Y58" s="299"/>
      <c r="Z58" s="298"/>
      <c r="AA58" s="298"/>
      <c r="AB58" s="299"/>
      <c r="AC58" s="299"/>
      <c r="AD58" s="298"/>
      <c r="AE58" s="298"/>
    </row>
    <row r="59" spans="2:31" x14ac:dyDescent="0.25">
      <c r="B59" s="60">
        <v>51</v>
      </c>
      <c r="C59" s="65" t="s">
        <v>269</v>
      </c>
      <c r="D59" s="294">
        <v>84693789.129999995</v>
      </c>
      <c r="E59" s="295">
        <v>47373228.398500003</v>
      </c>
      <c r="F59" s="298"/>
      <c r="G59" s="298"/>
      <c r="H59" s="294">
        <v>84693789.129999995</v>
      </c>
      <c r="I59" s="295">
        <v>38153.618439999998</v>
      </c>
      <c r="J59" s="298"/>
      <c r="K59" s="298"/>
      <c r="L59" s="299"/>
      <c r="M59" s="299"/>
      <c r="N59" s="298"/>
      <c r="O59" s="298"/>
      <c r="P59" s="299"/>
      <c r="Q59" s="299"/>
      <c r="R59" s="298"/>
      <c r="S59" s="298"/>
      <c r="T59" s="299"/>
      <c r="U59" s="299"/>
      <c r="V59" s="298"/>
      <c r="W59" s="298"/>
      <c r="X59" s="299"/>
      <c r="Y59" s="299"/>
      <c r="Z59" s="298"/>
      <c r="AA59" s="298"/>
      <c r="AB59" s="299"/>
      <c r="AC59" s="299"/>
      <c r="AD59" s="298"/>
      <c r="AE59" s="298"/>
    </row>
    <row r="60" spans="2:31" x14ac:dyDescent="0.25">
      <c r="B60" s="60">
        <v>52</v>
      </c>
      <c r="C60" s="65" t="s">
        <v>270</v>
      </c>
      <c r="D60" s="294">
        <v>46098649.630000003</v>
      </c>
      <c r="E60" s="295">
        <v>36092476.642200001</v>
      </c>
      <c r="F60" s="298"/>
      <c r="G60" s="298"/>
      <c r="H60" s="294">
        <v>46098649.630000003</v>
      </c>
      <c r="I60" s="295">
        <v>0</v>
      </c>
      <c r="J60" s="298"/>
      <c r="K60" s="298"/>
      <c r="L60" s="299"/>
      <c r="M60" s="299"/>
      <c r="N60" s="298"/>
      <c r="O60" s="298"/>
      <c r="P60" s="299"/>
      <c r="Q60" s="299"/>
      <c r="R60" s="298"/>
      <c r="S60" s="298"/>
      <c r="T60" s="299"/>
      <c r="U60" s="299"/>
      <c r="V60" s="298"/>
      <c r="W60" s="298"/>
      <c r="X60" s="299"/>
      <c r="Y60" s="299"/>
      <c r="Z60" s="298"/>
      <c r="AA60" s="298"/>
      <c r="AB60" s="299"/>
      <c r="AC60" s="299"/>
      <c r="AD60" s="298"/>
      <c r="AE60" s="298"/>
    </row>
    <row r="61" spans="2:31" x14ac:dyDescent="0.25">
      <c r="B61" s="60">
        <v>53</v>
      </c>
      <c r="C61" s="65" t="s">
        <v>271</v>
      </c>
      <c r="D61" s="294">
        <v>125188554.97</v>
      </c>
      <c r="E61" s="295">
        <v>80996995.065589994</v>
      </c>
      <c r="F61" s="298"/>
      <c r="G61" s="298"/>
      <c r="H61" s="294">
        <v>125188554.97</v>
      </c>
      <c r="I61" s="295">
        <v>0</v>
      </c>
      <c r="J61" s="298"/>
      <c r="K61" s="298"/>
      <c r="L61" s="299"/>
      <c r="M61" s="299"/>
      <c r="N61" s="298"/>
      <c r="O61" s="298"/>
      <c r="P61" s="299"/>
      <c r="Q61" s="299"/>
      <c r="R61" s="298"/>
      <c r="S61" s="298"/>
      <c r="T61" s="299"/>
      <c r="U61" s="299"/>
      <c r="V61" s="298"/>
      <c r="W61" s="298"/>
      <c r="X61" s="299"/>
      <c r="Y61" s="299"/>
      <c r="Z61" s="298"/>
      <c r="AA61" s="298"/>
      <c r="AB61" s="299"/>
      <c r="AC61" s="299"/>
      <c r="AD61" s="298"/>
      <c r="AE61" s="298"/>
    </row>
    <row r="62" spans="2:31" x14ac:dyDescent="0.25">
      <c r="B62" s="60">
        <v>54</v>
      </c>
      <c r="C62" s="65" t="s">
        <v>272</v>
      </c>
      <c r="D62" s="294">
        <v>1040588.46</v>
      </c>
      <c r="E62" s="295">
        <v>0</v>
      </c>
      <c r="F62" s="298"/>
      <c r="G62" s="298"/>
      <c r="H62" s="294">
        <v>1040588.46</v>
      </c>
      <c r="I62" s="295">
        <v>0</v>
      </c>
      <c r="J62" s="298"/>
      <c r="K62" s="298"/>
      <c r="L62" s="299"/>
      <c r="M62" s="299"/>
      <c r="N62" s="298"/>
      <c r="O62" s="298"/>
      <c r="P62" s="299"/>
      <c r="Q62" s="299"/>
      <c r="R62" s="298"/>
      <c r="S62" s="298"/>
      <c r="T62" s="299"/>
      <c r="U62" s="299"/>
      <c r="V62" s="298"/>
      <c r="W62" s="298"/>
      <c r="X62" s="299"/>
      <c r="Y62" s="299"/>
      <c r="Z62" s="298"/>
      <c r="AA62" s="298"/>
      <c r="AB62" s="299"/>
      <c r="AC62" s="299"/>
      <c r="AD62" s="298"/>
      <c r="AE62" s="298"/>
    </row>
    <row r="63" spans="2:31" x14ac:dyDescent="0.25">
      <c r="B63" s="60">
        <v>55</v>
      </c>
      <c r="C63" s="65" t="s">
        <v>273</v>
      </c>
      <c r="D63" s="294">
        <v>125907729.75</v>
      </c>
      <c r="E63" s="295">
        <v>60673359.859970003</v>
      </c>
      <c r="F63" s="298"/>
      <c r="G63" s="298"/>
      <c r="H63" s="294">
        <v>125907729.75</v>
      </c>
      <c r="I63" s="295">
        <v>0</v>
      </c>
      <c r="J63" s="298"/>
      <c r="K63" s="298"/>
      <c r="L63" s="299"/>
      <c r="M63" s="299"/>
      <c r="N63" s="298"/>
      <c r="O63" s="298"/>
      <c r="P63" s="299"/>
      <c r="Q63" s="299"/>
      <c r="R63" s="298"/>
      <c r="S63" s="298"/>
      <c r="T63" s="299"/>
      <c r="U63" s="299"/>
      <c r="V63" s="298"/>
      <c r="W63" s="298"/>
      <c r="X63" s="299"/>
      <c r="Y63" s="299"/>
      <c r="Z63" s="298"/>
      <c r="AA63" s="298"/>
      <c r="AB63" s="299"/>
      <c r="AC63" s="299"/>
      <c r="AD63" s="298"/>
      <c r="AE63" s="298"/>
    </row>
    <row r="64" spans="2:31" x14ac:dyDescent="0.25">
      <c r="B64" s="60">
        <v>56</v>
      </c>
      <c r="C64" s="65" t="s">
        <v>274</v>
      </c>
      <c r="D64" s="294">
        <v>9190875.8599999994</v>
      </c>
      <c r="E64" s="295">
        <v>942301.53506000002</v>
      </c>
      <c r="F64" s="298"/>
      <c r="G64" s="298"/>
      <c r="H64" s="294">
        <v>9190875.8599999994</v>
      </c>
      <c r="I64" s="295">
        <v>0</v>
      </c>
      <c r="J64" s="298"/>
      <c r="K64" s="298"/>
      <c r="L64" s="299"/>
      <c r="M64" s="299"/>
      <c r="N64" s="298"/>
      <c r="O64" s="298"/>
      <c r="P64" s="299"/>
      <c r="Q64" s="299"/>
      <c r="R64" s="298"/>
      <c r="S64" s="298"/>
      <c r="T64" s="299"/>
      <c r="U64" s="299"/>
      <c r="V64" s="298"/>
      <c r="W64" s="298"/>
      <c r="X64" s="299"/>
      <c r="Y64" s="299"/>
      <c r="Z64" s="298"/>
      <c r="AA64" s="298"/>
      <c r="AB64" s="299"/>
      <c r="AC64" s="299"/>
      <c r="AD64" s="298"/>
      <c r="AE64" s="298"/>
    </row>
    <row r="65" spans="2:31" x14ac:dyDescent="0.25">
      <c r="B65" s="60">
        <v>57</v>
      </c>
      <c r="C65" s="65" t="s">
        <v>275</v>
      </c>
      <c r="D65" s="294">
        <v>17442300.539999999</v>
      </c>
      <c r="E65" s="295">
        <v>0</v>
      </c>
      <c r="F65" s="298"/>
      <c r="G65" s="298"/>
      <c r="H65" s="294">
        <v>17442300.539999999</v>
      </c>
      <c r="I65" s="295">
        <v>0</v>
      </c>
      <c r="J65" s="298"/>
      <c r="K65" s="298"/>
      <c r="L65" s="299"/>
      <c r="M65" s="299"/>
      <c r="N65" s="298"/>
      <c r="O65" s="298"/>
      <c r="P65" s="299"/>
      <c r="Q65" s="299"/>
      <c r="R65" s="298"/>
      <c r="S65" s="298"/>
      <c r="T65" s="299"/>
      <c r="U65" s="299"/>
      <c r="V65" s="298"/>
      <c r="W65" s="298"/>
      <c r="X65" s="299"/>
      <c r="Y65" s="299"/>
      <c r="Z65" s="298"/>
      <c r="AA65" s="298"/>
      <c r="AB65" s="299"/>
      <c r="AC65" s="299"/>
      <c r="AD65" s="298"/>
      <c r="AE65" s="298"/>
    </row>
    <row r="66" spans="2:31" x14ac:dyDescent="0.25">
      <c r="B66" s="60">
        <v>58</v>
      </c>
      <c r="C66" s="65" t="s">
        <v>276</v>
      </c>
      <c r="D66" s="294">
        <v>8392182.6500000004</v>
      </c>
      <c r="E66" s="295">
        <v>0</v>
      </c>
      <c r="F66" s="298"/>
      <c r="G66" s="298"/>
      <c r="H66" s="294">
        <v>8392182.6500000004</v>
      </c>
      <c r="I66" s="295">
        <v>0</v>
      </c>
      <c r="J66" s="298"/>
      <c r="K66" s="298"/>
      <c r="L66" s="299"/>
      <c r="M66" s="299"/>
      <c r="N66" s="298"/>
      <c r="O66" s="298"/>
      <c r="P66" s="299"/>
      <c r="Q66" s="299"/>
      <c r="R66" s="298"/>
      <c r="S66" s="298"/>
      <c r="T66" s="299"/>
      <c r="U66" s="299"/>
      <c r="V66" s="298"/>
      <c r="W66" s="298"/>
      <c r="X66" s="299"/>
      <c r="Y66" s="299"/>
      <c r="Z66" s="298"/>
      <c r="AA66" s="298"/>
      <c r="AB66" s="299"/>
      <c r="AC66" s="299"/>
      <c r="AD66" s="298"/>
      <c r="AE66" s="298"/>
    </row>
    <row r="67" spans="2:31" x14ac:dyDescent="0.25">
      <c r="B67" s="60">
        <v>59</v>
      </c>
      <c r="C67" s="65" t="s">
        <v>277</v>
      </c>
      <c r="D67" s="294">
        <v>55196757.450000003</v>
      </c>
      <c r="E67" s="295">
        <v>27653575.482450001</v>
      </c>
      <c r="F67" s="298"/>
      <c r="G67" s="298"/>
      <c r="H67" s="294">
        <v>55196757.450000003</v>
      </c>
      <c r="I67" s="295">
        <v>1435115.6936999999</v>
      </c>
      <c r="J67" s="298"/>
      <c r="K67" s="298"/>
      <c r="L67" s="299"/>
      <c r="M67" s="299"/>
      <c r="N67" s="298"/>
      <c r="O67" s="298"/>
      <c r="P67" s="299"/>
      <c r="Q67" s="299"/>
      <c r="R67" s="298"/>
      <c r="S67" s="298"/>
      <c r="T67" s="299"/>
      <c r="U67" s="299"/>
      <c r="V67" s="298"/>
      <c r="W67" s="298"/>
      <c r="X67" s="299"/>
      <c r="Y67" s="299"/>
      <c r="Z67" s="298"/>
      <c r="AA67" s="298"/>
      <c r="AB67" s="299"/>
      <c r="AC67" s="299"/>
      <c r="AD67" s="298"/>
      <c r="AE67" s="298"/>
    </row>
    <row r="68" spans="2:31" x14ac:dyDescent="0.25">
      <c r="B68" s="60">
        <v>60</v>
      </c>
      <c r="C68" s="65" t="s">
        <v>278</v>
      </c>
      <c r="D68" s="294">
        <v>65845963.2299999</v>
      </c>
      <c r="E68" s="295">
        <v>22711514.925000001</v>
      </c>
      <c r="F68" s="298"/>
      <c r="G68" s="298"/>
      <c r="H68" s="294">
        <v>65845963.2299999</v>
      </c>
      <c r="I68" s="295">
        <v>5044332.5352499997</v>
      </c>
      <c r="J68" s="298"/>
      <c r="K68" s="298"/>
      <c r="L68" s="299"/>
      <c r="M68" s="299"/>
      <c r="N68" s="298"/>
      <c r="O68" s="298"/>
      <c r="P68" s="299"/>
      <c r="Q68" s="299"/>
      <c r="R68" s="298"/>
      <c r="S68" s="298"/>
      <c r="T68" s="299"/>
      <c r="U68" s="299"/>
      <c r="V68" s="298"/>
      <c r="W68" s="298"/>
      <c r="X68" s="299"/>
      <c r="Y68" s="299"/>
      <c r="Z68" s="298"/>
      <c r="AA68" s="298"/>
      <c r="AB68" s="299"/>
      <c r="AC68" s="299"/>
      <c r="AD68" s="298"/>
      <c r="AE68" s="298"/>
    </row>
    <row r="69" spans="2:31" x14ac:dyDescent="0.25">
      <c r="B69" s="60">
        <v>61</v>
      </c>
      <c r="C69" s="65" t="s">
        <v>279</v>
      </c>
      <c r="D69" s="294">
        <v>15308180.380000001</v>
      </c>
      <c r="E69" s="295">
        <v>10002365.060292</v>
      </c>
      <c r="F69" s="298"/>
      <c r="G69" s="298"/>
      <c r="H69" s="294">
        <v>15308180.380000001</v>
      </c>
      <c r="I69" s="295">
        <v>0</v>
      </c>
      <c r="J69" s="298"/>
      <c r="K69" s="298"/>
      <c r="L69" s="299"/>
      <c r="M69" s="299"/>
      <c r="N69" s="298"/>
      <c r="O69" s="298"/>
      <c r="P69" s="299"/>
      <c r="Q69" s="299"/>
      <c r="R69" s="298"/>
      <c r="S69" s="298"/>
      <c r="T69" s="299"/>
      <c r="U69" s="299"/>
      <c r="V69" s="298"/>
      <c r="W69" s="298"/>
      <c r="X69" s="299"/>
      <c r="Y69" s="299"/>
      <c r="Z69" s="298"/>
      <c r="AA69" s="298"/>
      <c r="AB69" s="299"/>
      <c r="AC69" s="299"/>
      <c r="AD69" s="298"/>
      <c r="AE69" s="298"/>
    </row>
    <row r="70" spans="2:31" x14ac:dyDescent="0.25">
      <c r="B70" s="60">
        <v>62</v>
      </c>
      <c r="C70" s="65" t="s">
        <v>280</v>
      </c>
      <c r="D70" s="294">
        <v>416778.81</v>
      </c>
      <c r="E70" s="295">
        <v>337876.4963</v>
      </c>
      <c r="F70" s="298"/>
      <c r="G70" s="298"/>
      <c r="H70" s="294">
        <v>416778.81</v>
      </c>
      <c r="I70" s="295">
        <v>0</v>
      </c>
      <c r="J70" s="298"/>
      <c r="K70" s="298"/>
      <c r="L70" s="299"/>
      <c r="M70" s="299"/>
      <c r="N70" s="298"/>
      <c r="O70" s="298"/>
      <c r="P70" s="299"/>
      <c r="Q70" s="299"/>
      <c r="R70" s="298"/>
      <c r="S70" s="298"/>
      <c r="T70" s="299"/>
      <c r="U70" s="299"/>
      <c r="V70" s="298"/>
      <c r="W70" s="298"/>
      <c r="X70" s="299"/>
      <c r="Y70" s="299"/>
      <c r="Z70" s="298"/>
      <c r="AA70" s="298"/>
      <c r="AB70" s="299"/>
      <c r="AC70" s="299"/>
      <c r="AD70" s="298"/>
      <c r="AE70" s="298"/>
    </row>
    <row r="71" spans="2:31" x14ac:dyDescent="0.25">
      <c r="B71" s="60">
        <v>63</v>
      </c>
      <c r="C71" s="65" t="s">
        <v>281</v>
      </c>
      <c r="D71" s="294">
        <v>398418.56</v>
      </c>
      <c r="E71" s="295">
        <v>199209.28</v>
      </c>
      <c r="F71" s="298"/>
      <c r="G71" s="298"/>
      <c r="H71" s="294">
        <v>398418.56</v>
      </c>
      <c r="I71" s="295">
        <v>0</v>
      </c>
      <c r="J71" s="298"/>
      <c r="K71" s="298"/>
      <c r="L71" s="299"/>
      <c r="M71" s="299"/>
      <c r="N71" s="298"/>
      <c r="O71" s="298"/>
      <c r="P71" s="299"/>
      <c r="Q71" s="299"/>
      <c r="R71" s="298"/>
      <c r="S71" s="298"/>
      <c r="T71" s="299"/>
      <c r="U71" s="299"/>
      <c r="V71" s="298"/>
      <c r="W71" s="298"/>
      <c r="X71" s="299"/>
      <c r="Y71" s="299"/>
      <c r="Z71" s="298"/>
      <c r="AA71" s="298"/>
      <c r="AB71" s="299"/>
      <c r="AC71" s="299"/>
      <c r="AD71" s="298"/>
      <c r="AE71" s="298"/>
    </row>
    <row r="72" spans="2:31" x14ac:dyDescent="0.25">
      <c r="B72" s="60">
        <v>64</v>
      </c>
      <c r="C72" s="65" t="s">
        <v>282</v>
      </c>
      <c r="D72" s="294">
        <v>821178.05</v>
      </c>
      <c r="E72" s="295">
        <v>472505.84996999998</v>
      </c>
      <c r="F72" s="298"/>
      <c r="G72" s="298"/>
      <c r="H72" s="294">
        <v>821178.05</v>
      </c>
      <c r="I72" s="295">
        <v>0</v>
      </c>
      <c r="J72" s="298"/>
      <c r="K72" s="298"/>
      <c r="L72" s="299"/>
      <c r="M72" s="299"/>
      <c r="N72" s="298"/>
      <c r="O72" s="298"/>
      <c r="P72" s="299"/>
      <c r="Q72" s="299"/>
      <c r="R72" s="298"/>
      <c r="S72" s="298"/>
      <c r="T72" s="299"/>
      <c r="U72" s="299"/>
      <c r="V72" s="298"/>
      <c r="W72" s="298"/>
      <c r="X72" s="299"/>
      <c r="Y72" s="299"/>
      <c r="Z72" s="298"/>
      <c r="AA72" s="298"/>
      <c r="AB72" s="299"/>
      <c r="AC72" s="299"/>
      <c r="AD72" s="298"/>
      <c r="AE72" s="298"/>
    </row>
    <row r="73" spans="2:31" x14ac:dyDescent="0.25">
      <c r="B73" s="60">
        <v>65</v>
      </c>
      <c r="C73" s="65" t="s">
        <v>283</v>
      </c>
      <c r="D73" s="294">
        <v>3710.88</v>
      </c>
      <c r="E73" s="295">
        <v>0</v>
      </c>
      <c r="F73" s="298"/>
      <c r="G73" s="298"/>
      <c r="H73" s="294">
        <v>3710.88</v>
      </c>
      <c r="I73" s="295">
        <v>0</v>
      </c>
      <c r="J73" s="298"/>
      <c r="K73" s="298"/>
      <c r="L73" s="299"/>
      <c r="M73" s="299"/>
      <c r="N73" s="298"/>
      <c r="O73" s="298"/>
      <c r="P73" s="299"/>
      <c r="Q73" s="299"/>
      <c r="R73" s="298"/>
      <c r="S73" s="298"/>
      <c r="T73" s="299"/>
      <c r="U73" s="299"/>
      <c r="V73" s="298"/>
      <c r="W73" s="298"/>
      <c r="X73" s="299"/>
      <c r="Y73" s="299"/>
      <c r="Z73" s="298"/>
      <c r="AA73" s="298"/>
      <c r="AB73" s="299"/>
      <c r="AC73" s="299"/>
      <c r="AD73" s="298"/>
      <c r="AE73" s="298"/>
    </row>
    <row r="74" spans="2:31" x14ac:dyDescent="0.25">
      <c r="B74" s="60">
        <v>66</v>
      </c>
      <c r="C74" s="65" t="s">
        <v>284</v>
      </c>
      <c r="D74" s="294">
        <v>1662087.6</v>
      </c>
      <c r="E74" s="295">
        <v>0</v>
      </c>
      <c r="F74" s="298"/>
      <c r="G74" s="298"/>
      <c r="H74" s="294">
        <v>1662087.6</v>
      </c>
      <c r="I74" s="295">
        <v>0</v>
      </c>
      <c r="J74" s="298"/>
      <c r="K74" s="298"/>
      <c r="L74" s="299"/>
      <c r="M74" s="299"/>
      <c r="N74" s="298"/>
      <c r="O74" s="298"/>
      <c r="P74" s="299"/>
      <c r="Q74" s="299"/>
      <c r="R74" s="298"/>
      <c r="S74" s="298"/>
      <c r="T74" s="299"/>
      <c r="U74" s="299"/>
      <c r="V74" s="298"/>
      <c r="W74" s="298"/>
      <c r="X74" s="299"/>
      <c r="Y74" s="299"/>
      <c r="Z74" s="298"/>
      <c r="AA74" s="298"/>
      <c r="AB74" s="299"/>
      <c r="AC74" s="299"/>
      <c r="AD74" s="298"/>
      <c r="AE74" s="298"/>
    </row>
    <row r="75" spans="2:31" x14ac:dyDescent="0.25">
      <c r="B75" s="60">
        <v>67</v>
      </c>
      <c r="C75" s="65" t="s">
        <v>285</v>
      </c>
      <c r="D75" s="294">
        <v>2367.02</v>
      </c>
      <c r="E75" s="295">
        <v>0</v>
      </c>
      <c r="F75" s="298"/>
      <c r="G75" s="298"/>
      <c r="H75" s="294">
        <v>2367.02</v>
      </c>
      <c r="I75" s="295">
        <v>0</v>
      </c>
      <c r="J75" s="298"/>
      <c r="K75" s="298"/>
      <c r="L75" s="299"/>
      <c r="M75" s="299"/>
      <c r="N75" s="298"/>
      <c r="O75" s="298"/>
      <c r="P75" s="299"/>
      <c r="Q75" s="299"/>
      <c r="R75" s="298"/>
      <c r="S75" s="298"/>
      <c r="T75" s="299"/>
      <c r="U75" s="299"/>
      <c r="V75" s="298"/>
      <c r="W75" s="298"/>
      <c r="X75" s="299"/>
      <c r="Y75" s="299"/>
      <c r="Z75" s="298"/>
      <c r="AA75" s="298"/>
      <c r="AB75" s="299"/>
      <c r="AC75" s="299"/>
      <c r="AD75" s="298"/>
      <c r="AE75" s="298"/>
    </row>
    <row r="76" spans="2:31" x14ac:dyDescent="0.25">
      <c r="B76" s="60">
        <v>68</v>
      </c>
      <c r="C76" s="65" t="s">
        <v>286</v>
      </c>
      <c r="D76" s="294">
        <v>10584134.529999999</v>
      </c>
      <c r="E76" s="295">
        <v>0</v>
      </c>
      <c r="F76" s="298"/>
      <c r="G76" s="298"/>
      <c r="H76" s="294">
        <v>10584134.529999999</v>
      </c>
      <c r="I76" s="295">
        <v>0</v>
      </c>
      <c r="J76" s="298"/>
      <c r="K76" s="298"/>
      <c r="L76" s="299"/>
      <c r="M76" s="299"/>
      <c r="N76" s="298"/>
      <c r="O76" s="298"/>
      <c r="P76" s="299"/>
      <c r="Q76" s="299"/>
      <c r="R76" s="298"/>
      <c r="S76" s="298"/>
      <c r="T76" s="299"/>
      <c r="U76" s="299"/>
      <c r="V76" s="298"/>
      <c r="W76" s="298"/>
      <c r="X76" s="299"/>
      <c r="Y76" s="299"/>
      <c r="Z76" s="298"/>
      <c r="AA76" s="298"/>
      <c r="AB76" s="299"/>
      <c r="AC76" s="299"/>
      <c r="AD76" s="298"/>
      <c r="AE76" s="298"/>
    </row>
    <row r="77" spans="2:31" x14ac:dyDescent="0.25">
      <c r="B77" s="60">
        <v>69</v>
      </c>
      <c r="C77" s="65" t="s">
        <v>287</v>
      </c>
      <c r="D77" s="294">
        <v>12.32</v>
      </c>
      <c r="E77" s="295">
        <v>0</v>
      </c>
      <c r="F77" s="298"/>
      <c r="G77" s="298"/>
      <c r="H77" s="294">
        <v>12.32</v>
      </c>
      <c r="I77" s="295">
        <v>0</v>
      </c>
      <c r="J77" s="298"/>
      <c r="K77" s="298"/>
      <c r="L77" s="299"/>
      <c r="M77" s="299"/>
      <c r="N77" s="298"/>
      <c r="O77" s="298"/>
      <c r="P77" s="299"/>
      <c r="Q77" s="299"/>
      <c r="R77" s="298"/>
      <c r="S77" s="298"/>
      <c r="T77" s="299"/>
      <c r="U77" s="299"/>
      <c r="V77" s="298"/>
      <c r="W77" s="298"/>
      <c r="X77" s="299"/>
      <c r="Y77" s="299"/>
      <c r="Z77" s="298"/>
      <c r="AA77" s="298"/>
      <c r="AB77" s="299"/>
      <c r="AC77" s="299"/>
      <c r="AD77" s="298"/>
      <c r="AE77" s="298"/>
    </row>
    <row r="78" spans="2:31" x14ac:dyDescent="0.25">
      <c r="B78" s="60">
        <v>70</v>
      </c>
      <c r="C78" s="65" t="s">
        <v>288</v>
      </c>
      <c r="D78" s="294">
        <v>31851.33</v>
      </c>
      <c r="E78" s="295">
        <v>0</v>
      </c>
      <c r="F78" s="298"/>
      <c r="G78" s="298"/>
      <c r="H78" s="294">
        <v>31851.33</v>
      </c>
      <c r="I78" s="295">
        <v>0</v>
      </c>
      <c r="J78" s="298"/>
      <c r="K78" s="298"/>
      <c r="L78" s="299"/>
      <c r="M78" s="299"/>
      <c r="N78" s="298"/>
      <c r="O78" s="298"/>
      <c r="P78" s="299"/>
      <c r="Q78" s="299"/>
      <c r="R78" s="298"/>
      <c r="S78" s="298"/>
      <c r="T78" s="299"/>
      <c r="U78" s="299"/>
      <c r="V78" s="298"/>
      <c r="W78" s="298"/>
      <c r="X78" s="299"/>
      <c r="Y78" s="299"/>
      <c r="Z78" s="298"/>
      <c r="AA78" s="298"/>
      <c r="AB78" s="299"/>
      <c r="AC78" s="299"/>
      <c r="AD78" s="298"/>
      <c r="AE78" s="298"/>
    </row>
    <row r="79" spans="2:31" x14ac:dyDescent="0.25">
      <c r="B79" s="60">
        <v>71</v>
      </c>
      <c r="C79" s="65" t="s">
        <v>289</v>
      </c>
      <c r="D79" s="294">
        <v>136051660.37</v>
      </c>
      <c r="E79" s="295">
        <v>56869594.034659997</v>
      </c>
      <c r="F79" s="298"/>
      <c r="G79" s="298"/>
      <c r="H79" s="294">
        <v>136051660.37</v>
      </c>
      <c r="I79" s="295">
        <v>0</v>
      </c>
      <c r="J79" s="298"/>
      <c r="K79" s="298"/>
      <c r="L79" s="299"/>
      <c r="M79" s="299"/>
      <c r="N79" s="298"/>
      <c r="O79" s="298"/>
      <c r="P79" s="299"/>
      <c r="Q79" s="299"/>
      <c r="R79" s="298"/>
      <c r="S79" s="298"/>
      <c r="T79" s="299"/>
      <c r="U79" s="299"/>
      <c r="V79" s="298"/>
      <c r="W79" s="298"/>
      <c r="X79" s="299"/>
      <c r="Y79" s="299"/>
      <c r="Z79" s="298"/>
      <c r="AA79" s="298"/>
      <c r="AB79" s="299"/>
      <c r="AC79" s="299"/>
      <c r="AD79" s="298"/>
      <c r="AE79" s="298"/>
    </row>
    <row r="80" spans="2:31" x14ac:dyDescent="0.25">
      <c r="B80" s="60">
        <v>72</v>
      </c>
      <c r="C80" s="65" t="s">
        <v>290</v>
      </c>
      <c r="D80" s="294">
        <v>75776537.5</v>
      </c>
      <c r="E80" s="295">
        <v>1106337.4475</v>
      </c>
      <c r="F80" s="298"/>
      <c r="G80" s="298"/>
      <c r="H80" s="294">
        <v>75776537.5</v>
      </c>
      <c r="I80" s="295">
        <v>0</v>
      </c>
      <c r="J80" s="298"/>
      <c r="K80" s="298"/>
      <c r="L80" s="299"/>
      <c r="M80" s="299"/>
      <c r="N80" s="298"/>
      <c r="O80" s="298"/>
      <c r="P80" s="299"/>
      <c r="Q80" s="299"/>
      <c r="R80" s="298"/>
      <c r="S80" s="298"/>
      <c r="T80" s="299"/>
      <c r="U80" s="299"/>
      <c r="V80" s="298"/>
      <c r="W80" s="298"/>
      <c r="X80" s="299"/>
      <c r="Y80" s="299"/>
      <c r="Z80" s="298"/>
      <c r="AA80" s="298"/>
      <c r="AB80" s="299"/>
      <c r="AC80" s="299"/>
      <c r="AD80" s="298"/>
      <c r="AE80" s="298"/>
    </row>
    <row r="81" spans="2:31" x14ac:dyDescent="0.25">
      <c r="B81" s="60">
        <v>73</v>
      </c>
      <c r="C81" s="65" t="s">
        <v>291</v>
      </c>
      <c r="D81" s="294">
        <v>30308026.699999999</v>
      </c>
      <c r="E81" s="295">
        <v>0</v>
      </c>
      <c r="F81" s="298"/>
      <c r="G81" s="298"/>
      <c r="H81" s="294">
        <v>30308026.699999999</v>
      </c>
      <c r="I81" s="295">
        <v>0</v>
      </c>
      <c r="J81" s="298"/>
      <c r="K81" s="298"/>
      <c r="L81" s="299"/>
      <c r="M81" s="299"/>
      <c r="N81" s="298"/>
      <c r="O81" s="298"/>
      <c r="P81" s="299"/>
      <c r="Q81" s="299"/>
      <c r="R81" s="298"/>
      <c r="S81" s="298"/>
      <c r="T81" s="299"/>
      <c r="U81" s="299"/>
      <c r="V81" s="298"/>
      <c r="W81" s="298"/>
      <c r="X81" s="299"/>
      <c r="Y81" s="299"/>
      <c r="Z81" s="298"/>
      <c r="AA81" s="298"/>
      <c r="AB81" s="299"/>
      <c r="AC81" s="299"/>
      <c r="AD81" s="298"/>
      <c r="AE81" s="298"/>
    </row>
    <row r="82" spans="2:31" x14ac:dyDescent="0.25">
      <c r="B82" s="60">
        <v>74</v>
      </c>
      <c r="C82" s="65" t="s">
        <v>292</v>
      </c>
      <c r="D82" s="294">
        <v>3030015.06</v>
      </c>
      <c r="E82" s="295">
        <v>0</v>
      </c>
      <c r="F82" s="298"/>
      <c r="G82" s="298"/>
      <c r="H82" s="294">
        <v>3030015.06</v>
      </c>
      <c r="I82" s="295">
        <v>0</v>
      </c>
      <c r="J82" s="298"/>
      <c r="K82" s="298"/>
      <c r="L82" s="299"/>
      <c r="M82" s="299"/>
      <c r="N82" s="298"/>
      <c r="O82" s="298"/>
      <c r="P82" s="299"/>
      <c r="Q82" s="299"/>
      <c r="R82" s="298"/>
      <c r="S82" s="298"/>
      <c r="T82" s="299"/>
      <c r="U82" s="299"/>
      <c r="V82" s="298"/>
      <c r="W82" s="298"/>
      <c r="X82" s="299"/>
      <c r="Y82" s="299"/>
      <c r="Z82" s="298"/>
      <c r="AA82" s="298"/>
      <c r="AB82" s="299"/>
      <c r="AC82" s="299"/>
      <c r="AD82" s="298"/>
      <c r="AE82" s="298"/>
    </row>
    <row r="83" spans="2:31" x14ac:dyDescent="0.25">
      <c r="B83" s="60">
        <v>75</v>
      </c>
      <c r="C83" s="65" t="s">
        <v>293</v>
      </c>
      <c r="D83" s="294">
        <v>19940000</v>
      </c>
      <c r="E83" s="295">
        <v>0</v>
      </c>
      <c r="F83" s="298"/>
      <c r="G83" s="298"/>
      <c r="H83" s="294">
        <v>19940000</v>
      </c>
      <c r="I83" s="295">
        <v>0</v>
      </c>
      <c r="J83" s="298"/>
      <c r="K83" s="298"/>
      <c r="L83" s="299"/>
      <c r="M83" s="299"/>
      <c r="N83" s="298"/>
      <c r="O83" s="298"/>
      <c r="P83" s="299"/>
      <c r="Q83" s="299"/>
      <c r="R83" s="298"/>
      <c r="S83" s="298"/>
      <c r="T83" s="299"/>
      <c r="U83" s="299"/>
      <c r="V83" s="298"/>
      <c r="W83" s="298"/>
      <c r="X83" s="299"/>
      <c r="Y83" s="299"/>
      <c r="Z83" s="298"/>
      <c r="AA83" s="298"/>
      <c r="AB83" s="299"/>
      <c r="AC83" s="299"/>
      <c r="AD83" s="298"/>
      <c r="AE83" s="298"/>
    </row>
    <row r="84" spans="2:31" x14ac:dyDescent="0.25">
      <c r="B84" s="60">
        <v>76</v>
      </c>
      <c r="C84" s="65" t="s">
        <v>294</v>
      </c>
      <c r="D84" s="294">
        <v>136.88</v>
      </c>
      <c r="E84" s="295">
        <v>0</v>
      </c>
      <c r="F84" s="298"/>
      <c r="G84" s="298"/>
      <c r="H84" s="294">
        <v>136.88</v>
      </c>
      <c r="I84" s="295">
        <v>0</v>
      </c>
      <c r="J84" s="298"/>
      <c r="K84" s="298"/>
      <c r="L84" s="299"/>
      <c r="M84" s="299"/>
      <c r="N84" s="298"/>
      <c r="O84" s="298"/>
      <c r="P84" s="299"/>
      <c r="Q84" s="299"/>
      <c r="R84" s="298"/>
      <c r="S84" s="298"/>
      <c r="T84" s="299"/>
      <c r="U84" s="299"/>
      <c r="V84" s="298"/>
      <c r="W84" s="298"/>
      <c r="X84" s="299"/>
      <c r="Y84" s="299"/>
      <c r="Z84" s="298"/>
      <c r="AA84" s="298"/>
      <c r="AB84" s="299"/>
      <c r="AC84" s="299"/>
      <c r="AD84" s="298"/>
      <c r="AE84" s="298"/>
    </row>
    <row r="85" spans="2:31" x14ac:dyDescent="0.25">
      <c r="B85" s="60">
        <v>77</v>
      </c>
      <c r="C85" s="65" t="s">
        <v>295</v>
      </c>
      <c r="D85" s="294">
        <v>670591.30000000005</v>
      </c>
      <c r="E85" s="295">
        <v>0</v>
      </c>
      <c r="F85" s="298"/>
      <c r="G85" s="298"/>
      <c r="H85" s="294">
        <v>670591.30000000005</v>
      </c>
      <c r="I85" s="295">
        <v>0</v>
      </c>
      <c r="J85" s="298"/>
      <c r="K85" s="298"/>
      <c r="L85" s="299"/>
      <c r="M85" s="299"/>
      <c r="N85" s="298"/>
      <c r="O85" s="298"/>
      <c r="P85" s="299"/>
      <c r="Q85" s="299"/>
      <c r="R85" s="298"/>
      <c r="S85" s="298"/>
      <c r="T85" s="299"/>
      <c r="U85" s="299"/>
      <c r="V85" s="298"/>
      <c r="W85" s="298"/>
      <c r="X85" s="299"/>
      <c r="Y85" s="299"/>
      <c r="Z85" s="298"/>
      <c r="AA85" s="298"/>
      <c r="AB85" s="299"/>
      <c r="AC85" s="299"/>
      <c r="AD85" s="298"/>
      <c r="AE85" s="298"/>
    </row>
    <row r="86" spans="2:31" x14ac:dyDescent="0.25">
      <c r="B86" s="60">
        <v>78</v>
      </c>
      <c r="C86" s="65" t="s">
        <v>296</v>
      </c>
      <c r="D86" s="294">
        <v>36350366.969999999</v>
      </c>
      <c r="E86" s="295">
        <v>10894960.289279999</v>
      </c>
      <c r="F86" s="298"/>
      <c r="G86" s="298"/>
      <c r="H86" s="294">
        <v>36350366.969999999</v>
      </c>
      <c r="I86" s="295">
        <v>0</v>
      </c>
      <c r="J86" s="298"/>
      <c r="K86" s="298"/>
      <c r="L86" s="299"/>
      <c r="M86" s="299"/>
      <c r="N86" s="298"/>
      <c r="O86" s="298"/>
      <c r="P86" s="299"/>
      <c r="Q86" s="299"/>
      <c r="R86" s="298"/>
      <c r="S86" s="298"/>
      <c r="T86" s="299"/>
      <c r="U86" s="299"/>
      <c r="V86" s="298"/>
      <c r="W86" s="298"/>
      <c r="X86" s="299"/>
      <c r="Y86" s="299"/>
      <c r="Z86" s="298"/>
      <c r="AA86" s="298"/>
      <c r="AB86" s="299"/>
      <c r="AC86" s="299"/>
      <c r="AD86" s="298"/>
      <c r="AE86" s="298"/>
    </row>
    <row r="87" spans="2:31" x14ac:dyDescent="0.25">
      <c r="B87" s="60">
        <v>79</v>
      </c>
      <c r="C87" s="65" t="s">
        <v>297</v>
      </c>
      <c r="D87" s="294">
        <v>120104622.5</v>
      </c>
      <c r="E87" s="295">
        <v>15505617.910011999</v>
      </c>
      <c r="F87" s="298"/>
      <c r="G87" s="298"/>
      <c r="H87" s="294">
        <v>120104622.5</v>
      </c>
      <c r="I87" s="295">
        <v>22566341.802999999</v>
      </c>
      <c r="J87" s="298"/>
      <c r="K87" s="298"/>
      <c r="L87" s="299"/>
      <c r="M87" s="299"/>
      <c r="N87" s="298"/>
      <c r="O87" s="298"/>
      <c r="P87" s="299"/>
      <c r="Q87" s="299"/>
      <c r="R87" s="298"/>
      <c r="S87" s="298"/>
      <c r="T87" s="299"/>
      <c r="U87" s="299"/>
      <c r="V87" s="298"/>
      <c r="W87" s="298"/>
      <c r="X87" s="299"/>
      <c r="Y87" s="299"/>
      <c r="Z87" s="298"/>
      <c r="AA87" s="298"/>
      <c r="AB87" s="299"/>
      <c r="AC87" s="299"/>
      <c r="AD87" s="298"/>
      <c r="AE87" s="298"/>
    </row>
    <row r="88" spans="2:31" x14ac:dyDescent="0.25">
      <c r="B88" s="60">
        <v>80</v>
      </c>
      <c r="C88" s="65" t="s">
        <v>298</v>
      </c>
      <c r="D88" s="294">
        <v>3500000</v>
      </c>
      <c r="E88" s="295">
        <v>0</v>
      </c>
      <c r="F88" s="298"/>
      <c r="G88" s="298"/>
      <c r="H88" s="294">
        <v>3500000</v>
      </c>
      <c r="I88" s="295">
        <v>0</v>
      </c>
      <c r="J88" s="298"/>
      <c r="K88" s="298"/>
      <c r="L88" s="299"/>
      <c r="M88" s="299"/>
      <c r="N88" s="298"/>
      <c r="O88" s="298"/>
      <c r="P88" s="299"/>
      <c r="Q88" s="299"/>
      <c r="R88" s="298"/>
      <c r="S88" s="298"/>
      <c r="T88" s="299"/>
      <c r="U88" s="299"/>
      <c r="V88" s="298"/>
      <c r="W88" s="298"/>
      <c r="X88" s="299"/>
      <c r="Y88" s="299"/>
      <c r="Z88" s="298"/>
      <c r="AA88" s="298"/>
      <c r="AB88" s="299"/>
      <c r="AC88" s="299"/>
      <c r="AD88" s="298"/>
      <c r="AE88" s="298"/>
    </row>
    <row r="89" spans="2:31" x14ac:dyDescent="0.25">
      <c r="B89" s="60">
        <v>81</v>
      </c>
      <c r="C89" s="65" t="s">
        <v>299</v>
      </c>
      <c r="D89" s="294">
        <v>2518.46</v>
      </c>
      <c r="E89" s="295">
        <v>2119.7877819999999</v>
      </c>
      <c r="F89" s="298"/>
      <c r="G89" s="298"/>
      <c r="H89" s="294">
        <v>2518.46</v>
      </c>
      <c r="I89" s="295">
        <v>0</v>
      </c>
      <c r="J89" s="298"/>
      <c r="K89" s="298"/>
      <c r="L89" s="299"/>
      <c r="M89" s="299"/>
      <c r="N89" s="298"/>
      <c r="O89" s="298"/>
      <c r="P89" s="299"/>
      <c r="Q89" s="299"/>
      <c r="R89" s="298"/>
      <c r="S89" s="298"/>
      <c r="T89" s="299"/>
      <c r="U89" s="299"/>
      <c r="V89" s="298"/>
      <c r="W89" s="298"/>
      <c r="X89" s="299"/>
      <c r="Y89" s="299"/>
      <c r="Z89" s="298"/>
      <c r="AA89" s="298"/>
      <c r="AB89" s="299"/>
      <c r="AC89" s="299"/>
      <c r="AD89" s="298"/>
      <c r="AE89" s="298"/>
    </row>
    <row r="90" spans="2:31" x14ac:dyDescent="0.25">
      <c r="B90" s="60">
        <v>82</v>
      </c>
      <c r="C90" s="65" t="s">
        <v>300</v>
      </c>
      <c r="D90" s="294">
        <v>31118618.43</v>
      </c>
      <c r="E90" s="295">
        <v>1362532.7500799999</v>
      </c>
      <c r="F90" s="298"/>
      <c r="G90" s="298"/>
      <c r="H90" s="294">
        <v>31118618.43</v>
      </c>
      <c r="I90" s="295">
        <v>0</v>
      </c>
      <c r="J90" s="298"/>
      <c r="K90" s="298"/>
      <c r="L90" s="299"/>
      <c r="M90" s="299"/>
      <c r="N90" s="298"/>
      <c r="O90" s="298"/>
      <c r="P90" s="299"/>
      <c r="Q90" s="299"/>
      <c r="R90" s="298"/>
      <c r="S90" s="298"/>
      <c r="T90" s="299"/>
      <c r="U90" s="299"/>
      <c r="V90" s="298"/>
      <c r="W90" s="298"/>
      <c r="X90" s="299"/>
      <c r="Y90" s="299"/>
      <c r="Z90" s="298"/>
      <c r="AA90" s="298"/>
      <c r="AB90" s="299"/>
      <c r="AC90" s="299"/>
      <c r="AD90" s="298"/>
      <c r="AE90" s="298"/>
    </row>
    <row r="91" spans="2:31" x14ac:dyDescent="0.25">
      <c r="B91" s="60">
        <v>93</v>
      </c>
      <c r="C91" s="65" t="s">
        <v>311</v>
      </c>
      <c r="D91" s="294">
        <v>94272001.400000006</v>
      </c>
      <c r="E91" s="295">
        <v>37026784.981299996</v>
      </c>
      <c r="F91" s="298"/>
      <c r="G91" s="298"/>
      <c r="H91" s="294">
        <v>94272001.400000006</v>
      </c>
      <c r="I91" s="295">
        <v>771160.33975000004</v>
      </c>
      <c r="J91" s="298"/>
      <c r="K91" s="298"/>
      <c r="L91" s="299"/>
      <c r="M91" s="299"/>
      <c r="N91" s="298"/>
      <c r="O91" s="298"/>
      <c r="P91" s="299"/>
      <c r="Q91" s="299"/>
      <c r="R91" s="298"/>
      <c r="S91" s="298"/>
      <c r="T91" s="299"/>
      <c r="U91" s="299"/>
      <c r="V91" s="298"/>
      <c r="W91" s="298"/>
      <c r="X91" s="299"/>
      <c r="Y91" s="299"/>
      <c r="Z91" s="298"/>
      <c r="AA91" s="298"/>
      <c r="AB91" s="299"/>
      <c r="AC91" s="299"/>
      <c r="AD91" s="298"/>
      <c r="AE91" s="298"/>
    </row>
    <row r="92" spans="2:31" x14ac:dyDescent="0.25">
      <c r="B92" s="60">
        <v>94</v>
      </c>
      <c r="C92" s="65" t="s">
        <v>312</v>
      </c>
      <c r="D92" s="294">
        <v>5165414.54</v>
      </c>
      <c r="E92" s="295">
        <v>1136391.1987999999</v>
      </c>
      <c r="F92" s="298"/>
      <c r="G92" s="298"/>
      <c r="H92" s="294">
        <v>5165414.54</v>
      </c>
      <c r="I92" s="295">
        <v>0</v>
      </c>
      <c r="J92" s="298"/>
      <c r="K92" s="298"/>
      <c r="L92" s="299"/>
      <c r="M92" s="299"/>
      <c r="N92" s="298"/>
      <c r="O92" s="298"/>
      <c r="P92" s="299"/>
      <c r="Q92" s="299"/>
      <c r="R92" s="298"/>
      <c r="S92" s="298"/>
      <c r="T92" s="299"/>
      <c r="U92" s="299"/>
      <c r="V92" s="298"/>
      <c r="W92" s="298"/>
      <c r="X92" s="299"/>
      <c r="Y92" s="299"/>
      <c r="Z92" s="298"/>
      <c r="AA92" s="298"/>
      <c r="AB92" s="299"/>
      <c r="AC92" s="299"/>
      <c r="AD92" s="298"/>
      <c r="AE92" s="298"/>
    </row>
    <row r="93" spans="2:31" x14ac:dyDescent="0.25">
      <c r="B93" s="60">
        <v>95</v>
      </c>
      <c r="C93" s="65" t="s">
        <v>313</v>
      </c>
      <c r="D93" s="294">
        <v>1348066.37</v>
      </c>
      <c r="E93" s="295">
        <v>0</v>
      </c>
      <c r="F93" s="298"/>
      <c r="G93" s="298"/>
      <c r="H93" s="294">
        <v>1348066.37</v>
      </c>
      <c r="I93" s="295">
        <v>0</v>
      </c>
      <c r="J93" s="298"/>
      <c r="K93" s="298"/>
      <c r="L93" s="299"/>
      <c r="M93" s="299"/>
      <c r="N93" s="298"/>
      <c r="O93" s="298"/>
      <c r="P93" s="299"/>
      <c r="Q93" s="299"/>
      <c r="R93" s="298"/>
      <c r="S93" s="298"/>
      <c r="T93" s="299"/>
      <c r="U93" s="299"/>
      <c r="V93" s="298"/>
      <c r="W93" s="298"/>
      <c r="X93" s="299"/>
      <c r="Y93" s="299"/>
      <c r="Z93" s="298"/>
      <c r="AA93" s="298"/>
      <c r="AB93" s="299"/>
      <c r="AC93" s="299"/>
      <c r="AD93" s="298"/>
      <c r="AE93" s="298"/>
    </row>
    <row r="94" spans="2:31" x14ac:dyDescent="0.25">
      <c r="B94" s="60">
        <v>96</v>
      </c>
      <c r="C94" s="65" t="s">
        <v>314</v>
      </c>
      <c r="D94" s="294">
        <v>28636698.629999898</v>
      </c>
      <c r="E94" s="295">
        <v>0</v>
      </c>
      <c r="F94" s="298"/>
      <c r="G94" s="298"/>
      <c r="H94" s="294">
        <v>28636698.629999898</v>
      </c>
      <c r="I94" s="295">
        <v>0</v>
      </c>
      <c r="J94" s="298"/>
      <c r="K94" s="298"/>
      <c r="L94" s="299"/>
      <c r="M94" s="299"/>
      <c r="N94" s="298"/>
      <c r="O94" s="298"/>
      <c r="P94" s="299"/>
      <c r="Q94" s="299"/>
      <c r="R94" s="298"/>
      <c r="S94" s="298"/>
      <c r="T94" s="299"/>
      <c r="U94" s="299"/>
      <c r="V94" s="298"/>
      <c r="W94" s="298"/>
      <c r="X94" s="299"/>
      <c r="Y94" s="299"/>
      <c r="Z94" s="298"/>
      <c r="AA94" s="298"/>
      <c r="AB94" s="299"/>
      <c r="AC94" s="299"/>
      <c r="AD94" s="298"/>
      <c r="AE94" s="298"/>
    </row>
    <row r="95" spans="2:31" x14ac:dyDescent="0.25">
      <c r="B95" s="60">
        <v>97</v>
      </c>
      <c r="C95" s="65" t="s">
        <v>315</v>
      </c>
      <c r="D95" s="294">
        <v>35276.29</v>
      </c>
      <c r="E95" s="295">
        <v>0</v>
      </c>
      <c r="F95" s="298"/>
      <c r="G95" s="298"/>
      <c r="H95" s="294">
        <v>35276.29</v>
      </c>
      <c r="I95" s="295">
        <v>0</v>
      </c>
      <c r="J95" s="298"/>
      <c r="K95" s="298"/>
      <c r="L95" s="299"/>
      <c r="M95" s="299"/>
      <c r="N95" s="298"/>
      <c r="O95" s="298"/>
      <c r="P95" s="299"/>
      <c r="Q95" s="299"/>
      <c r="R95" s="298"/>
      <c r="S95" s="298"/>
      <c r="T95" s="299"/>
      <c r="U95" s="299"/>
      <c r="V95" s="298"/>
      <c r="W95" s="298"/>
      <c r="X95" s="299"/>
      <c r="Y95" s="299"/>
      <c r="Z95" s="298"/>
      <c r="AA95" s="298"/>
      <c r="AB95" s="299"/>
      <c r="AC95" s="299"/>
      <c r="AD95" s="298"/>
      <c r="AE95" s="298"/>
    </row>
    <row r="96" spans="2:31" s="54" customFormat="1" x14ac:dyDescent="0.25">
      <c r="B96" s="60">
        <v>114</v>
      </c>
      <c r="C96" s="65" t="s">
        <v>360</v>
      </c>
      <c r="D96" s="294">
        <v>1137396992.95</v>
      </c>
      <c r="E96" s="295">
        <v>285159310.62239206</v>
      </c>
      <c r="F96" s="298"/>
      <c r="G96" s="298"/>
      <c r="H96" s="294">
        <v>1137396992.95</v>
      </c>
      <c r="I96" s="295">
        <v>8042224.584582</v>
      </c>
      <c r="J96" s="298"/>
      <c r="K96" s="298"/>
      <c r="L96" s="299"/>
      <c r="M96" s="301"/>
      <c r="N96" s="300"/>
      <c r="O96" s="300"/>
      <c r="P96" s="301"/>
      <c r="Q96" s="301"/>
      <c r="R96" s="300"/>
      <c r="S96" s="300"/>
      <c r="T96" s="301"/>
      <c r="U96" s="301"/>
      <c r="V96" s="300"/>
      <c r="W96" s="300"/>
      <c r="X96" s="301"/>
      <c r="Y96" s="301"/>
      <c r="Z96" s="300"/>
      <c r="AA96" s="300"/>
      <c r="AB96" s="301"/>
      <c r="AC96" s="301"/>
      <c r="AD96" s="300"/>
      <c r="AE96" s="300"/>
    </row>
    <row r="97" spans="2:9" x14ac:dyDescent="0.25">
      <c r="B97" s="66" t="s">
        <v>332</v>
      </c>
    </row>
    <row r="98" spans="2:9" x14ac:dyDescent="0.25">
      <c r="B98" s="66" t="s">
        <v>333</v>
      </c>
    </row>
    <row r="101" spans="2:9" x14ac:dyDescent="0.25">
      <c r="D101" s="86"/>
      <c r="E101" s="86"/>
      <c r="H101" s="86"/>
      <c r="I101" s="86"/>
    </row>
  </sheetData>
  <autoFilter ref="B8:AM8" xr:uid="{00000000-0009-0000-0000-00000D000000}"/>
  <mergeCells count="37">
    <mergeCell ref="N7:O7"/>
    <mergeCell ref="P7:Q7"/>
    <mergeCell ref="R7:S7"/>
    <mergeCell ref="T7:U7"/>
    <mergeCell ref="V7:W7"/>
    <mergeCell ref="X7:Y7"/>
    <mergeCell ref="Z7:AA7"/>
    <mergeCell ref="AB7:AC7"/>
    <mergeCell ref="AD7:AE7"/>
    <mergeCell ref="P6:Q6"/>
    <mergeCell ref="AD6:AE6"/>
    <mergeCell ref="P5:S5"/>
    <mergeCell ref="R6:S6"/>
    <mergeCell ref="T6:U6"/>
    <mergeCell ref="V6:W6"/>
    <mergeCell ref="AB6:AC6"/>
    <mergeCell ref="T5:W5"/>
    <mergeCell ref="X5:AA5"/>
    <mergeCell ref="AC5:AG5"/>
    <mergeCell ref="X6:Y6"/>
    <mergeCell ref="Z6:AA6"/>
    <mergeCell ref="D2:K2"/>
    <mergeCell ref="C5:C8"/>
    <mergeCell ref="D5:G5"/>
    <mergeCell ref="H5:K5"/>
    <mergeCell ref="L5:O5"/>
    <mergeCell ref="D7:E7"/>
    <mergeCell ref="F7:G7"/>
    <mergeCell ref="H7:I7"/>
    <mergeCell ref="D6:E6"/>
    <mergeCell ref="F6:G6"/>
    <mergeCell ref="H6:I6"/>
    <mergeCell ref="J6:K6"/>
    <mergeCell ref="L6:M6"/>
    <mergeCell ref="N6:O6"/>
    <mergeCell ref="J7:K7"/>
    <mergeCell ref="L7:M7"/>
  </mergeCells>
  <pageMargins left="0.70866141732283472" right="0.70866141732283472" top="0.74803149606299213" bottom="0.74803149606299213" header="0.31496062992125984" footer="0.31496062992125984"/>
  <pageSetup scale="21" orientation="landscape" r:id="rId1"/>
  <headerFooter>
    <oddHeader>&amp;R&amp;"Century"&amp;8&amp;KE7EC06Gruppo Banco BPM - Uso Interno&amp;1#</oddHead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5">
    <tabColor rgb="FF00B050"/>
    <pageSetUpPr fitToPage="1"/>
  </sheetPr>
  <dimension ref="A1:XFC47"/>
  <sheetViews>
    <sheetView zoomScale="70" zoomScaleNormal="70" workbookViewId="0"/>
  </sheetViews>
  <sheetFormatPr defaultColWidth="8.7109375" defaultRowHeight="15" outlineLevelCol="1" x14ac:dyDescent="0.25"/>
  <cols>
    <col min="1" max="1" width="5.85546875" style="11" customWidth="1"/>
    <col min="2" max="2" width="6.28515625" style="19" customWidth="1"/>
    <col min="3" max="3" width="60.5703125" style="11" bestFit="1" customWidth="1"/>
    <col min="4" max="4" width="12.28515625" style="11" bestFit="1" customWidth="1"/>
    <col min="5" max="5" width="11.28515625" style="11" bestFit="1" customWidth="1"/>
    <col min="6" max="6" width="12.28515625" style="11" bestFit="1" customWidth="1"/>
    <col min="7" max="10" width="11.28515625" style="11" bestFit="1" customWidth="1"/>
    <col min="11" max="11" width="12.28515625" style="11" bestFit="1" customWidth="1"/>
    <col min="12" max="12" width="11.28515625" style="11" bestFit="1" customWidth="1"/>
    <col min="13" max="13" width="6.5703125" style="13" hidden="1" customWidth="1" outlineLevel="1"/>
    <col min="14" max="14" width="11" style="13" hidden="1" customWidth="1" outlineLevel="1"/>
    <col min="15" max="15" width="11.28515625" style="13" hidden="1" customWidth="1" outlineLevel="1"/>
    <col min="16" max="17" width="8.7109375" style="13" hidden="1" customWidth="1" outlineLevel="1"/>
    <col min="18" max="18" width="11" style="13" hidden="1" customWidth="1" outlineLevel="1"/>
    <col min="19" max="19" width="11.28515625" style="13" hidden="1" customWidth="1" outlineLevel="1"/>
    <col min="20" max="21" width="8.7109375" style="13" hidden="1" customWidth="1" outlineLevel="1"/>
    <col min="22" max="23" width="11.28515625" style="13" hidden="1" customWidth="1" outlineLevel="1"/>
    <col min="24" max="25" width="8.7109375" style="13" hidden="1" customWidth="1" outlineLevel="1"/>
    <col min="26" max="26" width="9.7109375" style="13" hidden="1" customWidth="1" outlineLevel="1"/>
    <col min="27" max="27" width="11.28515625" style="13" hidden="1" customWidth="1" outlineLevel="1"/>
    <col min="28" max="28" width="8.7109375" style="13" hidden="1" customWidth="1" outlineLevel="1"/>
    <col min="29" max="29" width="10" style="11" bestFit="1" customWidth="1" collapsed="1"/>
    <col min="30" max="30" width="11" style="11" customWidth="1"/>
    <col min="31" max="31" width="11.28515625" style="11" customWidth="1"/>
    <col min="32" max="32" width="13" style="11" customWidth="1"/>
    <col min="33" max="33" width="10.140625" style="11" customWidth="1"/>
    <col min="34" max="34" width="14.5703125" style="124" customWidth="1"/>
    <col min="35" max="35" width="8.7109375" style="11" hidden="1" customWidth="1" outlineLevel="1"/>
    <col min="36" max="36" width="12.7109375" style="11" hidden="1" customWidth="1" outlineLevel="1"/>
    <col min="37" max="37" width="11.28515625" style="11" hidden="1" customWidth="1" outlineLevel="1"/>
    <col min="38" max="38" width="13" style="11" hidden="1" customWidth="1" outlineLevel="1"/>
    <col min="39" max="40" width="8.7109375" style="11" hidden="1" customWidth="1" outlineLevel="1"/>
    <col min="41" max="41" width="11.5703125" style="11" hidden="1" customWidth="1" outlineLevel="1"/>
    <col min="42" max="42" width="11.28515625" style="11" hidden="1" customWidth="1" outlineLevel="1"/>
    <col min="43" max="44" width="8.7109375" style="11" hidden="1" customWidth="1" outlineLevel="1"/>
    <col min="45" max="45" width="11.5703125" style="11" hidden="1" customWidth="1" outlineLevel="1"/>
    <col min="46" max="46" width="11.28515625" style="11" hidden="1" customWidth="1" outlineLevel="1"/>
    <col min="47" max="48" width="8.7109375" style="11" hidden="1" customWidth="1" outlineLevel="1"/>
    <col min="49" max="49" width="11.5703125" style="11" hidden="1" customWidth="1" outlineLevel="1"/>
    <col min="50" max="50" width="11.28515625" style="11" hidden="1" customWidth="1" outlineLevel="1"/>
    <col min="51" max="52" width="8.7109375" style="11" hidden="1" customWidth="1" outlineLevel="1"/>
    <col min="53" max="53" width="11.5703125" style="11" hidden="1" customWidth="1" outlineLevel="1"/>
    <col min="54" max="54" width="11.28515625" style="11" hidden="1" customWidth="1" outlineLevel="1"/>
    <col min="55" max="56" width="8.7109375" style="11" hidden="1" customWidth="1" outlineLevel="1"/>
    <col min="57" max="57" width="11.5703125" style="11" hidden="1" customWidth="1" outlineLevel="1"/>
    <col min="58" max="58" width="11.28515625" style="11" hidden="1" customWidth="1" outlineLevel="1"/>
    <col min="59" max="60" width="8.7109375" style="11" hidden="1" customWidth="1" outlineLevel="1"/>
    <col min="61" max="61" width="16.5703125" style="11" hidden="1" customWidth="1" outlineLevel="1"/>
    <col min="62" max="62" width="11.28515625" style="11" hidden="1" customWidth="1" outlineLevel="1"/>
    <col min="63" max="63" width="13" style="11" hidden="1" customWidth="1" outlineLevel="1"/>
    <col min="64" max="64" width="8.7109375" style="11" hidden="1" customWidth="1" outlineLevel="1"/>
    <col min="65" max="65" width="30.140625" style="11" hidden="1" customWidth="1" outlineLevel="1"/>
    <col min="66" max="66" width="8.7109375" style="11" collapsed="1"/>
    <col min="67" max="16384" width="8.7109375" style="11"/>
  </cols>
  <sheetData>
    <row r="1" spans="2:16383" x14ac:dyDescent="0.25">
      <c r="AH1" s="11"/>
    </row>
    <row r="2" spans="2:16383" x14ac:dyDescent="0.25">
      <c r="B2" s="14" t="s">
        <v>334</v>
      </c>
      <c r="AH2" s="11"/>
    </row>
    <row r="3" spans="2:16383" ht="15.75" thickBot="1" x14ac:dyDescent="0.3">
      <c r="B3" s="55"/>
      <c r="AH3" s="11"/>
    </row>
    <row r="4" spans="2:16383" ht="36.75" thickBot="1" x14ac:dyDescent="0.3">
      <c r="B4" s="55"/>
      <c r="C4" s="67" t="s">
        <v>335</v>
      </c>
      <c r="E4" s="385" t="s">
        <v>358</v>
      </c>
      <c r="F4" s="386"/>
      <c r="G4" s="386"/>
      <c r="H4" s="386"/>
      <c r="I4" s="386"/>
      <c r="J4" s="386"/>
      <c r="K4" s="386"/>
      <c r="L4" s="386"/>
      <c r="M4" s="386"/>
      <c r="N4" s="387"/>
      <c r="AH4" s="11"/>
    </row>
    <row r="5" spans="2:16383" ht="36" x14ac:dyDescent="0.25">
      <c r="B5" s="55"/>
      <c r="C5" s="67" t="s">
        <v>336</v>
      </c>
      <c r="AH5" s="11"/>
    </row>
    <row r="6" spans="2:16383" ht="60" x14ac:dyDescent="0.25">
      <c r="B6" s="55"/>
      <c r="C6" s="67" t="s">
        <v>337</v>
      </c>
      <c r="AH6" s="11"/>
    </row>
    <row r="7" spans="2:16383" ht="30" x14ac:dyDescent="0.25">
      <c r="B7" s="14"/>
      <c r="C7" s="24" t="s">
        <v>338</v>
      </c>
      <c r="AH7" s="11"/>
    </row>
    <row r="8" spans="2:16383" x14ac:dyDescent="0.25">
      <c r="AH8" s="11"/>
    </row>
    <row r="9" spans="2:16383" s="19" customFormat="1" x14ac:dyDescent="0.25">
      <c r="B9" s="12"/>
      <c r="C9" s="15"/>
      <c r="D9" s="16" t="s">
        <v>0</v>
      </c>
      <c r="E9" s="16" t="s">
        <v>1</v>
      </c>
      <c r="F9" s="16" t="s">
        <v>2</v>
      </c>
      <c r="G9" s="16" t="s">
        <v>3</v>
      </c>
      <c r="H9" s="16" t="s">
        <v>4</v>
      </c>
      <c r="I9" s="16" t="s">
        <v>5</v>
      </c>
      <c r="J9" s="16" t="s">
        <v>6</v>
      </c>
      <c r="K9" s="16" t="s">
        <v>7</v>
      </c>
      <c r="L9" s="16" t="s">
        <v>8</v>
      </c>
      <c r="M9" s="16" t="s">
        <v>9</v>
      </c>
      <c r="N9" s="16" t="s">
        <v>10</v>
      </c>
      <c r="O9" s="16" t="s">
        <v>11</v>
      </c>
      <c r="P9" s="16" t="s">
        <v>12</v>
      </c>
      <c r="Q9" s="16" t="s">
        <v>13</v>
      </c>
      <c r="R9" s="16" t="s">
        <v>14</v>
      </c>
      <c r="S9" s="17" t="s">
        <v>15</v>
      </c>
      <c r="T9" s="16" t="s">
        <v>95</v>
      </c>
      <c r="U9" s="16" t="s">
        <v>96</v>
      </c>
      <c r="V9" s="16" t="s">
        <v>97</v>
      </c>
      <c r="W9" s="16" t="s">
        <v>98</v>
      </c>
      <c r="X9" s="16" t="s">
        <v>99</v>
      </c>
      <c r="Y9" s="16" t="s">
        <v>100</v>
      </c>
      <c r="Z9" s="16" t="s">
        <v>101</v>
      </c>
      <c r="AA9" s="16" t="s">
        <v>102</v>
      </c>
      <c r="AB9" s="16" t="s">
        <v>103</v>
      </c>
      <c r="AC9" s="16" t="s">
        <v>104</v>
      </c>
      <c r="AD9" s="16" t="s">
        <v>105</v>
      </c>
      <c r="AE9" s="16" t="s">
        <v>106</v>
      </c>
      <c r="AF9" s="16" t="s">
        <v>107</v>
      </c>
      <c r="AG9" s="16" t="s">
        <v>108</v>
      </c>
      <c r="AH9" s="16" t="s">
        <v>109</v>
      </c>
      <c r="AI9" s="16" t="s">
        <v>110</v>
      </c>
      <c r="AJ9" s="16" t="s">
        <v>111</v>
      </c>
      <c r="AK9" s="16" t="s">
        <v>112</v>
      </c>
      <c r="AL9" s="16" t="s">
        <v>113</v>
      </c>
      <c r="AM9" s="16" t="s">
        <v>114</v>
      </c>
      <c r="AN9" s="16" t="s">
        <v>115</v>
      </c>
      <c r="AO9" s="16" t="s">
        <v>116</v>
      </c>
      <c r="AP9" s="16" t="s">
        <v>117</v>
      </c>
      <c r="AQ9" s="16" t="s">
        <v>118</v>
      </c>
      <c r="AR9" s="17" t="s">
        <v>119</v>
      </c>
      <c r="AS9" s="16" t="s">
        <v>120</v>
      </c>
      <c r="AT9" s="16" t="s">
        <v>121</v>
      </c>
      <c r="AU9" s="16" t="s">
        <v>122</v>
      </c>
      <c r="AV9" s="16" t="s">
        <v>123</v>
      </c>
      <c r="AW9" s="16" t="s">
        <v>124</v>
      </c>
      <c r="AX9" s="16" t="s">
        <v>125</v>
      </c>
      <c r="AY9" s="16" t="s">
        <v>126</v>
      </c>
      <c r="AZ9" s="16" t="s">
        <v>127</v>
      </c>
      <c r="BA9" s="16" t="s">
        <v>128</v>
      </c>
      <c r="BB9" s="16" t="s">
        <v>129</v>
      </c>
      <c r="BC9" s="16" t="s">
        <v>130</v>
      </c>
      <c r="BD9" s="16" t="s">
        <v>131</v>
      </c>
      <c r="BE9" s="16" t="s">
        <v>132</v>
      </c>
      <c r="BF9" s="16" t="s">
        <v>133</v>
      </c>
      <c r="BG9" s="16" t="s">
        <v>134</v>
      </c>
      <c r="BH9" s="16" t="s">
        <v>135</v>
      </c>
      <c r="BI9" s="16" t="s">
        <v>136</v>
      </c>
      <c r="BJ9" s="16" t="s">
        <v>137</v>
      </c>
      <c r="BK9" s="16" t="s">
        <v>138</v>
      </c>
      <c r="BL9" s="16" t="s">
        <v>139</v>
      </c>
      <c r="BM9" s="16" t="s">
        <v>140</v>
      </c>
    </row>
    <row r="10" spans="2:16383" ht="28.9" customHeight="1" x14ac:dyDescent="0.25">
      <c r="B10" s="366" t="s">
        <v>339</v>
      </c>
      <c r="C10" s="368"/>
      <c r="D10" s="391" t="s">
        <v>142</v>
      </c>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3"/>
      <c r="AI10" s="394" t="s">
        <v>143</v>
      </c>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row>
    <row r="11" spans="2:16383" ht="14.65" customHeight="1" x14ac:dyDescent="0.25">
      <c r="B11" s="372"/>
      <c r="C11" s="373"/>
      <c r="D11" s="363" t="s">
        <v>340</v>
      </c>
      <c r="E11" s="364"/>
      <c r="F11" s="364"/>
      <c r="G11" s="364"/>
      <c r="H11" s="365"/>
      <c r="I11" s="363" t="s">
        <v>341</v>
      </c>
      <c r="J11" s="364"/>
      <c r="K11" s="364"/>
      <c r="L11" s="365"/>
      <c r="M11" s="363" t="s">
        <v>147</v>
      </c>
      <c r="N11" s="364"/>
      <c r="O11" s="364"/>
      <c r="P11" s="365"/>
      <c r="Q11" s="363" t="s">
        <v>148</v>
      </c>
      <c r="R11" s="364"/>
      <c r="S11" s="364"/>
      <c r="T11" s="365"/>
      <c r="U11" s="363" t="s">
        <v>149</v>
      </c>
      <c r="V11" s="364"/>
      <c r="W11" s="364"/>
      <c r="X11" s="365"/>
      <c r="Y11" s="363" t="s">
        <v>150</v>
      </c>
      <c r="Z11" s="364"/>
      <c r="AA11" s="364"/>
      <c r="AB11" s="365"/>
      <c r="AC11" s="363" t="s">
        <v>2892</v>
      </c>
      <c r="AD11" s="364"/>
      <c r="AE11" s="364"/>
      <c r="AF11" s="364"/>
      <c r="AG11" s="365"/>
      <c r="AH11" s="326"/>
      <c r="AI11" s="363" t="s">
        <v>340</v>
      </c>
      <c r="AJ11" s="364"/>
      <c r="AK11" s="364"/>
      <c r="AL11" s="364"/>
      <c r="AM11" s="365"/>
      <c r="AN11" s="363" t="s">
        <v>341</v>
      </c>
      <c r="AO11" s="364"/>
      <c r="AP11" s="364"/>
      <c r="AQ11" s="365"/>
      <c r="AR11" s="363" t="s">
        <v>147</v>
      </c>
      <c r="AS11" s="364"/>
      <c r="AT11" s="364"/>
      <c r="AU11" s="365"/>
      <c r="AV11" s="363" t="s">
        <v>148</v>
      </c>
      <c r="AW11" s="364"/>
      <c r="AX11" s="364"/>
      <c r="AY11" s="365"/>
      <c r="AZ11" s="363" t="s">
        <v>149</v>
      </c>
      <c r="BA11" s="364"/>
      <c r="BB11" s="364"/>
      <c r="BC11" s="365"/>
      <c r="BD11" s="363" t="s">
        <v>150</v>
      </c>
      <c r="BE11" s="364"/>
      <c r="BF11" s="364"/>
      <c r="BG11" s="365"/>
      <c r="BH11" s="363" t="s">
        <v>151</v>
      </c>
      <c r="BI11" s="364"/>
      <c r="BJ11" s="364"/>
      <c r="BK11" s="364"/>
      <c r="BL11" s="365"/>
      <c r="BM11" s="68"/>
    </row>
    <row r="12" spans="2:16383" ht="29.65" customHeight="1" x14ac:dyDescent="0.25">
      <c r="B12" s="372"/>
      <c r="C12" s="373"/>
      <c r="D12" s="366" t="s">
        <v>342</v>
      </c>
      <c r="E12" s="367"/>
      <c r="F12" s="367"/>
      <c r="G12" s="367"/>
      <c r="H12" s="368"/>
      <c r="I12" s="366" t="s">
        <v>342</v>
      </c>
      <c r="J12" s="367"/>
      <c r="K12" s="367"/>
      <c r="L12" s="368"/>
      <c r="M12" s="366" t="s">
        <v>342</v>
      </c>
      <c r="N12" s="367"/>
      <c r="O12" s="367"/>
      <c r="P12" s="368"/>
      <c r="Q12" s="366" t="s">
        <v>342</v>
      </c>
      <c r="R12" s="367"/>
      <c r="S12" s="367"/>
      <c r="T12" s="368"/>
      <c r="U12" s="366" t="s">
        <v>342</v>
      </c>
      <c r="V12" s="367"/>
      <c r="W12" s="367"/>
      <c r="X12" s="368"/>
      <c r="Y12" s="366" t="s">
        <v>342</v>
      </c>
      <c r="Z12" s="367"/>
      <c r="AA12" s="367"/>
      <c r="AB12" s="368"/>
      <c r="AC12" s="366" t="s">
        <v>342</v>
      </c>
      <c r="AD12" s="367"/>
      <c r="AE12" s="367"/>
      <c r="AF12" s="367"/>
      <c r="AG12" s="368"/>
      <c r="AH12" s="388" t="s">
        <v>343</v>
      </c>
      <c r="AI12" s="366" t="s">
        <v>342</v>
      </c>
      <c r="AJ12" s="367"/>
      <c r="AK12" s="367"/>
      <c r="AL12" s="367"/>
      <c r="AM12" s="368"/>
      <c r="AN12" s="366" t="s">
        <v>342</v>
      </c>
      <c r="AO12" s="367"/>
      <c r="AP12" s="367"/>
      <c r="AQ12" s="368"/>
      <c r="AR12" s="366" t="s">
        <v>342</v>
      </c>
      <c r="AS12" s="367"/>
      <c r="AT12" s="367"/>
      <c r="AU12" s="368"/>
      <c r="AV12" s="366" t="s">
        <v>342</v>
      </c>
      <c r="AW12" s="367"/>
      <c r="AX12" s="367"/>
      <c r="AY12" s="368"/>
      <c r="AZ12" s="366" t="s">
        <v>342</v>
      </c>
      <c r="BA12" s="367"/>
      <c r="BB12" s="367"/>
      <c r="BC12" s="368"/>
      <c r="BD12" s="366" t="s">
        <v>342</v>
      </c>
      <c r="BE12" s="367"/>
      <c r="BF12" s="367"/>
      <c r="BG12" s="368"/>
      <c r="BH12" s="366" t="s">
        <v>342</v>
      </c>
      <c r="BI12" s="367"/>
      <c r="BJ12" s="367"/>
      <c r="BK12" s="367"/>
      <c r="BL12" s="368"/>
      <c r="BM12" s="388" t="s">
        <v>344</v>
      </c>
    </row>
    <row r="13" spans="2:16383" ht="63" customHeight="1" x14ac:dyDescent="0.25">
      <c r="B13" s="372"/>
      <c r="C13" s="373"/>
      <c r="D13" s="21"/>
      <c r="E13" s="366" t="s">
        <v>345</v>
      </c>
      <c r="F13" s="367"/>
      <c r="G13" s="367"/>
      <c r="H13" s="368"/>
      <c r="I13" s="21"/>
      <c r="J13" s="366" t="s">
        <v>345</v>
      </c>
      <c r="K13" s="367"/>
      <c r="L13" s="368"/>
      <c r="M13" s="21"/>
      <c r="N13" s="366" t="s">
        <v>345</v>
      </c>
      <c r="O13" s="367"/>
      <c r="P13" s="368"/>
      <c r="Q13" s="21"/>
      <c r="R13" s="366" t="s">
        <v>345</v>
      </c>
      <c r="S13" s="367"/>
      <c r="T13" s="368"/>
      <c r="U13" s="21"/>
      <c r="V13" s="366" t="s">
        <v>345</v>
      </c>
      <c r="W13" s="367"/>
      <c r="X13" s="368"/>
      <c r="Y13" s="21"/>
      <c r="Z13" s="366" t="s">
        <v>345</v>
      </c>
      <c r="AA13" s="367"/>
      <c r="AB13" s="368"/>
      <c r="AC13" s="21"/>
      <c r="AD13" s="366" t="s">
        <v>345</v>
      </c>
      <c r="AE13" s="367"/>
      <c r="AF13" s="367"/>
      <c r="AG13" s="368"/>
      <c r="AH13" s="369"/>
      <c r="AI13" s="21"/>
      <c r="AJ13" s="366" t="s">
        <v>345</v>
      </c>
      <c r="AK13" s="367"/>
      <c r="AL13" s="367"/>
      <c r="AM13" s="368"/>
      <c r="AN13" s="21"/>
      <c r="AO13" s="366" t="s">
        <v>345</v>
      </c>
      <c r="AP13" s="367"/>
      <c r="AQ13" s="368"/>
      <c r="AR13" s="21"/>
      <c r="AS13" s="366" t="s">
        <v>345</v>
      </c>
      <c r="AT13" s="367"/>
      <c r="AU13" s="368"/>
      <c r="AV13" s="21"/>
      <c r="AW13" s="366" t="s">
        <v>345</v>
      </c>
      <c r="AX13" s="367"/>
      <c r="AY13" s="368"/>
      <c r="AZ13" s="21"/>
      <c r="BA13" s="366" t="s">
        <v>345</v>
      </c>
      <c r="BB13" s="367"/>
      <c r="BC13" s="368"/>
      <c r="BD13" s="21"/>
      <c r="BE13" s="366" t="s">
        <v>345</v>
      </c>
      <c r="BF13" s="367"/>
      <c r="BG13" s="368"/>
      <c r="BH13" s="21"/>
      <c r="BI13" s="366" t="s">
        <v>345</v>
      </c>
      <c r="BJ13" s="367"/>
      <c r="BK13" s="367"/>
      <c r="BL13" s="368"/>
      <c r="BM13" s="369"/>
    </row>
    <row r="14" spans="2:16383" ht="60" x14ac:dyDescent="0.25">
      <c r="B14" s="374"/>
      <c r="C14" s="375"/>
      <c r="D14" s="22"/>
      <c r="E14" s="22"/>
      <c r="F14" s="23" t="s">
        <v>156</v>
      </c>
      <c r="G14" s="24" t="s">
        <v>157</v>
      </c>
      <c r="H14" s="24" t="s">
        <v>158</v>
      </c>
      <c r="I14" s="22"/>
      <c r="J14" s="22"/>
      <c r="K14" s="23" t="s">
        <v>156</v>
      </c>
      <c r="L14" s="24" t="s">
        <v>158</v>
      </c>
      <c r="M14" s="22"/>
      <c r="N14" s="22"/>
      <c r="O14" s="23" t="s">
        <v>156</v>
      </c>
      <c r="P14" s="24" t="s">
        <v>158</v>
      </c>
      <c r="Q14" s="22"/>
      <c r="R14" s="22"/>
      <c r="S14" s="23" t="s">
        <v>156</v>
      </c>
      <c r="T14" s="24" t="s">
        <v>158</v>
      </c>
      <c r="U14" s="22"/>
      <c r="V14" s="22"/>
      <c r="W14" s="23" t="s">
        <v>156</v>
      </c>
      <c r="X14" s="24" t="s">
        <v>158</v>
      </c>
      <c r="Y14" s="22"/>
      <c r="Z14" s="22"/>
      <c r="AA14" s="23" t="s">
        <v>156</v>
      </c>
      <c r="AB14" s="24" t="s">
        <v>158</v>
      </c>
      <c r="AC14" s="22"/>
      <c r="AD14" s="22"/>
      <c r="AE14" s="23" t="s">
        <v>156</v>
      </c>
      <c r="AF14" s="24" t="s">
        <v>157</v>
      </c>
      <c r="AG14" s="24" t="s">
        <v>158</v>
      </c>
      <c r="AH14" s="370"/>
      <c r="AI14" s="22"/>
      <c r="AJ14" s="22"/>
      <c r="AK14" s="23" t="s">
        <v>156</v>
      </c>
      <c r="AL14" s="24" t="s">
        <v>157</v>
      </c>
      <c r="AM14" s="24" t="s">
        <v>158</v>
      </c>
      <c r="AN14" s="22"/>
      <c r="AO14" s="22"/>
      <c r="AP14" s="23" t="s">
        <v>156</v>
      </c>
      <c r="AQ14" s="24" t="s">
        <v>158</v>
      </c>
      <c r="AR14" s="22"/>
      <c r="AS14" s="22"/>
      <c r="AT14" s="23" t="s">
        <v>156</v>
      </c>
      <c r="AU14" s="24" t="s">
        <v>158</v>
      </c>
      <c r="AV14" s="22"/>
      <c r="AW14" s="22"/>
      <c r="AX14" s="23" t="s">
        <v>156</v>
      </c>
      <c r="AY14" s="24" t="s">
        <v>158</v>
      </c>
      <c r="AZ14" s="22"/>
      <c r="BA14" s="22"/>
      <c r="BB14" s="23" t="s">
        <v>156</v>
      </c>
      <c r="BC14" s="24" t="s">
        <v>158</v>
      </c>
      <c r="BD14" s="22"/>
      <c r="BE14" s="22"/>
      <c r="BF14" s="23" t="s">
        <v>156</v>
      </c>
      <c r="BG14" s="24" t="s">
        <v>158</v>
      </c>
      <c r="BH14" s="22"/>
      <c r="BI14" s="22"/>
      <c r="BJ14" s="23" t="s">
        <v>156</v>
      </c>
      <c r="BK14" s="24" t="s">
        <v>157</v>
      </c>
      <c r="BL14" s="24" t="s">
        <v>158</v>
      </c>
      <c r="BM14" s="370"/>
    </row>
    <row r="15" spans="2:16383" ht="22.15" customHeight="1" x14ac:dyDescent="0.25">
      <c r="B15" s="25"/>
      <c r="C15" s="26" t="s">
        <v>159</v>
      </c>
      <c r="D15" s="27"/>
      <c r="E15" s="28"/>
      <c r="F15" s="28"/>
      <c r="G15" s="29"/>
      <c r="H15" s="29"/>
      <c r="I15" s="29"/>
      <c r="J15" s="28"/>
      <c r="K15" s="28"/>
      <c r="L15" s="29"/>
      <c r="M15" s="29"/>
      <c r="N15" s="28"/>
      <c r="O15" s="28"/>
      <c r="P15" s="29"/>
      <c r="Q15" s="29"/>
      <c r="R15" s="28"/>
      <c r="S15" s="28"/>
      <c r="T15" s="29"/>
      <c r="U15" s="27"/>
      <c r="V15" s="28"/>
      <c r="W15" s="28"/>
      <c r="X15" s="29"/>
      <c r="Y15" s="29"/>
      <c r="Z15" s="28"/>
      <c r="AA15" s="28"/>
      <c r="AB15" s="29"/>
      <c r="AC15" s="29"/>
      <c r="AD15" s="28"/>
      <c r="AE15" s="28"/>
      <c r="AF15" s="29"/>
      <c r="AG15" s="29"/>
      <c r="AH15" s="123"/>
      <c r="AI15" s="28"/>
      <c r="AJ15" s="28"/>
      <c r="AK15" s="28"/>
      <c r="AL15" s="29"/>
      <c r="AM15" s="29"/>
      <c r="AN15" s="29"/>
      <c r="AO15" s="28"/>
      <c r="AP15" s="28"/>
      <c r="AQ15" s="29"/>
      <c r="AR15" s="29"/>
      <c r="AS15" s="28"/>
      <c r="AT15" s="28"/>
      <c r="AU15" s="29"/>
      <c r="AV15" s="29"/>
      <c r="AW15" s="28"/>
      <c r="AX15" s="28"/>
      <c r="AY15" s="29"/>
      <c r="AZ15" s="29"/>
      <c r="BA15" s="28"/>
      <c r="BB15" s="28"/>
      <c r="BC15" s="29"/>
      <c r="BD15" s="29"/>
      <c r="BE15" s="28"/>
      <c r="BF15" s="28"/>
      <c r="BG15" s="29"/>
      <c r="BH15" s="29"/>
      <c r="BI15" s="28"/>
      <c r="BJ15" s="28"/>
      <c r="BK15" s="29"/>
      <c r="BL15" s="29"/>
      <c r="BM15" s="2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c r="VE15" s="49"/>
      <c r="VF15" s="49"/>
      <c r="VG15" s="49"/>
      <c r="VH15" s="49"/>
      <c r="VI15" s="49"/>
      <c r="VJ15" s="49"/>
      <c r="VK15" s="49"/>
      <c r="VL15" s="49"/>
      <c r="VM15" s="49"/>
      <c r="VN15" s="49"/>
      <c r="VO15" s="49"/>
      <c r="VP15" s="49"/>
      <c r="VQ15" s="49"/>
      <c r="VR15" s="49"/>
      <c r="VS15" s="49"/>
      <c r="VT15" s="49"/>
      <c r="VU15" s="49"/>
      <c r="VV15" s="49"/>
      <c r="VW15" s="49"/>
      <c r="VX15" s="49"/>
      <c r="VY15" s="49"/>
      <c r="VZ15" s="49"/>
      <c r="WA15" s="49"/>
      <c r="WB15" s="49"/>
      <c r="WC15" s="49"/>
      <c r="WD15" s="49"/>
      <c r="WE15" s="49"/>
      <c r="WF15" s="49"/>
      <c r="WG15" s="49"/>
      <c r="WH15" s="49"/>
      <c r="WI15" s="49"/>
      <c r="WJ15" s="49"/>
      <c r="WK15" s="49"/>
      <c r="WL15" s="49"/>
      <c r="WM15" s="49"/>
      <c r="WN15" s="49"/>
      <c r="WO15" s="49"/>
      <c r="WP15" s="49"/>
      <c r="WQ15" s="49"/>
      <c r="WR15" s="49"/>
      <c r="WS15" s="49"/>
      <c r="WT15" s="49"/>
      <c r="WU15" s="49"/>
      <c r="WV15" s="49"/>
      <c r="WW15" s="49"/>
      <c r="WX15" s="49"/>
      <c r="WY15" s="49"/>
      <c r="WZ15" s="49"/>
      <c r="XA15" s="49"/>
      <c r="XB15" s="49"/>
      <c r="XC15" s="49"/>
      <c r="XD15" s="49"/>
      <c r="XE15" s="49"/>
      <c r="XF15" s="49"/>
      <c r="XG15" s="49"/>
      <c r="XH15" s="49"/>
      <c r="XI15" s="49"/>
      <c r="XJ15" s="49"/>
      <c r="XK15" s="49"/>
      <c r="XL15" s="49"/>
      <c r="XM15" s="49"/>
      <c r="XN15" s="49"/>
      <c r="XO15" s="49"/>
      <c r="XP15" s="49"/>
      <c r="XQ15" s="49"/>
      <c r="XR15" s="49"/>
      <c r="XS15" s="49"/>
      <c r="XT15" s="49"/>
      <c r="XU15" s="49"/>
      <c r="XV15" s="49"/>
      <c r="XW15" s="49"/>
      <c r="XX15" s="49"/>
      <c r="XY15" s="49"/>
      <c r="XZ15" s="49"/>
      <c r="YA15" s="49"/>
      <c r="YB15" s="49"/>
      <c r="YC15" s="49"/>
      <c r="YD15" s="49"/>
      <c r="YE15" s="49"/>
      <c r="YF15" s="49"/>
      <c r="YG15" s="49"/>
      <c r="YH15" s="49"/>
      <c r="YI15" s="49"/>
      <c r="YJ15" s="49"/>
      <c r="YK15" s="49"/>
      <c r="YL15" s="49"/>
      <c r="YM15" s="49"/>
      <c r="YN15" s="49"/>
      <c r="YO15" s="49"/>
      <c r="YP15" s="49"/>
      <c r="YQ15" s="49"/>
      <c r="YR15" s="49"/>
      <c r="YS15" s="49"/>
      <c r="YT15" s="49"/>
      <c r="YU15" s="49"/>
      <c r="YV15" s="49"/>
      <c r="YW15" s="49"/>
      <c r="YX15" s="49"/>
      <c r="YY15" s="49"/>
      <c r="YZ15" s="49"/>
      <c r="ZA15" s="49"/>
      <c r="ZB15" s="49"/>
      <c r="ZC15" s="49"/>
      <c r="ZD15" s="49"/>
      <c r="ZE15" s="49"/>
      <c r="ZF15" s="49"/>
      <c r="ZG15" s="49"/>
      <c r="ZH15" s="49"/>
      <c r="ZI15" s="49"/>
      <c r="ZJ15" s="49"/>
      <c r="ZK15" s="49"/>
      <c r="ZL15" s="49"/>
      <c r="ZM15" s="49"/>
      <c r="ZN15" s="49"/>
      <c r="ZO15" s="49"/>
      <c r="ZP15" s="49"/>
      <c r="ZQ15" s="49"/>
      <c r="ZR15" s="49"/>
      <c r="ZS15" s="49"/>
      <c r="ZT15" s="49"/>
      <c r="ZU15" s="49"/>
      <c r="ZV15" s="49"/>
      <c r="ZW15" s="49"/>
      <c r="ZX15" s="49"/>
      <c r="ZY15" s="49"/>
      <c r="ZZ15" s="49"/>
      <c r="AAA15" s="49"/>
      <c r="AAB15" s="49"/>
      <c r="AAC15" s="49"/>
      <c r="AAD15" s="49"/>
      <c r="AAE15" s="49"/>
      <c r="AAF15" s="49"/>
      <c r="AAG15" s="49"/>
      <c r="AAH15" s="49"/>
      <c r="AAI15" s="49"/>
      <c r="AAJ15" s="49"/>
      <c r="AAK15" s="49"/>
      <c r="AAL15" s="49"/>
      <c r="AAM15" s="49"/>
      <c r="AAN15" s="49"/>
      <c r="AAO15" s="49"/>
      <c r="AAP15" s="49"/>
      <c r="AAQ15" s="49"/>
      <c r="AAR15" s="49"/>
      <c r="AAS15" s="49"/>
      <c r="AAT15" s="49"/>
      <c r="AAU15" s="49"/>
      <c r="AAV15" s="49"/>
      <c r="AAW15" s="49"/>
      <c r="AAX15" s="49"/>
      <c r="AAY15" s="49"/>
      <c r="AAZ15" s="49"/>
      <c r="ABA15" s="49"/>
      <c r="ABB15" s="49"/>
      <c r="ABC15" s="49"/>
      <c r="ABD15" s="49"/>
      <c r="ABE15" s="49"/>
      <c r="ABF15" s="49"/>
      <c r="ABG15" s="49"/>
      <c r="ABH15" s="49"/>
      <c r="ABI15" s="49"/>
      <c r="ABJ15" s="49"/>
      <c r="ABK15" s="49"/>
      <c r="ABL15" s="49"/>
      <c r="ABM15" s="49"/>
      <c r="ABN15" s="49"/>
      <c r="ABO15" s="49"/>
      <c r="ABP15" s="49"/>
      <c r="ABQ15" s="49"/>
      <c r="ABR15" s="49"/>
      <c r="ABS15" s="49"/>
      <c r="ABT15" s="49"/>
      <c r="ABU15" s="49"/>
      <c r="ABV15" s="49"/>
      <c r="ABW15" s="49"/>
      <c r="ABX15" s="49"/>
      <c r="ABY15" s="49"/>
      <c r="ABZ15" s="49"/>
      <c r="ACA15" s="49"/>
      <c r="ACB15" s="49"/>
      <c r="ACC15" s="49"/>
      <c r="ACD15" s="49"/>
      <c r="ACE15" s="49"/>
      <c r="ACF15" s="49"/>
      <c r="ACG15" s="49"/>
      <c r="ACH15" s="49"/>
      <c r="ACI15" s="49"/>
      <c r="ACJ15" s="49"/>
      <c r="ACK15" s="49"/>
      <c r="ACL15" s="49"/>
      <c r="ACM15" s="49"/>
      <c r="ACN15" s="49"/>
      <c r="ACO15" s="49"/>
      <c r="ACP15" s="49"/>
      <c r="ACQ15" s="49"/>
      <c r="ACR15" s="49"/>
      <c r="ACS15" s="49"/>
      <c r="ACT15" s="49"/>
      <c r="ACU15" s="49"/>
      <c r="ACV15" s="49"/>
      <c r="ACW15" s="49"/>
      <c r="ACX15" s="49"/>
      <c r="ACY15" s="49"/>
      <c r="ACZ15" s="49"/>
      <c r="ADA15" s="49"/>
      <c r="ADB15" s="49"/>
      <c r="ADC15" s="49"/>
      <c r="ADD15" s="49"/>
      <c r="ADE15" s="49"/>
      <c r="ADF15" s="49"/>
      <c r="ADG15" s="49"/>
      <c r="ADH15" s="49"/>
      <c r="ADI15" s="49"/>
      <c r="ADJ15" s="49"/>
      <c r="ADK15" s="49"/>
      <c r="ADL15" s="49"/>
      <c r="ADM15" s="49"/>
      <c r="ADN15" s="49"/>
      <c r="ADO15" s="49"/>
      <c r="ADP15" s="49"/>
      <c r="ADQ15" s="49"/>
      <c r="ADR15" s="49"/>
      <c r="ADS15" s="49"/>
      <c r="ADT15" s="49"/>
      <c r="ADU15" s="49"/>
      <c r="ADV15" s="49"/>
      <c r="ADW15" s="49"/>
      <c r="ADX15" s="49"/>
      <c r="ADY15" s="49"/>
      <c r="ADZ15" s="49"/>
      <c r="AEA15" s="49"/>
      <c r="AEB15" s="49"/>
      <c r="AEC15" s="49"/>
      <c r="AED15" s="49"/>
      <c r="AEE15" s="49"/>
      <c r="AEF15" s="49"/>
      <c r="AEG15" s="49"/>
      <c r="AEH15" s="49"/>
      <c r="AEI15" s="49"/>
      <c r="AEJ15" s="49"/>
      <c r="AEK15" s="49"/>
      <c r="AEL15" s="49"/>
      <c r="AEM15" s="49"/>
      <c r="AEN15" s="49"/>
      <c r="AEO15" s="49"/>
      <c r="AEP15" s="49"/>
      <c r="AEQ15" s="49"/>
      <c r="AER15" s="49"/>
      <c r="AES15" s="49"/>
      <c r="AET15" s="49"/>
      <c r="AEU15" s="49"/>
      <c r="AEV15" s="49"/>
      <c r="AEW15" s="49"/>
      <c r="AEX15" s="49"/>
      <c r="AEY15" s="49"/>
      <c r="AEZ15" s="49"/>
      <c r="AFA15" s="49"/>
      <c r="AFB15" s="49"/>
      <c r="AFC15" s="49"/>
      <c r="AFD15" s="49"/>
      <c r="AFE15" s="49"/>
      <c r="AFF15" s="49"/>
      <c r="AFG15" s="49"/>
      <c r="AFH15" s="49"/>
      <c r="AFI15" s="49"/>
      <c r="AFJ15" s="49"/>
      <c r="AFK15" s="49"/>
      <c r="AFL15" s="49"/>
      <c r="AFM15" s="49"/>
      <c r="AFN15" s="49"/>
      <c r="AFO15" s="49"/>
      <c r="AFP15" s="49"/>
      <c r="AFQ15" s="49"/>
      <c r="AFR15" s="49"/>
      <c r="AFS15" s="49"/>
      <c r="AFT15" s="49"/>
      <c r="AFU15" s="49"/>
      <c r="AFV15" s="49"/>
      <c r="AFW15" s="49"/>
      <c r="AFX15" s="49"/>
      <c r="AFY15" s="49"/>
      <c r="AFZ15" s="49"/>
      <c r="AGA15" s="49"/>
      <c r="AGB15" s="49"/>
      <c r="AGC15" s="49"/>
      <c r="AGD15" s="49"/>
      <c r="AGE15" s="49"/>
      <c r="AGF15" s="49"/>
      <c r="AGG15" s="49"/>
      <c r="AGH15" s="49"/>
      <c r="AGI15" s="49"/>
      <c r="AGJ15" s="49"/>
      <c r="AGK15" s="49"/>
      <c r="AGL15" s="49"/>
      <c r="AGM15" s="49"/>
      <c r="AGN15" s="49"/>
      <c r="AGO15" s="49"/>
      <c r="AGP15" s="49"/>
      <c r="AGQ15" s="49"/>
      <c r="AGR15" s="49"/>
      <c r="AGS15" s="49"/>
      <c r="AGT15" s="49"/>
      <c r="AGU15" s="49"/>
      <c r="AGV15" s="49"/>
      <c r="AGW15" s="49"/>
      <c r="AGX15" s="49"/>
      <c r="AGY15" s="49"/>
      <c r="AGZ15" s="49"/>
      <c r="AHA15" s="49"/>
      <c r="AHB15" s="49"/>
      <c r="AHC15" s="49"/>
      <c r="AHD15" s="49"/>
      <c r="AHE15" s="49"/>
      <c r="AHF15" s="49"/>
      <c r="AHG15" s="49"/>
      <c r="AHH15" s="49"/>
      <c r="AHI15" s="49"/>
      <c r="AHJ15" s="49"/>
      <c r="AHK15" s="49"/>
      <c r="AHL15" s="49"/>
      <c r="AHM15" s="49"/>
      <c r="AHN15" s="49"/>
      <c r="AHO15" s="49"/>
      <c r="AHP15" s="49"/>
      <c r="AHQ15" s="49"/>
      <c r="AHR15" s="49"/>
      <c r="AHS15" s="49"/>
      <c r="AHT15" s="49"/>
      <c r="AHU15" s="49"/>
      <c r="AHV15" s="49"/>
      <c r="AHW15" s="49"/>
      <c r="AHX15" s="49"/>
      <c r="AHY15" s="49"/>
      <c r="AHZ15" s="49"/>
      <c r="AIA15" s="49"/>
      <c r="AIB15" s="49"/>
      <c r="AIC15" s="49"/>
      <c r="AID15" s="49"/>
      <c r="AIE15" s="49"/>
      <c r="AIF15" s="49"/>
      <c r="AIG15" s="49"/>
      <c r="AIH15" s="49"/>
      <c r="AII15" s="49"/>
      <c r="AIJ15" s="49"/>
      <c r="AIK15" s="49"/>
      <c r="AIL15" s="49"/>
      <c r="AIM15" s="49"/>
      <c r="AIN15" s="49"/>
      <c r="AIO15" s="49"/>
      <c r="AIP15" s="49"/>
      <c r="AIQ15" s="49"/>
      <c r="AIR15" s="49"/>
      <c r="AIS15" s="49"/>
      <c r="AIT15" s="49"/>
      <c r="AIU15" s="49"/>
      <c r="AIV15" s="49"/>
      <c r="AIW15" s="49"/>
      <c r="AIX15" s="49"/>
      <c r="AIY15" s="49"/>
      <c r="AIZ15" s="49"/>
      <c r="AJA15" s="49"/>
      <c r="AJB15" s="49"/>
      <c r="AJC15" s="49"/>
      <c r="AJD15" s="49"/>
      <c r="AJE15" s="49"/>
      <c r="AJF15" s="49"/>
      <c r="AJG15" s="49"/>
      <c r="AJH15" s="49"/>
      <c r="AJI15" s="49"/>
      <c r="AJJ15" s="49"/>
      <c r="AJK15" s="49"/>
      <c r="AJL15" s="49"/>
      <c r="AJM15" s="49"/>
      <c r="AJN15" s="49"/>
      <c r="AJO15" s="49"/>
      <c r="AJP15" s="49"/>
      <c r="AJQ15" s="49"/>
      <c r="AJR15" s="49"/>
      <c r="AJS15" s="49"/>
      <c r="AJT15" s="49"/>
      <c r="AJU15" s="49"/>
      <c r="AJV15" s="49"/>
      <c r="AJW15" s="49"/>
      <c r="AJX15" s="49"/>
      <c r="AJY15" s="49"/>
      <c r="AJZ15" s="49"/>
      <c r="AKA15" s="49"/>
      <c r="AKB15" s="49"/>
      <c r="AKC15" s="49"/>
      <c r="AKD15" s="49"/>
      <c r="AKE15" s="49"/>
      <c r="AKF15" s="49"/>
      <c r="AKG15" s="49"/>
      <c r="AKH15" s="49"/>
      <c r="AKI15" s="49"/>
      <c r="AKJ15" s="49"/>
      <c r="AKK15" s="49"/>
      <c r="AKL15" s="49"/>
      <c r="AKM15" s="49"/>
      <c r="AKN15" s="49"/>
      <c r="AKO15" s="49"/>
      <c r="AKP15" s="49"/>
      <c r="AKQ15" s="49"/>
      <c r="AKR15" s="49"/>
      <c r="AKS15" s="49"/>
      <c r="AKT15" s="49"/>
      <c r="AKU15" s="49"/>
      <c r="AKV15" s="49"/>
      <c r="AKW15" s="49"/>
      <c r="AKX15" s="49"/>
      <c r="AKY15" s="49"/>
      <c r="AKZ15" s="49"/>
      <c r="ALA15" s="49"/>
      <c r="ALB15" s="49"/>
      <c r="ALC15" s="49"/>
      <c r="ALD15" s="49"/>
      <c r="ALE15" s="49"/>
      <c r="ALF15" s="49"/>
      <c r="ALG15" s="49"/>
      <c r="ALH15" s="49"/>
      <c r="ALI15" s="49"/>
      <c r="ALJ15" s="49"/>
      <c r="ALK15" s="49"/>
      <c r="ALL15" s="49"/>
      <c r="ALM15" s="49"/>
      <c r="ALN15" s="49"/>
      <c r="ALO15" s="49"/>
      <c r="ALP15" s="49"/>
      <c r="ALQ15" s="49"/>
      <c r="ALR15" s="49"/>
      <c r="ALS15" s="49"/>
      <c r="ALT15" s="49"/>
      <c r="ALU15" s="49"/>
      <c r="ALV15" s="49"/>
      <c r="ALW15" s="49"/>
      <c r="ALX15" s="49"/>
      <c r="ALY15" s="49"/>
      <c r="ALZ15" s="49"/>
      <c r="AMA15" s="49"/>
      <c r="AMB15" s="49"/>
      <c r="AMC15" s="49"/>
      <c r="AMD15" s="49"/>
      <c r="AME15" s="49"/>
      <c r="AMF15" s="49"/>
      <c r="AMG15" s="49"/>
      <c r="AMH15" s="49"/>
      <c r="AMI15" s="49"/>
      <c r="AMJ15" s="49"/>
      <c r="AMK15" s="49"/>
      <c r="AML15" s="49"/>
      <c r="AMM15" s="49"/>
      <c r="AMN15" s="49"/>
      <c r="AMO15" s="49"/>
      <c r="AMP15" s="49"/>
      <c r="AMQ15" s="49"/>
      <c r="AMR15" s="49"/>
      <c r="AMS15" s="49"/>
      <c r="AMT15" s="49"/>
      <c r="AMU15" s="49"/>
      <c r="AMV15" s="49"/>
      <c r="AMW15" s="49"/>
      <c r="AMX15" s="49"/>
      <c r="AMY15" s="49"/>
      <c r="AMZ15" s="49"/>
      <c r="ANA15" s="49"/>
      <c r="ANB15" s="49"/>
      <c r="ANC15" s="49"/>
      <c r="AND15" s="49"/>
      <c r="ANE15" s="49"/>
      <c r="ANF15" s="49"/>
      <c r="ANG15" s="49"/>
      <c r="ANH15" s="49"/>
      <c r="ANI15" s="49"/>
      <c r="ANJ15" s="49"/>
      <c r="ANK15" s="49"/>
      <c r="ANL15" s="49"/>
      <c r="ANM15" s="49"/>
      <c r="ANN15" s="49"/>
      <c r="ANO15" s="49"/>
      <c r="ANP15" s="49"/>
      <c r="ANQ15" s="49"/>
      <c r="ANR15" s="49"/>
      <c r="ANS15" s="49"/>
      <c r="ANT15" s="49"/>
      <c r="ANU15" s="49"/>
      <c r="ANV15" s="49"/>
      <c r="ANW15" s="49"/>
      <c r="ANX15" s="49"/>
      <c r="ANY15" s="49"/>
      <c r="ANZ15" s="49"/>
      <c r="AOA15" s="49"/>
      <c r="AOB15" s="49"/>
      <c r="AOC15" s="49"/>
      <c r="AOD15" s="49"/>
      <c r="AOE15" s="49"/>
      <c r="AOF15" s="49"/>
      <c r="AOG15" s="49"/>
      <c r="AOH15" s="49"/>
      <c r="AOI15" s="49"/>
      <c r="AOJ15" s="49"/>
      <c r="AOK15" s="49"/>
      <c r="AOL15" s="49"/>
      <c r="AOM15" s="49"/>
      <c r="AON15" s="49"/>
      <c r="AOO15" s="49"/>
      <c r="AOP15" s="49"/>
      <c r="AOQ15" s="49"/>
      <c r="AOR15" s="49"/>
      <c r="AOS15" s="49"/>
      <c r="AOT15" s="49"/>
      <c r="AOU15" s="49"/>
      <c r="AOV15" s="49"/>
      <c r="AOW15" s="49"/>
      <c r="AOX15" s="49"/>
      <c r="AOY15" s="49"/>
      <c r="AOZ15" s="49"/>
      <c r="APA15" s="49"/>
      <c r="APB15" s="49"/>
      <c r="APC15" s="49"/>
      <c r="APD15" s="49"/>
      <c r="APE15" s="49"/>
      <c r="APF15" s="49"/>
      <c r="APG15" s="49"/>
      <c r="APH15" s="49"/>
      <c r="API15" s="49"/>
      <c r="APJ15" s="49"/>
      <c r="APK15" s="49"/>
      <c r="APL15" s="49"/>
      <c r="APM15" s="49"/>
      <c r="APN15" s="49"/>
      <c r="APO15" s="49"/>
      <c r="APP15" s="49"/>
      <c r="APQ15" s="49"/>
      <c r="APR15" s="49"/>
      <c r="APS15" s="49"/>
      <c r="APT15" s="49"/>
      <c r="APU15" s="49"/>
      <c r="APV15" s="49"/>
      <c r="APW15" s="49"/>
      <c r="APX15" s="49"/>
      <c r="APY15" s="49"/>
      <c r="APZ15" s="49"/>
      <c r="AQA15" s="49"/>
      <c r="AQB15" s="49"/>
      <c r="AQC15" s="49"/>
      <c r="AQD15" s="49"/>
      <c r="AQE15" s="49"/>
      <c r="AQF15" s="49"/>
      <c r="AQG15" s="49"/>
      <c r="AQH15" s="49"/>
      <c r="AQI15" s="49"/>
      <c r="AQJ15" s="49"/>
      <c r="AQK15" s="49"/>
      <c r="AQL15" s="49"/>
      <c r="AQM15" s="49"/>
      <c r="AQN15" s="49"/>
      <c r="AQO15" s="49"/>
      <c r="AQP15" s="49"/>
      <c r="AQQ15" s="49"/>
      <c r="AQR15" s="49"/>
      <c r="AQS15" s="49"/>
      <c r="AQT15" s="49"/>
      <c r="AQU15" s="49"/>
      <c r="AQV15" s="49"/>
      <c r="AQW15" s="49"/>
      <c r="AQX15" s="49"/>
      <c r="AQY15" s="49"/>
      <c r="AQZ15" s="49"/>
      <c r="ARA15" s="49"/>
      <c r="ARB15" s="49"/>
      <c r="ARC15" s="49"/>
      <c r="ARD15" s="49"/>
      <c r="ARE15" s="49"/>
      <c r="ARF15" s="49"/>
      <c r="ARG15" s="49"/>
      <c r="ARH15" s="49"/>
      <c r="ARI15" s="49"/>
      <c r="ARJ15" s="49"/>
      <c r="ARK15" s="49"/>
      <c r="ARL15" s="49"/>
      <c r="ARM15" s="49"/>
      <c r="ARN15" s="49"/>
      <c r="ARO15" s="49"/>
      <c r="ARP15" s="49"/>
      <c r="ARQ15" s="49"/>
      <c r="ARR15" s="49"/>
      <c r="ARS15" s="49"/>
      <c r="ART15" s="49"/>
      <c r="ARU15" s="49"/>
      <c r="ARV15" s="49"/>
      <c r="ARW15" s="49"/>
      <c r="ARX15" s="49"/>
      <c r="ARY15" s="49"/>
      <c r="ARZ15" s="49"/>
      <c r="ASA15" s="49"/>
      <c r="ASB15" s="49"/>
      <c r="ASC15" s="49"/>
      <c r="ASD15" s="49"/>
      <c r="ASE15" s="49"/>
      <c r="ASF15" s="49"/>
      <c r="ASG15" s="49"/>
      <c r="ASH15" s="49"/>
      <c r="ASI15" s="49"/>
      <c r="ASJ15" s="49"/>
      <c r="ASK15" s="49"/>
      <c r="ASL15" s="49"/>
      <c r="ASM15" s="49"/>
      <c r="ASN15" s="49"/>
      <c r="ASO15" s="49"/>
      <c r="ASP15" s="49"/>
      <c r="ASQ15" s="49"/>
      <c r="ASR15" s="49"/>
      <c r="ASS15" s="49"/>
      <c r="AST15" s="49"/>
      <c r="ASU15" s="49"/>
      <c r="ASV15" s="49"/>
      <c r="ASW15" s="49"/>
      <c r="ASX15" s="49"/>
      <c r="ASY15" s="49"/>
      <c r="ASZ15" s="49"/>
      <c r="ATA15" s="49"/>
      <c r="ATB15" s="49"/>
      <c r="ATC15" s="49"/>
      <c r="ATD15" s="49"/>
      <c r="ATE15" s="49"/>
      <c r="ATF15" s="49"/>
      <c r="ATG15" s="49"/>
      <c r="ATH15" s="49"/>
      <c r="ATI15" s="49"/>
      <c r="ATJ15" s="49"/>
      <c r="ATK15" s="49"/>
      <c r="ATL15" s="49"/>
      <c r="ATM15" s="49"/>
      <c r="ATN15" s="49"/>
      <c r="ATO15" s="49"/>
      <c r="ATP15" s="49"/>
      <c r="ATQ15" s="49"/>
      <c r="ATR15" s="49"/>
      <c r="ATS15" s="49"/>
      <c r="ATT15" s="49"/>
      <c r="ATU15" s="49"/>
      <c r="ATV15" s="49"/>
      <c r="ATW15" s="49"/>
      <c r="ATX15" s="49"/>
      <c r="ATY15" s="49"/>
      <c r="ATZ15" s="49"/>
      <c r="AUA15" s="49"/>
      <c r="AUB15" s="49"/>
      <c r="AUC15" s="49"/>
      <c r="AUD15" s="49"/>
      <c r="AUE15" s="49"/>
      <c r="AUF15" s="49"/>
      <c r="AUG15" s="49"/>
      <c r="AUH15" s="49"/>
      <c r="AUI15" s="49"/>
      <c r="AUJ15" s="49"/>
      <c r="AUK15" s="49"/>
      <c r="AUL15" s="49"/>
      <c r="AUM15" s="49"/>
      <c r="AUN15" s="49"/>
      <c r="AUO15" s="49"/>
      <c r="AUP15" s="49"/>
      <c r="AUQ15" s="49"/>
      <c r="AUR15" s="49"/>
      <c r="AUS15" s="49"/>
      <c r="AUT15" s="49"/>
      <c r="AUU15" s="49"/>
      <c r="AUV15" s="49"/>
      <c r="AUW15" s="49"/>
      <c r="AUX15" s="49"/>
      <c r="AUY15" s="49"/>
      <c r="AUZ15" s="49"/>
      <c r="AVA15" s="49"/>
      <c r="AVB15" s="49"/>
      <c r="AVC15" s="49"/>
      <c r="AVD15" s="49"/>
      <c r="AVE15" s="49"/>
      <c r="AVF15" s="49"/>
      <c r="AVG15" s="49"/>
      <c r="AVH15" s="49"/>
      <c r="AVI15" s="49"/>
      <c r="AVJ15" s="49"/>
      <c r="AVK15" s="49"/>
      <c r="AVL15" s="49"/>
      <c r="AVM15" s="49"/>
      <c r="AVN15" s="49"/>
      <c r="AVO15" s="49"/>
      <c r="AVP15" s="49"/>
      <c r="AVQ15" s="49"/>
      <c r="AVR15" s="49"/>
      <c r="AVS15" s="49"/>
      <c r="AVT15" s="49"/>
      <c r="AVU15" s="49"/>
      <c r="AVV15" s="49"/>
      <c r="AVW15" s="49"/>
      <c r="AVX15" s="49"/>
      <c r="AVY15" s="49"/>
      <c r="AVZ15" s="49"/>
      <c r="AWA15" s="49"/>
      <c r="AWB15" s="49"/>
      <c r="AWC15" s="49"/>
      <c r="AWD15" s="49"/>
      <c r="AWE15" s="49"/>
      <c r="AWF15" s="49"/>
      <c r="AWG15" s="49"/>
      <c r="AWH15" s="49"/>
      <c r="AWI15" s="49"/>
      <c r="AWJ15" s="49"/>
      <c r="AWK15" s="49"/>
      <c r="AWL15" s="49"/>
      <c r="AWM15" s="49"/>
      <c r="AWN15" s="49"/>
      <c r="AWO15" s="49"/>
      <c r="AWP15" s="49"/>
      <c r="AWQ15" s="49"/>
      <c r="AWR15" s="49"/>
      <c r="AWS15" s="49"/>
      <c r="AWT15" s="49"/>
      <c r="AWU15" s="49"/>
      <c r="AWV15" s="49"/>
      <c r="AWW15" s="49"/>
      <c r="AWX15" s="49"/>
      <c r="AWY15" s="49"/>
      <c r="AWZ15" s="49"/>
      <c r="AXA15" s="49"/>
      <c r="AXB15" s="49"/>
      <c r="AXC15" s="49"/>
      <c r="AXD15" s="49"/>
      <c r="AXE15" s="49"/>
      <c r="AXF15" s="49"/>
      <c r="AXG15" s="49"/>
      <c r="AXH15" s="49"/>
      <c r="AXI15" s="49"/>
      <c r="AXJ15" s="49"/>
      <c r="AXK15" s="49"/>
      <c r="AXL15" s="49"/>
      <c r="AXM15" s="49"/>
      <c r="AXN15" s="49"/>
      <c r="AXO15" s="49"/>
      <c r="AXP15" s="49"/>
      <c r="AXQ15" s="49"/>
      <c r="AXR15" s="49"/>
      <c r="AXS15" s="49"/>
      <c r="AXT15" s="49"/>
      <c r="AXU15" s="49"/>
      <c r="AXV15" s="49"/>
      <c r="AXW15" s="49"/>
      <c r="AXX15" s="49"/>
      <c r="AXY15" s="49"/>
      <c r="AXZ15" s="49"/>
      <c r="AYA15" s="49"/>
      <c r="AYB15" s="49"/>
      <c r="AYC15" s="49"/>
      <c r="AYD15" s="49"/>
      <c r="AYE15" s="49"/>
      <c r="AYF15" s="49"/>
      <c r="AYG15" s="49"/>
      <c r="AYH15" s="49"/>
      <c r="AYI15" s="49"/>
      <c r="AYJ15" s="49"/>
      <c r="AYK15" s="49"/>
      <c r="AYL15" s="49"/>
      <c r="AYM15" s="49"/>
      <c r="AYN15" s="49"/>
      <c r="AYO15" s="49"/>
      <c r="AYP15" s="49"/>
      <c r="AYQ15" s="49"/>
      <c r="AYR15" s="49"/>
      <c r="AYS15" s="49"/>
      <c r="AYT15" s="49"/>
      <c r="AYU15" s="49"/>
      <c r="AYV15" s="49"/>
      <c r="AYW15" s="49"/>
      <c r="AYX15" s="49"/>
      <c r="AYY15" s="49"/>
      <c r="AYZ15" s="49"/>
      <c r="AZA15" s="49"/>
      <c r="AZB15" s="49"/>
      <c r="AZC15" s="49"/>
      <c r="AZD15" s="49"/>
      <c r="AZE15" s="49"/>
      <c r="AZF15" s="49"/>
      <c r="AZG15" s="49"/>
      <c r="AZH15" s="49"/>
      <c r="AZI15" s="49"/>
      <c r="AZJ15" s="49"/>
      <c r="AZK15" s="49"/>
      <c r="AZL15" s="49"/>
      <c r="AZM15" s="49"/>
      <c r="AZN15" s="49"/>
      <c r="AZO15" s="49"/>
      <c r="AZP15" s="49"/>
      <c r="AZQ15" s="49"/>
      <c r="AZR15" s="49"/>
      <c r="AZS15" s="49"/>
      <c r="AZT15" s="49"/>
      <c r="AZU15" s="49"/>
      <c r="AZV15" s="49"/>
      <c r="AZW15" s="49"/>
      <c r="AZX15" s="49"/>
      <c r="AZY15" s="49"/>
      <c r="AZZ15" s="49"/>
      <c r="BAA15" s="49"/>
      <c r="BAB15" s="49"/>
      <c r="BAC15" s="49"/>
      <c r="BAD15" s="49"/>
      <c r="BAE15" s="49"/>
      <c r="BAF15" s="49"/>
      <c r="BAG15" s="49"/>
      <c r="BAH15" s="49"/>
      <c r="BAI15" s="49"/>
      <c r="BAJ15" s="49"/>
      <c r="BAK15" s="49"/>
      <c r="BAL15" s="49"/>
      <c r="BAM15" s="49"/>
      <c r="BAN15" s="49"/>
      <c r="BAO15" s="49"/>
      <c r="BAP15" s="49"/>
      <c r="BAQ15" s="49"/>
      <c r="BAR15" s="49"/>
      <c r="BAS15" s="49"/>
      <c r="BAT15" s="49"/>
      <c r="BAU15" s="49"/>
      <c r="BAV15" s="49"/>
      <c r="BAW15" s="49"/>
      <c r="BAX15" s="49"/>
      <c r="BAY15" s="49"/>
      <c r="BAZ15" s="49"/>
      <c r="BBA15" s="49"/>
      <c r="BBB15" s="49"/>
      <c r="BBC15" s="49"/>
      <c r="BBD15" s="49"/>
      <c r="BBE15" s="49"/>
      <c r="BBF15" s="49"/>
      <c r="BBG15" s="49"/>
      <c r="BBH15" s="49"/>
      <c r="BBI15" s="49"/>
      <c r="BBJ15" s="49"/>
      <c r="BBK15" s="49"/>
      <c r="BBL15" s="49"/>
      <c r="BBM15" s="49"/>
      <c r="BBN15" s="49"/>
      <c r="BBO15" s="49"/>
      <c r="BBP15" s="49"/>
      <c r="BBQ15" s="49"/>
      <c r="BBR15" s="49"/>
      <c r="BBS15" s="49"/>
      <c r="BBT15" s="49"/>
      <c r="BBU15" s="49"/>
      <c r="BBV15" s="49"/>
      <c r="BBW15" s="49"/>
      <c r="BBX15" s="49"/>
      <c r="BBY15" s="49"/>
      <c r="BBZ15" s="49"/>
      <c r="BCA15" s="49"/>
      <c r="BCB15" s="49"/>
      <c r="BCC15" s="49"/>
      <c r="BCD15" s="49"/>
      <c r="BCE15" s="49"/>
      <c r="BCF15" s="49"/>
      <c r="BCG15" s="49"/>
      <c r="BCH15" s="49"/>
      <c r="BCI15" s="49"/>
      <c r="BCJ15" s="49"/>
      <c r="BCK15" s="49"/>
      <c r="BCL15" s="49"/>
      <c r="BCM15" s="49"/>
      <c r="BCN15" s="49"/>
      <c r="BCO15" s="49"/>
      <c r="BCP15" s="49"/>
      <c r="BCQ15" s="49"/>
      <c r="BCR15" s="49"/>
      <c r="BCS15" s="49"/>
      <c r="BCT15" s="49"/>
      <c r="BCU15" s="49"/>
      <c r="BCV15" s="49"/>
      <c r="BCW15" s="49"/>
      <c r="BCX15" s="49"/>
      <c r="BCY15" s="49"/>
      <c r="BCZ15" s="49"/>
      <c r="BDA15" s="49"/>
      <c r="BDB15" s="49"/>
      <c r="BDC15" s="49"/>
      <c r="BDD15" s="49"/>
      <c r="BDE15" s="49"/>
      <c r="BDF15" s="49"/>
      <c r="BDG15" s="49"/>
      <c r="BDH15" s="49"/>
      <c r="BDI15" s="49"/>
      <c r="BDJ15" s="49"/>
      <c r="BDK15" s="49"/>
      <c r="BDL15" s="49"/>
      <c r="BDM15" s="49"/>
      <c r="BDN15" s="49"/>
      <c r="BDO15" s="49"/>
      <c r="BDP15" s="49"/>
      <c r="BDQ15" s="49"/>
      <c r="BDR15" s="49"/>
      <c r="BDS15" s="49"/>
      <c r="BDT15" s="49"/>
      <c r="BDU15" s="49"/>
      <c r="BDV15" s="49"/>
      <c r="BDW15" s="49"/>
      <c r="BDX15" s="49"/>
      <c r="BDY15" s="49"/>
      <c r="BDZ15" s="49"/>
      <c r="BEA15" s="49"/>
      <c r="BEB15" s="49"/>
      <c r="BEC15" s="49"/>
      <c r="BED15" s="49"/>
      <c r="BEE15" s="49"/>
      <c r="BEF15" s="49"/>
      <c r="BEG15" s="49"/>
      <c r="BEH15" s="49"/>
      <c r="BEI15" s="49"/>
      <c r="BEJ15" s="49"/>
      <c r="BEK15" s="49"/>
      <c r="BEL15" s="49"/>
      <c r="BEM15" s="49"/>
      <c r="BEN15" s="49"/>
      <c r="BEO15" s="49"/>
      <c r="BEP15" s="49"/>
      <c r="BEQ15" s="49"/>
      <c r="BER15" s="49"/>
      <c r="BES15" s="49"/>
      <c r="BET15" s="49"/>
      <c r="BEU15" s="49"/>
      <c r="BEV15" s="49"/>
      <c r="BEW15" s="49"/>
      <c r="BEX15" s="49"/>
      <c r="BEY15" s="49"/>
      <c r="BEZ15" s="49"/>
      <c r="BFA15" s="49"/>
      <c r="BFB15" s="49"/>
      <c r="BFC15" s="49"/>
      <c r="BFD15" s="49"/>
      <c r="BFE15" s="49"/>
      <c r="BFF15" s="49"/>
      <c r="BFG15" s="49"/>
      <c r="BFH15" s="49"/>
      <c r="BFI15" s="49"/>
      <c r="BFJ15" s="49"/>
      <c r="BFK15" s="49"/>
      <c r="BFL15" s="49"/>
      <c r="BFM15" s="49"/>
      <c r="BFN15" s="49"/>
      <c r="BFO15" s="49"/>
      <c r="BFP15" s="49"/>
      <c r="BFQ15" s="49"/>
      <c r="BFR15" s="49"/>
      <c r="BFS15" s="49"/>
      <c r="BFT15" s="49"/>
      <c r="BFU15" s="49"/>
      <c r="BFV15" s="49"/>
      <c r="BFW15" s="49"/>
      <c r="BFX15" s="49"/>
      <c r="BFY15" s="49"/>
      <c r="BFZ15" s="49"/>
      <c r="BGA15" s="49"/>
      <c r="BGB15" s="49"/>
      <c r="BGC15" s="49"/>
      <c r="BGD15" s="49"/>
      <c r="BGE15" s="49"/>
      <c r="BGF15" s="49"/>
      <c r="BGG15" s="49"/>
      <c r="BGH15" s="49"/>
      <c r="BGI15" s="49"/>
      <c r="BGJ15" s="49"/>
      <c r="BGK15" s="49"/>
      <c r="BGL15" s="49"/>
      <c r="BGM15" s="49"/>
      <c r="BGN15" s="49"/>
      <c r="BGO15" s="49"/>
      <c r="BGP15" s="49"/>
      <c r="BGQ15" s="49"/>
      <c r="BGR15" s="49"/>
      <c r="BGS15" s="49"/>
      <c r="BGT15" s="49"/>
      <c r="BGU15" s="49"/>
      <c r="BGV15" s="49"/>
      <c r="BGW15" s="49"/>
      <c r="BGX15" s="49"/>
      <c r="BGY15" s="49"/>
      <c r="BGZ15" s="49"/>
      <c r="BHA15" s="49"/>
      <c r="BHB15" s="49"/>
      <c r="BHC15" s="49"/>
      <c r="BHD15" s="49"/>
      <c r="BHE15" s="49"/>
      <c r="BHF15" s="49"/>
      <c r="BHG15" s="49"/>
      <c r="BHH15" s="49"/>
      <c r="BHI15" s="49"/>
      <c r="BHJ15" s="49"/>
      <c r="BHK15" s="49"/>
      <c r="BHL15" s="49"/>
      <c r="BHM15" s="49"/>
      <c r="BHN15" s="49"/>
      <c r="BHO15" s="49"/>
      <c r="BHP15" s="49"/>
      <c r="BHQ15" s="49"/>
      <c r="BHR15" s="49"/>
      <c r="BHS15" s="49"/>
      <c r="BHT15" s="49"/>
      <c r="BHU15" s="49"/>
      <c r="BHV15" s="49"/>
      <c r="BHW15" s="49"/>
      <c r="BHX15" s="49"/>
      <c r="BHY15" s="49"/>
      <c r="BHZ15" s="49"/>
      <c r="BIA15" s="49"/>
      <c r="BIB15" s="49"/>
      <c r="BIC15" s="49"/>
      <c r="BID15" s="49"/>
      <c r="BIE15" s="49"/>
      <c r="BIF15" s="49"/>
      <c r="BIG15" s="49"/>
      <c r="BIH15" s="49"/>
      <c r="BII15" s="49"/>
      <c r="BIJ15" s="49"/>
      <c r="BIK15" s="49"/>
      <c r="BIL15" s="49"/>
      <c r="BIM15" s="49"/>
      <c r="BIN15" s="49"/>
      <c r="BIO15" s="49"/>
      <c r="BIP15" s="49"/>
      <c r="BIQ15" s="49"/>
      <c r="BIR15" s="49"/>
      <c r="BIS15" s="49"/>
      <c r="BIT15" s="49"/>
      <c r="BIU15" s="49"/>
      <c r="BIV15" s="49"/>
      <c r="BIW15" s="49"/>
      <c r="BIX15" s="49"/>
      <c r="BIY15" s="49"/>
      <c r="BIZ15" s="49"/>
      <c r="BJA15" s="49"/>
      <c r="BJB15" s="49"/>
      <c r="BJC15" s="49"/>
      <c r="BJD15" s="49"/>
      <c r="BJE15" s="49"/>
      <c r="BJF15" s="49"/>
      <c r="BJG15" s="49"/>
      <c r="BJH15" s="49"/>
      <c r="BJI15" s="49"/>
      <c r="BJJ15" s="49"/>
      <c r="BJK15" s="49"/>
      <c r="BJL15" s="49"/>
      <c r="BJM15" s="49"/>
      <c r="BJN15" s="49"/>
      <c r="BJO15" s="49"/>
      <c r="BJP15" s="49"/>
      <c r="BJQ15" s="49"/>
      <c r="BJR15" s="49"/>
      <c r="BJS15" s="49"/>
      <c r="BJT15" s="49"/>
      <c r="BJU15" s="49"/>
      <c r="BJV15" s="49"/>
      <c r="BJW15" s="49"/>
      <c r="BJX15" s="49"/>
      <c r="BJY15" s="49"/>
      <c r="BJZ15" s="49"/>
      <c r="BKA15" s="49"/>
      <c r="BKB15" s="49"/>
      <c r="BKC15" s="49"/>
      <c r="BKD15" s="49"/>
      <c r="BKE15" s="49"/>
      <c r="BKF15" s="49"/>
      <c r="BKG15" s="49"/>
      <c r="BKH15" s="49"/>
      <c r="BKI15" s="49"/>
      <c r="BKJ15" s="49"/>
      <c r="BKK15" s="49"/>
      <c r="BKL15" s="49"/>
      <c r="BKM15" s="49"/>
      <c r="BKN15" s="49"/>
      <c r="BKO15" s="49"/>
      <c r="BKP15" s="49"/>
      <c r="BKQ15" s="49"/>
      <c r="BKR15" s="49"/>
      <c r="BKS15" s="49"/>
      <c r="BKT15" s="49"/>
      <c r="BKU15" s="49"/>
      <c r="BKV15" s="49"/>
      <c r="BKW15" s="49"/>
      <c r="BKX15" s="49"/>
      <c r="BKY15" s="49"/>
      <c r="BKZ15" s="49"/>
      <c r="BLA15" s="49"/>
      <c r="BLB15" s="49"/>
      <c r="BLC15" s="49"/>
      <c r="BLD15" s="49"/>
      <c r="BLE15" s="49"/>
      <c r="BLF15" s="49"/>
      <c r="BLG15" s="49"/>
      <c r="BLH15" s="49"/>
      <c r="BLI15" s="49"/>
      <c r="BLJ15" s="49"/>
      <c r="BLK15" s="49"/>
      <c r="BLL15" s="49"/>
      <c r="BLM15" s="49"/>
      <c r="BLN15" s="49"/>
      <c r="BLO15" s="49"/>
      <c r="BLP15" s="49"/>
      <c r="BLQ15" s="49"/>
      <c r="BLR15" s="49"/>
      <c r="BLS15" s="49"/>
      <c r="BLT15" s="49"/>
      <c r="BLU15" s="49"/>
      <c r="BLV15" s="49"/>
      <c r="BLW15" s="49"/>
      <c r="BLX15" s="49"/>
      <c r="BLY15" s="49"/>
      <c r="BLZ15" s="49"/>
      <c r="BMA15" s="49"/>
      <c r="BMB15" s="49"/>
      <c r="BMC15" s="49"/>
      <c r="BMD15" s="49"/>
      <c r="BME15" s="49"/>
      <c r="BMF15" s="49"/>
      <c r="BMG15" s="49"/>
      <c r="BMH15" s="49"/>
      <c r="BMI15" s="49"/>
      <c r="BMJ15" s="49"/>
      <c r="BMK15" s="49"/>
      <c r="BML15" s="49"/>
      <c r="BMM15" s="49"/>
      <c r="BMN15" s="49"/>
      <c r="BMO15" s="49"/>
      <c r="BMP15" s="49"/>
      <c r="BMQ15" s="49"/>
      <c r="BMR15" s="49"/>
      <c r="BMS15" s="49"/>
      <c r="BMT15" s="49"/>
      <c r="BMU15" s="49"/>
      <c r="BMV15" s="49"/>
      <c r="BMW15" s="49"/>
      <c r="BMX15" s="49"/>
      <c r="BMY15" s="49"/>
      <c r="BMZ15" s="49"/>
      <c r="BNA15" s="49"/>
      <c r="BNB15" s="49"/>
      <c r="BNC15" s="49"/>
      <c r="BND15" s="49"/>
      <c r="BNE15" s="49"/>
      <c r="BNF15" s="49"/>
      <c r="BNG15" s="49"/>
      <c r="BNH15" s="49"/>
      <c r="BNI15" s="49"/>
      <c r="BNJ15" s="49"/>
      <c r="BNK15" s="49"/>
      <c r="BNL15" s="49"/>
      <c r="BNM15" s="49"/>
      <c r="BNN15" s="49"/>
      <c r="BNO15" s="49"/>
      <c r="BNP15" s="49"/>
      <c r="BNQ15" s="49"/>
      <c r="BNR15" s="49"/>
      <c r="BNS15" s="49"/>
      <c r="BNT15" s="49"/>
      <c r="BNU15" s="49"/>
      <c r="BNV15" s="49"/>
      <c r="BNW15" s="49"/>
      <c r="BNX15" s="49"/>
      <c r="BNY15" s="49"/>
      <c r="BNZ15" s="49"/>
      <c r="BOA15" s="49"/>
      <c r="BOB15" s="49"/>
      <c r="BOC15" s="49"/>
      <c r="BOD15" s="49"/>
      <c r="BOE15" s="49"/>
      <c r="BOF15" s="49"/>
      <c r="BOG15" s="49"/>
      <c r="BOH15" s="49"/>
      <c r="BOI15" s="49"/>
      <c r="BOJ15" s="49"/>
      <c r="BOK15" s="49"/>
      <c r="BOL15" s="49"/>
      <c r="BOM15" s="49"/>
      <c r="BON15" s="49"/>
      <c r="BOO15" s="49"/>
      <c r="BOP15" s="49"/>
      <c r="BOQ15" s="49"/>
      <c r="BOR15" s="49"/>
      <c r="BOS15" s="49"/>
      <c r="BOT15" s="49"/>
      <c r="BOU15" s="49"/>
      <c r="BOV15" s="49"/>
      <c r="BOW15" s="49"/>
      <c r="BOX15" s="49"/>
      <c r="BOY15" s="49"/>
      <c r="BOZ15" s="49"/>
      <c r="BPA15" s="49"/>
      <c r="BPB15" s="49"/>
      <c r="BPC15" s="49"/>
      <c r="BPD15" s="49"/>
      <c r="BPE15" s="49"/>
      <c r="BPF15" s="49"/>
      <c r="BPG15" s="49"/>
      <c r="BPH15" s="49"/>
      <c r="BPI15" s="49"/>
      <c r="BPJ15" s="49"/>
      <c r="BPK15" s="49"/>
      <c r="BPL15" s="49"/>
      <c r="BPM15" s="49"/>
      <c r="BPN15" s="49"/>
      <c r="BPO15" s="49"/>
      <c r="BPP15" s="49"/>
      <c r="BPQ15" s="49"/>
      <c r="BPR15" s="49"/>
      <c r="BPS15" s="49"/>
      <c r="BPT15" s="49"/>
      <c r="BPU15" s="49"/>
      <c r="BPV15" s="49"/>
      <c r="BPW15" s="49"/>
      <c r="BPX15" s="49"/>
      <c r="BPY15" s="49"/>
      <c r="BPZ15" s="49"/>
      <c r="BQA15" s="49"/>
      <c r="BQB15" s="49"/>
      <c r="BQC15" s="49"/>
      <c r="BQD15" s="49"/>
      <c r="BQE15" s="49"/>
      <c r="BQF15" s="49"/>
      <c r="BQG15" s="49"/>
      <c r="BQH15" s="49"/>
      <c r="BQI15" s="49"/>
      <c r="BQJ15" s="49"/>
      <c r="BQK15" s="49"/>
      <c r="BQL15" s="49"/>
      <c r="BQM15" s="49"/>
      <c r="BQN15" s="49"/>
      <c r="BQO15" s="49"/>
      <c r="BQP15" s="49"/>
      <c r="BQQ15" s="49"/>
      <c r="BQR15" s="49"/>
      <c r="BQS15" s="49"/>
      <c r="BQT15" s="49"/>
      <c r="BQU15" s="49"/>
      <c r="BQV15" s="49"/>
      <c r="BQW15" s="49"/>
      <c r="BQX15" s="49"/>
      <c r="BQY15" s="49"/>
      <c r="BQZ15" s="49"/>
      <c r="BRA15" s="49"/>
      <c r="BRB15" s="49"/>
      <c r="BRC15" s="49"/>
      <c r="BRD15" s="49"/>
      <c r="BRE15" s="49"/>
      <c r="BRF15" s="49"/>
      <c r="BRG15" s="49"/>
      <c r="BRH15" s="49"/>
      <c r="BRI15" s="49"/>
      <c r="BRJ15" s="49"/>
      <c r="BRK15" s="49"/>
      <c r="BRL15" s="49"/>
      <c r="BRM15" s="49"/>
      <c r="BRN15" s="49"/>
      <c r="BRO15" s="49"/>
      <c r="BRP15" s="49"/>
      <c r="BRQ15" s="49"/>
      <c r="BRR15" s="49"/>
      <c r="BRS15" s="49"/>
      <c r="BRT15" s="49"/>
      <c r="BRU15" s="49"/>
      <c r="BRV15" s="49"/>
      <c r="BRW15" s="49"/>
      <c r="BRX15" s="49"/>
      <c r="BRY15" s="49"/>
      <c r="BRZ15" s="49"/>
      <c r="BSA15" s="49"/>
      <c r="BSB15" s="49"/>
      <c r="BSC15" s="49"/>
      <c r="BSD15" s="49"/>
      <c r="BSE15" s="49"/>
      <c r="BSF15" s="49"/>
      <c r="BSG15" s="49"/>
      <c r="BSH15" s="49"/>
      <c r="BSI15" s="49"/>
      <c r="BSJ15" s="49"/>
      <c r="BSK15" s="49"/>
      <c r="BSL15" s="49"/>
      <c r="BSM15" s="49"/>
      <c r="BSN15" s="49"/>
      <c r="BSO15" s="49"/>
      <c r="BSP15" s="49"/>
      <c r="BSQ15" s="49"/>
      <c r="BSR15" s="49"/>
      <c r="BSS15" s="49"/>
      <c r="BST15" s="49"/>
      <c r="BSU15" s="49"/>
      <c r="BSV15" s="49"/>
      <c r="BSW15" s="49"/>
      <c r="BSX15" s="49"/>
      <c r="BSY15" s="49"/>
      <c r="BSZ15" s="49"/>
      <c r="BTA15" s="49"/>
      <c r="BTB15" s="49"/>
      <c r="BTC15" s="49"/>
      <c r="BTD15" s="49"/>
      <c r="BTE15" s="49"/>
      <c r="BTF15" s="49"/>
      <c r="BTG15" s="49"/>
      <c r="BTH15" s="49"/>
      <c r="BTI15" s="49"/>
      <c r="BTJ15" s="49"/>
      <c r="BTK15" s="49"/>
      <c r="BTL15" s="49"/>
      <c r="BTM15" s="49"/>
      <c r="BTN15" s="49"/>
      <c r="BTO15" s="49"/>
      <c r="BTP15" s="49"/>
      <c r="BTQ15" s="49"/>
      <c r="BTR15" s="49"/>
      <c r="BTS15" s="49"/>
      <c r="BTT15" s="49"/>
      <c r="BTU15" s="49"/>
      <c r="BTV15" s="49"/>
      <c r="BTW15" s="49"/>
      <c r="BTX15" s="49"/>
      <c r="BTY15" s="49"/>
      <c r="BTZ15" s="49"/>
      <c r="BUA15" s="49"/>
      <c r="BUB15" s="49"/>
      <c r="BUC15" s="49"/>
      <c r="BUD15" s="49"/>
      <c r="BUE15" s="49"/>
      <c r="BUF15" s="49"/>
      <c r="BUG15" s="49"/>
      <c r="BUH15" s="49"/>
      <c r="BUI15" s="49"/>
      <c r="BUJ15" s="49"/>
      <c r="BUK15" s="49"/>
      <c r="BUL15" s="49"/>
      <c r="BUM15" s="49"/>
      <c r="BUN15" s="49"/>
      <c r="BUO15" s="49"/>
      <c r="BUP15" s="49"/>
      <c r="BUQ15" s="49"/>
      <c r="BUR15" s="49"/>
      <c r="BUS15" s="49"/>
      <c r="BUT15" s="49"/>
      <c r="BUU15" s="49"/>
      <c r="BUV15" s="49"/>
      <c r="BUW15" s="49"/>
      <c r="BUX15" s="49"/>
      <c r="BUY15" s="49"/>
      <c r="BUZ15" s="49"/>
      <c r="BVA15" s="49"/>
      <c r="BVB15" s="49"/>
      <c r="BVC15" s="49"/>
      <c r="BVD15" s="49"/>
      <c r="BVE15" s="49"/>
      <c r="BVF15" s="49"/>
      <c r="BVG15" s="49"/>
      <c r="BVH15" s="49"/>
      <c r="BVI15" s="49"/>
      <c r="BVJ15" s="49"/>
      <c r="BVK15" s="49"/>
      <c r="BVL15" s="49"/>
      <c r="BVM15" s="49"/>
      <c r="BVN15" s="49"/>
      <c r="BVO15" s="49"/>
      <c r="BVP15" s="49"/>
      <c r="BVQ15" s="49"/>
      <c r="BVR15" s="49"/>
      <c r="BVS15" s="49"/>
      <c r="BVT15" s="49"/>
      <c r="BVU15" s="49"/>
      <c r="BVV15" s="49"/>
      <c r="BVW15" s="49"/>
      <c r="BVX15" s="49"/>
      <c r="BVY15" s="49"/>
      <c r="BVZ15" s="49"/>
      <c r="BWA15" s="49"/>
      <c r="BWB15" s="49"/>
      <c r="BWC15" s="49"/>
      <c r="BWD15" s="49"/>
      <c r="BWE15" s="49"/>
      <c r="BWF15" s="49"/>
      <c r="BWG15" s="49"/>
      <c r="BWH15" s="49"/>
      <c r="BWI15" s="49"/>
      <c r="BWJ15" s="49"/>
      <c r="BWK15" s="49"/>
      <c r="BWL15" s="49"/>
      <c r="BWM15" s="49"/>
      <c r="BWN15" s="49"/>
      <c r="BWO15" s="49"/>
      <c r="BWP15" s="49"/>
      <c r="BWQ15" s="49"/>
      <c r="BWR15" s="49"/>
      <c r="BWS15" s="49"/>
      <c r="BWT15" s="49"/>
      <c r="BWU15" s="49"/>
      <c r="BWV15" s="49"/>
      <c r="BWW15" s="49"/>
      <c r="BWX15" s="49"/>
      <c r="BWY15" s="49"/>
      <c r="BWZ15" s="49"/>
      <c r="BXA15" s="49"/>
      <c r="BXB15" s="49"/>
      <c r="BXC15" s="49"/>
      <c r="BXD15" s="49"/>
      <c r="BXE15" s="49"/>
      <c r="BXF15" s="49"/>
      <c r="BXG15" s="49"/>
      <c r="BXH15" s="49"/>
      <c r="BXI15" s="49"/>
      <c r="BXJ15" s="49"/>
      <c r="BXK15" s="49"/>
      <c r="BXL15" s="49"/>
      <c r="BXM15" s="49"/>
      <c r="BXN15" s="49"/>
      <c r="BXO15" s="49"/>
      <c r="BXP15" s="49"/>
      <c r="BXQ15" s="49"/>
      <c r="BXR15" s="49"/>
      <c r="BXS15" s="49"/>
      <c r="BXT15" s="49"/>
      <c r="BXU15" s="49"/>
      <c r="BXV15" s="49"/>
      <c r="BXW15" s="49"/>
      <c r="BXX15" s="49"/>
      <c r="BXY15" s="49"/>
      <c r="BXZ15" s="49"/>
      <c r="BYA15" s="49"/>
      <c r="BYB15" s="49"/>
      <c r="BYC15" s="49"/>
      <c r="BYD15" s="49"/>
      <c r="BYE15" s="49"/>
      <c r="BYF15" s="49"/>
      <c r="BYG15" s="49"/>
      <c r="BYH15" s="49"/>
      <c r="BYI15" s="49"/>
      <c r="BYJ15" s="49"/>
      <c r="BYK15" s="49"/>
      <c r="BYL15" s="49"/>
      <c r="BYM15" s="49"/>
      <c r="BYN15" s="49"/>
      <c r="BYO15" s="49"/>
      <c r="BYP15" s="49"/>
      <c r="BYQ15" s="49"/>
      <c r="BYR15" s="49"/>
      <c r="BYS15" s="49"/>
      <c r="BYT15" s="49"/>
      <c r="BYU15" s="49"/>
      <c r="BYV15" s="49"/>
      <c r="BYW15" s="49"/>
      <c r="BYX15" s="49"/>
      <c r="BYY15" s="49"/>
      <c r="BYZ15" s="49"/>
      <c r="BZA15" s="49"/>
      <c r="BZB15" s="49"/>
      <c r="BZC15" s="49"/>
      <c r="BZD15" s="49"/>
      <c r="BZE15" s="49"/>
      <c r="BZF15" s="49"/>
      <c r="BZG15" s="49"/>
      <c r="BZH15" s="49"/>
      <c r="BZI15" s="49"/>
      <c r="BZJ15" s="49"/>
      <c r="BZK15" s="49"/>
      <c r="BZL15" s="49"/>
      <c r="BZM15" s="49"/>
      <c r="BZN15" s="49"/>
      <c r="BZO15" s="49"/>
      <c r="BZP15" s="49"/>
      <c r="BZQ15" s="49"/>
      <c r="BZR15" s="49"/>
      <c r="BZS15" s="49"/>
      <c r="BZT15" s="49"/>
      <c r="BZU15" s="49"/>
      <c r="BZV15" s="49"/>
      <c r="BZW15" s="49"/>
      <c r="BZX15" s="49"/>
      <c r="BZY15" s="49"/>
      <c r="BZZ15" s="49"/>
      <c r="CAA15" s="49"/>
      <c r="CAB15" s="49"/>
      <c r="CAC15" s="49"/>
      <c r="CAD15" s="49"/>
      <c r="CAE15" s="49"/>
      <c r="CAF15" s="49"/>
      <c r="CAG15" s="49"/>
      <c r="CAH15" s="49"/>
      <c r="CAI15" s="49"/>
      <c r="CAJ15" s="49"/>
      <c r="CAK15" s="49"/>
      <c r="CAL15" s="49"/>
      <c r="CAM15" s="49"/>
      <c r="CAN15" s="49"/>
      <c r="CAO15" s="49"/>
      <c r="CAP15" s="49"/>
      <c r="CAQ15" s="49"/>
      <c r="CAR15" s="49"/>
      <c r="CAS15" s="49"/>
      <c r="CAT15" s="49"/>
      <c r="CAU15" s="49"/>
      <c r="CAV15" s="49"/>
      <c r="CAW15" s="49"/>
      <c r="CAX15" s="49"/>
      <c r="CAY15" s="49"/>
      <c r="CAZ15" s="49"/>
      <c r="CBA15" s="49"/>
      <c r="CBB15" s="49"/>
      <c r="CBC15" s="49"/>
      <c r="CBD15" s="49"/>
      <c r="CBE15" s="49"/>
      <c r="CBF15" s="49"/>
      <c r="CBG15" s="49"/>
      <c r="CBH15" s="49"/>
      <c r="CBI15" s="49"/>
      <c r="CBJ15" s="49"/>
      <c r="CBK15" s="49"/>
      <c r="CBL15" s="49"/>
      <c r="CBM15" s="49"/>
      <c r="CBN15" s="49"/>
      <c r="CBO15" s="49"/>
      <c r="CBP15" s="49"/>
      <c r="CBQ15" s="49"/>
      <c r="CBR15" s="49"/>
      <c r="CBS15" s="49"/>
      <c r="CBT15" s="49"/>
      <c r="CBU15" s="49"/>
      <c r="CBV15" s="49"/>
      <c r="CBW15" s="49"/>
      <c r="CBX15" s="49"/>
      <c r="CBY15" s="49"/>
      <c r="CBZ15" s="49"/>
      <c r="CCA15" s="49"/>
      <c r="CCB15" s="49"/>
      <c r="CCC15" s="49"/>
      <c r="CCD15" s="49"/>
      <c r="CCE15" s="49"/>
      <c r="CCF15" s="49"/>
      <c r="CCG15" s="49"/>
      <c r="CCH15" s="49"/>
      <c r="CCI15" s="49"/>
      <c r="CCJ15" s="49"/>
      <c r="CCK15" s="49"/>
      <c r="CCL15" s="49"/>
      <c r="CCM15" s="49"/>
      <c r="CCN15" s="49"/>
      <c r="CCO15" s="49"/>
      <c r="CCP15" s="49"/>
      <c r="CCQ15" s="49"/>
      <c r="CCR15" s="49"/>
      <c r="CCS15" s="49"/>
      <c r="CCT15" s="49"/>
      <c r="CCU15" s="49"/>
      <c r="CCV15" s="49"/>
      <c r="CCW15" s="49"/>
      <c r="CCX15" s="49"/>
      <c r="CCY15" s="49"/>
      <c r="CCZ15" s="49"/>
      <c r="CDA15" s="49"/>
      <c r="CDB15" s="49"/>
      <c r="CDC15" s="49"/>
      <c r="CDD15" s="49"/>
      <c r="CDE15" s="49"/>
      <c r="CDF15" s="49"/>
      <c r="CDG15" s="49"/>
      <c r="CDH15" s="49"/>
      <c r="CDI15" s="49"/>
      <c r="CDJ15" s="49"/>
      <c r="CDK15" s="49"/>
      <c r="CDL15" s="49"/>
      <c r="CDM15" s="49"/>
      <c r="CDN15" s="49"/>
      <c r="CDO15" s="49"/>
      <c r="CDP15" s="49"/>
      <c r="CDQ15" s="49"/>
      <c r="CDR15" s="49"/>
      <c r="CDS15" s="49"/>
      <c r="CDT15" s="49"/>
      <c r="CDU15" s="49"/>
      <c r="CDV15" s="49"/>
      <c r="CDW15" s="49"/>
      <c r="CDX15" s="49"/>
      <c r="CDY15" s="49"/>
      <c r="CDZ15" s="49"/>
      <c r="CEA15" s="49"/>
      <c r="CEB15" s="49"/>
      <c r="CEC15" s="49"/>
      <c r="CED15" s="49"/>
      <c r="CEE15" s="49"/>
      <c r="CEF15" s="49"/>
      <c r="CEG15" s="49"/>
      <c r="CEH15" s="49"/>
      <c r="CEI15" s="49"/>
      <c r="CEJ15" s="49"/>
      <c r="CEK15" s="49"/>
      <c r="CEL15" s="49"/>
      <c r="CEM15" s="49"/>
      <c r="CEN15" s="49"/>
      <c r="CEO15" s="49"/>
      <c r="CEP15" s="49"/>
      <c r="CEQ15" s="49"/>
      <c r="CER15" s="49"/>
      <c r="CES15" s="49"/>
      <c r="CET15" s="49"/>
      <c r="CEU15" s="49"/>
      <c r="CEV15" s="49"/>
      <c r="CEW15" s="49"/>
      <c r="CEX15" s="49"/>
      <c r="CEY15" s="49"/>
      <c r="CEZ15" s="49"/>
      <c r="CFA15" s="49"/>
      <c r="CFB15" s="49"/>
      <c r="CFC15" s="49"/>
      <c r="CFD15" s="49"/>
      <c r="CFE15" s="49"/>
      <c r="CFF15" s="49"/>
      <c r="CFG15" s="49"/>
      <c r="CFH15" s="49"/>
      <c r="CFI15" s="49"/>
      <c r="CFJ15" s="49"/>
      <c r="CFK15" s="49"/>
      <c r="CFL15" s="49"/>
      <c r="CFM15" s="49"/>
      <c r="CFN15" s="49"/>
      <c r="CFO15" s="49"/>
      <c r="CFP15" s="49"/>
      <c r="CFQ15" s="49"/>
      <c r="CFR15" s="49"/>
      <c r="CFS15" s="49"/>
      <c r="CFT15" s="49"/>
      <c r="CFU15" s="49"/>
      <c r="CFV15" s="49"/>
      <c r="CFW15" s="49"/>
      <c r="CFX15" s="49"/>
      <c r="CFY15" s="49"/>
      <c r="CFZ15" s="49"/>
      <c r="CGA15" s="49"/>
      <c r="CGB15" s="49"/>
      <c r="CGC15" s="49"/>
      <c r="CGD15" s="49"/>
      <c r="CGE15" s="49"/>
      <c r="CGF15" s="49"/>
      <c r="CGG15" s="49"/>
      <c r="CGH15" s="49"/>
      <c r="CGI15" s="49"/>
      <c r="CGJ15" s="49"/>
      <c r="CGK15" s="49"/>
      <c r="CGL15" s="49"/>
      <c r="CGM15" s="49"/>
      <c r="CGN15" s="49"/>
      <c r="CGO15" s="49"/>
      <c r="CGP15" s="49"/>
      <c r="CGQ15" s="49"/>
      <c r="CGR15" s="49"/>
      <c r="CGS15" s="49"/>
      <c r="CGT15" s="49"/>
      <c r="CGU15" s="49"/>
      <c r="CGV15" s="49"/>
      <c r="CGW15" s="49"/>
      <c r="CGX15" s="49"/>
      <c r="CGY15" s="49"/>
      <c r="CGZ15" s="49"/>
      <c r="CHA15" s="49"/>
      <c r="CHB15" s="49"/>
      <c r="CHC15" s="49"/>
      <c r="CHD15" s="49"/>
      <c r="CHE15" s="49"/>
      <c r="CHF15" s="49"/>
      <c r="CHG15" s="49"/>
      <c r="CHH15" s="49"/>
      <c r="CHI15" s="49"/>
      <c r="CHJ15" s="49"/>
      <c r="CHK15" s="49"/>
      <c r="CHL15" s="49"/>
      <c r="CHM15" s="49"/>
      <c r="CHN15" s="49"/>
      <c r="CHO15" s="49"/>
      <c r="CHP15" s="49"/>
      <c r="CHQ15" s="49"/>
      <c r="CHR15" s="49"/>
      <c r="CHS15" s="49"/>
      <c r="CHT15" s="49"/>
      <c r="CHU15" s="49"/>
      <c r="CHV15" s="49"/>
      <c r="CHW15" s="49"/>
      <c r="CHX15" s="49"/>
      <c r="CHY15" s="49"/>
      <c r="CHZ15" s="49"/>
      <c r="CIA15" s="49"/>
      <c r="CIB15" s="49"/>
      <c r="CIC15" s="49"/>
      <c r="CID15" s="49"/>
      <c r="CIE15" s="49"/>
      <c r="CIF15" s="49"/>
      <c r="CIG15" s="49"/>
      <c r="CIH15" s="49"/>
      <c r="CII15" s="49"/>
      <c r="CIJ15" s="49"/>
      <c r="CIK15" s="49"/>
      <c r="CIL15" s="49"/>
      <c r="CIM15" s="49"/>
      <c r="CIN15" s="49"/>
      <c r="CIO15" s="49"/>
      <c r="CIP15" s="49"/>
      <c r="CIQ15" s="49"/>
      <c r="CIR15" s="49"/>
      <c r="CIS15" s="49"/>
      <c r="CIT15" s="49"/>
      <c r="CIU15" s="49"/>
      <c r="CIV15" s="49"/>
      <c r="CIW15" s="49"/>
      <c r="CIX15" s="49"/>
      <c r="CIY15" s="49"/>
      <c r="CIZ15" s="49"/>
      <c r="CJA15" s="49"/>
      <c r="CJB15" s="49"/>
      <c r="CJC15" s="49"/>
      <c r="CJD15" s="49"/>
      <c r="CJE15" s="49"/>
      <c r="CJF15" s="49"/>
      <c r="CJG15" s="49"/>
      <c r="CJH15" s="49"/>
      <c r="CJI15" s="49"/>
      <c r="CJJ15" s="49"/>
      <c r="CJK15" s="49"/>
      <c r="CJL15" s="49"/>
      <c r="CJM15" s="49"/>
      <c r="CJN15" s="49"/>
      <c r="CJO15" s="49"/>
      <c r="CJP15" s="49"/>
      <c r="CJQ15" s="49"/>
      <c r="CJR15" s="49"/>
      <c r="CJS15" s="49"/>
      <c r="CJT15" s="49"/>
      <c r="CJU15" s="49"/>
      <c r="CJV15" s="49"/>
      <c r="CJW15" s="49"/>
      <c r="CJX15" s="49"/>
      <c r="CJY15" s="49"/>
      <c r="CJZ15" s="49"/>
      <c r="CKA15" s="49"/>
      <c r="CKB15" s="49"/>
      <c r="CKC15" s="49"/>
      <c r="CKD15" s="49"/>
      <c r="CKE15" s="49"/>
      <c r="CKF15" s="49"/>
      <c r="CKG15" s="49"/>
      <c r="CKH15" s="49"/>
      <c r="CKI15" s="49"/>
      <c r="CKJ15" s="49"/>
      <c r="CKK15" s="49"/>
      <c r="CKL15" s="49"/>
      <c r="CKM15" s="49"/>
      <c r="CKN15" s="49"/>
      <c r="CKO15" s="49"/>
      <c r="CKP15" s="49"/>
      <c r="CKQ15" s="49"/>
      <c r="CKR15" s="49"/>
      <c r="CKS15" s="49"/>
      <c r="CKT15" s="49"/>
      <c r="CKU15" s="49"/>
      <c r="CKV15" s="49"/>
      <c r="CKW15" s="49"/>
      <c r="CKX15" s="49"/>
      <c r="CKY15" s="49"/>
      <c r="CKZ15" s="49"/>
      <c r="CLA15" s="49"/>
      <c r="CLB15" s="49"/>
      <c r="CLC15" s="49"/>
      <c r="CLD15" s="49"/>
      <c r="CLE15" s="49"/>
      <c r="CLF15" s="49"/>
      <c r="CLG15" s="49"/>
      <c r="CLH15" s="49"/>
      <c r="CLI15" s="49"/>
      <c r="CLJ15" s="49"/>
      <c r="CLK15" s="49"/>
      <c r="CLL15" s="49"/>
      <c r="CLM15" s="49"/>
      <c r="CLN15" s="49"/>
      <c r="CLO15" s="49"/>
      <c r="CLP15" s="49"/>
      <c r="CLQ15" s="49"/>
      <c r="CLR15" s="49"/>
      <c r="CLS15" s="49"/>
      <c r="CLT15" s="49"/>
      <c r="CLU15" s="49"/>
      <c r="CLV15" s="49"/>
      <c r="CLW15" s="49"/>
      <c r="CLX15" s="49"/>
      <c r="CLY15" s="49"/>
      <c r="CLZ15" s="49"/>
      <c r="CMA15" s="49"/>
      <c r="CMB15" s="49"/>
      <c r="CMC15" s="49"/>
      <c r="CMD15" s="49"/>
      <c r="CME15" s="49"/>
      <c r="CMF15" s="49"/>
      <c r="CMG15" s="49"/>
      <c r="CMH15" s="49"/>
      <c r="CMI15" s="49"/>
      <c r="CMJ15" s="49"/>
      <c r="CMK15" s="49"/>
      <c r="CML15" s="49"/>
      <c r="CMM15" s="49"/>
      <c r="CMN15" s="49"/>
      <c r="CMO15" s="49"/>
      <c r="CMP15" s="49"/>
      <c r="CMQ15" s="49"/>
      <c r="CMR15" s="49"/>
      <c r="CMS15" s="49"/>
      <c r="CMT15" s="49"/>
      <c r="CMU15" s="49"/>
      <c r="CMV15" s="49"/>
      <c r="CMW15" s="49"/>
      <c r="CMX15" s="49"/>
      <c r="CMY15" s="49"/>
      <c r="CMZ15" s="49"/>
      <c r="CNA15" s="49"/>
      <c r="CNB15" s="49"/>
      <c r="CNC15" s="49"/>
      <c r="CND15" s="49"/>
      <c r="CNE15" s="49"/>
      <c r="CNF15" s="49"/>
      <c r="CNG15" s="49"/>
      <c r="CNH15" s="49"/>
      <c r="CNI15" s="49"/>
      <c r="CNJ15" s="49"/>
      <c r="CNK15" s="49"/>
      <c r="CNL15" s="49"/>
      <c r="CNM15" s="49"/>
      <c r="CNN15" s="49"/>
      <c r="CNO15" s="49"/>
      <c r="CNP15" s="49"/>
      <c r="CNQ15" s="49"/>
      <c r="CNR15" s="49"/>
      <c r="CNS15" s="49"/>
      <c r="CNT15" s="49"/>
      <c r="CNU15" s="49"/>
      <c r="CNV15" s="49"/>
      <c r="CNW15" s="49"/>
      <c r="CNX15" s="49"/>
      <c r="CNY15" s="49"/>
      <c r="CNZ15" s="49"/>
      <c r="COA15" s="49"/>
      <c r="COB15" s="49"/>
      <c r="COC15" s="49"/>
      <c r="COD15" s="49"/>
      <c r="COE15" s="49"/>
      <c r="COF15" s="49"/>
      <c r="COG15" s="49"/>
      <c r="COH15" s="49"/>
      <c r="COI15" s="49"/>
      <c r="COJ15" s="49"/>
      <c r="COK15" s="49"/>
      <c r="COL15" s="49"/>
      <c r="COM15" s="49"/>
      <c r="CON15" s="49"/>
      <c r="COO15" s="49"/>
      <c r="COP15" s="49"/>
      <c r="COQ15" s="49"/>
      <c r="COR15" s="49"/>
      <c r="COS15" s="49"/>
      <c r="COT15" s="49"/>
      <c r="COU15" s="49"/>
      <c r="COV15" s="49"/>
      <c r="COW15" s="49"/>
      <c r="COX15" s="49"/>
      <c r="COY15" s="49"/>
      <c r="COZ15" s="49"/>
      <c r="CPA15" s="49"/>
      <c r="CPB15" s="49"/>
      <c r="CPC15" s="49"/>
      <c r="CPD15" s="49"/>
      <c r="CPE15" s="49"/>
      <c r="CPF15" s="49"/>
      <c r="CPG15" s="49"/>
      <c r="CPH15" s="49"/>
      <c r="CPI15" s="49"/>
      <c r="CPJ15" s="49"/>
      <c r="CPK15" s="49"/>
      <c r="CPL15" s="49"/>
      <c r="CPM15" s="49"/>
      <c r="CPN15" s="49"/>
      <c r="CPO15" s="49"/>
      <c r="CPP15" s="49"/>
      <c r="CPQ15" s="49"/>
      <c r="CPR15" s="49"/>
      <c r="CPS15" s="49"/>
      <c r="CPT15" s="49"/>
      <c r="CPU15" s="49"/>
      <c r="CPV15" s="49"/>
      <c r="CPW15" s="49"/>
      <c r="CPX15" s="49"/>
      <c r="CPY15" s="49"/>
      <c r="CPZ15" s="49"/>
      <c r="CQA15" s="49"/>
      <c r="CQB15" s="49"/>
      <c r="CQC15" s="49"/>
      <c r="CQD15" s="49"/>
      <c r="CQE15" s="49"/>
      <c r="CQF15" s="49"/>
      <c r="CQG15" s="49"/>
      <c r="CQH15" s="49"/>
      <c r="CQI15" s="49"/>
      <c r="CQJ15" s="49"/>
      <c r="CQK15" s="49"/>
      <c r="CQL15" s="49"/>
      <c r="CQM15" s="49"/>
      <c r="CQN15" s="49"/>
      <c r="CQO15" s="49"/>
      <c r="CQP15" s="49"/>
      <c r="CQQ15" s="49"/>
      <c r="CQR15" s="49"/>
      <c r="CQS15" s="49"/>
      <c r="CQT15" s="49"/>
      <c r="CQU15" s="49"/>
      <c r="CQV15" s="49"/>
      <c r="CQW15" s="49"/>
      <c r="CQX15" s="49"/>
      <c r="CQY15" s="49"/>
      <c r="CQZ15" s="49"/>
      <c r="CRA15" s="49"/>
      <c r="CRB15" s="49"/>
      <c r="CRC15" s="49"/>
      <c r="CRD15" s="49"/>
      <c r="CRE15" s="49"/>
      <c r="CRF15" s="49"/>
      <c r="CRG15" s="49"/>
      <c r="CRH15" s="49"/>
      <c r="CRI15" s="49"/>
      <c r="CRJ15" s="49"/>
      <c r="CRK15" s="49"/>
      <c r="CRL15" s="49"/>
      <c r="CRM15" s="49"/>
      <c r="CRN15" s="49"/>
      <c r="CRO15" s="49"/>
      <c r="CRP15" s="49"/>
      <c r="CRQ15" s="49"/>
      <c r="CRR15" s="49"/>
      <c r="CRS15" s="49"/>
      <c r="CRT15" s="49"/>
      <c r="CRU15" s="49"/>
      <c r="CRV15" s="49"/>
      <c r="CRW15" s="49"/>
      <c r="CRX15" s="49"/>
      <c r="CRY15" s="49"/>
      <c r="CRZ15" s="49"/>
      <c r="CSA15" s="49"/>
      <c r="CSB15" s="49"/>
      <c r="CSC15" s="49"/>
      <c r="CSD15" s="49"/>
      <c r="CSE15" s="49"/>
      <c r="CSF15" s="49"/>
      <c r="CSG15" s="49"/>
      <c r="CSH15" s="49"/>
      <c r="CSI15" s="49"/>
      <c r="CSJ15" s="49"/>
      <c r="CSK15" s="49"/>
      <c r="CSL15" s="49"/>
      <c r="CSM15" s="49"/>
      <c r="CSN15" s="49"/>
      <c r="CSO15" s="49"/>
      <c r="CSP15" s="49"/>
      <c r="CSQ15" s="49"/>
      <c r="CSR15" s="49"/>
      <c r="CSS15" s="49"/>
      <c r="CST15" s="49"/>
      <c r="CSU15" s="49"/>
      <c r="CSV15" s="49"/>
      <c r="CSW15" s="49"/>
      <c r="CSX15" s="49"/>
      <c r="CSY15" s="49"/>
      <c r="CSZ15" s="49"/>
      <c r="CTA15" s="49"/>
      <c r="CTB15" s="49"/>
      <c r="CTC15" s="49"/>
      <c r="CTD15" s="49"/>
      <c r="CTE15" s="49"/>
      <c r="CTF15" s="49"/>
      <c r="CTG15" s="49"/>
      <c r="CTH15" s="49"/>
      <c r="CTI15" s="49"/>
      <c r="CTJ15" s="49"/>
      <c r="CTK15" s="49"/>
      <c r="CTL15" s="49"/>
      <c r="CTM15" s="49"/>
      <c r="CTN15" s="49"/>
      <c r="CTO15" s="49"/>
      <c r="CTP15" s="49"/>
      <c r="CTQ15" s="49"/>
      <c r="CTR15" s="49"/>
      <c r="CTS15" s="49"/>
      <c r="CTT15" s="49"/>
      <c r="CTU15" s="49"/>
      <c r="CTV15" s="49"/>
      <c r="CTW15" s="49"/>
      <c r="CTX15" s="49"/>
      <c r="CTY15" s="49"/>
      <c r="CTZ15" s="49"/>
      <c r="CUA15" s="49"/>
      <c r="CUB15" s="49"/>
      <c r="CUC15" s="49"/>
      <c r="CUD15" s="49"/>
      <c r="CUE15" s="49"/>
      <c r="CUF15" s="49"/>
      <c r="CUG15" s="49"/>
      <c r="CUH15" s="49"/>
      <c r="CUI15" s="49"/>
      <c r="CUJ15" s="49"/>
      <c r="CUK15" s="49"/>
      <c r="CUL15" s="49"/>
      <c r="CUM15" s="49"/>
      <c r="CUN15" s="49"/>
      <c r="CUO15" s="49"/>
      <c r="CUP15" s="49"/>
      <c r="CUQ15" s="49"/>
      <c r="CUR15" s="49"/>
      <c r="CUS15" s="49"/>
      <c r="CUT15" s="49"/>
      <c r="CUU15" s="49"/>
      <c r="CUV15" s="49"/>
      <c r="CUW15" s="49"/>
      <c r="CUX15" s="49"/>
      <c r="CUY15" s="49"/>
      <c r="CUZ15" s="49"/>
      <c r="CVA15" s="49"/>
      <c r="CVB15" s="49"/>
      <c r="CVC15" s="49"/>
      <c r="CVD15" s="49"/>
      <c r="CVE15" s="49"/>
      <c r="CVF15" s="49"/>
      <c r="CVG15" s="49"/>
      <c r="CVH15" s="49"/>
      <c r="CVI15" s="49"/>
      <c r="CVJ15" s="49"/>
      <c r="CVK15" s="49"/>
      <c r="CVL15" s="49"/>
      <c r="CVM15" s="49"/>
      <c r="CVN15" s="49"/>
      <c r="CVO15" s="49"/>
      <c r="CVP15" s="49"/>
      <c r="CVQ15" s="49"/>
      <c r="CVR15" s="49"/>
      <c r="CVS15" s="49"/>
      <c r="CVT15" s="49"/>
      <c r="CVU15" s="49"/>
      <c r="CVV15" s="49"/>
      <c r="CVW15" s="49"/>
      <c r="CVX15" s="49"/>
      <c r="CVY15" s="49"/>
      <c r="CVZ15" s="49"/>
      <c r="CWA15" s="49"/>
      <c r="CWB15" s="49"/>
      <c r="CWC15" s="49"/>
      <c r="CWD15" s="49"/>
      <c r="CWE15" s="49"/>
      <c r="CWF15" s="49"/>
      <c r="CWG15" s="49"/>
      <c r="CWH15" s="49"/>
      <c r="CWI15" s="49"/>
      <c r="CWJ15" s="49"/>
      <c r="CWK15" s="49"/>
      <c r="CWL15" s="49"/>
      <c r="CWM15" s="49"/>
      <c r="CWN15" s="49"/>
      <c r="CWO15" s="49"/>
      <c r="CWP15" s="49"/>
      <c r="CWQ15" s="49"/>
      <c r="CWR15" s="49"/>
      <c r="CWS15" s="49"/>
      <c r="CWT15" s="49"/>
      <c r="CWU15" s="49"/>
      <c r="CWV15" s="49"/>
      <c r="CWW15" s="49"/>
      <c r="CWX15" s="49"/>
      <c r="CWY15" s="49"/>
      <c r="CWZ15" s="49"/>
      <c r="CXA15" s="49"/>
      <c r="CXB15" s="49"/>
      <c r="CXC15" s="49"/>
      <c r="CXD15" s="49"/>
      <c r="CXE15" s="49"/>
      <c r="CXF15" s="49"/>
      <c r="CXG15" s="49"/>
      <c r="CXH15" s="49"/>
      <c r="CXI15" s="49"/>
      <c r="CXJ15" s="49"/>
      <c r="CXK15" s="49"/>
      <c r="CXL15" s="49"/>
      <c r="CXM15" s="49"/>
      <c r="CXN15" s="49"/>
      <c r="CXO15" s="49"/>
      <c r="CXP15" s="49"/>
      <c r="CXQ15" s="49"/>
      <c r="CXR15" s="49"/>
      <c r="CXS15" s="49"/>
      <c r="CXT15" s="49"/>
      <c r="CXU15" s="49"/>
      <c r="CXV15" s="49"/>
      <c r="CXW15" s="49"/>
      <c r="CXX15" s="49"/>
      <c r="CXY15" s="49"/>
      <c r="CXZ15" s="49"/>
      <c r="CYA15" s="49"/>
      <c r="CYB15" s="49"/>
      <c r="CYC15" s="49"/>
      <c r="CYD15" s="49"/>
      <c r="CYE15" s="49"/>
      <c r="CYF15" s="49"/>
      <c r="CYG15" s="49"/>
      <c r="CYH15" s="49"/>
      <c r="CYI15" s="49"/>
      <c r="CYJ15" s="49"/>
      <c r="CYK15" s="49"/>
      <c r="CYL15" s="49"/>
      <c r="CYM15" s="49"/>
      <c r="CYN15" s="49"/>
      <c r="CYO15" s="49"/>
      <c r="CYP15" s="49"/>
      <c r="CYQ15" s="49"/>
      <c r="CYR15" s="49"/>
      <c r="CYS15" s="49"/>
      <c r="CYT15" s="49"/>
      <c r="CYU15" s="49"/>
      <c r="CYV15" s="49"/>
      <c r="CYW15" s="49"/>
      <c r="CYX15" s="49"/>
      <c r="CYY15" s="49"/>
      <c r="CYZ15" s="49"/>
      <c r="CZA15" s="49"/>
      <c r="CZB15" s="49"/>
      <c r="CZC15" s="49"/>
      <c r="CZD15" s="49"/>
      <c r="CZE15" s="49"/>
      <c r="CZF15" s="49"/>
      <c r="CZG15" s="49"/>
      <c r="CZH15" s="49"/>
      <c r="CZI15" s="49"/>
      <c r="CZJ15" s="49"/>
      <c r="CZK15" s="49"/>
      <c r="CZL15" s="49"/>
      <c r="CZM15" s="49"/>
      <c r="CZN15" s="49"/>
      <c r="CZO15" s="49"/>
      <c r="CZP15" s="49"/>
      <c r="CZQ15" s="49"/>
      <c r="CZR15" s="49"/>
      <c r="CZS15" s="49"/>
      <c r="CZT15" s="49"/>
      <c r="CZU15" s="49"/>
      <c r="CZV15" s="49"/>
      <c r="CZW15" s="49"/>
      <c r="CZX15" s="49"/>
      <c r="CZY15" s="49"/>
      <c r="CZZ15" s="49"/>
      <c r="DAA15" s="49"/>
      <c r="DAB15" s="49"/>
      <c r="DAC15" s="49"/>
      <c r="DAD15" s="49"/>
      <c r="DAE15" s="49"/>
      <c r="DAF15" s="49"/>
      <c r="DAG15" s="49"/>
      <c r="DAH15" s="49"/>
      <c r="DAI15" s="49"/>
      <c r="DAJ15" s="49"/>
      <c r="DAK15" s="49"/>
      <c r="DAL15" s="49"/>
      <c r="DAM15" s="49"/>
      <c r="DAN15" s="49"/>
      <c r="DAO15" s="49"/>
      <c r="DAP15" s="49"/>
      <c r="DAQ15" s="49"/>
      <c r="DAR15" s="49"/>
      <c r="DAS15" s="49"/>
      <c r="DAT15" s="49"/>
      <c r="DAU15" s="49"/>
      <c r="DAV15" s="49"/>
      <c r="DAW15" s="49"/>
      <c r="DAX15" s="49"/>
      <c r="DAY15" s="49"/>
      <c r="DAZ15" s="49"/>
      <c r="DBA15" s="49"/>
      <c r="DBB15" s="49"/>
      <c r="DBC15" s="49"/>
      <c r="DBD15" s="49"/>
      <c r="DBE15" s="49"/>
      <c r="DBF15" s="49"/>
      <c r="DBG15" s="49"/>
      <c r="DBH15" s="49"/>
      <c r="DBI15" s="49"/>
      <c r="DBJ15" s="49"/>
      <c r="DBK15" s="49"/>
      <c r="DBL15" s="49"/>
      <c r="DBM15" s="49"/>
      <c r="DBN15" s="49"/>
      <c r="DBO15" s="49"/>
      <c r="DBP15" s="49"/>
      <c r="DBQ15" s="49"/>
      <c r="DBR15" s="49"/>
      <c r="DBS15" s="49"/>
      <c r="DBT15" s="49"/>
      <c r="DBU15" s="49"/>
      <c r="DBV15" s="49"/>
      <c r="DBW15" s="49"/>
      <c r="DBX15" s="49"/>
      <c r="DBY15" s="49"/>
      <c r="DBZ15" s="49"/>
      <c r="DCA15" s="49"/>
      <c r="DCB15" s="49"/>
      <c r="DCC15" s="49"/>
      <c r="DCD15" s="49"/>
      <c r="DCE15" s="49"/>
      <c r="DCF15" s="49"/>
      <c r="DCG15" s="49"/>
      <c r="DCH15" s="49"/>
      <c r="DCI15" s="49"/>
      <c r="DCJ15" s="49"/>
      <c r="DCK15" s="49"/>
      <c r="DCL15" s="49"/>
      <c r="DCM15" s="49"/>
      <c r="DCN15" s="49"/>
      <c r="DCO15" s="49"/>
      <c r="DCP15" s="49"/>
      <c r="DCQ15" s="49"/>
      <c r="DCR15" s="49"/>
      <c r="DCS15" s="49"/>
      <c r="DCT15" s="49"/>
      <c r="DCU15" s="49"/>
      <c r="DCV15" s="49"/>
      <c r="DCW15" s="49"/>
      <c r="DCX15" s="49"/>
      <c r="DCY15" s="49"/>
      <c r="DCZ15" s="49"/>
      <c r="DDA15" s="49"/>
      <c r="DDB15" s="49"/>
      <c r="DDC15" s="49"/>
      <c r="DDD15" s="49"/>
      <c r="DDE15" s="49"/>
      <c r="DDF15" s="49"/>
      <c r="DDG15" s="49"/>
      <c r="DDH15" s="49"/>
      <c r="DDI15" s="49"/>
      <c r="DDJ15" s="49"/>
      <c r="DDK15" s="49"/>
      <c r="DDL15" s="49"/>
      <c r="DDM15" s="49"/>
      <c r="DDN15" s="49"/>
      <c r="DDO15" s="49"/>
      <c r="DDP15" s="49"/>
      <c r="DDQ15" s="49"/>
      <c r="DDR15" s="49"/>
      <c r="DDS15" s="49"/>
      <c r="DDT15" s="49"/>
      <c r="DDU15" s="49"/>
      <c r="DDV15" s="49"/>
      <c r="DDW15" s="49"/>
      <c r="DDX15" s="49"/>
      <c r="DDY15" s="49"/>
      <c r="DDZ15" s="49"/>
      <c r="DEA15" s="49"/>
      <c r="DEB15" s="49"/>
      <c r="DEC15" s="49"/>
      <c r="DED15" s="49"/>
      <c r="DEE15" s="49"/>
      <c r="DEF15" s="49"/>
      <c r="DEG15" s="49"/>
      <c r="DEH15" s="49"/>
      <c r="DEI15" s="49"/>
      <c r="DEJ15" s="49"/>
      <c r="DEK15" s="49"/>
      <c r="DEL15" s="49"/>
      <c r="DEM15" s="49"/>
      <c r="DEN15" s="49"/>
      <c r="DEO15" s="49"/>
      <c r="DEP15" s="49"/>
      <c r="DEQ15" s="49"/>
      <c r="DER15" s="49"/>
      <c r="DES15" s="49"/>
      <c r="DET15" s="49"/>
      <c r="DEU15" s="49"/>
      <c r="DEV15" s="49"/>
      <c r="DEW15" s="49"/>
      <c r="DEX15" s="49"/>
      <c r="DEY15" s="49"/>
      <c r="DEZ15" s="49"/>
      <c r="DFA15" s="49"/>
      <c r="DFB15" s="49"/>
      <c r="DFC15" s="49"/>
      <c r="DFD15" s="49"/>
      <c r="DFE15" s="49"/>
      <c r="DFF15" s="49"/>
      <c r="DFG15" s="49"/>
      <c r="DFH15" s="49"/>
      <c r="DFI15" s="49"/>
      <c r="DFJ15" s="49"/>
      <c r="DFK15" s="49"/>
      <c r="DFL15" s="49"/>
      <c r="DFM15" s="49"/>
      <c r="DFN15" s="49"/>
      <c r="DFO15" s="49"/>
      <c r="DFP15" s="49"/>
      <c r="DFQ15" s="49"/>
      <c r="DFR15" s="49"/>
      <c r="DFS15" s="49"/>
      <c r="DFT15" s="49"/>
      <c r="DFU15" s="49"/>
      <c r="DFV15" s="49"/>
      <c r="DFW15" s="49"/>
      <c r="DFX15" s="49"/>
      <c r="DFY15" s="49"/>
      <c r="DFZ15" s="49"/>
      <c r="DGA15" s="49"/>
      <c r="DGB15" s="49"/>
      <c r="DGC15" s="49"/>
      <c r="DGD15" s="49"/>
      <c r="DGE15" s="49"/>
      <c r="DGF15" s="49"/>
      <c r="DGG15" s="49"/>
      <c r="DGH15" s="49"/>
      <c r="DGI15" s="49"/>
      <c r="DGJ15" s="49"/>
      <c r="DGK15" s="49"/>
      <c r="DGL15" s="49"/>
      <c r="DGM15" s="49"/>
      <c r="DGN15" s="49"/>
      <c r="DGO15" s="49"/>
      <c r="DGP15" s="49"/>
      <c r="DGQ15" s="49"/>
      <c r="DGR15" s="49"/>
      <c r="DGS15" s="49"/>
      <c r="DGT15" s="49"/>
      <c r="DGU15" s="49"/>
      <c r="DGV15" s="49"/>
      <c r="DGW15" s="49"/>
      <c r="DGX15" s="49"/>
      <c r="DGY15" s="49"/>
      <c r="DGZ15" s="49"/>
      <c r="DHA15" s="49"/>
      <c r="DHB15" s="49"/>
      <c r="DHC15" s="49"/>
      <c r="DHD15" s="49"/>
      <c r="DHE15" s="49"/>
      <c r="DHF15" s="49"/>
      <c r="DHG15" s="49"/>
      <c r="DHH15" s="49"/>
      <c r="DHI15" s="49"/>
      <c r="DHJ15" s="49"/>
      <c r="DHK15" s="49"/>
      <c r="DHL15" s="49"/>
      <c r="DHM15" s="49"/>
      <c r="DHN15" s="49"/>
      <c r="DHO15" s="49"/>
      <c r="DHP15" s="49"/>
      <c r="DHQ15" s="49"/>
      <c r="DHR15" s="49"/>
      <c r="DHS15" s="49"/>
      <c r="DHT15" s="49"/>
      <c r="DHU15" s="49"/>
      <c r="DHV15" s="49"/>
      <c r="DHW15" s="49"/>
      <c r="DHX15" s="49"/>
      <c r="DHY15" s="49"/>
      <c r="DHZ15" s="49"/>
      <c r="DIA15" s="49"/>
      <c r="DIB15" s="49"/>
      <c r="DIC15" s="49"/>
      <c r="DID15" s="49"/>
      <c r="DIE15" s="49"/>
      <c r="DIF15" s="49"/>
      <c r="DIG15" s="49"/>
      <c r="DIH15" s="49"/>
      <c r="DII15" s="49"/>
      <c r="DIJ15" s="49"/>
      <c r="DIK15" s="49"/>
      <c r="DIL15" s="49"/>
      <c r="DIM15" s="49"/>
      <c r="DIN15" s="49"/>
      <c r="DIO15" s="49"/>
      <c r="DIP15" s="49"/>
      <c r="DIQ15" s="49"/>
      <c r="DIR15" s="49"/>
      <c r="DIS15" s="49"/>
      <c r="DIT15" s="49"/>
      <c r="DIU15" s="49"/>
      <c r="DIV15" s="49"/>
      <c r="DIW15" s="49"/>
      <c r="DIX15" s="49"/>
      <c r="DIY15" s="49"/>
      <c r="DIZ15" s="49"/>
      <c r="DJA15" s="49"/>
      <c r="DJB15" s="49"/>
      <c r="DJC15" s="49"/>
      <c r="DJD15" s="49"/>
      <c r="DJE15" s="49"/>
      <c r="DJF15" s="49"/>
      <c r="DJG15" s="49"/>
      <c r="DJH15" s="49"/>
      <c r="DJI15" s="49"/>
      <c r="DJJ15" s="49"/>
      <c r="DJK15" s="49"/>
      <c r="DJL15" s="49"/>
      <c r="DJM15" s="49"/>
      <c r="DJN15" s="49"/>
      <c r="DJO15" s="49"/>
      <c r="DJP15" s="49"/>
      <c r="DJQ15" s="49"/>
      <c r="DJR15" s="49"/>
      <c r="DJS15" s="49"/>
      <c r="DJT15" s="49"/>
      <c r="DJU15" s="49"/>
      <c r="DJV15" s="49"/>
      <c r="DJW15" s="49"/>
      <c r="DJX15" s="49"/>
      <c r="DJY15" s="49"/>
      <c r="DJZ15" s="49"/>
      <c r="DKA15" s="49"/>
      <c r="DKB15" s="49"/>
      <c r="DKC15" s="49"/>
      <c r="DKD15" s="49"/>
      <c r="DKE15" s="49"/>
      <c r="DKF15" s="49"/>
      <c r="DKG15" s="49"/>
      <c r="DKH15" s="49"/>
      <c r="DKI15" s="49"/>
      <c r="DKJ15" s="49"/>
      <c r="DKK15" s="49"/>
      <c r="DKL15" s="49"/>
      <c r="DKM15" s="49"/>
      <c r="DKN15" s="49"/>
      <c r="DKO15" s="49"/>
      <c r="DKP15" s="49"/>
      <c r="DKQ15" s="49"/>
      <c r="DKR15" s="49"/>
      <c r="DKS15" s="49"/>
      <c r="DKT15" s="49"/>
      <c r="DKU15" s="49"/>
      <c r="DKV15" s="49"/>
      <c r="DKW15" s="49"/>
      <c r="DKX15" s="49"/>
      <c r="DKY15" s="49"/>
      <c r="DKZ15" s="49"/>
      <c r="DLA15" s="49"/>
      <c r="DLB15" s="49"/>
      <c r="DLC15" s="49"/>
      <c r="DLD15" s="49"/>
      <c r="DLE15" s="49"/>
      <c r="DLF15" s="49"/>
      <c r="DLG15" s="49"/>
      <c r="DLH15" s="49"/>
      <c r="DLI15" s="49"/>
      <c r="DLJ15" s="49"/>
      <c r="DLK15" s="49"/>
      <c r="DLL15" s="49"/>
      <c r="DLM15" s="49"/>
      <c r="DLN15" s="49"/>
      <c r="DLO15" s="49"/>
      <c r="DLP15" s="49"/>
      <c r="DLQ15" s="49"/>
      <c r="DLR15" s="49"/>
      <c r="DLS15" s="49"/>
      <c r="DLT15" s="49"/>
      <c r="DLU15" s="49"/>
      <c r="DLV15" s="49"/>
      <c r="DLW15" s="49"/>
      <c r="DLX15" s="49"/>
      <c r="DLY15" s="49"/>
      <c r="DLZ15" s="49"/>
      <c r="DMA15" s="49"/>
      <c r="DMB15" s="49"/>
      <c r="DMC15" s="49"/>
      <c r="DMD15" s="49"/>
      <c r="DME15" s="49"/>
      <c r="DMF15" s="49"/>
      <c r="DMG15" s="49"/>
      <c r="DMH15" s="49"/>
      <c r="DMI15" s="49"/>
      <c r="DMJ15" s="49"/>
      <c r="DMK15" s="49"/>
      <c r="DML15" s="49"/>
      <c r="DMM15" s="49"/>
      <c r="DMN15" s="49"/>
      <c r="DMO15" s="49"/>
      <c r="DMP15" s="49"/>
      <c r="DMQ15" s="49"/>
      <c r="DMR15" s="49"/>
      <c r="DMS15" s="49"/>
      <c r="DMT15" s="49"/>
      <c r="DMU15" s="49"/>
      <c r="DMV15" s="49"/>
      <c r="DMW15" s="49"/>
      <c r="DMX15" s="49"/>
      <c r="DMY15" s="49"/>
      <c r="DMZ15" s="49"/>
      <c r="DNA15" s="49"/>
      <c r="DNB15" s="49"/>
      <c r="DNC15" s="49"/>
      <c r="DND15" s="49"/>
      <c r="DNE15" s="49"/>
      <c r="DNF15" s="49"/>
      <c r="DNG15" s="49"/>
      <c r="DNH15" s="49"/>
      <c r="DNI15" s="49"/>
      <c r="DNJ15" s="49"/>
      <c r="DNK15" s="49"/>
      <c r="DNL15" s="49"/>
      <c r="DNM15" s="49"/>
      <c r="DNN15" s="49"/>
      <c r="DNO15" s="49"/>
      <c r="DNP15" s="49"/>
      <c r="DNQ15" s="49"/>
      <c r="DNR15" s="49"/>
      <c r="DNS15" s="49"/>
      <c r="DNT15" s="49"/>
      <c r="DNU15" s="49"/>
      <c r="DNV15" s="49"/>
      <c r="DNW15" s="49"/>
      <c r="DNX15" s="49"/>
      <c r="DNY15" s="49"/>
      <c r="DNZ15" s="49"/>
      <c r="DOA15" s="49"/>
      <c r="DOB15" s="49"/>
      <c r="DOC15" s="49"/>
      <c r="DOD15" s="49"/>
      <c r="DOE15" s="49"/>
      <c r="DOF15" s="49"/>
      <c r="DOG15" s="49"/>
      <c r="DOH15" s="49"/>
      <c r="DOI15" s="49"/>
      <c r="DOJ15" s="49"/>
      <c r="DOK15" s="49"/>
      <c r="DOL15" s="49"/>
      <c r="DOM15" s="49"/>
      <c r="DON15" s="49"/>
      <c r="DOO15" s="49"/>
      <c r="DOP15" s="49"/>
      <c r="DOQ15" s="49"/>
      <c r="DOR15" s="49"/>
      <c r="DOS15" s="49"/>
      <c r="DOT15" s="49"/>
      <c r="DOU15" s="49"/>
      <c r="DOV15" s="49"/>
      <c r="DOW15" s="49"/>
      <c r="DOX15" s="49"/>
      <c r="DOY15" s="49"/>
      <c r="DOZ15" s="49"/>
      <c r="DPA15" s="49"/>
      <c r="DPB15" s="49"/>
      <c r="DPC15" s="49"/>
      <c r="DPD15" s="49"/>
      <c r="DPE15" s="49"/>
      <c r="DPF15" s="49"/>
      <c r="DPG15" s="49"/>
      <c r="DPH15" s="49"/>
      <c r="DPI15" s="49"/>
      <c r="DPJ15" s="49"/>
      <c r="DPK15" s="49"/>
      <c r="DPL15" s="49"/>
      <c r="DPM15" s="49"/>
      <c r="DPN15" s="49"/>
      <c r="DPO15" s="49"/>
      <c r="DPP15" s="49"/>
      <c r="DPQ15" s="49"/>
      <c r="DPR15" s="49"/>
      <c r="DPS15" s="49"/>
      <c r="DPT15" s="49"/>
      <c r="DPU15" s="49"/>
      <c r="DPV15" s="49"/>
      <c r="DPW15" s="49"/>
      <c r="DPX15" s="49"/>
      <c r="DPY15" s="49"/>
      <c r="DPZ15" s="49"/>
      <c r="DQA15" s="49"/>
      <c r="DQB15" s="49"/>
      <c r="DQC15" s="49"/>
      <c r="DQD15" s="49"/>
      <c r="DQE15" s="49"/>
      <c r="DQF15" s="49"/>
      <c r="DQG15" s="49"/>
      <c r="DQH15" s="49"/>
      <c r="DQI15" s="49"/>
      <c r="DQJ15" s="49"/>
      <c r="DQK15" s="49"/>
      <c r="DQL15" s="49"/>
      <c r="DQM15" s="49"/>
      <c r="DQN15" s="49"/>
      <c r="DQO15" s="49"/>
      <c r="DQP15" s="49"/>
      <c r="DQQ15" s="49"/>
      <c r="DQR15" s="49"/>
      <c r="DQS15" s="49"/>
      <c r="DQT15" s="49"/>
      <c r="DQU15" s="49"/>
      <c r="DQV15" s="49"/>
      <c r="DQW15" s="49"/>
      <c r="DQX15" s="49"/>
      <c r="DQY15" s="49"/>
      <c r="DQZ15" s="49"/>
      <c r="DRA15" s="49"/>
      <c r="DRB15" s="49"/>
      <c r="DRC15" s="49"/>
      <c r="DRD15" s="49"/>
      <c r="DRE15" s="49"/>
      <c r="DRF15" s="49"/>
      <c r="DRG15" s="49"/>
      <c r="DRH15" s="49"/>
      <c r="DRI15" s="49"/>
      <c r="DRJ15" s="49"/>
      <c r="DRK15" s="49"/>
      <c r="DRL15" s="49"/>
      <c r="DRM15" s="49"/>
      <c r="DRN15" s="49"/>
      <c r="DRO15" s="49"/>
      <c r="DRP15" s="49"/>
      <c r="DRQ15" s="49"/>
      <c r="DRR15" s="49"/>
      <c r="DRS15" s="49"/>
      <c r="DRT15" s="49"/>
      <c r="DRU15" s="49"/>
      <c r="DRV15" s="49"/>
      <c r="DRW15" s="49"/>
      <c r="DRX15" s="49"/>
      <c r="DRY15" s="49"/>
      <c r="DRZ15" s="49"/>
      <c r="DSA15" s="49"/>
      <c r="DSB15" s="49"/>
      <c r="DSC15" s="49"/>
      <c r="DSD15" s="49"/>
      <c r="DSE15" s="49"/>
      <c r="DSF15" s="49"/>
      <c r="DSG15" s="49"/>
      <c r="DSH15" s="49"/>
      <c r="DSI15" s="49"/>
      <c r="DSJ15" s="49"/>
      <c r="DSK15" s="49"/>
      <c r="DSL15" s="49"/>
      <c r="DSM15" s="49"/>
      <c r="DSN15" s="49"/>
      <c r="DSO15" s="49"/>
      <c r="DSP15" s="49"/>
      <c r="DSQ15" s="49"/>
      <c r="DSR15" s="49"/>
      <c r="DSS15" s="49"/>
      <c r="DST15" s="49"/>
      <c r="DSU15" s="49"/>
      <c r="DSV15" s="49"/>
      <c r="DSW15" s="49"/>
      <c r="DSX15" s="49"/>
      <c r="DSY15" s="49"/>
      <c r="DSZ15" s="49"/>
      <c r="DTA15" s="49"/>
      <c r="DTB15" s="49"/>
      <c r="DTC15" s="49"/>
      <c r="DTD15" s="49"/>
      <c r="DTE15" s="49"/>
      <c r="DTF15" s="49"/>
      <c r="DTG15" s="49"/>
      <c r="DTH15" s="49"/>
      <c r="DTI15" s="49"/>
      <c r="DTJ15" s="49"/>
      <c r="DTK15" s="49"/>
      <c r="DTL15" s="49"/>
      <c r="DTM15" s="49"/>
      <c r="DTN15" s="49"/>
      <c r="DTO15" s="49"/>
      <c r="DTP15" s="49"/>
      <c r="DTQ15" s="49"/>
      <c r="DTR15" s="49"/>
      <c r="DTS15" s="49"/>
      <c r="DTT15" s="49"/>
      <c r="DTU15" s="49"/>
      <c r="DTV15" s="49"/>
      <c r="DTW15" s="49"/>
      <c r="DTX15" s="49"/>
      <c r="DTY15" s="49"/>
      <c r="DTZ15" s="49"/>
      <c r="DUA15" s="49"/>
      <c r="DUB15" s="49"/>
      <c r="DUC15" s="49"/>
      <c r="DUD15" s="49"/>
      <c r="DUE15" s="49"/>
      <c r="DUF15" s="49"/>
      <c r="DUG15" s="49"/>
      <c r="DUH15" s="49"/>
      <c r="DUI15" s="49"/>
      <c r="DUJ15" s="49"/>
      <c r="DUK15" s="49"/>
      <c r="DUL15" s="49"/>
      <c r="DUM15" s="49"/>
      <c r="DUN15" s="49"/>
      <c r="DUO15" s="49"/>
      <c r="DUP15" s="49"/>
      <c r="DUQ15" s="49"/>
      <c r="DUR15" s="49"/>
      <c r="DUS15" s="49"/>
      <c r="DUT15" s="49"/>
      <c r="DUU15" s="49"/>
      <c r="DUV15" s="49"/>
      <c r="DUW15" s="49"/>
      <c r="DUX15" s="49"/>
      <c r="DUY15" s="49"/>
      <c r="DUZ15" s="49"/>
      <c r="DVA15" s="49"/>
      <c r="DVB15" s="49"/>
      <c r="DVC15" s="49"/>
      <c r="DVD15" s="49"/>
      <c r="DVE15" s="49"/>
      <c r="DVF15" s="49"/>
      <c r="DVG15" s="49"/>
      <c r="DVH15" s="49"/>
      <c r="DVI15" s="49"/>
      <c r="DVJ15" s="49"/>
      <c r="DVK15" s="49"/>
      <c r="DVL15" s="49"/>
      <c r="DVM15" s="49"/>
      <c r="DVN15" s="49"/>
      <c r="DVO15" s="49"/>
      <c r="DVP15" s="49"/>
      <c r="DVQ15" s="49"/>
      <c r="DVR15" s="49"/>
      <c r="DVS15" s="49"/>
      <c r="DVT15" s="49"/>
      <c r="DVU15" s="49"/>
      <c r="DVV15" s="49"/>
      <c r="DVW15" s="49"/>
      <c r="DVX15" s="49"/>
      <c r="DVY15" s="49"/>
      <c r="DVZ15" s="49"/>
      <c r="DWA15" s="49"/>
      <c r="DWB15" s="49"/>
      <c r="DWC15" s="49"/>
      <c r="DWD15" s="49"/>
      <c r="DWE15" s="49"/>
      <c r="DWF15" s="49"/>
      <c r="DWG15" s="49"/>
      <c r="DWH15" s="49"/>
      <c r="DWI15" s="49"/>
      <c r="DWJ15" s="49"/>
      <c r="DWK15" s="49"/>
      <c r="DWL15" s="49"/>
      <c r="DWM15" s="49"/>
      <c r="DWN15" s="49"/>
      <c r="DWO15" s="49"/>
      <c r="DWP15" s="49"/>
      <c r="DWQ15" s="49"/>
      <c r="DWR15" s="49"/>
      <c r="DWS15" s="49"/>
      <c r="DWT15" s="49"/>
      <c r="DWU15" s="49"/>
      <c r="DWV15" s="49"/>
      <c r="DWW15" s="49"/>
      <c r="DWX15" s="49"/>
      <c r="DWY15" s="49"/>
      <c r="DWZ15" s="49"/>
      <c r="DXA15" s="49"/>
      <c r="DXB15" s="49"/>
      <c r="DXC15" s="49"/>
      <c r="DXD15" s="49"/>
      <c r="DXE15" s="49"/>
      <c r="DXF15" s="49"/>
      <c r="DXG15" s="49"/>
      <c r="DXH15" s="49"/>
      <c r="DXI15" s="49"/>
      <c r="DXJ15" s="49"/>
      <c r="DXK15" s="49"/>
      <c r="DXL15" s="49"/>
      <c r="DXM15" s="49"/>
      <c r="DXN15" s="49"/>
      <c r="DXO15" s="49"/>
      <c r="DXP15" s="49"/>
      <c r="DXQ15" s="49"/>
      <c r="DXR15" s="49"/>
      <c r="DXS15" s="49"/>
      <c r="DXT15" s="49"/>
      <c r="DXU15" s="49"/>
      <c r="DXV15" s="49"/>
      <c r="DXW15" s="49"/>
      <c r="DXX15" s="49"/>
      <c r="DXY15" s="49"/>
      <c r="DXZ15" s="49"/>
      <c r="DYA15" s="49"/>
      <c r="DYB15" s="49"/>
      <c r="DYC15" s="49"/>
      <c r="DYD15" s="49"/>
      <c r="DYE15" s="49"/>
      <c r="DYF15" s="49"/>
      <c r="DYG15" s="49"/>
      <c r="DYH15" s="49"/>
      <c r="DYI15" s="49"/>
      <c r="DYJ15" s="49"/>
      <c r="DYK15" s="49"/>
      <c r="DYL15" s="49"/>
      <c r="DYM15" s="49"/>
      <c r="DYN15" s="49"/>
      <c r="DYO15" s="49"/>
      <c r="DYP15" s="49"/>
      <c r="DYQ15" s="49"/>
      <c r="DYR15" s="49"/>
      <c r="DYS15" s="49"/>
      <c r="DYT15" s="49"/>
      <c r="DYU15" s="49"/>
      <c r="DYV15" s="49"/>
      <c r="DYW15" s="49"/>
      <c r="DYX15" s="49"/>
      <c r="DYY15" s="49"/>
      <c r="DYZ15" s="49"/>
      <c r="DZA15" s="49"/>
      <c r="DZB15" s="49"/>
      <c r="DZC15" s="49"/>
      <c r="DZD15" s="49"/>
      <c r="DZE15" s="49"/>
      <c r="DZF15" s="49"/>
      <c r="DZG15" s="49"/>
      <c r="DZH15" s="49"/>
      <c r="DZI15" s="49"/>
      <c r="DZJ15" s="49"/>
      <c r="DZK15" s="49"/>
      <c r="DZL15" s="49"/>
      <c r="DZM15" s="49"/>
      <c r="DZN15" s="49"/>
      <c r="DZO15" s="49"/>
      <c r="DZP15" s="49"/>
      <c r="DZQ15" s="49"/>
      <c r="DZR15" s="49"/>
      <c r="DZS15" s="49"/>
      <c r="DZT15" s="49"/>
      <c r="DZU15" s="49"/>
      <c r="DZV15" s="49"/>
      <c r="DZW15" s="49"/>
      <c r="DZX15" s="49"/>
      <c r="DZY15" s="49"/>
      <c r="DZZ15" s="49"/>
      <c r="EAA15" s="49"/>
      <c r="EAB15" s="49"/>
      <c r="EAC15" s="49"/>
      <c r="EAD15" s="49"/>
      <c r="EAE15" s="49"/>
      <c r="EAF15" s="49"/>
      <c r="EAG15" s="49"/>
      <c r="EAH15" s="49"/>
      <c r="EAI15" s="49"/>
      <c r="EAJ15" s="49"/>
      <c r="EAK15" s="49"/>
      <c r="EAL15" s="49"/>
      <c r="EAM15" s="49"/>
      <c r="EAN15" s="49"/>
      <c r="EAO15" s="49"/>
      <c r="EAP15" s="49"/>
      <c r="EAQ15" s="49"/>
      <c r="EAR15" s="49"/>
      <c r="EAS15" s="49"/>
      <c r="EAT15" s="49"/>
      <c r="EAU15" s="49"/>
      <c r="EAV15" s="49"/>
      <c r="EAW15" s="49"/>
      <c r="EAX15" s="49"/>
      <c r="EAY15" s="49"/>
      <c r="EAZ15" s="49"/>
      <c r="EBA15" s="49"/>
      <c r="EBB15" s="49"/>
      <c r="EBC15" s="49"/>
      <c r="EBD15" s="49"/>
      <c r="EBE15" s="49"/>
      <c r="EBF15" s="49"/>
      <c r="EBG15" s="49"/>
      <c r="EBH15" s="49"/>
      <c r="EBI15" s="49"/>
      <c r="EBJ15" s="49"/>
      <c r="EBK15" s="49"/>
      <c r="EBL15" s="49"/>
      <c r="EBM15" s="49"/>
      <c r="EBN15" s="49"/>
      <c r="EBO15" s="49"/>
      <c r="EBP15" s="49"/>
      <c r="EBQ15" s="49"/>
      <c r="EBR15" s="49"/>
      <c r="EBS15" s="49"/>
      <c r="EBT15" s="49"/>
      <c r="EBU15" s="49"/>
      <c r="EBV15" s="49"/>
      <c r="EBW15" s="49"/>
      <c r="EBX15" s="49"/>
      <c r="EBY15" s="49"/>
      <c r="EBZ15" s="49"/>
      <c r="ECA15" s="49"/>
      <c r="ECB15" s="49"/>
      <c r="ECC15" s="49"/>
      <c r="ECD15" s="49"/>
      <c r="ECE15" s="49"/>
      <c r="ECF15" s="49"/>
      <c r="ECG15" s="49"/>
      <c r="ECH15" s="49"/>
      <c r="ECI15" s="49"/>
      <c r="ECJ15" s="49"/>
      <c r="ECK15" s="49"/>
      <c r="ECL15" s="49"/>
      <c r="ECM15" s="49"/>
      <c r="ECN15" s="49"/>
      <c r="ECO15" s="49"/>
      <c r="ECP15" s="49"/>
      <c r="ECQ15" s="49"/>
      <c r="ECR15" s="49"/>
      <c r="ECS15" s="49"/>
      <c r="ECT15" s="49"/>
      <c r="ECU15" s="49"/>
      <c r="ECV15" s="49"/>
      <c r="ECW15" s="49"/>
      <c r="ECX15" s="49"/>
      <c r="ECY15" s="49"/>
      <c r="ECZ15" s="49"/>
      <c r="EDA15" s="49"/>
      <c r="EDB15" s="49"/>
      <c r="EDC15" s="49"/>
      <c r="EDD15" s="49"/>
      <c r="EDE15" s="49"/>
      <c r="EDF15" s="49"/>
      <c r="EDG15" s="49"/>
      <c r="EDH15" s="49"/>
      <c r="EDI15" s="49"/>
      <c r="EDJ15" s="49"/>
      <c r="EDK15" s="49"/>
      <c r="EDL15" s="49"/>
      <c r="EDM15" s="49"/>
      <c r="EDN15" s="49"/>
      <c r="EDO15" s="49"/>
      <c r="EDP15" s="49"/>
      <c r="EDQ15" s="49"/>
      <c r="EDR15" s="49"/>
      <c r="EDS15" s="49"/>
      <c r="EDT15" s="49"/>
      <c r="EDU15" s="49"/>
      <c r="EDV15" s="49"/>
      <c r="EDW15" s="49"/>
      <c r="EDX15" s="49"/>
      <c r="EDY15" s="49"/>
      <c r="EDZ15" s="49"/>
      <c r="EEA15" s="49"/>
      <c r="EEB15" s="49"/>
      <c r="EEC15" s="49"/>
      <c r="EED15" s="49"/>
      <c r="EEE15" s="49"/>
      <c r="EEF15" s="49"/>
      <c r="EEG15" s="49"/>
      <c r="EEH15" s="49"/>
      <c r="EEI15" s="49"/>
      <c r="EEJ15" s="49"/>
      <c r="EEK15" s="49"/>
      <c r="EEL15" s="49"/>
      <c r="EEM15" s="49"/>
      <c r="EEN15" s="49"/>
      <c r="EEO15" s="49"/>
      <c r="EEP15" s="49"/>
      <c r="EEQ15" s="49"/>
      <c r="EER15" s="49"/>
      <c r="EES15" s="49"/>
      <c r="EET15" s="49"/>
      <c r="EEU15" s="49"/>
      <c r="EEV15" s="49"/>
      <c r="EEW15" s="49"/>
      <c r="EEX15" s="49"/>
      <c r="EEY15" s="49"/>
      <c r="EEZ15" s="49"/>
      <c r="EFA15" s="49"/>
      <c r="EFB15" s="49"/>
      <c r="EFC15" s="49"/>
      <c r="EFD15" s="49"/>
      <c r="EFE15" s="49"/>
      <c r="EFF15" s="49"/>
      <c r="EFG15" s="49"/>
      <c r="EFH15" s="49"/>
      <c r="EFI15" s="49"/>
      <c r="EFJ15" s="49"/>
      <c r="EFK15" s="49"/>
      <c r="EFL15" s="49"/>
      <c r="EFM15" s="49"/>
      <c r="EFN15" s="49"/>
      <c r="EFO15" s="49"/>
      <c r="EFP15" s="49"/>
      <c r="EFQ15" s="49"/>
      <c r="EFR15" s="49"/>
      <c r="EFS15" s="49"/>
      <c r="EFT15" s="49"/>
      <c r="EFU15" s="49"/>
      <c r="EFV15" s="49"/>
      <c r="EFW15" s="49"/>
      <c r="EFX15" s="49"/>
      <c r="EFY15" s="49"/>
      <c r="EFZ15" s="49"/>
      <c r="EGA15" s="49"/>
      <c r="EGB15" s="49"/>
      <c r="EGC15" s="49"/>
      <c r="EGD15" s="49"/>
      <c r="EGE15" s="49"/>
      <c r="EGF15" s="49"/>
      <c r="EGG15" s="49"/>
      <c r="EGH15" s="49"/>
      <c r="EGI15" s="49"/>
      <c r="EGJ15" s="49"/>
      <c r="EGK15" s="49"/>
      <c r="EGL15" s="49"/>
      <c r="EGM15" s="49"/>
      <c r="EGN15" s="49"/>
      <c r="EGO15" s="49"/>
      <c r="EGP15" s="49"/>
      <c r="EGQ15" s="49"/>
      <c r="EGR15" s="49"/>
      <c r="EGS15" s="49"/>
      <c r="EGT15" s="49"/>
      <c r="EGU15" s="49"/>
      <c r="EGV15" s="49"/>
      <c r="EGW15" s="49"/>
      <c r="EGX15" s="49"/>
      <c r="EGY15" s="49"/>
      <c r="EGZ15" s="49"/>
      <c r="EHA15" s="49"/>
      <c r="EHB15" s="49"/>
      <c r="EHC15" s="49"/>
      <c r="EHD15" s="49"/>
      <c r="EHE15" s="49"/>
      <c r="EHF15" s="49"/>
      <c r="EHG15" s="49"/>
      <c r="EHH15" s="49"/>
      <c r="EHI15" s="49"/>
      <c r="EHJ15" s="49"/>
      <c r="EHK15" s="49"/>
      <c r="EHL15" s="49"/>
      <c r="EHM15" s="49"/>
      <c r="EHN15" s="49"/>
      <c r="EHO15" s="49"/>
      <c r="EHP15" s="49"/>
      <c r="EHQ15" s="49"/>
      <c r="EHR15" s="49"/>
      <c r="EHS15" s="49"/>
      <c r="EHT15" s="49"/>
      <c r="EHU15" s="49"/>
      <c r="EHV15" s="49"/>
      <c r="EHW15" s="49"/>
      <c r="EHX15" s="49"/>
      <c r="EHY15" s="49"/>
      <c r="EHZ15" s="49"/>
      <c r="EIA15" s="49"/>
      <c r="EIB15" s="49"/>
      <c r="EIC15" s="49"/>
      <c r="EID15" s="49"/>
      <c r="EIE15" s="49"/>
      <c r="EIF15" s="49"/>
      <c r="EIG15" s="49"/>
      <c r="EIH15" s="49"/>
      <c r="EII15" s="49"/>
      <c r="EIJ15" s="49"/>
      <c r="EIK15" s="49"/>
      <c r="EIL15" s="49"/>
      <c r="EIM15" s="49"/>
      <c r="EIN15" s="49"/>
      <c r="EIO15" s="49"/>
      <c r="EIP15" s="49"/>
      <c r="EIQ15" s="49"/>
      <c r="EIR15" s="49"/>
      <c r="EIS15" s="49"/>
      <c r="EIT15" s="49"/>
      <c r="EIU15" s="49"/>
      <c r="EIV15" s="49"/>
      <c r="EIW15" s="49"/>
      <c r="EIX15" s="49"/>
      <c r="EIY15" s="49"/>
      <c r="EIZ15" s="49"/>
      <c r="EJA15" s="49"/>
      <c r="EJB15" s="49"/>
      <c r="EJC15" s="49"/>
      <c r="EJD15" s="49"/>
      <c r="EJE15" s="49"/>
      <c r="EJF15" s="49"/>
      <c r="EJG15" s="49"/>
      <c r="EJH15" s="49"/>
      <c r="EJI15" s="49"/>
      <c r="EJJ15" s="49"/>
      <c r="EJK15" s="49"/>
      <c r="EJL15" s="49"/>
      <c r="EJM15" s="49"/>
      <c r="EJN15" s="49"/>
      <c r="EJO15" s="49"/>
      <c r="EJP15" s="49"/>
      <c r="EJQ15" s="49"/>
      <c r="EJR15" s="49"/>
      <c r="EJS15" s="49"/>
      <c r="EJT15" s="49"/>
      <c r="EJU15" s="49"/>
      <c r="EJV15" s="49"/>
      <c r="EJW15" s="49"/>
      <c r="EJX15" s="49"/>
      <c r="EJY15" s="49"/>
      <c r="EJZ15" s="49"/>
      <c r="EKA15" s="49"/>
      <c r="EKB15" s="49"/>
      <c r="EKC15" s="49"/>
      <c r="EKD15" s="49"/>
      <c r="EKE15" s="49"/>
      <c r="EKF15" s="49"/>
      <c r="EKG15" s="49"/>
      <c r="EKH15" s="49"/>
      <c r="EKI15" s="49"/>
      <c r="EKJ15" s="49"/>
      <c r="EKK15" s="49"/>
      <c r="EKL15" s="49"/>
      <c r="EKM15" s="49"/>
      <c r="EKN15" s="49"/>
      <c r="EKO15" s="49"/>
      <c r="EKP15" s="49"/>
      <c r="EKQ15" s="49"/>
      <c r="EKR15" s="49"/>
      <c r="EKS15" s="49"/>
      <c r="EKT15" s="49"/>
      <c r="EKU15" s="49"/>
      <c r="EKV15" s="49"/>
      <c r="EKW15" s="49"/>
      <c r="EKX15" s="49"/>
      <c r="EKY15" s="49"/>
      <c r="EKZ15" s="49"/>
      <c r="ELA15" s="49"/>
      <c r="ELB15" s="49"/>
      <c r="ELC15" s="49"/>
      <c r="ELD15" s="49"/>
      <c r="ELE15" s="49"/>
      <c r="ELF15" s="49"/>
      <c r="ELG15" s="49"/>
      <c r="ELH15" s="49"/>
      <c r="ELI15" s="49"/>
      <c r="ELJ15" s="49"/>
      <c r="ELK15" s="49"/>
      <c r="ELL15" s="49"/>
      <c r="ELM15" s="49"/>
      <c r="ELN15" s="49"/>
      <c r="ELO15" s="49"/>
      <c r="ELP15" s="49"/>
      <c r="ELQ15" s="49"/>
      <c r="ELR15" s="49"/>
      <c r="ELS15" s="49"/>
      <c r="ELT15" s="49"/>
      <c r="ELU15" s="49"/>
      <c r="ELV15" s="49"/>
      <c r="ELW15" s="49"/>
      <c r="ELX15" s="49"/>
      <c r="ELY15" s="49"/>
      <c r="ELZ15" s="49"/>
      <c r="EMA15" s="49"/>
      <c r="EMB15" s="49"/>
      <c r="EMC15" s="49"/>
      <c r="EMD15" s="49"/>
      <c r="EME15" s="49"/>
      <c r="EMF15" s="49"/>
      <c r="EMG15" s="49"/>
      <c r="EMH15" s="49"/>
      <c r="EMI15" s="49"/>
      <c r="EMJ15" s="49"/>
      <c r="EMK15" s="49"/>
      <c r="EML15" s="49"/>
      <c r="EMM15" s="49"/>
      <c r="EMN15" s="49"/>
      <c r="EMO15" s="49"/>
      <c r="EMP15" s="49"/>
      <c r="EMQ15" s="49"/>
      <c r="EMR15" s="49"/>
      <c r="EMS15" s="49"/>
      <c r="EMT15" s="49"/>
      <c r="EMU15" s="49"/>
      <c r="EMV15" s="49"/>
      <c r="EMW15" s="49"/>
      <c r="EMX15" s="49"/>
      <c r="EMY15" s="49"/>
      <c r="EMZ15" s="49"/>
      <c r="ENA15" s="49"/>
      <c r="ENB15" s="49"/>
      <c r="ENC15" s="49"/>
      <c r="END15" s="49"/>
      <c r="ENE15" s="49"/>
      <c r="ENF15" s="49"/>
      <c r="ENG15" s="49"/>
      <c r="ENH15" s="49"/>
      <c r="ENI15" s="49"/>
      <c r="ENJ15" s="49"/>
      <c r="ENK15" s="49"/>
      <c r="ENL15" s="49"/>
      <c r="ENM15" s="49"/>
      <c r="ENN15" s="49"/>
      <c r="ENO15" s="49"/>
      <c r="ENP15" s="49"/>
      <c r="ENQ15" s="49"/>
      <c r="ENR15" s="49"/>
      <c r="ENS15" s="49"/>
      <c r="ENT15" s="49"/>
      <c r="ENU15" s="49"/>
      <c r="ENV15" s="49"/>
      <c r="ENW15" s="49"/>
      <c r="ENX15" s="49"/>
      <c r="ENY15" s="49"/>
      <c r="ENZ15" s="49"/>
      <c r="EOA15" s="49"/>
      <c r="EOB15" s="49"/>
      <c r="EOC15" s="49"/>
      <c r="EOD15" s="49"/>
      <c r="EOE15" s="49"/>
      <c r="EOF15" s="49"/>
      <c r="EOG15" s="49"/>
      <c r="EOH15" s="49"/>
      <c r="EOI15" s="49"/>
      <c r="EOJ15" s="49"/>
      <c r="EOK15" s="49"/>
      <c r="EOL15" s="49"/>
      <c r="EOM15" s="49"/>
      <c r="EON15" s="49"/>
      <c r="EOO15" s="49"/>
      <c r="EOP15" s="49"/>
      <c r="EOQ15" s="49"/>
      <c r="EOR15" s="49"/>
      <c r="EOS15" s="49"/>
      <c r="EOT15" s="49"/>
      <c r="EOU15" s="49"/>
      <c r="EOV15" s="49"/>
      <c r="EOW15" s="49"/>
      <c r="EOX15" s="49"/>
      <c r="EOY15" s="49"/>
      <c r="EOZ15" s="49"/>
      <c r="EPA15" s="49"/>
      <c r="EPB15" s="49"/>
      <c r="EPC15" s="49"/>
      <c r="EPD15" s="49"/>
      <c r="EPE15" s="49"/>
      <c r="EPF15" s="49"/>
      <c r="EPG15" s="49"/>
      <c r="EPH15" s="49"/>
      <c r="EPI15" s="49"/>
      <c r="EPJ15" s="49"/>
      <c r="EPK15" s="49"/>
      <c r="EPL15" s="49"/>
      <c r="EPM15" s="49"/>
      <c r="EPN15" s="49"/>
      <c r="EPO15" s="49"/>
      <c r="EPP15" s="49"/>
      <c r="EPQ15" s="49"/>
      <c r="EPR15" s="49"/>
      <c r="EPS15" s="49"/>
      <c r="EPT15" s="49"/>
      <c r="EPU15" s="49"/>
      <c r="EPV15" s="49"/>
      <c r="EPW15" s="49"/>
      <c r="EPX15" s="49"/>
      <c r="EPY15" s="49"/>
      <c r="EPZ15" s="49"/>
      <c r="EQA15" s="49"/>
      <c r="EQB15" s="49"/>
      <c r="EQC15" s="49"/>
      <c r="EQD15" s="49"/>
      <c r="EQE15" s="49"/>
      <c r="EQF15" s="49"/>
      <c r="EQG15" s="49"/>
      <c r="EQH15" s="49"/>
      <c r="EQI15" s="49"/>
      <c r="EQJ15" s="49"/>
      <c r="EQK15" s="49"/>
      <c r="EQL15" s="49"/>
      <c r="EQM15" s="49"/>
      <c r="EQN15" s="49"/>
      <c r="EQO15" s="49"/>
      <c r="EQP15" s="49"/>
      <c r="EQQ15" s="49"/>
      <c r="EQR15" s="49"/>
      <c r="EQS15" s="49"/>
      <c r="EQT15" s="49"/>
      <c r="EQU15" s="49"/>
      <c r="EQV15" s="49"/>
      <c r="EQW15" s="49"/>
      <c r="EQX15" s="49"/>
      <c r="EQY15" s="49"/>
      <c r="EQZ15" s="49"/>
      <c r="ERA15" s="49"/>
      <c r="ERB15" s="49"/>
      <c r="ERC15" s="49"/>
      <c r="ERD15" s="49"/>
      <c r="ERE15" s="49"/>
      <c r="ERF15" s="49"/>
      <c r="ERG15" s="49"/>
      <c r="ERH15" s="49"/>
      <c r="ERI15" s="49"/>
      <c r="ERJ15" s="49"/>
      <c r="ERK15" s="49"/>
      <c r="ERL15" s="49"/>
      <c r="ERM15" s="49"/>
      <c r="ERN15" s="49"/>
      <c r="ERO15" s="49"/>
      <c r="ERP15" s="49"/>
      <c r="ERQ15" s="49"/>
      <c r="ERR15" s="49"/>
      <c r="ERS15" s="49"/>
      <c r="ERT15" s="49"/>
      <c r="ERU15" s="49"/>
      <c r="ERV15" s="49"/>
      <c r="ERW15" s="49"/>
      <c r="ERX15" s="49"/>
      <c r="ERY15" s="49"/>
      <c r="ERZ15" s="49"/>
      <c r="ESA15" s="49"/>
      <c r="ESB15" s="49"/>
      <c r="ESC15" s="49"/>
      <c r="ESD15" s="49"/>
      <c r="ESE15" s="49"/>
      <c r="ESF15" s="49"/>
      <c r="ESG15" s="49"/>
      <c r="ESH15" s="49"/>
      <c r="ESI15" s="49"/>
      <c r="ESJ15" s="49"/>
      <c r="ESK15" s="49"/>
      <c r="ESL15" s="49"/>
      <c r="ESM15" s="49"/>
      <c r="ESN15" s="49"/>
      <c r="ESO15" s="49"/>
      <c r="ESP15" s="49"/>
      <c r="ESQ15" s="49"/>
      <c r="ESR15" s="49"/>
      <c r="ESS15" s="49"/>
      <c r="EST15" s="49"/>
      <c r="ESU15" s="49"/>
      <c r="ESV15" s="49"/>
      <c r="ESW15" s="49"/>
      <c r="ESX15" s="49"/>
      <c r="ESY15" s="49"/>
      <c r="ESZ15" s="49"/>
      <c r="ETA15" s="49"/>
      <c r="ETB15" s="49"/>
      <c r="ETC15" s="49"/>
      <c r="ETD15" s="49"/>
      <c r="ETE15" s="49"/>
      <c r="ETF15" s="49"/>
      <c r="ETG15" s="49"/>
      <c r="ETH15" s="49"/>
      <c r="ETI15" s="49"/>
      <c r="ETJ15" s="49"/>
      <c r="ETK15" s="49"/>
      <c r="ETL15" s="49"/>
      <c r="ETM15" s="49"/>
      <c r="ETN15" s="49"/>
      <c r="ETO15" s="49"/>
      <c r="ETP15" s="49"/>
      <c r="ETQ15" s="49"/>
      <c r="ETR15" s="49"/>
      <c r="ETS15" s="49"/>
      <c r="ETT15" s="49"/>
      <c r="ETU15" s="49"/>
      <c r="ETV15" s="49"/>
      <c r="ETW15" s="49"/>
      <c r="ETX15" s="49"/>
      <c r="ETY15" s="49"/>
      <c r="ETZ15" s="49"/>
      <c r="EUA15" s="49"/>
      <c r="EUB15" s="49"/>
      <c r="EUC15" s="49"/>
      <c r="EUD15" s="49"/>
      <c r="EUE15" s="49"/>
      <c r="EUF15" s="49"/>
      <c r="EUG15" s="49"/>
      <c r="EUH15" s="49"/>
      <c r="EUI15" s="49"/>
      <c r="EUJ15" s="49"/>
      <c r="EUK15" s="49"/>
      <c r="EUL15" s="49"/>
      <c r="EUM15" s="49"/>
      <c r="EUN15" s="49"/>
      <c r="EUO15" s="49"/>
      <c r="EUP15" s="49"/>
      <c r="EUQ15" s="49"/>
      <c r="EUR15" s="49"/>
      <c r="EUS15" s="49"/>
      <c r="EUT15" s="49"/>
      <c r="EUU15" s="49"/>
      <c r="EUV15" s="49"/>
      <c r="EUW15" s="49"/>
      <c r="EUX15" s="49"/>
      <c r="EUY15" s="49"/>
      <c r="EUZ15" s="49"/>
      <c r="EVA15" s="49"/>
      <c r="EVB15" s="49"/>
      <c r="EVC15" s="49"/>
      <c r="EVD15" s="49"/>
      <c r="EVE15" s="49"/>
      <c r="EVF15" s="49"/>
      <c r="EVG15" s="49"/>
      <c r="EVH15" s="49"/>
      <c r="EVI15" s="49"/>
      <c r="EVJ15" s="49"/>
      <c r="EVK15" s="49"/>
      <c r="EVL15" s="49"/>
      <c r="EVM15" s="49"/>
      <c r="EVN15" s="49"/>
      <c r="EVO15" s="49"/>
      <c r="EVP15" s="49"/>
      <c r="EVQ15" s="49"/>
      <c r="EVR15" s="49"/>
      <c r="EVS15" s="49"/>
      <c r="EVT15" s="49"/>
      <c r="EVU15" s="49"/>
      <c r="EVV15" s="49"/>
      <c r="EVW15" s="49"/>
      <c r="EVX15" s="49"/>
      <c r="EVY15" s="49"/>
      <c r="EVZ15" s="49"/>
      <c r="EWA15" s="49"/>
      <c r="EWB15" s="49"/>
      <c r="EWC15" s="49"/>
      <c r="EWD15" s="49"/>
      <c r="EWE15" s="49"/>
      <c r="EWF15" s="49"/>
      <c r="EWG15" s="49"/>
      <c r="EWH15" s="49"/>
      <c r="EWI15" s="49"/>
      <c r="EWJ15" s="49"/>
      <c r="EWK15" s="49"/>
      <c r="EWL15" s="49"/>
      <c r="EWM15" s="49"/>
      <c r="EWN15" s="49"/>
      <c r="EWO15" s="49"/>
      <c r="EWP15" s="49"/>
      <c r="EWQ15" s="49"/>
      <c r="EWR15" s="49"/>
      <c r="EWS15" s="49"/>
      <c r="EWT15" s="49"/>
      <c r="EWU15" s="49"/>
      <c r="EWV15" s="49"/>
      <c r="EWW15" s="49"/>
      <c r="EWX15" s="49"/>
      <c r="EWY15" s="49"/>
      <c r="EWZ15" s="49"/>
      <c r="EXA15" s="49"/>
      <c r="EXB15" s="49"/>
      <c r="EXC15" s="49"/>
      <c r="EXD15" s="49"/>
      <c r="EXE15" s="49"/>
      <c r="EXF15" s="49"/>
      <c r="EXG15" s="49"/>
      <c r="EXH15" s="49"/>
      <c r="EXI15" s="49"/>
      <c r="EXJ15" s="49"/>
      <c r="EXK15" s="49"/>
      <c r="EXL15" s="49"/>
      <c r="EXM15" s="49"/>
      <c r="EXN15" s="49"/>
      <c r="EXO15" s="49"/>
      <c r="EXP15" s="49"/>
      <c r="EXQ15" s="49"/>
      <c r="EXR15" s="49"/>
      <c r="EXS15" s="49"/>
      <c r="EXT15" s="49"/>
      <c r="EXU15" s="49"/>
      <c r="EXV15" s="49"/>
      <c r="EXW15" s="49"/>
      <c r="EXX15" s="49"/>
      <c r="EXY15" s="49"/>
      <c r="EXZ15" s="49"/>
      <c r="EYA15" s="49"/>
      <c r="EYB15" s="49"/>
      <c r="EYC15" s="49"/>
      <c r="EYD15" s="49"/>
      <c r="EYE15" s="49"/>
      <c r="EYF15" s="49"/>
      <c r="EYG15" s="49"/>
      <c r="EYH15" s="49"/>
      <c r="EYI15" s="49"/>
      <c r="EYJ15" s="49"/>
      <c r="EYK15" s="49"/>
      <c r="EYL15" s="49"/>
      <c r="EYM15" s="49"/>
      <c r="EYN15" s="49"/>
      <c r="EYO15" s="49"/>
      <c r="EYP15" s="49"/>
      <c r="EYQ15" s="49"/>
      <c r="EYR15" s="49"/>
      <c r="EYS15" s="49"/>
      <c r="EYT15" s="49"/>
      <c r="EYU15" s="49"/>
      <c r="EYV15" s="49"/>
      <c r="EYW15" s="49"/>
      <c r="EYX15" s="49"/>
      <c r="EYY15" s="49"/>
      <c r="EYZ15" s="49"/>
      <c r="EZA15" s="49"/>
      <c r="EZB15" s="49"/>
      <c r="EZC15" s="49"/>
      <c r="EZD15" s="49"/>
      <c r="EZE15" s="49"/>
      <c r="EZF15" s="49"/>
      <c r="EZG15" s="49"/>
      <c r="EZH15" s="49"/>
      <c r="EZI15" s="49"/>
      <c r="EZJ15" s="49"/>
      <c r="EZK15" s="49"/>
      <c r="EZL15" s="49"/>
      <c r="EZM15" s="49"/>
      <c r="EZN15" s="49"/>
      <c r="EZO15" s="49"/>
      <c r="EZP15" s="49"/>
      <c r="EZQ15" s="49"/>
      <c r="EZR15" s="49"/>
      <c r="EZS15" s="49"/>
      <c r="EZT15" s="49"/>
      <c r="EZU15" s="49"/>
      <c r="EZV15" s="49"/>
      <c r="EZW15" s="49"/>
      <c r="EZX15" s="49"/>
      <c r="EZY15" s="49"/>
      <c r="EZZ15" s="49"/>
      <c r="FAA15" s="49"/>
      <c r="FAB15" s="49"/>
      <c r="FAC15" s="49"/>
      <c r="FAD15" s="49"/>
      <c r="FAE15" s="49"/>
      <c r="FAF15" s="49"/>
      <c r="FAG15" s="49"/>
      <c r="FAH15" s="49"/>
      <c r="FAI15" s="49"/>
      <c r="FAJ15" s="49"/>
      <c r="FAK15" s="49"/>
      <c r="FAL15" s="49"/>
      <c r="FAM15" s="49"/>
      <c r="FAN15" s="49"/>
      <c r="FAO15" s="49"/>
      <c r="FAP15" s="49"/>
      <c r="FAQ15" s="49"/>
      <c r="FAR15" s="49"/>
      <c r="FAS15" s="49"/>
      <c r="FAT15" s="49"/>
      <c r="FAU15" s="49"/>
      <c r="FAV15" s="49"/>
      <c r="FAW15" s="49"/>
      <c r="FAX15" s="49"/>
      <c r="FAY15" s="49"/>
      <c r="FAZ15" s="49"/>
      <c r="FBA15" s="49"/>
      <c r="FBB15" s="49"/>
      <c r="FBC15" s="49"/>
      <c r="FBD15" s="49"/>
      <c r="FBE15" s="49"/>
      <c r="FBF15" s="49"/>
      <c r="FBG15" s="49"/>
      <c r="FBH15" s="49"/>
      <c r="FBI15" s="49"/>
      <c r="FBJ15" s="49"/>
      <c r="FBK15" s="49"/>
      <c r="FBL15" s="49"/>
      <c r="FBM15" s="49"/>
      <c r="FBN15" s="49"/>
      <c r="FBO15" s="49"/>
      <c r="FBP15" s="49"/>
      <c r="FBQ15" s="49"/>
      <c r="FBR15" s="49"/>
      <c r="FBS15" s="49"/>
      <c r="FBT15" s="49"/>
      <c r="FBU15" s="49"/>
      <c r="FBV15" s="49"/>
      <c r="FBW15" s="49"/>
      <c r="FBX15" s="49"/>
      <c r="FBY15" s="49"/>
      <c r="FBZ15" s="49"/>
      <c r="FCA15" s="49"/>
      <c r="FCB15" s="49"/>
      <c r="FCC15" s="49"/>
      <c r="FCD15" s="49"/>
      <c r="FCE15" s="49"/>
      <c r="FCF15" s="49"/>
      <c r="FCG15" s="49"/>
      <c r="FCH15" s="49"/>
      <c r="FCI15" s="49"/>
      <c r="FCJ15" s="49"/>
      <c r="FCK15" s="49"/>
      <c r="FCL15" s="49"/>
      <c r="FCM15" s="49"/>
      <c r="FCN15" s="49"/>
      <c r="FCO15" s="49"/>
      <c r="FCP15" s="49"/>
      <c r="FCQ15" s="49"/>
      <c r="FCR15" s="49"/>
      <c r="FCS15" s="49"/>
      <c r="FCT15" s="49"/>
      <c r="FCU15" s="49"/>
      <c r="FCV15" s="49"/>
      <c r="FCW15" s="49"/>
      <c r="FCX15" s="49"/>
      <c r="FCY15" s="49"/>
      <c r="FCZ15" s="49"/>
      <c r="FDA15" s="49"/>
      <c r="FDB15" s="49"/>
      <c r="FDC15" s="49"/>
      <c r="FDD15" s="49"/>
      <c r="FDE15" s="49"/>
      <c r="FDF15" s="49"/>
      <c r="FDG15" s="49"/>
      <c r="FDH15" s="49"/>
      <c r="FDI15" s="49"/>
      <c r="FDJ15" s="49"/>
      <c r="FDK15" s="49"/>
      <c r="FDL15" s="49"/>
      <c r="FDM15" s="49"/>
      <c r="FDN15" s="49"/>
      <c r="FDO15" s="49"/>
      <c r="FDP15" s="49"/>
      <c r="FDQ15" s="49"/>
      <c r="FDR15" s="49"/>
      <c r="FDS15" s="49"/>
      <c r="FDT15" s="49"/>
      <c r="FDU15" s="49"/>
      <c r="FDV15" s="49"/>
      <c r="FDW15" s="49"/>
      <c r="FDX15" s="49"/>
      <c r="FDY15" s="49"/>
      <c r="FDZ15" s="49"/>
      <c r="FEA15" s="49"/>
      <c r="FEB15" s="49"/>
      <c r="FEC15" s="49"/>
      <c r="FED15" s="49"/>
      <c r="FEE15" s="49"/>
      <c r="FEF15" s="49"/>
      <c r="FEG15" s="49"/>
      <c r="FEH15" s="49"/>
      <c r="FEI15" s="49"/>
      <c r="FEJ15" s="49"/>
      <c r="FEK15" s="49"/>
      <c r="FEL15" s="49"/>
      <c r="FEM15" s="49"/>
      <c r="FEN15" s="49"/>
      <c r="FEO15" s="49"/>
      <c r="FEP15" s="49"/>
      <c r="FEQ15" s="49"/>
      <c r="FER15" s="49"/>
      <c r="FES15" s="49"/>
      <c r="FET15" s="49"/>
      <c r="FEU15" s="49"/>
      <c r="FEV15" s="49"/>
      <c r="FEW15" s="49"/>
      <c r="FEX15" s="49"/>
      <c r="FEY15" s="49"/>
      <c r="FEZ15" s="49"/>
      <c r="FFA15" s="49"/>
      <c r="FFB15" s="49"/>
      <c r="FFC15" s="49"/>
      <c r="FFD15" s="49"/>
      <c r="FFE15" s="49"/>
      <c r="FFF15" s="49"/>
      <c r="FFG15" s="49"/>
      <c r="FFH15" s="49"/>
      <c r="FFI15" s="49"/>
      <c r="FFJ15" s="49"/>
      <c r="FFK15" s="49"/>
      <c r="FFL15" s="49"/>
      <c r="FFM15" s="49"/>
      <c r="FFN15" s="49"/>
      <c r="FFO15" s="49"/>
      <c r="FFP15" s="49"/>
      <c r="FFQ15" s="49"/>
      <c r="FFR15" s="49"/>
      <c r="FFS15" s="49"/>
      <c r="FFT15" s="49"/>
      <c r="FFU15" s="49"/>
      <c r="FFV15" s="49"/>
      <c r="FFW15" s="49"/>
      <c r="FFX15" s="49"/>
      <c r="FFY15" s="49"/>
      <c r="FFZ15" s="49"/>
      <c r="FGA15" s="49"/>
      <c r="FGB15" s="49"/>
      <c r="FGC15" s="49"/>
      <c r="FGD15" s="49"/>
      <c r="FGE15" s="49"/>
      <c r="FGF15" s="49"/>
      <c r="FGG15" s="49"/>
      <c r="FGH15" s="49"/>
      <c r="FGI15" s="49"/>
      <c r="FGJ15" s="49"/>
      <c r="FGK15" s="49"/>
      <c r="FGL15" s="49"/>
      <c r="FGM15" s="49"/>
      <c r="FGN15" s="49"/>
      <c r="FGO15" s="49"/>
      <c r="FGP15" s="49"/>
      <c r="FGQ15" s="49"/>
      <c r="FGR15" s="49"/>
      <c r="FGS15" s="49"/>
      <c r="FGT15" s="49"/>
      <c r="FGU15" s="49"/>
      <c r="FGV15" s="49"/>
      <c r="FGW15" s="49"/>
      <c r="FGX15" s="49"/>
      <c r="FGY15" s="49"/>
      <c r="FGZ15" s="49"/>
      <c r="FHA15" s="49"/>
      <c r="FHB15" s="49"/>
      <c r="FHC15" s="49"/>
      <c r="FHD15" s="49"/>
      <c r="FHE15" s="49"/>
      <c r="FHF15" s="49"/>
      <c r="FHG15" s="49"/>
      <c r="FHH15" s="49"/>
      <c r="FHI15" s="49"/>
      <c r="FHJ15" s="49"/>
      <c r="FHK15" s="49"/>
      <c r="FHL15" s="49"/>
      <c r="FHM15" s="49"/>
      <c r="FHN15" s="49"/>
      <c r="FHO15" s="49"/>
      <c r="FHP15" s="49"/>
      <c r="FHQ15" s="49"/>
      <c r="FHR15" s="49"/>
      <c r="FHS15" s="49"/>
      <c r="FHT15" s="49"/>
      <c r="FHU15" s="49"/>
      <c r="FHV15" s="49"/>
      <c r="FHW15" s="49"/>
      <c r="FHX15" s="49"/>
      <c r="FHY15" s="49"/>
      <c r="FHZ15" s="49"/>
      <c r="FIA15" s="49"/>
      <c r="FIB15" s="49"/>
      <c r="FIC15" s="49"/>
      <c r="FID15" s="49"/>
      <c r="FIE15" s="49"/>
      <c r="FIF15" s="49"/>
      <c r="FIG15" s="49"/>
      <c r="FIH15" s="49"/>
      <c r="FII15" s="49"/>
      <c r="FIJ15" s="49"/>
      <c r="FIK15" s="49"/>
      <c r="FIL15" s="49"/>
      <c r="FIM15" s="49"/>
      <c r="FIN15" s="49"/>
      <c r="FIO15" s="49"/>
      <c r="FIP15" s="49"/>
      <c r="FIQ15" s="49"/>
      <c r="FIR15" s="49"/>
      <c r="FIS15" s="49"/>
      <c r="FIT15" s="49"/>
      <c r="FIU15" s="49"/>
      <c r="FIV15" s="49"/>
      <c r="FIW15" s="49"/>
      <c r="FIX15" s="49"/>
      <c r="FIY15" s="49"/>
      <c r="FIZ15" s="49"/>
      <c r="FJA15" s="49"/>
      <c r="FJB15" s="49"/>
      <c r="FJC15" s="49"/>
      <c r="FJD15" s="49"/>
      <c r="FJE15" s="49"/>
      <c r="FJF15" s="49"/>
      <c r="FJG15" s="49"/>
      <c r="FJH15" s="49"/>
      <c r="FJI15" s="49"/>
      <c r="FJJ15" s="49"/>
      <c r="FJK15" s="49"/>
      <c r="FJL15" s="49"/>
      <c r="FJM15" s="49"/>
      <c r="FJN15" s="49"/>
      <c r="FJO15" s="49"/>
      <c r="FJP15" s="49"/>
      <c r="FJQ15" s="49"/>
      <c r="FJR15" s="49"/>
      <c r="FJS15" s="49"/>
      <c r="FJT15" s="49"/>
      <c r="FJU15" s="49"/>
      <c r="FJV15" s="49"/>
      <c r="FJW15" s="49"/>
      <c r="FJX15" s="49"/>
      <c r="FJY15" s="49"/>
      <c r="FJZ15" s="49"/>
      <c r="FKA15" s="49"/>
      <c r="FKB15" s="49"/>
      <c r="FKC15" s="49"/>
      <c r="FKD15" s="49"/>
      <c r="FKE15" s="49"/>
      <c r="FKF15" s="49"/>
      <c r="FKG15" s="49"/>
      <c r="FKH15" s="49"/>
      <c r="FKI15" s="49"/>
      <c r="FKJ15" s="49"/>
      <c r="FKK15" s="49"/>
      <c r="FKL15" s="49"/>
      <c r="FKM15" s="49"/>
      <c r="FKN15" s="49"/>
      <c r="FKO15" s="49"/>
      <c r="FKP15" s="49"/>
      <c r="FKQ15" s="49"/>
      <c r="FKR15" s="49"/>
      <c r="FKS15" s="49"/>
      <c r="FKT15" s="49"/>
      <c r="FKU15" s="49"/>
      <c r="FKV15" s="49"/>
      <c r="FKW15" s="49"/>
      <c r="FKX15" s="49"/>
      <c r="FKY15" s="49"/>
      <c r="FKZ15" s="49"/>
      <c r="FLA15" s="49"/>
      <c r="FLB15" s="49"/>
      <c r="FLC15" s="49"/>
      <c r="FLD15" s="49"/>
      <c r="FLE15" s="49"/>
      <c r="FLF15" s="49"/>
      <c r="FLG15" s="49"/>
      <c r="FLH15" s="49"/>
      <c r="FLI15" s="49"/>
      <c r="FLJ15" s="49"/>
      <c r="FLK15" s="49"/>
      <c r="FLL15" s="49"/>
      <c r="FLM15" s="49"/>
      <c r="FLN15" s="49"/>
      <c r="FLO15" s="49"/>
      <c r="FLP15" s="49"/>
      <c r="FLQ15" s="49"/>
      <c r="FLR15" s="49"/>
      <c r="FLS15" s="49"/>
      <c r="FLT15" s="49"/>
      <c r="FLU15" s="49"/>
      <c r="FLV15" s="49"/>
      <c r="FLW15" s="49"/>
      <c r="FLX15" s="49"/>
      <c r="FLY15" s="49"/>
      <c r="FLZ15" s="49"/>
      <c r="FMA15" s="49"/>
      <c r="FMB15" s="49"/>
      <c r="FMC15" s="49"/>
      <c r="FMD15" s="49"/>
      <c r="FME15" s="49"/>
      <c r="FMF15" s="49"/>
      <c r="FMG15" s="49"/>
      <c r="FMH15" s="49"/>
      <c r="FMI15" s="49"/>
      <c r="FMJ15" s="49"/>
      <c r="FMK15" s="49"/>
      <c r="FML15" s="49"/>
      <c r="FMM15" s="49"/>
      <c r="FMN15" s="49"/>
      <c r="FMO15" s="49"/>
      <c r="FMP15" s="49"/>
      <c r="FMQ15" s="49"/>
      <c r="FMR15" s="49"/>
      <c r="FMS15" s="49"/>
      <c r="FMT15" s="49"/>
      <c r="FMU15" s="49"/>
      <c r="FMV15" s="49"/>
      <c r="FMW15" s="49"/>
      <c r="FMX15" s="49"/>
      <c r="FMY15" s="49"/>
      <c r="FMZ15" s="49"/>
      <c r="FNA15" s="49"/>
      <c r="FNB15" s="49"/>
      <c r="FNC15" s="49"/>
      <c r="FND15" s="49"/>
      <c r="FNE15" s="49"/>
      <c r="FNF15" s="49"/>
      <c r="FNG15" s="49"/>
      <c r="FNH15" s="49"/>
      <c r="FNI15" s="49"/>
      <c r="FNJ15" s="49"/>
      <c r="FNK15" s="49"/>
      <c r="FNL15" s="49"/>
      <c r="FNM15" s="49"/>
      <c r="FNN15" s="49"/>
      <c r="FNO15" s="49"/>
      <c r="FNP15" s="49"/>
      <c r="FNQ15" s="49"/>
      <c r="FNR15" s="49"/>
      <c r="FNS15" s="49"/>
      <c r="FNT15" s="49"/>
      <c r="FNU15" s="49"/>
      <c r="FNV15" s="49"/>
      <c r="FNW15" s="49"/>
      <c r="FNX15" s="49"/>
      <c r="FNY15" s="49"/>
      <c r="FNZ15" s="49"/>
      <c r="FOA15" s="49"/>
      <c r="FOB15" s="49"/>
      <c r="FOC15" s="49"/>
      <c r="FOD15" s="49"/>
      <c r="FOE15" s="49"/>
      <c r="FOF15" s="49"/>
      <c r="FOG15" s="49"/>
      <c r="FOH15" s="49"/>
      <c r="FOI15" s="49"/>
      <c r="FOJ15" s="49"/>
      <c r="FOK15" s="49"/>
      <c r="FOL15" s="49"/>
      <c r="FOM15" s="49"/>
      <c r="FON15" s="49"/>
      <c r="FOO15" s="49"/>
      <c r="FOP15" s="49"/>
      <c r="FOQ15" s="49"/>
      <c r="FOR15" s="49"/>
      <c r="FOS15" s="49"/>
      <c r="FOT15" s="49"/>
      <c r="FOU15" s="49"/>
      <c r="FOV15" s="49"/>
      <c r="FOW15" s="49"/>
      <c r="FOX15" s="49"/>
      <c r="FOY15" s="49"/>
      <c r="FOZ15" s="49"/>
      <c r="FPA15" s="49"/>
      <c r="FPB15" s="49"/>
      <c r="FPC15" s="49"/>
      <c r="FPD15" s="49"/>
      <c r="FPE15" s="49"/>
      <c r="FPF15" s="49"/>
      <c r="FPG15" s="49"/>
      <c r="FPH15" s="49"/>
      <c r="FPI15" s="49"/>
      <c r="FPJ15" s="49"/>
      <c r="FPK15" s="49"/>
      <c r="FPL15" s="49"/>
      <c r="FPM15" s="49"/>
      <c r="FPN15" s="49"/>
      <c r="FPO15" s="49"/>
      <c r="FPP15" s="49"/>
      <c r="FPQ15" s="49"/>
      <c r="FPR15" s="49"/>
      <c r="FPS15" s="49"/>
      <c r="FPT15" s="49"/>
      <c r="FPU15" s="49"/>
      <c r="FPV15" s="49"/>
      <c r="FPW15" s="49"/>
      <c r="FPX15" s="49"/>
      <c r="FPY15" s="49"/>
      <c r="FPZ15" s="49"/>
      <c r="FQA15" s="49"/>
      <c r="FQB15" s="49"/>
      <c r="FQC15" s="49"/>
      <c r="FQD15" s="49"/>
      <c r="FQE15" s="49"/>
      <c r="FQF15" s="49"/>
      <c r="FQG15" s="49"/>
      <c r="FQH15" s="49"/>
      <c r="FQI15" s="49"/>
      <c r="FQJ15" s="49"/>
      <c r="FQK15" s="49"/>
      <c r="FQL15" s="49"/>
      <c r="FQM15" s="49"/>
      <c r="FQN15" s="49"/>
      <c r="FQO15" s="49"/>
      <c r="FQP15" s="49"/>
      <c r="FQQ15" s="49"/>
      <c r="FQR15" s="49"/>
      <c r="FQS15" s="49"/>
      <c r="FQT15" s="49"/>
      <c r="FQU15" s="49"/>
      <c r="FQV15" s="49"/>
      <c r="FQW15" s="49"/>
      <c r="FQX15" s="49"/>
      <c r="FQY15" s="49"/>
      <c r="FQZ15" s="49"/>
      <c r="FRA15" s="49"/>
      <c r="FRB15" s="49"/>
      <c r="FRC15" s="49"/>
      <c r="FRD15" s="49"/>
      <c r="FRE15" s="49"/>
      <c r="FRF15" s="49"/>
      <c r="FRG15" s="49"/>
      <c r="FRH15" s="49"/>
      <c r="FRI15" s="49"/>
      <c r="FRJ15" s="49"/>
      <c r="FRK15" s="49"/>
      <c r="FRL15" s="49"/>
      <c r="FRM15" s="49"/>
      <c r="FRN15" s="49"/>
      <c r="FRO15" s="49"/>
      <c r="FRP15" s="49"/>
      <c r="FRQ15" s="49"/>
      <c r="FRR15" s="49"/>
      <c r="FRS15" s="49"/>
      <c r="FRT15" s="49"/>
      <c r="FRU15" s="49"/>
      <c r="FRV15" s="49"/>
      <c r="FRW15" s="49"/>
      <c r="FRX15" s="49"/>
      <c r="FRY15" s="49"/>
      <c r="FRZ15" s="49"/>
      <c r="FSA15" s="49"/>
      <c r="FSB15" s="49"/>
      <c r="FSC15" s="49"/>
      <c r="FSD15" s="49"/>
      <c r="FSE15" s="49"/>
      <c r="FSF15" s="49"/>
      <c r="FSG15" s="49"/>
      <c r="FSH15" s="49"/>
      <c r="FSI15" s="49"/>
      <c r="FSJ15" s="49"/>
      <c r="FSK15" s="49"/>
      <c r="FSL15" s="49"/>
      <c r="FSM15" s="49"/>
      <c r="FSN15" s="49"/>
      <c r="FSO15" s="49"/>
      <c r="FSP15" s="49"/>
      <c r="FSQ15" s="49"/>
      <c r="FSR15" s="49"/>
      <c r="FSS15" s="49"/>
      <c r="FST15" s="49"/>
      <c r="FSU15" s="49"/>
      <c r="FSV15" s="49"/>
      <c r="FSW15" s="49"/>
      <c r="FSX15" s="49"/>
      <c r="FSY15" s="49"/>
      <c r="FSZ15" s="49"/>
      <c r="FTA15" s="49"/>
      <c r="FTB15" s="49"/>
      <c r="FTC15" s="49"/>
      <c r="FTD15" s="49"/>
      <c r="FTE15" s="49"/>
      <c r="FTF15" s="49"/>
      <c r="FTG15" s="49"/>
      <c r="FTH15" s="49"/>
      <c r="FTI15" s="49"/>
      <c r="FTJ15" s="49"/>
      <c r="FTK15" s="49"/>
      <c r="FTL15" s="49"/>
      <c r="FTM15" s="49"/>
      <c r="FTN15" s="49"/>
      <c r="FTO15" s="49"/>
      <c r="FTP15" s="49"/>
      <c r="FTQ15" s="49"/>
      <c r="FTR15" s="49"/>
      <c r="FTS15" s="49"/>
      <c r="FTT15" s="49"/>
      <c r="FTU15" s="49"/>
      <c r="FTV15" s="49"/>
      <c r="FTW15" s="49"/>
      <c r="FTX15" s="49"/>
      <c r="FTY15" s="49"/>
      <c r="FTZ15" s="49"/>
      <c r="FUA15" s="49"/>
      <c r="FUB15" s="49"/>
      <c r="FUC15" s="49"/>
      <c r="FUD15" s="49"/>
      <c r="FUE15" s="49"/>
      <c r="FUF15" s="49"/>
      <c r="FUG15" s="49"/>
      <c r="FUH15" s="49"/>
      <c r="FUI15" s="49"/>
      <c r="FUJ15" s="49"/>
      <c r="FUK15" s="49"/>
      <c r="FUL15" s="49"/>
      <c r="FUM15" s="49"/>
      <c r="FUN15" s="49"/>
      <c r="FUO15" s="49"/>
      <c r="FUP15" s="49"/>
      <c r="FUQ15" s="49"/>
      <c r="FUR15" s="49"/>
      <c r="FUS15" s="49"/>
      <c r="FUT15" s="49"/>
      <c r="FUU15" s="49"/>
      <c r="FUV15" s="49"/>
      <c r="FUW15" s="49"/>
      <c r="FUX15" s="49"/>
      <c r="FUY15" s="49"/>
      <c r="FUZ15" s="49"/>
      <c r="FVA15" s="49"/>
      <c r="FVB15" s="49"/>
      <c r="FVC15" s="49"/>
      <c r="FVD15" s="49"/>
      <c r="FVE15" s="49"/>
      <c r="FVF15" s="49"/>
      <c r="FVG15" s="49"/>
      <c r="FVH15" s="49"/>
      <c r="FVI15" s="49"/>
      <c r="FVJ15" s="49"/>
      <c r="FVK15" s="49"/>
      <c r="FVL15" s="49"/>
      <c r="FVM15" s="49"/>
      <c r="FVN15" s="49"/>
      <c r="FVO15" s="49"/>
      <c r="FVP15" s="49"/>
      <c r="FVQ15" s="49"/>
      <c r="FVR15" s="49"/>
      <c r="FVS15" s="49"/>
      <c r="FVT15" s="49"/>
      <c r="FVU15" s="49"/>
      <c r="FVV15" s="49"/>
      <c r="FVW15" s="49"/>
      <c r="FVX15" s="49"/>
      <c r="FVY15" s="49"/>
      <c r="FVZ15" s="49"/>
      <c r="FWA15" s="49"/>
      <c r="FWB15" s="49"/>
      <c r="FWC15" s="49"/>
      <c r="FWD15" s="49"/>
      <c r="FWE15" s="49"/>
      <c r="FWF15" s="49"/>
      <c r="FWG15" s="49"/>
      <c r="FWH15" s="49"/>
      <c r="FWI15" s="49"/>
      <c r="FWJ15" s="49"/>
      <c r="FWK15" s="49"/>
      <c r="FWL15" s="49"/>
      <c r="FWM15" s="49"/>
      <c r="FWN15" s="49"/>
      <c r="FWO15" s="49"/>
      <c r="FWP15" s="49"/>
      <c r="FWQ15" s="49"/>
      <c r="FWR15" s="49"/>
      <c r="FWS15" s="49"/>
      <c r="FWT15" s="49"/>
      <c r="FWU15" s="49"/>
      <c r="FWV15" s="49"/>
      <c r="FWW15" s="49"/>
      <c r="FWX15" s="49"/>
      <c r="FWY15" s="49"/>
      <c r="FWZ15" s="49"/>
      <c r="FXA15" s="49"/>
      <c r="FXB15" s="49"/>
      <c r="FXC15" s="49"/>
      <c r="FXD15" s="49"/>
      <c r="FXE15" s="49"/>
      <c r="FXF15" s="49"/>
      <c r="FXG15" s="49"/>
      <c r="FXH15" s="49"/>
      <c r="FXI15" s="49"/>
      <c r="FXJ15" s="49"/>
      <c r="FXK15" s="49"/>
      <c r="FXL15" s="49"/>
      <c r="FXM15" s="49"/>
      <c r="FXN15" s="49"/>
      <c r="FXO15" s="49"/>
      <c r="FXP15" s="49"/>
      <c r="FXQ15" s="49"/>
      <c r="FXR15" s="49"/>
      <c r="FXS15" s="49"/>
      <c r="FXT15" s="49"/>
      <c r="FXU15" s="49"/>
      <c r="FXV15" s="49"/>
      <c r="FXW15" s="49"/>
      <c r="FXX15" s="49"/>
      <c r="FXY15" s="49"/>
      <c r="FXZ15" s="49"/>
      <c r="FYA15" s="49"/>
      <c r="FYB15" s="49"/>
      <c r="FYC15" s="49"/>
      <c r="FYD15" s="49"/>
      <c r="FYE15" s="49"/>
      <c r="FYF15" s="49"/>
      <c r="FYG15" s="49"/>
      <c r="FYH15" s="49"/>
      <c r="FYI15" s="49"/>
      <c r="FYJ15" s="49"/>
      <c r="FYK15" s="49"/>
      <c r="FYL15" s="49"/>
      <c r="FYM15" s="49"/>
      <c r="FYN15" s="49"/>
      <c r="FYO15" s="49"/>
      <c r="FYP15" s="49"/>
      <c r="FYQ15" s="49"/>
      <c r="FYR15" s="49"/>
      <c r="FYS15" s="49"/>
      <c r="FYT15" s="49"/>
      <c r="FYU15" s="49"/>
      <c r="FYV15" s="49"/>
      <c r="FYW15" s="49"/>
      <c r="FYX15" s="49"/>
      <c r="FYY15" s="49"/>
      <c r="FYZ15" s="49"/>
      <c r="FZA15" s="49"/>
      <c r="FZB15" s="49"/>
      <c r="FZC15" s="49"/>
      <c r="FZD15" s="49"/>
      <c r="FZE15" s="49"/>
      <c r="FZF15" s="49"/>
      <c r="FZG15" s="49"/>
      <c r="FZH15" s="49"/>
      <c r="FZI15" s="49"/>
      <c r="FZJ15" s="49"/>
      <c r="FZK15" s="49"/>
      <c r="FZL15" s="49"/>
      <c r="FZM15" s="49"/>
      <c r="FZN15" s="49"/>
      <c r="FZO15" s="49"/>
      <c r="FZP15" s="49"/>
      <c r="FZQ15" s="49"/>
      <c r="FZR15" s="49"/>
      <c r="FZS15" s="49"/>
      <c r="FZT15" s="49"/>
      <c r="FZU15" s="49"/>
      <c r="FZV15" s="49"/>
      <c r="FZW15" s="49"/>
      <c r="FZX15" s="49"/>
      <c r="FZY15" s="49"/>
      <c r="FZZ15" s="49"/>
      <c r="GAA15" s="49"/>
      <c r="GAB15" s="49"/>
      <c r="GAC15" s="49"/>
      <c r="GAD15" s="49"/>
      <c r="GAE15" s="49"/>
      <c r="GAF15" s="49"/>
      <c r="GAG15" s="49"/>
      <c r="GAH15" s="49"/>
      <c r="GAI15" s="49"/>
      <c r="GAJ15" s="49"/>
      <c r="GAK15" s="49"/>
      <c r="GAL15" s="49"/>
      <c r="GAM15" s="49"/>
      <c r="GAN15" s="49"/>
      <c r="GAO15" s="49"/>
      <c r="GAP15" s="49"/>
      <c r="GAQ15" s="49"/>
      <c r="GAR15" s="49"/>
      <c r="GAS15" s="49"/>
      <c r="GAT15" s="49"/>
      <c r="GAU15" s="49"/>
      <c r="GAV15" s="49"/>
      <c r="GAW15" s="49"/>
      <c r="GAX15" s="49"/>
      <c r="GAY15" s="49"/>
      <c r="GAZ15" s="49"/>
      <c r="GBA15" s="49"/>
      <c r="GBB15" s="49"/>
      <c r="GBC15" s="49"/>
      <c r="GBD15" s="49"/>
      <c r="GBE15" s="49"/>
      <c r="GBF15" s="49"/>
      <c r="GBG15" s="49"/>
      <c r="GBH15" s="49"/>
      <c r="GBI15" s="49"/>
      <c r="GBJ15" s="49"/>
      <c r="GBK15" s="49"/>
      <c r="GBL15" s="49"/>
      <c r="GBM15" s="49"/>
      <c r="GBN15" s="49"/>
      <c r="GBO15" s="49"/>
      <c r="GBP15" s="49"/>
      <c r="GBQ15" s="49"/>
      <c r="GBR15" s="49"/>
      <c r="GBS15" s="49"/>
      <c r="GBT15" s="49"/>
      <c r="GBU15" s="49"/>
      <c r="GBV15" s="49"/>
      <c r="GBW15" s="49"/>
      <c r="GBX15" s="49"/>
      <c r="GBY15" s="49"/>
      <c r="GBZ15" s="49"/>
      <c r="GCA15" s="49"/>
      <c r="GCB15" s="49"/>
      <c r="GCC15" s="49"/>
      <c r="GCD15" s="49"/>
      <c r="GCE15" s="49"/>
      <c r="GCF15" s="49"/>
      <c r="GCG15" s="49"/>
      <c r="GCH15" s="49"/>
      <c r="GCI15" s="49"/>
      <c r="GCJ15" s="49"/>
      <c r="GCK15" s="49"/>
      <c r="GCL15" s="49"/>
      <c r="GCM15" s="49"/>
      <c r="GCN15" s="49"/>
      <c r="GCO15" s="49"/>
      <c r="GCP15" s="49"/>
      <c r="GCQ15" s="49"/>
      <c r="GCR15" s="49"/>
      <c r="GCS15" s="49"/>
      <c r="GCT15" s="49"/>
      <c r="GCU15" s="49"/>
      <c r="GCV15" s="49"/>
      <c r="GCW15" s="49"/>
      <c r="GCX15" s="49"/>
      <c r="GCY15" s="49"/>
      <c r="GCZ15" s="49"/>
      <c r="GDA15" s="49"/>
      <c r="GDB15" s="49"/>
      <c r="GDC15" s="49"/>
      <c r="GDD15" s="49"/>
      <c r="GDE15" s="49"/>
      <c r="GDF15" s="49"/>
      <c r="GDG15" s="49"/>
      <c r="GDH15" s="49"/>
      <c r="GDI15" s="49"/>
      <c r="GDJ15" s="49"/>
      <c r="GDK15" s="49"/>
      <c r="GDL15" s="49"/>
      <c r="GDM15" s="49"/>
      <c r="GDN15" s="49"/>
      <c r="GDO15" s="49"/>
      <c r="GDP15" s="49"/>
      <c r="GDQ15" s="49"/>
      <c r="GDR15" s="49"/>
      <c r="GDS15" s="49"/>
      <c r="GDT15" s="49"/>
      <c r="GDU15" s="49"/>
      <c r="GDV15" s="49"/>
      <c r="GDW15" s="49"/>
      <c r="GDX15" s="49"/>
      <c r="GDY15" s="49"/>
      <c r="GDZ15" s="49"/>
      <c r="GEA15" s="49"/>
      <c r="GEB15" s="49"/>
      <c r="GEC15" s="49"/>
      <c r="GED15" s="49"/>
      <c r="GEE15" s="49"/>
      <c r="GEF15" s="49"/>
      <c r="GEG15" s="49"/>
      <c r="GEH15" s="49"/>
      <c r="GEI15" s="49"/>
      <c r="GEJ15" s="49"/>
      <c r="GEK15" s="49"/>
      <c r="GEL15" s="49"/>
      <c r="GEM15" s="49"/>
      <c r="GEN15" s="49"/>
      <c r="GEO15" s="49"/>
      <c r="GEP15" s="49"/>
      <c r="GEQ15" s="49"/>
      <c r="GER15" s="49"/>
      <c r="GES15" s="49"/>
      <c r="GET15" s="49"/>
      <c r="GEU15" s="49"/>
      <c r="GEV15" s="49"/>
      <c r="GEW15" s="49"/>
      <c r="GEX15" s="49"/>
      <c r="GEY15" s="49"/>
      <c r="GEZ15" s="49"/>
      <c r="GFA15" s="49"/>
      <c r="GFB15" s="49"/>
      <c r="GFC15" s="49"/>
      <c r="GFD15" s="49"/>
      <c r="GFE15" s="49"/>
      <c r="GFF15" s="49"/>
      <c r="GFG15" s="49"/>
      <c r="GFH15" s="49"/>
      <c r="GFI15" s="49"/>
      <c r="GFJ15" s="49"/>
      <c r="GFK15" s="49"/>
      <c r="GFL15" s="49"/>
      <c r="GFM15" s="49"/>
      <c r="GFN15" s="49"/>
      <c r="GFO15" s="49"/>
      <c r="GFP15" s="49"/>
      <c r="GFQ15" s="49"/>
      <c r="GFR15" s="49"/>
      <c r="GFS15" s="49"/>
      <c r="GFT15" s="49"/>
      <c r="GFU15" s="49"/>
      <c r="GFV15" s="49"/>
      <c r="GFW15" s="49"/>
      <c r="GFX15" s="49"/>
      <c r="GFY15" s="49"/>
      <c r="GFZ15" s="49"/>
      <c r="GGA15" s="49"/>
      <c r="GGB15" s="49"/>
      <c r="GGC15" s="49"/>
      <c r="GGD15" s="49"/>
      <c r="GGE15" s="49"/>
      <c r="GGF15" s="49"/>
      <c r="GGG15" s="49"/>
      <c r="GGH15" s="49"/>
      <c r="GGI15" s="49"/>
      <c r="GGJ15" s="49"/>
      <c r="GGK15" s="49"/>
      <c r="GGL15" s="49"/>
      <c r="GGM15" s="49"/>
      <c r="GGN15" s="49"/>
      <c r="GGO15" s="49"/>
      <c r="GGP15" s="49"/>
      <c r="GGQ15" s="49"/>
      <c r="GGR15" s="49"/>
      <c r="GGS15" s="49"/>
      <c r="GGT15" s="49"/>
      <c r="GGU15" s="49"/>
      <c r="GGV15" s="49"/>
      <c r="GGW15" s="49"/>
      <c r="GGX15" s="49"/>
      <c r="GGY15" s="49"/>
      <c r="GGZ15" s="49"/>
      <c r="GHA15" s="49"/>
      <c r="GHB15" s="49"/>
      <c r="GHC15" s="49"/>
      <c r="GHD15" s="49"/>
      <c r="GHE15" s="49"/>
      <c r="GHF15" s="49"/>
      <c r="GHG15" s="49"/>
      <c r="GHH15" s="49"/>
      <c r="GHI15" s="49"/>
      <c r="GHJ15" s="49"/>
      <c r="GHK15" s="49"/>
      <c r="GHL15" s="49"/>
      <c r="GHM15" s="49"/>
      <c r="GHN15" s="49"/>
      <c r="GHO15" s="49"/>
      <c r="GHP15" s="49"/>
      <c r="GHQ15" s="49"/>
      <c r="GHR15" s="49"/>
      <c r="GHS15" s="49"/>
      <c r="GHT15" s="49"/>
      <c r="GHU15" s="49"/>
      <c r="GHV15" s="49"/>
      <c r="GHW15" s="49"/>
      <c r="GHX15" s="49"/>
      <c r="GHY15" s="49"/>
      <c r="GHZ15" s="49"/>
      <c r="GIA15" s="49"/>
      <c r="GIB15" s="49"/>
      <c r="GIC15" s="49"/>
      <c r="GID15" s="49"/>
      <c r="GIE15" s="49"/>
      <c r="GIF15" s="49"/>
      <c r="GIG15" s="49"/>
      <c r="GIH15" s="49"/>
      <c r="GII15" s="49"/>
      <c r="GIJ15" s="49"/>
      <c r="GIK15" s="49"/>
      <c r="GIL15" s="49"/>
      <c r="GIM15" s="49"/>
      <c r="GIN15" s="49"/>
      <c r="GIO15" s="49"/>
      <c r="GIP15" s="49"/>
      <c r="GIQ15" s="49"/>
      <c r="GIR15" s="49"/>
      <c r="GIS15" s="49"/>
      <c r="GIT15" s="49"/>
      <c r="GIU15" s="49"/>
      <c r="GIV15" s="49"/>
      <c r="GIW15" s="49"/>
      <c r="GIX15" s="49"/>
      <c r="GIY15" s="49"/>
      <c r="GIZ15" s="49"/>
      <c r="GJA15" s="49"/>
      <c r="GJB15" s="49"/>
      <c r="GJC15" s="49"/>
      <c r="GJD15" s="49"/>
      <c r="GJE15" s="49"/>
      <c r="GJF15" s="49"/>
      <c r="GJG15" s="49"/>
      <c r="GJH15" s="49"/>
      <c r="GJI15" s="49"/>
      <c r="GJJ15" s="49"/>
      <c r="GJK15" s="49"/>
      <c r="GJL15" s="49"/>
      <c r="GJM15" s="49"/>
      <c r="GJN15" s="49"/>
      <c r="GJO15" s="49"/>
      <c r="GJP15" s="49"/>
      <c r="GJQ15" s="49"/>
      <c r="GJR15" s="49"/>
      <c r="GJS15" s="49"/>
      <c r="GJT15" s="49"/>
      <c r="GJU15" s="49"/>
      <c r="GJV15" s="49"/>
      <c r="GJW15" s="49"/>
      <c r="GJX15" s="49"/>
      <c r="GJY15" s="49"/>
      <c r="GJZ15" s="49"/>
      <c r="GKA15" s="49"/>
      <c r="GKB15" s="49"/>
      <c r="GKC15" s="49"/>
      <c r="GKD15" s="49"/>
      <c r="GKE15" s="49"/>
      <c r="GKF15" s="49"/>
      <c r="GKG15" s="49"/>
      <c r="GKH15" s="49"/>
      <c r="GKI15" s="49"/>
      <c r="GKJ15" s="49"/>
      <c r="GKK15" s="49"/>
      <c r="GKL15" s="49"/>
      <c r="GKM15" s="49"/>
      <c r="GKN15" s="49"/>
      <c r="GKO15" s="49"/>
      <c r="GKP15" s="49"/>
      <c r="GKQ15" s="49"/>
      <c r="GKR15" s="49"/>
      <c r="GKS15" s="49"/>
      <c r="GKT15" s="49"/>
      <c r="GKU15" s="49"/>
      <c r="GKV15" s="49"/>
      <c r="GKW15" s="49"/>
      <c r="GKX15" s="49"/>
      <c r="GKY15" s="49"/>
      <c r="GKZ15" s="49"/>
      <c r="GLA15" s="49"/>
      <c r="GLB15" s="49"/>
      <c r="GLC15" s="49"/>
      <c r="GLD15" s="49"/>
      <c r="GLE15" s="49"/>
      <c r="GLF15" s="49"/>
      <c r="GLG15" s="49"/>
      <c r="GLH15" s="49"/>
      <c r="GLI15" s="49"/>
      <c r="GLJ15" s="49"/>
      <c r="GLK15" s="49"/>
      <c r="GLL15" s="49"/>
      <c r="GLM15" s="49"/>
      <c r="GLN15" s="49"/>
      <c r="GLO15" s="49"/>
      <c r="GLP15" s="49"/>
      <c r="GLQ15" s="49"/>
      <c r="GLR15" s="49"/>
      <c r="GLS15" s="49"/>
      <c r="GLT15" s="49"/>
      <c r="GLU15" s="49"/>
      <c r="GLV15" s="49"/>
      <c r="GLW15" s="49"/>
      <c r="GLX15" s="49"/>
      <c r="GLY15" s="49"/>
      <c r="GLZ15" s="49"/>
      <c r="GMA15" s="49"/>
      <c r="GMB15" s="49"/>
      <c r="GMC15" s="49"/>
      <c r="GMD15" s="49"/>
      <c r="GME15" s="49"/>
      <c r="GMF15" s="49"/>
      <c r="GMG15" s="49"/>
      <c r="GMH15" s="49"/>
      <c r="GMI15" s="49"/>
      <c r="GMJ15" s="49"/>
      <c r="GMK15" s="49"/>
      <c r="GML15" s="49"/>
      <c r="GMM15" s="49"/>
      <c r="GMN15" s="49"/>
      <c r="GMO15" s="49"/>
      <c r="GMP15" s="49"/>
      <c r="GMQ15" s="49"/>
      <c r="GMR15" s="49"/>
      <c r="GMS15" s="49"/>
      <c r="GMT15" s="49"/>
      <c r="GMU15" s="49"/>
      <c r="GMV15" s="49"/>
      <c r="GMW15" s="49"/>
      <c r="GMX15" s="49"/>
      <c r="GMY15" s="49"/>
      <c r="GMZ15" s="49"/>
      <c r="GNA15" s="49"/>
      <c r="GNB15" s="49"/>
      <c r="GNC15" s="49"/>
      <c r="GND15" s="49"/>
      <c r="GNE15" s="49"/>
      <c r="GNF15" s="49"/>
      <c r="GNG15" s="49"/>
      <c r="GNH15" s="49"/>
      <c r="GNI15" s="49"/>
      <c r="GNJ15" s="49"/>
      <c r="GNK15" s="49"/>
      <c r="GNL15" s="49"/>
      <c r="GNM15" s="49"/>
      <c r="GNN15" s="49"/>
      <c r="GNO15" s="49"/>
      <c r="GNP15" s="49"/>
      <c r="GNQ15" s="49"/>
      <c r="GNR15" s="49"/>
      <c r="GNS15" s="49"/>
      <c r="GNT15" s="49"/>
      <c r="GNU15" s="49"/>
      <c r="GNV15" s="49"/>
      <c r="GNW15" s="49"/>
      <c r="GNX15" s="49"/>
      <c r="GNY15" s="49"/>
      <c r="GNZ15" s="49"/>
      <c r="GOA15" s="49"/>
      <c r="GOB15" s="49"/>
      <c r="GOC15" s="49"/>
      <c r="GOD15" s="49"/>
      <c r="GOE15" s="49"/>
      <c r="GOF15" s="49"/>
      <c r="GOG15" s="49"/>
      <c r="GOH15" s="49"/>
      <c r="GOI15" s="49"/>
      <c r="GOJ15" s="49"/>
      <c r="GOK15" s="49"/>
      <c r="GOL15" s="49"/>
      <c r="GOM15" s="49"/>
      <c r="GON15" s="49"/>
      <c r="GOO15" s="49"/>
      <c r="GOP15" s="49"/>
      <c r="GOQ15" s="49"/>
      <c r="GOR15" s="49"/>
      <c r="GOS15" s="49"/>
      <c r="GOT15" s="49"/>
      <c r="GOU15" s="49"/>
      <c r="GOV15" s="49"/>
      <c r="GOW15" s="49"/>
      <c r="GOX15" s="49"/>
      <c r="GOY15" s="49"/>
      <c r="GOZ15" s="49"/>
      <c r="GPA15" s="49"/>
      <c r="GPB15" s="49"/>
      <c r="GPC15" s="49"/>
      <c r="GPD15" s="49"/>
      <c r="GPE15" s="49"/>
      <c r="GPF15" s="49"/>
      <c r="GPG15" s="49"/>
      <c r="GPH15" s="49"/>
      <c r="GPI15" s="49"/>
      <c r="GPJ15" s="49"/>
      <c r="GPK15" s="49"/>
      <c r="GPL15" s="49"/>
      <c r="GPM15" s="49"/>
      <c r="GPN15" s="49"/>
      <c r="GPO15" s="49"/>
      <c r="GPP15" s="49"/>
      <c r="GPQ15" s="49"/>
      <c r="GPR15" s="49"/>
      <c r="GPS15" s="49"/>
      <c r="GPT15" s="49"/>
      <c r="GPU15" s="49"/>
      <c r="GPV15" s="49"/>
      <c r="GPW15" s="49"/>
      <c r="GPX15" s="49"/>
      <c r="GPY15" s="49"/>
      <c r="GPZ15" s="49"/>
      <c r="GQA15" s="49"/>
      <c r="GQB15" s="49"/>
      <c r="GQC15" s="49"/>
      <c r="GQD15" s="49"/>
      <c r="GQE15" s="49"/>
      <c r="GQF15" s="49"/>
      <c r="GQG15" s="49"/>
      <c r="GQH15" s="49"/>
      <c r="GQI15" s="49"/>
      <c r="GQJ15" s="49"/>
      <c r="GQK15" s="49"/>
      <c r="GQL15" s="49"/>
      <c r="GQM15" s="49"/>
      <c r="GQN15" s="49"/>
      <c r="GQO15" s="49"/>
      <c r="GQP15" s="49"/>
      <c r="GQQ15" s="49"/>
      <c r="GQR15" s="49"/>
      <c r="GQS15" s="49"/>
      <c r="GQT15" s="49"/>
      <c r="GQU15" s="49"/>
      <c r="GQV15" s="49"/>
      <c r="GQW15" s="49"/>
      <c r="GQX15" s="49"/>
      <c r="GQY15" s="49"/>
      <c r="GQZ15" s="49"/>
      <c r="GRA15" s="49"/>
      <c r="GRB15" s="49"/>
      <c r="GRC15" s="49"/>
      <c r="GRD15" s="49"/>
      <c r="GRE15" s="49"/>
      <c r="GRF15" s="49"/>
      <c r="GRG15" s="49"/>
      <c r="GRH15" s="49"/>
      <c r="GRI15" s="49"/>
      <c r="GRJ15" s="49"/>
      <c r="GRK15" s="49"/>
      <c r="GRL15" s="49"/>
      <c r="GRM15" s="49"/>
      <c r="GRN15" s="49"/>
      <c r="GRO15" s="49"/>
      <c r="GRP15" s="49"/>
      <c r="GRQ15" s="49"/>
      <c r="GRR15" s="49"/>
      <c r="GRS15" s="49"/>
      <c r="GRT15" s="49"/>
      <c r="GRU15" s="49"/>
      <c r="GRV15" s="49"/>
      <c r="GRW15" s="49"/>
      <c r="GRX15" s="49"/>
      <c r="GRY15" s="49"/>
      <c r="GRZ15" s="49"/>
      <c r="GSA15" s="49"/>
      <c r="GSB15" s="49"/>
      <c r="GSC15" s="49"/>
      <c r="GSD15" s="49"/>
      <c r="GSE15" s="49"/>
      <c r="GSF15" s="49"/>
      <c r="GSG15" s="49"/>
      <c r="GSH15" s="49"/>
      <c r="GSI15" s="49"/>
      <c r="GSJ15" s="49"/>
      <c r="GSK15" s="49"/>
      <c r="GSL15" s="49"/>
      <c r="GSM15" s="49"/>
      <c r="GSN15" s="49"/>
      <c r="GSO15" s="49"/>
      <c r="GSP15" s="49"/>
      <c r="GSQ15" s="49"/>
      <c r="GSR15" s="49"/>
      <c r="GSS15" s="49"/>
      <c r="GST15" s="49"/>
      <c r="GSU15" s="49"/>
      <c r="GSV15" s="49"/>
      <c r="GSW15" s="49"/>
      <c r="GSX15" s="49"/>
      <c r="GSY15" s="49"/>
      <c r="GSZ15" s="49"/>
      <c r="GTA15" s="49"/>
      <c r="GTB15" s="49"/>
      <c r="GTC15" s="49"/>
      <c r="GTD15" s="49"/>
      <c r="GTE15" s="49"/>
      <c r="GTF15" s="49"/>
      <c r="GTG15" s="49"/>
      <c r="GTH15" s="49"/>
      <c r="GTI15" s="49"/>
      <c r="GTJ15" s="49"/>
      <c r="GTK15" s="49"/>
      <c r="GTL15" s="49"/>
      <c r="GTM15" s="49"/>
      <c r="GTN15" s="49"/>
      <c r="GTO15" s="49"/>
      <c r="GTP15" s="49"/>
      <c r="GTQ15" s="49"/>
      <c r="GTR15" s="49"/>
      <c r="GTS15" s="49"/>
      <c r="GTT15" s="49"/>
      <c r="GTU15" s="49"/>
      <c r="GTV15" s="49"/>
      <c r="GTW15" s="49"/>
      <c r="GTX15" s="49"/>
      <c r="GTY15" s="49"/>
      <c r="GTZ15" s="49"/>
      <c r="GUA15" s="49"/>
      <c r="GUB15" s="49"/>
      <c r="GUC15" s="49"/>
      <c r="GUD15" s="49"/>
      <c r="GUE15" s="49"/>
      <c r="GUF15" s="49"/>
      <c r="GUG15" s="49"/>
      <c r="GUH15" s="49"/>
      <c r="GUI15" s="49"/>
      <c r="GUJ15" s="49"/>
      <c r="GUK15" s="49"/>
      <c r="GUL15" s="49"/>
      <c r="GUM15" s="49"/>
      <c r="GUN15" s="49"/>
      <c r="GUO15" s="49"/>
      <c r="GUP15" s="49"/>
      <c r="GUQ15" s="49"/>
      <c r="GUR15" s="49"/>
      <c r="GUS15" s="49"/>
      <c r="GUT15" s="49"/>
      <c r="GUU15" s="49"/>
      <c r="GUV15" s="49"/>
      <c r="GUW15" s="49"/>
      <c r="GUX15" s="49"/>
      <c r="GUY15" s="49"/>
      <c r="GUZ15" s="49"/>
      <c r="GVA15" s="49"/>
      <c r="GVB15" s="49"/>
      <c r="GVC15" s="49"/>
      <c r="GVD15" s="49"/>
      <c r="GVE15" s="49"/>
      <c r="GVF15" s="49"/>
      <c r="GVG15" s="49"/>
      <c r="GVH15" s="49"/>
      <c r="GVI15" s="49"/>
      <c r="GVJ15" s="49"/>
      <c r="GVK15" s="49"/>
      <c r="GVL15" s="49"/>
      <c r="GVM15" s="49"/>
      <c r="GVN15" s="49"/>
      <c r="GVO15" s="49"/>
      <c r="GVP15" s="49"/>
      <c r="GVQ15" s="49"/>
      <c r="GVR15" s="49"/>
      <c r="GVS15" s="49"/>
      <c r="GVT15" s="49"/>
      <c r="GVU15" s="49"/>
      <c r="GVV15" s="49"/>
      <c r="GVW15" s="49"/>
      <c r="GVX15" s="49"/>
      <c r="GVY15" s="49"/>
      <c r="GVZ15" s="49"/>
      <c r="GWA15" s="49"/>
      <c r="GWB15" s="49"/>
      <c r="GWC15" s="49"/>
      <c r="GWD15" s="49"/>
      <c r="GWE15" s="49"/>
      <c r="GWF15" s="49"/>
      <c r="GWG15" s="49"/>
      <c r="GWH15" s="49"/>
      <c r="GWI15" s="49"/>
      <c r="GWJ15" s="49"/>
      <c r="GWK15" s="49"/>
      <c r="GWL15" s="49"/>
      <c r="GWM15" s="49"/>
      <c r="GWN15" s="49"/>
      <c r="GWO15" s="49"/>
      <c r="GWP15" s="49"/>
      <c r="GWQ15" s="49"/>
      <c r="GWR15" s="49"/>
      <c r="GWS15" s="49"/>
      <c r="GWT15" s="49"/>
      <c r="GWU15" s="49"/>
      <c r="GWV15" s="49"/>
      <c r="GWW15" s="49"/>
      <c r="GWX15" s="49"/>
      <c r="GWY15" s="49"/>
      <c r="GWZ15" s="49"/>
      <c r="GXA15" s="49"/>
      <c r="GXB15" s="49"/>
      <c r="GXC15" s="49"/>
      <c r="GXD15" s="49"/>
      <c r="GXE15" s="49"/>
      <c r="GXF15" s="49"/>
      <c r="GXG15" s="49"/>
      <c r="GXH15" s="49"/>
      <c r="GXI15" s="49"/>
      <c r="GXJ15" s="49"/>
      <c r="GXK15" s="49"/>
      <c r="GXL15" s="49"/>
      <c r="GXM15" s="49"/>
      <c r="GXN15" s="49"/>
      <c r="GXO15" s="49"/>
      <c r="GXP15" s="49"/>
      <c r="GXQ15" s="49"/>
      <c r="GXR15" s="49"/>
      <c r="GXS15" s="49"/>
      <c r="GXT15" s="49"/>
      <c r="GXU15" s="49"/>
      <c r="GXV15" s="49"/>
      <c r="GXW15" s="49"/>
      <c r="GXX15" s="49"/>
      <c r="GXY15" s="49"/>
      <c r="GXZ15" s="49"/>
      <c r="GYA15" s="49"/>
      <c r="GYB15" s="49"/>
      <c r="GYC15" s="49"/>
      <c r="GYD15" s="49"/>
      <c r="GYE15" s="49"/>
      <c r="GYF15" s="49"/>
      <c r="GYG15" s="49"/>
      <c r="GYH15" s="49"/>
      <c r="GYI15" s="49"/>
      <c r="GYJ15" s="49"/>
      <c r="GYK15" s="49"/>
      <c r="GYL15" s="49"/>
      <c r="GYM15" s="49"/>
      <c r="GYN15" s="49"/>
      <c r="GYO15" s="49"/>
      <c r="GYP15" s="49"/>
      <c r="GYQ15" s="49"/>
      <c r="GYR15" s="49"/>
      <c r="GYS15" s="49"/>
      <c r="GYT15" s="49"/>
      <c r="GYU15" s="49"/>
      <c r="GYV15" s="49"/>
      <c r="GYW15" s="49"/>
      <c r="GYX15" s="49"/>
      <c r="GYY15" s="49"/>
      <c r="GYZ15" s="49"/>
      <c r="GZA15" s="49"/>
      <c r="GZB15" s="49"/>
      <c r="GZC15" s="49"/>
      <c r="GZD15" s="49"/>
      <c r="GZE15" s="49"/>
      <c r="GZF15" s="49"/>
      <c r="GZG15" s="49"/>
      <c r="GZH15" s="49"/>
      <c r="GZI15" s="49"/>
      <c r="GZJ15" s="49"/>
      <c r="GZK15" s="49"/>
      <c r="GZL15" s="49"/>
      <c r="GZM15" s="49"/>
      <c r="GZN15" s="49"/>
      <c r="GZO15" s="49"/>
      <c r="GZP15" s="49"/>
      <c r="GZQ15" s="49"/>
      <c r="GZR15" s="49"/>
      <c r="GZS15" s="49"/>
      <c r="GZT15" s="49"/>
      <c r="GZU15" s="49"/>
      <c r="GZV15" s="49"/>
      <c r="GZW15" s="49"/>
      <c r="GZX15" s="49"/>
      <c r="GZY15" s="49"/>
      <c r="GZZ15" s="49"/>
      <c r="HAA15" s="49"/>
      <c r="HAB15" s="49"/>
      <c r="HAC15" s="49"/>
      <c r="HAD15" s="49"/>
      <c r="HAE15" s="49"/>
      <c r="HAF15" s="49"/>
      <c r="HAG15" s="49"/>
      <c r="HAH15" s="49"/>
      <c r="HAI15" s="49"/>
      <c r="HAJ15" s="49"/>
      <c r="HAK15" s="49"/>
      <c r="HAL15" s="49"/>
      <c r="HAM15" s="49"/>
      <c r="HAN15" s="49"/>
      <c r="HAO15" s="49"/>
      <c r="HAP15" s="49"/>
      <c r="HAQ15" s="49"/>
      <c r="HAR15" s="49"/>
      <c r="HAS15" s="49"/>
      <c r="HAT15" s="49"/>
      <c r="HAU15" s="49"/>
      <c r="HAV15" s="49"/>
      <c r="HAW15" s="49"/>
      <c r="HAX15" s="49"/>
      <c r="HAY15" s="49"/>
      <c r="HAZ15" s="49"/>
      <c r="HBA15" s="49"/>
      <c r="HBB15" s="49"/>
      <c r="HBC15" s="49"/>
      <c r="HBD15" s="49"/>
      <c r="HBE15" s="49"/>
      <c r="HBF15" s="49"/>
      <c r="HBG15" s="49"/>
      <c r="HBH15" s="49"/>
      <c r="HBI15" s="49"/>
      <c r="HBJ15" s="49"/>
      <c r="HBK15" s="49"/>
      <c r="HBL15" s="49"/>
      <c r="HBM15" s="49"/>
      <c r="HBN15" s="49"/>
      <c r="HBO15" s="49"/>
      <c r="HBP15" s="49"/>
      <c r="HBQ15" s="49"/>
      <c r="HBR15" s="49"/>
      <c r="HBS15" s="49"/>
      <c r="HBT15" s="49"/>
      <c r="HBU15" s="49"/>
      <c r="HBV15" s="49"/>
      <c r="HBW15" s="49"/>
      <c r="HBX15" s="49"/>
      <c r="HBY15" s="49"/>
      <c r="HBZ15" s="49"/>
      <c r="HCA15" s="49"/>
      <c r="HCB15" s="49"/>
      <c r="HCC15" s="49"/>
      <c r="HCD15" s="49"/>
      <c r="HCE15" s="49"/>
      <c r="HCF15" s="49"/>
      <c r="HCG15" s="49"/>
      <c r="HCH15" s="49"/>
      <c r="HCI15" s="49"/>
      <c r="HCJ15" s="49"/>
      <c r="HCK15" s="49"/>
      <c r="HCL15" s="49"/>
      <c r="HCM15" s="49"/>
      <c r="HCN15" s="49"/>
      <c r="HCO15" s="49"/>
      <c r="HCP15" s="49"/>
      <c r="HCQ15" s="49"/>
      <c r="HCR15" s="49"/>
      <c r="HCS15" s="49"/>
      <c r="HCT15" s="49"/>
      <c r="HCU15" s="49"/>
      <c r="HCV15" s="49"/>
      <c r="HCW15" s="49"/>
      <c r="HCX15" s="49"/>
      <c r="HCY15" s="49"/>
      <c r="HCZ15" s="49"/>
      <c r="HDA15" s="49"/>
      <c r="HDB15" s="49"/>
      <c r="HDC15" s="49"/>
      <c r="HDD15" s="49"/>
      <c r="HDE15" s="49"/>
      <c r="HDF15" s="49"/>
      <c r="HDG15" s="49"/>
      <c r="HDH15" s="49"/>
      <c r="HDI15" s="49"/>
      <c r="HDJ15" s="49"/>
      <c r="HDK15" s="49"/>
      <c r="HDL15" s="49"/>
      <c r="HDM15" s="49"/>
      <c r="HDN15" s="49"/>
      <c r="HDO15" s="49"/>
      <c r="HDP15" s="49"/>
      <c r="HDQ15" s="49"/>
      <c r="HDR15" s="49"/>
      <c r="HDS15" s="49"/>
      <c r="HDT15" s="49"/>
      <c r="HDU15" s="49"/>
      <c r="HDV15" s="49"/>
      <c r="HDW15" s="49"/>
      <c r="HDX15" s="49"/>
      <c r="HDY15" s="49"/>
      <c r="HDZ15" s="49"/>
      <c r="HEA15" s="49"/>
      <c r="HEB15" s="49"/>
      <c r="HEC15" s="49"/>
      <c r="HED15" s="49"/>
      <c r="HEE15" s="49"/>
      <c r="HEF15" s="49"/>
      <c r="HEG15" s="49"/>
      <c r="HEH15" s="49"/>
      <c r="HEI15" s="49"/>
      <c r="HEJ15" s="49"/>
      <c r="HEK15" s="49"/>
      <c r="HEL15" s="49"/>
      <c r="HEM15" s="49"/>
      <c r="HEN15" s="49"/>
      <c r="HEO15" s="49"/>
      <c r="HEP15" s="49"/>
      <c r="HEQ15" s="49"/>
      <c r="HER15" s="49"/>
      <c r="HES15" s="49"/>
      <c r="HET15" s="49"/>
      <c r="HEU15" s="49"/>
      <c r="HEV15" s="49"/>
      <c r="HEW15" s="49"/>
      <c r="HEX15" s="49"/>
      <c r="HEY15" s="49"/>
      <c r="HEZ15" s="49"/>
      <c r="HFA15" s="49"/>
      <c r="HFB15" s="49"/>
      <c r="HFC15" s="49"/>
      <c r="HFD15" s="49"/>
      <c r="HFE15" s="49"/>
      <c r="HFF15" s="49"/>
      <c r="HFG15" s="49"/>
      <c r="HFH15" s="49"/>
      <c r="HFI15" s="49"/>
      <c r="HFJ15" s="49"/>
      <c r="HFK15" s="49"/>
      <c r="HFL15" s="49"/>
      <c r="HFM15" s="49"/>
      <c r="HFN15" s="49"/>
      <c r="HFO15" s="49"/>
      <c r="HFP15" s="49"/>
      <c r="HFQ15" s="49"/>
      <c r="HFR15" s="49"/>
      <c r="HFS15" s="49"/>
      <c r="HFT15" s="49"/>
      <c r="HFU15" s="49"/>
      <c r="HFV15" s="49"/>
      <c r="HFW15" s="49"/>
      <c r="HFX15" s="49"/>
      <c r="HFY15" s="49"/>
      <c r="HFZ15" s="49"/>
      <c r="HGA15" s="49"/>
      <c r="HGB15" s="49"/>
      <c r="HGC15" s="49"/>
      <c r="HGD15" s="49"/>
      <c r="HGE15" s="49"/>
      <c r="HGF15" s="49"/>
      <c r="HGG15" s="49"/>
      <c r="HGH15" s="49"/>
      <c r="HGI15" s="49"/>
      <c r="HGJ15" s="49"/>
      <c r="HGK15" s="49"/>
      <c r="HGL15" s="49"/>
      <c r="HGM15" s="49"/>
      <c r="HGN15" s="49"/>
      <c r="HGO15" s="49"/>
      <c r="HGP15" s="49"/>
      <c r="HGQ15" s="49"/>
      <c r="HGR15" s="49"/>
      <c r="HGS15" s="49"/>
      <c r="HGT15" s="49"/>
      <c r="HGU15" s="49"/>
      <c r="HGV15" s="49"/>
      <c r="HGW15" s="49"/>
      <c r="HGX15" s="49"/>
      <c r="HGY15" s="49"/>
      <c r="HGZ15" s="49"/>
      <c r="HHA15" s="49"/>
      <c r="HHB15" s="49"/>
      <c r="HHC15" s="49"/>
      <c r="HHD15" s="49"/>
      <c r="HHE15" s="49"/>
      <c r="HHF15" s="49"/>
      <c r="HHG15" s="49"/>
      <c r="HHH15" s="49"/>
      <c r="HHI15" s="49"/>
      <c r="HHJ15" s="49"/>
      <c r="HHK15" s="49"/>
      <c r="HHL15" s="49"/>
      <c r="HHM15" s="49"/>
      <c r="HHN15" s="49"/>
      <c r="HHO15" s="49"/>
      <c r="HHP15" s="49"/>
      <c r="HHQ15" s="49"/>
      <c r="HHR15" s="49"/>
      <c r="HHS15" s="49"/>
      <c r="HHT15" s="49"/>
      <c r="HHU15" s="49"/>
      <c r="HHV15" s="49"/>
      <c r="HHW15" s="49"/>
      <c r="HHX15" s="49"/>
      <c r="HHY15" s="49"/>
      <c r="HHZ15" s="49"/>
      <c r="HIA15" s="49"/>
      <c r="HIB15" s="49"/>
      <c r="HIC15" s="49"/>
      <c r="HID15" s="49"/>
      <c r="HIE15" s="49"/>
      <c r="HIF15" s="49"/>
      <c r="HIG15" s="49"/>
      <c r="HIH15" s="49"/>
      <c r="HII15" s="49"/>
      <c r="HIJ15" s="49"/>
      <c r="HIK15" s="49"/>
      <c r="HIL15" s="49"/>
      <c r="HIM15" s="49"/>
      <c r="HIN15" s="49"/>
      <c r="HIO15" s="49"/>
      <c r="HIP15" s="49"/>
      <c r="HIQ15" s="49"/>
      <c r="HIR15" s="49"/>
      <c r="HIS15" s="49"/>
      <c r="HIT15" s="49"/>
      <c r="HIU15" s="49"/>
      <c r="HIV15" s="49"/>
      <c r="HIW15" s="49"/>
      <c r="HIX15" s="49"/>
      <c r="HIY15" s="49"/>
      <c r="HIZ15" s="49"/>
      <c r="HJA15" s="49"/>
      <c r="HJB15" s="49"/>
      <c r="HJC15" s="49"/>
      <c r="HJD15" s="49"/>
      <c r="HJE15" s="49"/>
      <c r="HJF15" s="49"/>
      <c r="HJG15" s="49"/>
      <c r="HJH15" s="49"/>
      <c r="HJI15" s="49"/>
      <c r="HJJ15" s="49"/>
      <c r="HJK15" s="49"/>
      <c r="HJL15" s="49"/>
      <c r="HJM15" s="49"/>
      <c r="HJN15" s="49"/>
      <c r="HJO15" s="49"/>
      <c r="HJP15" s="49"/>
      <c r="HJQ15" s="49"/>
      <c r="HJR15" s="49"/>
      <c r="HJS15" s="49"/>
      <c r="HJT15" s="49"/>
      <c r="HJU15" s="49"/>
      <c r="HJV15" s="49"/>
      <c r="HJW15" s="49"/>
      <c r="HJX15" s="49"/>
      <c r="HJY15" s="49"/>
      <c r="HJZ15" s="49"/>
      <c r="HKA15" s="49"/>
      <c r="HKB15" s="49"/>
      <c r="HKC15" s="49"/>
      <c r="HKD15" s="49"/>
      <c r="HKE15" s="49"/>
      <c r="HKF15" s="49"/>
      <c r="HKG15" s="49"/>
      <c r="HKH15" s="49"/>
      <c r="HKI15" s="49"/>
      <c r="HKJ15" s="49"/>
      <c r="HKK15" s="49"/>
      <c r="HKL15" s="49"/>
      <c r="HKM15" s="49"/>
      <c r="HKN15" s="49"/>
      <c r="HKO15" s="49"/>
      <c r="HKP15" s="49"/>
      <c r="HKQ15" s="49"/>
      <c r="HKR15" s="49"/>
      <c r="HKS15" s="49"/>
      <c r="HKT15" s="49"/>
      <c r="HKU15" s="49"/>
      <c r="HKV15" s="49"/>
      <c r="HKW15" s="49"/>
      <c r="HKX15" s="49"/>
      <c r="HKY15" s="49"/>
      <c r="HKZ15" s="49"/>
      <c r="HLA15" s="49"/>
      <c r="HLB15" s="49"/>
      <c r="HLC15" s="49"/>
      <c r="HLD15" s="49"/>
      <c r="HLE15" s="49"/>
      <c r="HLF15" s="49"/>
      <c r="HLG15" s="49"/>
      <c r="HLH15" s="49"/>
      <c r="HLI15" s="49"/>
      <c r="HLJ15" s="49"/>
      <c r="HLK15" s="49"/>
      <c r="HLL15" s="49"/>
      <c r="HLM15" s="49"/>
      <c r="HLN15" s="49"/>
      <c r="HLO15" s="49"/>
      <c r="HLP15" s="49"/>
      <c r="HLQ15" s="49"/>
      <c r="HLR15" s="49"/>
      <c r="HLS15" s="49"/>
      <c r="HLT15" s="49"/>
      <c r="HLU15" s="49"/>
      <c r="HLV15" s="49"/>
      <c r="HLW15" s="49"/>
      <c r="HLX15" s="49"/>
      <c r="HLY15" s="49"/>
      <c r="HLZ15" s="49"/>
      <c r="HMA15" s="49"/>
      <c r="HMB15" s="49"/>
      <c r="HMC15" s="49"/>
      <c r="HMD15" s="49"/>
      <c r="HME15" s="49"/>
      <c r="HMF15" s="49"/>
      <c r="HMG15" s="49"/>
      <c r="HMH15" s="49"/>
      <c r="HMI15" s="49"/>
      <c r="HMJ15" s="49"/>
      <c r="HMK15" s="49"/>
      <c r="HML15" s="49"/>
      <c r="HMM15" s="49"/>
      <c r="HMN15" s="49"/>
      <c r="HMO15" s="49"/>
      <c r="HMP15" s="49"/>
      <c r="HMQ15" s="49"/>
      <c r="HMR15" s="49"/>
      <c r="HMS15" s="49"/>
      <c r="HMT15" s="49"/>
      <c r="HMU15" s="49"/>
      <c r="HMV15" s="49"/>
      <c r="HMW15" s="49"/>
      <c r="HMX15" s="49"/>
      <c r="HMY15" s="49"/>
      <c r="HMZ15" s="49"/>
      <c r="HNA15" s="49"/>
      <c r="HNB15" s="49"/>
      <c r="HNC15" s="49"/>
      <c r="HND15" s="49"/>
      <c r="HNE15" s="49"/>
      <c r="HNF15" s="49"/>
      <c r="HNG15" s="49"/>
      <c r="HNH15" s="49"/>
      <c r="HNI15" s="49"/>
      <c r="HNJ15" s="49"/>
      <c r="HNK15" s="49"/>
      <c r="HNL15" s="49"/>
      <c r="HNM15" s="49"/>
      <c r="HNN15" s="49"/>
      <c r="HNO15" s="49"/>
      <c r="HNP15" s="49"/>
      <c r="HNQ15" s="49"/>
      <c r="HNR15" s="49"/>
      <c r="HNS15" s="49"/>
      <c r="HNT15" s="49"/>
      <c r="HNU15" s="49"/>
      <c r="HNV15" s="49"/>
      <c r="HNW15" s="49"/>
      <c r="HNX15" s="49"/>
      <c r="HNY15" s="49"/>
      <c r="HNZ15" s="49"/>
      <c r="HOA15" s="49"/>
      <c r="HOB15" s="49"/>
      <c r="HOC15" s="49"/>
      <c r="HOD15" s="49"/>
      <c r="HOE15" s="49"/>
      <c r="HOF15" s="49"/>
      <c r="HOG15" s="49"/>
      <c r="HOH15" s="49"/>
      <c r="HOI15" s="49"/>
      <c r="HOJ15" s="49"/>
      <c r="HOK15" s="49"/>
      <c r="HOL15" s="49"/>
      <c r="HOM15" s="49"/>
      <c r="HON15" s="49"/>
      <c r="HOO15" s="49"/>
      <c r="HOP15" s="49"/>
      <c r="HOQ15" s="49"/>
      <c r="HOR15" s="49"/>
      <c r="HOS15" s="49"/>
      <c r="HOT15" s="49"/>
      <c r="HOU15" s="49"/>
      <c r="HOV15" s="49"/>
      <c r="HOW15" s="49"/>
      <c r="HOX15" s="49"/>
      <c r="HOY15" s="49"/>
      <c r="HOZ15" s="49"/>
      <c r="HPA15" s="49"/>
      <c r="HPB15" s="49"/>
      <c r="HPC15" s="49"/>
      <c r="HPD15" s="49"/>
      <c r="HPE15" s="49"/>
      <c r="HPF15" s="49"/>
      <c r="HPG15" s="49"/>
      <c r="HPH15" s="49"/>
      <c r="HPI15" s="49"/>
      <c r="HPJ15" s="49"/>
      <c r="HPK15" s="49"/>
      <c r="HPL15" s="49"/>
      <c r="HPM15" s="49"/>
      <c r="HPN15" s="49"/>
      <c r="HPO15" s="49"/>
      <c r="HPP15" s="49"/>
      <c r="HPQ15" s="49"/>
      <c r="HPR15" s="49"/>
      <c r="HPS15" s="49"/>
      <c r="HPT15" s="49"/>
      <c r="HPU15" s="49"/>
      <c r="HPV15" s="49"/>
      <c r="HPW15" s="49"/>
      <c r="HPX15" s="49"/>
      <c r="HPY15" s="49"/>
      <c r="HPZ15" s="49"/>
      <c r="HQA15" s="49"/>
      <c r="HQB15" s="49"/>
      <c r="HQC15" s="49"/>
      <c r="HQD15" s="49"/>
      <c r="HQE15" s="49"/>
      <c r="HQF15" s="49"/>
      <c r="HQG15" s="49"/>
      <c r="HQH15" s="49"/>
      <c r="HQI15" s="49"/>
      <c r="HQJ15" s="49"/>
      <c r="HQK15" s="49"/>
      <c r="HQL15" s="49"/>
      <c r="HQM15" s="49"/>
      <c r="HQN15" s="49"/>
      <c r="HQO15" s="49"/>
      <c r="HQP15" s="49"/>
      <c r="HQQ15" s="49"/>
      <c r="HQR15" s="49"/>
      <c r="HQS15" s="49"/>
      <c r="HQT15" s="49"/>
      <c r="HQU15" s="49"/>
      <c r="HQV15" s="49"/>
      <c r="HQW15" s="49"/>
      <c r="HQX15" s="49"/>
      <c r="HQY15" s="49"/>
      <c r="HQZ15" s="49"/>
      <c r="HRA15" s="49"/>
      <c r="HRB15" s="49"/>
      <c r="HRC15" s="49"/>
      <c r="HRD15" s="49"/>
      <c r="HRE15" s="49"/>
      <c r="HRF15" s="49"/>
      <c r="HRG15" s="49"/>
      <c r="HRH15" s="49"/>
      <c r="HRI15" s="49"/>
      <c r="HRJ15" s="49"/>
      <c r="HRK15" s="49"/>
      <c r="HRL15" s="49"/>
      <c r="HRM15" s="49"/>
      <c r="HRN15" s="49"/>
      <c r="HRO15" s="49"/>
      <c r="HRP15" s="49"/>
      <c r="HRQ15" s="49"/>
      <c r="HRR15" s="49"/>
      <c r="HRS15" s="49"/>
      <c r="HRT15" s="49"/>
      <c r="HRU15" s="49"/>
      <c r="HRV15" s="49"/>
      <c r="HRW15" s="49"/>
      <c r="HRX15" s="49"/>
      <c r="HRY15" s="49"/>
      <c r="HRZ15" s="49"/>
      <c r="HSA15" s="49"/>
      <c r="HSB15" s="49"/>
      <c r="HSC15" s="49"/>
      <c r="HSD15" s="49"/>
      <c r="HSE15" s="49"/>
      <c r="HSF15" s="49"/>
      <c r="HSG15" s="49"/>
      <c r="HSH15" s="49"/>
      <c r="HSI15" s="49"/>
      <c r="HSJ15" s="49"/>
      <c r="HSK15" s="49"/>
      <c r="HSL15" s="49"/>
      <c r="HSM15" s="49"/>
      <c r="HSN15" s="49"/>
      <c r="HSO15" s="49"/>
      <c r="HSP15" s="49"/>
      <c r="HSQ15" s="49"/>
      <c r="HSR15" s="49"/>
      <c r="HSS15" s="49"/>
      <c r="HST15" s="49"/>
      <c r="HSU15" s="49"/>
      <c r="HSV15" s="49"/>
      <c r="HSW15" s="49"/>
      <c r="HSX15" s="49"/>
      <c r="HSY15" s="49"/>
      <c r="HSZ15" s="49"/>
      <c r="HTA15" s="49"/>
      <c r="HTB15" s="49"/>
      <c r="HTC15" s="49"/>
      <c r="HTD15" s="49"/>
      <c r="HTE15" s="49"/>
      <c r="HTF15" s="49"/>
      <c r="HTG15" s="49"/>
      <c r="HTH15" s="49"/>
      <c r="HTI15" s="49"/>
      <c r="HTJ15" s="49"/>
      <c r="HTK15" s="49"/>
      <c r="HTL15" s="49"/>
      <c r="HTM15" s="49"/>
      <c r="HTN15" s="49"/>
      <c r="HTO15" s="49"/>
      <c r="HTP15" s="49"/>
      <c r="HTQ15" s="49"/>
      <c r="HTR15" s="49"/>
      <c r="HTS15" s="49"/>
      <c r="HTT15" s="49"/>
      <c r="HTU15" s="49"/>
      <c r="HTV15" s="49"/>
      <c r="HTW15" s="49"/>
      <c r="HTX15" s="49"/>
      <c r="HTY15" s="49"/>
      <c r="HTZ15" s="49"/>
      <c r="HUA15" s="49"/>
      <c r="HUB15" s="49"/>
      <c r="HUC15" s="49"/>
      <c r="HUD15" s="49"/>
      <c r="HUE15" s="49"/>
      <c r="HUF15" s="49"/>
      <c r="HUG15" s="49"/>
      <c r="HUH15" s="49"/>
      <c r="HUI15" s="49"/>
      <c r="HUJ15" s="49"/>
      <c r="HUK15" s="49"/>
      <c r="HUL15" s="49"/>
      <c r="HUM15" s="49"/>
      <c r="HUN15" s="49"/>
      <c r="HUO15" s="49"/>
      <c r="HUP15" s="49"/>
      <c r="HUQ15" s="49"/>
      <c r="HUR15" s="49"/>
      <c r="HUS15" s="49"/>
      <c r="HUT15" s="49"/>
      <c r="HUU15" s="49"/>
      <c r="HUV15" s="49"/>
      <c r="HUW15" s="49"/>
      <c r="HUX15" s="49"/>
      <c r="HUY15" s="49"/>
      <c r="HUZ15" s="49"/>
      <c r="HVA15" s="49"/>
      <c r="HVB15" s="49"/>
      <c r="HVC15" s="49"/>
      <c r="HVD15" s="49"/>
      <c r="HVE15" s="49"/>
      <c r="HVF15" s="49"/>
      <c r="HVG15" s="49"/>
      <c r="HVH15" s="49"/>
      <c r="HVI15" s="49"/>
      <c r="HVJ15" s="49"/>
      <c r="HVK15" s="49"/>
      <c r="HVL15" s="49"/>
      <c r="HVM15" s="49"/>
      <c r="HVN15" s="49"/>
      <c r="HVO15" s="49"/>
      <c r="HVP15" s="49"/>
      <c r="HVQ15" s="49"/>
      <c r="HVR15" s="49"/>
      <c r="HVS15" s="49"/>
      <c r="HVT15" s="49"/>
      <c r="HVU15" s="49"/>
      <c r="HVV15" s="49"/>
      <c r="HVW15" s="49"/>
      <c r="HVX15" s="49"/>
      <c r="HVY15" s="49"/>
      <c r="HVZ15" s="49"/>
      <c r="HWA15" s="49"/>
      <c r="HWB15" s="49"/>
      <c r="HWC15" s="49"/>
      <c r="HWD15" s="49"/>
      <c r="HWE15" s="49"/>
      <c r="HWF15" s="49"/>
      <c r="HWG15" s="49"/>
      <c r="HWH15" s="49"/>
      <c r="HWI15" s="49"/>
      <c r="HWJ15" s="49"/>
      <c r="HWK15" s="49"/>
      <c r="HWL15" s="49"/>
      <c r="HWM15" s="49"/>
      <c r="HWN15" s="49"/>
      <c r="HWO15" s="49"/>
      <c r="HWP15" s="49"/>
      <c r="HWQ15" s="49"/>
      <c r="HWR15" s="49"/>
      <c r="HWS15" s="49"/>
      <c r="HWT15" s="49"/>
      <c r="HWU15" s="49"/>
      <c r="HWV15" s="49"/>
      <c r="HWW15" s="49"/>
      <c r="HWX15" s="49"/>
      <c r="HWY15" s="49"/>
      <c r="HWZ15" s="49"/>
      <c r="HXA15" s="49"/>
      <c r="HXB15" s="49"/>
      <c r="HXC15" s="49"/>
      <c r="HXD15" s="49"/>
      <c r="HXE15" s="49"/>
      <c r="HXF15" s="49"/>
      <c r="HXG15" s="49"/>
      <c r="HXH15" s="49"/>
      <c r="HXI15" s="49"/>
      <c r="HXJ15" s="49"/>
      <c r="HXK15" s="49"/>
      <c r="HXL15" s="49"/>
      <c r="HXM15" s="49"/>
      <c r="HXN15" s="49"/>
      <c r="HXO15" s="49"/>
      <c r="HXP15" s="49"/>
      <c r="HXQ15" s="49"/>
      <c r="HXR15" s="49"/>
      <c r="HXS15" s="49"/>
      <c r="HXT15" s="49"/>
      <c r="HXU15" s="49"/>
      <c r="HXV15" s="49"/>
      <c r="HXW15" s="49"/>
      <c r="HXX15" s="49"/>
      <c r="HXY15" s="49"/>
      <c r="HXZ15" s="49"/>
      <c r="HYA15" s="49"/>
      <c r="HYB15" s="49"/>
      <c r="HYC15" s="49"/>
      <c r="HYD15" s="49"/>
      <c r="HYE15" s="49"/>
      <c r="HYF15" s="49"/>
      <c r="HYG15" s="49"/>
      <c r="HYH15" s="49"/>
      <c r="HYI15" s="49"/>
      <c r="HYJ15" s="49"/>
      <c r="HYK15" s="49"/>
      <c r="HYL15" s="49"/>
      <c r="HYM15" s="49"/>
      <c r="HYN15" s="49"/>
      <c r="HYO15" s="49"/>
      <c r="HYP15" s="49"/>
      <c r="HYQ15" s="49"/>
      <c r="HYR15" s="49"/>
      <c r="HYS15" s="49"/>
      <c r="HYT15" s="49"/>
      <c r="HYU15" s="49"/>
      <c r="HYV15" s="49"/>
      <c r="HYW15" s="49"/>
      <c r="HYX15" s="49"/>
      <c r="HYY15" s="49"/>
      <c r="HYZ15" s="49"/>
      <c r="HZA15" s="49"/>
      <c r="HZB15" s="49"/>
      <c r="HZC15" s="49"/>
      <c r="HZD15" s="49"/>
      <c r="HZE15" s="49"/>
      <c r="HZF15" s="49"/>
      <c r="HZG15" s="49"/>
      <c r="HZH15" s="49"/>
      <c r="HZI15" s="49"/>
      <c r="HZJ15" s="49"/>
      <c r="HZK15" s="49"/>
      <c r="HZL15" s="49"/>
      <c r="HZM15" s="49"/>
      <c r="HZN15" s="49"/>
      <c r="HZO15" s="49"/>
      <c r="HZP15" s="49"/>
      <c r="HZQ15" s="49"/>
      <c r="HZR15" s="49"/>
      <c r="HZS15" s="49"/>
      <c r="HZT15" s="49"/>
      <c r="HZU15" s="49"/>
      <c r="HZV15" s="49"/>
      <c r="HZW15" s="49"/>
      <c r="HZX15" s="49"/>
      <c r="HZY15" s="49"/>
      <c r="HZZ15" s="49"/>
      <c r="IAA15" s="49"/>
      <c r="IAB15" s="49"/>
      <c r="IAC15" s="49"/>
      <c r="IAD15" s="49"/>
      <c r="IAE15" s="49"/>
      <c r="IAF15" s="49"/>
      <c r="IAG15" s="49"/>
      <c r="IAH15" s="49"/>
      <c r="IAI15" s="49"/>
      <c r="IAJ15" s="49"/>
      <c r="IAK15" s="49"/>
      <c r="IAL15" s="49"/>
      <c r="IAM15" s="49"/>
      <c r="IAN15" s="49"/>
      <c r="IAO15" s="49"/>
      <c r="IAP15" s="49"/>
      <c r="IAQ15" s="49"/>
      <c r="IAR15" s="49"/>
      <c r="IAS15" s="49"/>
      <c r="IAT15" s="49"/>
      <c r="IAU15" s="49"/>
      <c r="IAV15" s="49"/>
      <c r="IAW15" s="49"/>
      <c r="IAX15" s="49"/>
      <c r="IAY15" s="49"/>
      <c r="IAZ15" s="49"/>
      <c r="IBA15" s="49"/>
      <c r="IBB15" s="49"/>
      <c r="IBC15" s="49"/>
      <c r="IBD15" s="49"/>
      <c r="IBE15" s="49"/>
      <c r="IBF15" s="49"/>
      <c r="IBG15" s="49"/>
      <c r="IBH15" s="49"/>
      <c r="IBI15" s="49"/>
      <c r="IBJ15" s="49"/>
      <c r="IBK15" s="49"/>
      <c r="IBL15" s="49"/>
      <c r="IBM15" s="49"/>
      <c r="IBN15" s="49"/>
      <c r="IBO15" s="49"/>
      <c r="IBP15" s="49"/>
      <c r="IBQ15" s="49"/>
      <c r="IBR15" s="49"/>
      <c r="IBS15" s="49"/>
      <c r="IBT15" s="49"/>
      <c r="IBU15" s="49"/>
      <c r="IBV15" s="49"/>
      <c r="IBW15" s="49"/>
      <c r="IBX15" s="49"/>
      <c r="IBY15" s="49"/>
      <c r="IBZ15" s="49"/>
      <c r="ICA15" s="49"/>
      <c r="ICB15" s="49"/>
      <c r="ICC15" s="49"/>
      <c r="ICD15" s="49"/>
      <c r="ICE15" s="49"/>
      <c r="ICF15" s="49"/>
      <c r="ICG15" s="49"/>
      <c r="ICH15" s="49"/>
      <c r="ICI15" s="49"/>
      <c r="ICJ15" s="49"/>
      <c r="ICK15" s="49"/>
      <c r="ICL15" s="49"/>
      <c r="ICM15" s="49"/>
      <c r="ICN15" s="49"/>
      <c r="ICO15" s="49"/>
      <c r="ICP15" s="49"/>
      <c r="ICQ15" s="49"/>
      <c r="ICR15" s="49"/>
      <c r="ICS15" s="49"/>
      <c r="ICT15" s="49"/>
      <c r="ICU15" s="49"/>
      <c r="ICV15" s="49"/>
      <c r="ICW15" s="49"/>
      <c r="ICX15" s="49"/>
      <c r="ICY15" s="49"/>
      <c r="ICZ15" s="49"/>
      <c r="IDA15" s="49"/>
      <c r="IDB15" s="49"/>
      <c r="IDC15" s="49"/>
      <c r="IDD15" s="49"/>
      <c r="IDE15" s="49"/>
      <c r="IDF15" s="49"/>
      <c r="IDG15" s="49"/>
      <c r="IDH15" s="49"/>
      <c r="IDI15" s="49"/>
      <c r="IDJ15" s="49"/>
      <c r="IDK15" s="49"/>
      <c r="IDL15" s="49"/>
      <c r="IDM15" s="49"/>
      <c r="IDN15" s="49"/>
      <c r="IDO15" s="49"/>
      <c r="IDP15" s="49"/>
      <c r="IDQ15" s="49"/>
      <c r="IDR15" s="49"/>
      <c r="IDS15" s="49"/>
      <c r="IDT15" s="49"/>
      <c r="IDU15" s="49"/>
      <c r="IDV15" s="49"/>
      <c r="IDW15" s="49"/>
      <c r="IDX15" s="49"/>
      <c r="IDY15" s="49"/>
      <c r="IDZ15" s="49"/>
      <c r="IEA15" s="49"/>
      <c r="IEB15" s="49"/>
      <c r="IEC15" s="49"/>
      <c r="IED15" s="49"/>
      <c r="IEE15" s="49"/>
      <c r="IEF15" s="49"/>
      <c r="IEG15" s="49"/>
      <c r="IEH15" s="49"/>
      <c r="IEI15" s="49"/>
      <c r="IEJ15" s="49"/>
      <c r="IEK15" s="49"/>
      <c r="IEL15" s="49"/>
      <c r="IEM15" s="49"/>
      <c r="IEN15" s="49"/>
      <c r="IEO15" s="49"/>
      <c r="IEP15" s="49"/>
      <c r="IEQ15" s="49"/>
      <c r="IER15" s="49"/>
      <c r="IES15" s="49"/>
      <c r="IET15" s="49"/>
      <c r="IEU15" s="49"/>
      <c r="IEV15" s="49"/>
      <c r="IEW15" s="49"/>
      <c r="IEX15" s="49"/>
      <c r="IEY15" s="49"/>
      <c r="IEZ15" s="49"/>
      <c r="IFA15" s="49"/>
      <c r="IFB15" s="49"/>
      <c r="IFC15" s="49"/>
      <c r="IFD15" s="49"/>
      <c r="IFE15" s="49"/>
      <c r="IFF15" s="49"/>
      <c r="IFG15" s="49"/>
      <c r="IFH15" s="49"/>
      <c r="IFI15" s="49"/>
      <c r="IFJ15" s="49"/>
      <c r="IFK15" s="49"/>
      <c r="IFL15" s="49"/>
      <c r="IFM15" s="49"/>
      <c r="IFN15" s="49"/>
      <c r="IFO15" s="49"/>
      <c r="IFP15" s="49"/>
      <c r="IFQ15" s="49"/>
      <c r="IFR15" s="49"/>
      <c r="IFS15" s="49"/>
      <c r="IFT15" s="49"/>
      <c r="IFU15" s="49"/>
      <c r="IFV15" s="49"/>
      <c r="IFW15" s="49"/>
      <c r="IFX15" s="49"/>
      <c r="IFY15" s="49"/>
      <c r="IFZ15" s="49"/>
      <c r="IGA15" s="49"/>
      <c r="IGB15" s="49"/>
      <c r="IGC15" s="49"/>
      <c r="IGD15" s="49"/>
      <c r="IGE15" s="49"/>
      <c r="IGF15" s="49"/>
      <c r="IGG15" s="49"/>
      <c r="IGH15" s="49"/>
      <c r="IGI15" s="49"/>
      <c r="IGJ15" s="49"/>
      <c r="IGK15" s="49"/>
      <c r="IGL15" s="49"/>
      <c r="IGM15" s="49"/>
      <c r="IGN15" s="49"/>
      <c r="IGO15" s="49"/>
      <c r="IGP15" s="49"/>
      <c r="IGQ15" s="49"/>
      <c r="IGR15" s="49"/>
      <c r="IGS15" s="49"/>
      <c r="IGT15" s="49"/>
      <c r="IGU15" s="49"/>
      <c r="IGV15" s="49"/>
      <c r="IGW15" s="49"/>
      <c r="IGX15" s="49"/>
      <c r="IGY15" s="49"/>
      <c r="IGZ15" s="49"/>
      <c r="IHA15" s="49"/>
      <c r="IHB15" s="49"/>
      <c r="IHC15" s="49"/>
      <c r="IHD15" s="49"/>
      <c r="IHE15" s="49"/>
      <c r="IHF15" s="49"/>
      <c r="IHG15" s="49"/>
      <c r="IHH15" s="49"/>
      <c r="IHI15" s="49"/>
      <c r="IHJ15" s="49"/>
      <c r="IHK15" s="49"/>
      <c r="IHL15" s="49"/>
      <c r="IHM15" s="49"/>
      <c r="IHN15" s="49"/>
      <c r="IHO15" s="49"/>
      <c r="IHP15" s="49"/>
      <c r="IHQ15" s="49"/>
      <c r="IHR15" s="49"/>
      <c r="IHS15" s="49"/>
      <c r="IHT15" s="49"/>
      <c r="IHU15" s="49"/>
      <c r="IHV15" s="49"/>
      <c r="IHW15" s="49"/>
      <c r="IHX15" s="49"/>
      <c r="IHY15" s="49"/>
      <c r="IHZ15" s="49"/>
      <c r="IIA15" s="49"/>
      <c r="IIB15" s="49"/>
      <c r="IIC15" s="49"/>
      <c r="IID15" s="49"/>
      <c r="IIE15" s="49"/>
      <c r="IIF15" s="49"/>
      <c r="IIG15" s="49"/>
      <c r="IIH15" s="49"/>
      <c r="III15" s="49"/>
      <c r="IIJ15" s="49"/>
      <c r="IIK15" s="49"/>
      <c r="IIL15" s="49"/>
      <c r="IIM15" s="49"/>
      <c r="IIN15" s="49"/>
      <c r="IIO15" s="49"/>
      <c r="IIP15" s="49"/>
      <c r="IIQ15" s="49"/>
      <c r="IIR15" s="49"/>
      <c r="IIS15" s="49"/>
      <c r="IIT15" s="49"/>
      <c r="IIU15" s="49"/>
      <c r="IIV15" s="49"/>
      <c r="IIW15" s="49"/>
      <c r="IIX15" s="49"/>
      <c r="IIY15" s="49"/>
      <c r="IIZ15" s="49"/>
      <c r="IJA15" s="49"/>
      <c r="IJB15" s="49"/>
      <c r="IJC15" s="49"/>
      <c r="IJD15" s="49"/>
      <c r="IJE15" s="49"/>
      <c r="IJF15" s="49"/>
      <c r="IJG15" s="49"/>
      <c r="IJH15" s="49"/>
      <c r="IJI15" s="49"/>
      <c r="IJJ15" s="49"/>
      <c r="IJK15" s="49"/>
      <c r="IJL15" s="49"/>
      <c r="IJM15" s="49"/>
      <c r="IJN15" s="49"/>
      <c r="IJO15" s="49"/>
      <c r="IJP15" s="49"/>
      <c r="IJQ15" s="49"/>
      <c r="IJR15" s="49"/>
      <c r="IJS15" s="49"/>
      <c r="IJT15" s="49"/>
      <c r="IJU15" s="49"/>
      <c r="IJV15" s="49"/>
      <c r="IJW15" s="49"/>
      <c r="IJX15" s="49"/>
      <c r="IJY15" s="49"/>
      <c r="IJZ15" s="49"/>
      <c r="IKA15" s="49"/>
      <c r="IKB15" s="49"/>
      <c r="IKC15" s="49"/>
      <c r="IKD15" s="49"/>
      <c r="IKE15" s="49"/>
      <c r="IKF15" s="49"/>
      <c r="IKG15" s="49"/>
      <c r="IKH15" s="49"/>
      <c r="IKI15" s="49"/>
      <c r="IKJ15" s="49"/>
      <c r="IKK15" s="49"/>
      <c r="IKL15" s="49"/>
      <c r="IKM15" s="49"/>
      <c r="IKN15" s="49"/>
      <c r="IKO15" s="49"/>
      <c r="IKP15" s="49"/>
      <c r="IKQ15" s="49"/>
      <c r="IKR15" s="49"/>
      <c r="IKS15" s="49"/>
      <c r="IKT15" s="49"/>
      <c r="IKU15" s="49"/>
      <c r="IKV15" s="49"/>
      <c r="IKW15" s="49"/>
      <c r="IKX15" s="49"/>
      <c r="IKY15" s="49"/>
      <c r="IKZ15" s="49"/>
      <c r="ILA15" s="49"/>
      <c r="ILB15" s="49"/>
      <c r="ILC15" s="49"/>
      <c r="ILD15" s="49"/>
      <c r="ILE15" s="49"/>
      <c r="ILF15" s="49"/>
      <c r="ILG15" s="49"/>
      <c r="ILH15" s="49"/>
      <c r="ILI15" s="49"/>
      <c r="ILJ15" s="49"/>
      <c r="ILK15" s="49"/>
      <c r="ILL15" s="49"/>
      <c r="ILM15" s="49"/>
      <c r="ILN15" s="49"/>
      <c r="ILO15" s="49"/>
      <c r="ILP15" s="49"/>
      <c r="ILQ15" s="49"/>
      <c r="ILR15" s="49"/>
      <c r="ILS15" s="49"/>
      <c r="ILT15" s="49"/>
      <c r="ILU15" s="49"/>
      <c r="ILV15" s="49"/>
      <c r="ILW15" s="49"/>
      <c r="ILX15" s="49"/>
      <c r="ILY15" s="49"/>
      <c r="ILZ15" s="49"/>
      <c r="IMA15" s="49"/>
      <c r="IMB15" s="49"/>
      <c r="IMC15" s="49"/>
      <c r="IMD15" s="49"/>
      <c r="IME15" s="49"/>
      <c r="IMF15" s="49"/>
      <c r="IMG15" s="49"/>
      <c r="IMH15" s="49"/>
      <c r="IMI15" s="49"/>
      <c r="IMJ15" s="49"/>
      <c r="IMK15" s="49"/>
      <c r="IML15" s="49"/>
      <c r="IMM15" s="49"/>
      <c r="IMN15" s="49"/>
      <c r="IMO15" s="49"/>
      <c r="IMP15" s="49"/>
      <c r="IMQ15" s="49"/>
      <c r="IMR15" s="49"/>
      <c r="IMS15" s="49"/>
      <c r="IMT15" s="49"/>
      <c r="IMU15" s="49"/>
      <c r="IMV15" s="49"/>
      <c r="IMW15" s="49"/>
      <c r="IMX15" s="49"/>
      <c r="IMY15" s="49"/>
      <c r="IMZ15" s="49"/>
      <c r="INA15" s="49"/>
      <c r="INB15" s="49"/>
      <c r="INC15" s="49"/>
      <c r="IND15" s="49"/>
      <c r="INE15" s="49"/>
      <c r="INF15" s="49"/>
      <c r="ING15" s="49"/>
      <c r="INH15" s="49"/>
      <c r="INI15" s="49"/>
      <c r="INJ15" s="49"/>
      <c r="INK15" s="49"/>
      <c r="INL15" s="49"/>
      <c r="INM15" s="49"/>
      <c r="INN15" s="49"/>
      <c r="INO15" s="49"/>
      <c r="INP15" s="49"/>
      <c r="INQ15" s="49"/>
      <c r="INR15" s="49"/>
      <c r="INS15" s="49"/>
      <c r="INT15" s="49"/>
      <c r="INU15" s="49"/>
      <c r="INV15" s="49"/>
      <c r="INW15" s="49"/>
      <c r="INX15" s="49"/>
      <c r="INY15" s="49"/>
      <c r="INZ15" s="49"/>
      <c r="IOA15" s="49"/>
      <c r="IOB15" s="49"/>
      <c r="IOC15" s="49"/>
      <c r="IOD15" s="49"/>
      <c r="IOE15" s="49"/>
      <c r="IOF15" s="49"/>
      <c r="IOG15" s="49"/>
      <c r="IOH15" s="49"/>
      <c r="IOI15" s="49"/>
      <c r="IOJ15" s="49"/>
      <c r="IOK15" s="49"/>
      <c r="IOL15" s="49"/>
      <c r="IOM15" s="49"/>
      <c r="ION15" s="49"/>
      <c r="IOO15" s="49"/>
      <c r="IOP15" s="49"/>
      <c r="IOQ15" s="49"/>
      <c r="IOR15" s="49"/>
      <c r="IOS15" s="49"/>
      <c r="IOT15" s="49"/>
      <c r="IOU15" s="49"/>
      <c r="IOV15" s="49"/>
      <c r="IOW15" s="49"/>
      <c r="IOX15" s="49"/>
      <c r="IOY15" s="49"/>
      <c r="IOZ15" s="49"/>
      <c r="IPA15" s="49"/>
      <c r="IPB15" s="49"/>
      <c r="IPC15" s="49"/>
      <c r="IPD15" s="49"/>
      <c r="IPE15" s="49"/>
      <c r="IPF15" s="49"/>
      <c r="IPG15" s="49"/>
      <c r="IPH15" s="49"/>
      <c r="IPI15" s="49"/>
      <c r="IPJ15" s="49"/>
      <c r="IPK15" s="49"/>
      <c r="IPL15" s="49"/>
      <c r="IPM15" s="49"/>
      <c r="IPN15" s="49"/>
      <c r="IPO15" s="49"/>
      <c r="IPP15" s="49"/>
      <c r="IPQ15" s="49"/>
      <c r="IPR15" s="49"/>
      <c r="IPS15" s="49"/>
      <c r="IPT15" s="49"/>
      <c r="IPU15" s="49"/>
      <c r="IPV15" s="49"/>
      <c r="IPW15" s="49"/>
      <c r="IPX15" s="49"/>
      <c r="IPY15" s="49"/>
      <c r="IPZ15" s="49"/>
      <c r="IQA15" s="49"/>
      <c r="IQB15" s="49"/>
      <c r="IQC15" s="49"/>
      <c r="IQD15" s="49"/>
      <c r="IQE15" s="49"/>
      <c r="IQF15" s="49"/>
      <c r="IQG15" s="49"/>
      <c r="IQH15" s="49"/>
      <c r="IQI15" s="49"/>
      <c r="IQJ15" s="49"/>
      <c r="IQK15" s="49"/>
      <c r="IQL15" s="49"/>
      <c r="IQM15" s="49"/>
      <c r="IQN15" s="49"/>
      <c r="IQO15" s="49"/>
      <c r="IQP15" s="49"/>
      <c r="IQQ15" s="49"/>
      <c r="IQR15" s="49"/>
      <c r="IQS15" s="49"/>
      <c r="IQT15" s="49"/>
      <c r="IQU15" s="49"/>
      <c r="IQV15" s="49"/>
      <c r="IQW15" s="49"/>
      <c r="IQX15" s="49"/>
      <c r="IQY15" s="49"/>
      <c r="IQZ15" s="49"/>
      <c r="IRA15" s="49"/>
      <c r="IRB15" s="49"/>
      <c r="IRC15" s="49"/>
      <c r="IRD15" s="49"/>
      <c r="IRE15" s="49"/>
      <c r="IRF15" s="49"/>
      <c r="IRG15" s="49"/>
      <c r="IRH15" s="49"/>
      <c r="IRI15" s="49"/>
      <c r="IRJ15" s="49"/>
      <c r="IRK15" s="49"/>
      <c r="IRL15" s="49"/>
      <c r="IRM15" s="49"/>
      <c r="IRN15" s="49"/>
      <c r="IRO15" s="49"/>
      <c r="IRP15" s="49"/>
      <c r="IRQ15" s="49"/>
      <c r="IRR15" s="49"/>
      <c r="IRS15" s="49"/>
      <c r="IRT15" s="49"/>
      <c r="IRU15" s="49"/>
      <c r="IRV15" s="49"/>
      <c r="IRW15" s="49"/>
      <c r="IRX15" s="49"/>
      <c r="IRY15" s="49"/>
      <c r="IRZ15" s="49"/>
      <c r="ISA15" s="49"/>
      <c r="ISB15" s="49"/>
      <c r="ISC15" s="49"/>
      <c r="ISD15" s="49"/>
      <c r="ISE15" s="49"/>
      <c r="ISF15" s="49"/>
      <c r="ISG15" s="49"/>
      <c r="ISH15" s="49"/>
      <c r="ISI15" s="49"/>
      <c r="ISJ15" s="49"/>
      <c r="ISK15" s="49"/>
      <c r="ISL15" s="49"/>
      <c r="ISM15" s="49"/>
      <c r="ISN15" s="49"/>
      <c r="ISO15" s="49"/>
      <c r="ISP15" s="49"/>
      <c r="ISQ15" s="49"/>
      <c r="ISR15" s="49"/>
      <c r="ISS15" s="49"/>
      <c r="IST15" s="49"/>
      <c r="ISU15" s="49"/>
      <c r="ISV15" s="49"/>
      <c r="ISW15" s="49"/>
      <c r="ISX15" s="49"/>
      <c r="ISY15" s="49"/>
      <c r="ISZ15" s="49"/>
      <c r="ITA15" s="49"/>
      <c r="ITB15" s="49"/>
      <c r="ITC15" s="49"/>
      <c r="ITD15" s="49"/>
      <c r="ITE15" s="49"/>
      <c r="ITF15" s="49"/>
      <c r="ITG15" s="49"/>
      <c r="ITH15" s="49"/>
      <c r="ITI15" s="49"/>
      <c r="ITJ15" s="49"/>
      <c r="ITK15" s="49"/>
      <c r="ITL15" s="49"/>
      <c r="ITM15" s="49"/>
      <c r="ITN15" s="49"/>
      <c r="ITO15" s="49"/>
      <c r="ITP15" s="49"/>
      <c r="ITQ15" s="49"/>
      <c r="ITR15" s="49"/>
      <c r="ITS15" s="49"/>
      <c r="ITT15" s="49"/>
      <c r="ITU15" s="49"/>
      <c r="ITV15" s="49"/>
      <c r="ITW15" s="49"/>
      <c r="ITX15" s="49"/>
      <c r="ITY15" s="49"/>
      <c r="ITZ15" s="49"/>
      <c r="IUA15" s="49"/>
      <c r="IUB15" s="49"/>
      <c r="IUC15" s="49"/>
      <c r="IUD15" s="49"/>
      <c r="IUE15" s="49"/>
      <c r="IUF15" s="49"/>
      <c r="IUG15" s="49"/>
      <c r="IUH15" s="49"/>
      <c r="IUI15" s="49"/>
      <c r="IUJ15" s="49"/>
      <c r="IUK15" s="49"/>
      <c r="IUL15" s="49"/>
      <c r="IUM15" s="49"/>
      <c r="IUN15" s="49"/>
      <c r="IUO15" s="49"/>
      <c r="IUP15" s="49"/>
      <c r="IUQ15" s="49"/>
      <c r="IUR15" s="49"/>
      <c r="IUS15" s="49"/>
      <c r="IUT15" s="49"/>
      <c r="IUU15" s="49"/>
      <c r="IUV15" s="49"/>
      <c r="IUW15" s="49"/>
      <c r="IUX15" s="49"/>
      <c r="IUY15" s="49"/>
      <c r="IUZ15" s="49"/>
      <c r="IVA15" s="49"/>
      <c r="IVB15" s="49"/>
      <c r="IVC15" s="49"/>
      <c r="IVD15" s="49"/>
      <c r="IVE15" s="49"/>
      <c r="IVF15" s="49"/>
      <c r="IVG15" s="49"/>
      <c r="IVH15" s="49"/>
      <c r="IVI15" s="49"/>
      <c r="IVJ15" s="49"/>
      <c r="IVK15" s="49"/>
      <c r="IVL15" s="49"/>
      <c r="IVM15" s="49"/>
      <c r="IVN15" s="49"/>
      <c r="IVO15" s="49"/>
      <c r="IVP15" s="49"/>
      <c r="IVQ15" s="49"/>
      <c r="IVR15" s="49"/>
      <c r="IVS15" s="49"/>
      <c r="IVT15" s="49"/>
      <c r="IVU15" s="49"/>
      <c r="IVV15" s="49"/>
      <c r="IVW15" s="49"/>
      <c r="IVX15" s="49"/>
      <c r="IVY15" s="49"/>
      <c r="IVZ15" s="49"/>
      <c r="IWA15" s="49"/>
      <c r="IWB15" s="49"/>
      <c r="IWC15" s="49"/>
      <c r="IWD15" s="49"/>
      <c r="IWE15" s="49"/>
      <c r="IWF15" s="49"/>
      <c r="IWG15" s="49"/>
      <c r="IWH15" s="49"/>
      <c r="IWI15" s="49"/>
      <c r="IWJ15" s="49"/>
      <c r="IWK15" s="49"/>
      <c r="IWL15" s="49"/>
      <c r="IWM15" s="49"/>
      <c r="IWN15" s="49"/>
      <c r="IWO15" s="49"/>
      <c r="IWP15" s="49"/>
      <c r="IWQ15" s="49"/>
      <c r="IWR15" s="49"/>
      <c r="IWS15" s="49"/>
      <c r="IWT15" s="49"/>
      <c r="IWU15" s="49"/>
      <c r="IWV15" s="49"/>
      <c r="IWW15" s="49"/>
      <c r="IWX15" s="49"/>
      <c r="IWY15" s="49"/>
      <c r="IWZ15" s="49"/>
      <c r="IXA15" s="49"/>
      <c r="IXB15" s="49"/>
      <c r="IXC15" s="49"/>
      <c r="IXD15" s="49"/>
      <c r="IXE15" s="49"/>
      <c r="IXF15" s="49"/>
      <c r="IXG15" s="49"/>
      <c r="IXH15" s="49"/>
      <c r="IXI15" s="49"/>
      <c r="IXJ15" s="49"/>
      <c r="IXK15" s="49"/>
      <c r="IXL15" s="49"/>
      <c r="IXM15" s="49"/>
      <c r="IXN15" s="49"/>
      <c r="IXO15" s="49"/>
      <c r="IXP15" s="49"/>
      <c r="IXQ15" s="49"/>
      <c r="IXR15" s="49"/>
      <c r="IXS15" s="49"/>
      <c r="IXT15" s="49"/>
      <c r="IXU15" s="49"/>
      <c r="IXV15" s="49"/>
      <c r="IXW15" s="49"/>
      <c r="IXX15" s="49"/>
      <c r="IXY15" s="49"/>
      <c r="IXZ15" s="49"/>
      <c r="IYA15" s="49"/>
      <c r="IYB15" s="49"/>
      <c r="IYC15" s="49"/>
      <c r="IYD15" s="49"/>
      <c r="IYE15" s="49"/>
      <c r="IYF15" s="49"/>
      <c r="IYG15" s="49"/>
      <c r="IYH15" s="49"/>
      <c r="IYI15" s="49"/>
      <c r="IYJ15" s="49"/>
      <c r="IYK15" s="49"/>
      <c r="IYL15" s="49"/>
      <c r="IYM15" s="49"/>
      <c r="IYN15" s="49"/>
      <c r="IYO15" s="49"/>
      <c r="IYP15" s="49"/>
      <c r="IYQ15" s="49"/>
      <c r="IYR15" s="49"/>
      <c r="IYS15" s="49"/>
      <c r="IYT15" s="49"/>
      <c r="IYU15" s="49"/>
      <c r="IYV15" s="49"/>
      <c r="IYW15" s="49"/>
      <c r="IYX15" s="49"/>
      <c r="IYY15" s="49"/>
      <c r="IYZ15" s="49"/>
      <c r="IZA15" s="49"/>
      <c r="IZB15" s="49"/>
      <c r="IZC15" s="49"/>
      <c r="IZD15" s="49"/>
      <c r="IZE15" s="49"/>
      <c r="IZF15" s="49"/>
      <c r="IZG15" s="49"/>
      <c r="IZH15" s="49"/>
      <c r="IZI15" s="49"/>
      <c r="IZJ15" s="49"/>
      <c r="IZK15" s="49"/>
      <c r="IZL15" s="49"/>
      <c r="IZM15" s="49"/>
      <c r="IZN15" s="49"/>
      <c r="IZO15" s="49"/>
      <c r="IZP15" s="49"/>
      <c r="IZQ15" s="49"/>
      <c r="IZR15" s="49"/>
      <c r="IZS15" s="49"/>
      <c r="IZT15" s="49"/>
      <c r="IZU15" s="49"/>
      <c r="IZV15" s="49"/>
      <c r="IZW15" s="49"/>
      <c r="IZX15" s="49"/>
      <c r="IZY15" s="49"/>
      <c r="IZZ15" s="49"/>
      <c r="JAA15" s="49"/>
      <c r="JAB15" s="49"/>
      <c r="JAC15" s="49"/>
      <c r="JAD15" s="49"/>
      <c r="JAE15" s="49"/>
      <c r="JAF15" s="49"/>
      <c r="JAG15" s="49"/>
      <c r="JAH15" s="49"/>
      <c r="JAI15" s="49"/>
      <c r="JAJ15" s="49"/>
      <c r="JAK15" s="49"/>
      <c r="JAL15" s="49"/>
      <c r="JAM15" s="49"/>
      <c r="JAN15" s="49"/>
      <c r="JAO15" s="49"/>
      <c r="JAP15" s="49"/>
      <c r="JAQ15" s="49"/>
      <c r="JAR15" s="49"/>
      <c r="JAS15" s="49"/>
      <c r="JAT15" s="49"/>
      <c r="JAU15" s="49"/>
      <c r="JAV15" s="49"/>
      <c r="JAW15" s="49"/>
      <c r="JAX15" s="49"/>
      <c r="JAY15" s="49"/>
      <c r="JAZ15" s="49"/>
      <c r="JBA15" s="49"/>
      <c r="JBB15" s="49"/>
      <c r="JBC15" s="49"/>
      <c r="JBD15" s="49"/>
      <c r="JBE15" s="49"/>
      <c r="JBF15" s="49"/>
      <c r="JBG15" s="49"/>
      <c r="JBH15" s="49"/>
      <c r="JBI15" s="49"/>
      <c r="JBJ15" s="49"/>
      <c r="JBK15" s="49"/>
      <c r="JBL15" s="49"/>
      <c r="JBM15" s="49"/>
      <c r="JBN15" s="49"/>
      <c r="JBO15" s="49"/>
      <c r="JBP15" s="49"/>
      <c r="JBQ15" s="49"/>
      <c r="JBR15" s="49"/>
      <c r="JBS15" s="49"/>
      <c r="JBT15" s="49"/>
      <c r="JBU15" s="49"/>
      <c r="JBV15" s="49"/>
      <c r="JBW15" s="49"/>
      <c r="JBX15" s="49"/>
      <c r="JBY15" s="49"/>
      <c r="JBZ15" s="49"/>
      <c r="JCA15" s="49"/>
      <c r="JCB15" s="49"/>
      <c r="JCC15" s="49"/>
      <c r="JCD15" s="49"/>
      <c r="JCE15" s="49"/>
      <c r="JCF15" s="49"/>
      <c r="JCG15" s="49"/>
      <c r="JCH15" s="49"/>
      <c r="JCI15" s="49"/>
      <c r="JCJ15" s="49"/>
      <c r="JCK15" s="49"/>
      <c r="JCL15" s="49"/>
      <c r="JCM15" s="49"/>
      <c r="JCN15" s="49"/>
      <c r="JCO15" s="49"/>
      <c r="JCP15" s="49"/>
      <c r="JCQ15" s="49"/>
      <c r="JCR15" s="49"/>
      <c r="JCS15" s="49"/>
      <c r="JCT15" s="49"/>
      <c r="JCU15" s="49"/>
      <c r="JCV15" s="49"/>
      <c r="JCW15" s="49"/>
      <c r="JCX15" s="49"/>
      <c r="JCY15" s="49"/>
      <c r="JCZ15" s="49"/>
      <c r="JDA15" s="49"/>
      <c r="JDB15" s="49"/>
      <c r="JDC15" s="49"/>
      <c r="JDD15" s="49"/>
      <c r="JDE15" s="49"/>
      <c r="JDF15" s="49"/>
      <c r="JDG15" s="49"/>
      <c r="JDH15" s="49"/>
      <c r="JDI15" s="49"/>
      <c r="JDJ15" s="49"/>
      <c r="JDK15" s="49"/>
      <c r="JDL15" s="49"/>
      <c r="JDM15" s="49"/>
      <c r="JDN15" s="49"/>
      <c r="JDO15" s="49"/>
      <c r="JDP15" s="49"/>
      <c r="JDQ15" s="49"/>
      <c r="JDR15" s="49"/>
      <c r="JDS15" s="49"/>
      <c r="JDT15" s="49"/>
      <c r="JDU15" s="49"/>
      <c r="JDV15" s="49"/>
      <c r="JDW15" s="49"/>
      <c r="JDX15" s="49"/>
      <c r="JDY15" s="49"/>
      <c r="JDZ15" s="49"/>
      <c r="JEA15" s="49"/>
      <c r="JEB15" s="49"/>
      <c r="JEC15" s="49"/>
      <c r="JED15" s="49"/>
      <c r="JEE15" s="49"/>
      <c r="JEF15" s="49"/>
      <c r="JEG15" s="49"/>
      <c r="JEH15" s="49"/>
      <c r="JEI15" s="49"/>
      <c r="JEJ15" s="49"/>
      <c r="JEK15" s="49"/>
      <c r="JEL15" s="49"/>
      <c r="JEM15" s="49"/>
      <c r="JEN15" s="49"/>
      <c r="JEO15" s="49"/>
      <c r="JEP15" s="49"/>
      <c r="JEQ15" s="49"/>
      <c r="JER15" s="49"/>
      <c r="JES15" s="49"/>
      <c r="JET15" s="49"/>
      <c r="JEU15" s="49"/>
      <c r="JEV15" s="49"/>
      <c r="JEW15" s="49"/>
      <c r="JEX15" s="49"/>
      <c r="JEY15" s="49"/>
      <c r="JEZ15" s="49"/>
      <c r="JFA15" s="49"/>
      <c r="JFB15" s="49"/>
      <c r="JFC15" s="49"/>
      <c r="JFD15" s="49"/>
      <c r="JFE15" s="49"/>
      <c r="JFF15" s="49"/>
      <c r="JFG15" s="49"/>
      <c r="JFH15" s="49"/>
      <c r="JFI15" s="49"/>
      <c r="JFJ15" s="49"/>
      <c r="JFK15" s="49"/>
      <c r="JFL15" s="49"/>
      <c r="JFM15" s="49"/>
      <c r="JFN15" s="49"/>
      <c r="JFO15" s="49"/>
      <c r="JFP15" s="49"/>
      <c r="JFQ15" s="49"/>
      <c r="JFR15" s="49"/>
      <c r="JFS15" s="49"/>
      <c r="JFT15" s="49"/>
      <c r="JFU15" s="49"/>
      <c r="JFV15" s="49"/>
      <c r="JFW15" s="49"/>
      <c r="JFX15" s="49"/>
      <c r="JFY15" s="49"/>
      <c r="JFZ15" s="49"/>
      <c r="JGA15" s="49"/>
      <c r="JGB15" s="49"/>
      <c r="JGC15" s="49"/>
      <c r="JGD15" s="49"/>
      <c r="JGE15" s="49"/>
      <c r="JGF15" s="49"/>
      <c r="JGG15" s="49"/>
      <c r="JGH15" s="49"/>
      <c r="JGI15" s="49"/>
      <c r="JGJ15" s="49"/>
      <c r="JGK15" s="49"/>
      <c r="JGL15" s="49"/>
      <c r="JGM15" s="49"/>
      <c r="JGN15" s="49"/>
      <c r="JGO15" s="49"/>
      <c r="JGP15" s="49"/>
      <c r="JGQ15" s="49"/>
      <c r="JGR15" s="49"/>
      <c r="JGS15" s="49"/>
      <c r="JGT15" s="49"/>
      <c r="JGU15" s="49"/>
      <c r="JGV15" s="49"/>
      <c r="JGW15" s="49"/>
      <c r="JGX15" s="49"/>
      <c r="JGY15" s="49"/>
      <c r="JGZ15" s="49"/>
      <c r="JHA15" s="49"/>
      <c r="JHB15" s="49"/>
      <c r="JHC15" s="49"/>
      <c r="JHD15" s="49"/>
      <c r="JHE15" s="49"/>
      <c r="JHF15" s="49"/>
      <c r="JHG15" s="49"/>
      <c r="JHH15" s="49"/>
      <c r="JHI15" s="49"/>
      <c r="JHJ15" s="49"/>
      <c r="JHK15" s="49"/>
      <c r="JHL15" s="49"/>
      <c r="JHM15" s="49"/>
      <c r="JHN15" s="49"/>
      <c r="JHO15" s="49"/>
      <c r="JHP15" s="49"/>
      <c r="JHQ15" s="49"/>
      <c r="JHR15" s="49"/>
      <c r="JHS15" s="49"/>
      <c r="JHT15" s="49"/>
      <c r="JHU15" s="49"/>
      <c r="JHV15" s="49"/>
      <c r="JHW15" s="49"/>
      <c r="JHX15" s="49"/>
      <c r="JHY15" s="49"/>
      <c r="JHZ15" s="49"/>
      <c r="JIA15" s="49"/>
      <c r="JIB15" s="49"/>
      <c r="JIC15" s="49"/>
      <c r="JID15" s="49"/>
      <c r="JIE15" s="49"/>
      <c r="JIF15" s="49"/>
      <c r="JIG15" s="49"/>
      <c r="JIH15" s="49"/>
      <c r="JII15" s="49"/>
      <c r="JIJ15" s="49"/>
      <c r="JIK15" s="49"/>
      <c r="JIL15" s="49"/>
      <c r="JIM15" s="49"/>
      <c r="JIN15" s="49"/>
      <c r="JIO15" s="49"/>
      <c r="JIP15" s="49"/>
      <c r="JIQ15" s="49"/>
      <c r="JIR15" s="49"/>
      <c r="JIS15" s="49"/>
      <c r="JIT15" s="49"/>
      <c r="JIU15" s="49"/>
      <c r="JIV15" s="49"/>
      <c r="JIW15" s="49"/>
      <c r="JIX15" s="49"/>
      <c r="JIY15" s="49"/>
      <c r="JIZ15" s="49"/>
      <c r="JJA15" s="49"/>
      <c r="JJB15" s="49"/>
      <c r="JJC15" s="49"/>
      <c r="JJD15" s="49"/>
      <c r="JJE15" s="49"/>
      <c r="JJF15" s="49"/>
      <c r="JJG15" s="49"/>
      <c r="JJH15" s="49"/>
      <c r="JJI15" s="49"/>
      <c r="JJJ15" s="49"/>
      <c r="JJK15" s="49"/>
      <c r="JJL15" s="49"/>
      <c r="JJM15" s="49"/>
      <c r="JJN15" s="49"/>
      <c r="JJO15" s="49"/>
      <c r="JJP15" s="49"/>
      <c r="JJQ15" s="49"/>
      <c r="JJR15" s="49"/>
      <c r="JJS15" s="49"/>
      <c r="JJT15" s="49"/>
      <c r="JJU15" s="49"/>
      <c r="JJV15" s="49"/>
      <c r="JJW15" s="49"/>
      <c r="JJX15" s="49"/>
      <c r="JJY15" s="49"/>
      <c r="JJZ15" s="49"/>
      <c r="JKA15" s="49"/>
      <c r="JKB15" s="49"/>
      <c r="JKC15" s="49"/>
      <c r="JKD15" s="49"/>
      <c r="JKE15" s="49"/>
      <c r="JKF15" s="49"/>
      <c r="JKG15" s="49"/>
      <c r="JKH15" s="49"/>
      <c r="JKI15" s="49"/>
      <c r="JKJ15" s="49"/>
      <c r="JKK15" s="49"/>
      <c r="JKL15" s="49"/>
      <c r="JKM15" s="49"/>
      <c r="JKN15" s="49"/>
      <c r="JKO15" s="49"/>
      <c r="JKP15" s="49"/>
      <c r="JKQ15" s="49"/>
      <c r="JKR15" s="49"/>
      <c r="JKS15" s="49"/>
      <c r="JKT15" s="49"/>
      <c r="JKU15" s="49"/>
      <c r="JKV15" s="49"/>
      <c r="JKW15" s="49"/>
      <c r="JKX15" s="49"/>
      <c r="JKY15" s="49"/>
      <c r="JKZ15" s="49"/>
      <c r="JLA15" s="49"/>
      <c r="JLB15" s="49"/>
      <c r="JLC15" s="49"/>
      <c r="JLD15" s="49"/>
      <c r="JLE15" s="49"/>
      <c r="JLF15" s="49"/>
      <c r="JLG15" s="49"/>
      <c r="JLH15" s="49"/>
      <c r="JLI15" s="49"/>
      <c r="JLJ15" s="49"/>
      <c r="JLK15" s="49"/>
      <c r="JLL15" s="49"/>
      <c r="JLM15" s="49"/>
      <c r="JLN15" s="49"/>
      <c r="JLO15" s="49"/>
      <c r="JLP15" s="49"/>
      <c r="JLQ15" s="49"/>
      <c r="JLR15" s="49"/>
      <c r="JLS15" s="49"/>
      <c r="JLT15" s="49"/>
      <c r="JLU15" s="49"/>
      <c r="JLV15" s="49"/>
      <c r="JLW15" s="49"/>
      <c r="JLX15" s="49"/>
      <c r="JLY15" s="49"/>
      <c r="JLZ15" s="49"/>
      <c r="JMA15" s="49"/>
      <c r="JMB15" s="49"/>
      <c r="JMC15" s="49"/>
      <c r="JMD15" s="49"/>
      <c r="JME15" s="49"/>
      <c r="JMF15" s="49"/>
      <c r="JMG15" s="49"/>
      <c r="JMH15" s="49"/>
      <c r="JMI15" s="49"/>
      <c r="JMJ15" s="49"/>
      <c r="JMK15" s="49"/>
      <c r="JML15" s="49"/>
      <c r="JMM15" s="49"/>
      <c r="JMN15" s="49"/>
      <c r="JMO15" s="49"/>
      <c r="JMP15" s="49"/>
      <c r="JMQ15" s="49"/>
      <c r="JMR15" s="49"/>
      <c r="JMS15" s="49"/>
      <c r="JMT15" s="49"/>
      <c r="JMU15" s="49"/>
      <c r="JMV15" s="49"/>
      <c r="JMW15" s="49"/>
      <c r="JMX15" s="49"/>
      <c r="JMY15" s="49"/>
      <c r="JMZ15" s="49"/>
      <c r="JNA15" s="49"/>
      <c r="JNB15" s="49"/>
      <c r="JNC15" s="49"/>
      <c r="JND15" s="49"/>
      <c r="JNE15" s="49"/>
      <c r="JNF15" s="49"/>
      <c r="JNG15" s="49"/>
      <c r="JNH15" s="49"/>
      <c r="JNI15" s="49"/>
      <c r="JNJ15" s="49"/>
      <c r="JNK15" s="49"/>
      <c r="JNL15" s="49"/>
      <c r="JNM15" s="49"/>
      <c r="JNN15" s="49"/>
      <c r="JNO15" s="49"/>
      <c r="JNP15" s="49"/>
      <c r="JNQ15" s="49"/>
      <c r="JNR15" s="49"/>
      <c r="JNS15" s="49"/>
      <c r="JNT15" s="49"/>
      <c r="JNU15" s="49"/>
      <c r="JNV15" s="49"/>
      <c r="JNW15" s="49"/>
      <c r="JNX15" s="49"/>
      <c r="JNY15" s="49"/>
      <c r="JNZ15" s="49"/>
      <c r="JOA15" s="49"/>
      <c r="JOB15" s="49"/>
      <c r="JOC15" s="49"/>
      <c r="JOD15" s="49"/>
      <c r="JOE15" s="49"/>
      <c r="JOF15" s="49"/>
      <c r="JOG15" s="49"/>
      <c r="JOH15" s="49"/>
      <c r="JOI15" s="49"/>
      <c r="JOJ15" s="49"/>
      <c r="JOK15" s="49"/>
      <c r="JOL15" s="49"/>
      <c r="JOM15" s="49"/>
      <c r="JON15" s="49"/>
      <c r="JOO15" s="49"/>
      <c r="JOP15" s="49"/>
      <c r="JOQ15" s="49"/>
      <c r="JOR15" s="49"/>
      <c r="JOS15" s="49"/>
      <c r="JOT15" s="49"/>
      <c r="JOU15" s="49"/>
      <c r="JOV15" s="49"/>
      <c r="JOW15" s="49"/>
      <c r="JOX15" s="49"/>
      <c r="JOY15" s="49"/>
      <c r="JOZ15" s="49"/>
      <c r="JPA15" s="49"/>
      <c r="JPB15" s="49"/>
      <c r="JPC15" s="49"/>
      <c r="JPD15" s="49"/>
      <c r="JPE15" s="49"/>
      <c r="JPF15" s="49"/>
      <c r="JPG15" s="49"/>
      <c r="JPH15" s="49"/>
      <c r="JPI15" s="49"/>
      <c r="JPJ15" s="49"/>
      <c r="JPK15" s="49"/>
      <c r="JPL15" s="49"/>
      <c r="JPM15" s="49"/>
      <c r="JPN15" s="49"/>
      <c r="JPO15" s="49"/>
      <c r="JPP15" s="49"/>
      <c r="JPQ15" s="49"/>
      <c r="JPR15" s="49"/>
      <c r="JPS15" s="49"/>
      <c r="JPT15" s="49"/>
      <c r="JPU15" s="49"/>
      <c r="JPV15" s="49"/>
      <c r="JPW15" s="49"/>
      <c r="JPX15" s="49"/>
      <c r="JPY15" s="49"/>
      <c r="JPZ15" s="49"/>
      <c r="JQA15" s="49"/>
      <c r="JQB15" s="49"/>
      <c r="JQC15" s="49"/>
      <c r="JQD15" s="49"/>
      <c r="JQE15" s="49"/>
      <c r="JQF15" s="49"/>
      <c r="JQG15" s="49"/>
      <c r="JQH15" s="49"/>
      <c r="JQI15" s="49"/>
      <c r="JQJ15" s="49"/>
      <c r="JQK15" s="49"/>
      <c r="JQL15" s="49"/>
      <c r="JQM15" s="49"/>
      <c r="JQN15" s="49"/>
      <c r="JQO15" s="49"/>
      <c r="JQP15" s="49"/>
      <c r="JQQ15" s="49"/>
      <c r="JQR15" s="49"/>
      <c r="JQS15" s="49"/>
      <c r="JQT15" s="49"/>
      <c r="JQU15" s="49"/>
      <c r="JQV15" s="49"/>
      <c r="JQW15" s="49"/>
      <c r="JQX15" s="49"/>
      <c r="JQY15" s="49"/>
      <c r="JQZ15" s="49"/>
      <c r="JRA15" s="49"/>
      <c r="JRB15" s="49"/>
      <c r="JRC15" s="49"/>
      <c r="JRD15" s="49"/>
      <c r="JRE15" s="49"/>
      <c r="JRF15" s="49"/>
      <c r="JRG15" s="49"/>
      <c r="JRH15" s="49"/>
      <c r="JRI15" s="49"/>
      <c r="JRJ15" s="49"/>
      <c r="JRK15" s="49"/>
      <c r="JRL15" s="49"/>
      <c r="JRM15" s="49"/>
      <c r="JRN15" s="49"/>
      <c r="JRO15" s="49"/>
      <c r="JRP15" s="49"/>
      <c r="JRQ15" s="49"/>
      <c r="JRR15" s="49"/>
      <c r="JRS15" s="49"/>
      <c r="JRT15" s="49"/>
      <c r="JRU15" s="49"/>
      <c r="JRV15" s="49"/>
      <c r="JRW15" s="49"/>
      <c r="JRX15" s="49"/>
      <c r="JRY15" s="49"/>
      <c r="JRZ15" s="49"/>
      <c r="JSA15" s="49"/>
      <c r="JSB15" s="49"/>
      <c r="JSC15" s="49"/>
      <c r="JSD15" s="49"/>
      <c r="JSE15" s="49"/>
      <c r="JSF15" s="49"/>
      <c r="JSG15" s="49"/>
      <c r="JSH15" s="49"/>
      <c r="JSI15" s="49"/>
      <c r="JSJ15" s="49"/>
      <c r="JSK15" s="49"/>
      <c r="JSL15" s="49"/>
      <c r="JSM15" s="49"/>
      <c r="JSN15" s="49"/>
      <c r="JSO15" s="49"/>
      <c r="JSP15" s="49"/>
      <c r="JSQ15" s="49"/>
      <c r="JSR15" s="49"/>
      <c r="JSS15" s="49"/>
      <c r="JST15" s="49"/>
      <c r="JSU15" s="49"/>
      <c r="JSV15" s="49"/>
      <c r="JSW15" s="49"/>
      <c r="JSX15" s="49"/>
      <c r="JSY15" s="49"/>
      <c r="JSZ15" s="49"/>
      <c r="JTA15" s="49"/>
      <c r="JTB15" s="49"/>
      <c r="JTC15" s="49"/>
      <c r="JTD15" s="49"/>
      <c r="JTE15" s="49"/>
      <c r="JTF15" s="49"/>
      <c r="JTG15" s="49"/>
      <c r="JTH15" s="49"/>
      <c r="JTI15" s="49"/>
      <c r="JTJ15" s="49"/>
      <c r="JTK15" s="49"/>
      <c r="JTL15" s="49"/>
      <c r="JTM15" s="49"/>
      <c r="JTN15" s="49"/>
      <c r="JTO15" s="49"/>
      <c r="JTP15" s="49"/>
      <c r="JTQ15" s="49"/>
      <c r="JTR15" s="49"/>
      <c r="JTS15" s="49"/>
      <c r="JTT15" s="49"/>
      <c r="JTU15" s="49"/>
      <c r="JTV15" s="49"/>
      <c r="JTW15" s="49"/>
      <c r="JTX15" s="49"/>
      <c r="JTY15" s="49"/>
      <c r="JTZ15" s="49"/>
      <c r="JUA15" s="49"/>
      <c r="JUB15" s="49"/>
      <c r="JUC15" s="49"/>
      <c r="JUD15" s="49"/>
      <c r="JUE15" s="49"/>
      <c r="JUF15" s="49"/>
      <c r="JUG15" s="49"/>
      <c r="JUH15" s="49"/>
      <c r="JUI15" s="49"/>
      <c r="JUJ15" s="49"/>
      <c r="JUK15" s="49"/>
      <c r="JUL15" s="49"/>
      <c r="JUM15" s="49"/>
      <c r="JUN15" s="49"/>
      <c r="JUO15" s="49"/>
      <c r="JUP15" s="49"/>
      <c r="JUQ15" s="49"/>
      <c r="JUR15" s="49"/>
      <c r="JUS15" s="49"/>
      <c r="JUT15" s="49"/>
      <c r="JUU15" s="49"/>
      <c r="JUV15" s="49"/>
      <c r="JUW15" s="49"/>
      <c r="JUX15" s="49"/>
      <c r="JUY15" s="49"/>
      <c r="JUZ15" s="49"/>
      <c r="JVA15" s="49"/>
      <c r="JVB15" s="49"/>
      <c r="JVC15" s="49"/>
      <c r="JVD15" s="49"/>
      <c r="JVE15" s="49"/>
      <c r="JVF15" s="49"/>
      <c r="JVG15" s="49"/>
      <c r="JVH15" s="49"/>
      <c r="JVI15" s="49"/>
      <c r="JVJ15" s="49"/>
      <c r="JVK15" s="49"/>
      <c r="JVL15" s="49"/>
      <c r="JVM15" s="49"/>
      <c r="JVN15" s="49"/>
      <c r="JVO15" s="49"/>
      <c r="JVP15" s="49"/>
      <c r="JVQ15" s="49"/>
      <c r="JVR15" s="49"/>
      <c r="JVS15" s="49"/>
      <c r="JVT15" s="49"/>
      <c r="JVU15" s="49"/>
      <c r="JVV15" s="49"/>
      <c r="JVW15" s="49"/>
      <c r="JVX15" s="49"/>
      <c r="JVY15" s="49"/>
      <c r="JVZ15" s="49"/>
      <c r="JWA15" s="49"/>
      <c r="JWB15" s="49"/>
      <c r="JWC15" s="49"/>
      <c r="JWD15" s="49"/>
      <c r="JWE15" s="49"/>
      <c r="JWF15" s="49"/>
      <c r="JWG15" s="49"/>
      <c r="JWH15" s="49"/>
      <c r="JWI15" s="49"/>
      <c r="JWJ15" s="49"/>
      <c r="JWK15" s="49"/>
      <c r="JWL15" s="49"/>
      <c r="JWM15" s="49"/>
      <c r="JWN15" s="49"/>
      <c r="JWO15" s="49"/>
      <c r="JWP15" s="49"/>
      <c r="JWQ15" s="49"/>
      <c r="JWR15" s="49"/>
      <c r="JWS15" s="49"/>
      <c r="JWT15" s="49"/>
      <c r="JWU15" s="49"/>
      <c r="JWV15" s="49"/>
      <c r="JWW15" s="49"/>
      <c r="JWX15" s="49"/>
      <c r="JWY15" s="49"/>
      <c r="JWZ15" s="49"/>
      <c r="JXA15" s="49"/>
      <c r="JXB15" s="49"/>
      <c r="JXC15" s="49"/>
      <c r="JXD15" s="49"/>
      <c r="JXE15" s="49"/>
      <c r="JXF15" s="49"/>
      <c r="JXG15" s="49"/>
      <c r="JXH15" s="49"/>
      <c r="JXI15" s="49"/>
      <c r="JXJ15" s="49"/>
      <c r="JXK15" s="49"/>
      <c r="JXL15" s="49"/>
      <c r="JXM15" s="49"/>
      <c r="JXN15" s="49"/>
      <c r="JXO15" s="49"/>
      <c r="JXP15" s="49"/>
      <c r="JXQ15" s="49"/>
      <c r="JXR15" s="49"/>
      <c r="JXS15" s="49"/>
      <c r="JXT15" s="49"/>
      <c r="JXU15" s="49"/>
      <c r="JXV15" s="49"/>
      <c r="JXW15" s="49"/>
      <c r="JXX15" s="49"/>
      <c r="JXY15" s="49"/>
      <c r="JXZ15" s="49"/>
      <c r="JYA15" s="49"/>
      <c r="JYB15" s="49"/>
      <c r="JYC15" s="49"/>
      <c r="JYD15" s="49"/>
      <c r="JYE15" s="49"/>
      <c r="JYF15" s="49"/>
      <c r="JYG15" s="49"/>
      <c r="JYH15" s="49"/>
      <c r="JYI15" s="49"/>
      <c r="JYJ15" s="49"/>
      <c r="JYK15" s="49"/>
      <c r="JYL15" s="49"/>
      <c r="JYM15" s="49"/>
      <c r="JYN15" s="49"/>
      <c r="JYO15" s="49"/>
      <c r="JYP15" s="49"/>
      <c r="JYQ15" s="49"/>
      <c r="JYR15" s="49"/>
      <c r="JYS15" s="49"/>
      <c r="JYT15" s="49"/>
      <c r="JYU15" s="49"/>
      <c r="JYV15" s="49"/>
      <c r="JYW15" s="49"/>
      <c r="JYX15" s="49"/>
      <c r="JYY15" s="49"/>
      <c r="JYZ15" s="49"/>
      <c r="JZA15" s="49"/>
      <c r="JZB15" s="49"/>
      <c r="JZC15" s="49"/>
      <c r="JZD15" s="49"/>
      <c r="JZE15" s="49"/>
      <c r="JZF15" s="49"/>
      <c r="JZG15" s="49"/>
      <c r="JZH15" s="49"/>
      <c r="JZI15" s="49"/>
      <c r="JZJ15" s="49"/>
      <c r="JZK15" s="49"/>
      <c r="JZL15" s="49"/>
      <c r="JZM15" s="49"/>
      <c r="JZN15" s="49"/>
      <c r="JZO15" s="49"/>
      <c r="JZP15" s="49"/>
      <c r="JZQ15" s="49"/>
      <c r="JZR15" s="49"/>
      <c r="JZS15" s="49"/>
      <c r="JZT15" s="49"/>
      <c r="JZU15" s="49"/>
      <c r="JZV15" s="49"/>
      <c r="JZW15" s="49"/>
      <c r="JZX15" s="49"/>
      <c r="JZY15" s="49"/>
      <c r="JZZ15" s="49"/>
      <c r="KAA15" s="49"/>
      <c r="KAB15" s="49"/>
      <c r="KAC15" s="49"/>
      <c r="KAD15" s="49"/>
      <c r="KAE15" s="49"/>
      <c r="KAF15" s="49"/>
      <c r="KAG15" s="49"/>
      <c r="KAH15" s="49"/>
      <c r="KAI15" s="49"/>
      <c r="KAJ15" s="49"/>
      <c r="KAK15" s="49"/>
      <c r="KAL15" s="49"/>
      <c r="KAM15" s="49"/>
      <c r="KAN15" s="49"/>
      <c r="KAO15" s="49"/>
      <c r="KAP15" s="49"/>
      <c r="KAQ15" s="49"/>
      <c r="KAR15" s="49"/>
      <c r="KAS15" s="49"/>
      <c r="KAT15" s="49"/>
      <c r="KAU15" s="49"/>
      <c r="KAV15" s="49"/>
      <c r="KAW15" s="49"/>
      <c r="KAX15" s="49"/>
      <c r="KAY15" s="49"/>
      <c r="KAZ15" s="49"/>
      <c r="KBA15" s="49"/>
      <c r="KBB15" s="49"/>
      <c r="KBC15" s="49"/>
      <c r="KBD15" s="49"/>
      <c r="KBE15" s="49"/>
      <c r="KBF15" s="49"/>
      <c r="KBG15" s="49"/>
      <c r="KBH15" s="49"/>
      <c r="KBI15" s="49"/>
      <c r="KBJ15" s="49"/>
      <c r="KBK15" s="49"/>
      <c r="KBL15" s="49"/>
      <c r="KBM15" s="49"/>
      <c r="KBN15" s="49"/>
      <c r="KBO15" s="49"/>
      <c r="KBP15" s="49"/>
      <c r="KBQ15" s="49"/>
      <c r="KBR15" s="49"/>
      <c r="KBS15" s="49"/>
      <c r="KBT15" s="49"/>
      <c r="KBU15" s="49"/>
      <c r="KBV15" s="49"/>
      <c r="KBW15" s="49"/>
      <c r="KBX15" s="49"/>
      <c r="KBY15" s="49"/>
      <c r="KBZ15" s="49"/>
      <c r="KCA15" s="49"/>
      <c r="KCB15" s="49"/>
      <c r="KCC15" s="49"/>
      <c r="KCD15" s="49"/>
      <c r="KCE15" s="49"/>
      <c r="KCF15" s="49"/>
      <c r="KCG15" s="49"/>
      <c r="KCH15" s="49"/>
      <c r="KCI15" s="49"/>
      <c r="KCJ15" s="49"/>
      <c r="KCK15" s="49"/>
      <c r="KCL15" s="49"/>
      <c r="KCM15" s="49"/>
      <c r="KCN15" s="49"/>
      <c r="KCO15" s="49"/>
      <c r="KCP15" s="49"/>
      <c r="KCQ15" s="49"/>
      <c r="KCR15" s="49"/>
      <c r="KCS15" s="49"/>
      <c r="KCT15" s="49"/>
      <c r="KCU15" s="49"/>
      <c r="KCV15" s="49"/>
      <c r="KCW15" s="49"/>
      <c r="KCX15" s="49"/>
      <c r="KCY15" s="49"/>
      <c r="KCZ15" s="49"/>
      <c r="KDA15" s="49"/>
      <c r="KDB15" s="49"/>
      <c r="KDC15" s="49"/>
      <c r="KDD15" s="49"/>
      <c r="KDE15" s="49"/>
      <c r="KDF15" s="49"/>
      <c r="KDG15" s="49"/>
      <c r="KDH15" s="49"/>
      <c r="KDI15" s="49"/>
      <c r="KDJ15" s="49"/>
      <c r="KDK15" s="49"/>
      <c r="KDL15" s="49"/>
      <c r="KDM15" s="49"/>
      <c r="KDN15" s="49"/>
      <c r="KDO15" s="49"/>
      <c r="KDP15" s="49"/>
      <c r="KDQ15" s="49"/>
      <c r="KDR15" s="49"/>
      <c r="KDS15" s="49"/>
      <c r="KDT15" s="49"/>
      <c r="KDU15" s="49"/>
      <c r="KDV15" s="49"/>
      <c r="KDW15" s="49"/>
      <c r="KDX15" s="49"/>
      <c r="KDY15" s="49"/>
      <c r="KDZ15" s="49"/>
      <c r="KEA15" s="49"/>
      <c r="KEB15" s="49"/>
      <c r="KEC15" s="49"/>
      <c r="KED15" s="49"/>
      <c r="KEE15" s="49"/>
      <c r="KEF15" s="49"/>
      <c r="KEG15" s="49"/>
      <c r="KEH15" s="49"/>
      <c r="KEI15" s="49"/>
      <c r="KEJ15" s="49"/>
      <c r="KEK15" s="49"/>
      <c r="KEL15" s="49"/>
      <c r="KEM15" s="49"/>
      <c r="KEN15" s="49"/>
      <c r="KEO15" s="49"/>
      <c r="KEP15" s="49"/>
      <c r="KEQ15" s="49"/>
      <c r="KER15" s="49"/>
      <c r="KES15" s="49"/>
      <c r="KET15" s="49"/>
      <c r="KEU15" s="49"/>
      <c r="KEV15" s="49"/>
      <c r="KEW15" s="49"/>
      <c r="KEX15" s="49"/>
      <c r="KEY15" s="49"/>
      <c r="KEZ15" s="49"/>
      <c r="KFA15" s="49"/>
      <c r="KFB15" s="49"/>
      <c r="KFC15" s="49"/>
      <c r="KFD15" s="49"/>
      <c r="KFE15" s="49"/>
      <c r="KFF15" s="49"/>
      <c r="KFG15" s="49"/>
      <c r="KFH15" s="49"/>
      <c r="KFI15" s="49"/>
      <c r="KFJ15" s="49"/>
      <c r="KFK15" s="49"/>
      <c r="KFL15" s="49"/>
      <c r="KFM15" s="49"/>
      <c r="KFN15" s="49"/>
      <c r="KFO15" s="49"/>
      <c r="KFP15" s="49"/>
      <c r="KFQ15" s="49"/>
      <c r="KFR15" s="49"/>
      <c r="KFS15" s="49"/>
      <c r="KFT15" s="49"/>
      <c r="KFU15" s="49"/>
      <c r="KFV15" s="49"/>
      <c r="KFW15" s="49"/>
      <c r="KFX15" s="49"/>
      <c r="KFY15" s="49"/>
      <c r="KFZ15" s="49"/>
      <c r="KGA15" s="49"/>
      <c r="KGB15" s="49"/>
      <c r="KGC15" s="49"/>
      <c r="KGD15" s="49"/>
      <c r="KGE15" s="49"/>
      <c r="KGF15" s="49"/>
      <c r="KGG15" s="49"/>
      <c r="KGH15" s="49"/>
      <c r="KGI15" s="49"/>
      <c r="KGJ15" s="49"/>
      <c r="KGK15" s="49"/>
      <c r="KGL15" s="49"/>
      <c r="KGM15" s="49"/>
      <c r="KGN15" s="49"/>
      <c r="KGO15" s="49"/>
      <c r="KGP15" s="49"/>
      <c r="KGQ15" s="49"/>
      <c r="KGR15" s="49"/>
      <c r="KGS15" s="49"/>
      <c r="KGT15" s="49"/>
      <c r="KGU15" s="49"/>
      <c r="KGV15" s="49"/>
      <c r="KGW15" s="49"/>
      <c r="KGX15" s="49"/>
      <c r="KGY15" s="49"/>
      <c r="KGZ15" s="49"/>
      <c r="KHA15" s="49"/>
      <c r="KHB15" s="49"/>
      <c r="KHC15" s="49"/>
      <c r="KHD15" s="49"/>
      <c r="KHE15" s="49"/>
      <c r="KHF15" s="49"/>
      <c r="KHG15" s="49"/>
      <c r="KHH15" s="49"/>
      <c r="KHI15" s="49"/>
      <c r="KHJ15" s="49"/>
      <c r="KHK15" s="49"/>
      <c r="KHL15" s="49"/>
      <c r="KHM15" s="49"/>
      <c r="KHN15" s="49"/>
      <c r="KHO15" s="49"/>
      <c r="KHP15" s="49"/>
      <c r="KHQ15" s="49"/>
      <c r="KHR15" s="49"/>
      <c r="KHS15" s="49"/>
      <c r="KHT15" s="49"/>
      <c r="KHU15" s="49"/>
      <c r="KHV15" s="49"/>
      <c r="KHW15" s="49"/>
      <c r="KHX15" s="49"/>
      <c r="KHY15" s="49"/>
      <c r="KHZ15" s="49"/>
      <c r="KIA15" s="49"/>
      <c r="KIB15" s="49"/>
      <c r="KIC15" s="49"/>
      <c r="KID15" s="49"/>
      <c r="KIE15" s="49"/>
      <c r="KIF15" s="49"/>
      <c r="KIG15" s="49"/>
      <c r="KIH15" s="49"/>
      <c r="KII15" s="49"/>
      <c r="KIJ15" s="49"/>
      <c r="KIK15" s="49"/>
      <c r="KIL15" s="49"/>
      <c r="KIM15" s="49"/>
      <c r="KIN15" s="49"/>
      <c r="KIO15" s="49"/>
      <c r="KIP15" s="49"/>
      <c r="KIQ15" s="49"/>
      <c r="KIR15" s="49"/>
      <c r="KIS15" s="49"/>
      <c r="KIT15" s="49"/>
      <c r="KIU15" s="49"/>
      <c r="KIV15" s="49"/>
      <c r="KIW15" s="49"/>
      <c r="KIX15" s="49"/>
      <c r="KIY15" s="49"/>
      <c r="KIZ15" s="49"/>
      <c r="KJA15" s="49"/>
      <c r="KJB15" s="49"/>
      <c r="KJC15" s="49"/>
      <c r="KJD15" s="49"/>
      <c r="KJE15" s="49"/>
      <c r="KJF15" s="49"/>
      <c r="KJG15" s="49"/>
      <c r="KJH15" s="49"/>
      <c r="KJI15" s="49"/>
      <c r="KJJ15" s="49"/>
      <c r="KJK15" s="49"/>
      <c r="KJL15" s="49"/>
      <c r="KJM15" s="49"/>
      <c r="KJN15" s="49"/>
      <c r="KJO15" s="49"/>
      <c r="KJP15" s="49"/>
      <c r="KJQ15" s="49"/>
      <c r="KJR15" s="49"/>
      <c r="KJS15" s="49"/>
      <c r="KJT15" s="49"/>
      <c r="KJU15" s="49"/>
      <c r="KJV15" s="49"/>
      <c r="KJW15" s="49"/>
      <c r="KJX15" s="49"/>
      <c r="KJY15" s="49"/>
      <c r="KJZ15" s="49"/>
      <c r="KKA15" s="49"/>
      <c r="KKB15" s="49"/>
      <c r="KKC15" s="49"/>
      <c r="KKD15" s="49"/>
      <c r="KKE15" s="49"/>
      <c r="KKF15" s="49"/>
      <c r="KKG15" s="49"/>
      <c r="KKH15" s="49"/>
      <c r="KKI15" s="49"/>
      <c r="KKJ15" s="49"/>
      <c r="KKK15" s="49"/>
      <c r="KKL15" s="49"/>
      <c r="KKM15" s="49"/>
      <c r="KKN15" s="49"/>
      <c r="KKO15" s="49"/>
      <c r="KKP15" s="49"/>
      <c r="KKQ15" s="49"/>
      <c r="KKR15" s="49"/>
      <c r="KKS15" s="49"/>
      <c r="KKT15" s="49"/>
      <c r="KKU15" s="49"/>
      <c r="KKV15" s="49"/>
      <c r="KKW15" s="49"/>
      <c r="KKX15" s="49"/>
      <c r="KKY15" s="49"/>
      <c r="KKZ15" s="49"/>
      <c r="KLA15" s="49"/>
      <c r="KLB15" s="49"/>
      <c r="KLC15" s="49"/>
      <c r="KLD15" s="49"/>
      <c r="KLE15" s="49"/>
      <c r="KLF15" s="49"/>
      <c r="KLG15" s="49"/>
      <c r="KLH15" s="49"/>
      <c r="KLI15" s="49"/>
      <c r="KLJ15" s="49"/>
      <c r="KLK15" s="49"/>
      <c r="KLL15" s="49"/>
      <c r="KLM15" s="49"/>
      <c r="KLN15" s="49"/>
      <c r="KLO15" s="49"/>
      <c r="KLP15" s="49"/>
      <c r="KLQ15" s="49"/>
      <c r="KLR15" s="49"/>
      <c r="KLS15" s="49"/>
      <c r="KLT15" s="49"/>
      <c r="KLU15" s="49"/>
      <c r="KLV15" s="49"/>
      <c r="KLW15" s="49"/>
      <c r="KLX15" s="49"/>
      <c r="KLY15" s="49"/>
      <c r="KLZ15" s="49"/>
      <c r="KMA15" s="49"/>
      <c r="KMB15" s="49"/>
      <c r="KMC15" s="49"/>
      <c r="KMD15" s="49"/>
      <c r="KME15" s="49"/>
      <c r="KMF15" s="49"/>
      <c r="KMG15" s="49"/>
      <c r="KMH15" s="49"/>
      <c r="KMI15" s="49"/>
      <c r="KMJ15" s="49"/>
      <c r="KMK15" s="49"/>
      <c r="KML15" s="49"/>
      <c r="KMM15" s="49"/>
      <c r="KMN15" s="49"/>
      <c r="KMO15" s="49"/>
      <c r="KMP15" s="49"/>
      <c r="KMQ15" s="49"/>
      <c r="KMR15" s="49"/>
      <c r="KMS15" s="49"/>
      <c r="KMT15" s="49"/>
      <c r="KMU15" s="49"/>
      <c r="KMV15" s="49"/>
      <c r="KMW15" s="49"/>
      <c r="KMX15" s="49"/>
      <c r="KMY15" s="49"/>
      <c r="KMZ15" s="49"/>
      <c r="KNA15" s="49"/>
      <c r="KNB15" s="49"/>
      <c r="KNC15" s="49"/>
      <c r="KND15" s="49"/>
      <c r="KNE15" s="49"/>
      <c r="KNF15" s="49"/>
      <c r="KNG15" s="49"/>
      <c r="KNH15" s="49"/>
      <c r="KNI15" s="49"/>
      <c r="KNJ15" s="49"/>
      <c r="KNK15" s="49"/>
      <c r="KNL15" s="49"/>
      <c r="KNM15" s="49"/>
      <c r="KNN15" s="49"/>
      <c r="KNO15" s="49"/>
      <c r="KNP15" s="49"/>
      <c r="KNQ15" s="49"/>
      <c r="KNR15" s="49"/>
      <c r="KNS15" s="49"/>
      <c r="KNT15" s="49"/>
      <c r="KNU15" s="49"/>
      <c r="KNV15" s="49"/>
      <c r="KNW15" s="49"/>
      <c r="KNX15" s="49"/>
      <c r="KNY15" s="49"/>
      <c r="KNZ15" s="49"/>
      <c r="KOA15" s="49"/>
      <c r="KOB15" s="49"/>
      <c r="KOC15" s="49"/>
      <c r="KOD15" s="49"/>
      <c r="KOE15" s="49"/>
      <c r="KOF15" s="49"/>
      <c r="KOG15" s="49"/>
      <c r="KOH15" s="49"/>
      <c r="KOI15" s="49"/>
      <c r="KOJ15" s="49"/>
      <c r="KOK15" s="49"/>
      <c r="KOL15" s="49"/>
      <c r="KOM15" s="49"/>
      <c r="KON15" s="49"/>
      <c r="KOO15" s="49"/>
      <c r="KOP15" s="49"/>
      <c r="KOQ15" s="49"/>
      <c r="KOR15" s="49"/>
      <c r="KOS15" s="49"/>
      <c r="KOT15" s="49"/>
      <c r="KOU15" s="49"/>
      <c r="KOV15" s="49"/>
      <c r="KOW15" s="49"/>
      <c r="KOX15" s="49"/>
      <c r="KOY15" s="49"/>
      <c r="KOZ15" s="49"/>
      <c r="KPA15" s="49"/>
      <c r="KPB15" s="49"/>
      <c r="KPC15" s="49"/>
      <c r="KPD15" s="49"/>
      <c r="KPE15" s="49"/>
      <c r="KPF15" s="49"/>
      <c r="KPG15" s="49"/>
      <c r="KPH15" s="49"/>
      <c r="KPI15" s="49"/>
      <c r="KPJ15" s="49"/>
      <c r="KPK15" s="49"/>
      <c r="KPL15" s="49"/>
      <c r="KPM15" s="49"/>
      <c r="KPN15" s="49"/>
      <c r="KPO15" s="49"/>
      <c r="KPP15" s="49"/>
      <c r="KPQ15" s="49"/>
      <c r="KPR15" s="49"/>
      <c r="KPS15" s="49"/>
      <c r="KPT15" s="49"/>
      <c r="KPU15" s="49"/>
      <c r="KPV15" s="49"/>
      <c r="KPW15" s="49"/>
      <c r="KPX15" s="49"/>
      <c r="KPY15" s="49"/>
      <c r="KPZ15" s="49"/>
      <c r="KQA15" s="49"/>
      <c r="KQB15" s="49"/>
      <c r="KQC15" s="49"/>
      <c r="KQD15" s="49"/>
      <c r="KQE15" s="49"/>
      <c r="KQF15" s="49"/>
      <c r="KQG15" s="49"/>
      <c r="KQH15" s="49"/>
      <c r="KQI15" s="49"/>
      <c r="KQJ15" s="49"/>
      <c r="KQK15" s="49"/>
      <c r="KQL15" s="49"/>
      <c r="KQM15" s="49"/>
      <c r="KQN15" s="49"/>
      <c r="KQO15" s="49"/>
      <c r="KQP15" s="49"/>
      <c r="KQQ15" s="49"/>
      <c r="KQR15" s="49"/>
      <c r="KQS15" s="49"/>
      <c r="KQT15" s="49"/>
      <c r="KQU15" s="49"/>
      <c r="KQV15" s="49"/>
      <c r="KQW15" s="49"/>
      <c r="KQX15" s="49"/>
      <c r="KQY15" s="49"/>
      <c r="KQZ15" s="49"/>
      <c r="KRA15" s="49"/>
      <c r="KRB15" s="49"/>
      <c r="KRC15" s="49"/>
      <c r="KRD15" s="49"/>
      <c r="KRE15" s="49"/>
      <c r="KRF15" s="49"/>
      <c r="KRG15" s="49"/>
      <c r="KRH15" s="49"/>
      <c r="KRI15" s="49"/>
      <c r="KRJ15" s="49"/>
      <c r="KRK15" s="49"/>
      <c r="KRL15" s="49"/>
      <c r="KRM15" s="49"/>
      <c r="KRN15" s="49"/>
      <c r="KRO15" s="49"/>
      <c r="KRP15" s="49"/>
      <c r="KRQ15" s="49"/>
      <c r="KRR15" s="49"/>
      <c r="KRS15" s="49"/>
      <c r="KRT15" s="49"/>
      <c r="KRU15" s="49"/>
      <c r="KRV15" s="49"/>
      <c r="KRW15" s="49"/>
      <c r="KRX15" s="49"/>
      <c r="KRY15" s="49"/>
      <c r="KRZ15" s="49"/>
      <c r="KSA15" s="49"/>
      <c r="KSB15" s="49"/>
      <c r="KSC15" s="49"/>
      <c r="KSD15" s="49"/>
      <c r="KSE15" s="49"/>
      <c r="KSF15" s="49"/>
      <c r="KSG15" s="49"/>
      <c r="KSH15" s="49"/>
      <c r="KSI15" s="49"/>
      <c r="KSJ15" s="49"/>
      <c r="KSK15" s="49"/>
      <c r="KSL15" s="49"/>
      <c r="KSM15" s="49"/>
      <c r="KSN15" s="49"/>
      <c r="KSO15" s="49"/>
      <c r="KSP15" s="49"/>
      <c r="KSQ15" s="49"/>
      <c r="KSR15" s="49"/>
      <c r="KSS15" s="49"/>
      <c r="KST15" s="49"/>
      <c r="KSU15" s="49"/>
      <c r="KSV15" s="49"/>
      <c r="KSW15" s="49"/>
      <c r="KSX15" s="49"/>
      <c r="KSY15" s="49"/>
      <c r="KSZ15" s="49"/>
      <c r="KTA15" s="49"/>
      <c r="KTB15" s="49"/>
      <c r="KTC15" s="49"/>
      <c r="KTD15" s="49"/>
      <c r="KTE15" s="49"/>
      <c r="KTF15" s="49"/>
      <c r="KTG15" s="49"/>
      <c r="KTH15" s="49"/>
      <c r="KTI15" s="49"/>
      <c r="KTJ15" s="49"/>
      <c r="KTK15" s="49"/>
      <c r="KTL15" s="49"/>
      <c r="KTM15" s="49"/>
      <c r="KTN15" s="49"/>
      <c r="KTO15" s="49"/>
      <c r="KTP15" s="49"/>
      <c r="KTQ15" s="49"/>
      <c r="KTR15" s="49"/>
      <c r="KTS15" s="49"/>
      <c r="KTT15" s="49"/>
      <c r="KTU15" s="49"/>
      <c r="KTV15" s="49"/>
      <c r="KTW15" s="49"/>
      <c r="KTX15" s="49"/>
      <c r="KTY15" s="49"/>
      <c r="KTZ15" s="49"/>
      <c r="KUA15" s="49"/>
      <c r="KUB15" s="49"/>
      <c r="KUC15" s="49"/>
      <c r="KUD15" s="49"/>
      <c r="KUE15" s="49"/>
      <c r="KUF15" s="49"/>
      <c r="KUG15" s="49"/>
      <c r="KUH15" s="49"/>
      <c r="KUI15" s="49"/>
      <c r="KUJ15" s="49"/>
      <c r="KUK15" s="49"/>
      <c r="KUL15" s="49"/>
      <c r="KUM15" s="49"/>
      <c r="KUN15" s="49"/>
      <c r="KUO15" s="49"/>
      <c r="KUP15" s="49"/>
      <c r="KUQ15" s="49"/>
      <c r="KUR15" s="49"/>
      <c r="KUS15" s="49"/>
      <c r="KUT15" s="49"/>
      <c r="KUU15" s="49"/>
      <c r="KUV15" s="49"/>
      <c r="KUW15" s="49"/>
      <c r="KUX15" s="49"/>
      <c r="KUY15" s="49"/>
      <c r="KUZ15" s="49"/>
      <c r="KVA15" s="49"/>
      <c r="KVB15" s="49"/>
      <c r="KVC15" s="49"/>
      <c r="KVD15" s="49"/>
      <c r="KVE15" s="49"/>
      <c r="KVF15" s="49"/>
      <c r="KVG15" s="49"/>
      <c r="KVH15" s="49"/>
      <c r="KVI15" s="49"/>
      <c r="KVJ15" s="49"/>
      <c r="KVK15" s="49"/>
      <c r="KVL15" s="49"/>
      <c r="KVM15" s="49"/>
      <c r="KVN15" s="49"/>
      <c r="KVO15" s="49"/>
      <c r="KVP15" s="49"/>
      <c r="KVQ15" s="49"/>
      <c r="KVR15" s="49"/>
      <c r="KVS15" s="49"/>
      <c r="KVT15" s="49"/>
      <c r="KVU15" s="49"/>
      <c r="KVV15" s="49"/>
      <c r="KVW15" s="49"/>
      <c r="KVX15" s="49"/>
      <c r="KVY15" s="49"/>
      <c r="KVZ15" s="49"/>
      <c r="KWA15" s="49"/>
      <c r="KWB15" s="49"/>
      <c r="KWC15" s="49"/>
      <c r="KWD15" s="49"/>
      <c r="KWE15" s="49"/>
      <c r="KWF15" s="49"/>
      <c r="KWG15" s="49"/>
      <c r="KWH15" s="49"/>
      <c r="KWI15" s="49"/>
      <c r="KWJ15" s="49"/>
      <c r="KWK15" s="49"/>
      <c r="KWL15" s="49"/>
      <c r="KWM15" s="49"/>
      <c r="KWN15" s="49"/>
      <c r="KWO15" s="49"/>
      <c r="KWP15" s="49"/>
      <c r="KWQ15" s="49"/>
      <c r="KWR15" s="49"/>
      <c r="KWS15" s="49"/>
      <c r="KWT15" s="49"/>
      <c r="KWU15" s="49"/>
      <c r="KWV15" s="49"/>
      <c r="KWW15" s="49"/>
      <c r="KWX15" s="49"/>
      <c r="KWY15" s="49"/>
      <c r="KWZ15" s="49"/>
      <c r="KXA15" s="49"/>
      <c r="KXB15" s="49"/>
      <c r="KXC15" s="49"/>
      <c r="KXD15" s="49"/>
      <c r="KXE15" s="49"/>
      <c r="KXF15" s="49"/>
      <c r="KXG15" s="49"/>
      <c r="KXH15" s="49"/>
      <c r="KXI15" s="49"/>
      <c r="KXJ15" s="49"/>
      <c r="KXK15" s="49"/>
      <c r="KXL15" s="49"/>
      <c r="KXM15" s="49"/>
      <c r="KXN15" s="49"/>
      <c r="KXO15" s="49"/>
      <c r="KXP15" s="49"/>
      <c r="KXQ15" s="49"/>
      <c r="KXR15" s="49"/>
      <c r="KXS15" s="49"/>
      <c r="KXT15" s="49"/>
      <c r="KXU15" s="49"/>
      <c r="KXV15" s="49"/>
      <c r="KXW15" s="49"/>
      <c r="KXX15" s="49"/>
      <c r="KXY15" s="49"/>
      <c r="KXZ15" s="49"/>
      <c r="KYA15" s="49"/>
      <c r="KYB15" s="49"/>
      <c r="KYC15" s="49"/>
      <c r="KYD15" s="49"/>
      <c r="KYE15" s="49"/>
      <c r="KYF15" s="49"/>
      <c r="KYG15" s="49"/>
      <c r="KYH15" s="49"/>
      <c r="KYI15" s="49"/>
      <c r="KYJ15" s="49"/>
      <c r="KYK15" s="49"/>
      <c r="KYL15" s="49"/>
      <c r="KYM15" s="49"/>
      <c r="KYN15" s="49"/>
      <c r="KYO15" s="49"/>
      <c r="KYP15" s="49"/>
      <c r="KYQ15" s="49"/>
      <c r="KYR15" s="49"/>
      <c r="KYS15" s="49"/>
      <c r="KYT15" s="49"/>
      <c r="KYU15" s="49"/>
      <c r="KYV15" s="49"/>
      <c r="KYW15" s="49"/>
      <c r="KYX15" s="49"/>
      <c r="KYY15" s="49"/>
      <c r="KYZ15" s="49"/>
      <c r="KZA15" s="49"/>
      <c r="KZB15" s="49"/>
      <c r="KZC15" s="49"/>
      <c r="KZD15" s="49"/>
      <c r="KZE15" s="49"/>
      <c r="KZF15" s="49"/>
      <c r="KZG15" s="49"/>
      <c r="KZH15" s="49"/>
      <c r="KZI15" s="49"/>
      <c r="KZJ15" s="49"/>
      <c r="KZK15" s="49"/>
      <c r="KZL15" s="49"/>
      <c r="KZM15" s="49"/>
      <c r="KZN15" s="49"/>
      <c r="KZO15" s="49"/>
      <c r="KZP15" s="49"/>
      <c r="KZQ15" s="49"/>
      <c r="KZR15" s="49"/>
      <c r="KZS15" s="49"/>
      <c r="KZT15" s="49"/>
      <c r="KZU15" s="49"/>
      <c r="KZV15" s="49"/>
      <c r="KZW15" s="49"/>
      <c r="KZX15" s="49"/>
      <c r="KZY15" s="49"/>
      <c r="KZZ15" s="49"/>
      <c r="LAA15" s="49"/>
      <c r="LAB15" s="49"/>
      <c r="LAC15" s="49"/>
      <c r="LAD15" s="49"/>
      <c r="LAE15" s="49"/>
      <c r="LAF15" s="49"/>
      <c r="LAG15" s="49"/>
      <c r="LAH15" s="49"/>
      <c r="LAI15" s="49"/>
      <c r="LAJ15" s="49"/>
      <c r="LAK15" s="49"/>
      <c r="LAL15" s="49"/>
      <c r="LAM15" s="49"/>
      <c r="LAN15" s="49"/>
      <c r="LAO15" s="49"/>
      <c r="LAP15" s="49"/>
      <c r="LAQ15" s="49"/>
      <c r="LAR15" s="49"/>
      <c r="LAS15" s="49"/>
      <c r="LAT15" s="49"/>
      <c r="LAU15" s="49"/>
      <c r="LAV15" s="49"/>
      <c r="LAW15" s="49"/>
      <c r="LAX15" s="49"/>
      <c r="LAY15" s="49"/>
      <c r="LAZ15" s="49"/>
      <c r="LBA15" s="49"/>
      <c r="LBB15" s="49"/>
      <c r="LBC15" s="49"/>
      <c r="LBD15" s="49"/>
      <c r="LBE15" s="49"/>
      <c r="LBF15" s="49"/>
      <c r="LBG15" s="49"/>
      <c r="LBH15" s="49"/>
      <c r="LBI15" s="49"/>
      <c r="LBJ15" s="49"/>
      <c r="LBK15" s="49"/>
      <c r="LBL15" s="49"/>
      <c r="LBM15" s="49"/>
      <c r="LBN15" s="49"/>
      <c r="LBO15" s="49"/>
      <c r="LBP15" s="49"/>
      <c r="LBQ15" s="49"/>
      <c r="LBR15" s="49"/>
      <c r="LBS15" s="49"/>
      <c r="LBT15" s="49"/>
      <c r="LBU15" s="49"/>
      <c r="LBV15" s="49"/>
      <c r="LBW15" s="49"/>
      <c r="LBX15" s="49"/>
      <c r="LBY15" s="49"/>
      <c r="LBZ15" s="49"/>
      <c r="LCA15" s="49"/>
      <c r="LCB15" s="49"/>
      <c r="LCC15" s="49"/>
      <c r="LCD15" s="49"/>
      <c r="LCE15" s="49"/>
      <c r="LCF15" s="49"/>
      <c r="LCG15" s="49"/>
      <c r="LCH15" s="49"/>
      <c r="LCI15" s="49"/>
      <c r="LCJ15" s="49"/>
      <c r="LCK15" s="49"/>
      <c r="LCL15" s="49"/>
      <c r="LCM15" s="49"/>
      <c r="LCN15" s="49"/>
      <c r="LCO15" s="49"/>
      <c r="LCP15" s="49"/>
      <c r="LCQ15" s="49"/>
      <c r="LCR15" s="49"/>
      <c r="LCS15" s="49"/>
      <c r="LCT15" s="49"/>
      <c r="LCU15" s="49"/>
      <c r="LCV15" s="49"/>
      <c r="LCW15" s="49"/>
      <c r="LCX15" s="49"/>
      <c r="LCY15" s="49"/>
      <c r="LCZ15" s="49"/>
      <c r="LDA15" s="49"/>
      <c r="LDB15" s="49"/>
      <c r="LDC15" s="49"/>
      <c r="LDD15" s="49"/>
      <c r="LDE15" s="49"/>
      <c r="LDF15" s="49"/>
      <c r="LDG15" s="49"/>
      <c r="LDH15" s="49"/>
      <c r="LDI15" s="49"/>
      <c r="LDJ15" s="49"/>
      <c r="LDK15" s="49"/>
      <c r="LDL15" s="49"/>
      <c r="LDM15" s="49"/>
      <c r="LDN15" s="49"/>
      <c r="LDO15" s="49"/>
      <c r="LDP15" s="49"/>
      <c r="LDQ15" s="49"/>
      <c r="LDR15" s="49"/>
      <c r="LDS15" s="49"/>
      <c r="LDT15" s="49"/>
      <c r="LDU15" s="49"/>
      <c r="LDV15" s="49"/>
      <c r="LDW15" s="49"/>
      <c r="LDX15" s="49"/>
      <c r="LDY15" s="49"/>
      <c r="LDZ15" s="49"/>
      <c r="LEA15" s="49"/>
      <c r="LEB15" s="49"/>
      <c r="LEC15" s="49"/>
      <c r="LED15" s="49"/>
      <c r="LEE15" s="49"/>
      <c r="LEF15" s="49"/>
      <c r="LEG15" s="49"/>
      <c r="LEH15" s="49"/>
      <c r="LEI15" s="49"/>
      <c r="LEJ15" s="49"/>
      <c r="LEK15" s="49"/>
      <c r="LEL15" s="49"/>
      <c r="LEM15" s="49"/>
      <c r="LEN15" s="49"/>
      <c r="LEO15" s="49"/>
      <c r="LEP15" s="49"/>
      <c r="LEQ15" s="49"/>
      <c r="LER15" s="49"/>
      <c r="LES15" s="49"/>
      <c r="LET15" s="49"/>
      <c r="LEU15" s="49"/>
      <c r="LEV15" s="49"/>
      <c r="LEW15" s="49"/>
      <c r="LEX15" s="49"/>
      <c r="LEY15" s="49"/>
      <c r="LEZ15" s="49"/>
      <c r="LFA15" s="49"/>
      <c r="LFB15" s="49"/>
      <c r="LFC15" s="49"/>
      <c r="LFD15" s="49"/>
      <c r="LFE15" s="49"/>
      <c r="LFF15" s="49"/>
      <c r="LFG15" s="49"/>
      <c r="LFH15" s="49"/>
      <c r="LFI15" s="49"/>
      <c r="LFJ15" s="49"/>
      <c r="LFK15" s="49"/>
      <c r="LFL15" s="49"/>
      <c r="LFM15" s="49"/>
      <c r="LFN15" s="49"/>
      <c r="LFO15" s="49"/>
      <c r="LFP15" s="49"/>
      <c r="LFQ15" s="49"/>
      <c r="LFR15" s="49"/>
      <c r="LFS15" s="49"/>
      <c r="LFT15" s="49"/>
      <c r="LFU15" s="49"/>
      <c r="LFV15" s="49"/>
      <c r="LFW15" s="49"/>
      <c r="LFX15" s="49"/>
      <c r="LFY15" s="49"/>
      <c r="LFZ15" s="49"/>
      <c r="LGA15" s="49"/>
      <c r="LGB15" s="49"/>
      <c r="LGC15" s="49"/>
      <c r="LGD15" s="49"/>
      <c r="LGE15" s="49"/>
      <c r="LGF15" s="49"/>
      <c r="LGG15" s="49"/>
      <c r="LGH15" s="49"/>
      <c r="LGI15" s="49"/>
      <c r="LGJ15" s="49"/>
      <c r="LGK15" s="49"/>
      <c r="LGL15" s="49"/>
      <c r="LGM15" s="49"/>
      <c r="LGN15" s="49"/>
      <c r="LGO15" s="49"/>
      <c r="LGP15" s="49"/>
      <c r="LGQ15" s="49"/>
      <c r="LGR15" s="49"/>
      <c r="LGS15" s="49"/>
      <c r="LGT15" s="49"/>
      <c r="LGU15" s="49"/>
      <c r="LGV15" s="49"/>
      <c r="LGW15" s="49"/>
      <c r="LGX15" s="49"/>
      <c r="LGY15" s="49"/>
      <c r="LGZ15" s="49"/>
      <c r="LHA15" s="49"/>
      <c r="LHB15" s="49"/>
      <c r="LHC15" s="49"/>
      <c r="LHD15" s="49"/>
      <c r="LHE15" s="49"/>
      <c r="LHF15" s="49"/>
      <c r="LHG15" s="49"/>
      <c r="LHH15" s="49"/>
      <c r="LHI15" s="49"/>
      <c r="LHJ15" s="49"/>
      <c r="LHK15" s="49"/>
      <c r="LHL15" s="49"/>
      <c r="LHM15" s="49"/>
      <c r="LHN15" s="49"/>
      <c r="LHO15" s="49"/>
      <c r="LHP15" s="49"/>
      <c r="LHQ15" s="49"/>
      <c r="LHR15" s="49"/>
      <c r="LHS15" s="49"/>
      <c r="LHT15" s="49"/>
      <c r="LHU15" s="49"/>
      <c r="LHV15" s="49"/>
      <c r="LHW15" s="49"/>
      <c r="LHX15" s="49"/>
      <c r="LHY15" s="49"/>
      <c r="LHZ15" s="49"/>
      <c r="LIA15" s="49"/>
      <c r="LIB15" s="49"/>
      <c r="LIC15" s="49"/>
      <c r="LID15" s="49"/>
      <c r="LIE15" s="49"/>
      <c r="LIF15" s="49"/>
      <c r="LIG15" s="49"/>
      <c r="LIH15" s="49"/>
      <c r="LII15" s="49"/>
      <c r="LIJ15" s="49"/>
      <c r="LIK15" s="49"/>
      <c r="LIL15" s="49"/>
      <c r="LIM15" s="49"/>
      <c r="LIN15" s="49"/>
      <c r="LIO15" s="49"/>
      <c r="LIP15" s="49"/>
      <c r="LIQ15" s="49"/>
      <c r="LIR15" s="49"/>
      <c r="LIS15" s="49"/>
      <c r="LIT15" s="49"/>
      <c r="LIU15" s="49"/>
      <c r="LIV15" s="49"/>
      <c r="LIW15" s="49"/>
      <c r="LIX15" s="49"/>
      <c r="LIY15" s="49"/>
      <c r="LIZ15" s="49"/>
      <c r="LJA15" s="49"/>
      <c r="LJB15" s="49"/>
      <c r="LJC15" s="49"/>
      <c r="LJD15" s="49"/>
      <c r="LJE15" s="49"/>
      <c r="LJF15" s="49"/>
      <c r="LJG15" s="49"/>
      <c r="LJH15" s="49"/>
      <c r="LJI15" s="49"/>
      <c r="LJJ15" s="49"/>
      <c r="LJK15" s="49"/>
      <c r="LJL15" s="49"/>
      <c r="LJM15" s="49"/>
      <c r="LJN15" s="49"/>
      <c r="LJO15" s="49"/>
      <c r="LJP15" s="49"/>
      <c r="LJQ15" s="49"/>
      <c r="LJR15" s="49"/>
      <c r="LJS15" s="49"/>
      <c r="LJT15" s="49"/>
      <c r="LJU15" s="49"/>
      <c r="LJV15" s="49"/>
      <c r="LJW15" s="49"/>
      <c r="LJX15" s="49"/>
      <c r="LJY15" s="49"/>
      <c r="LJZ15" s="49"/>
      <c r="LKA15" s="49"/>
      <c r="LKB15" s="49"/>
      <c r="LKC15" s="49"/>
      <c r="LKD15" s="49"/>
      <c r="LKE15" s="49"/>
      <c r="LKF15" s="49"/>
      <c r="LKG15" s="49"/>
      <c r="LKH15" s="49"/>
      <c r="LKI15" s="49"/>
      <c r="LKJ15" s="49"/>
      <c r="LKK15" s="49"/>
      <c r="LKL15" s="49"/>
      <c r="LKM15" s="49"/>
      <c r="LKN15" s="49"/>
      <c r="LKO15" s="49"/>
      <c r="LKP15" s="49"/>
      <c r="LKQ15" s="49"/>
      <c r="LKR15" s="49"/>
      <c r="LKS15" s="49"/>
      <c r="LKT15" s="49"/>
      <c r="LKU15" s="49"/>
      <c r="LKV15" s="49"/>
      <c r="LKW15" s="49"/>
      <c r="LKX15" s="49"/>
      <c r="LKY15" s="49"/>
      <c r="LKZ15" s="49"/>
      <c r="LLA15" s="49"/>
      <c r="LLB15" s="49"/>
      <c r="LLC15" s="49"/>
      <c r="LLD15" s="49"/>
      <c r="LLE15" s="49"/>
      <c r="LLF15" s="49"/>
      <c r="LLG15" s="49"/>
      <c r="LLH15" s="49"/>
      <c r="LLI15" s="49"/>
      <c r="LLJ15" s="49"/>
      <c r="LLK15" s="49"/>
      <c r="LLL15" s="49"/>
      <c r="LLM15" s="49"/>
      <c r="LLN15" s="49"/>
      <c r="LLO15" s="49"/>
      <c r="LLP15" s="49"/>
      <c r="LLQ15" s="49"/>
      <c r="LLR15" s="49"/>
      <c r="LLS15" s="49"/>
      <c r="LLT15" s="49"/>
      <c r="LLU15" s="49"/>
      <c r="LLV15" s="49"/>
      <c r="LLW15" s="49"/>
      <c r="LLX15" s="49"/>
      <c r="LLY15" s="49"/>
      <c r="LLZ15" s="49"/>
      <c r="LMA15" s="49"/>
      <c r="LMB15" s="49"/>
      <c r="LMC15" s="49"/>
      <c r="LMD15" s="49"/>
      <c r="LME15" s="49"/>
      <c r="LMF15" s="49"/>
      <c r="LMG15" s="49"/>
      <c r="LMH15" s="49"/>
      <c r="LMI15" s="49"/>
      <c r="LMJ15" s="49"/>
      <c r="LMK15" s="49"/>
      <c r="LML15" s="49"/>
      <c r="LMM15" s="49"/>
      <c r="LMN15" s="49"/>
      <c r="LMO15" s="49"/>
      <c r="LMP15" s="49"/>
      <c r="LMQ15" s="49"/>
      <c r="LMR15" s="49"/>
      <c r="LMS15" s="49"/>
      <c r="LMT15" s="49"/>
      <c r="LMU15" s="49"/>
      <c r="LMV15" s="49"/>
      <c r="LMW15" s="49"/>
      <c r="LMX15" s="49"/>
      <c r="LMY15" s="49"/>
      <c r="LMZ15" s="49"/>
      <c r="LNA15" s="49"/>
      <c r="LNB15" s="49"/>
      <c r="LNC15" s="49"/>
      <c r="LND15" s="49"/>
      <c r="LNE15" s="49"/>
      <c r="LNF15" s="49"/>
      <c r="LNG15" s="49"/>
      <c r="LNH15" s="49"/>
      <c r="LNI15" s="49"/>
      <c r="LNJ15" s="49"/>
      <c r="LNK15" s="49"/>
      <c r="LNL15" s="49"/>
      <c r="LNM15" s="49"/>
      <c r="LNN15" s="49"/>
      <c r="LNO15" s="49"/>
      <c r="LNP15" s="49"/>
      <c r="LNQ15" s="49"/>
      <c r="LNR15" s="49"/>
      <c r="LNS15" s="49"/>
      <c r="LNT15" s="49"/>
      <c r="LNU15" s="49"/>
      <c r="LNV15" s="49"/>
      <c r="LNW15" s="49"/>
      <c r="LNX15" s="49"/>
      <c r="LNY15" s="49"/>
      <c r="LNZ15" s="49"/>
      <c r="LOA15" s="49"/>
      <c r="LOB15" s="49"/>
      <c r="LOC15" s="49"/>
      <c r="LOD15" s="49"/>
      <c r="LOE15" s="49"/>
      <c r="LOF15" s="49"/>
      <c r="LOG15" s="49"/>
      <c r="LOH15" s="49"/>
      <c r="LOI15" s="49"/>
      <c r="LOJ15" s="49"/>
      <c r="LOK15" s="49"/>
      <c r="LOL15" s="49"/>
      <c r="LOM15" s="49"/>
      <c r="LON15" s="49"/>
      <c r="LOO15" s="49"/>
      <c r="LOP15" s="49"/>
      <c r="LOQ15" s="49"/>
      <c r="LOR15" s="49"/>
      <c r="LOS15" s="49"/>
      <c r="LOT15" s="49"/>
      <c r="LOU15" s="49"/>
      <c r="LOV15" s="49"/>
      <c r="LOW15" s="49"/>
      <c r="LOX15" s="49"/>
      <c r="LOY15" s="49"/>
      <c r="LOZ15" s="49"/>
      <c r="LPA15" s="49"/>
      <c r="LPB15" s="49"/>
      <c r="LPC15" s="49"/>
      <c r="LPD15" s="49"/>
      <c r="LPE15" s="49"/>
      <c r="LPF15" s="49"/>
      <c r="LPG15" s="49"/>
      <c r="LPH15" s="49"/>
      <c r="LPI15" s="49"/>
      <c r="LPJ15" s="49"/>
      <c r="LPK15" s="49"/>
      <c r="LPL15" s="49"/>
      <c r="LPM15" s="49"/>
      <c r="LPN15" s="49"/>
      <c r="LPO15" s="49"/>
      <c r="LPP15" s="49"/>
      <c r="LPQ15" s="49"/>
      <c r="LPR15" s="49"/>
      <c r="LPS15" s="49"/>
      <c r="LPT15" s="49"/>
      <c r="LPU15" s="49"/>
      <c r="LPV15" s="49"/>
      <c r="LPW15" s="49"/>
      <c r="LPX15" s="49"/>
      <c r="LPY15" s="49"/>
      <c r="LPZ15" s="49"/>
      <c r="LQA15" s="49"/>
      <c r="LQB15" s="49"/>
      <c r="LQC15" s="49"/>
      <c r="LQD15" s="49"/>
      <c r="LQE15" s="49"/>
      <c r="LQF15" s="49"/>
      <c r="LQG15" s="49"/>
      <c r="LQH15" s="49"/>
      <c r="LQI15" s="49"/>
      <c r="LQJ15" s="49"/>
      <c r="LQK15" s="49"/>
      <c r="LQL15" s="49"/>
      <c r="LQM15" s="49"/>
      <c r="LQN15" s="49"/>
      <c r="LQO15" s="49"/>
      <c r="LQP15" s="49"/>
      <c r="LQQ15" s="49"/>
      <c r="LQR15" s="49"/>
      <c r="LQS15" s="49"/>
      <c r="LQT15" s="49"/>
      <c r="LQU15" s="49"/>
      <c r="LQV15" s="49"/>
      <c r="LQW15" s="49"/>
      <c r="LQX15" s="49"/>
      <c r="LQY15" s="49"/>
      <c r="LQZ15" s="49"/>
      <c r="LRA15" s="49"/>
      <c r="LRB15" s="49"/>
      <c r="LRC15" s="49"/>
      <c r="LRD15" s="49"/>
      <c r="LRE15" s="49"/>
      <c r="LRF15" s="49"/>
      <c r="LRG15" s="49"/>
      <c r="LRH15" s="49"/>
      <c r="LRI15" s="49"/>
      <c r="LRJ15" s="49"/>
      <c r="LRK15" s="49"/>
      <c r="LRL15" s="49"/>
      <c r="LRM15" s="49"/>
      <c r="LRN15" s="49"/>
      <c r="LRO15" s="49"/>
      <c r="LRP15" s="49"/>
      <c r="LRQ15" s="49"/>
      <c r="LRR15" s="49"/>
      <c r="LRS15" s="49"/>
      <c r="LRT15" s="49"/>
      <c r="LRU15" s="49"/>
      <c r="LRV15" s="49"/>
      <c r="LRW15" s="49"/>
      <c r="LRX15" s="49"/>
      <c r="LRY15" s="49"/>
      <c r="LRZ15" s="49"/>
      <c r="LSA15" s="49"/>
      <c r="LSB15" s="49"/>
      <c r="LSC15" s="49"/>
      <c r="LSD15" s="49"/>
      <c r="LSE15" s="49"/>
      <c r="LSF15" s="49"/>
      <c r="LSG15" s="49"/>
      <c r="LSH15" s="49"/>
      <c r="LSI15" s="49"/>
      <c r="LSJ15" s="49"/>
      <c r="LSK15" s="49"/>
      <c r="LSL15" s="49"/>
      <c r="LSM15" s="49"/>
      <c r="LSN15" s="49"/>
      <c r="LSO15" s="49"/>
      <c r="LSP15" s="49"/>
      <c r="LSQ15" s="49"/>
      <c r="LSR15" s="49"/>
      <c r="LSS15" s="49"/>
      <c r="LST15" s="49"/>
      <c r="LSU15" s="49"/>
      <c r="LSV15" s="49"/>
      <c r="LSW15" s="49"/>
      <c r="LSX15" s="49"/>
      <c r="LSY15" s="49"/>
      <c r="LSZ15" s="49"/>
      <c r="LTA15" s="49"/>
      <c r="LTB15" s="49"/>
      <c r="LTC15" s="49"/>
      <c r="LTD15" s="49"/>
      <c r="LTE15" s="49"/>
      <c r="LTF15" s="49"/>
      <c r="LTG15" s="49"/>
      <c r="LTH15" s="49"/>
      <c r="LTI15" s="49"/>
      <c r="LTJ15" s="49"/>
      <c r="LTK15" s="49"/>
      <c r="LTL15" s="49"/>
      <c r="LTM15" s="49"/>
      <c r="LTN15" s="49"/>
      <c r="LTO15" s="49"/>
      <c r="LTP15" s="49"/>
      <c r="LTQ15" s="49"/>
      <c r="LTR15" s="49"/>
      <c r="LTS15" s="49"/>
      <c r="LTT15" s="49"/>
      <c r="LTU15" s="49"/>
      <c r="LTV15" s="49"/>
      <c r="LTW15" s="49"/>
      <c r="LTX15" s="49"/>
      <c r="LTY15" s="49"/>
      <c r="LTZ15" s="49"/>
      <c r="LUA15" s="49"/>
      <c r="LUB15" s="49"/>
      <c r="LUC15" s="49"/>
      <c r="LUD15" s="49"/>
      <c r="LUE15" s="49"/>
      <c r="LUF15" s="49"/>
      <c r="LUG15" s="49"/>
      <c r="LUH15" s="49"/>
      <c r="LUI15" s="49"/>
      <c r="LUJ15" s="49"/>
      <c r="LUK15" s="49"/>
      <c r="LUL15" s="49"/>
      <c r="LUM15" s="49"/>
      <c r="LUN15" s="49"/>
      <c r="LUO15" s="49"/>
      <c r="LUP15" s="49"/>
      <c r="LUQ15" s="49"/>
      <c r="LUR15" s="49"/>
      <c r="LUS15" s="49"/>
      <c r="LUT15" s="49"/>
      <c r="LUU15" s="49"/>
      <c r="LUV15" s="49"/>
      <c r="LUW15" s="49"/>
      <c r="LUX15" s="49"/>
      <c r="LUY15" s="49"/>
      <c r="LUZ15" s="49"/>
      <c r="LVA15" s="49"/>
      <c r="LVB15" s="49"/>
      <c r="LVC15" s="49"/>
      <c r="LVD15" s="49"/>
      <c r="LVE15" s="49"/>
      <c r="LVF15" s="49"/>
      <c r="LVG15" s="49"/>
      <c r="LVH15" s="49"/>
      <c r="LVI15" s="49"/>
      <c r="LVJ15" s="49"/>
      <c r="LVK15" s="49"/>
      <c r="LVL15" s="49"/>
      <c r="LVM15" s="49"/>
      <c r="LVN15" s="49"/>
      <c r="LVO15" s="49"/>
      <c r="LVP15" s="49"/>
      <c r="LVQ15" s="49"/>
      <c r="LVR15" s="49"/>
      <c r="LVS15" s="49"/>
      <c r="LVT15" s="49"/>
      <c r="LVU15" s="49"/>
      <c r="LVV15" s="49"/>
      <c r="LVW15" s="49"/>
      <c r="LVX15" s="49"/>
      <c r="LVY15" s="49"/>
      <c r="LVZ15" s="49"/>
      <c r="LWA15" s="49"/>
      <c r="LWB15" s="49"/>
      <c r="LWC15" s="49"/>
      <c r="LWD15" s="49"/>
      <c r="LWE15" s="49"/>
      <c r="LWF15" s="49"/>
      <c r="LWG15" s="49"/>
      <c r="LWH15" s="49"/>
      <c r="LWI15" s="49"/>
      <c r="LWJ15" s="49"/>
      <c r="LWK15" s="49"/>
      <c r="LWL15" s="49"/>
      <c r="LWM15" s="49"/>
      <c r="LWN15" s="49"/>
      <c r="LWO15" s="49"/>
      <c r="LWP15" s="49"/>
      <c r="LWQ15" s="49"/>
      <c r="LWR15" s="49"/>
      <c r="LWS15" s="49"/>
      <c r="LWT15" s="49"/>
      <c r="LWU15" s="49"/>
      <c r="LWV15" s="49"/>
      <c r="LWW15" s="49"/>
      <c r="LWX15" s="49"/>
      <c r="LWY15" s="49"/>
      <c r="LWZ15" s="49"/>
      <c r="LXA15" s="49"/>
      <c r="LXB15" s="49"/>
      <c r="LXC15" s="49"/>
      <c r="LXD15" s="49"/>
      <c r="LXE15" s="49"/>
      <c r="LXF15" s="49"/>
      <c r="LXG15" s="49"/>
      <c r="LXH15" s="49"/>
      <c r="LXI15" s="49"/>
      <c r="LXJ15" s="49"/>
      <c r="LXK15" s="49"/>
      <c r="LXL15" s="49"/>
      <c r="LXM15" s="49"/>
      <c r="LXN15" s="49"/>
      <c r="LXO15" s="49"/>
      <c r="LXP15" s="49"/>
      <c r="LXQ15" s="49"/>
      <c r="LXR15" s="49"/>
      <c r="LXS15" s="49"/>
      <c r="LXT15" s="49"/>
      <c r="LXU15" s="49"/>
      <c r="LXV15" s="49"/>
      <c r="LXW15" s="49"/>
      <c r="LXX15" s="49"/>
      <c r="LXY15" s="49"/>
      <c r="LXZ15" s="49"/>
      <c r="LYA15" s="49"/>
      <c r="LYB15" s="49"/>
      <c r="LYC15" s="49"/>
      <c r="LYD15" s="49"/>
      <c r="LYE15" s="49"/>
      <c r="LYF15" s="49"/>
      <c r="LYG15" s="49"/>
      <c r="LYH15" s="49"/>
      <c r="LYI15" s="49"/>
      <c r="LYJ15" s="49"/>
      <c r="LYK15" s="49"/>
      <c r="LYL15" s="49"/>
      <c r="LYM15" s="49"/>
      <c r="LYN15" s="49"/>
      <c r="LYO15" s="49"/>
      <c r="LYP15" s="49"/>
      <c r="LYQ15" s="49"/>
      <c r="LYR15" s="49"/>
      <c r="LYS15" s="49"/>
      <c r="LYT15" s="49"/>
      <c r="LYU15" s="49"/>
      <c r="LYV15" s="49"/>
      <c r="LYW15" s="49"/>
      <c r="LYX15" s="49"/>
      <c r="LYY15" s="49"/>
      <c r="LYZ15" s="49"/>
      <c r="LZA15" s="49"/>
      <c r="LZB15" s="49"/>
      <c r="LZC15" s="49"/>
      <c r="LZD15" s="49"/>
      <c r="LZE15" s="49"/>
      <c r="LZF15" s="49"/>
      <c r="LZG15" s="49"/>
      <c r="LZH15" s="49"/>
      <c r="LZI15" s="49"/>
      <c r="LZJ15" s="49"/>
      <c r="LZK15" s="49"/>
      <c r="LZL15" s="49"/>
      <c r="LZM15" s="49"/>
      <c r="LZN15" s="49"/>
      <c r="LZO15" s="49"/>
      <c r="LZP15" s="49"/>
      <c r="LZQ15" s="49"/>
      <c r="LZR15" s="49"/>
      <c r="LZS15" s="49"/>
      <c r="LZT15" s="49"/>
      <c r="LZU15" s="49"/>
      <c r="LZV15" s="49"/>
      <c r="LZW15" s="49"/>
      <c r="LZX15" s="49"/>
      <c r="LZY15" s="49"/>
      <c r="LZZ15" s="49"/>
      <c r="MAA15" s="49"/>
      <c r="MAB15" s="49"/>
      <c r="MAC15" s="49"/>
      <c r="MAD15" s="49"/>
      <c r="MAE15" s="49"/>
      <c r="MAF15" s="49"/>
      <c r="MAG15" s="49"/>
      <c r="MAH15" s="49"/>
      <c r="MAI15" s="49"/>
      <c r="MAJ15" s="49"/>
      <c r="MAK15" s="49"/>
      <c r="MAL15" s="49"/>
      <c r="MAM15" s="49"/>
      <c r="MAN15" s="49"/>
      <c r="MAO15" s="49"/>
      <c r="MAP15" s="49"/>
      <c r="MAQ15" s="49"/>
      <c r="MAR15" s="49"/>
      <c r="MAS15" s="49"/>
      <c r="MAT15" s="49"/>
      <c r="MAU15" s="49"/>
      <c r="MAV15" s="49"/>
      <c r="MAW15" s="49"/>
      <c r="MAX15" s="49"/>
      <c r="MAY15" s="49"/>
      <c r="MAZ15" s="49"/>
      <c r="MBA15" s="49"/>
      <c r="MBB15" s="49"/>
      <c r="MBC15" s="49"/>
      <c r="MBD15" s="49"/>
      <c r="MBE15" s="49"/>
      <c r="MBF15" s="49"/>
      <c r="MBG15" s="49"/>
      <c r="MBH15" s="49"/>
      <c r="MBI15" s="49"/>
      <c r="MBJ15" s="49"/>
      <c r="MBK15" s="49"/>
      <c r="MBL15" s="49"/>
      <c r="MBM15" s="49"/>
      <c r="MBN15" s="49"/>
      <c r="MBO15" s="49"/>
      <c r="MBP15" s="49"/>
      <c r="MBQ15" s="49"/>
      <c r="MBR15" s="49"/>
      <c r="MBS15" s="49"/>
      <c r="MBT15" s="49"/>
      <c r="MBU15" s="49"/>
      <c r="MBV15" s="49"/>
      <c r="MBW15" s="49"/>
      <c r="MBX15" s="49"/>
      <c r="MBY15" s="49"/>
      <c r="MBZ15" s="49"/>
      <c r="MCA15" s="49"/>
      <c r="MCB15" s="49"/>
      <c r="MCC15" s="49"/>
      <c r="MCD15" s="49"/>
      <c r="MCE15" s="49"/>
      <c r="MCF15" s="49"/>
      <c r="MCG15" s="49"/>
      <c r="MCH15" s="49"/>
      <c r="MCI15" s="49"/>
      <c r="MCJ15" s="49"/>
      <c r="MCK15" s="49"/>
      <c r="MCL15" s="49"/>
      <c r="MCM15" s="49"/>
      <c r="MCN15" s="49"/>
      <c r="MCO15" s="49"/>
      <c r="MCP15" s="49"/>
      <c r="MCQ15" s="49"/>
      <c r="MCR15" s="49"/>
      <c r="MCS15" s="49"/>
      <c r="MCT15" s="49"/>
      <c r="MCU15" s="49"/>
      <c r="MCV15" s="49"/>
      <c r="MCW15" s="49"/>
      <c r="MCX15" s="49"/>
      <c r="MCY15" s="49"/>
      <c r="MCZ15" s="49"/>
      <c r="MDA15" s="49"/>
      <c r="MDB15" s="49"/>
      <c r="MDC15" s="49"/>
      <c r="MDD15" s="49"/>
      <c r="MDE15" s="49"/>
      <c r="MDF15" s="49"/>
      <c r="MDG15" s="49"/>
      <c r="MDH15" s="49"/>
      <c r="MDI15" s="49"/>
      <c r="MDJ15" s="49"/>
      <c r="MDK15" s="49"/>
      <c r="MDL15" s="49"/>
      <c r="MDM15" s="49"/>
      <c r="MDN15" s="49"/>
      <c r="MDO15" s="49"/>
      <c r="MDP15" s="49"/>
      <c r="MDQ15" s="49"/>
      <c r="MDR15" s="49"/>
      <c r="MDS15" s="49"/>
      <c r="MDT15" s="49"/>
      <c r="MDU15" s="49"/>
      <c r="MDV15" s="49"/>
      <c r="MDW15" s="49"/>
      <c r="MDX15" s="49"/>
      <c r="MDY15" s="49"/>
      <c r="MDZ15" s="49"/>
      <c r="MEA15" s="49"/>
      <c r="MEB15" s="49"/>
      <c r="MEC15" s="49"/>
      <c r="MED15" s="49"/>
      <c r="MEE15" s="49"/>
      <c r="MEF15" s="49"/>
      <c r="MEG15" s="49"/>
      <c r="MEH15" s="49"/>
      <c r="MEI15" s="49"/>
      <c r="MEJ15" s="49"/>
      <c r="MEK15" s="49"/>
      <c r="MEL15" s="49"/>
      <c r="MEM15" s="49"/>
      <c r="MEN15" s="49"/>
      <c r="MEO15" s="49"/>
      <c r="MEP15" s="49"/>
      <c r="MEQ15" s="49"/>
      <c r="MER15" s="49"/>
      <c r="MES15" s="49"/>
      <c r="MET15" s="49"/>
      <c r="MEU15" s="49"/>
      <c r="MEV15" s="49"/>
      <c r="MEW15" s="49"/>
      <c r="MEX15" s="49"/>
      <c r="MEY15" s="49"/>
      <c r="MEZ15" s="49"/>
      <c r="MFA15" s="49"/>
      <c r="MFB15" s="49"/>
      <c r="MFC15" s="49"/>
      <c r="MFD15" s="49"/>
      <c r="MFE15" s="49"/>
      <c r="MFF15" s="49"/>
      <c r="MFG15" s="49"/>
      <c r="MFH15" s="49"/>
      <c r="MFI15" s="49"/>
      <c r="MFJ15" s="49"/>
      <c r="MFK15" s="49"/>
      <c r="MFL15" s="49"/>
      <c r="MFM15" s="49"/>
      <c r="MFN15" s="49"/>
      <c r="MFO15" s="49"/>
      <c r="MFP15" s="49"/>
      <c r="MFQ15" s="49"/>
      <c r="MFR15" s="49"/>
      <c r="MFS15" s="49"/>
      <c r="MFT15" s="49"/>
      <c r="MFU15" s="49"/>
      <c r="MFV15" s="49"/>
      <c r="MFW15" s="49"/>
      <c r="MFX15" s="49"/>
      <c r="MFY15" s="49"/>
      <c r="MFZ15" s="49"/>
      <c r="MGA15" s="49"/>
      <c r="MGB15" s="49"/>
      <c r="MGC15" s="49"/>
      <c r="MGD15" s="49"/>
      <c r="MGE15" s="49"/>
      <c r="MGF15" s="49"/>
      <c r="MGG15" s="49"/>
      <c r="MGH15" s="49"/>
      <c r="MGI15" s="49"/>
      <c r="MGJ15" s="49"/>
      <c r="MGK15" s="49"/>
      <c r="MGL15" s="49"/>
      <c r="MGM15" s="49"/>
      <c r="MGN15" s="49"/>
      <c r="MGO15" s="49"/>
      <c r="MGP15" s="49"/>
      <c r="MGQ15" s="49"/>
      <c r="MGR15" s="49"/>
      <c r="MGS15" s="49"/>
      <c r="MGT15" s="49"/>
      <c r="MGU15" s="49"/>
      <c r="MGV15" s="49"/>
      <c r="MGW15" s="49"/>
      <c r="MGX15" s="49"/>
      <c r="MGY15" s="49"/>
      <c r="MGZ15" s="49"/>
      <c r="MHA15" s="49"/>
      <c r="MHB15" s="49"/>
      <c r="MHC15" s="49"/>
      <c r="MHD15" s="49"/>
      <c r="MHE15" s="49"/>
      <c r="MHF15" s="49"/>
      <c r="MHG15" s="49"/>
      <c r="MHH15" s="49"/>
      <c r="MHI15" s="49"/>
      <c r="MHJ15" s="49"/>
      <c r="MHK15" s="49"/>
      <c r="MHL15" s="49"/>
      <c r="MHM15" s="49"/>
      <c r="MHN15" s="49"/>
      <c r="MHO15" s="49"/>
      <c r="MHP15" s="49"/>
      <c r="MHQ15" s="49"/>
      <c r="MHR15" s="49"/>
      <c r="MHS15" s="49"/>
      <c r="MHT15" s="49"/>
      <c r="MHU15" s="49"/>
      <c r="MHV15" s="49"/>
      <c r="MHW15" s="49"/>
      <c r="MHX15" s="49"/>
      <c r="MHY15" s="49"/>
      <c r="MHZ15" s="49"/>
      <c r="MIA15" s="49"/>
      <c r="MIB15" s="49"/>
      <c r="MIC15" s="49"/>
      <c r="MID15" s="49"/>
      <c r="MIE15" s="49"/>
      <c r="MIF15" s="49"/>
      <c r="MIG15" s="49"/>
      <c r="MIH15" s="49"/>
      <c r="MII15" s="49"/>
      <c r="MIJ15" s="49"/>
      <c r="MIK15" s="49"/>
      <c r="MIL15" s="49"/>
      <c r="MIM15" s="49"/>
      <c r="MIN15" s="49"/>
      <c r="MIO15" s="49"/>
      <c r="MIP15" s="49"/>
      <c r="MIQ15" s="49"/>
      <c r="MIR15" s="49"/>
      <c r="MIS15" s="49"/>
      <c r="MIT15" s="49"/>
      <c r="MIU15" s="49"/>
      <c r="MIV15" s="49"/>
      <c r="MIW15" s="49"/>
      <c r="MIX15" s="49"/>
      <c r="MIY15" s="49"/>
      <c r="MIZ15" s="49"/>
      <c r="MJA15" s="49"/>
      <c r="MJB15" s="49"/>
      <c r="MJC15" s="49"/>
      <c r="MJD15" s="49"/>
      <c r="MJE15" s="49"/>
      <c r="MJF15" s="49"/>
      <c r="MJG15" s="49"/>
      <c r="MJH15" s="49"/>
      <c r="MJI15" s="49"/>
      <c r="MJJ15" s="49"/>
      <c r="MJK15" s="49"/>
      <c r="MJL15" s="49"/>
      <c r="MJM15" s="49"/>
      <c r="MJN15" s="49"/>
      <c r="MJO15" s="49"/>
      <c r="MJP15" s="49"/>
      <c r="MJQ15" s="49"/>
      <c r="MJR15" s="49"/>
      <c r="MJS15" s="49"/>
      <c r="MJT15" s="49"/>
      <c r="MJU15" s="49"/>
      <c r="MJV15" s="49"/>
      <c r="MJW15" s="49"/>
      <c r="MJX15" s="49"/>
      <c r="MJY15" s="49"/>
      <c r="MJZ15" s="49"/>
      <c r="MKA15" s="49"/>
      <c r="MKB15" s="49"/>
      <c r="MKC15" s="49"/>
      <c r="MKD15" s="49"/>
      <c r="MKE15" s="49"/>
      <c r="MKF15" s="49"/>
      <c r="MKG15" s="49"/>
      <c r="MKH15" s="49"/>
      <c r="MKI15" s="49"/>
      <c r="MKJ15" s="49"/>
      <c r="MKK15" s="49"/>
      <c r="MKL15" s="49"/>
      <c r="MKM15" s="49"/>
      <c r="MKN15" s="49"/>
      <c r="MKO15" s="49"/>
      <c r="MKP15" s="49"/>
      <c r="MKQ15" s="49"/>
      <c r="MKR15" s="49"/>
      <c r="MKS15" s="49"/>
      <c r="MKT15" s="49"/>
      <c r="MKU15" s="49"/>
      <c r="MKV15" s="49"/>
      <c r="MKW15" s="49"/>
      <c r="MKX15" s="49"/>
      <c r="MKY15" s="49"/>
      <c r="MKZ15" s="49"/>
      <c r="MLA15" s="49"/>
      <c r="MLB15" s="49"/>
      <c r="MLC15" s="49"/>
      <c r="MLD15" s="49"/>
      <c r="MLE15" s="49"/>
      <c r="MLF15" s="49"/>
      <c r="MLG15" s="49"/>
      <c r="MLH15" s="49"/>
      <c r="MLI15" s="49"/>
      <c r="MLJ15" s="49"/>
      <c r="MLK15" s="49"/>
      <c r="MLL15" s="49"/>
      <c r="MLM15" s="49"/>
      <c r="MLN15" s="49"/>
      <c r="MLO15" s="49"/>
      <c r="MLP15" s="49"/>
      <c r="MLQ15" s="49"/>
      <c r="MLR15" s="49"/>
      <c r="MLS15" s="49"/>
      <c r="MLT15" s="49"/>
      <c r="MLU15" s="49"/>
      <c r="MLV15" s="49"/>
      <c r="MLW15" s="49"/>
      <c r="MLX15" s="49"/>
      <c r="MLY15" s="49"/>
      <c r="MLZ15" s="49"/>
      <c r="MMA15" s="49"/>
      <c r="MMB15" s="49"/>
      <c r="MMC15" s="49"/>
      <c r="MMD15" s="49"/>
      <c r="MME15" s="49"/>
      <c r="MMF15" s="49"/>
      <c r="MMG15" s="49"/>
      <c r="MMH15" s="49"/>
      <c r="MMI15" s="49"/>
      <c r="MMJ15" s="49"/>
      <c r="MMK15" s="49"/>
      <c r="MML15" s="49"/>
      <c r="MMM15" s="49"/>
      <c r="MMN15" s="49"/>
      <c r="MMO15" s="49"/>
      <c r="MMP15" s="49"/>
      <c r="MMQ15" s="49"/>
      <c r="MMR15" s="49"/>
      <c r="MMS15" s="49"/>
      <c r="MMT15" s="49"/>
      <c r="MMU15" s="49"/>
      <c r="MMV15" s="49"/>
      <c r="MMW15" s="49"/>
      <c r="MMX15" s="49"/>
      <c r="MMY15" s="49"/>
      <c r="MMZ15" s="49"/>
      <c r="MNA15" s="49"/>
      <c r="MNB15" s="49"/>
      <c r="MNC15" s="49"/>
      <c r="MND15" s="49"/>
      <c r="MNE15" s="49"/>
      <c r="MNF15" s="49"/>
      <c r="MNG15" s="49"/>
      <c r="MNH15" s="49"/>
      <c r="MNI15" s="49"/>
      <c r="MNJ15" s="49"/>
      <c r="MNK15" s="49"/>
      <c r="MNL15" s="49"/>
      <c r="MNM15" s="49"/>
      <c r="MNN15" s="49"/>
      <c r="MNO15" s="49"/>
      <c r="MNP15" s="49"/>
      <c r="MNQ15" s="49"/>
      <c r="MNR15" s="49"/>
      <c r="MNS15" s="49"/>
      <c r="MNT15" s="49"/>
      <c r="MNU15" s="49"/>
      <c r="MNV15" s="49"/>
      <c r="MNW15" s="49"/>
      <c r="MNX15" s="49"/>
      <c r="MNY15" s="49"/>
      <c r="MNZ15" s="49"/>
      <c r="MOA15" s="49"/>
      <c r="MOB15" s="49"/>
      <c r="MOC15" s="49"/>
      <c r="MOD15" s="49"/>
      <c r="MOE15" s="49"/>
      <c r="MOF15" s="49"/>
      <c r="MOG15" s="49"/>
      <c r="MOH15" s="49"/>
      <c r="MOI15" s="49"/>
      <c r="MOJ15" s="49"/>
      <c r="MOK15" s="49"/>
      <c r="MOL15" s="49"/>
      <c r="MOM15" s="49"/>
      <c r="MON15" s="49"/>
      <c r="MOO15" s="49"/>
      <c r="MOP15" s="49"/>
      <c r="MOQ15" s="49"/>
      <c r="MOR15" s="49"/>
      <c r="MOS15" s="49"/>
      <c r="MOT15" s="49"/>
      <c r="MOU15" s="49"/>
      <c r="MOV15" s="49"/>
      <c r="MOW15" s="49"/>
      <c r="MOX15" s="49"/>
      <c r="MOY15" s="49"/>
      <c r="MOZ15" s="49"/>
      <c r="MPA15" s="49"/>
      <c r="MPB15" s="49"/>
      <c r="MPC15" s="49"/>
      <c r="MPD15" s="49"/>
      <c r="MPE15" s="49"/>
      <c r="MPF15" s="49"/>
      <c r="MPG15" s="49"/>
      <c r="MPH15" s="49"/>
      <c r="MPI15" s="49"/>
      <c r="MPJ15" s="49"/>
      <c r="MPK15" s="49"/>
      <c r="MPL15" s="49"/>
      <c r="MPM15" s="49"/>
      <c r="MPN15" s="49"/>
      <c r="MPO15" s="49"/>
      <c r="MPP15" s="49"/>
      <c r="MPQ15" s="49"/>
      <c r="MPR15" s="49"/>
      <c r="MPS15" s="49"/>
      <c r="MPT15" s="49"/>
      <c r="MPU15" s="49"/>
      <c r="MPV15" s="49"/>
      <c r="MPW15" s="49"/>
      <c r="MPX15" s="49"/>
      <c r="MPY15" s="49"/>
      <c r="MPZ15" s="49"/>
      <c r="MQA15" s="49"/>
      <c r="MQB15" s="49"/>
      <c r="MQC15" s="49"/>
      <c r="MQD15" s="49"/>
      <c r="MQE15" s="49"/>
      <c r="MQF15" s="49"/>
      <c r="MQG15" s="49"/>
      <c r="MQH15" s="49"/>
      <c r="MQI15" s="49"/>
      <c r="MQJ15" s="49"/>
      <c r="MQK15" s="49"/>
      <c r="MQL15" s="49"/>
      <c r="MQM15" s="49"/>
      <c r="MQN15" s="49"/>
      <c r="MQO15" s="49"/>
      <c r="MQP15" s="49"/>
      <c r="MQQ15" s="49"/>
      <c r="MQR15" s="49"/>
      <c r="MQS15" s="49"/>
      <c r="MQT15" s="49"/>
      <c r="MQU15" s="49"/>
      <c r="MQV15" s="49"/>
      <c r="MQW15" s="49"/>
      <c r="MQX15" s="49"/>
      <c r="MQY15" s="49"/>
      <c r="MQZ15" s="49"/>
      <c r="MRA15" s="49"/>
      <c r="MRB15" s="49"/>
      <c r="MRC15" s="49"/>
      <c r="MRD15" s="49"/>
      <c r="MRE15" s="49"/>
      <c r="MRF15" s="49"/>
      <c r="MRG15" s="49"/>
      <c r="MRH15" s="49"/>
      <c r="MRI15" s="49"/>
      <c r="MRJ15" s="49"/>
      <c r="MRK15" s="49"/>
      <c r="MRL15" s="49"/>
      <c r="MRM15" s="49"/>
      <c r="MRN15" s="49"/>
      <c r="MRO15" s="49"/>
      <c r="MRP15" s="49"/>
      <c r="MRQ15" s="49"/>
      <c r="MRR15" s="49"/>
      <c r="MRS15" s="49"/>
      <c r="MRT15" s="49"/>
      <c r="MRU15" s="49"/>
      <c r="MRV15" s="49"/>
      <c r="MRW15" s="49"/>
      <c r="MRX15" s="49"/>
      <c r="MRY15" s="49"/>
      <c r="MRZ15" s="49"/>
      <c r="MSA15" s="49"/>
      <c r="MSB15" s="49"/>
      <c r="MSC15" s="49"/>
      <c r="MSD15" s="49"/>
      <c r="MSE15" s="49"/>
      <c r="MSF15" s="49"/>
      <c r="MSG15" s="49"/>
      <c r="MSH15" s="49"/>
      <c r="MSI15" s="49"/>
      <c r="MSJ15" s="49"/>
      <c r="MSK15" s="49"/>
      <c r="MSL15" s="49"/>
      <c r="MSM15" s="49"/>
      <c r="MSN15" s="49"/>
      <c r="MSO15" s="49"/>
      <c r="MSP15" s="49"/>
      <c r="MSQ15" s="49"/>
      <c r="MSR15" s="49"/>
      <c r="MSS15" s="49"/>
      <c r="MST15" s="49"/>
      <c r="MSU15" s="49"/>
      <c r="MSV15" s="49"/>
      <c r="MSW15" s="49"/>
      <c r="MSX15" s="49"/>
      <c r="MSY15" s="49"/>
      <c r="MSZ15" s="49"/>
      <c r="MTA15" s="49"/>
      <c r="MTB15" s="49"/>
      <c r="MTC15" s="49"/>
      <c r="MTD15" s="49"/>
      <c r="MTE15" s="49"/>
      <c r="MTF15" s="49"/>
      <c r="MTG15" s="49"/>
      <c r="MTH15" s="49"/>
      <c r="MTI15" s="49"/>
      <c r="MTJ15" s="49"/>
      <c r="MTK15" s="49"/>
      <c r="MTL15" s="49"/>
      <c r="MTM15" s="49"/>
      <c r="MTN15" s="49"/>
      <c r="MTO15" s="49"/>
      <c r="MTP15" s="49"/>
      <c r="MTQ15" s="49"/>
      <c r="MTR15" s="49"/>
      <c r="MTS15" s="49"/>
      <c r="MTT15" s="49"/>
      <c r="MTU15" s="49"/>
      <c r="MTV15" s="49"/>
      <c r="MTW15" s="49"/>
      <c r="MTX15" s="49"/>
      <c r="MTY15" s="49"/>
      <c r="MTZ15" s="49"/>
      <c r="MUA15" s="49"/>
      <c r="MUB15" s="49"/>
      <c r="MUC15" s="49"/>
      <c r="MUD15" s="49"/>
      <c r="MUE15" s="49"/>
      <c r="MUF15" s="49"/>
      <c r="MUG15" s="49"/>
      <c r="MUH15" s="49"/>
      <c r="MUI15" s="49"/>
      <c r="MUJ15" s="49"/>
      <c r="MUK15" s="49"/>
      <c r="MUL15" s="49"/>
      <c r="MUM15" s="49"/>
      <c r="MUN15" s="49"/>
      <c r="MUO15" s="49"/>
      <c r="MUP15" s="49"/>
      <c r="MUQ15" s="49"/>
      <c r="MUR15" s="49"/>
      <c r="MUS15" s="49"/>
      <c r="MUT15" s="49"/>
      <c r="MUU15" s="49"/>
      <c r="MUV15" s="49"/>
      <c r="MUW15" s="49"/>
      <c r="MUX15" s="49"/>
      <c r="MUY15" s="49"/>
      <c r="MUZ15" s="49"/>
      <c r="MVA15" s="49"/>
      <c r="MVB15" s="49"/>
      <c r="MVC15" s="49"/>
      <c r="MVD15" s="49"/>
      <c r="MVE15" s="49"/>
      <c r="MVF15" s="49"/>
      <c r="MVG15" s="49"/>
      <c r="MVH15" s="49"/>
      <c r="MVI15" s="49"/>
      <c r="MVJ15" s="49"/>
      <c r="MVK15" s="49"/>
      <c r="MVL15" s="49"/>
      <c r="MVM15" s="49"/>
      <c r="MVN15" s="49"/>
      <c r="MVO15" s="49"/>
      <c r="MVP15" s="49"/>
      <c r="MVQ15" s="49"/>
      <c r="MVR15" s="49"/>
      <c r="MVS15" s="49"/>
      <c r="MVT15" s="49"/>
      <c r="MVU15" s="49"/>
      <c r="MVV15" s="49"/>
      <c r="MVW15" s="49"/>
      <c r="MVX15" s="49"/>
      <c r="MVY15" s="49"/>
      <c r="MVZ15" s="49"/>
      <c r="MWA15" s="49"/>
      <c r="MWB15" s="49"/>
      <c r="MWC15" s="49"/>
      <c r="MWD15" s="49"/>
      <c r="MWE15" s="49"/>
      <c r="MWF15" s="49"/>
      <c r="MWG15" s="49"/>
      <c r="MWH15" s="49"/>
      <c r="MWI15" s="49"/>
      <c r="MWJ15" s="49"/>
      <c r="MWK15" s="49"/>
      <c r="MWL15" s="49"/>
      <c r="MWM15" s="49"/>
      <c r="MWN15" s="49"/>
      <c r="MWO15" s="49"/>
      <c r="MWP15" s="49"/>
      <c r="MWQ15" s="49"/>
      <c r="MWR15" s="49"/>
      <c r="MWS15" s="49"/>
      <c r="MWT15" s="49"/>
      <c r="MWU15" s="49"/>
      <c r="MWV15" s="49"/>
      <c r="MWW15" s="49"/>
      <c r="MWX15" s="49"/>
      <c r="MWY15" s="49"/>
      <c r="MWZ15" s="49"/>
      <c r="MXA15" s="49"/>
      <c r="MXB15" s="49"/>
      <c r="MXC15" s="49"/>
      <c r="MXD15" s="49"/>
      <c r="MXE15" s="49"/>
      <c r="MXF15" s="49"/>
      <c r="MXG15" s="49"/>
      <c r="MXH15" s="49"/>
      <c r="MXI15" s="49"/>
      <c r="MXJ15" s="49"/>
      <c r="MXK15" s="49"/>
      <c r="MXL15" s="49"/>
      <c r="MXM15" s="49"/>
      <c r="MXN15" s="49"/>
      <c r="MXO15" s="49"/>
      <c r="MXP15" s="49"/>
      <c r="MXQ15" s="49"/>
      <c r="MXR15" s="49"/>
      <c r="MXS15" s="49"/>
      <c r="MXT15" s="49"/>
      <c r="MXU15" s="49"/>
      <c r="MXV15" s="49"/>
      <c r="MXW15" s="49"/>
      <c r="MXX15" s="49"/>
      <c r="MXY15" s="49"/>
      <c r="MXZ15" s="49"/>
      <c r="MYA15" s="49"/>
      <c r="MYB15" s="49"/>
      <c r="MYC15" s="49"/>
      <c r="MYD15" s="49"/>
      <c r="MYE15" s="49"/>
      <c r="MYF15" s="49"/>
      <c r="MYG15" s="49"/>
      <c r="MYH15" s="49"/>
      <c r="MYI15" s="49"/>
      <c r="MYJ15" s="49"/>
      <c r="MYK15" s="49"/>
      <c r="MYL15" s="49"/>
      <c r="MYM15" s="49"/>
      <c r="MYN15" s="49"/>
      <c r="MYO15" s="49"/>
      <c r="MYP15" s="49"/>
      <c r="MYQ15" s="49"/>
      <c r="MYR15" s="49"/>
      <c r="MYS15" s="49"/>
      <c r="MYT15" s="49"/>
      <c r="MYU15" s="49"/>
      <c r="MYV15" s="49"/>
      <c r="MYW15" s="49"/>
      <c r="MYX15" s="49"/>
      <c r="MYY15" s="49"/>
      <c r="MYZ15" s="49"/>
      <c r="MZA15" s="49"/>
      <c r="MZB15" s="49"/>
      <c r="MZC15" s="49"/>
      <c r="MZD15" s="49"/>
      <c r="MZE15" s="49"/>
      <c r="MZF15" s="49"/>
      <c r="MZG15" s="49"/>
      <c r="MZH15" s="49"/>
      <c r="MZI15" s="49"/>
      <c r="MZJ15" s="49"/>
      <c r="MZK15" s="49"/>
      <c r="MZL15" s="49"/>
      <c r="MZM15" s="49"/>
      <c r="MZN15" s="49"/>
      <c r="MZO15" s="49"/>
      <c r="MZP15" s="49"/>
      <c r="MZQ15" s="49"/>
      <c r="MZR15" s="49"/>
      <c r="MZS15" s="49"/>
      <c r="MZT15" s="49"/>
      <c r="MZU15" s="49"/>
      <c r="MZV15" s="49"/>
      <c r="MZW15" s="49"/>
      <c r="MZX15" s="49"/>
      <c r="MZY15" s="49"/>
      <c r="MZZ15" s="49"/>
      <c r="NAA15" s="49"/>
      <c r="NAB15" s="49"/>
      <c r="NAC15" s="49"/>
      <c r="NAD15" s="49"/>
      <c r="NAE15" s="49"/>
      <c r="NAF15" s="49"/>
      <c r="NAG15" s="49"/>
      <c r="NAH15" s="49"/>
      <c r="NAI15" s="49"/>
      <c r="NAJ15" s="49"/>
      <c r="NAK15" s="49"/>
      <c r="NAL15" s="49"/>
      <c r="NAM15" s="49"/>
      <c r="NAN15" s="49"/>
      <c r="NAO15" s="49"/>
      <c r="NAP15" s="49"/>
      <c r="NAQ15" s="49"/>
      <c r="NAR15" s="49"/>
      <c r="NAS15" s="49"/>
      <c r="NAT15" s="49"/>
      <c r="NAU15" s="49"/>
      <c r="NAV15" s="49"/>
      <c r="NAW15" s="49"/>
      <c r="NAX15" s="49"/>
      <c r="NAY15" s="49"/>
      <c r="NAZ15" s="49"/>
      <c r="NBA15" s="49"/>
      <c r="NBB15" s="49"/>
      <c r="NBC15" s="49"/>
      <c r="NBD15" s="49"/>
      <c r="NBE15" s="49"/>
      <c r="NBF15" s="49"/>
      <c r="NBG15" s="49"/>
      <c r="NBH15" s="49"/>
      <c r="NBI15" s="49"/>
      <c r="NBJ15" s="49"/>
      <c r="NBK15" s="49"/>
      <c r="NBL15" s="49"/>
      <c r="NBM15" s="49"/>
      <c r="NBN15" s="49"/>
      <c r="NBO15" s="49"/>
      <c r="NBP15" s="49"/>
      <c r="NBQ15" s="49"/>
      <c r="NBR15" s="49"/>
      <c r="NBS15" s="49"/>
      <c r="NBT15" s="49"/>
      <c r="NBU15" s="49"/>
      <c r="NBV15" s="49"/>
      <c r="NBW15" s="49"/>
      <c r="NBX15" s="49"/>
      <c r="NBY15" s="49"/>
      <c r="NBZ15" s="49"/>
      <c r="NCA15" s="49"/>
      <c r="NCB15" s="49"/>
      <c r="NCC15" s="49"/>
      <c r="NCD15" s="49"/>
      <c r="NCE15" s="49"/>
      <c r="NCF15" s="49"/>
      <c r="NCG15" s="49"/>
      <c r="NCH15" s="49"/>
      <c r="NCI15" s="49"/>
      <c r="NCJ15" s="49"/>
      <c r="NCK15" s="49"/>
      <c r="NCL15" s="49"/>
      <c r="NCM15" s="49"/>
      <c r="NCN15" s="49"/>
      <c r="NCO15" s="49"/>
      <c r="NCP15" s="49"/>
      <c r="NCQ15" s="49"/>
      <c r="NCR15" s="49"/>
      <c r="NCS15" s="49"/>
      <c r="NCT15" s="49"/>
      <c r="NCU15" s="49"/>
      <c r="NCV15" s="49"/>
      <c r="NCW15" s="49"/>
      <c r="NCX15" s="49"/>
      <c r="NCY15" s="49"/>
      <c r="NCZ15" s="49"/>
      <c r="NDA15" s="49"/>
      <c r="NDB15" s="49"/>
      <c r="NDC15" s="49"/>
      <c r="NDD15" s="49"/>
      <c r="NDE15" s="49"/>
      <c r="NDF15" s="49"/>
      <c r="NDG15" s="49"/>
      <c r="NDH15" s="49"/>
      <c r="NDI15" s="49"/>
      <c r="NDJ15" s="49"/>
      <c r="NDK15" s="49"/>
      <c r="NDL15" s="49"/>
      <c r="NDM15" s="49"/>
      <c r="NDN15" s="49"/>
      <c r="NDO15" s="49"/>
      <c r="NDP15" s="49"/>
      <c r="NDQ15" s="49"/>
      <c r="NDR15" s="49"/>
      <c r="NDS15" s="49"/>
      <c r="NDT15" s="49"/>
      <c r="NDU15" s="49"/>
      <c r="NDV15" s="49"/>
      <c r="NDW15" s="49"/>
      <c r="NDX15" s="49"/>
      <c r="NDY15" s="49"/>
      <c r="NDZ15" s="49"/>
      <c r="NEA15" s="49"/>
      <c r="NEB15" s="49"/>
      <c r="NEC15" s="49"/>
      <c r="NED15" s="49"/>
      <c r="NEE15" s="49"/>
      <c r="NEF15" s="49"/>
      <c r="NEG15" s="49"/>
      <c r="NEH15" s="49"/>
      <c r="NEI15" s="49"/>
      <c r="NEJ15" s="49"/>
      <c r="NEK15" s="49"/>
      <c r="NEL15" s="49"/>
      <c r="NEM15" s="49"/>
      <c r="NEN15" s="49"/>
      <c r="NEO15" s="49"/>
      <c r="NEP15" s="49"/>
      <c r="NEQ15" s="49"/>
      <c r="NER15" s="49"/>
      <c r="NES15" s="49"/>
      <c r="NET15" s="49"/>
      <c r="NEU15" s="49"/>
      <c r="NEV15" s="49"/>
      <c r="NEW15" s="49"/>
      <c r="NEX15" s="49"/>
      <c r="NEY15" s="49"/>
      <c r="NEZ15" s="49"/>
      <c r="NFA15" s="49"/>
      <c r="NFB15" s="49"/>
      <c r="NFC15" s="49"/>
      <c r="NFD15" s="49"/>
      <c r="NFE15" s="49"/>
      <c r="NFF15" s="49"/>
      <c r="NFG15" s="49"/>
      <c r="NFH15" s="49"/>
      <c r="NFI15" s="49"/>
      <c r="NFJ15" s="49"/>
      <c r="NFK15" s="49"/>
      <c r="NFL15" s="49"/>
      <c r="NFM15" s="49"/>
      <c r="NFN15" s="49"/>
      <c r="NFO15" s="49"/>
      <c r="NFP15" s="49"/>
      <c r="NFQ15" s="49"/>
      <c r="NFR15" s="49"/>
      <c r="NFS15" s="49"/>
      <c r="NFT15" s="49"/>
      <c r="NFU15" s="49"/>
      <c r="NFV15" s="49"/>
      <c r="NFW15" s="49"/>
      <c r="NFX15" s="49"/>
      <c r="NFY15" s="49"/>
      <c r="NFZ15" s="49"/>
      <c r="NGA15" s="49"/>
      <c r="NGB15" s="49"/>
      <c r="NGC15" s="49"/>
      <c r="NGD15" s="49"/>
      <c r="NGE15" s="49"/>
      <c r="NGF15" s="49"/>
      <c r="NGG15" s="49"/>
      <c r="NGH15" s="49"/>
      <c r="NGI15" s="49"/>
      <c r="NGJ15" s="49"/>
      <c r="NGK15" s="49"/>
      <c r="NGL15" s="49"/>
      <c r="NGM15" s="49"/>
      <c r="NGN15" s="49"/>
      <c r="NGO15" s="49"/>
      <c r="NGP15" s="49"/>
      <c r="NGQ15" s="49"/>
      <c r="NGR15" s="49"/>
      <c r="NGS15" s="49"/>
      <c r="NGT15" s="49"/>
      <c r="NGU15" s="49"/>
      <c r="NGV15" s="49"/>
      <c r="NGW15" s="49"/>
      <c r="NGX15" s="49"/>
      <c r="NGY15" s="49"/>
      <c r="NGZ15" s="49"/>
      <c r="NHA15" s="49"/>
      <c r="NHB15" s="49"/>
      <c r="NHC15" s="49"/>
      <c r="NHD15" s="49"/>
      <c r="NHE15" s="49"/>
      <c r="NHF15" s="49"/>
      <c r="NHG15" s="49"/>
      <c r="NHH15" s="49"/>
      <c r="NHI15" s="49"/>
      <c r="NHJ15" s="49"/>
      <c r="NHK15" s="49"/>
      <c r="NHL15" s="49"/>
      <c r="NHM15" s="49"/>
      <c r="NHN15" s="49"/>
      <c r="NHO15" s="49"/>
      <c r="NHP15" s="49"/>
      <c r="NHQ15" s="49"/>
      <c r="NHR15" s="49"/>
      <c r="NHS15" s="49"/>
      <c r="NHT15" s="49"/>
      <c r="NHU15" s="49"/>
      <c r="NHV15" s="49"/>
      <c r="NHW15" s="49"/>
      <c r="NHX15" s="49"/>
      <c r="NHY15" s="49"/>
      <c r="NHZ15" s="49"/>
      <c r="NIA15" s="49"/>
      <c r="NIB15" s="49"/>
      <c r="NIC15" s="49"/>
      <c r="NID15" s="49"/>
      <c r="NIE15" s="49"/>
      <c r="NIF15" s="49"/>
      <c r="NIG15" s="49"/>
      <c r="NIH15" s="49"/>
      <c r="NII15" s="49"/>
      <c r="NIJ15" s="49"/>
      <c r="NIK15" s="49"/>
      <c r="NIL15" s="49"/>
      <c r="NIM15" s="49"/>
      <c r="NIN15" s="49"/>
      <c r="NIO15" s="49"/>
      <c r="NIP15" s="49"/>
      <c r="NIQ15" s="49"/>
      <c r="NIR15" s="49"/>
      <c r="NIS15" s="49"/>
      <c r="NIT15" s="49"/>
      <c r="NIU15" s="49"/>
      <c r="NIV15" s="49"/>
      <c r="NIW15" s="49"/>
      <c r="NIX15" s="49"/>
      <c r="NIY15" s="49"/>
      <c r="NIZ15" s="49"/>
      <c r="NJA15" s="49"/>
      <c r="NJB15" s="49"/>
      <c r="NJC15" s="49"/>
      <c r="NJD15" s="49"/>
      <c r="NJE15" s="49"/>
      <c r="NJF15" s="49"/>
      <c r="NJG15" s="49"/>
      <c r="NJH15" s="49"/>
      <c r="NJI15" s="49"/>
      <c r="NJJ15" s="49"/>
      <c r="NJK15" s="49"/>
      <c r="NJL15" s="49"/>
      <c r="NJM15" s="49"/>
      <c r="NJN15" s="49"/>
      <c r="NJO15" s="49"/>
      <c r="NJP15" s="49"/>
      <c r="NJQ15" s="49"/>
      <c r="NJR15" s="49"/>
      <c r="NJS15" s="49"/>
      <c r="NJT15" s="49"/>
      <c r="NJU15" s="49"/>
      <c r="NJV15" s="49"/>
      <c r="NJW15" s="49"/>
      <c r="NJX15" s="49"/>
      <c r="NJY15" s="49"/>
      <c r="NJZ15" s="49"/>
      <c r="NKA15" s="49"/>
      <c r="NKB15" s="49"/>
      <c r="NKC15" s="49"/>
      <c r="NKD15" s="49"/>
      <c r="NKE15" s="49"/>
      <c r="NKF15" s="49"/>
      <c r="NKG15" s="49"/>
      <c r="NKH15" s="49"/>
      <c r="NKI15" s="49"/>
      <c r="NKJ15" s="49"/>
      <c r="NKK15" s="49"/>
      <c r="NKL15" s="49"/>
      <c r="NKM15" s="49"/>
      <c r="NKN15" s="49"/>
      <c r="NKO15" s="49"/>
      <c r="NKP15" s="49"/>
      <c r="NKQ15" s="49"/>
      <c r="NKR15" s="49"/>
      <c r="NKS15" s="49"/>
      <c r="NKT15" s="49"/>
      <c r="NKU15" s="49"/>
      <c r="NKV15" s="49"/>
      <c r="NKW15" s="49"/>
      <c r="NKX15" s="49"/>
      <c r="NKY15" s="49"/>
      <c r="NKZ15" s="49"/>
      <c r="NLA15" s="49"/>
      <c r="NLB15" s="49"/>
      <c r="NLC15" s="49"/>
      <c r="NLD15" s="49"/>
      <c r="NLE15" s="49"/>
      <c r="NLF15" s="49"/>
      <c r="NLG15" s="49"/>
      <c r="NLH15" s="49"/>
      <c r="NLI15" s="49"/>
      <c r="NLJ15" s="49"/>
      <c r="NLK15" s="49"/>
      <c r="NLL15" s="49"/>
      <c r="NLM15" s="49"/>
      <c r="NLN15" s="49"/>
      <c r="NLO15" s="49"/>
      <c r="NLP15" s="49"/>
      <c r="NLQ15" s="49"/>
      <c r="NLR15" s="49"/>
      <c r="NLS15" s="49"/>
      <c r="NLT15" s="49"/>
      <c r="NLU15" s="49"/>
      <c r="NLV15" s="49"/>
      <c r="NLW15" s="49"/>
      <c r="NLX15" s="49"/>
      <c r="NLY15" s="49"/>
      <c r="NLZ15" s="49"/>
      <c r="NMA15" s="49"/>
      <c r="NMB15" s="49"/>
      <c r="NMC15" s="49"/>
      <c r="NMD15" s="49"/>
      <c r="NME15" s="49"/>
      <c r="NMF15" s="49"/>
      <c r="NMG15" s="49"/>
      <c r="NMH15" s="49"/>
      <c r="NMI15" s="49"/>
      <c r="NMJ15" s="49"/>
      <c r="NMK15" s="49"/>
      <c r="NML15" s="49"/>
      <c r="NMM15" s="49"/>
      <c r="NMN15" s="49"/>
      <c r="NMO15" s="49"/>
      <c r="NMP15" s="49"/>
      <c r="NMQ15" s="49"/>
      <c r="NMR15" s="49"/>
      <c r="NMS15" s="49"/>
      <c r="NMT15" s="49"/>
      <c r="NMU15" s="49"/>
      <c r="NMV15" s="49"/>
      <c r="NMW15" s="49"/>
      <c r="NMX15" s="49"/>
      <c r="NMY15" s="49"/>
      <c r="NMZ15" s="49"/>
      <c r="NNA15" s="49"/>
      <c r="NNB15" s="49"/>
      <c r="NNC15" s="49"/>
      <c r="NND15" s="49"/>
      <c r="NNE15" s="49"/>
      <c r="NNF15" s="49"/>
      <c r="NNG15" s="49"/>
      <c r="NNH15" s="49"/>
      <c r="NNI15" s="49"/>
      <c r="NNJ15" s="49"/>
      <c r="NNK15" s="49"/>
      <c r="NNL15" s="49"/>
      <c r="NNM15" s="49"/>
      <c r="NNN15" s="49"/>
      <c r="NNO15" s="49"/>
      <c r="NNP15" s="49"/>
      <c r="NNQ15" s="49"/>
      <c r="NNR15" s="49"/>
      <c r="NNS15" s="49"/>
      <c r="NNT15" s="49"/>
      <c r="NNU15" s="49"/>
      <c r="NNV15" s="49"/>
      <c r="NNW15" s="49"/>
      <c r="NNX15" s="49"/>
      <c r="NNY15" s="49"/>
      <c r="NNZ15" s="49"/>
      <c r="NOA15" s="49"/>
      <c r="NOB15" s="49"/>
      <c r="NOC15" s="49"/>
      <c r="NOD15" s="49"/>
      <c r="NOE15" s="49"/>
      <c r="NOF15" s="49"/>
      <c r="NOG15" s="49"/>
      <c r="NOH15" s="49"/>
      <c r="NOI15" s="49"/>
      <c r="NOJ15" s="49"/>
      <c r="NOK15" s="49"/>
      <c r="NOL15" s="49"/>
      <c r="NOM15" s="49"/>
      <c r="NON15" s="49"/>
      <c r="NOO15" s="49"/>
      <c r="NOP15" s="49"/>
      <c r="NOQ15" s="49"/>
      <c r="NOR15" s="49"/>
      <c r="NOS15" s="49"/>
      <c r="NOT15" s="49"/>
      <c r="NOU15" s="49"/>
      <c r="NOV15" s="49"/>
      <c r="NOW15" s="49"/>
      <c r="NOX15" s="49"/>
      <c r="NOY15" s="49"/>
      <c r="NOZ15" s="49"/>
      <c r="NPA15" s="49"/>
      <c r="NPB15" s="49"/>
      <c r="NPC15" s="49"/>
      <c r="NPD15" s="49"/>
      <c r="NPE15" s="49"/>
      <c r="NPF15" s="49"/>
      <c r="NPG15" s="49"/>
      <c r="NPH15" s="49"/>
      <c r="NPI15" s="49"/>
      <c r="NPJ15" s="49"/>
      <c r="NPK15" s="49"/>
      <c r="NPL15" s="49"/>
      <c r="NPM15" s="49"/>
      <c r="NPN15" s="49"/>
      <c r="NPO15" s="49"/>
      <c r="NPP15" s="49"/>
      <c r="NPQ15" s="49"/>
      <c r="NPR15" s="49"/>
      <c r="NPS15" s="49"/>
      <c r="NPT15" s="49"/>
      <c r="NPU15" s="49"/>
      <c r="NPV15" s="49"/>
      <c r="NPW15" s="49"/>
      <c r="NPX15" s="49"/>
      <c r="NPY15" s="49"/>
      <c r="NPZ15" s="49"/>
      <c r="NQA15" s="49"/>
      <c r="NQB15" s="49"/>
      <c r="NQC15" s="49"/>
      <c r="NQD15" s="49"/>
      <c r="NQE15" s="49"/>
      <c r="NQF15" s="49"/>
      <c r="NQG15" s="49"/>
      <c r="NQH15" s="49"/>
      <c r="NQI15" s="49"/>
      <c r="NQJ15" s="49"/>
      <c r="NQK15" s="49"/>
      <c r="NQL15" s="49"/>
      <c r="NQM15" s="49"/>
      <c r="NQN15" s="49"/>
      <c r="NQO15" s="49"/>
      <c r="NQP15" s="49"/>
      <c r="NQQ15" s="49"/>
      <c r="NQR15" s="49"/>
      <c r="NQS15" s="49"/>
      <c r="NQT15" s="49"/>
      <c r="NQU15" s="49"/>
      <c r="NQV15" s="49"/>
      <c r="NQW15" s="49"/>
      <c r="NQX15" s="49"/>
      <c r="NQY15" s="49"/>
      <c r="NQZ15" s="49"/>
      <c r="NRA15" s="49"/>
      <c r="NRB15" s="49"/>
      <c r="NRC15" s="49"/>
      <c r="NRD15" s="49"/>
      <c r="NRE15" s="49"/>
      <c r="NRF15" s="49"/>
      <c r="NRG15" s="49"/>
      <c r="NRH15" s="49"/>
      <c r="NRI15" s="49"/>
      <c r="NRJ15" s="49"/>
      <c r="NRK15" s="49"/>
      <c r="NRL15" s="49"/>
      <c r="NRM15" s="49"/>
      <c r="NRN15" s="49"/>
      <c r="NRO15" s="49"/>
      <c r="NRP15" s="49"/>
      <c r="NRQ15" s="49"/>
      <c r="NRR15" s="49"/>
      <c r="NRS15" s="49"/>
      <c r="NRT15" s="49"/>
      <c r="NRU15" s="49"/>
      <c r="NRV15" s="49"/>
      <c r="NRW15" s="49"/>
      <c r="NRX15" s="49"/>
      <c r="NRY15" s="49"/>
      <c r="NRZ15" s="49"/>
      <c r="NSA15" s="49"/>
      <c r="NSB15" s="49"/>
      <c r="NSC15" s="49"/>
      <c r="NSD15" s="49"/>
      <c r="NSE15" s="49"/>
      <c r="NSF15" s="49"/>
      <c r="NSG15" s="49"/>
      <c r="NSH15" s="49"/>
      <c r="NSI15" s="49"/>
      <c r="NSJ15" s="49"/>
      <c r="NSK15" s="49"/>
      <c r="NSL15" s="49"/>
      <c r="NSM15" s="49"/>
      <c r="NSN15" s="49"/>
      <c r="NSO15" s="49"/>
      <c r="NSP15" s="49"/>
      <c r="NSQ15" s="49"/>
      <c r="NSR15" s="49"/>
      <c r="NSS15" s="49"/>
      <c r="NST15" s="49"/>
      <c r="NSU15" s="49"/>
      <c r="NSV15" s="49"/>
      <c r="NSW15" s="49"/>
      <c r="NSX15" s="49"/>
      <c r="NSY15" s="49"/>
      <c r="NSZ15" s="49"/>
      <c r="NTA15" s="49"/>
      <c r="NTB15" s="49"/>
      <c r="NTC15" s="49"/>
      <c r="NTD15" s="49"/>
      <c r="NTE15" s="49"/>
      <c r="NTF15" s="49"/>
      <c r="NTG15" s="49"/>
      <c r="NTH15" s="49"/>
      <c r="NTI15" s="49"/>
      <c r="NTJ15" s="49"/>
      <c r="NTK15" s="49"/>
      <c r="NTL15" s="49"/>
      <c r="NTM15" s="49"/>
      <c r="NTN15" s="49"/>
      <c r="NTO15" s="49"/>
      <c r="NTP15" s="49"/>
      <c r="NTQ15" s="49"/>
      <c r="NTR15" s="49"/>
      <c r="NTS15" s="49"/>
      <c r="NTT15" s="49"/>
      <c r="NTU15" s="49"/>
      <c r="NTV15" s="49"/>
      <c r="NTW15" s="49"/>
      <c r="NTX15" s="49"/>
      <c r="NTY15" s="49"/>
      <c r="NTZ15" s="49"/>
      <c r="NUA15" s="49"/>
      <c r="NUB15" s="49"/>
      <c r="NUC15" s="49"/>
      <c r="NUD15" s="49"/>
      <c r="NUE15" s="49"/>
      <c r="NUF15" s="49"/>
      <c r="NUG15" s="49"/>
      <c r="NUH15" s="49"/>
      <c r="NUI15" s="49"/>
      <c r="NUJ15" s="49"/>
      <c r="NUK15" s="49"/>
      <c r="NUL15" s="49"/>
      <c r="NUM15" s="49"/>
      <c r="NUN15" s="49"/>
      <c r="NUO15" s="49"/>
      <c r="NUP15" s="49"/>
      <c r="NUQ15" s="49"/>
      <c r="NUR15" s="49"/>
      <c r="NUS15" s="49"/>
      <c r="NUT15" s="49"/>
      <c r="NUU15" s="49"/>
      <c r="NUV15" s="49"/>
      <c r="NUW15" s="49"/>
      <c r="NUX15" s="49"/>
      <c r="NUY15" s="49"/>
      <c r="NUZ15" s="49"/>
      <c r="NVA15" s="49"/>
      <c r="NVB15" s="49"/>
      <c r="NVC15" s="49"/>
      <c r="NVD15" s="49"/>
      <c r="NVE15" s="49"/>
      <c r="NVF15" s="49"/>
      <c r="NVG15" s="49"/>
      <c r="NVH15" s="49"/>
      <c r="NVI15" s="49"/>
      <c r="NVJ15" s="49"/>
      <c r="NVK15" s="49"/>
      <c r="NVL15" s="49"/>
      <c r="NVM15" s="49"/>
      <c r="NVN15" s="49"/>
      <c r="NVO15" s="49"/>
      <c r="NVP15" s="49"/>
      <c r="NVQ15" s="49"/>
      <c r="NVR15" s="49"/>
      <c r="NVS15" s="49"/>
      <c r="NVT15" s="49"/>
      <c r="NVU15" s="49"/>
      <c r="NVV15" s="49"/>
      <c r="NVW15" s="49"/>
      <c r="NVX15" s="49"/>
      <c r="NVY15" s="49"/>
      <c r="NVZ15" s="49"/>
      <c r="NWA15" s="49"/>
      <c r="NWB15" s="49"/>
      <c r="NWC15" s="49"/>
      <c r="NWD15" s="49"/>
      <c r="NWE15" s="49"/>
      <c r="NWF15" s="49"/>
      <c r="NWG15" s="49"/>
      <c r="NWH15" s="49"/>
      <c r="NWI15" s="49"/>
      <c r="NWJ15" s="49"/>
      <c r="NWK15" s="49"/>
      <c r="NWL15" s="49"/>
      <c r="NWM15" s="49"/>
      <c r="NWN15" s="49"/>
      <c r="NWO15" s="49"/>
      <c r="NWP15" s="49"/>
      <c r="NWQ15" s="49"/>
      <c r="NWR15" s="49"/>
      <c r="NWS15" s="49"/>
      <c r="NWT15" s="49"/>
      <c r="NWU15" s="49"/>
      <c r="NWV15" s="49"/>
      <c r="NWW15" s="49"/>
      <c r="NWX15" s="49"/>
      <c r="NWY15" s="49"/>
      <c r="NWZ15" s="49"/>
      <c r="NXA15" s="49"/>
      <c r="NXB15" s="49"/>
      <c r="NXC15" s="49"/>
      <c r="NXD15" s="49"/>
      <c r="NXE15" s="49"/>
      <c r="NXF15" s="49"/>
      <c r="NXG15" s="49"/>
      <c r="NXH15" s="49"/>
      <c r="NXI15" s="49"/>
      <c r="NXJ15" s="49"/>
      <c r="NXK15" s="49"/>
      <c r="NXL15" s="49"/>
      <c r="NXM15" s="49"/>
      <c r="NXN15" s="49"/>
      <c r="NXO15" s="49"/>
      <c r="NXP15" s="49"/>
      <c r="NXQ15" s="49"/>
      <c r="NXR15" s="49"/>
      <c r="NXS15" s="49"/>
      <c r="NXT15" s="49"/>
      <c r="NXU15" s="49"/>
      <c r="NXV15" s="49"/>
      <c r="NXW15" s="49"/>
      <c r="NXX15" s="49"/>
      <c r="NXY15" s="49"/>
      <c r="NXZ15" s="49"/>
      <c r="NYA15" s="49"/>
      <c r="NYB15" s="49"/>
      <c r="NYC15" s="49"/>
      <c r="NYD15" s="49"/>
      <c r="NYE15" s="49"/>
      <c r="NYF15" s="49"/>
      <c r="NYG15" s="49"/>
      <c r="NYH15" s="49"/>
      <c r="NYI15" s="49"/>
      <c r="NYJ15" s="49"/>
      <c r="NYK15" s="49"/>
      <c r="NYL15" s="49"/>
      <c r="NYM15" s="49"/>
      <c r="NYN15" s="49"/>
      <c r="NYO15" s="49"/>
      <c r="NYP15" s="49"/>
      <c r="NYQ15" s="49"/>
      <c r="NYR15" s="49"/>
      <c r="NYS15" s="49"/>
      <c r="NYT15" s="49"/>
      <c r="NYU15" s="49"/>
      <c r="NYV15" s="49"/>
      <c r="NYW15" s="49"/>
      <c r="NYX15" s="49"/>
      <c r="NYY15" s="49"/>
      <c r="NYZ15" s="49"/>
      <c r="NZA15" s="49"/>
      <c r="NZB15" s="49"/>
      <c r="NZC15" s="49"/>
      <c r="NZD15" s="49"/>
      <c r="NZE15" s="49"/>
      <c r="NZF15" s="49"/>
      <c r="NZG15" s="49"/>
      <c r="NZH15" s="49"/>
      <c r="NZI15" s="49"/>
      <c r="NZJ15" s="49"/>
      <c r="NZK15" s="49"/>
      <c r="NZL15" s="49"/>
      <c r="NZM15" s="49"/>
      <c r="NZN15" s="49"/>
      <c r="NZO15" s="49"/>
      <c r="NZP15" s="49"/>
      <c r="NZQ15" s="49"/>
      <c r="NZR15" s="49"/>
      <c r="NZS15" s="49"/>
      <c r="NZT15" s="49"/>
      <c r="NZU15" s="49"/>
      <c r="NZV15" s="49"/>
      <c r="NZW15" s="49"/>
      <c r="NZX15" s="49"/>
      <c r="NZY15" s="49"/>
      <c r="NZZ15" s="49"/>
      <c r="OAA15" s="49"/>
      <c r="OAB15" s="49"/>
      <c r="OAC15" s="49"/>
      <c r="OAD15" s="49"/>
      <c r="OAE15" s="49"/>
      <c r="OAF15" s="49"/>
      <c r="OAG15" s="49"/>
      <c r="OAH15" s="49"/>
      <c r="OAI15" s="49"/>
      <c r="OAJ15" s="49"/>
      <c r="OAK15" s="49"/>
      <c r="OAL15" s="49"/>
      <c r="OAM15" s="49"/>
      <c r="OAN15" s="49"/>
      <c r="OAO15" s="49"/>
      <c r="OAP15" s="49"/>
      <c r="OAQ15" s="49"/>
      <c r="OAR15" s="49"/>
      <c r="OAS15" s="49"/>
      <c r="OAT15" s="49"/>
      <c r="OAU15" s="49"/>
      <c r="OAV15" s="49"/>
      <c r="OAW15" s="49"/>
      <c r="OAX15" s="49"/>
      <c r="OAY15" s="49"/>
      <c r="OAZ15" s="49"/>
      <c r="OBA15" s="49"/>
      <c r="OBB15" s="49"/>
      <c r="OBC15" s="49"/>
      <c r="OBD15" s="49"/>
      <c r="OBE15" s="49"/>
      <c r="OBF15" s="49"/>
      <c r="OBG15" s="49"/>
      <c r="OBH15" s="49"/>
      <c r="OBI15" s="49"/>
      <c r="OBJ15" s="49"/>
      <c r="OBK15" s="49"/>
      <c r="OBL15" s="49"/>
      <c r="OBM15" s="49"/>
      <c r="OBN15" s="49"/>
      <c r="OBO15" s="49"/>
      <c r="OBP15" s="49"/>
      <c r="OBQ15" s="49"/>
      <c r="OBR15" s="49"/>
      <c r="OBS15" s="49"/>
      <c r="OBT15" s="49"/>
      <c r="OBU15" s="49"/>
      <c r="OBV15" s="49"/>
      <c r="OBW15" s="49"/>
      <c r="OBX15" s="49"/>
      <c r="OBY15" s="49"/>
      <c r="OBZ15" s="49"/>
      <c r="OCA15" s="49"/>
      <c r="OCB15" s="49"/>
      <c r="OCC15" s="49"/>
      <c r="OCD15" s="49"/>
      <c r="OCE15" s="49"/>
      <c r="OCF15" s="49"/>
      <c r="OCG15" s="49"/>
      <c r="OCH15" s="49"/>
      <c r="OCI15" s="49"/>
      <c r="OCJ15" s="49"/>
      <c r="OCK15" s="49"/>
      <c r="OCL15" s="49"/>
      <c r="OCM15" s="49"/>
      <c r="OCN15" s="49"/>
      <c r="OCO15" s="49"/>
      <c r="OCP15" s="49"/>
      <c r="OCQ15" s="49"/>
      <c r="OCR15" s="49"/>
      <c r="OCS15" s="49"/>
      <c r="OCT15" s="49"/>
      <c r="OCU15" s="49"/>
      <c r="OCV15" s="49"/>
      <c r="OCW15" s="49"/>
      <c r="OCX15" s="49"/>
      <c r="OCY15" s="49"/>
      <c r="OCZ15" s="49"/>
      <c r="ODA15" s="49"/>
      <c r="ODB15" s="49"/>
      <c r="ODC15" s="49"/>
      <c r="ODD15" s="49"/>
      <c r="ODE15" s="49"/>
      <c r="ODF15" s="49"/>
      <c r="ODG15" s="49"/>
      <c r="ODH15" s="49"/>
      <c r="ODI15" s="49"/>
      <c r="ODJ15" s="49"/>
      <c r="ODK15" s="49"/>
      <c r="ODL15" s="49"/>
      <c r="ODM15" s="49"/>
      <c r="ODN15" s="49"/>
      <c r="ODO15" s="49"/>
      <c r="ODP15" s="49"/>
      <c r="ODQ15" s="49"/>
      <c r="ODR15" s="49"/>
      <c r="ODS15" s="49"/>
      <c r="ODT15" s="49"/>
      <c r="ODU15" s="49"/>
      <c r="ODV15" s="49"/>
      <c r="ODW15" s="49"/>
      <c r="ODX15" s="49"/>
      <c r="ODY15" s="49"/>
      <c r="ODZ15" s="49"/>
      <c r="OEA15" s="49"/>
      <c r="OEB15" s="49"/>
      <c r="OEC15" s="49"/>
      <c r="OED15" s="49"/>
      <c r="OEE15" s="49"/>
      <c r="OEF15" s="49"/>
      <c r="OEG15" s="49"/>
      <c r="OEH15" s="49"/>
      <c r="OEI15" s="49"/>
      <c r="OEJ15" s="49"/>
      <c r="OEK15" s="49"/>
      <c r="OEL15" s="49"/>
      <c r="OEM15" s="49"/>
      <c r="OEN15" s="49"/>
      <c r="OEO15" s="49"/>
      <c r="OEP15" s="49"/>
      <c r="OEQ15" s="49"/>
      <c r="OER15" s="49"/>
      <c r="OES15" s="49"/>
      <c r="OET15" s="49"/>
      <c r="OEU15" s="49"/>
      <c r="OEV15" s="49"/>
      <c r="OEW15" s="49"/>
      <c r="OEX15" s="49"/>
      <c r="OEY15" s="49"/>
      <c r="OEZ15" s="49"/>
      <c r="OFA15" s="49"/>
      <c r="OFB15" s="49"/>
      <c r="OFC15" s="49"/>
      <c r="OFD15" s="49"/>
      <c r="OFE15" s="49"/>
      <c r="OFF15" s="49"/>
      <c r="OFG15" s="49"/>
      <c r="OFH15" s="49"/>
      <c r="OFI15" s="49"/>
      <c r="OFJ15" s="49"/>
      <c r="OFK15" s="49"/>
      <c r="OFL15" s="49"/>
      <c r="OFM15" s="49"/>
      <c r="OFN15" s="49"/>
      <c r="OFO15" s="49"/>
      <c r="OFP15" s="49"/>
      <c r="OFQ15" s="49"/>
      <c r="OFR15" s="49"/>
      <c r="OFS15" s="49"/>
      <c r="OFT15" s="49"/>
      <c r="OFU15" s="49"/>
      <c r="OFV15" s="49"/>
      <c r="OFW15" s="49"/>
      <c r="OFX15" s="49"/>
      <c r="OFY15" s="49"/>
      <c r="OFZ15" s="49"/>
      <c r="OGA15" s="49"/>
      <c r="OGB15" s="49"/>
      <c r="OGC15" s="49"/>
      <c r="OGD15" s="49"/>
      <c r="OGE15" s="49"/>
      <c r="OGF15" s="49"/>
      <c r="OGG15" s="49"/>
      <c r="OGH15" s="49"/>
      <c r="OGI15" s="49"/>
      <c r="OGJ15" s="49"/>
      <c r="OGK15" s="49"/>
      <c r="OGL15" s="49"/>
      <c r="OGM15" s="49"/>
      <c r="OGN15" s="49"/>
      <c r="OGO15" s="49"/>
      <c r="OGP15" s="49"/>
      <c r="OGQ15" s="49"/>
      <c r="OGR15" s="49"/>
      <c r="OGS15" s="49"/>
      <c r="OGT15" s="49"/>
      <c r="OGU15" s="49"/>
      <c r="OGV15" s="49"/>
      <c r="OGW15" s="49"/>
      <c r="OGX15" s="49"/>
      <c r="OGY15" s="49"/>
      <c r="OGZ15" s="49"/>
      <c r="OHA15" s="49"/>
      <c r="OHB15" s="49"/>
      <c r="OHC15" s="49"/>
      <c r="OHD15" s="49"/>
      <c r="OHE15" s="49"/>
      <c r="OHF15" s="49"/>
      <c r="OHG15" s="49"/>
      <c r="OHH15" s="49"/>
      <c r="OHI15" s="49"/>
      <c r="OHJ15" s="49"/>
      <c r="OHK15" s="49"/>
      <c r="OHL15" s="49"/>
      <c r="OHM15" s="49"/>
      <c r="OHN15" s="49"/>
      <c r="OHO15" s="49"/>
      <c r="OHP15" s="49"/>
      <c r="OHQ15" s="49"/>
      <c r="OHR15" s="49"/>
      <c r="OHS15" s="49"/>
      <c r="OHT15" s="49"/>
      <c r="OHU15" s="49"/>
      <c r="OHV15" s="49"/>
      <c r="OHW15" s="49"/>
      <c r="OHX15" s="49"/>
      <c r="OHY15" s="49"/>
      <c r="OHZ15" s="49"/>
      <c r="OIA15" s="49"/>
      <c r="OIB15" s="49"/>
      <c r="OIC15" s="49"/>
      <c r="OID15" s="49"/>
      <c r="OIE15" s="49"/>
      <c r="OIF15" s="49"/>
      <c r="OIG15" s="49"/>
      <c r="OIH15" s="49"/>
      <c r="OII15" s="49"/>
      <c r="OIJ15" s="49"/>
      <c r="OIK15" s="49"/>
      <c r="OIL15" s="49"/>
      <c r="OIM15" s="49"/>
      <c r="OIN15" s="49"/>
      <c r="OIO15" s="49"/>
      <c r="OIP15" s="49"/>
      <c r="OIQ15" s="49"/>
      <c r="OIR15" s="49"/>
      <c r="OIS15" s="49"/>
      <c r="OIT15" s="49"/>
      <c r="OIU15" s="49"/>
      <c r="OIV15" s="49"/>
      <c r="OIW15" s="49"/>
      <c r="OIX15" s="49"/>
      <c r="OIY15" s="49"/>
      <c r="OIZ15" s="49"/>
      <c r="OJA15" s="49"/>
      <c r="OJB15" s="49"/>
      <c r="OJC15" s="49"/>
      <c r="OJD15" s="49"/>
      <c r="OJE15" s="49"/>
      <c r="OJF15" s="49"/>
      <c r="OJG15" s="49"/>
      <c r="OJH15" s="49"/>
      <c r="OJI15" s="49"/>
      <c r="OJJ15" s="49"/>
      <c r="OJK15" s="49"/>
      <c r="OJL15" s="49"/>
      <c r="OJM15" s="49"/>
      <c r="OJN15" s="49"/>
      <c r="OJO15" s="49"/>
      <c r="OJP15" s="49"/>
      <c r="OJQ15" s="49"/>
      <c r="OJR15" s="49"/>
      <c r="OJS15" s="49"/>
      <c r="OJT15" s="49"/>
      <c r="OJU15" s="49"/>
      <c r="OJV15" s="49"/>
      <c r="OJW15" s="49"/>
      <c r="OJX15" s="49"/>
      <c r="OJY15" s="49"/>
      <c r="OJZ15" s="49"/>
      <c r="OKA15" s="49"/>
      <c r="OKB15" s="49"/>
      <c r="OKC15" s="49"/>
      <c r="OKD15" s="49"/>
      <c r="OKE15" s="49"/>
      <c r="OKF15" s="49"/>
      <c r="OKG15" s="49"/>
      <c r="OKH15" s="49"/>
      <c r="OKI15" s="49"/>
      <c r="OKJ15" s="49"/>
      <c r="OKK15" s="49"/>
      <c r="OKL15" s="49"/>
      <c r="OKM15" s="49"/>
      <c r="OKN15" s="49"/>
      <c r="OKO15" s="49"/>
      <c r="OKP15" s="49"/>
      <c r="OKQ15" s="49"/>
      <c r="OKR15" s="49"/>
      <c r="OKS15" s="49"/>
      <c r="OKT15" s="49"/>
      <c r="OKU15" s="49"/>
      <c r="OKV15" s="49"/>
      <c r="OKW15" s="49"/>
      <c r="OKX15" s="49"/>
      <c r="OKY15" s="49"/>
      <c r="OKZ15" s="49"/>
      <c r="OLA15" s="49"/>
      <c r="OLB15" s="49"/>
      <c r="OLC15" s="49"/>
      <c r="OLD15" s="49"/>
      <c r="OLE15" s="49"/>
      <c r="OLF15" s="49"/>
      <c r="OLG15" s="49"/>
      <c r="OLH15" s="49"/>
      <c r="OLI15" s="49"/>
      <c r="OLJ15" s="49"/>
      <c r="OLK15" s="49"/>
      <c r="OLL15" s="49"/>
      <c r="OLM15" s="49"/>
      <c r="OLN15" s="49"/>
      <c r="OLO15" s="49"/>
      <c r="OLP15" s="49"/>
      <c r="OLQ15" s="49"/>
      <c r="OLR15" s="49"/>
      <c r="OLS15" s="49"/>
      <c r="OLT15" s="49"/>
      <c r="OLU15" s="49"/>
      <c r="OLV15" s="49"/>
      <c r="OLW15" s="49"/>
      <c r="OLX15" s="49"/>
      <c r="OLY15" s="49"/>
      <c r="OLZ15" s="49"/>
      <c r="OMA15" s="49"/>
      <c r="OMB15" s="49"/>
      <c r="OMC15" s="49"/>
      <c r="OMD15" s="49"/>
      <c r="OME15" s="49"/>
      <c r="OMF15" s="49"/>
      <c r="OMG15" s="49"/>
      <c r="OMH15" s="49"/>
      <c r="OMI15" s="49"/>
      <c r="OMJ15" s="49"/>
      <c r="OMK15" s="49"/>
      <c r="OML15" s="49"/>
      <c r="OMM15" s="49"/>
      <c r="OMN15" s="49"/>
      <c r="OMO15" s="49"/>
      <c r="OMP15" s="49"/>
      <c r="OMQ15" s="49"/>
      <c r="OMR15" s="49"/>
      <c r="OMS15" s="49"/>
      <c r="OMT15" s="49"/>
      <c r="OMU15" s="49"/>
      <c r="OMV15" s="49"/>
      <c r="OMW15" s="49"/>
      <c r="OMX15" s="49"/>
      <c r="OMY15" s="49"/>
      <c r="OMZ15" s="49"/>
      <c r="ONA15" s="49"/>
      <c r="ONB15" s="49"/>
      <c r="ONC15" s="49"/>
      <c r="OND15" s="49"/>
      <c r="ONE15" s="49"/>
      <c r="ONF15" s="49"/>
      <c r="ONG15" s="49"/>
      <c r="ONH15" s="49"/>
      <c r="ONI15" s="49"/>
      <c r="ONJ15" s="49"/>
      <c r="ONK15" s="49"/>
      <c r="ONL15" s="49"/>
      <c r="ONM15" s="49"/>
      <c r="ONN15" s="49"/>
      <c r="ONO15" s="49"/>
      <c r="ONP15" s="49"/>
      <c r="ONQ15" s="49"/>
      <c r="ONR15" s="49"/>
      <c r="ONS15" s="49"/>
      <c r="ONT15" s="49"/>
      <c r="ONU15" s="49"/>
      <c r="ONV15" s="49"/>
      <c r="ONW15" s="49"/>
      <c r="ONX15" s="49"/>
      <c r="ONY15" s="49"/>
      <c r="ONZ15" s="49"/>
      <c r="OOA15" s="49"/>
      <c r="OOB15" s="49"/>
      <c r="OOC15" s="49"/>
      <c r="OOD15" s="49"/>
      <c r="OOE15" s="49"/>
      <c r="OOF15" s="49"/>
      <c r="OOG15" s="49"/>
      <c r="OOH15" s="49"/>
      <c r="OOI15" s="49"/>
      <c r="OOJ15" s="49"/>
      <c r="OOK15" s="49"/>
      <c r="OOL15" s="49"/>
      <c r="OOM15" s="49"/>
      <c r="OON15" s="49"/>
      <c r="OOO15" s="49"/>
      <c r="OOP15" s="49"/>
      <c r="OOQ15" s="49"/>
      <c r="OOR15" s="49"/>
      <c r="OOS15" s="49"/>
      <c r="OOT15" s="49"/>
      <c r="OOU15" s="49"/>
      <c r="OOV15" s="49"/>
      <c r="OOW15" s="49"/>
      <c r="OOX15" s="49"/>
      <c r="OOY15" s="49"/>
      <c r="OOZ15" s="49"/>
      <c r="OPA15" s="49"/>
      <c r="OPB15" s="49"/>
      <c r="OPC15" s="49"/>
      <c r="OPD15" s="49"/>
      <c r="OPE15" s="49"/>
      <c r="OPF15" s="49"/>
      <c r="OPG15" s="49"/>
      <c r="OPH15" s="49"/>
      <c r="OPI15" s="49"/>
      <c r="OPJ15" s="49"/>
      <c r="OPK15" s="49"/>
      <c r="OPL15" s="49"/>
      <c r="OPM15" s="49"/>
      <c r="OPN15" s="49"/>
      <c r="OPO15" s="49"/>
      <c r="OPP15" s="49"/>
      <c r="OPQ15" s="49"/>
      <c r="OPR15" s="49"/>
      <c r="OPS15" s="49"/>
      <c r="OPT15" s="49"/>
      <c r="OPU15" s="49"/>
      <c r="OPV15" s="49"/>
      <c r="OPW15" s="49"/>
      <c r="OPX15" s="49"/>
      <c r="OPY15" s="49"/>
      <c r="OPZ15" s="49"/>
      <c r="OQA15" s="49"/>
      <c r="OQB15" s="49"/>
      <c r="OQC15" s="49"/>
      <c r="OQD15" s="49"/>
      <c r="OQE15" s="49"/>
      <c r="OQF15" s="49"/>
      <c r="OQG15" s="49"/>
      <c r="OQH15" s="49"/>
      <c r="OQI15" s="49"/>
      <c r="OQJ15" s="49"/>
      <c r="OQK15" s="49"/>
      <c r="OQL15" s="49"/>
      <c r="OQM15" s="49"/>
      <c r="OQN15" s="49"/>
      <c r="OQO15" s="49"/>
      <c r="OQP15" s="49"/>
      <c r="OQQ15" s="49"/>
      <c r="OQR15" s="49"/>
      <c r="OQS15" s="49"/>
      <c r="OQT15" s="49"/>
      <c r="OQU15" s="49"/>
      <c r="OQV15" s="49"/>
      <c r="OQW15" s="49"/>
      <c r="OQX15" s="49"/>
      <c r="OQY15" s="49"/>
      <c r="OQZ15" s="49"/>
      <c r="ORA15" s="49"/>
      <c r="ORB15" s="49"/>
      <c r="ORC15" s="49"/>
      <c r="ORD15" s="49"/>
      <c r="ORE15" s="49"/>
      <c r="ORF15" s="49"/>
      <c r="ORG15" s="49"/>
      <c r="ORH15" s="49"/>
      <c r="ORI15" s="49"/>
      <c r="ORJ15" s="49"/>
      <c r="ORK15" s="49"/>
      <c r="ORL15" s="49"/>
      <c r="ORM15" s="49"/>
      <c r="ORN15" s="49"/>
      <c r="ORO15" s="49"/>
      <c r="ORP15" s="49"/>
      <c r="ORQ15" s="49"/>
      <c r="ORR15" s="49"/>
      <c r="ORS15" s="49"/>
      <c r="ORT15" s="49"/>
      <c r="ORU15" s="49"/>
      <c r="ORV15" s="49"/>
      <c r="ORW15" s="49"/>
      <c r="ORX15" s="49"/>
      <c r="ORY15" s="49"/>
      <c r="ORZ15" s="49"/>
      <c r="OSA15" s="49"/>
      <c r="OSB15" s="49"/>
      <c r="OSC15" s="49"/>
      <c r="OSD15" s="49"/>
      <c r="OSE15" s="49"/>
      <c r="OSF15" s="49"/>
      <c r="OSG15" s="49"/>
      <c r="OSH15" s="49"/>
      <c r="OSI15" s="49"/>
      <c r="OSJ15" s="49"/>
      <c r="OSK15" s="49"/>
      <c r="OSL15" s="49"/>
      <c r="OSM15" s="49"/>
      <c r="OSN15" s="49"/>
      <c r="OSO15" s="49"/>
      <c r="OSP15" s="49"/>
      <c r="OSQ15" s="49"/>
      <c r="OSR15" s="49"/>
      <c r="OSS15" s="49"/>
      <c r="OST15" s="49"/>
      <c r="OSU15" s="49"/>
      <c r="OSV15" s="49"/>
      <c r="OSW15" s="49"/>
      <c r="OSX15" s="49"/>
      <c r="OSY15" s="49"/>
      <c r="OSZ15" s="49"/>
      <c r="OTA15" s="49"/>
      <c r="OTB15" s="49"/>
      <c r="OTC15" s="49"/>
      <c r="OTD15" s="49"/>
      <c r="OTE15" s="49"/>
      <c r="OTF15" s="49"/>
      <c r="OTG15" s="49"/>
      <c r="OTH15" s="49"/>
      <c r="OTI15" s="49"/>
      <c r="OTJ15" s="49"/>
      <c r="OTK15" s="49"/>
      <c r="OTL15" s="49"/>
      <c r="OTM15" s="49"/>
      <c r="OTN15" s="49"/>
      <c r="OTO15" s="49"/>
      <c r="OTP15" s="49"/>
      <c r="OTQ15" s="49"/>
      <c r="OTR15" s="49"/>
      <c r="OTS15" s="49"/>
      <c r="OTT15" s="49"/>
      <c r="OTU15" s="49"/>
      <c r="OTV15" s="49"/>
      <c r="OTW15" s="49"/>
      <c r="OTX15" s="49"/>
      <c r="OTY15" s="49"/>
      <c r="OTZ15" s="49"/>
      <c r="OUA15" s="49"/>
      <c r="OUB15" s="49"/>
      <c r="OUC15" s="49"/>
      <c r="OUD15" s="49"/>
      <c r="OUE15" s="49"/>
      <c r="OUF15" s="49"/>
      <c r="OUG15" s="49"/>
      <c r="OUH15" s="49"/>
      <c r="OUI15" s="49"/>
      <c r="OUJ15" s="49"/>
      <c r="OUK15" s="49"/>
      <c r="OUL15" s="49"/>
      <c r="OUM15" s="49"/>
      <c r="OUN15" s="49"/>
      <c r="OUO15" s="49"/>
      <c r="OUP15" s="49"/>
      <c r="OUQ15" s="49"/>
      <c r="OUR15" s="49"/>
      <c r="OUS15" s="49"/>
      <c r="OUT15" s="49"/>
      <c r="OUU15" s="49"/>
      <c r="OUV15" s="49"/>
      <c r="OUW15" s="49"/>
      <c r="OUX15" s="49"/>
      <c r="OUY15" s="49"/>
      <c r="OUZ15" s="49"/>
      <c r="OVA15" s="49"/>
      <c r="OVB15" s="49"/>
      <c r="OVC15" s="49"/>
      <c r="OVD15" s="49"/>
      <c r="OVE15" s="49"/>
      <c r="OVF15" s="49"/>
      <c r="OVG15" s="49"/>
      <c r="OVH15" s="49"/>
      <c r="OVI15" s="49"/>
      <c r="OVJ15" s="49"/>
      <c r="OVK15" s="49"/>
      <c r="OVL15" s="49"/>
      <c r="OVM15" s="49"/>
      <c r="OVN15" s="49"/>
      <c r="OVO15" s="49"/>
      <c r="OVP15" s="49"/>
      <c r="OVQ15" s="49"/>
      <c r="OVR15" s="49"/>
      <c r="OVS15" s="49"/>
      <c r="OVT15" s="49"/>
      <c r="OVU15" s="49"/>
      <c r="OVV15" s="49"/>
      <c r="OVW15" s="49"/>
      <c r="OVX15" s="49"/>
      <c r="OVY15" s="49"/>
      <c r="OVZ15" s="49"/>
      <c r="OWA15" s="49"/>
      <c r="OWB15" s="49"/>
      <c r="OWC15" s="49"/>
      <c r="OWD15" s="49"/>
      <c r="OWE15" s="49"/>
      <c r="OWF15" s="49"/>
      <c r="OWG15" s="49"/>
      <c r="OWH15" s="49"/>
      <c r="OWI15" s="49"/>
      <c r="OWJ15" s="49"/>
      <c r="OWK15" s="49"/>
      <c r="OWL15" s="49"/>
      <c r="OWM15" s="49"/>
      <c r="OWN15" s="49"/>
      <c r="OWO15" s="49"/>
      <c r="OWP15" s="49"/>
      <c r="OWQ15" s="49"/>
      <c r="OWR15" s="49"/>
      <c r="OWS15" s="49"/>
      <c r="OWT15" s="49"/>
      <c r="OWU15" s="49"/>
      <c r="OWV15" s="49"/>
      <c r="OWW15" s="49"/>
      <c r="OWX15" s="49"/>
      <c r="OWY15" s="49"/>
      <c r="OWZ15" s="49"/>
      <c r="OXA15" s="49"/>
      <c r="OXB15" s="49"/>
      <c r="OXC15" s="49"/>
      <c r="OXD15" s="49"/>
      <c r="OXE15" s="49"/>
      <c r="OXF15" s="49"/>
      <c r="OXG15" s="49"/>
      <c r="OXH15" s="49"/>
      <c r="OXI15" s="49"/>
      <c r="OXJ15" s="49"/>
      <c r="OXK15" s="49"/>
      <c r="OXL15" s="49"/>
      <c r="OXM15" s="49"/>
      <c r="OXN15" s="49"/>
      <c r="OXO15" s="49"/>
      <c r="OXP15" s="49"/>
      <c r="OXQ15" s="49"/>
      <c r="OXR15" s="49"/>
      <c r="OXS15" s="49"/>
      <c r="OXT15" s="49"/>
      <c r="OXU15" s="49"/>
      <c r="OXV15" s="49"/>
      <c r="OXW15" s="49"/>
      <c r="OXX15" s="49"/>
      <c r="OXY15" s="49"/>
      <c r="OXZ15" s="49"/>
      <c r="OYA15" s="49"/>
      <c r="OYB15" s="49"/>
      <c r="OYC15" s="49"/>
      <c r="OYD15" s="49"/>
      <c r="OYE15" s="49"/>
      <c r="OYF15" s="49"/>
      <c r="OYG15" s="49"/>
      <c r="OYH15" s="49"/>
      <c r="OYI15" s="49"/>
      <c r="OYJ15" s="49"/>
      <c r="OYK15" s="49"/>
      <c r="OYL15" s="49"/>
      <c r="OYM15" s="49"/>
      <c r="OYN15" s="49"/>
      <c r="OYO15" s="49"/>
      <c r="OYP15" s="49"/>
      <c r="OYQ15" s="49"/>
      <c r="OYR15" s="49"/>
      <c r="OYS15" s="49"/>
      <c r="OYT15" s="49"/>
      <c r="OYU15" s="49"/>
      <c r="OYV15" s="49"/>
      <c r="OYW15" s="49"/>
      <c r="OYX15" s="49"/>
      <c r="OYY15" s="49"/>
      <c r="OYZ15" s="49"/>
      <c r="OZA15" s="49"/>
      <c r="OZB15" s="49"/>
      <c r="OZC15" s="49"/>
      <c r="OZD15" s="49"/>
      <c r="OZE15" s="49"/>
      <c r="OZF15" s="49"/>
      <c r="OZG15" s="49"/>
      <c r="OZH15" s="49"/>
      <c r="OZI15" s="49"/>
      <c r="OZJ15" s="49"/>
      <c r="OZK15" s="49"/>
      <c r="OZL15" s="49"/>
      <c r="OZM15" s="49"/>
      <c r="OZN15" s="49"/>
      <c r="OZO15" s="49"/>
      <c r="OZP15" s="49"/>
      <c r="OZQ15" s="49"/>
      <c r="OZR15" s="49"/>
      <c r="OZS15" s="49"/>
      <c r="OZT15" s="49"/>
      <c r="OZU15" s="49"/>
      <c r="OZV15" s="49"/>
      <c r="OZW15" s="49"/>
      <c r="OZX15" s="49"/>
      <c r="OZY15" s="49"/>
      <c r="OZZ15" s="49"/>
      <c r="PAA15" s="49"/>
      <c r="PAB15" s="49"/>
      <c r="PAC15" s="49"/>
      <c r="PAD15" s="49"/>
      <c r="PAE15" s="49"/>
      <c r="PAF15" s="49"/>
      <c r="PAG15" s="49"/>
      <c r="PAH15" s="49"/>
      <c r="PAI15" s="49"/>
      <c r="PAJ15" s="49"/>
      <c r="PAK15" s="49"/>
      <c r="PAL15" s="49"/>
      <c r="PAM15" s="49"/>
      <c r="PAN15" s="49"/>
      <c r="PAO15" s="49"/>
      <c r="PAP15" s="49"/>
      <c r="PAQ15" s="49"/>
      <c r="PAR15" s="49"/>
      <c r="PAS15" s="49"/>
      <c r="PAT15" s="49"/>
      <c r="PAU15" s="49"/>
      <c r="PAV15" s="49"/>
      <c r="PAW15" s="49"/>
      <c r="PAX15" s="49"/>
      <c r="PAY15" s="49"/>
      <c r="PAZ15" s="49"/>
      <c r="PBA15" s="49"/>
      <c r="PBB15" s="49"/>
      <c r="PBC15" s="49"/>
      <c r="PBD15" s="49"/>
      <c r="PBE15" s="49"/>
      <c r="PBF15" s="49"/>
      <c r="PBG15" s="49"/>
      <c r="PBH15" s="49"/>
      <c r="PBI15" s="49"/>
      <c r="PBJ15" s="49"/>
      <c r="PBK15" s="49"/>
      <c r="PBL15" s="49"/>
      <c r="PBM15" s="49"/>
      <c r="PBN15" s="49"/>
      <c r="PBO15" s="49"/>
      <c r="PBP15" s="49"/>
      <c r="PBQ15" s="49"/>
      <c r="PBR15" s="49"/>
      <c r="PBS15" s="49"/>
      <c r="PBT15" s="49"/>
      <c r="PBU15" s="49"/>
      <c r="PBV15" s="49"/>
      <c r="PBW15" s="49"/>
      <c r="PBX15" s="49"/>
      <c r="PBY15" s="49"/>
      <c r="PBZ15" s="49"/>
      <c r="PCA15" s="49"/>
      <c r="PCB15" s="49"/>
      <c r="PCC15" s="49"/>
      <c r="PCD15" s="49"/>
      <c r="PCE15" s="49"/>
      <c r="PCF15" s="49"/>
      <c r="PCG15" s="49"/>
      <c r="PCH15" s="49"/>
      <c r="PCI15" s="49"/>
      <c r="PCJ15" s="49"/>
      <c r="PCK15" s="49"/>
      <c r="PCL15" s="49"/>
      <c r="PCM15" s="49"/>
      <c r="PCN15" s="49"/>
      <c r="PCO15" s="49"/>
      <c r="PCP15" s="49"/>
      <c r="PCQ15" s="49"/>
      <c r="PCR15" s="49"/>
      <c r="PCS15" s="49"/>
      <c r="PCT15" s="49"/>
      <c r="PCU15" s="49"/>
      <c r="PCV15" s="49"/>
      <c r="PCW15" s="49"/>
      <c r="PCX15" s="49"/>
      <c r="PCY15" s="49"/>
      <c r="PCZ15" s="49"/>
      <c r="PDA15" s="49"/>
      <c r="PDB15" s="49"/>
      <c r="PDC15" s="49"/>
      <c r="PDD15" s="49"/>
      <c r="PDE15" s="49"/>
      <c r="PDF15" s="49"/>
      <c r="PDG15" s="49"/>
      <c r="PDH15" s="49"/>
      <c r="PDI15" s="49"/>
      <c r="PDJ15" s="49"/>
      <c r="PDK15" s="49"/>
      <c r="PDL15" s="49"/>
      <c r="PDM15" s="49"/>
      <c r="PDN15" s="49"/>
      <c r="PDO15" s="49"/>
      <c r="PDP15" s="49"/>
      <c r="PDQ15" s="49"/>
      <c r="PDR15" s="49"/>
      <c r="PDS15" s="49"/>
      <c r="PDT15" s="49"/>
      <c r="PDU15" s="49"/>
      <c r="PDV15" s="49"/>
      <c r="PDW15" s="49"/>
      <c r="PDX15" s="49"/>
      <c r="PDY15" s="49"/>
      <c r="PDZ15" s="49"/>
      <c r="PEA15" s="49"/>
      <c r="PEB15" s="49"/>
      <c r="PEC15" s="49"/>
      <c r="PED15" s="49"/>
      <c r="PEE15" s="49"/>
      <c r="PEF15" s="49"/>
      <c r="PEG15" s="49"/>
      <c r="PEH15" s="49"/>
      <c r="PEI15" s="49"/>
      <c r="PEJ15" s="49"/>
      <c r="PEK15" s="49"/>
      <c r="PEL15" s="49"/>
      <c r="PEM15" s="49"/>
      <c r="PEN15" s="49"/>
      <c r="PEO15" s="49"/>
      <c r="PEP15" s="49"/>
      <c r="PEQ15" s="49"/>
      <c r="PER15" s="49"/>
      <c r="PES15" s="49"/>
      <c r="PET15" s="49"/>
      <c r="PEU15" s="49"/>
      <c r="PEV15" s="49"/>
      <c r="PEW15" s="49"/>
      <c r="PEX15" s="49"/>
      <c r="PEY15" s="49"/>
      <c r="PEZ15" s="49"/>
      <c r="PFA15" s="49"/>
      <c r="PFB15" s="49"/>
      <c r="PFC15" s="49"/>
      <c r="PFD15" s="49"/>
      <c r="PFE15" s="49"/>
      <c r="PFF15" s="49"/>
      <c r="PFG15" s="49"/>
      <c r="PFH15" s="49"/>
      <c r="PFI15" s="49"/>
      <c r="PFJ15" s="49"/>
      <c r="PFK15" s="49"/>
      <c r="PFL15" s="49"/>
      <c r="PFM15" s="49"/>
      <c r="PFN15" s="49"/>
      <c r="PFO15" s="49"/>
      <c r="PFP15" s="49"/>
      <c r="PFQ15" s="49"/>
      <c r="PFR15" s="49"/>
      <c r="PFS15" s="49"/>
      <c r="PFT15" s="49"/>
      <c r="PFU15" s="49"/>
      <c r="PFV15" s="49"/>
      <c r="PFW15" s="49"/>
      <c r="PFX15" s="49"/>
      <c r="PFY15" s="49"/>
      <c r="PFZ15" s="49"/>
      <c r="PGA15" s="49"/>
      <c r="PGB15" s="49"/>
      <c r="PGC15" s="49"/>
      <c r="PGD15" s="49"/>
      <c r="PGE15" s="49"/>
      <c r="PGF15" s="49"/>
      <c r="PGG15" s="49"/>
      <c r="PGH15" s="49"/>
      <c r="PGI15" s="49"/>
      <c r="PGJ15" s="49"/>
      <c r="PGK15" s="49"/>
      <c r="PGL15" s="49"/>
      <c r="PGM15" s="49"/>
      <c r="PGN15" s="49"/>
      <c r="PGO15" s="49"/>
      <c r="PGP15" s="49"/>
      <c r="PGQ15" s="49"/>
      <c r="PGR15" s="49"/>
      <c r="PGS15" s="49"/>
      <c r="PGT15" s="49"/>
      <c r="PGU15" s="49"/>
      <c r="PGV15" s="49"/>
      <c r="PGW15" s="49"/>
      <c r="PGX15" s="49"/>
      <c r="PGY15" s="49"/>
      <c r="PGZ15" s="49"/>
      <c r="PHA15" s="49"/>
      <c r="PHB15" s="49"/>
      <c r="PHC15" s="49"/>
      <c r="PHD15" s="49"/>
      <c r="PHE15" s="49"/>
      <c r="PHF15" s="49"/>
      <c r="PHG15" s="49"/>
      <c r="PHH15" s="49"/>
      <c r="PHI15" s="49"/>
      <c r="PHJ15" s="49"/>
      <c r="PHK15" s="49"/>
      <c r="PHL15" s="49"/>
      <c r="PHM15" s="49"/>
      <c r="PHN15" s="49"/>
      <c r="PHO15" s="49"/>
      <c r="PHP15" s="49"/>
      <c r="PHQ15" s="49"/>
      <c r="PHR15" s="49"/>
      <c r="PHS15" s="49"/>
      <c r="PHT15" s="49"/>
      <c r="PHU15" s="49"/>
      <c r="PHV15" s="49"/>
      <c r="PHW15" s="49"/>
      <c r="PHX15" s="49"/>
      <c r="PHY15" s="49"/>
      <c r="PHZ15" s="49"/>
      <c r="PIA15" s="49"/>
      <c r="PIB15" s="49"/>
      <c r="PIC15" s="49"/>
      <c r="PID15" s="49"/>
      <c r="PIE15" s="49"/>
      <c r="PIF15" s="49"/>
      <c r="PIG15" s="49"/>
      <c r="PIH15" s="49"/>
      <c r="PII15" s="49"/>
      <c r="PIJ15" s="49"/>
      <c r="PIK15" s="49"/>
      <c r="PIL15" s="49"/>
      <c r="PIM15" s="49"/>
      <c r="PIN15" s="49"/>
      <c r="PIO15" s="49"/>
      <c r="PIP15" s="49"/>
      <c r="PIQ15" s="49"/>
      <c r="PIR15" s="49"/>
      <c r="PIS15" s="49"/>
      <c r="PIT15" s="49"/>
      <c r="PIU15" s="49"/>
      <c r="PIV15" s="49"/>
      <c r="PIW15" s="49"/>
      <c r="PIX15" s="49"/>
      <c r="PIY15" s="49"/>
      <c r="PIZ15" s="49"/>
      <c r="PJA15" s="49"/>
      <c r="PJB15" s="49"/>
      <c r="PJC15" s="49"/>
      <c r="PJD15" s="49"/>
      <c r="PJE15" s="49"/>
      <c r="PJF15" s="49"/>
      <c r="PJG15" s="49"/>
      <c r="PJH15" s="49"/>
      <c r="PJI15" s="49"/>
      <c r="PJJ15" s="49"/>
      <c r="PJK15" s="49"/>
      <c r="PJL15" s="49"/>
      <c r="PJM15" s="49"/>
      <c r="PJN15" s="49"/>
      <c r="PJO15" s="49"/>
      <c r="PJP15" s="49"/>
      <c r="PJQ15" s="49"/>
      <c r="PJR15" s="49"/>
      <c r="PJS15" s="49"/>
      <c r="PJT15" s="49"/>
      <c r="PJU15" s="49"/>
      <c r="PJV15" s="49"/>
      <c r="PJW15" s="49"/>
      <c r="PJX15" s="49"/>
      <c r="PJY15" s="49"/>
      <c r="PJZ15" s="49"/>
      <c r="PKA15" s="49"/>
      <c r="PKB15" s="49"/>
      <c r="PKC15" s="49"/>
      <c r="PKD15" s="49"/>
      <c r="PKE15" s="49"/>
      <c r="PKF15" s="49"/>
      <c r="PKG15" s="49"/>
      <c r="PKH15" s="49"/>
      <c r="PKI15" s="49"/>
      <c r="PKJ15" s="49"/>
      <c r="PKK15" s="49"/>
      <c r="PKL15" s="49"/>
      <c r="PKM15" s="49"/>
      <c r="PKN15" s="49"/>
      <c r="PKO15" s="49"/>
      <c r="PKP15" s="49"/>
      <c r="PKQ15" s="49"/>
      <c r="PKR15" s="49"/>
      <c r="PKS15" s="49"/>
      <c r="PKT15" s="49"/>
      <c r="PKU15" s="49"/>
      <c r="PKV15" s="49"/>
      <c r="PKW15" s="49"/>
      <c r="PKX15" s="49"/>
      <c r="PKY15" s="49"/>
      <c r="PKZ15" s="49"/>
      <c r="PLA15" s="49"/>
      <c r="PLB15" s="49"/>
      <c r="PLC15" s="49"/>
      <c r="PLD15" s="49"/>
      <c r="PLE15" s="49"/>
      <c r="PLF15" s="49"/>
      <c r="PLG15" s="49"/>
      <c r="PLH15" s="49"/>
      <c r="PLI15" s="49"/>
      <c r="PLJ15" s="49"/>
      <c r="PLK15" s="49"/>
      <c r="PLL15" s="49"/>
      <c r="PLM15" s="49"/>
      <c r="PLN15" s="49"/>
      <c r="PLO15" s="49"/>
      <c r="PLP15" s="49"/>
      <c r="PLQ15" s="49"/>
      <c r="PLR15" s="49"/>
      <c r="PLS15" s="49"/>
      <c r="PLT15" s="49"/>
      <c r="PLU15" s="49"/>
      <c r="PLV15" s="49"/>
      <c r="PLW15" s="49"/>
      <c r="PLX15" s="49"/>
      <c r="PLY15" s="49"/>
      <c r="PLZ15" s="49"/>
      <c r="PMA15" s="49"/>
      <c r="PMB15" s="49"/>
      <c r="PMC15" s="49"/>
      <c r="PMD15" s="49"/>
      <c r="PME15" s="49"/>
      <c r="PMF15" s="49"/>
      <c r="PMG15" s="49"/>
      <c r="PMH15" s="49"/>
      <c r="PMI15" s="49"/>
      <c r="PMJ15" s="49"/>
      <c r="PMK15" s="49"/>
      <c r="PML15" s="49"/>
      <c r="PMM15" s="49"/>
      <c r="PMN15" s="49"/>
      <c r="PMO15" s="49"/>
      <c r="PMP15" s="49"/>
      <c r="PMQ15" s="49"/>
      <c r="PMR15" s="49"/>
      <c r="PMS15" s="49"/>
      <c r="PMT15" s="49"/>
      <c r="PMU15" s="49"/>
      <c r="PMV15" s="49"/>
      <c r="PMW15" s="49"/>
      <c r="PMX15" s="49"/>
      <c r="PMY15" s="49"/>
      <c r="PMZ15" s="49"/>
      <c r="PNA15" s="49"/>
      <c r="PNB15" s="49"/>
      <c r="PNC15" s="49"/>
      <c r="PND15" s="49"/>
      <c r="PNE15" s="49"/>
      <c r="PNF15" s="49"/>
      <c r="PNG15" s="49"/>
      <c r="PNH15" s="49"/>
      <c r="PNI15" s="49"/>
      <c r="PNJ15" s="49"/>
      <c r="PNK15" s="49"/>
      <c r="PNL15" s="49"/>
      <c r="PNM15" s="49"/>
      <c r="PNN15" s="49"/>
      <c r="PNO15" s="49"/>
      <c r="PNP15" s="49"/>
      <c r="PNQ15" s="49"/>
      <c r="PNR15" s="49"/>
      <c r="PNS15" s="49"/>
      <c r="PNT15" s="49"/>
      <c r="PNU15" s="49"/>
      <c r="PNV15" s="49"/>
      <c r="PNW15" s="49"/>
      <c r="PNX15" s="49"/>
      <c r="PNY15" s="49"/>
      <c r="PNZ15" s="49"/>
      <c r="POA15" s="49"/>
      <c r="POB15" s="49"/>
      <c r="POC15" s="49"/>
      <c r="POD15" s="49"/>
      <c r="POE15" s="49"/>
      <c r="POF15" s="49"/>
      <c r="POG15" s="49"/>
      <c r="POH15" s="49"/>
      <c r="POI15" s="49"/>
      <c r="POJ15" s="49"/>
      <c r="POK15" s="49"/>
      <c r="POL15" s="49"/>
      <c r="POM15" s="49"/>
      <c r="PON15" s="49"/>
      <c r="POO15" s="49"/>
      <c r="POP15" s="49"/>
      <c r="POQ15" s="49"/>
      <c r="POR15" s="49"/>
      <c r="POS15" s="49"/>
      <c r="POT15" s="49"/>
      <c r="POU15" s="49"/>
      <c r="POV15" s="49"/>
      <c r="POW15" s="49"/>
      <c r="POX15" s="49"/>
      <c r="POY15" s="49"/>
      <c r="POZ15" s="49"/>
      <c r="PPA15" s="49"/>
      <c r="PPB15" s="49"/>
      <c r="PPC15" s="49"/>
      <c r="PPD15" s="49"/>
      <c r="PPE15" s="49"/>
      <c r="PPF15" s="49"/>
      <c r="PPG15" s="49"/>
      <c r="PPH15" s="49"/>
      <c r="PPI15" s="49"/>
      <c r="PPJ15" s="49"/>
      <c r="PPK15" s="49"/>
      <c r="PPL15" s="49"/>
      <c r="PPM15" s="49"/>
      <c r="PPN15" s="49"/>
      <c r="PPO15" s="49"/>
      <c r="PPP15" s="49"/>
      <c r="PPQ15" s="49"/>
      <c r="PPR15" s="49"/>
      <c r="PPS15" s="49"/>
      <c r="PPT15" s="49"/>
      <c r="PPU15" s="49"/>
      <c r="PPV15" s="49"/>
      <c r="PPW15" s="49"/>
      <c r="PPX15" s="49"/>
      <c r="PPY15" s="49"/>
      <c r="PPZ15" s="49"/>
      <c r="PQA15" s="49"/>
      <c r="PQB15" s="49"/>
      <c r="PQC15" s="49"/>
      <c r="PQD15" s="49"/>
      <c r="PQE15" s="49"/>
      <c r="PQF15" s="49"/>
      <c r="PQG15" s="49"/>
      <c r="PQH15" s="49"/>
      <c r="PQI15" s="49"/>
      <c r="PQJ15" s="49"/>
      <c r="PQK15" s="49"/>
      <c r="PQL15" s="49"/>
      <c r="PQM15" s="49"/>
      <c r="PQN15" s="49"/>
      <c r="PQO15" s="49"/>
      <c r="PQP15" s="49"/>
      <c r="PQQ15" s="49"/>
      <c r="PQR15" s="49"/>
      <c r="PQS15" s="49"/>
      <c r="PQT15" s="49"/>
      <c r="PQU15" s="49"/>
      <c r="PQV15" s="49"/>
      <c r="PQW15" s="49"/>
      <c r="PQX15" s="49"/>
      <c r="PQY15" s="49"/>
      <c r="PQZ15" s="49"/>
      <c r="PRA15" s="49"/>
      <c r="PRB15" s="49"/>
      <c r="PRC15" s="49"/>
      <c r="PRD15" s="49"/>
      <c r="PRE15" s="49"/>
      <c r="PRF15" s="49"/>
      <c r="PRG15" s="49"/>
      <c r="PRH15" s="49"/>
      <c r="PRI15" s="49"/>
      <c r="PRJ15" s="49"/>
      <c r="PRK15" s="49"/>
      <c r="PRL15" s="49"/>
      <c r="PRM15" s="49"/>
      <c r="PRN15" s="49"/>
      <c r="PRO15" s="49"/>
      <c r="PRP15" s="49"/>
      <c r="PRQ15" s="49"/>
      <c r="PRR15" s="49"/>
      <c r="PRS15" s="49"/>
      <c r="PRT15" s="49"/>
      <c r="PRU15" s="49"/>
      <c r="PRV15" s="49"/>
      <c r="PRW15" s="49"/>
      <c r="PRX15" s="49"/>
      <c r="PRY15" s="49"/>
      <c r="PRZ15" s="49"/>
      <c r="PSA15" s="49"/>
      <c r="PSB15" s="49"/>
      <c r="PSC15" s="49"/>
      <c r="PSD15" s="49"/>
      <c r="PSE15" s="49"/>
      <c r="PSF15" s="49"/>
      <c r="PSG15" s="49"/>
      <c r="PSH15" s="49"/>
      <c r="PSI15" s="49"/>
      <c r="PSJ15" s="49"/>
      <c r="PSK15" s="49"/>
      <c r="PSL15" s="49"/>
      <c r="PSM15" s="49"/>
      <c r="PSN15" s="49"/>
      <c r="PSO15" s="49"/>
      <c r="PSP15" s="49"/>
      <c r="PSQ15" s="49"/>
      <c r="PSR15" s="49"/>
      <c r="PSS15" s="49"/>
      <c r="PST15" s="49"/>
      <c r="PSU15" s="49"/>
      <c r="PSV15" s="49"/>
      <c r="PSW15" s="49"/>
      <c r="PSX15" s="49"/>
      <c r="PSY15" s="49"/>
      <c r="PSZ15" s="49"/>
      <c r="PTA15" s="49"/>
      <c r="PTB15" s="49"/>
      <c r="PTC15" s="49"/>
      <c r="PTD15" s="49"/>
      <c r="PTE15" s="49"/>
      <c r="PTF15" s="49"/>
      <c r="PTG15" s="49"/>
      <c r="PTH15" s="49"/>
      <c r="PTI15" s="49"/>
      <c r="PTJ15" s="49"/>
      <c r="PTK15" s="49"/>
      <c r="PTL15" s="49"/>
      <c r="PTM15" s="49"/>
      <c r="PTN15" s="49"/>
      <c r="PTO15" s="49"/>
      <c r="PTP15" s="49"/>
      <c r="PTQ15" s="49"/>
      <c r="PTR15" s="49"/>
      <c r="PTS15" s="49"/>
      <c r="PTT15" s="49"/>
      <c r="PTU15" s="49"/>
      <c r="PTV15" s="49"/>
      <c r="PTW15" s="49"/>
      <c r="PTX15" s="49"/>
      <c r="PTY15" s="49"/>
      <c r="PTZ15" s="49"/>
      <c r="PUA15" s="49"/>
      <c r="PUB15" s="49"/>
      <c r="PUC15" s="49"/>
      <c r="PUD15" s="49"/>
      <c r="PUE15" s="49"/>
      <c r="PUF15" s="49"/>
      <c r="PUG15" s="49"/>
      <c r="PUH15" s="49"/>
      <c r="PUI15" s="49"/>
      <c r="PUJ15" s="49"/>
      <c r="PUK15" s="49"/>
      <c r="PUL15" s="49"/>
      <c r="PUM15" s="49"/>
      <c r="PUN15" s="49"/>
      <c r="PUO15" s="49"/>
      <c r="PUP15" s="49"/>
      <c r="PUQ15" s="49"/>
      <c r="PUR15" s="49"/>
      <c r="PUS15" s="49"/>
      <c r="PUT15" s="49"/>
      <c r="PUU15" s="49"/>
      <c r="PUV15" s="49"/>
      <c r="PUW15" s="49"/>
      <c r="PUX15" s="49"/>
      <c r="PUY15" s="49"/>
      <c r="PUZ15" s="49"/>
      <c r="PVA15" s="49"/>
      <c r="PVB15" s="49"/>
      <c r="PVC15" s="49"/>
      <c r="PVD15" s="49"/>
      <c r="PVE15" s="49"/>
      <c r="PVF15" s="49"/>
      <c r="PVG15" s="49"/>
      <c r="PVH15" s="49"/>
      <c r="PVI15" s="49"/>
      <c r="PVJ15" s="49"/>
      <c r="PVK15" s="49"/>
      <c r="PVL15" s="49"/>
      <c r="PVM15" s="49"/>
      <c r="PVN15" s="49"/>
      <c r="PVO15" s="49"/>
      <c r="PVP15" s="49"/>
      <c r="PVQ15" s="49"/>
      <c r="PVR15" s="49"/>
      <c r="PVS15" s="49"/>
      <c r="PVT15" s="49"/>
      <c r="PVU15" s="49"/>
      <c r="PVV15" s="49"/>
      <c r="PVW15" s="49"/>
      <c r="PVX15" s="49"/>
      <c r="PVY15" s="49"/>
      <c r="PVZ15" s="49"/>
      <c r="PWA15" s="49"/>
      <c r="PWB15" s="49"/>
      <c r="PWC15" s="49"/>
      <c r="PWD15" s="49"/>
      <c r="PWE15" s="49"/>
      <c r="PWF15" s="49"/>
      <c r="PWG15" s="49"/>
      <c r="PWH15" s="49"/>
      <c r="PWI15" s="49"/>
      <c r="PWJ15" s="49"/>
      <c r="PWK15" s="49"/>
      <c r="PWL15" s="49"/>
      <c r="PWM15" s="49"/>
      <c r="PWN15" s="49"/>
      <c r="PWO15" s="49"/>
      <c r="PWP15" s="49"/>
      <c r="PWQ15" s="49"/>
      <c r="PWR15" s="49"/>
      <c r="PWS15" s="49"/>
      <c r="PWT15" s="49"/>
      <c r="PWU15" s="49"/>
      <c r="PWV15" s="49"/>
      <c r="PWW15" s="49"/>
      <c r="PWX15" s="49"/>
      <c r="PWY15" s="49"/>
      <c r="PWZ15" s="49"/>
      <c r="PXA15" s="49"/>
      <c r="PXB15" s="49"/>
      <c r="PXC15" s="49"/>
      <c r="PXD15" s="49"/>
      <c r="PXE15" s="49"/>
      <c r="PXF15" s="49"/>
      <c r="PXG15" s="49"/>
      <c r="PXH15" s="49"/>
      <c r="PXI15" s="49"/>
      <c r="PXJ15" s="49"/>
      <c r="PXK15" s="49"/>
      <c r="PXL15" s="49"/>
      <c r="PXM15" s="49"/>
      <c r="PXN15" s="49"/>
      <c r="PXO15" s="49"/>
      <c r="PXP15" s="49"/>
      <c r="PXQ15" s="49"/>
      <c r="PXR15" s="49"/>
      <c r="PXS15" s="49"/>
      <c r="PXT15" s="49"/>
      <c r="PXU15" s="49"/>
      <c r="PXV15" s="49"/>
      <c r="PXW15" s="49"/>
      <c r="PXX15" s="49"/>
      <c r="PXY15" s="49"/>
      <c r="PXZ15" s="49"/>
      <c r="PYA15" s="49"/>
      <c r="PYB15" s="49"/>
      <c r="PYC15" s="49"/>
      <c r="PYD15" s="49"/>
      <c r="PYE15" s="49"/>
      <c r="PYF15" s="49"/>
      <c r="PYG15" s="49"/>
      <c r="PYH15" s="49"/>
      <c r="PYI15" s="49"/>
      <c r="PYJ15" s="49"/>
      <c r="PYK15" s="49"/>
      <c r="PYL15" s="49"/>
      <c r="PYM15" s="49"/>
      <c r="PYN15" s="49"/>
      <c r="PYO15" s="49"/>
      <c r="PYP15" s="49"/>
      <c r="PYQ15" s="49"/>
      <c r="PYR15" s="49"/>
      <c r="PYS15" s="49"/>
      <c r="PYT15" s="49"/>
      <c r="PYU15" s="49"/>
      <c r="PYV15" s="49"/>
      <c r="PYW15" s="49"/>
      <c r="PYX15" s="49"/>
      <c r="PYY15" s="49"/>
      <c r="PYZ15" s="49"/>
      <c r="PZA15" s="49"/>
      <c r="PZB15" s="49"/>
      <c r="PZC15" s="49"/>
      <c r="PZD15" s="49"/>
      <c r="PZE15" s="49"/>
      <c r="PZF15" s="49"/>
      <c r="PZG15" s="49"/>
      <c r="PZH15" s="49"/>
      <c r="PZI15" s="49"/>
      <c r="PZJ15" s="49"/>
      <c r="PZK15" s="49"/>
      <c r="PZL15" s="49"/>
      <c r="PZM15" s="49"/>
      <c r="PZN15" s="49"/>
      <c r="PZO15" s="49"/>
      <c r="PZP15" s="49"/>
      <c r="PZQ15" s="49"/>
      <c r="PZR15" s="49"/>
      <c r="PZS15" s="49"/>
      <c r="PZT15" s="49"/>
      <c r="PZU15" s="49"/>
      <c r="PZV15" s="49"/>
      <c r="PZW15" s="49"/>
      <c r="PZX15" s="49"/>
      <c r="PZY15" s="49"/>
      <c r="PZZ15" s="49"/>
      <c r="QAA15" s="49"/>
      <c r="QAB15" s="49"/>
      <c r="QAC15" s="49"/>
      <c r="QAD15" s="49"/>
      <c r="QAE15" s="49"/>
      <c r="QAF15" s="49"/>
      <c r="QAG15" s="49"/>
      <c r="QAH15" s="49"/>
      <c r="QAI15" s="49"/>
      <c r="QAJ15" s="49"/>
      <c r="QAK15" s="49"/>
      <c r="QAL15" s="49"/>
      <c r="QAM15" s="49"/>
      <c r="QAN15" s="49"/>
      <c r="QAO15" s="49"/>
      <c r="QAP15" s="49"/>
      <c r="QAQ15" s="49"/>
      <c r="QAR15" s="49"/>
      <c r="QAS15" s="49"/>
      <c r="QAT15" s="49"/>
      <c r="QAU15" s="49"/>
      <c r="QAV15" s="49"/>
      <c r="QAW15" s="49"/>
      <c r="QAX15" s="49"/>
      <c r="QAY15" s="49"/>
      <c r="QAZ15" s="49"/>
      <c r="QBA15" s="49"/>
      <c r="QBB15" s="49"/>
      <c r="QBC15" s="49"/>
      <c r="QBD15" s="49"/>
      <c r="QBE15" s="49"/>
      <c r="QBF15" s="49"/>
      <c r="QBG15" s="49"/>
      <c r="QBH15" s="49"/>
      <c r="QBI15" s="49"/>
      <c r="QBJ15" s="49"/>
      <c r="QBK15" s="49"/>
      <c r="QBL15" s="49"/>
      <c r="QBM15" s="49"/>
      <c r="QBN15" s="49"/>
      <c r="QBO15" s="49"/>
      <c r="QBP15" s="49"/>
      <c r="QBQ15" s="49"/>
      <c r="QBR15" s="49"/>
      <c r="QBS15" s="49"/>
      <c r="QBT15" s="49"/>
      <c r="QBU15" s="49"/>
      <c r="QBV15" s="49"/>
      <c r="QBW15" s="49"/>
      <c r="QBX15" s="49"/>
      <c r="QBY15" s="49"/>
      <c r="QBZ15" s="49"/>
      <c r="QCA15" s="49"/>
      <c r="QCB15" s="49"/>
      <c r="QCC15" s="49"/>
      <c r="QCD15" s="49"/>
      <c r="QCE15" s="49"/>
      <c r="QCF15" s="49"/>
      <c r="QCG15" s="49"/>
      <c r="QCH15" s="49"/>
      <c r="QCI15" s="49"/>
      <c r="QCJ15" s="49"/>
      <c r="QCK15" s="49"/>
      <c r="QCL15" s="49"/>
      <c r="QCM15" s="49"/>
      <c r="QCN15" s="49"/>
      <c r="QCO15" s="49"/>
      <c r="QCP15" s="49"/>
      <c r="QCQ15" s="49"/>
      <c r="QCR15" s="49"/>
      <c r="QCS15" s="49"/>
      <c r="QCT15" s="49"/>
      <c r="QCU15" s="49"/>
      <c r="QCV15" s="49"/>
      <c r="QCW15" s="49"/>
      <c r="QCX15" s="49"/>
      <c r="QCY15" s="49"/>
      <c r="QCZ15" s="49"/>
      <c r="QDA15" s="49"/>
      <c r="QDB15" s="49"/>
      <c r="QDC15" s="49"/>
      <c r="QDD15" s="49"/>
      <c r="QDE15" s="49"/>
      <c r="QDF15" s="49"/>
      <c r="QDG15" s="49"/>
      <c r="QDH15" s="49"/>
      <c r="QDI15" s="49"/>
      <c r="QDJ15" s="49"/>
      <c r="QDK15" s="49"/>
      <c r="QDL15" s="49"/>
      <c r="QDM15" s="49"/>
      <c r="QDN15" s="49"/>
      <c r="QDO15" s="49"/>
      <c r="QDP15" s="49"/>
      <c r="QDQ15" s="49"/>
      <c r="QDR15" s="49"/>
      <c r="QDS15" s="49"/>
      <c r="QDT15" s="49"/>
      <c r="QDU15" s="49"/>
      <c r="QDV15" s="49"/>
      <c r="QDW15" s="49"/>
      <c r="QDX15" s="49"/>
      <c r="QDY15" s="49"/>
      <c r="QDZ15" s="49"/>
      <c r="QEA15" s="49"/>
      <c r="QEB15" s="49"/>
      <c r="QEC15" s="49"/>
      <c r="QED15" s="49"/>
      <c r="QEE15" s="49"/>
      <c r="QEF15" s="49"/>
      <c r="QEG15" s="49"/>
      <c r="QEH15" s="49"/>
      <c r="QEI15" s="49"/>
      <c r="QEJ15" s="49"/>
      <c r="QEK15" s="49"/>
      <c r="QEL15" s="49"/>
      <c r="QEM15" s="49"/>
      <c r="QEN15" s="49"/>
      <c r="QEO15" s="49"/>
      <c r="QEP15" s="49"/>
      <c r="QEQ15" s="49"/>
      <c r="QER15" s="49"/>
      <c r="QES15" s="49"/>
      <c r="QET15" s="49"/>
      <c r="QEU15" s="49"/>
      <c r="QEV15" s="49"/>
      <c r="QEW15" s="49"/>
      <c r="QEX15" s="49"/>
      <c r="QEY15" s="49"/>
      <c r="QEZ15" s="49"/>
      <c r="QFA15" s="49"/>
      <c r="QFB15" s="49"/>
      <c r="QFC15" s="49"/>
      <c r="QFD15" s="49"/>
      <c r="QFE15" s="49"/>
      <c r="QFF15" s="49"/>
      <c r="QFG15" s="49"/>
      <c r="QFH15" s="49"/>
      <c r="QFI15" s="49"/>
      <c r="QFJ15" s="49"/>
      <c r="QFK15" s="49"/>
      <c r="QFL15" s="49"/>
      <c r="QFM15" s="49"/>
      <c r="QFN15" s="49"/>
      <c r="QFO15" s="49"/>
      <c r="QFP15" s="49"/>
      <c r="QFQ15" s="49"/>
      <c r="QFR15" s="49"/>
      <c r="QFS15" s="49"/>
      <c r="QFT15" s="49"/>
      <c r="QFU15" s="49"/>
      <c r="QFV15" s="49"/>
      <c r="QFW15" s="49"/>
      <c r="QFX15" s="49"/>
      <c r="QFY15" s="49"/>
      <c r="QFZ15" s="49"/>
      <c r="QGA15" s="49"/>
      <c r="QGB15" s="49"/>
      <c r="QGC15" s="49"/>
      <c r="QGD15" s="49"/>
      <c r="QGE15" s="49"/>
      <c r="QGF15" s="49"/>
      <c r="QGG15" s="49"/>
      <c r="QGH15" s="49"/>
      <c r="QGI15" s="49"/>
      <c r="QGJ15" s="49"/>
      <c r="QGK15" s="49"/>
      <c r="QGL15" s="49"/>
      <c r="QGM15" s="49"/>
      <c r="QGN15" s="49"/>
      <c r="QGO15" s="49"/>
      <c r="QGP15" s="49"/>
      <c r="QGQ15" s="49"/>
      <c r="QGR15" s="49"/>
      <c r="QGS15" s="49"/>
      <c r="QGT15" s="49"/>
      <c r="QGU15" s="49"/>
      <c r="QGV15" s="49"/>
      <c r="QGW15" s="49"/>
      <c r="QGX15" s="49"/>
      <c r="QGY15" s="49"/>
      <c r="QGZ15" s="49"/>
      <c r="QHA15" s="49"/>
      <c r="QHB15" s="49"/>
      <c r="QHC15" s="49"/>
      <c r="QHD15" s="49"/>
      <c r="QHE15" s="49"/>
      <c r="QHF15" s="49"/>
      <c r="QHG15" s="49"/>
      <c r="QHH15" s="49"/>
      <c r="QHI15" s="49"/>
      <c r="QHJ15" s="49"/>
      <c r="QHK15" s="49"/>
      <c r="QHL15" s="49"/>
      <c r="QHM15" s="49"/>
      <c r="QHN15" s="49"/>
      <c r="QHO15" s="49"/>
      <c r="QHP15" s="49"/>
      <c r="QHQ15" s="49"/>
      <c r="QHR15" s="49"/>
      <c r="QHS15" s="49"/>
      <c r="QHT15" s="49"/>
      <c r="QHU15" s="49"/>
      <c r="QHV15" s="49"/>
      <c r="QHW15" s="49"/>
      <c r="QHX15" s="49"/>
      <c r="QHY15" s="49"/>
      <c r="QHZ15" s="49"/>
      <c r="QIA15" s="49"/>
      <c r="QIB15" s="49"/>
      <c r="QIC15" s="49"/>
      <c r="QID15" s="49"/>
      <c r="QIE15" s="49"/>
      <c r="QIF15" s="49"/>
      <c r="QIG15" s="49"/>
      <c r="QIH15" s="49"/>
      <c r="QII15" s="49"/>
      <c r="QIJ15" s="49"/>
      <c r="QIK15" s="49"/>
      <c r="QIL15" s="49"/>
      <c r="QIM15" s="49"/>
      <c r="QIN15" s="49"/>
      <c r="QIO15" s="49"/>
      <c r="QIP15" s="49"/>
      <c r="QIQ15" s="49"/>
      <c r="QIR15" s="49"/>
      <c r="QIS15" s="49"/>
      <c r="QIT15" s="49"/>
      <c r="QIU15" s="49"/>
      <c r="QIV15" s="49"/>
      <c r="QIW15" s="49"/>
      <c r="QIX15" s="49"/>
      <c r="QIY15" s="49"/>
      <c r="QIZ15" s="49"/>
      <c r="QJA15" s="49"/>
      <c r="QJB15" s="49"/>
      <c r="QJC15" s="49"/>
      <c r="QJD15" s="49"/>
      <c r="QJE15" s="49"/>
      <c r="QJF15" s="49"/>
      <c r="QJG15" s="49"/>
      <c r="QJH15" s="49"/>
      <c r="QJI15" s="49"/>
      <c r="QJJ15" s="49"/>
      <c r="QJK15" s="49"/>
      <c r="QJL15" s="49"/>
      <c r="QJM15" s="49"/>
      <c r="QJN15" s="49"/>
      <c r="QJO15" s="49"/>
      <c r="QJP15" s="49"/>
      <c r="QJQ15" s="49"/>
      <c r="QJR15" s="49"/>
      <c r="QJS15" s="49"/>
      <c r="QJT15" s="49"/>
      <c r="QJU15" s="49"/>
      <c r="QJV15" s="49"/>
      <c r="QJW15" s="49"/>
      <c r="QJX15" s="49"/>
      <c r="QJY15" s="49"/>
      <c r="QJZ15" s="49"/>
      <c r="QKA15" s="49"/>
      <c r="QKB15" s="49"/>
      <c r="QKC15" s="49"/>
      <c r="QKD15" s="49"/>
      <c r="QKE15" s="49"/>
      <c r="QKF15" s="49"/>
      <c r="QKG15" s="49"/>
      <c r="QKH15" s="49"/>
      <c r="QKI15" s="49"/>
      <c r="QKJ15" s="49"/>
      <c r="QKK15" s="49"/>
      <c r="QKL15" s="49"/>
      <c r="QKM15" s="49"/>
      <c r="QKN15" s="49"/>
      <c r="QKO15" s="49"/>
      <c r="QKP15" s="49"/>
      <c r="QKQ15" s="49"/>
      <c r="QKR15" s="49"/>
      <c r="QKS15" s="49"/>
      <c r="QKT15" s="49"/>
      <c r="QKU15" s="49"/>
      <c r="QKV15" s="49"/>
      <c r="QKW15" s="49"/>
      <c r="QKX15" s="49"/>
      <c r="QKY15" s="49"/>
      <c r="QKZ15" s="49"/>
      <c r="QLA15" s="49"/>
      <c r="QLB15" s="49"/>
      <c r="QLC15" s="49"/>
      <c r="QLD15" s="49"/>
      <c r="QLE15" s="49"/>
      <c r="QLF15" s="49"/>
      <c r="QLG15" s="49"/>
      <c r="QLH15" s="49"/>
      <c r="QLI15" s="49"/>
      <c r="QLJ15" s="49"/>
      <c r="QLK15" s="49"/>
      <c r="QLL15" s="49"/>
      <c r="QLM15" s="49"/>
      <c r="QLN15" s="49"/>
      <c r="QLO15" s="49"/>
      <c r="QLP15" s="49"/>
      <c r="QLQ15" s="49"/>
      <c r="QLR15" s="49"/>
      <c r="QLS15" s="49"/>
      <c r="QLT15" s="49"/>
      <c r="QLU15" s="49"/>
      <c r="QLV15" s="49"/>
      <c r="QLW15" s="49"/>
      <c r="QLX15" s="49"/>
      <c r="QLY15" s="49"/>
      <c r="QLZ15" s="49"/>
      <c r="QMA15" s="49"/>
      <c r="QMB15" s="49"/>
      <c r="QMC15" s="49"/>
      <c r="QMD15" s="49"/>
      <c r="QME15" s="49"/>
      <c r="QMF15" s="49"/>
      <c r="QMG15" s="49"/>
      <c r="QMH15" s="49"/>
      <c r="QMI15" s="49"/>
      <c r="QMJ15" s="49"/>
      <c r="QMK15" s="49"/>
      <c r="QML15" s="49"/>
      <c r="QMM15" s="49"/>
      <c r="QMN15" s="49"/>
      <c r="QMO15" s="49"/>
      <c r="QMP15" s="49"/>
      <c r="QMQ15" s="49"/>
      <c r="QMR15" s="49"/>
      <c r="QMS15" s="49"/>
      <c r="QMT15" s="49"/>
      <c r="QMU15" s="49"/>
      <c r="QMV15" s="49"/>
      <c r="QMW15" s="49"/>
      <c r="QMX15" s="49"/>
      <c r="QMY15" s="49"/>
      <c r="QMZ15" s="49"/>
      <c r="QNA15" s="49"/>
      <c r="QNB15" s="49"/>
      <c r="QNC15" s="49"/>
      <c r="QND15" s="49"/>
      <c r="QNE15" s="49"/>
      <c r="QNF15" s="49"/>
      <c r="QNG15" s="49"/>
      <c r="QNH15" s="49"/>
      <c r="QNI15" s="49"/>
      <c r="QNJ15" s="49"/>
      <c r="QNK15" s="49"/>
      <c r="QNL15" s="49"/>
      <c r="QNM15" s="49"/>
      <c r="QNN15" s="49"/>
      <c r="QNO15" s="49"/>
      <c r="QNP15" s="49"/>
      <c r="QNQ15" s="49"/>
      <c r="QNR15" s="49"/>
      <c r="QNS15" s="49"/>
      <c r="QNT15" s="49"/>
      <c r="QNU15" s="49"/>
      <c r="QNV15" s="49"/>
      <c r="QNW15" s="49"/>
      <c r="QNX15" s="49"/>
      <c r="QNY15" s="49"/>
      <c r="QNZ15" s="49"/>
      <c r="QOA15" s="49"/>
      <c r="QOB15" s="49"/>
      <c r="QOC15" s="49"/>
      <c r="QOD15" s="49"/>
      <c r="QOE15" s="49"/>
      <c r="QOF15" s="49"/>
      <c r="QOG15" s="49"/>
      <c r="QOH15" s="49"/>
      <c r="QOI15" s="49"/>
      <c r="QOJ15" s="49"/>
      <c r="QOK15" s="49"/>
      <c r="QOL15" s="49"/>
      <c r="QOM15" s="49"/>
      <c r="QON15" s="49"/>
      <c r="QOO15" s="49"/>
      <c r="QOP15" s="49"/>
      <c r="QOQ15" s="49"/>
      <c r="QOR15" s="49"/>
      <c r="QOS15" s="49"/>
      <c r="QOT15" s="49"/>
      <c r="QOU15" s="49"/>
      <c r="QOV15" s="49"/>
      <c r="QOW15" s="49"/>
      <c r="QOX15" s="49"/>
      <c r="QOY15" s="49"/>
      <c r="QOZ15" s="49"/>
      <c r="QPA15" s="49"/>
      <c r="QPB15" s="49"/>
      <c r="QPC15" s="49"/>
      <c r="QPD15" s="49"/>
      <c r="QPE15" s="49"/>
      <c r="QPF15" s="49"/>
      <c r="QPG15" s="49"/>
      <c r="QPH15" s="49"/>
      <c r="QPI15" s="49"/>
      <c r="QPJ15" s="49"/>
      <c r="QPK15" s="49"/>
      <c r="QPL15" s="49"/>
      <c r="QPM15" s="49"/>
      <c r="QPN15" s="49"/>
      <c r="QPO15" s="49"/>
      <c r="QPP15" s="49"/>
      <c r="QPQ15" s="49"/>
      <c r="QPR15" s="49"/>
      <c r="QPS15" s="49"/>
      <c r="QPT15" s="49"/>
      <c r="QPU15" s="49"/>
      <c r="QPV15" s="49"/>
      <c r="QPW15" s="49"/>
      <c r="QPX15" s="49"/>
      <c r="QPY15" s="49"/>
      <c r="QPZ15" s="49"/>
      <c r="QQA15" s="49"/>
      <c r="QQB15" s="49"/>
      <c r="QQC15" s="49"/>
      <c r="QQD15" s="49"/>
      <c r="QQE15" s="49"/>
      <c r="QQF15" s="49"/>
      <c r="QQG15" s="49"/>
      <c r="QQH15" s="49"/>
      <c r="QQI15" s="49"/>
      <c r="QQJ15" s="49"/>
      <c r="QQK15" s="49"/>
      <c r="QQL15" s="49"/>
      <c r="QQM15" s="49"/>
      <c r="QQN15" s="49"/>
      <c r="QQO15" s="49"/>
      <c r="QQP15" s="49"/>
      <c r="QQQ15" s="49"/>
      <c r="QQR15" s="49"/>
      <c r="QQS15" s="49"/>
      <c r="QQT15" s="49"/>
      <c r="QQU15" s="49"/>
      <c r="QQV15" s="49"/>
      <c r="QQW15" s="49"/>
      <c r="QQX15" s="49"/>
      <c r="QQY15" s="49"/>
      <c r="QQZ15" s="49"/>
      <c r="QRA15" s="49"/>
      <c r="QRB15" s="49"/>
      <c r="QRC15" s="49"/>
      <c r="QRD15" s="49"/>
      <c r="QRE15" s="49"/>
      <c r="QRF15" s="49"/>
      <c r="QRG15" s="49"/>
      <c r="QRH15" s="49"/>
      <c r="QRI15" s="49"/>
      <c r="QRJ15" s="49"/>
      <c r="QRK15" s="49"/>
      <c r="QRL15" s="49"/>
      <c r="QRM15" s="49"/>
      <c r="QRN15" s="49"/>
      <c r="QRO15" s="49"/>
      <c r="QRP15" s="49"/>
      <c r="QRQ15" s="49"/>
      <c r="QRR15" s="49"/>
      <c r="QRS15" s="49"/>
      <c r="QRT15" s="49"/>
      <c r="QRU15" s="49"/>
      <c r="QRV15" s="49"/>
      <c r="QRW15" s="49"/>
      <c r="QRX15" s="49"/>
      <c r="QRY15" s="49"/>
      <c r="QRZ15" s="49"/>
      <c r="QSA15" s="49"/>
      <c r="QSB15" s="49"/>
      <c r="QSC15" s="49"/>
      <c r="QSD15" s="49"/>
      <c r="QSE15" s="49"/>
      <c r="QSF15" s="49"/>
      <c r="QSG15" s="49"/>
      <c r="QSH15" s="49"/>
      <c r="QSI15" s="49"/>
      <c r="QSJ15" s="49"/>
      <c r="QSK15" s="49"/>
      <c r="QSL15" s="49"/>
      <c r="QSM15" s="49"/>
      <c r="QSN15" s="49"/>
      <c r="QSO15" s="49"/>
      <c r="QSP15" s="49"/>
      <c r="QSQ15" s="49"/>
      <c r="QSR15" s="49"/>
      <c r="QSS15" s="49"/>
      <c r="QST15" s="49"/>
      <c r="QSU15" s="49"/>
      <c r="QSV15" s="49"/>
      <c r="QSW15" s="49"/>
      <c r="QSX15" s="49"/>
      <c r="QSY15" s="49"/>
      <c r="QSZ15" s="49"/>
      <c r="QTA15" s="49"/>
      <c r="QTB15" s="49"/>
      <c r="QTC15" s="49"/>
      <c r="QTD15" s="49"/>
      <c r="QTE15" s="49"/>
      <c r="QTF15" s="49"/>
      <c r="QTG15" s="49"/>
      <c r="QTH15" s="49"/>
      <c r="QTI15" s="49"/>
      <c r="QTJ15" s="49"/>
      <c r="QTK15" s="49"/>
      <c r="QTL15" s="49"/>
      <c r="QTM15" s="49"/>
      <c r="QTN15" s="49"/>
      <c r="QTO15" s="49"/>
      <c r="QTP15" s="49"/>
      <c r="QTQ15" s="49"/>
      <c r="QTR15" s="49"/>
      <c r="QTS15" s="49"/>
      <c r="QTT15" s="49"/>
      <c r="QTU15" s="49"/>
      <c r="QTV15" s="49"/>
      <c r="QTW15" s="49"/>
      <c r="QTX15" s="49"/>
      <c r="QTY15" s="49"/>
      <c r="QTZ15" s="49"/>
      <c r="QUA15" s="49"/>
      <c r="QUB15" s="49"/>
      <c r="QUC15" s="49"/>
      <c r="QUD15" s="49"/>
      <c r="QUE15" s="49"/>
      <c r="QUF15" s="49"/>
      <c r="QUG15" s="49"/>
      <c r="QUH15" s="49"/>
      <c r="QUI15" s="49"/>
      <c r="QUJ15" s="49"/>
      <c r="QUK15" s="49"/>
      <c r="QUL15" s="49"/>
      <c r="QUM15" s="49"/>
      <c r="QUN15" s="49"/>
      <c r="QUO15" s="49"/>
      <c r="QUP15" s="49"/>
      <c r="QUQ15" s="49"/>
      <c r="QUR15" s="49"/>
      <c r="QUS15" s="49"/>
      <c r="QUT15" s="49"/>
      <c r="QUU15" s="49"/>
      <c r="QUV15" s="49"/>
      <c r="QUW15" s="49"/>
      <c r="QUX15" s="49"/>
      <c r="QUY15" s="49"/>
      <c r="QUZ15" s="49"/>
      <c r="QVA15" s="49"/>
      <c r="QVB15" s="49"/>
      <c r="QVC15" s="49"/>
      <c r="QVD15" s="49"/>
      <c r="QVE15" s="49"/>
      <c r="QVF15" s="49"/>
      <c r="QVG15" s="49"/>
      <c r="QVH15" s="49"/>
      <c r="QVI15" s="49"/>
      <c r="QVJ15" s="49"/>
      <c r="QVK15" s="49"/>
      <c r="QVL15" s="49"/>
      <c r="QVM15" s="49"/>
      <c r="QVN15" s="49"/>
      <c r="QVO15" s="49"/>
      <c r="QVP15" s="49"/>
      <c r="QVQ15" s="49"/>
      <c r="QVR15" s="49"/>
      <c r="QVS15" s="49"/>
      <c r="QVT15" s="49"/>
      <c r="QVU15" s="49"/>
      <c r="QVV15" s="49"/>
      <c r="QVW15" s="49"/>
      <c r="QVX15" s="49"/>
      <c r="QVY15" s="49"/>
      <c r="QVZ15" s="49"/>
      <c r="QWA15" s="49"/>
      <c r="QWB15" s="49"/>
      <c r="QWC15" s="49"/>
      <c r="QWD15" s="49"/>
      <c r="QWE15" s="49"/>
      <c r="QWF15" s="49"/>
      <c r="QWG15" s="49"/>
      <c r="QWH15" s="49"/>
      <c r="QWI15" s="49"/>
      <c r="QWJ15" s="49"/>
      <c r="QWK15" s="49"/>
      <c r="QWL15" s="49"/>
      <c r="QWM15" s="49"/>
      <c r="QWN15" s="49"/>
      <c r="QWO15" s="49"/>
      <c r="QWP15" s="49"/>
      <c r="QWQ15" s="49"/>
      <c r="QWR15" s="49"/>
      <c r="QWS15" s="49"/>
      <c r="QWT15" s="49"/>
      <c r="QWU15" s="49"/>
      <c r="QWV15" s="49"/>
      <c r="QWW15" s="49"/>
      <c r="QWX15" s="49"/>
      <c r="QWY15" s="49"/>
      <c r="QWZ15" s="49"/>
      <c r="QXA15" s="49"/>
      <c r="QXB15" s="49"/>
      <c r="QXC15" s="49"/>
      <c r="QXD15" s="49"/>
      <c r="QXE15" s="49"/>
      <c r="QXF15" s="49"/>
      <c r="QXG15" s="49"/>
      <c r="QXH15" s="49"/>
      <c r="QXI15" s="49"/>
      <c r="QXJ15" s="49"/>
      <c r="QXK15" s="49"/>
      <c r="QXL15" s="49"/>
      <c r="QXM15" s="49"/>
      <c r="QXN15" s="49"/>
      <c r="QXO15" s="49"/>
      <c r="QXP15" s="49"/>
      <c r="QXQ15" s="49"/>
      <c r="QXR15" s="49"/>
      <c r="QXS15" s="49"/>
      <c r="QXT15" s="49"/>
      <c r="QXU15" s="49"/>
      <c r="QXV15" s="49"/>
      <c r="QXW15" s="49"/>
      <c r="QXX15" s="49"/>
      <c r="QXY15" s="49"/>
      <c r="QXZ15" s="49"/>
      <c r="QYA15" s="49"/>
      <c r="QYB15" s="49"/>
      <c r="QYC15" s="49"/>
      <c r="QYD15" s="49"/>
      <c r="QYE15" s="49"/>
      <c r="QYF15" s="49"/>
      <c r="QYG15" s="49"/>
      <c r="QYH15" s="49"/>
      <c r="QYI15" s="49"/>
      <c r="QYJ15" s="49"/>
      <c r="QYK15" s="49"/>
      <c r="QYL15" s="49"/>
      <c r="QYM15" s="49"/>
      <c r="QYN15" s="49"/>
      <c r="QYO15" s="49"/>
      <c r="QYP15" s="49"/>
      <c r="QYQ15" s="49"/>
      <c r="QYR15" s="49"/>
      <c r="QYS15" s="49"/>
      <c r="QYT15" s="49"/>
      <c r="QYU15" s="49"/>
      <c r="QYV15" s="49"/>
      <c r="QYW15" s="49"/>
      <c r="QYX15" s="49"/>
      <c r="QYY15" s="49"/>
      <c r="QYZ15" s="49"/>
      <c r="QZA15" s="49"/>
      <c r="QZB15" s="49"/>
      <c r="QZC15" s="49"/>
      <c r="QZD15" s="49"/>
      <c r="QZE15" s="49"/>
      <c r="QZF15" s="49"/>
      <c r="QZG15" s="49"/>
      <c r="QZH15" s="49"/>
      <c r="QZI15" s="49"/>
      <c r="QZJ15" s="49"/>
      <c r="QZK15" s="49"/>
      <c r="QZL15" s="49"/>
      <c r="QZM15" s="49"/>
      <c r="QZN15" s="49"/>
      <c r="QZO15" s="49"/>
      <c r="QZP15" s="49"/>
      <c r="QZQ15" s="49"/>
      <c r="QZR15" s="49"/>
      <c r="QZS15" s="49"/>
      <c r="QZT15" s="49"/>
      <c r="QZU15" s="49"/>
      <c r="QZV15" s="49"/>
      <c r="QZW15" s="49"/>
      <c r="QZX15" s="49"/>
      <c r="QZY15" s="49"/>
      <c r="QZZ15" s="49"/>
      <c r="RAA15" s="49"/>
      <c r="RAB15" s="49"/>
      <c r="RAC15" s="49"/>
      <c r="RAD15" s="49"/>
      <c r="RAE15" s="49"/>
      <c r="RAF15" s="49"/>
      <c r="RAG15" s="49"/>
      <c r="RAH15" s="49"/>
      <c r="RAI15" s="49"/>
      <c r="RAJ15" s="49"/>
      <c r="RAK15" s="49"/>
      <c r="RAL15" s="49"/>
      <c r="RAM15" s="49"/>
      <c r="RAN15" s="49"/>
      <c r="RAO15" s="49"/>
      <c r="RAP15" s="49"/>
      <c r="RAQ15" s="49"/>
      <c r="RAR15" s="49"/>
      <c r="RAS15" s="49"/>
      <c r="RAT15" s="49"/>
      <c r="RAU15" s="49"/>
      <c r="RAV15" s="49"/>
      <c r="RAW15" s="49"/>
      <c r="RAX15" s="49"/>
      <c r="RAY15" s="49"/>
      <c r="RAZ15" s="49"/>
      <c r="RBA15" s="49"/>
      <c r="RBB15" s="49"/>
      <c r="RBC15" s="49"/>
      <c r="RBD15" s="49"/>
      <c r="RBE15" s="49"/>
      <c r="RBF15" s="49"/>
      <c r="RBG15" s="49"/>
      <c r="RBH15" s="49"/>
      <c r="RBI15" s="49"/>
      <c r="RBJ15" s="49"/>
      <c r="RBK15" s="49"/>
      <c r="RBL15" s="49"/>
      <c r="RBM15" s="49"/>
      <c r="RBN15" s="49"/>
      <c r="RBO15" s="49"/>
      <c r="RBP15" s="49"/>
      <c r="RBQ15" s="49"/>
      <c r="RBR15" s="49"/>
      <c r="RBS15" s="49"/>
      <c r="RBT15" s="49"/>
      <c r="RBU15" s="49"/>
      <c r="RBV15" s="49"/>
      <c r="RBW15" s="49"/>
      <c r="RBX15" s="49"/>
      <c r="RBY15" s="49"/>
      <c r="RBZ15" s="49"/>
      <c r="RCA15" s="49"/>
      <c r="RCB15" s="49"/>
      <c r="RCC15" s="49"/>
      <c r="RCD15" s="49"/>
      <c r="RCE15" s="49"/>
      <c r="RCF15" s="49"/>
      <c r="RCG15" s="49"/>
      <c r="RCH15" s="49"/>
      <c r="RCI15" s="49"/>
      <c r="RCJ15" s="49"/>
      <c r="RCK15" s="49"/>
      <c r="RCL15" s="49"/>
      <c r="RCM15" s="49"/>
      <c r="RCN15" s="49"/>
      <c r="RCO15" s="49"/>
      <c r="RCP15" s="49"/>
      <c r="RCQ15" s="49"/>
      <c r="RCR15" s="49"/>
      <c r="RCS15" s="49"/>
      <c r="RCT15" s="49"/>
      <c r="RCU15" s="49"/>
      <c r="RCV15" s="49"/>
      <c r="RCW15" s="49"/>
      <c r="RCX15" s="49"/>
      <c r="RCY15" s="49"/>
      <c r="RCZ15" s="49"/>
      <c r="RDA15" s="49"/>
      <c r="RDB15" s="49"/>
      <c r="RDC15" s="49"/>
      <c r="RDD15" s="49"/>
      <c r="RDE15" s="49"/>
      <c r="RDF15" s="49"/>
      <c r="RDG15" s="49"/>
      <c r="RDH15" s="49"/>
      <c r="RDI15" s="49"/>
      <c r="RDJ15" s="49"/>
      <c r="RDK15" s="49"/>
      <c r="RDL15" s="49"/>
      <c r="RDM15" s="49"/>
      <c r="RDN15" s="49"/>
      <c r="RDO15" s="49"/>
      <c r="RDP15" s="49"/>
      <c r="RDQ15" s="49"/>
      <c r="RDR15" s="49"/>
      <c r="RDS15" s="49"/>
      <c r="RDT15" s="49"/>
      <c r="RDU15" s="49"/>
      <c r="RDV15" s="49"/>
      <c r="RDW15" s="49"/>
      <c r="RDX15" s="49"/>
      <c r="RDY15" s="49"/>
      <c r="RDZ15" s="49"/>
      <c r="REA15" s="49"/>
      <c r="REB15" s="49"/>
      <c r="REC15" s="49"/>
      <c r="RED15" s="49"/>
      <c r="REE15" s="49"/>
      <c r="REF15" s="49"/>
      <c r="REG15" s="49"/>
      <c r="REH15" s="49"/>
      <c r="REI15" s="49"/>
      <c r="REJ15" s="49"/>
      <c r="REK15" s="49"/>
      <c r="REL15" s="49"/>
      <c r="REM15" s="49"/>
      <c r="REN15" s="49"/>
      <c r="REO15" s="49"/>
      <c r="REP15" s="49"/>
      <c r="REQ15" s="49"/>
      <c r="RER15" s="49"/>
      <c r="RES15" s="49"/>
      <c r="RET15" s="49"/>
      <c r="REU15" s="49"/>
      <c r="REV15" s="49"/>
      <c r="REW15" s="49"/>
      <c r="REX15" s="49"/>
      <c r="REY15" s="49"/>
      <c r="REZ15" s="49"/>
      <c r="RFA15" s="49"/>
      <c r="RFB15" s="49"/>
      <c r="RFC15" s="49"/>
      <c r="RFD15" s="49"/>
      <c r="RFE15" s="49"/>
      <c r="RFF15" s="49"/>
      <c r="RFG15" s="49"/>
      <c r="RFH15" s="49"/>
      <c r="RFI15" s="49"/>
      <c r="RFJ15" s="49"/>
      <c r="RFK15" s="49"/>
      <c r="RFL15" s="49"/>
      <c r="RFM15" s="49"/>
      <c r="RFN15" s="49"/>
      <c r="RFO15" s="49"/>
      <c r="RFP15" s="49"/>
      <c r="RFQ15" s="49"/>
      <c r="RFR15" s="49"/>
      <c r="RFS15" s="49"/>
      <c r="RFT15" s="49"/>
      <c r="RFU15" s="49"/>
      <c r="RFV15" s="49"/>
      <c r="RFW15" s="49"/>
      <c r="RFX15" s="49"/>
      <c r="RFY15" s="49"/>
      <c r="RFZ15" s="49"/>
      <c r="RGA15" s="49"/>
      <c r="RGB15" s="49"/>
      <c r="RGC15" s="49"/>
      <c r="RGD15" s="49"/>
      <c r="RGE15" s="49"/>
      <c r="RGF15" s="49"/>
      <c r="RGG15" s="49"/>
      <c r="RGH15" s="49"/>
      <c r="RGI15" s="49"/>
      <c r="RGJ15" s="49"/>
      <c r="RGK15" s="49"/>
      <c r="RGL15" s="49"/>
      <c r="RGM15" s="49"/>
      <c r="RGN15" s="49"/>
      <c r="RGO15" s="49"/>
      <c r="RGP15" s="49"/>
      <c r="RGQ15" s="49"/>
      <c r="RGR15" s="49"/>
      <c r="RGS15" s="49"/>
      <c r="RGT15" s="49"/>
      <c r="RGU15" s="49"/>
      <c r="RGV15" s="49"/>
      <c r="RGW15" s="49"/>
      <c r="RGX15" s="49"/>
      <c r="RGY15" s="49"/>
      <c r="RGZ15" s="49"/>
      <c r="RHA15" s="49"/>
      <c r="RHB15" s="49"/>
      <c r="RHC15" s="49"/>
      <c r="RHD15" s="49"/>
      <c r="RHE15" s="49"/>
      <c r="RHF15" s="49"/>
      <c r="RHG15" s="49"/>
      <c r="RHH15" s="49"/>
      <c r="RHI15" s="49"/>
      <c r="RHJ15" s="49"/>
      <c r="RHK15" s="49"/>
      <c r="RHL15" s="49"/>
      <c r="RHM15" s="49"/>
      <c r="RHN15" s="49"/>
      <c r="RHO15" s="49"/>
      <c r="RHP15" s="49"/>
      <c r="RHQ15" s="49"/>
      <c r="RHR15" s="49"/>
      <c r="RHS15" s="49"/>
      <c r="RHT15" s="49"/>
      <c r="RHU15" s="49"/>
      <c r="RHV15" s="49"/>
      <c r="RHW15" s="49"/>
      <c r="RHX15" s="49"/>
      <c r="RHY15" s="49"/>
      <c r="RHZ15" s="49"/>
      <c r="RIA15" s="49"/>
      <c r="RIB15" s="49"/>
      <c r="RIC15" s="49"/>
      <c r="RID15" s="49"/>
      <c r="RIE15" s="49"/>
      <c r="RIF15" s="49"/>
      <c r="RIG15" s="49"/>
      <c r="RIH15" s="49"/>
      <c r="RII15" s="49"/>
      <c r="RIJ15" s="49"/>
      <c r="RIK15" s="49"/>
      <c r="RIL15" s="49"/>
      <c r="RIM15" s="49"/>
      <c r="RIN15" s="49"/>
      <c r="RIO15" s="49"/>
      <c r="RIP15" s="49"/>
      <c r="RIQ15" s="49"/>
      <c r="RIR15" s="49"/>
      <c r="RIS15" s="49"/>
      <c r="RIT15" s="49"/>
      <c r="RIU15" s="49"/>
      <c r="RIV15" s="49"/>
      <c r="RIW15" s="49"/>
      <c r="RIX15" s="49"/>
      <c r="RIY15" s="49"/>
      <c r="RIZ15" s="49"/>
      <c r="RJA15" s="49"/>
      <c r="RJB15" s="49"/>
      <c r="RJC15" s="49"/>
      <c r="RJD15" s="49"/>
      <c r="RJE15" s="49"/>
      <c r="RJF15" s="49"/>
      <c r="RJG15" s="49"/>
      <c r="RJH15" s="49"/>
      <c r="RJI15" s="49"/>
      <c r="RJJ15" s="49"/>
      <c r="RJK15" s="49"/>
      <c r="RJL15" s="49"/>
      <c r="RJM15" s="49"/>
      <c r="RJN15" s="49"/>
      <c r="RJO15" s="49"/>
      <c r="RJP15" s="49"/>
      <c r="RJQ15" s="49"/>
      <c r="RJR15" s="49"/>
      <c r="RJS15" s="49"/>
      <c r="RJT15" s="49"/>
      <c r="RJU15" s="49"/>
      <c r="RJV15" s="49"/>
      <c r="RJW15" s="49"/>
      <c r="RJX15" s="49"/>
      <c r="RJY15" s="49"/>
      <c r="RJZ15" s="49"/>
      <c r="RKA15" s="49"/>
      <c r="RKB15" s="49"/>
      <c r="RKC15" s="49"/>
      <c r="RKD15" s="49"/>
      <c r="RKE15" s="49"/>
      <c r="RKF15" s="49"/>
      <c r="RKG15" s="49"/>
      <c r="RKH15" s="49"/>
      <c r="RKI15" s="49"/>
      <c r="RKJ15" s="49"/>
      <c r="RKK15" s="49"/>
      <c r="RKL15" s="49"/>
      <c r="RKM15" s="49"/>
      <c r="RKN15" s="49"/>
      <c r="RKO15" s="49"/>
      <c r="RKP15" s="49"/>
      <c r="RKQ15" s="49"/>
      <c r="RKR15" s="49"/>
      <c r="RKS15" s="49"/>
      <c r="RKT15" s="49"/>
      <c r="RKU15" s="49"/>
      <c r="RKV15" s="49"/>
      <c r="RKW15" s="49"/>
      <c r="RKX15" s="49"/>
      <c r="RKY15" s="49"/>
      <c r="RKZ15" s="49"/>
      <c r="RLA15" s="49"/>
      <c r="RLB15" s="49"/>
      <c r="RLC15" s="49"/>
      <c r="RLD15" s="49"/>
      <c r="RLE15" s="49"/>
      <c r="RLF15" s="49"/>
      <c r="RLG15" s="49"/>
      <c r="RLH15" s="49"/>
      <c r="RLI15" s="49"/>
      <c r="RLJ15" s="49"/>
      <c r="RLK15" s="49"/>
      <c r="RLL15" s="49"/>
      <c r="RLM15" s="49"/>
      <c r="RLN15" s="49"/>
      <c r="RLO15" s="49"/>
      <c r="RLP15" s="49"/>
      <c r="RLQ15" s="49"/>
      <c r="RLR15" s="49"/>
      <c r="RLS15" s="49"/>
      <c r="RLT15" s="49"/>
      <c r="RLU15" s="49"/>
      <c r="RLV15" s="49"/>
      <c r="RLW15" s="49"/>
      <c r="RLX15" s="49"/>
      <c r="RLY15" s="49"/>
      <c r="RLZ15" s="49"/>
      <c r="RMA15" s="49"/>
      <c r="RMB15" s="49"/>
      <c r="RMC15" s="49"/>
      <c r="RMD15" s="49"/>
      <c r="RME15" s="49"/>
      <c r="RMF15" s="49"/>
      <c r="RMG15" s="49"/>
      <c r="RMH15" s="49"/>
      <c r="RMI15" s="49"/>
      <c r="RMJ15" s="49"/>
      <c r="RMK15" s="49"/>
      <c r="RML15" s="49"/>
      <c r="RMM15" s="49"/>
      <c r="RMN15" s="49"/>
      <c r="RMO15" s="49"/>
      <c r="RMP15" s="49"/>
      <c r="RMQ15" s="49"/>
      <c r="RMR15" s="49"/>
      <c r="RMS15" s="49"/>
      <c r="RMT15" s="49"/>
      <c r="RMU15" s="49"/>
      <c r="RMV15" s="49"/>
      <c r="RMW15" s="49"/>
      <c r="RMX15" s="49"/>
      <c r="RMY15" s="49"/>
      <c r="RMZ15" s="49"/>
      <c r="RNA15" s="49"/>
      <c r="RNB15" s="49"/>
      <c r="RNC15" s="49"/>
      <c r="RND15" s="49"/>
      <c r="RNE15" s="49"/>
      <c r="RNF15" s="49"/>
      <c r="RNG15" s="49"/>
      <c r="RNH15" s="49"/>
      <c r="RNI15" s="49"/>
      <c r="RNJ15" s="49"/>
      <c r="RNK15" s="49"/>
      <c r="RNL15" s="49"/>
      <c r="RNM15" s="49"/>
      <c r="RNN15" s="49"/>
      <c r="RNO15" s="49"/>
      <c r="RNP15" s="49"/>
      <c r="RNQ15" s="49"/>
      <c r="RNR15" s="49"/>
      <c r="RNS15" s="49"/>
      <c r="RNT15" s="49"/>
      <c r="RNU15" s="49"/>
      <c r="RNV15" s="49"/>
      <c r="RNW15" s="49"/>
      <c r="RNX15" s="49"/>
      <c r="RNY15" s="49"/>
      <c r="RNZ15" s="49"/>
      <c r="ROA15" s="49"/>
      <c r="ROB15" s="49"/>
      <c r="ROC15" s="49"/>
      <c r="ROD15" s="49"/>
      <c r="ROE15" s="49"/>
      <c r="ROF15" s="49"/>
      <c r="ROG15" s="49"/>
      <c r="ROH15" s="49"/>
      <c r="ROI15" s="49"/>
      <c r="ROJ15" s="49"/>
      <c r="ROK15" s="49"/>
      <c r="ROL15" s="49"/>
      <c r="ROM15" s="49"/>
      <c r="RON15" s="49"/>
      <c r="ROO15" s="49"/>
      <c r="ROP15" s="49"/>
      <c r="ROQ15" s="49"/>
      <c r="ROR15" s="49"/>
      <c r="ROS15" s="49"/>
      <c r="ROT15" s="49"/>
      <c r="ROU15" s="49"/>
      <c r="ROV15" s="49"/>
      <c r="ROW15" s="49"/>
      <c r="ROX15" s="49"/>
      <c r="ROY15" s="49"/>
      <c r="ROZ15" s="49"/>
      <c r="RPA15" s="49"/>
      <c r="RPB15" s="49"/>
      <c r="RPC15" s="49"/>
      <c r="RPD15" s="49"/>
      <c r="RPE15" s="49"/>
      <c r="RPF15" s="49"/>
      <c r="RPG15" s="49"/>
      <c r="RPH15" s="49"/>
      <c r="RPI15" s="49"/>
      <c r="RPJ15" s="49"/>
      <c r="RPK15" s="49"/>
      <c r="RPL15" s="49"/>
      <c r="RPM15" s="49"/>
      <c r="RPN15" s="49"/>
      <c r="RPO15" s="49"/>
      <c r="RPP15" s="49"/>
      <c r="RPQ15" s="49"/>
      <c r="RPR15" s="49"/>
      <c r="RPS15" s="49"/>
      <c r="RPT15" s="49"/>
      <c r="RPU15" s="49"/>
      <c r="RPV15" s="49"/>
      <c r="RPW15" s="49"/>
      <c r="RPX15" s="49"/>
      <c r="RPY15" s="49"/>
      <c r="RPZ15" s="49"/>
      <c r="RQA15" s="49"/>
      <c r="RQB15" s="49"/>
      <c r="RQC15" s="49"/>
      <c r="RQD15" s="49"/>
      <c r="RQE15" s="49"/>
      <c r="RQF15" s="49"/>
      <c r="RQG15" s="49"/>
      <c r="RQH15" s="49"/>
      <c r="RQI15" s="49"/>
      <c r="RQJ15" s="49"/>
      <c r="RQK15" s="49"/>
      <c r="RQL15" s="49"/>
      <c r="RQM15" s="49"/>
      <c r="RQN15" s="49"/>
      <c r="RQO15" s="49"/>
      <c r="RQP15" s="49"/>
      <c r="RQQ15" s="49"/>
      <c r="RQR15" s="49"/>
      <c r="RQS15" s="49"/>
      <c r="RQT15" s="49"/>
      <c r="RQU15" s="49"/>
      <c r="RQV15" s="49"/>
      <c r="RQW15" s="49"/>
      <c r="RQX15" s="49"/>
      <c r="RQY15" s="49"/>
      <c r="RQZ15" s="49"/>
      <c r="RRA15" s="49"/>
      <c r="RRB15" s="49"/>
      <c r="RRC15" s="49"/>
      <c r="RRD15" s="49"/>
      <c r="RRE15" s="49"/>
      <c r="RRF15" s="49"/>
      <c r="RRG15" s="49"/>
      <c r="RRH15" s="49"/>
      <c r="RRI15" s="49"/>
      <c r="RRJ15" s="49"/>
      <c r="RRK15" s="49"/>
      <c r="RRL15" s="49"/>
      <c r="RRM15" s="49"/>
      <c r="RRN15" s="49"/>
      <c r="RRO15" s="49"/>
      <c r="RRP15" s="49"/>
      <c r="RRQ15" s="49"/>
      <c r="RRR15" s="49"/>
      <c r="RRS15" s="49"/>
      <c r="RRT15" s="49"/>
      <c r="RRU15" s="49"/>
      <c r="RRV15" s="49"/>
      <c r="RRW15" s="49"/>
      <c r="RRX15" s="49"/>
      <c r="RRY15" s="49"/>
      <c r="RRZ15" s="49"/>
      <c r="RSA15" s="49"/>
      <c r="RSB15" s="49"/>
      <c r="RSC15" s="49"/>
      <c r="RSD15" s="49"/>
      <c r="RSE15" s="49"/>
      <c r="RSF15" s="49"/>
      <c r="RSG15" s="49"/>
      <c r="RSH15" s="49"/>
      <c r="RSI15" s="49"/>
      <c r="RSJ15" s="49"/>
      <c r="RSK15" s="49"/>
      <c r="RSL15" s="49"/>
      <c r="RSM15" s="49"/>
      <c r="RSN15" s="49"/>
      <c r="RSO15" s="49"/>
      <c r="RSP15" s="49"/>
      <c r="RSQ15" s="49"/>
      <c r="RSR15" s="49"/>
      <c r="RSS15" s="49"/>
      <c r="RST15" s="49"/>
      <c r="RSU15" s="49"/>
      <c r="RSV15" s="49"/>
      <c r="RSW15" s="49"/>
      <c r="RSX15" s="49"/>
      <c r="RSY15" s="49"/>
      <c r="RSZ15" s="49"/>
      <c r="RTA15" s="49"/>
      <c r="RTB15" s="49"/>
      <c r="RTC15" s="49"/>
      <c r="RTD15" s="49"/>
      <c r="RTE15" s="49"/>
      <c r="RTF15" s="49"/>
      <c r="RTG15" s="49"/>
      <c r="RTH15" s="49"/>
      <c r="RTI15" s="49"/>
      <c r="RTJ15" s="49"/>
      <c r="RTK15" s="49"/>
      <c r="RTL15" s="49"/>
      <c r="RTM15" s="49"/>
      <c r="RTN15" s="49"/>
      <c r="RTO15" s="49"/>
      <c r="RTP15" s="49"/>
      <c r="RTQ15" s="49"/>
      <c r="RTR15" s="49"/>
      <c r="RTS15" s="49"/>
      <c r="RTT15" s="49"/>
      <c r="RTU15" s="49"/>
      <c r="RTV15" s="49"/>
      <c r="RTW15" s="49"/>
      <c r="RTX15" s="49"/>
      <c r="RTY15" s="49"/>
      <c r="RTZ15" s="49"/>
      <c r="RUA15" s="49"/>
      <c r="RUB15" s="49"/>
      <c r="RUC15" s="49"/>
      <c r="RUD15" s="49"/>
      <c r="RUE15" s="49"/>
      <c r="RUF15" s="49"/>
      <c r="RUG15" s="49"/>
      <c r="RUH15" s="49"/>
      <c r="RUI15" s="49"/>
      <c r="RUJ15" s="49"/>
      <c r="RUK15" s="49"/>
      <c r="RUL15" s="49"/>
      <c r="RUM15" s="49"/>
      <c r="RUN15" s="49"/>
      <c r="RUO15" s="49"/>
      <c r="RUP15" s="49"/>
      <c r="RUQ15" s="49"/>
      <c r="RUR15" s="49"/>
      <c r="RUS15" s="49"/>
      <c r="RUT15" s="49"/>
      <c r="RUU15" s="49"/>
      <c r="RUV15" s="49"/>
      <c r="RUW15" s="49"/>
      <c r="RUX15" s="49"/>
      <c r="RUY15" s="49"/>
      <c r="RUZ15" s="49"/>
      <c r="RVA15" s="49"/>
      <c r="RVB15" s="49"/>
      <c r="RVC15" s="49"/>
      <c r="RVD15" s="49"/>
      <c r="RVE15" s="49"/>
      <c r="RVF15" s="49"/>
      <c r="RVG15" s="49"/>
      <c r="RVH15" s="49"/>
      <c r="RVI15" s="49"/>
      <c r="RVJ15" s="49"/>
      <c r="RVK15" s="49"/>
      <c r="RVL15" s="49"/>
      <c r="RVM15" s="49"/>
      <c r="RVN15" s="49"/>
      <c r="RVO15" s="49"/>
      <c r="RVP15" s="49"/>
      <c r="RVQ15" s="49"/>
      <c r="RVR15" s="49"/>
      <c r="RVS15" s="49"/>
      <c r="RVT15" s="49"/>
      <c r="RVU15" s="49"/>
      <c r="RVV15" s="49"/>
      <c r="RVW15" s="49"/>
      <c r="RVX15" s="49"/>
      <c r="RVY15" s="49"/>
      <c r="RVZ15" s="49"/>
      <c r="RWA15" s="49"/>
      <c r="RWB15" s="49"/>
      <c r="RWC15" s="49"/>
      <c r="RWD15" s="49"/>
      <c r="RWE15" s="49"/>
      <c r="RWF15" s="49"/>
      <c r="RWG15" s="49"/>
      <c r="RWH15" s="49"/>
      <c r="RWI15" s="49"/>
      <c r="RWJ15" s="49"/>
      <c r="RWK15" s="49"/>
      <c r="RWL15" s="49"/>
      <c r="RWM15" s="49"/>
      <c r="RWN15" s="49"/>
      <c r="RWO15" s="49"/>
      <c r="RWP15" s="49"/>
      <c r="RWQ15" s="49"/>
      <c r="RWR15" s="49"/>
      <c r="RWS15" s="49"/>
      <c r="RWT15" s="49"/>
      <c r="RWU15" s="49"/>
      <c r="RWV15" s="49"/>
      <c r="RWW15" s="49"/>
      <c r="RWX15" s="49"/>
      <c r="RWY15" s="49"/>
      <c r="RWZ15" s="49"/>
      <c r="RXA15" s="49"/>
      <c r="RXB15" s="49"/>
      <c r="RXC15" s="49"/>
      <c r="RXD15" s="49"/>
      <c r="RXE15" s="49"/>
      <c r="RXF15" s="49"/>
      <c r="RXG15" s="49"/>
      <c r="RXH15" s="49"/>
      <c r="RXI15" s="49"/>
      <c r="RXJ15" s="49"/>
      <c r="RXK15" s="49"/>
      <c r="RXL15" s="49"/>
      <c r="RXM15" s="49"/>
      <c r="RXN15" s="49"/>
      <c r="RXO15" s="49"/>
      <c r="RXP15" s="49"/>
      <c r="RXQ15" s="49"/>
      <c r="RXR15" s="49"/>
      <c r="RXS15" s="49"/>
      <c r="RXT15" s="49"/>
      <c r="RXU15" s="49"/>
      <c r="RXV15" s="49"/>
      <c r="RXW15" s="49"/>
      <c r="RXX15" s="49"/>
      <c r="RXY15" s="49"/>
      <c r="RXZ15" s="49"/>
      <c r="RYA15" s="49"/>
      <c r="RYB15" s="49"/>
      <c r="RYC15" s="49"/>
      <c r="RYD15" s="49"/>
      <c r="RYE15" s="49"/>
      <c r="RYF15" s="49"/>
      <c r="RYG15" s="49"/>
      <c r="RYH15" s="49"/>
      <c r="RYI15" s="49"/>
      <c r="RYJ15" s="49"/>
      <c r="RYK15" s="49"/>
      <c r="RYL15" s="49"/>
      <c r="RYM15" s="49"/>
      <c r="RYN15" s="49"/>
      <c r="RYO15" s="49"/>
      <c r="RYP15" s="49"/>
      <c r="RYQ15" s="49"/>
      <c r="RYR15" s="49"/>
      <c r="RYS15" s="49"/>
      <c r="RYT15" s="49"/>
      <c r="RYU15" s="49"/>
      <c r="RYV15" s="49"/>
      <c r="RYW15" s="49"/>
      <c r="RYX15" s="49"/>
      <c r="RYY15" s="49"/>
      <c r="RYZ15" s="49"/>
      <c r="RZA15" s="49"/>
      <c r="RZB15" s="49"/>
      <c r="RZC15" s="49"/>
      <c r="RZD15" s="49"/>
      <c r="RZE15" s="49"/>
      <c r="RZF15" s="49"/>
      <c r="RZG15" s="49"/>
      <c r="RZH15" s="49"/>
      <c r="RZI15" s="49"/>
      <c r="RZJ15" s="49"/>
      <c r="RZK15" s="49"/>
      <c r="RZL15" s="49"/>
      <c r="RZM15" s="49"/>
      <c r="RZN15" s="49"/>
      <c r="RZO15" s="49"/>
      <c r="RZP15" s="49"/>
      <c r="RZQ15" s="49"/>
      <c r="RZR15" s="49"/>
      <c r="RZS15" s="49"/>
      <c r="RZT15" s="49"/>
      <c r="RZU15" s="49"/>
      <c r="RZV15" s="49"/>
      <c r="RZW15" s="49"/>
      <c r="RZX15" s="49"/>
      <c r="RZY15" s="49"/>
      <c r="RZZ15" s="49"/>
      <c r="SAA15" s="49"/>
      <c r="SAB15" s="49"/>
      <c r="SAC15" s="49"/>
      <c r="SAD15" s="49"/>
      <c r="SAE15" s="49"/>
      <c r="SAF15" s="49"/>
      <c r="SAG15" s="49"/>
      <c r="SAH15" s="49"/>
      <c r="SAI15" s="49"/>
      <c r="SAJ15" s="49"/>
      <c r="SAK15" s="49"/>
      <c r="SAL15" s="49"/>
      <c r="SAM15" s="49"/>
      <c r="SAN15" s="49"/>
      <c r="SAO15" s="49"/>
      <c r="SAP15" s="49"/>
      <c r="SAQ15" s="49"/>
      <c r="SAR15" s="49"/>
      <c r="SAS15" s="49"/>
      <c r="SAT15" s="49"/>
      <c r="SAU15" s="49"/>
      <c r="SAV15" s="49"/>
      <c r="SAW15" s="49"/>
      <c r="SAX15" s="49"/>
      <c r="SAY15" s="49"/>
      <c r="SAZ15" s="49"/>
      <c r="SBA15" s="49"/>
      <c r="SBB15" s="49"/>
      <c r="SBC15" s="49"/>
      <c r="SBD15" s="49"/>
      <c r="SBE15" s="49"/>
      <c r="SBF15" s="49"/>
      <c r="SBG15" s="49"/>
      <c r="SBH15" s="49"/>
      <c r="SBI15" s="49"/>
      <c r="SBJ15" s="49"/>
      <c r="SBK15" s="49"/>
      <c r="SBL15" s="49"/>
      <c r="SBM15" s="49"/>
      <c r="SBN15" s="49"/>
      <c r="SBO15" s="49"/>
      <c r="SBP15" s="49"/>
      <c r="SBQ15" s="49"/>
      <c r="SBR15" s="49"/>
      <c r="SBS15" s="49"/>
      <c r="SBT15" s="49"/>
      <c r="SBU15" s="49"/>
      <c r="SBV15" s="49"/>
      <c r="SBW15" s="49"/>
      <c r="SBX15" s="49"/>
      <c r="SBY15" s="49"/>
      <c r="SBZ15" s="49"/>
      <c r="SCA15" s="49"/>
      <c r="SCB15" s="49"/>
      <c r="SCC15" s="49"/>
      <c r="SCD15" s="49"/>
      <c r="SCE15" s="49"/>
      <c r="SCF15" s="49"/>
      <c r="SCG15" s="49"/>
      <c r="SCH15" s="49"/>
      <c r="SCI15" s="49"/>
      <c r="SCJ15" s="49"/>
      <c r="SCK15" s="49"/>
      <c r="SCL15" s="49"/>
      <c r="SCM15" s="49"/>
      <c r="SCN15" s="49"/>
      <c r="SCO15" s="49"/>
      <c r="SCP15" s="49"/>
      <c r="SCQ15" s="49"/>
      <c r="SCR15" s="49"/>
      <c r="SCS15" s="49"/>
      <c r="SCT15" s="49"/>
      <c r="SCU15" s="49"/>
      <c r="SCV15" s="49"/>
      <c r="SCW15" s="49"/>
      <c r="SCX15" s="49"/>
      <c r="SCY15" s="49"/>
      <c r="SCZ15" s="49"/>
      <c r="SDA15" s="49"/>
      <c r="SDB15" s="49"/>
      <c r="SDC15" s="49"/>
      <c r="SDD15" s="49"/>
      <c r="SDE15" s="49"/>
      <c r="SDF15" s="49"/>
      <c r="SDG15" s="49"/>
      <c r="SDH15" s="49"/>
      <c r="SDI15" s="49"/>
      <c r="SDJ15" s="49"/>
      <c r="SDK15" s="49"/>
      <c r="SDL15" s="49"/>
      <c r="SDM15" s="49"/>
      <c r="SDN15" s="49"/>
      <c r="SDO15" s="49"/>
      <c r="SDP15" s="49"/>
      <c r="SDQ15" s="49"/>
      <c r="SDR15" s="49"/>
      <c r="SDS15" s="49"/>
      <c r="SDT15" s="49"/>
      <c r="SDU15" s="49"/>
      <c r="SDV15" s="49"/>
      <c r="SDW15" s="49"/>
      <c r="SDX15" s="49"/>
      <c r="SDY15" s="49"/>
      <c r="SDZ15" s="49"/>
      <c r="SEA15" s="49"/>
      <c r="SEB15" s="49"/>
      <c r="SEC15" s="49"/>
      <c r="SED15" s="49"/>
      <c r="SEE15" s="49"/>
      <c r="SEF15" s="49"/>
      <c r="SEG15" s="49"/>
      <c r="SEH15" s="49"/>
      <c r="SEI15" s="49"/>
      <c r="SEJ15" s="49"/>
      <c r="SEK15" s="49"/>
      <c r="SEL15" s="49"/>
      <c r="SEM15" s="49"/>
      <c r="SEN15" s="49"/>
      <c r="SEO15" s="49"/>
      <c r="SEP15" s="49"/>
      <c r="SEQ15" s="49"/>
      <c r="SER15" s="49"/>
      <c r="SES15" s="49"/>
      <c r="SET15" s="49"/>
      <c r="SEU15" s="49"/>
      <c r="SEV15" s="49"/>
      <c r="SEW15" s="49"/>
      <c r="SEX15" s="49"/>
      <c r="SEY15" s="49"/>
      <c r="SEZ15" s="49"/>
      <c r="SFA15" s="49"/>
      <c r="SFB15" s="49"/>
      <c r="SFC15" s="49"/>
      <c r="SFD15" s="49"/>
      <c r="SFE15" s="49"/>
      <c r="SFF15" s="49"/>
      <c r="SFG15" s="49"/>
      <c r="SFH15" s="49"/>
      <c r="SFI15" s="49"/>
      <c r="SFJ15" s="49"/>
      <c r="SFK15" s="49"/>
      <c r="SFL15" s="49"/>
      <c r="SFM15" s="49"/>
      <c r="SFN15" s="49"/>
      <c r="SFO15" s="49"/>
      <c r="SFP15" s="49"/>
      <c r="SFQ15" s="49"/>
      <c r="SFR15" s="49"/>
      <c r="SFS15" s="49"/>
      <c r="SFT15" s="49"/>
      <c r="SFU15" s="49"/>
      <c r="SFV15" s="49"/>
      <c r="SFW15" s="49"/>
      <c r="SFX15" s="49"/>
      <c r="SFY15" s="49"/>
      <c r="SFZ15" s="49"/>
      <c r="SGA15" s="49"/>
      <c r="SGB15" s="49"/>
      <c r="SGC15" s="49"/>
      <c r="SGD15" s="49"/>
      <c r="SGE15" s="49"/>
      <c r="SGF15" s="49"/>
      <c r="SGG15" s="49"/>
      <c r="SGH15" s="49"/>
      <c r="SGI15" s="49"/>
      <c r="SGJ15" s="49"/>
      <c r="SGK15" s="49"/>
      <c r="SGL15" s="49"/>
      <c r="SGM15" s="49"/>
      <c r="SGN15" s="49"/>
      <c r="SGO15" s="49"/>
      <c r="SGP15" s="49"/>
      <c r="SGQ15" s="49"/>
      <c r="SGR15" s="49"/>
      <c r="SGS15" s="49"/>
      <c r="SGT15" s="49"/>
      <c r="SGU15" s="49"/>
      <c r="SGV15" s="49"/>
      <c r="SGW15" s="49"/>
      <c r="SGX15" s="49"/>
      <c r="SGY15" s="49"/>
      <c r="SGZ15" s="49"/>
      <c r="SHA15" s="49"/>
      <c r="SHB15" s="49"/>
      <c r="SHC15" s="49"/>
      <c r="SHD15" s="49"/>
      <c r="SHE15" s="49"/>
      <c r="SHF15" s="49"/>
      <c r="SHG15" s="49"/>
      <c r="SHH15" s="49"/>
      <c r="SHI15" s="49"/>
      <c r="SHJ15" s="49"/>
      <c r="SHK15" s="49"/>
      <c r="SHL15" s="49"/>
      <c r="SHM15" s="49"/>
      <c r="SHN15" s="49"/>
      <c r="SHO15" s="49"/>
      <c r="SHP15" s="49"/>
      <c r="SHQ15" s="49"/>
      <c r="SHR15" s="49"/>
      <c r="SHS15" s="49"/>
      <c r="SHT15" s="49"/>
      <c r="SHU15" s="49"/>
      <c r="SHV15" s="49"/>
      <c r="SHW15" s="49"/>
      <c r="SHX15" s="49"/>
      <c r="SHY15" s="49"/>
      <c r="SHZ15" s="49"/>
      <c r="SIA15" s="49"/>
      <c r="SIB15" s="49"/>
      <c r="SIC15" s="49"/>
      <c r="SID15" s="49"/>
      <c r="SIE15" s="49"/>
      <c r="SIF15" s="49"/>
      <c r="SIG15" s="49"/>
      <c r="SIH15" s="49"/>
      <c r="SII15" s="49"/>
      <c r="SIJ15" s="49"/>
      <c r="SIK15" s="49"/>
      <c r="SIL15" s="49"/>
      <c r="SIM15" s="49"/>
      <c r="SIN15" s="49"/>
      <c r="SIO15" s="49"/>
      <c r="SIP15" s="49"/>
      <c r="SIQ15" s="49"/>
      <c r="SIR15" s="49"/>
      <c r="SIS15" s="49"/>
      <c r="SIT15" s="49"/>
      <c r="SIU15" s="49"/>
      <c r="SIV15" s="49"/>
      <c r="SIW15" s="49"/>
      <c r="SIX15" s="49"/>
      <c r="SIY15" s="49"/>
      <c r="SIZ15" s="49"/>
      <c r="SJA15" s="49"/>
      <c r="SJB15" s="49"/>
      <c r="SJC15" s="49"/>
      <c r="SJD15" s="49"/>
      <c r="SJE15" s="49"/>
      <c r="SJF15" s="49"/>
      <c r="SJG15" s="49"/>
      <c r="SJH15" s="49"/>
      <c r="SJI15" s="49"/>
      <c r="SJJ15" s="49"/>
      <c r="SJK15" s="49"/>
      <c r="SJL15" s="49"/>
      <c r="SJM15" s="49"/>
      <c r="SJN15" s="49"/>
      <c r="SJO15" s="49"/>
      <c r="SJP15" s="49"/>
      <c r="SJQ15" s="49"/>
      <c r="SJR15" s="49"/>
      <c r="SJS15" s="49"/>
      <c r="SJT15" s="49"/>
      <c r="SJU15" s="49"/>
      <c r="SJV15" s="49"/>
      <c r="SJW15" s="49"/>
      <c r="SJX15" s="49"/>
      <c r="SJY15" s="49"/>
      <c r="SJZ15" s="49"/>
      <c r="SKA15" s="49"/>
      <c r="SKB15" s="49"/>
      <c r="SKC15" s="49"/>
      <c r="SKD15" s="49"/>
      <c r="SKE15" s="49"/>
      <c r="SKF15" s="49"/>
      <c r="SKG15" s="49"/>
      <c r="SKH15" s="49"/>
      <c r="SKI15" s="49"/>
      <c r="SKJ15" s="49"/>
      <c r="SKK15" s="49"/>
      <c r="SKL15" s="49"/>
      <c r="SKM15" s="49"/>
      <c r="SKN15" s="49"/>
      <c r="SKO15" s="49"/>
      <c r="SKP15" s="49"/>
      <c r="SKQ15" s="49"/>
      <c r="SKR15" s="49"/>
      <c r="SKS15" s="49"/>
      <c r="SKT15" s="49"/>
      <c r="SKU15" s="49"/>
      <c r="SKV15" s="49"/>
      <c r="SKW15" s="49"/>
      <c r="SKX15" s="49"/>
      <c r="SKY15" s="49"/>
      <c r="SKZ15" s="49"/>
      <c r="SLA15" s="49"/>
      <c r="SLB15" s="49"/>
      <c r="SLC15" s="49"/>
      <c r="SLD15" s="49"/>
      <c r="SLE15" s="49"/>
      <c r="SLF15" s="49"/>
      <c r="SLG15" s="49"/>
      <c r="SLH15" s="49"/>
      <c r="SLI15" s="49"/>
      <c r="SLJ15" s="49"/>
      <c r="SLK15" s="49"/>
      <c r="SLL15" s="49"/>
      <c r="SLM15" s="49"/>
      <c r="SLN15" s="49"/>
      <c r="SLO15" s="49"/>
      <c r="SLP15" s="49"/>
      <c r="SLQ15" s="49"/>
      <c r="SLR15" s="49"/>
      <c r="SLS15" s="49"/>
      <c r="SLT15" s="49"/>
      <c r="SLU15" s="49"/>
      <c r="SLV15" s="49"/>
      <c r="SLW15" s="49"/>
      <c r="SLX15" s="49"/>
      <c r="SLY15" s="49"/>
      <c r="SLZ15" s="49"/>
      <c r="SMA15" s="49"/>
      <c r="SMB15" s="49"/>
      <c r="SMC15" s="49"/>
      <c r="SMD15" s="49"/>
      <c r="SME15" s="49"/>
      <c r="SMF15" s="49"/>
      <c r="SMG15" s="49"/>
      <c r="SMH15" s="49"/>
      <c r="SMI15" s="49"/>
      <c r="SMJ15" s="49"/>
      <c r="SMK15" s="49"/>
      <c r="SML15" s="49"/>
      <c r="SMM15" s="49"/>
      <c r="SMN15" s="49"/>
      <c r="SMO15" s="49"/>
      <c r="SMP15" s="49"/>
      <c r="SMQ15" s="49"/>
      <c r="SMR15" s="49"/>
      <c r="SMS15" s="49"/>
      <c r="SMT15" s="49"/>
      <c r="SMU15" s="49"/>
      <c r="SMV15" s="49"/>
      <c r="SMW15" s="49"/>
      <c r="SMX15" s="49"/>
      <c r="SMY15" s="49"/>
      <c r="SMZ15" s="49"/>
      <c r="SNA15" s="49"/>
      <c r="SNB15" s="49"/>
      <c r="SNC15" s="49"/>
      <c r="SND15" s="49"/>
      <c r="SNE15" s="49"/>
      <c r="SNF15" s="49"/>
      <c r="SNG15" s="49"/>
      <c r="SNH15" s="49"/>
      <c r="SNI15" s="49"/>
      <c r="SNJ15" s="49"/>
      <c r="SNK15" s="49"/>
      <c r="SNL15" s="49"/>
      <c r="SNM15" s="49"/>
      <c r="SNN15" s="49"/>
      <c r="SNO15" s="49"/>
      <c r="SNP15" s="49"/>
      <c r="SNQ15" s="49"/>
      <c r="SNR15" s="49"/>
      <c r="SNS15" s="49"/>
      <c r="SNT15" s="49"/>
      <c r="SNU15" s="49"/>
      <c r="SNV15" s="49"/>
      <c r="SNW15" s="49"/>
      <c r="SNX15" s="49"/>
      <c r="SNY15" s="49"/>
      <c r="SNZ15" s="49"/>
      <c r="SOA15" s="49"/>
      <c r="SOB15" s="49"/>
      <c r="SOC15" s="49"/>
      <c r="SOD15" s="49"/>
      <c r="SOE15" s="49"/>
      <c r="SOF15" s="49"/>
      <c r="SOG15" s="49"/>
      <c r="SOH15" s="49"/>
      <c r="SOI15" s="49"/>
      <c r="SOJ15" s="49"/>
      <c r="SOK15" s="49"/>
      <c r="SOL15" s="49"/>
      <c r="SOM15" s="49"/>
      <c r="SON15" s="49"/>
      <c r="SOO15" s="49"/>
      <c r="SOP15" s="49"/>
      <c r="SOQ15" s="49"/>
      <c r="SOR15" s="49"/>
      <c r="SOS15" s="49"/>
      <c r="SOT15" s="49"/>
      <c r="SOU15" s="49"/>
      <c r="SOV15" s="49"/>
      <c r="SOW15" s="49"/>
      <c r="SOX15" s="49"/>
      <c r="SOY15" s="49"/>
      <c r="SOZ15" s="49"/>
      <c r="SPA15" s="49"/>
      <c r="SPB15" s="49"/>
      <c r="SPC15" s="49"/>
      <c r="SPD15" s="49"/>
      <c r="SPE15" s="49"/>
      <c r="SPF15" s="49"/>
      <c r="SPG15" s="49"/>
      <c r="SPH15" s="49"/>
      <c r="SPI15" s="49"/>
      <c r="SPJ15" s="49"/>
      <c r="SPK15" s="49"/>
      <c r="SPL15" s="49"/>
      <c r="SPM15" s="49"/>
      <c r="SPN15" s="49"/>
      <c r="SPO15" s="49"/>
      <c r="SPP15" s="49"/>
      <c r="SPQ15" s="49"/>
      <c r="SPR15" s="49"/>
      <c r="SPS15" s="49"/>
      <c r="SPT15" s="49"/>
      <c r="SPU15" s="49"/>
      <c r="SPV15" s="49"/>
      <c r="SPW15" s="49"/>
      <c r="SPX15" s="49"/>
      <c r="SPY15" s="49"/>
      <c r="SPZ15" s="49"/>
      <c r="SQA15" s="49"/>
      <c r="SQB15" s="49"/>
      <c r="SQC15" s="49"/>
      <c r="SQD15" s="49"/>
      <c r="SQE15" s="49"/>
      <c r="SQF15" s="49"/>
      <c r="SQG15" s="49"/>
      <c r="SQH15" s="49"/>
      <c r="SQI15" s="49"/>
      <c r="SQJ15" s="49"/>
      <c r="SQK15" s="49"/>
      <c r="SQL15" s="49"/>
      <c r="SQM15" s="49"/>
      <c r="SQN15" s="49"/>
      <c r="SQO15" s="49"/>
      <c r="SQP15" s="49"/>
      <c r="SQQ15" s="49"/>
      <c r="SQR15" s="49"/>
      <c r="SQS15" s="49"/>
      <c r="SQT15" s="49"/>
      <c r="SQU15" s="49"/>
      <c r="SQV15" s="49"/>
      <c r="SQW15" s="49"/>
      <c r="SQX15" s="49"/>
      <c r="SQY15" s="49"/>
      <c r="SQZ15" s="49"/>
      <c r="SRA15" s="49"/>
      <c r="SRB15" s="49"/>
      <c r="SRC15" s="49"/>
      <c r="SRD15" s="49"/>
      <c r="SRE15" s="49"/>
      <c r="SRF15" s="49"/>
      <c r="SRG15" s="49"/>
      <c r="SRH15" s="49"/>
      <c r="SRI15" s="49"/>
      <c r="SRJ15" s="49"/>
      <c r="SRK15" s="49"/>
      <c r="SRL15" s="49"/>
      <c r="SRM15" s="49"/>
      <c r="SRN15" s="49"/>
      <c r="SRO15" s="49"/>
      <c r="SRP15" s="49"/>
      <c r="SRQ15" s="49"/>
      <c r="SRR15" s="49"/>
      <c r="SRS15" s="49"/>
      <c r="SRT15" s="49"/>
      <c r="SRU15" s="49"/>
      <c r="SRV15" s="49"/>
      <c r="SRW15" s="49"/>
      <c r="SRX15" s="49"/>
      <c r="SRY15" s="49"/>
      <c r="SRZ15" s="49"/>
      <c r="SSA15" s="49"/>
      <c r="SSB15" s="49"/>
      <c r="SSC15" s="49"/>
      <c r="SSD15" s="49"/>
      <c r="SSE15" s="49"/>
      <c r="SSF15" s="49"/>
      <c r="SSG15" s="49"/>
      <c r="SSH15" s="49"/>
      <c r="SSI15" s="49"/>
      <c r="SSJ15" s="49"/>
      <c r="SSK15" s="49"/>
      <c r="SSL15" s="49"/>
      <c r="SSM15" s="49"/>
      <c r="SSN15" s="49"/>
      <c r="SSO15" s="49"/>
      <c r="SSP15" s="49"/>
      <c r="SSQ15" s="49"/>
      <c r="SSR15" s="49"/>
      <c r="SSS15" s="49"/>
      <c r="SST15" s="49"/>
      <c r="SSU15" s="49"/>
      <c r="SSV15" s="49"/>
      <c r="SSW15" s="49"/>
      <c r="SSX15" s="49"/>
      <c r="SSY15" s="49"/>
      <c r="SSZ15" s="49"/>
      <c r="STA15" s="49"/>
      <c r="STB15" s="49"/>
      <c r="STC15" s="49"/>
      <c r="STD15" s="49"/>
      <c r="STE15" s="49"/>
      <c r="STF15" s="49"/>
      <c r="STG15" s="49"/>
      <c r="STH15" s="49"/>
      <c r="STI15" s="49"/>
      <c r="STJ15" s="49"/>
      <c r="STK15" s="49"/>
      <c r="STL15" s="49"/>
      <c r="STM15" s="49"/>
      <c r="STN15" s="49"/>
      <c r="STO15" s="49"/>
      <c r="STP15" s="49"/>
      <c r="STQ15" s="49"/>
      <c r="STR15" s="49"/>
      <c r="STS15" s="49"/>
      <c r="STT15" s="49"/>
      <c r="STU15" s="49"/>
      <c r="STV15" s="49"/>
      <c r="STW15" s="49"/>
      <c r="STX15" s="49"/>
      <c r="STY15" s="49"/>
      <c r="STZ15" s="49"/>
      <c r="SUA15" s="49"/>
      <c r="SUB15" s="49"/>
      <c r="SUC15" s="49"/>
      <c r="SUD15" s="49"/>
      <c r="SUE15" s="49"/>
      <c r="SUF15" s="49"/>
      <c r="SUG15" s="49"/>
      <c r="SUH15" s="49"/>
      <c r="SUI15" s="49"/>
      <c r="SUJ15" s="49"/>
      <c r="SUK15" s="49"/>
      <c r="SUL15" s="49"/>
      <c r="SUM15" s="49"/>
      <c r="SUN15" s="49"/>
      <c r="SUO15" s="49"/>
      <c r="SUP15" s="49"/>
      <c r="SUQ15" s="49"/>
      <c r="SUR15" s="49"/>
      <c r="SUS15" s="49"/>
      <c r="SUT15" s="49"/>
      <c r="SUU15" s="49"/>
      <c r="SUV15" s="49"/>
      <c r="SUW15" s="49"/>
      <c r="SUX15" s="49"/>
      <c r="SUY15" s="49"/>
      <c r="SUZ15" s="49"/>
      <c r="SVA15" s="49"/>
      <c r="SVB15" s="49"/>
      <c r="SVC15" s="49"/>
      <c r="SVD15" s="49"/>
      <c r="SVE15" s="49"/>
      <c r="SVF15" s="49"/>
      <c r="SVG15" s="49"/>
      <c r="SVH15" s="49"/>
      <c r="SVI15" s="49"/>
      <c r="SVJ15" s="49"/>
      <c r="SVK15" s="49"/>
      <c r="SVL15" s="49"/>
      <c r="SVM15" s="49"/>
      <c r="SVN15" s="49"/>
      <c r="SVO15" s="49"/>
      <c r="SVP15" s="49"/>
      <c r="SVQ15" s="49"/>
      <c r="SVR15" s="49"/>
      <c r="SVS15" s="49"/>
      <c r="SVT15" s="49"/>
      <c r="SVU15" s="49"/>
      <c r="SVV15" s="49"/>
      <c r="SVW15" s="49"/>
      <c r="SVX15" s="49"/>
      <c r="SVY15" s="49"/>
      <c r="SVZ15" s="49"/>
      <c r="SWA15" s="49"/>
      <c r="SWB15" s="49"/>
      <c r="SWC15" s="49"/>
      <c r="SWD15" s="49"/>
      <c r="SWE15" s="49"/>
      <c r="SWF15" s="49"/>
      <c r="SWG15" s="49"/>
      <c r="SWH15" s="49"/>
      <c r="SWI15" s="49"/>
      <c r="SWJ15" s="49"/>
      <c r="SWK15" s="49"/>
      <c r="SWL15" s="49"/>
      <c r="SWM15" s="49"/>
      <c r="SWN15" s="49"/>
      <c r="SWO15" s="49"/>
      <c r="SWP15" s="49"/>
      <c r="SWQ15" s="49"/>
      <c r="SWR15" s="49"/>
      <c r="SWS15" s="49"/>
      <c r="SWT15" s="49"/>
      <c r="SWU15" s="49"/>
      <c r="SWV15" s="49"/>
      <c r="SWW15" s="49"/>
      <c r="SWX15" s="49"/>
      <c r="SWY15" s="49"/>
      <c r="SWZ15" s="49"/>
      <c r="SXA15" s="49"/>
      <c r="SXB15" s="49"/>
      <c r="SXC15" s="49"/>
      <c r="SXD15" s="49"/>
      <c r="SXE15" s="49"/>
      <c r="SXF15" s="49"/>
      <c r="SXG15" s="49"/>
      <c r="SXH15" s="49"/>
      <c r="SXI15" s="49"/>
      <c r="SXJ15" s="49"/>
      <c r="SXK15" s="49"/>
      <c r="SXL15" s="49"/>
      <c r="SXM15" s="49"/>
      <c r="SXN15" s="49"/>
      <c r="SXO15" s="49"/>
      <c r="SXP15" s="49"/>
      <c r="SXQ15" s="49"/>
      <c r="SXR15" s="49"/>
      <c r="SXS15" s="49"/>
      <c r="SXT15" s="49"/>
      <c r="SXU15" s="49"/>
      <c r="SXV15" s="49"/>
      <c r="SXW15" s="49"/>
      <c r="SXX15" s="49"/>
      <c r="SXY15" s="49"/>
      <c r="SXZ15" s="49"/>
      <c r="SYA15" s="49"/>
      <c r="SYB15" s="49"/>
      <c r="SYC15" s="49"/>
      <c r="SYD15" s="49"/>
      <c r="SYE15" s="49"/>
      <c r="SYF15" s="49"/>
      <c r="SYG15" s="49"/>
      <c r="SYH15" s="49"/>
      <c r="SYI15" s="49"/>
      <c r="SYJ15" s="49"/>
      <c r="SYK15" s="49"/>
      <c r="SYL15" s="49"/>
      <c r="SYM15" s="49"/>
      <c r="SYN15" s="49"/>
      <c r="SYO15" s="49"/>
      <c r="SYP15" s="49"/>
      <c r="SYQ15" s="49"/>
      <c r="SYR15" s="49"/>
      <c r="SYS15" s="49"/>
      <c r="SYT15" s="49"/>
      <c r="SYU15" s="49"/>
      <c r="SYV15" s="49"/>
      <c r="SYW15" s="49"/>
      <c r="SYX15" s="49"/>
      <c r="SYY15" s="49"/>
      <c r="SYZ15" s="49"/>
      <c r="SZA15" s="49"/>
      <c r="SZB15" s="49"/>
      <c r="SZC15" s="49"/>
      <c r="SZD15" s="49"/>
      <c r="SZE15" s="49"/>
      <c r="SZF15" s="49"/>
      <c r="SZG15" s="49"/>
      <c r="SZH15" s="49"/>
      <c r="SZI15" s="49"/>
      <c r="SZJ15" s="49"/>
      <c r="SZK15" s="49"/>
      <c r="SZL15" s="49"/>
      <c r="SZM15" s="49"/>
      <c r="SZN15" s="49"/>
      <c r="SZO15" s="49"/>
      <c r="SZP15" s="49"/>
      <c r="SZQ15" s="49"/>
      <c r="SZR15" s="49"/>
      <c r="SZS15" s="49"/>
      <c r="SZT15" s="49"/>
      <c r="SZU15" s="49"/>
      <c r="SZV15" s="49"/>
      <c r="SZW15" s="49"/>
      <c r="SZX15" s="49"/>
      <c r="SZY15" s="49"/>
      <c r="SZZ15" s="49"/>
      <c r="TAA15" s="49"/>
      <c r="TAB15" s="49"/>
      <c r="TAC15" s="49"/>
      <c r="TAD15" s="49"/>
      <c r="TAE15" s="49"/>
      <c r="TAF15" s="49"/>
      <c r="TAG15" s="49"/>
      <c r="TAH15" s="49"/>
      <c r="TAI15" s="49"/>
      <c r="TAJ15" s="49"/>
      <c r="TAK15" s="49"/>
      <c r="TAL15" s="49"/>
      <c r="TAM15" s="49"/>
      <c r="TAN15" s="49"/>
      <c r="TAO15" s="49"/>
      <c r="TAP15" s="49"/>
      <c r="TAQ15" s="49"/>
      <c r="TAR15" s="49"/>
      <c r="TAS15" s="49"/>
      <c r="TAT15" s="49"/>
      <c r="TAU15" s="49"/>
      <c r="TAV15" s="49"/>
      <c r="TAW15" s="49"/>
      <c r="TAX15" s="49"/>
      <c r="TAY15" s="49"/>
      <c r="TAZ15" s="49"/>
      <c r="TBA15" s="49"/>
      <c r="TBB15" s="49"/>
      <c r="TBC15" s="49"/>
      <c r="TBD15" s="49"/>
      <c r="TBE15" s="49"/>
      <c r="TBF15" s="49"/>
      <c r="TBG15" s="49"/>
      <c r="TBH15" s="49"/>
      <c r="TBI15" s="49"/>
      <c r="TBJ15" s="49"/>
      <c r="TBK15" s="49"/>
      <c r="TBL15" s="49"/>
      <c r="TBM15" s="49"/>
      <c r="TBN15" s="49"/>
      <c r="TBO15" s="49"/>
      <c r="TBP15" s="49"/>
      <c r="TBQ15" s="49"/>
      <c r="TBR15" s="49"/>
      <c r="TBS15" s="49"/>
      <c r="TBT15" s="49"/>
      <c r="TBU15" s="49"/>
      <c r="TBV15" s="49"/>
      <c r="TBW15" s="49"/>
      <c r="TBX15" s="49"/>
      <c r="TBY15" s="49"/>
      <c r="TBZ15" s="49"/>
      <c r="TCA15" s="49"/>
      <c r="TCB15" s="49"/>
      <c r="TCC15" s="49"/>
      <c r="TCD15" s="49"/>
      <c r="TCE15" s="49"/>
      <c r="TCF15" s="49"/>
      <c r="TCG15" s="49"/>
      <c r="TCH15" s="49"/>
      <c r="TCI15" s="49"/>
      <c r="TCJ15" s="49"/>
      <c r="TCK15" s="49"/>
      <c r="TCL15" s="49"/>
      <c r="TCM15" s="49"/>
      <c r="TCN15" s="49"/>
      <c r="TCO15" s="49"/>
      <c r="TCP15" s="49"/>
      <c r="TCQ15" s="49"/>
      <c r="TCR15" s="49"/>
      <c r="TCS15" s="49"/>
      <c r="TCT15" s="49"/>
      <c r="TCU15" s="49"/>
      <c r="TCV15" s="49"/>
      <c r="TCW15" s="49"/>
      <c r="TCX15" s="49"/>
      <c r="TCY15" s="49"/>
      <c r="TCZ15" s="49"/>
      <c r="TDA15" s="49"/>
      <c r="TDB15" s="49"/>
      <c r="TDC15" s="49"/>
      <c r="TDD15" s="49"/>
      <c r="TDE15" s="49"/>
      <c r="TDF15" s="49"/>
      <c r="TDG15" s="49"/>
      <c r="TDH15" s="49"/>
      <c r="TDI15" s="49"/>
      <c r="TDJ15" s="49"/>
      <c r="TDK15" s="49"/>
      <c r="TDL15" s="49"/>
      <c r="TDM15" s="49"/>
      <c r="TDN15" s="49"/>
      <c r="TDO15" s="49"/>
      <c r="TDP15" s="49"/>
      <c r="TDQ15" s="49"/>
      <c r="TDR15" s="49"/>
      <c r="TDS15" s="49"/>
      <c r="TDT15" s="49"/>
      <c r="TDU15" s="49"/>
      <c r="TDV15" s="49"/>
      <c r="TDW15" s="49"/>
      <c r="TDX15" s="49"/>
      <c r="TDY15" s="49"/>
      <c r="TDZ15" s="49"/>
      <c r="TEA15" s="49"/>
      <c r="TEB15" s="49"/>
      <c r="TEC15" s="49"/>
      <c r="TED15" s="49"/>
      <c r="TEE15" s="49"/>
      <c r="TEF15" s="49"/>
      <c r="TEG15" s="49"/>
      <c r="TEH15" s="49"/>
      <c r="TEI15" s="49"/>
      <c r="TEJ15" s="49"/>
      <c r="TEK15" s="49"/>
      <c r="TEL15" s="49"/>
      <c r="TEM15" s="49"/>
      <c r="TEN15" s="49"/>
      <c r="TEO15" s="49"/>
      <c r="TEP15" s="49"/>
      <c r="TEQ15" s="49"/>
      <c r="TER15" s="49"/>
      <c r="TES15" s="49"/>
      <c r="TET15" s="49"/>
      <c r="TEU15" s="49"/>
      <c r="TEV15" s="49"/>
      <c r="TEW15" s="49"/>
      <c r="TEX15" s="49"/>
      <c r="TEY15" s="49"/>
      <c r="TEZ15" s="49"/>
      <c r="TFA15" s="49"/>
      <c r="TFB15" s="49"/>
      <c r="TFC15" s="49"/>
      <c r="TFD15" s="49"/>
      <c r="TFE15" s="49"/>
      <c r="TFF15" s="49"/>
      <c r="TFG15" s="49"/>
      <c r="TFH15" s="49"/>
      <c r="TFI15" s="49"/>
      <c r="TFJ15" s="49"/>
      <c r="TFK15" s="49"/>
      <c r="TFL15" s="49"/>
      <c r="TFM15" s="49"/>
      <c r="TFN15" s="49"/>
      <c r="TFO15" s="49"/>
      <c r="TFP15" s="49"/>
      <c r="TFQ15" s="49"/>
      <c r="TFR15" s="49"/>
      <c r="TFS15" s="49"/>
      <c r="TFT15" s="49"/>
      <c r="TFU15" s="49"/>
      <c r="TFV15" s="49"/>
      <c r="TFW15" s="49"/>
      <c r="TFX15" s="49"/>
      <c r="TFY15" s="49"/>
      <c r="TFZ15" s="49"/>
      <c r="TGA15" s="49"/>
      <c r="TGB15" s="49"/>
      <c r="TGC15" s="49"/>
      <c r="TGD15" s="49"/>
      <c r="TGE15" s="49"/>
      <c r="TGF15" s="49"/>
      <c r="TGG15" s="49"/>
      <c r="TGH15" s="49"/>
      <c r="TGI15" s="49"/>
      <c r="TGJ15" s="49"/>
      <c r="TGK15" s="49"/>
      <c r="TGL15" s="49"/>
      <c r="TGM15" s="49"/>
      <c r="TGN15" s="49"/>
      <c r="TGO15" s="49"/>
      <c r="TGP15" s="49"/>
      <c r="TGQ15" s="49"/>
      <c r="TGR15" s="49"/>
      <c r="TGS15" s="49"/>
      <c r="TGT15" s="49"/>
      <c r="TGU15" s="49"/>
      <c r="TGV15" s="49"/>
      <c r="TGW15" s="49"/>
      <c r="TGX15" s="49"/>
      <c r="TGY15" s="49"/>
      <c r="TGZ15" s="49"/>
      <c r="THA15" s="49"/>
      <c r="THB15" s="49"/>
      <c r="THC15" s="49"/>
      <c r="THD15" s="49"/>
      <c r="THE15" s="49"/>
      <c r="THF15" s="49"/>
      <c r="THG15" s="49"/>
      <c r="THH15" s="49"/>
      <c r="THI15" s="49"/>
      <c r="THJ15" s="49"/>
      <c r="THK15" s="49"/>
      <c r="THL15" s="49"/>
      <c r="THM15" s="49"/>
      <c r="THN15" s="49"/>
      <c r="THO15" s="49"/>
      <c r="THP15" s="49"/>
      <c r="THQ15" s="49"/>
      <c r="THR15" s="49"/>
      <c r="THS15" s="49"/>
      <c r="THT15" s="49"/>
      <c r="THU15" s="49"/>
      <c r="THV15" s="49"/>
      <c r="THW15" s="49"/>
      <c r="THX15" s="49"/>
      <c r="THY15" s="49"/>
      <c r="THZ15" s="49"/>
      <c r="TIA15" s="49"/>
      <c r="TIB15" s="49"/>
      <c r="TIC15" s="49"/>
      <c r="TID15" s="49"/>
      <c r="TIE15" s="49"/>
      <c r="TIF15" s="49"/>
      <c r="TIG15" s="49"/>
      <c r="TIH15" s="49"/>
      <c r="TII15" s="49"/>
      <c r="TIJ15" s="49"/>
      <c r="TIK15" s="49"/>
      <c r="TIL15" s="49"/>
      <c r="TIM15" s="49"/>
      <c r="TIN15" s="49"/>
      <c r="TIO15" s="49"/>
      <c r="TIP15" s="49"/>
      <c r="TIQ15" s="49"/>
      <c r="TIR15" s="49"/>
      <c r="TIS15" s="49"/>
      <c r="TIT15" s="49"/>
      <c r="TIU15" s="49"/>
      <c r="TIV15" s="49"/>
      <c r="TIW15" s="49"/>
      <c r="TIX15" s="49"/>
      <c r="TIY15" s="49"/>
      <c r="TIZ15" s="49"/>
      <c r="TJA15" s="49"/>
      <c r="TJB15" s="49"/>
      <c r="TJC15" s="49"/>
      <c r="TJD15" s="49"/>
      <c r="TJE15" s="49"/>
      <c r="TJF15" s="49"/>
      <c r="TJG15" s="49"/>
      <c r="TJH15" s="49"/>
      <c r="TJI15" s="49"/>
      <c r="TJJ15" s="49"/>
      <c r="TJK15" s="49"/>
      <c r="TJL15" s="49"/>
      <c r="TJM15" s="49"/>
      <c r="TJN15" s="49"/>
      <c r="TJO15" s="49"/>
      <c r="TJP15" s="49"/>
      <c r="TJQ15" s="49"/>
      <c r="TJR15" s="49"/>
      <c r="TJS15" s="49"/>
      <c r="TJT15" s="49"/>
      <c r="TJU15" s="49"/>
      <c r="TJV15" s="49"/>
      <c r="TJW15" s="49"/>
      <c r="TJX15" s="49"/>
      <c r="TJY15" s="49"/>
      <c r="TJZ15" s="49"/>
      <c r="TKA15" s="49"/>
      <c r="TKB15" s="49"/>
      <c r="TKC15" s="49"/>
      <c r="TKD15" s="49"/>
      <c r="TKE15" s="49"/>
      <c r="TKF15" s="49"/>
      <c r="TKG15" s="49"/>
      <c r="TKH15" s="49"/>
      <c r="TKI15" s="49"/>
      <c r="TKJ15" s="49"/>
      <c r="TKK15" s="49"/>
      <c r="TKL15" s="49"/>
      <c r="TKM15" s="49"/>
      <c r="TKN15" s="49"/>
      <c r="TKO15" s="49"/>
      <c r="TKP15" s="49"/>
      <c r="TKQ15" s="49"/>
      <c r="TKR15" s="49"/>
      <c r="TKS15" s="49"/>
      <c r="TKT15" s="49"/>
      <c r="TKU15" s="49"/>
      <c r="TKV15" s="49"/>
      <c r="TKW15" s="49"/>
      <c r="TKX15" s="49"/>
      <c r="TKY15" s="49"/>
      <c r="TKZ15" s="49"/>
      <c r="TLA15" s="49"/>
      <c r="TLB15" s="49"/>
      <c r="TLC15" s="49"/>
      <c r="TLD15" s="49"/>
      <c r="TLE15" s="49"/>
      <c r="TLF15" s="49"/>
      <c r="TLG15" s="49"/>
      <c r="TLH15" s="49"/>
      <c r="TLI15" s="49"/>
      <c r="TLJ15" s="49"/>
      <c r="TLK15" s="49"/>
      <c r="TLL15" s="49"/>
      <c r="TLM15" s="49"/>
      <c r="TLN15" s="49"/>
      <c r="TLO15" s="49"/>
      <c r="TLP15" s="49"/>
      <c r="TLQ15" s="49"/>
      <c r="TLR15" s="49"/>
      <c r="TLS15" s="49"/>
      <c r="TLT15" s="49"/>
      <c r="TLU15" s="49"/>
      <c r="TLV15" s="49"/>
      <c r="TLW15" s="49"/>
      <c r="TLX15" s="49"/>
      <c r="TLY15" s="49"/>
      <c r="TLZ15" s="49"/>
      <c r="TMA15" s="49"/>
      <c r="TMB15" s="49"/>
      <c r="TMC15" s="49"/>
      <c r="TMD15" s="49"/>
      <c r="TME15" s="49"/>
      <c r="TMF15" s="49"/>
      <c r="TMG15" s="49"/>
      <c r="TMH15" s="49"/>
      <c r="TMI15" s="49"/>
      <c r="TMJ15" s="49"/>
      <c r="TMK15" s="49"/>
      <c r="TML15" s="49"/>
      <c r="TMM15" s="49"/>
      <c r="TMN15" s="49"/>
      <c r="TMO15" s="49"/>
      <c r="TMP15" s="49"/>
      <c r="TMQ15" s="49"/>
      <c r="TMR15" s="49"/>
      <c r="TMS15" s="49"/>
      <c r="TMT15" s="49"/>
      <c r="TMU15" s="49"/>
      <c r="TMV15" s="49"/>
      <c r="TMW15" s="49"/>
      <c r="TMX15" s="49"/>
      <c r="TMY15" s="49"/>
      <c r="TMZ15" s="49"/>
      <c r="TNA15" s="49"/>
      <c r="TNB15" s="49"/>
      <c r="TNC15" s="49"/>
      <c r="TND15" s="49"/>
      <c r="TNE15" s="49"/>
      <c r="TNF15" s="49"/>
      <c r="TNG15" s="49"/>
      <c r="TNH15" s="49"/>
      <c r="TNI15" s="49"/>
      <c r="TNJ15" s="49"/>
      <c r="TNK15" s="49"/>
      <c r="TNL15" s="49"/>
      <c r="TNM15" s="49"/>
      <c r="TNN15" s="49"/>
      <c r="TNO15" s="49"/>
      <c r="TNP15" s="49"/>
      <c r="TNQ15" s="49"/>
      <c r="TNR15" s="49"/>
      <c r="TNS15" s="49"/>
      <c r="TNT15" s="49"/>
      <c r="TNU15" s="49"/>
      <c r="TNV15" s="49"/>
      <c r="TNW15" s="49"/>
      <c r="TNX15" s="49"/>
      <c r="TNY15" s="49"/>
      <c r="TNZ15" s="49"/>
      <c r="TOA15" s="49"/>
      <c r="TOB15" s="49"/>
      <c r="TOC15" s="49"/>
      <c r="TOD15" s="49"/>
      <c r="TOE15" s="49"/>
      <c r="TOF15" s="49"/>
      <c r="TOG15" s="49"/>
      <c r="TOH15" s="49"/>
      <c r="TOI15" s="49"/>
      <c r="TOJ15" s="49"/>
      <c r="TOK15" s="49"/>
      <c r="TOL15" s="49"/>
      <c r="TOM15" s="49"/>
      <c r="TON15" s="49"/>
      <c r="TOO15" s="49"/>
      <c r="TOP15" s="49"/>
      <c r="TOQ15" s="49"/>
      <c r="TOR15" s="49"/>
      <c r="TOS15" s="49"/>
      <c r="TOT15" s="49"/>
      <c r="TOU15" s="49"/>
      <c r="TOV15" s="49"/>
      <c r="TOW15" s="49"/>
      <c r="TOX15" s="49"/>
      <c r="TOY15" s="49"/>
      <c r="TOZ15" s="49"/>
      <c r="TPA15" s="49"/>
      <c r="TPB15" s="49"/>
      <c r="TPC15" s="49"/>
      <c r="TPD15" s="49"/>
      <c r="TPE15" s="49"/>
      <c r="TPF15" s="49"/>
      <c r="TPG15" s="49"/>
      <c r="TPH15" s="49"/>
      <c r="TPI15" s="49"/>
      <c r="TPJ15" s="49"/>
      <c r="TPK15" s="49"/>
      <c r="TPL15" s="49"/>
      <c r="TPM15" s="49"/>
      <c r="TPN15" s="49"/>
      <c r="TPO15" s="49"/>
      <c r="TPP15" s="49"/>
      <c r="TPQ15" s="49"/>
      <c r="TPR15" s="49"/>
      <c r="TPS15" s="49"/>
      <c r="TPT15" s="49"/>
      <c r="TPU15" s="49"/>
      <c r="TPV15" s="49"/>
      <c r="TPW15" s="49"/>
      <c r="TPX15" s="49"/>
      <c r="TPY15" s="49"/>
      <c r="TPZ15" s="49"/>
      <c r="TQA15" s="49"/>
      <c r="TQB15" s="49"/>
      <c r="TQC15" s="49"/>
      <c r="TQD15" s="49"/>
      <c r="TQE15" s="49"/>
      <c r="TQF15" s="49"/>
      <c r="TQG15" s="49"/>
      <c r="TQH15" s="49"/>
      <c r="TQI15" s="49"/>
      <c r="TQJ15" s="49"/>
      <c r="TQK15" s="49"/>
      <c r="TQL15" s="49"/>
      <c r="TQM15" s="49"/>
      <c r="TQN15" s="49"/>
      <c r="TQO15" s="49"/>
      <c r="TQP15" s="49"/>
      <c r="TQQ15" s="49"/>
      <c r="TQR15" s="49"/>
      <c r="TQS15" s="49"/>
      <c r="TQT15" s="49"/>
      <c r="TQU15" s="49"/>
      <c r="TQV15" s="49"/>
      <c r="TQW15" s="49"/>
      <c r="TQX15" s="49"/>
      <c r="TQY15" s="49"/>
      <c r="TQZ15" s="49"/>
      <c r="TRA15" s="49"/>
      <c r="TRB15" s="49"/>
      <c r="TRC15" s="49"/>
      <c r="TRD15" s="49"/>
      <c r="TRE15" s="49"/>
      <c r="TRF15" s="49"/>
      <c r="TRG15" s="49"/>
      <c r="TRH15" s="49"/>
      <c r="TRI15" s="49"/>
      <c r="TRJ15" s="49"/>
      <c r="TRK15" s="49"/>
      <c r="TRL15" s="49"/>
      <c r="TRM15" s="49"/>
      <c r="TRN15" s="49"/>
      <c r="TRO15" s="49"/>
      <c r="TRP15" s="49"/>
      <c r="TRQ15" s="49"/>
      <c r="TRR15" s="49"/>
      <c r="TRS15" s="49"/>
      <c r="TRT15" s="49"/>
      <c r="TRU15" s="49"/>
      <c r="TRV15" s="49"/>
      <c r="TRW15" s="49"/>
      <c r="TRX15" s="49"/>
      <c r="TRY15" s="49"/>
      <c r="TRZ15" s="49"/>
      <c r="TSA15" s="49"/>
      <c r="TSB15" s="49"/>
      <c r="TSC15" s="49"/>
      <c r="TSD15" s="49"/>
      <c r="TSE15" s="49"/>
      <c r="TSF15" s="49"/>
      <c r="TSG15" s="49"/>
      <c r="TSH15" s="49"/>
      <c r="TSI15" s="49"/>
      <c r="TSJ15" s="49"/>
      <c r="TSK15" s="49"/>
      <c r="TSL15" s="49"/>
      <c r="TSM15" s="49"/>
      <c r="TSN15" s="49"/>
      <c r="TSO15" s="49"/>
      <c r="TSP15" s="49"/>
      <c r="TSQ15" s="49"/>
      <c r="TSR15" s="49"/>
      <c r="TSS15" s="49"/>
      <c r="TST15" s="49"/>
      <c r="TSU15" s="49"/>
      <c r="TSV15" s="49"/>
      <c r="TSW15" s="49"/>
      <c r="TSX15" s="49"/>
      <c r="TSY15" s="49"/>
      <c r="TSZ15" s="49"/>
      <c r="TTA15" s="49"/>
      <c r="TTB15" s="49"/>
      <c r="TTC15" s="49"/>
      <c r="TTD15" s="49"/>
      <c r="TTE15" s="49"/>
      <c r="TTF15" s="49"/>
      <c r="TTG15" s="49"/>
      <c r="TTH15" s="49"/>
      <c r="TTI15" s="49"/>
      <c r="TTJ15" s="49"/>
      <c r="TTK15" s="49"/>
      <c r="TTL15" s="49"/>
      <c r="TTM15" s="49"/>
      <c r="TTN15" s="49"/>
      <c r="TTO15" s="49"/>
      <c r="TTP15" s="49"/>
      <c r="TTQ15" s="49"/>
      <c r="TTR15" s="49"/>
      <c r="TTS15" s="49"/>
      <c r="TTT15" s="49"/>
      <c r="TTU15" s="49"/>
      <c r="TTV15" s="49"/>
      <c r="TTW15" s="49"/>
      <c r="TTX15" s="49"/>
      <c r="TTY15" s="49"/>
      <c r="TTZ15" s="49"/>
      <c r="TUA15" s="49"/>
      <c r="TUB15" s="49"/>
      <c r="TUC15" s="49"/>
      <c r="TUD15" s="49"/>
      <c r="TUE15" s="49"/>
      <c r="TUF15" s="49"/>
      <c r="TUG15" s="49"/>
      <c r="TUH15" s="49"/>
      <c r="TUI15" s="49"/>
      <c r="TUJ15" s="49"/>
      <c r="TUK15" s="49"/>
      <c r="TUL15" s="49"/>
      <c r="TUM15" s="49"/>
      <c r="TUN15" s="49"/>
      <c r="TUO15" s="49"/>
      <c r="TUP15" s="49"/>
      <c r="TUQ15" s="49"/>
      <c r="TUR15" s="49"/>
      <c r="TUS15" s="49"/>
      <c r="TUT15" s="49"/>
      <c r="TUU15" s="49"/>
      <c r="TUV15" s="49"/>
      <c r="TUW15" s="49"/>
      <c r="TUX15" s="49"/>
      <c r="TUY15" s="49"/>
      <c r="TUZ15" s="49"/>
      <c r="TVA15" s="49"/>
      <c r="TVB15" s="49"/>
      <c r="TVC15" s="49"/>
      <c r="TVD15" s="49"/>
      <c r="TVE15" s="49"/>
      <c r="TVF15" s="49"/>
      <c r="TVG15" s="49"/>
      <c r="TVH15" s="49"/>
      <c r="TVI15" s="49"/>
      <c r="TVJ15" s="49"/>
      <c r="TVK15" s="49"/>
      <c r="TVL15" s="49"/>
      <c r="TVM15" s="49"/>
      <c r="TVN15" s="49"/>
      <c r="TVO15" s="49"/>
      <c r="TVP15" s="49"/>
      <c r="TVQ15" s="49"/>
      <c r="TVR15" s="49"/>
      <c r="TVS15" s="49"/>
      <c r="TVT15" s="49"/>
      <c r="TVU15" s="49"/>
      <c r="TVV15" s="49"/>
      <c r="TVW15" s="49"/>
      <c r="TVX15" s="49"/>
      <c r="TVY15" s="49"/>
      <c r="TVZ15" s="49"/>
      <c r="TWA15" s="49"/>
      <c r="TWB15" s="49"/>
      <c r="TWC15" s="49"/>
      <c r="TWD15" s="49"/>
      <c r="TWE15" s="49"/>
      <c r="TWF15" s="49"/>
      <c r="TWG15" s="49"/>
      <c r="TWH15" s="49"/>
      <c r="TWI15" s="49"/>
      <c r="TWJ15" s="49"/>
      <c r="TWK15" s="49"/>
      <c r="TWL15" s="49"/>
      <c r="TWM15" s="49"/>
      <c r="TWN15" s="49"/>
      <c r="TWO15" s="49"/>
      <c r="TWP15" s="49"/>
      <c r="TWQ15" s="49"/>
      <c r="TWR15" s="49"/>
      <c r="TWS15" s="49"/>
      <c r="TWT15" s="49"/>
      <c r="TWU15" s="49"/>
      <c r="TWV15" s="49"/>
      <c r="TWW15" s="49"/>
      <c r="TWX15" s="49"/>
      <c r="TWY15" s="49"/>
      <c r="TWZ15" s="49"/>
      <c r="TXA15" s="49"/>
      <c r="TXB15" s="49"/>
      <c r="TXC15" s="49"/>
      <c r="TXD15" s="49"/>
      <c r="TXE15" s="49"/>
      <c r="TXF15" s="49"/>
      <c r="TXG15" s="49"/>
      <c r="TXH15" s="49"/>
      <c r="TXI15" s="49"/>
      <c r="TXJ15" s="49"/>
      <c r="TXK15" s="49"/>
      <c r="TXL15" s="49"/>
      <c r="TXM15" s="49"/>
      <c r="TXN15" s="49"/>
      <c r="TXO15" s="49"/>
      <c r="TXP15" s="49"/>
      <c r="TXQ15" s="49"/>
      <c r="TXR15" s="49"/>
      <c r="TXS15" s="49"/>
      <c r="TXT15" s="49"/>
      <c r="TXU15" s="49"/>
      <c r="TXV15" s="49"/>
      <c r="TXW15" s="49"/>
      <c r="TXX15" s="49"/>
      <c r="TXY15" s="49"/>
      <c r="TXZ15" s="49"/>
      <c r="TYA15" s="49"/>
      <c r="TYB15" s="49"/>
      <c r="TYC15" s="49"/>
      <c r="TYD15" s="49"/>
      <c r="TYE15" s="49"/>
      <c r="TYF15" s="49"/>
      <c r="TYG15" s="49"/>
      <c r="TYH15" s="49"/>
      <c r="TYI15" s="49"/>
      <c r="TYJ15" s="49"/>
      <c r="TYK15" s="49"/>
      <c r="TYL15" s="49"/>
      <c r="TYM15" s="49"/>
      <c r="TYN15" s="49"/>
      <c r="TYO15" s="49"/>
      <c r="TYP15" s="49"/>
      <c r="TYQ15" s="49"/>
      <c r="TYR15" s="49"/>
      <c r="TYS15" s="49"/>
      <c r="TYT15" s="49"/>
      <c r="TYU15" s="49"/>
      <c r="TYV15" s="49"/>
      <c r="TYW15" s="49"/>
      <c r="TYX15" s="49"/>
      <c r="TYY15" s="49"/>
      <c r="TYZ15" s="49"/>
      <c r="TZA15" s="49"/>
      <c r="TZB15" s="49"/>
      <c r="TZC15" s="49"/>
      <c r="TZD15" s="49"/>
      <c r="TZE15" s="49"/>
      <c r="TZF15" s="49"/>
      <c r="TZG15" s="49"/>
      <c r="TZH15" s="49"/>
      <c r="TZI15" s="49"/>
      <c r="TZJ15" s="49"/>
      <c r="TZK15" s="49"/>
      <c r="TZL15" s="49"/>
      <c r="TZM15" s="49"/>
      <c r="TZN15" s="49"/>
      <c r="TZO15" s="49"/>
      <c r="TZP15" s="49"/>
      <c r="TZQ15" s="49"/>
      <c r="TZR15" s="49"/>
      <c r="TZS15" s="49"/>
      <c r="TZT15" s="49"/>
      <c r="TZU15" s="49"/>
      <c r="TZV15" s="49"/>
      <c r="TZW15" s="49"/>
      <c r="TZX15" s="49"/>
      <c r="TZY15" s="49"/>
      <c r="TZZ15" s="49"/>
      <c r="UAA15" s="49"/>
      <c r="UAB15" s="49"/>
      <c r="UAC15" s="49"/>
      <c r="UAD15" s="49"/>
      <c r="UAE15" s="49"/>
      <c r="UAF15" s="49"/>
      <c r="UAG15" s="49"/>
      <c r="UAH15" s="49"/>
      <c r="UAI15" s="49"/>
      <c r="UAJ15" s="49"/>
      <c r="UAK15" s="49"/>
      <c r="UAL15" s="49"/>
      <c r="UAM15" s="49"/>
      <c r="UAN15" s="49"/>
      <c r="UAO15" s="49"/>
      <c r="UAP15" s="49"/>
      <c r="UAQ15" s="49"/>
      <c r="UAR15" s="49"/>
      <c r="UAS15" s="49"/>
      <c r="UAT15" s="49"/>
      <c r="UAU15" s="49"/>
      <c r="UAV15" s="49"/>
      <c r="UAW15" s="49"/>
      <c r="UAX15" s="49"/>
      <c r="UAY15" s="49"/>
      <c r="UAZ15" s="49"/>
      <c r="UBA15" s="49"/>
      <c r="UBB15" s="49"/>
      <c r="UBC15" s="49"/>
      <c r="UBD15" s="49"/>
      <c r="UBE15" s="49"/>
      <c r="UBF15" s="49"/>
      <c r="UBG15" s="49"/>
      <c r="UBH15" s="49"/>
      <c r="UBI15" s="49"/>
      <c r="UBJ15" s="49"/>
      <c r="UBK15" s="49"/>
      <c r="UBL15" s="49"/>
      <c r="UBM15" s="49"/>
      <c r="UBN15" s="49"/>
      <c r="UBO15" s="49"/>
      <c r="UBP15" s="49"/>
      <c r="UBQ15" s="49"/>
      <c r="UBR15" s="49"/>
      <c r="UBS15" s="49"/>
      <c r="UBT15" s="49"/>
      <c r="UBU15" s="49"/>
      <c r="UBV15" s="49"/>
      <c r="UBW15" s="49"/>
      <c r="UBX15" s="49"/>
      <c r="UBY15" s="49"/>
      <c r="UBZ15" s="49"/>
      <c r="UCA15" s="49"/>
      <c r="UCB15" s="49"/>
      <c r="UCC15" s="49"/>
      <c r="UCD15" s="49"/>
      <c r="UCE15" s="49"/>
      <c r="UCF15" s="49"/>
      <c r="UCG15" s="49"/>
      <c r="UCH15" s="49"/>
      <c r="UCI15" s="49"/>
      <c r="UCJ15" s="49"/>
      <c r="UCK15" s="49"/>
      <c r="UCL15" s="49"/>
      <c r="UCM15" s="49"/>
      <c r="UCN15" s="49"/>
      <c r="UCO15" s="49"/>
      <c r="UCP15" s="49"/>
      <c r="UCQ15" s="49"/>
      <c r="UCR15" s="49"/>
      <c r="UCS15" s="49"/>
      <c r="UCT15" s="49"/>
      <c r="UCU15" s="49"/>
      <c r="UCV15" s="49"/>
      <c r="UCW15" s="49"/>
      <c r="UCX15" s="49"/>
      <c r="UCY15" s="49"/>
      <c r="UCZ15" s="49"/>
      <c r="UDA15" s="49"/>
      <c r="UDB15" s="49"/>
      <c r="UDC15" s="49"/>
      <c r="UDD15" s="49"/>
      <c r="UDE15" s="49"/>
      <c r="UDF15" s="49"/>
      <c r="UDG15" s="49"/>
      <c r="UDH15" s="49"/>
      <c r="UDI15" s="49"/>
      <c r="UDJ15" s="49"/>
      <c r="UDK15" s="49"/>
      <c r="UDL15" s="49"/>
      <c r="UDM15" s="49"/>
      <c r="UDN15" s="49"/>
      <c r="UDO15" s="49"/>
      <c r="UDP15" s="49"/>
      <c r="UDQ15" s="49"/>
      <c r="UDR15" s="49"/>
      <c r="UDS15" s="49"/>
      <c r="UDT15" s="49"/>
      <c r="UDU15" s="49"/>
      <c r="UDV15" s="49"/>
      <c r="UDW15" s="49"/>
      <c r="UDX15" s="49"/>
      <c r="UDY15" s="49"/>
      <c r="UDZ15" s="49"/>
      <c r="UEA15" s="49"/>
      <c r="UEB15" s="49"/>
      <c r="UEC15" s="49"/>
      <c r="UED15" s="49"/>
      <c r="UEE15" s="49"/>
      <c r="UEF15" s="49"/>
      <c r="UEG15" s="49"/>
      <c r="UEH15" s="49"/>
      <c r="UEI15" s="49"/>
      <c r="UEJ15" s="49"/>
      <c r="UEK15" s="49"/>
      <c r="UEL15" s="49"/>
      <c r="UEM15" s="49"/>
      <c r="UEN15" s="49"/>
      <c r="UEO15" s="49"/>
      <c r="UEP15" s="49"/>
      <c r="UEQ15" s="49"/>
      <c r="UER15" s="49"/>
      <c r="UES15" s="49"/>
      <c r="UET15" s="49"/>
      <c r="UEU15" s="49"/>
      <c r="UEV15" s="49"/>
      <c r="UEW15" s="49"/>
      <c r="UEX15" s="49"/>
      <c r="UEY15" s="49"/>
      <c r="UEZ15" s="49"/>
      <c r="UFA15" s="49"/>
      <c r="UFB15" s="49"/>
      <c r="UFC15" s="49"/>
      <c r="UFD15" s="49"/>
      <c r="UFE15" s="49"/>
      <c r="UFF15" s="49"/>
      <c r="UFG15" s="49"/>
      <c r="UFH15" s="49"/>
      <c r="UFI15" s="49"/>
      <c r="UFJ15" s="49"/>
      <c r="UFK15" s="49"/>
      <c r="UFL15" s="49"/>
      <c r="UFM15" s="49"/>
      <c r="UFN15" s="49"/>
      <c r="UFO15" s="49"/>
      <c r="UFP15" s="49"/>
      <c r="UFQ15" s="49"/>
      <c r="UFR15" s="49"/>
      <c r="UFS15" s="49"/>
      <c r="UFT15" s="49"/>
      <c r="UFU15" s="49"/>
      <c r="UFV15" s="49"/>
      <c r="UFW15" s="49"/>
      <c r="UFX15" s="49"/>
      <c r="UFY15" s="49"/>
      <c r="UFZ15" s="49"/>
      <c r="UGA15" s="49"/>
      <c r="UGB15" s="49"/>
      <c r="UGC15" s="49"/>
      <c r="UGD15" s="49"/>
      <c r="UGE15" s="49"/>
      <c r="UGF15" s="49"/>
      <c r="UGG15" s="49"/>
      <c r="UGH15" s="49"/>
      <c r="UGI15" s="49"/>
      <c r="UGJ15" s="49"/>
      <c r="UGK15" s="49"/>
      <c r="UGL15" s="49"/>
      <c r="UGM15" s="49"/>
      <c r="UGN15" s="49"/>
      <c r="UGO15" s="49"/>
      <c r="UGP15" s="49"/>
      <c r="UGQ15" s="49"/>
      <c r="UGR15" s="49"/>
      <c r="UGS15" s="49"/>
      <c r="UGT15" s="49"/>
      <c r="UGU15" s="49"/>
      <c r="UGV15" s="49"/>
      <c r="UGW15" s="49"/>
      <c r="UGX15" s="49"/>
      <c r="UGY15" s="49"/>
      <c r="UGZ15" s="49"/>
      <c r="UHA15" s="49"/>
      <c r="UHB15" s="49"/>
      <c r="UHC15" s="49"/>
      <c r="UHD15" s="49"/>
      <c r="UHE15" s="49"/>
      <c r="UHF15" s="49"/>
      <c r="UHG15" s="49"/>
      <c r="UHH15" s="49"/>
      <c r="UHI15" s="49"/>
      <c r="UHJ15" s="49"/>
      <c r="UHK15" s="49"/>
      <c r="UHL15" s="49"/>
      <c r="UHM15" s="49"/>
      <c r="UHN15" s="49"/>
      <c r="UHO15" s="49"/>
      <c r="UHP15" s="49"/>
      <c r="UHQ15" s="49"/>
      <c r="UHR15" s="49"/>
      <c r="UHS15" s="49"/>
      <c r="UHT15" s="49"/>
      <c r="UHU15" s="49"/>
      <c r="UHV15" s="49"/>
      <c r="UHW15" s="49"/>
      <c r="UHX15" s="49"/>
      <c r="UHY15" s="49"/>
      <c r="UHZ15" s="49"/>
      <c r="UIA15" s="49"/>
      <c r="UIB15" s="49"/>
      <c r="UIC15" s="49"/>
      <c r="UID15" s="49"/>
      <c r="UIE15" s="49"/>
      <c r="UIF15" s="49"/>
      <c r="UIG15" s="49"/>
      <c r="UIH15" s="49"/>
      <c r="UII15" s="49"/>
      <c r="UIJ15" s="49"/>
      <c r="UIK15" s="49"/>
      <c r="UIL15" s="49"/>
      <c r="UIM15" s="49"/>
      <c r="UIN15" s="49"/>
      <c r="UIO15" s="49"/>
      <c r="UIP15" s="49"/>
      <c r="UIQ15" s="49"/>
      <c r="UIR15" s="49"/>
      <c r="UIS15" s="49"/>
      <c r="UIT15" s="49"/>
      <c r="UIU15" s="49"/>
      <c r="UIV15" s="49"/>
      <c r="UIW15" s="49"/>
      <c r="UIX15" s="49"/>
      <c r="UIY15" s="49"/>
      <c r="UIZ15" s="49"/>
      <c r="UJA15" s="49"/>
      <c r="UJB15" s="49"/>
      <c r="UJC15" s="49"/>
      <c r="UJD15" s="49"/>
      <c r="UJE15" s="49"/>
      <c r="UJF15" s="49"/>
      <c r="UJG15" s="49"/>
      <c r="UJH15" s="49"/>
      <c r="UJI15" s="49"/>
      <c r="UJJ15" s="49"/>
      <c r="UJK15" s="49"/>
      <c r="UJL15" s="49"/>
      <c r="UJM15" s="49"/>
      <c r="UJN15" s="49"/>
      <c r="UJO15" s="49"/>
      <c r="UJP15" s="49"/>
      <c r="UJQ15" s="49"/>
      <c r="UJR15" s="49"/>
      <c r="UJS15" s="49"/>
      <c r="UJT15" s="49"/>
      <c r="UJU15" s="49"/>
      <c r="UJV15" s="49"/>
      <c r="UJW15" s="49"/>
      <c r="UJX15" s="49"/>
      <c r="UJY15" s="49"/>
      <c r="UJZ15" s="49"/>
      <c r="UKA15" s="49"/>
      <c r="UKB15" s="49"/>
      <c r="UKC15" s="49"/>
      <c r="UKD15" s="49"/>
      <c r="UKE15" s="49"/>
      <c r="UKF15" s="49"/>
      <c r="UKG15" s="49"/>
      <c r="UKH15" s="49"/>
      <c r="UKI15" s="49"/>
      <c r="UKJ15" s="49"/>
      <c r="UKK15" s="49"/>
      <c r="UKL15" s="49"/>
      <c r="UKM15" s="49"/>
      <c r="UKN15" s="49"/>
      <c r="UKO15" s="49"/>
      <c r="UKP15" s="49"/>
      <c r="UKQ15" s="49"/>
      <c r="UKR15" s="49"/>
      <c r="UKS15" s="49"/>
      <c r="UKT15" s="49"/>
      <c r="UKU15" s="49"/>
      <c r="UKV15" s="49"/>
      <c r="UKW15" s="49"/>
      <c r="UKX15" s="49"/>
      <c r="UKY15" s="49"/>
      <c r="UKZ15" s="49"/>
      <c r="ULA15" s="49"/>
      <c r="ULB15" s="49"/>
      <c r="ULC15" s="49"/>
      <c r="ULD15" s="49"/>
      <c r="ULE15" s="49"/>
      <c r="ULF15" s="49"/>
      <c r="ULG15" s="49"/>
      <c r="ULH15" s="49"/>
      <c r="ULI15" s="49"/>
      <c r="ULJ15" s="49"/>
      <c r="ULK15" s="49"/>
      <c r="ULL15" s="49"/>
      <c r="ULM15" s="49"/>
      <c r="ULN15" s="49"/>
      <c r="ULO15" s="49"/>
      <c r="ULP15" s="49"/>
      <c r="ULQ15" s="49"/>
      <c r="ULR15" s="49"/>
      <c r="ULS15" s="49"/>
      <c r="ULT15" s="49"/>
      <c r="ULU15" s="49"/>
      <c r="ULV15" s="49"/>
      <c r="ULW15" s="49"/>
      <c r="ULX15" s="49"/>
      <c r="ULY15" s="49"/>
      <c r="ULZ15" s="49"/>
      <c r="UMA15" s="49"/>
      <c r="UMB15" s="49"/>
      <c r="UMC15" s="49"/>
      <c r="UMD15" s="49"/>
      <c r="UME15" s="49"/>
      <c r="UMF15" s="49"/>
      <c r="UMG15" s="49"/>
      <c r="UMH15" s="49"/>
      <c r="UMI15" s="49"/>
      <c r="UMJ15" s="49"/>
      <c r="UMK15" s="49"/>
      <c r="UML15" s="49"/>
      <c r="UMM15" s="49"/>
      <c r="UMN15" s="49"/>
      <c r="UMO15" s="49"/>
      <c r="UMP15" s="49"/>
      <c r="UMQ15" s="49"/>
      <c r="UMR15" s="49"/>
      <c r="UMS15" s="49"/>
      <c r="UMT15" s="49"/>
      <c r="UMU15" s="49"/>
      <c r="UMV15" s="49"/>
      <c r="UMW15" s="49"/>
      <c r="UMX15" s="49"/>
      <c r="UMY15" s="49"/>
      <c r="UMZ15" s="49"/>
      <c r="UNA15" s="49"/>
      <c r="UNB15" s="49"/>
      <c r="UNC15" s="49"/>
      <c r="UND15" s="49"/>
      <c r="UNE15" s="49"/>
      <c r="UNF15" s="49"/>
      <c r="UNG15" s="49"/>
      <c r="UNH15" s="49"/>
      <c r="UNI15" s="49"/>
      <c r="UNJ15" s="49"/>
      <c r="UNK15" s="49"/>
      <c r="UNL15" s="49"/>
      <c r="UNM15" s="49"/>
      <c r="UNN15" s="49"/>
      <c r="UNO15" s="49"/>
      <c r="UNP15" s="49"/>
      <c r="UNQ15" s="49"/>
      <c r="UNR15" s="49"/>
      <c r="UNS15" s="49"/>
      <c r="UNT15" s="49"/>
      <c r="UNU15" s="49"/>
      <c r="UNV15" s="49"/>
      <c r="UNW15" s="49"/>
      <c r="UNX15" s="49"/>
      <c r="UNY15" s="49"/>
      <c r="UNZ15" s="49"/>
      <c r="UOA15" s="49"/>
      <c r="UOB15" s="49"/>
      <c r="UOC15" s="49"/>
      <c r="UOD15" s="49"/>
      <c r="UOE15" s="49"/>
      <c r="UOF15" s="49"/>
      <c r="UOG15" s="49"/>
      <c r="UOH15" s="49"/>
      <c r="UOI15" s="49"/>
      <c r="UOJ15" s="49"/>
      <c r="UOK15" s="49"/>
      <c r="UOL15" s="49"/>
      <c r="UOM15" s="49"/>
      <c r="UON15" s="49"/>
      <c r="UOO15" s="49"/>
      <c r="UOP15" s="49"/>
      <c r="UOQ15" s="49"/>
      <c r="UOR15" s="49"/>
      <c r="UOS15" s="49"/>
      <c r="UOT15" s="49"/>
      <c r="UOU15" s="49"/>
      <c r="UOV15" s="49"/>
      <c r="UOW15" s="49"/>
      <c r="UOX15" s="49"/>
      <c r="UOY15" s="49"/>
      <c r="UOZ15" s="49"/>
      <c r="UPA15" s="49"/>
      <c r="UPB15" s="49"/>
      <c r="UPC15" s="49"/>
      <c r="UPD15" s="49"/>
      <c r="UPE15" s="49"/>
      <c r="UPF15" s="49"/>
      <c r="UPG15" s="49"/>
      <c r="UPH15" s="49"/>
      <c r="UPI15" s="49"/>
      <c r="UPJ15" s="49"/>
      <c r="UPK15" s="49"/>
      <c r="UPL15" s="49"/>
      <c r="UPM15" s="49"/>
      <c r="UPN15" s="49"/>
      <c r="UPO15" s="49"/>
      <c r="UPP15" s="49"/>
      <c r="UPQ15" s="49"/>
      <c r="UPR15" s="49"/>
      <c r="UPS15" s="49"/>
      <c r="UPT15" s="49"/>
      <c r="UPU15" s="49"/>
      <c r="UPV15" s="49"/>
      <c r="UPW15" s="49"/>
      <c r="UPX15" s="49"/>
      <c r="UPY15" s="49"/>
      <c r="UPZ15" s="49"/>
      <c r="UQA15" s="49"/>
      <c r="UQB15" s="49"/>
      <c r="UQC15" s="49"/>
      <c r="UQD15" s="49"/>
      <c r="UQE15" s="49"/>
      <c r="UQF15" s="49"/>
      <c r="UQG15" s="49"/>
      <c r="UQH15" s="49"/>
      <c r="UQI15" s="49"/>
      <c r="UQJ15" s="49"/>
      <c r="UQK15" s="49"/>
      <c r="UQL15" s="49"/>
      <c r="UQM15" s="49"/>
      <c r="UQN15" s="49"/>
      <c r="UQO15" s="49"/>
      <c r="UQP15" s="49"/>
      <c r="UQQ15" s="49"/>
      <c r="UQR15" s="49"/>
      <c r="UQS15" s="49"/>
      <c r="UQT15" s="49"/>
      <c r="UQU15" s="49"/>
      <c r="UQV15" s="49"/>
      <c r="UQW15" s="49"/>
      <c r="UQX15" s="49"/>
      <c r="UQY15" s="49"/>
      <c r="UQZ15" s="49"/>
      <c r="URA15" s="49"/>
      <c r="URB15" s="49"/>
      <c r="URC15" s="49"/>
      <c r="URD15" s="49"/>
      <c r="URE15" s="49"/>
      <c r="URF15" s="49"/>
      <c r="URG15" s="49"/>
      <c r="URH15" s="49"/>
      <c r="URI15" s="49"/>
      <c r="URJ15" s="49"/>
      <c r="URK15" s="49"/>
      <c r="URL15" s="49"/>
      <c r="URM15" s="49"/>
      <c r="URN15" s="49"/>
      <c r="URO15" s="49"/>
      <c r="URP15" s="49"/>
      <c r="URQ15" s="49"/>
      <c r="URR15" s="49"/>
      <c r="URS15" s="49"/>
      <c r="URT15" s="49"/>
      <c r="URU15" s="49"/>
      <c r="URV15" s="49"/>
      <c r="URW15" s="49"/>
      <c r="URX15" s="49"/>
      <c r="URY15" s="49"/>
      <c r="URZ15" s="49"/>
      <c r="USA15" s="49"/>
      <c r="USB15" s="49"/>
      <c r="USC15" s="49"/>
      <c r="USD15" s="49"/>
      <c r="USE15" s="49"/>
      <c r="USF15" s="49"/>
      <c r="USG15" s="49"/>
      <c r="USH15" s="49"/>
      <c r="USI15" s="49"/>
      <c r="USJ15" s="49"/>
      <c r="USK15" s="49"/>
      <c r="USL15" s="49"/>
      <c r="USM15" s="49"/>
      <c r="USN15" s="49"/>
      <c r="USO15" s="49"/>
      <c r="USP15" s="49"/>
      <c r="USQ15" s="49"/>
      <c r="USR15" s="49"/>
      <c r="USS15" s="49"/>
      <c r="UST15" s="49"/>
      <c r="USU15" s="49"/>
      <c r="USV15" s="49"/>
      <c r="USW15" s="49"/>
      <c r="USX15" s="49"/>
      <c r="USY15" s="49"/>
      <c r="USZ15" s="49"/>
      <c r="UTA15" s="49"/>
      <c r="UTB15" s="49"/>
      <c r="UTC15" s="49"/>
      <c r="UTD15" s="49"/>
      <c r="UTE15" s="49"/>
      <c r="UTF15" s="49"/>
      <c r="UTG15" s="49"/>
      <c r="UTH15" s="49"/>
      <c r="UTI15" s="49"/>
      <c r="UTJ15" s="49"/>
      <c r="UTK15" s="49"/>
      <c r="UTL15" s="49"/>
      <c r="UTM15" s="49"/>
      <c r="UTN15" s="49"/>
      <c r="UTO15" s="49"/>
      <c r="UTP15" s="49"/>
      <c r="UTQ15" s="49"/>
      <c r="UTR15" s="49"/>
      <c r="UTS15" s="49"/>
      <c r="UTT15" s="49"/>
      <c r="UTU15" s="49"/>
      <c r="UTV15" s="49"/>
      <c r="UTW15" s="49"/>
      <c r="UTX15" s="49"/>
      <c r="UTY15" s="49"/>
      <c r="UTZ15" s="49"/>
      <c r="UUA15" s="49"/>
      <c r="UUB15" s="49"/>
      <c r="UUC15" s="49"/>
      <c r="UUD15" s="49"/>
      <c r="UUE15" s="49"/>
      <c r="UUF15" s="49"/>
      <c r="UUG15" s="49"/>
      <c r="UUH15" s="49"/>
      <c r="UUI15" s="49"/>
      <c r="UUJ15" s="49"/>
      <c r="UUK15" s="49"/>
      <c r="UUL15" s="49"/>
      <c r="UUM15" s="49"/>
      <c r="UUN15" s="49"/>
      <c r="UUO15" s="49"/>
      <c r="UUP15" s="49"/>
      <c r="UUQ15" s="49"/>
      <c r="UUR15" s="49"/>
      <c r="UUS15" s="49"/>
      <c r="UUT15" s="49"/>
      <c r="UUU15" s="49"/>
      <c r="UUV15" s="49"/>
      <c r="UUW15" s="49"/>
      <c r="UUX15" s="49"/>
      <c r="UUY15" s="49"/>
      <c r="UUZ15" s="49"/>
      <c r="UVA15" s="49"/>
      <c r="UVB15" s="49"/>
      <c r="UVC15" s="49"/>
      <c r="UVD15" s="49"/>
      <c r="UVE15" s="49"/>
      <c r="UVF15" s="49"/>
      <c r="UVG15" s="49"/>
      <c r="UVH15" s="49"/>
      <c r="UVI15" s="49"/>
      <c r="UVJ15" s="49"/>
      <c r="UVK15" s="49"/>
      <c r="UVL15" s="49"/>
      <c r="UVM15" s="49"/>
      <c r="UVN15" s="49"/>
      <c r="UVO15" s="49"/>
      <c r="UVP15" s="49"/>
      <c r="UVQ15" s="49"/>
      <c r="UVR15" s="49"/>
      <c r="UVS15" s="49"/>
      <c r="UVT15" s="49"/>
      <c r="UVU15" s="49"/>
      <c r="UVV15" s="49"/>
      <c r="UVW15" s="49"/>
      <c r="UVX15" s="49"/>
      <c r="UVY15" s="49"/>
      <c r="UVZ15" s="49"/>
      <c r="UWA15" s="49"/>
      <c r="UWB15" s="49"/>
      <c r="UWC15" s="49"/>
      <c r="UWD15" s="49"/>
      <c r="UWE15" s="49"/>
      <c r="UWF15" s="49"/>
      <c r="UWG15" s="49"/>
      <c r="UWH15" s="49"/>
      <c r="UWI15" s="49"/>
      <c r="UWJ15" s="49"/>
      <c r="UWK15" s="49"/>
      <c r="UWL15" s="49"/>
      <c r="UWM15" s="49"/>
      <c r="UWN15" s="49"/>
      <c r="UWO15" s="49"/>
      <c r="UWP15" s="49"/>
      <c r="UWQ15" s="49"/>
      <c r="UWR15" s="49"/>
      <c r="UWS15" s="49"/>
      <c r="UWT15" s="49"/>
      <c r="UWU15" s="49"/>
      <c r="UWV15" s="49"/>
      <c r="UWW15" s="49"/>
      <c r="UWX15" s="49"/>
      <c r="UWY15" s="49"/>
      <c r="UWZ15" s="49"/>
      <c r="UXA15" s="49"/>
      <c r="UXB15" s="49"/>
      <c r="UXC15" s="49"/>
      <c r="UXD15" s="49"/>
      <c r="UXE15" s="49"/>
      <c r="UXF15" s="49"/>
      <c r="UXG15" s="49"/>
      <c r="UXH15" s="49"/>
      <c r="UXI15" s="49"/>
      <c r="UXJ15" s="49"/>
      <c r="UXK15" s="49"/>
      <c r="UXL15" s="49"/>
      <c r="UXM15" s="49"/>
      <c r="UXN15" s="49"/>
      <c r="UXO15" s="49"/>
      <c r="UXP15" s="49"/>
      <c r="UXQ15" s="49"/>
      <c r="UXR15" s="49"/>
      <c r="UXS15" s="49"/>
      <c r="UXT15" s="49"/>
      <c r="UXU15" s="49"/>
      <c r="UXV15" s="49"/>
      <c r="UXW15" s="49"/>
      <c r="UXX15" s="49"/>
      <c r="UXY15" s="49"/>
      <c r="UXZ15" s="49"/>
      <c r="UYA15" s="49"/>
      <c r="UYB15" s="49"/>
      <c r="UYC15" s="49"/>
      <c r="UYD15" s="49"/>
      <c r="UYE15" s="49"/>
      <c r="UYF15" s="49"/>
      <c r="UYG15" s="49"/>
      <c r="UYH15" s="49"/>
      <c r="UYI15" s="49"/>
      <c r="UYJ15" s="49"/>
      <c r="UYK15" s="49"/>
      <c r="UYL15" s="49"/>
      <c r="UYM15" s="49"/>
      <c r="UYN15" s="49"/>
      <c r="UYO15" s="49"/>
      <c r="UYP15" s="49"/>
      <c r="UYQ15" s="49"/>
      <c r="UYR15" s="49"/>
      <c r="UYS15" s="49"/>
      <c r="UYT15" s="49"/>
      <c r="UYU15" s="49"/>
      <c r="UYV15" s="49"/>
      <c r="UYW15" s="49"/>
      <c r="UYX15" s="49"/>
      <c r="UYY15" s="49"/>
      <c r="UYZ15" s="49"/>
      <c r="UZA15" s="49"/>
      <c r="UZB15" s="49"/>
      <c r="UZC15" s="49"/>
      <c r="UZD15" s="49"/>
      <c r="UZE15" s="49"/>
      <c r="UZF15" s="49"/>
      <c r="UZG15" s="49"/>
      <c r="UZH15" s="49"/>
      <c r="UZI15" s="49"/>
      <c r="UZJ15" s="49"/>
      <c r="UZK15" s="49"/>
      <c r="UZL15" s="49"/>
      <c r="UZM15" s="49"/>
      <c r="UZN15" s="49"/>
      <c r="UZO15" s="49"/>
      <c r="UZP15" s="49"/>
      <c r="UZQ15" s="49"/>
      <c r="UZR15" s="49"/>
      <c r="UZS15" s="49"/>
      <c r="UZT15" s="49"/>
      <c r="UZU15" s="49"/>
      <c r="UZV15" s="49"/>
      <c r="UZW15" s="49"/>
      <c r="UZX15" s="49"/>
      <c r="UZY15" s="49"/>
      <c r="UZZ15" s="49"/>
      <c r="VAA15" s="49"/>
      <c r="VAB15" s="49"/>
      <c r="VAC15" s="49"/>
      <c r="VAD15" s="49"/>
      <c r="VAE15" s="49"/>
      <c r="VAF15" s="49"/>
      <c r="VAG15" s="49"/>
      <c r="VAH15" s="49"/>
      <c r="VAI15" s="49"/>
      <c r="VAJ15" s="49"/>
      <c r="VAK15" s="49"/>
      <c r="VAL15" s="49"/>
      <c r="VAM15" s="49"/>
      <c r="VAN15" s="49"/>
      <c r="VAO15" s="49"/>
      <c r="VAP15" s="49"/>
      <c r="VAQ15" s="49"/>
      <c r="VAR15" s="49"/>
      <c r="VAS15" s="49"/>
      <c r="VAT15" s="49"/>
      <c r="VAU15" s="49"/>
      <c r="VAV15" s="49"/>
      <c r="VAW15" s="49"/>
      <c r="VAX15" s="49"/>
      <c r="VAY15" s="49"/>
      <c r="VAZ15" s="49"/>
      <c r="VBA15" s="49"/>
      <c r="VBB15" s="49"/>
      <c r="VBC15" s="49"/>
      <c r="VBD15" s="49"/>
      <c r="VBE15" s="49"/>
      <c r="VBF15" s="49"/>
      <c r="VBG15" s="49"/>
      <c r="VBH15" s="49"/>
      <c r="VBI15" s="49"/>
      <c r="VBJ15" s="49"/>
      <c r="VBK15" s="49"/>
      <c r="VBL15" s="49"/>
      <c r="VBM15" s="49"/>
      <c r="VBN15" s="49"/>
      <c r="VBO15" s="49"/>
      <c r="VBP15" s="49"/>
      <c r="VBQ15" s="49"/>
      <c r="VBR15" s="49"/>
      <c r="VBS15" s="49"/>
      <c r="VBT15" s="49"/>
      <c r="VBU15" s="49"/>
      <c r="VBV15" s="49"/>
      <c r="VBW15" s="49"/>
      <c r="VBX15" s="49"/>
      <c r="VBY15" s="49"/>
      <c r="VBZ15" s="49"/>
      <c r="VCA15" s="49"/>
      <c r="VCB15" s="49"/>
      <c r="VCC15" s="49"/>
      <c r="VCD15" s="49"/>
      <c r="VCE15" s="49"/>
      <c r="VCF15" s="49"/>
      <c r="VCG15" s="49"/>
      <c r="VCH15" s="49"/>
      <c r="VCI15" s="49"/>
      <c r="VCJ15" s="49"/>
      <c r="VCK15" s="49"/>
      <c r="VCL15" s="49"/>
      <c r="VCM15" s="49"/>
      <c r="VCN15" s="49"/>
      <c r="VCO15" s="49"/>
      <c r="VCP15" s="49"/>
      <c r="VCQ15" s="49"/>
      <c r="VCR15" s="49"/>
      <c r="VCS15" s="49"/>
      <c r="VCT15" s="49"/>
      <c r="VCU15" s="49"/>
      <c r="VCV15" s="49"/>
      <c r="VCW15" s="49"/>
      <c r="VCX15" s="49"/>
      <c r="VCY15" s="49"/>
      <c r="VCZ15" s="49"/>
      <c r="VDA15" s="49"/>
      <c r="VDB15" s="49"/>
      <c r="VDC15" s="49"/>
      <c r="VDD15" s="49"/>
      <c r="VDE15" s="49"/>
      <c r="VDF15" s="49"/>
      <c r="VDG15" s="49"/>
      <c r="VDH15" s="49"/>
      <c r="VDI15" s="49"/>
      <c r="VDJ15" s="49"/>
      <c r="VDK15" s="49"/>
      <c r="VDL15" s="49"/>
      <c r="VDM15" s="49"/>
      <c r="VDN15" s="49"/>
      <c r="VDO15" s="49"/>
      <c r="VDP15" s="49"/>
      <c r="VDQ15" s="49"/>
      <c r="VDR15" s="49"/>
      <c r="VDS15" s="49"/>
      <c r="VDT15" s="49"/>
      <c r="VDU15" s="49"/>
      <c r="VDV15" s="49"/>
      <c r="VDW15" s="49"/>
      <c r="VDX15" s="49"/>
      <c r="VDY15" s="49"/>
      <c r="VDZ15" s="49"/>
      <c r="VEA15" s="49"/>
      <c r="VEB15" s="49"/>
      <c r="VEC15" s="49"/>
      <c r="VED15" s="49"/>
      <c r="VEE15" s="49"/>
      <c r="VEF15" s="49"/>
      <c r="VEG15" s="49"/>
      <c r="VEH15" s="49"/>
      <c r="VEI15" s="49"/>
      <c r="VEJ15" s="49"/>
      <c r="VEK15" s="49"/>
      <c r="VEL15" s="49"/>
      <c r="VEM15" s="49"/>
      <c r="VEN15" s="49"/>
      <c r="VEO15" s="49"/>
      <c r="VEP15" s="49"/>
      <c r="VEQ15" s="49"/>
      <c r="VER15" s="49"/>
      <c r="VES15" s="49"/>
      <c r="VET15" s="49"/>
      <c r="VEU15" s="49"/>
      <c r="VEV15" s="49"/>
      <c r="VEW15" s="49"/>
      <c r="VEX15" s="49"/>
      <c r="VEY15" s="49"/>
      <c r="VEZ15" s="49"/>
      <c r="VFA15" s="49"/>
      <c r="VFB15" s="49"/>
      <c r="VFC15" s="49"/>
      <c r="VFD15" s="49"/>
      <c r="VFE15" s="49"/>
      <c r="VFF15" s="49"/>
      <c r="VFG15" s="49"/>
      <c r="VFH15" s="49"/>
      <c r="VFI15" s="49"/>
      <c r="VFJ15" s="49"/>
      <c r="VFK15" s="49"/>
      <c r="VFL15" s="49"/>
      <c r="VFM15" s="49"/>
      <c r="VFN15" s="49"/>
      <c r="VFO15" s="49"/>
      <c r="VFP15" s="49"/>
      <c r="VFQ15" s="49"/>
      <c r="VFR15" s="49"/>
      <c r="VFS15" s="49"/>
      <c r="VFT15" s="49"/>
      <c r="VFU15" s="49"/>
      <c r="VFV15" s="49"/>
      <c r="VFW15" s="49"/>
      <c r="VFX15" s="49"/>
      <c r="VFY15" s="49"/>
      <c r="VFZ15" s="49"/>
      <c r="VGA15" s="49"/>
      <c r="VGB15" s="49"/>
      <c r="VGC15" s="49"/>
      <c r="VGD15" s="49"/>
      <c r="VGE15" s="49"/>
      <c r="VGF15" s="49"/>
      <c r="VGG15" s="49"/>
      <c r="VGH15" s="49"/>
      <c r="VGI15" s="49"/>
      <c r="VGJ15" s="49"/>
      <c r="VGK15" s="49"/>
      <c r="VGL15" s="49"/>
      <c r="VGM15" s="49"/>
      <c r="VGN15" s="49"/>
      <c r="VGO15" s="49"/>
      <c r="VGP15" s="49"/>
      <c r="VGQ15" s="49"/>
      <c r="VGR15" s="49"/>
      <c r="VGS15" s="49"/>
      <c r="VGT15" s="49"/>
      <c r="VGU15" s="49"/>
      <c r="VGV15" s="49"/>
      <c r="VGW15" s="49"/>
      <c r="VGX15" s="49"/>
      <c r="VGY15" s="49"/>
      <c r="VGZ15" s="49"/>
      <c r="VHA15" s="49"/>
      <c r="VHB15" s="49"/>
      <c r="VHC15" s="49"/>
      <c r="VHD15" s="49"/>
      <c r="VHE15" s="49"/>
      <c r="VHF15" s="49"/>
      <c r="VHG15" s="49"/>
      <c r="VHH15" s="49"/>
      <c r="VHI15" s="49"/>
      <c r="VHJ15" s="49"/>
      <c r="VHK15" s="49"/>
      <c r="VHL15" s="49"/>
      <c r="VHM15" s="49"/>
      <c r="VHN15" s="49"/>
      <c r="VHO15" s="49"/>
      <c r="VHP15" s="49"/>
      <c r="VHQ15" s="49"/>
      <c r="VHR15" s="49"/>
      <c r="VHS15" s="49"/>
      <c r="VHT15" s="49"/>
      <c r="VHU15" s="49"/>
      <c r="VHV15" s="49"/>
      <c r="VHW15" s="49"/>
      <c r="VHX15" s="49"/>
      <c r="VHY15" s="49"/>
      <c r="VHZ15" s="49"/>
      <c r="VIA15" s="49"/>
      <c r="VIB15" s="49"/>
      <c r="VIC15" s="49"/>
      <c r="VID15" s="49"/>
      <c r="VIE15" s="49"/>
      <c r="VIF15" s="49"/>
      <c r="VIG15" s="49"/>
      <c r="VIH15" s="49"/>
      <c r="VII15" s="49"/>
      <c r="VIJ15" s="49"/>
      <c r="VIK15" s="49"/>
      <c r="VIL15" s="49"/>
      <c r="VIM15" s="49"/>
      <c r="VIN15" s="49"/>
      <c r="VIO15" s="49"/>
      <c r="VIP15" s="49"/>
      <c r="VIQ15" s="49"/>
      <c r="VIR15" s="49"/>
      <c r="VIS15" s="49"/>
      <c r="VIT15" s="49"/>
      <c r="VIU15" s="49"/>
      <c r="VIV15" s="49"/>
      <c r="VIW15" s="49"/>
      <c r="VIX15" s="49"/>
      <c r="VIY15" s="49"/>
      <c r="VIZ15" s="49"/>
      <c r="VJA15" s="49"/>
      <c r="VJB15" s="49"/>
      <c r="VJC15" s="49"/>
      <c r="VJD15" s="49"/>
      <c r="VJE15" s="49"/>
      <c r="VJF15" s="49"/>
      <c r="VJG15" s="49"/>
      <c r="VJH15" s="49"/>
      <c r="VJI15" s="49"/>
      <c r="VJJ15" s="49"/>
      <c r="VJK15" s="49"/>
      <c r="VJL15" s="49"/>
      <c r="VJM15" s="49"/>
      <c r="VJN15" s="49"/>
      <c r="VJO15" s="49"/>
      <c r="VJP15" s="49"/>
      <c r="VJQ15" s="49"/>
      <c r="VJR15" s="49"/>
      <c r="VJS15" s="49"/>
      <c r="VJT15" s="49"/>
      <c r="VJU15" s="49"/>
      <c r="VJV15" s="49"/>
      <c r="VJW15" s="49"/>
      <c r="VJX15" s="49"/>
      <c r="VJY15" s="49"/>
      <c r="VJZ15" s="49"/>
      <c r="VKA15" s="49"/>
      <c r="VKB15" s="49"/>
      <c r="VKC15" s="49"/>
      <c r="VKD15" s="49"/>
      <c r="VKE15" s="49"/>
      <c r="VKF15" s="49"/>
      <c r="VKG15" s="49"/>
      <c r="VKH15" s="49"/>
      <c r="VKI15" s="49"/>
      <c r="VKJ15" s="49"/>
      <c r="VKK15" s="49"/>
      <c r="VKL15" s="49"/>
      <c r="VKM15" s="49"/>
      <c r="VKN15" s="49"/>
      <c r="VKO15" s="49"/>
      <c r="VKP15" s="49"/>
      <c r="VKQ15" s="49"/>
      <c r="VKR15" s="49"/>
      <c r="VKS15" s="49"/>
      <c r="VKT15" s="49"/>
      <c r="VKU15" s="49"/>
      <c r="VKV15" s="49"/>
      <c r="VKW15" s="49"/>
      <c r="VKX15" s="49"/>
      <c r="VKY15" s="49"/>
      <c r="VKZ15" s="49"/>
      <c r="VLA15" s="49"/>
      <c r="VLB15" s="49"/>
      <c r="VLC15" s="49"/>
      <c r="VLD15" s="49"/>
      <c r="VLE15" s="49"/>
      <c r="VLF15" s="49"/>
      <c r="VLG15" s="49"/>
      <c r="VLH15" s="49"/>
      <c r="VLI15" s="49"/>
      <c r="VLJ15" s="49"/>
      <c r="VLK15" s="49"/>
      <c r="VLL15" s="49"/>
      <c r="VLM15" s="49"/>
      <c r="VLN15" s="49"/>
      <c r="VLO15" s="49"/>
      <c r="VLP15" s="49"/>
      <c r="VLQ15" s="49"/>
      <c r="VLR15" s="49"/>
      <c r="VLS15" s="49"/>
      <c r="VLT15" s="49"/>
      <c r="VLU15" s="49"/>
      <c r="VLV15" s="49"/>
      <c r="VLW15" s="49"/>
      <c r="VLX15" s="49"/>
      <c r="VLY15" s="49"/>
      <c r="VLZ15" s="49"/>
      <c r="VMA15" s="49"/>
      <c r="VMB15" s="49"/>
      <c r="VMC15" s="49"/>
      <c r="VMD15" s="49"/>
      <c r="VME15" s="49"/>
      <c r="VMF15" s="49"/>
      <c r="VMG15" s="49"/>
      <c r="VMH15" s="49"/>
      <c r="VMI15" s="49"/>
      <c r="VMJ15" s="49"/>
      <c r="VMK15" s="49"/>
      <c r="VML15" s="49"/>
      <c r="VMM15" s="49"/>
      <c r="VMN15" s="49"/>
      <c r="VMO15" s="49"/>
      <c r="VMP15" s="49"/>
      <c r="VMQ15" s="49"/>
      <c r="VMR15" s="49"/>
      <c r="VMS15" s="49"/>
      <c r="VMT15" s="49"/>
      <c r="VMU15" s="49"/>
      <c r="VMV15" s="49"/>
      <c r="VMW15" s="49"/>
      <c r="VMX15" s="49"/>
      <c r="VMY15" s="49"/>
      <c r="VMZ15" s="49"/>
      <c r="VNA15" s="49"/>
      <c r="VNB15" s="49"/>
      <c r="VNC15" s="49"/>
      <c r="VND15" s="49"/>
      <c r="VNE15" s="49"/>
      <c r="VNF15" s="49"/>
      <c r="VNG15" s="49"/>
      <c r="VNH15" s="49"/>
      <c r="VNI15" s="49"/>
      <c r="VNJ15" s="49"/>
      <c r="VNK15" s="49"/>
      <c r="VNL15" s="49"/>
      <c r="VNM15" s="49"/>
      <c r="VNN15" s="49"/>
      <c r="VNO15" s="49"/>
      <c r="VNP15" s="49"/>
      <c r="VNQ15" s="49"/>
      <c r="VNR15" s="49"/>
      <c r="VNS15" s="49"/>
      <c r="VNT15" s="49"/>
      <c r="VNU15" s="49"/>
      <c r="VNV15" s="49"/>
      <c r="VNW15" s="49"/>
      <c r="VNX15" s="49"/>
      <c r="VNY15" s="49"/>
      <c r="VNZ15" s="49"/>
      <c r="VOA15" s="49"/>
      <c r="VOB15" s="49"/>
      <c r="VOC15" s="49"/>
      <c r="VOD15" s="49"/>
      <c r="VOE15" s="49"/>
      <c r="VOF15" s="49"/>
      <c r="VOG15" s="49"/>
      <c r="VOH15" s="49"/>
      <c r="VOI15" s="49"/>
      <c r="VOJ15" s="49"/>
      <c r="VOK15" s="49"/>
      <c r="VOL15" s="49"/>
      <c r="VOM15" s="49"/>
      <c r="VON15" s="49"/>
      <c r="VOO15" s="49"/>
      <c r="VOP15" s="49"/>
      <c r="VOQ15" s="49"/>
      <c r="VOR15" s="49"/>
      <c r="VOS15" s="49"/>
      <c r="VOT15" s="49"/>
      <c r="VOU15" s="49"/>
      <c r="VOV15" s="49"/>
      <c r="VOW15" s="49"/>
      <c r="VOX15" s="49"/>
      <c r="VOY15" s="49"/>
      <c r="VOZ15" s="49"/>
      <c r="VPA15" s="49"/>
      <c r="VPB15" s="49"/>
      <c r="VPC15" s="49"/>
      <c r="VPD15" s="49"/>
      <c r="VPE15" s="49"/>
      <c r="VPF15" s="49"/>
      <c r="VPG15" s="49"/>
      <c r="VPH15" s="49"/>
      <c r="VPI15" s="49"/>
      <c r="VPJ15" s="49"/>
      <c r="VPK15" s="49"/>
      <c r="VPL15" s="49"/>
      <c r="VPM15" s="49"/>
      <c r="VPN15" s="49"/>
      <c r="VPO15" s="49"/>
      <c r="VPP15" s="49"/>
      <c r="VPQ15" s="49"/>
      <c r="VPR15" s="49"/>
      <c r="VPS15" s="49"/>
      <c r="VPT15" s="49"/>
      <c r="VPU15" s="49"/>
      <c r="VPV15" s="49"/>
      <c r="VPW15" s="49"/>
      <c r="VPX15" s="49"/>
      <c r="VPY15" s="49"/>
      <c r="VPZ15" s="49"/>
      <c r="VQA15" s="49"/>
      <c r="VQB15" s="49"/>
      <c r="VQC15" s="49"/>
      <c r="VQD15" s="49"/>
      <c r="VQE15" s="49"/>
      <c r="VQF15" s="49"/>
      <c r="VQG15" s="49"/>
      <c r="VQH15" s="49"/>
      <c r="VQI15" s="49"/>
      <c r="VQJ15" s="49"/>
      <c r="VQK15" s="49"/>
      <c r="VQL15" s="49"/>
      <c r="VQM15" s="49"/>
      <c r="VQN15" s="49"/>
      <c r="VQO15" s="49"/>
      <c r="VQP15" s="49"/>
      <c r="VQQ15" s="49"/>
      <c r="VQR15" s="49"/>
      <c r="VQS15" s="49"/>
      <c r="VQT15" s="49"/>
      <c r="VQU15" s="49"/>
      <c r="VQV15" s="49"/>
      <c r="VQW15" s="49"/>
      <c r="VQX15" s="49"/>
      <c r="VQY15" s="49"/>
      <c r="VQZ15" s="49"/>
      <c r="VRA15" s="49"/>
      <c r="VRB15" s="49"/>
      <c r="VRC15" s="49"/>
      <c r="VRD15" s="49"/>
      <c r="VRE15" s="49"/>
      <c r="VRF15" s="49"/>
      <c r="VRG15" s="49"/>
      <c r="VRH15" s="49"/>
      <c r="VRI15" s="49"/>
      <c r="VRJ15" s="49"/>
      <c r="VRK15" s="49"/>
      <c r="VRL15" s="49"/>
      <c r="VRM15" s="49"/>
      <c r="VRN15" s="49"/>
      <c r="VRO15" s="49"/>
      <c r="VRP15" s="49"/>
      <c r="VRQ15" s="49"/>
      <c r="VRR15" s="49"/>
      <c r="VRS15" s="49"/>
      <c r="VRT15" s="49"/>
      <c r="VRU15" s="49"/>
      <c r="VRV15" s="49"/>
      <c r="VRW15" s="49"/>
      <c r="VRX15" s="49"/>
      <c r="VRY15" s="49"/>
      <c r="VRZ15" s="49"/>
      <c r="VSA15" s="49"/>
      <c r="VSB15" s="49"/>
      <c r="VSC15" s="49"/>
      <c r="VSD15" s="49"/>
      <c r="VSE15" s="49"/>
      <c r="VSF15" s="49"/>
      <c r="VSG15" s="49"/>
      <c r="VSH15" s="49"/>
      <c r="VSI15" s="49"/>
      <c r="VSJ15" s="49"/>
      <c r="VSK15" s="49"/>
      <c r="VSL15" s="49"/>
      <c r="VSM15" s="49"/>
      <c r="VSN15" s="49"/>
      <c r="VSO15" s="49"/>
      <c r="VSP15" s="49"/>
      <c r="VSQ15" s="49"/>
      <c r="VSR15" s="49"/>
      <c r="VSS15" s="49"/>
      <c r="VST15" s="49"/>
      <c r="VSU15" s="49"/>
      <c r="VSV15" s="49"/>
      <c r="VSW15" s="49"/>
      <c r="VSX15" s="49"/>
      <c r="VSY15" s="49"/>
      <c r="VSZ15" s="49"/>
      <c r="VTA15" s="49"/>
      <c r="VTB15" s="49"/>
      <c r="VTC15" s="49"/>
      <c r="VTD15" s="49"/>
      <c r="VTE15" s="49"/>
      <c r="VTF15" s="49"/>
      <c r="VTG15" s="49"/>
      <c r="VTH15" s="49"/>
      <c r="VTI15" s="49"/>
      <c r="VTJ15" s="49"/>
      <c r="VTK15" s="49"/>
      <c r="VTL15" s="49"/>
      <c r="VTM15" s="49"/>
      <c r="VTN15" s="49"/>
      <c r="VTO15" s="49"/>
      <c r="VTP15" s="49"/>
      <c r="VTQ15" s="49"/>
      <c r="VTR15" s="49"/>
      <c r="VTS15" s="49"/>
      <c r="VTT15" s="49"/>
      <c r="VTU15" s="49"/>
      <c r="VTV15" s="49"/>
      <c r="VTW15" s="49"/>
      <c r="VTX15" s="49"/>
      <c r="VTY15" s="49"/>
      <c r="VTZ15" s="49"/>
      <c r="VUA15" s="49"/>
      <c r="VUB15" s="49"/>
      <c r="VUC15" s="49"/>
      <c r="VUD15" s="49"/>
      <c r="VUE15" s="49"/>
      <c r="VUF15" s="49"/>
      <c r="VUG15" s="49"/>
      <c r="VUH15" s="49"/>
      <c r="VUI15" s="49"/>
      <c r="VUJ15" s="49"/>
      <c r="VUK15" s="49"/>
      <c r="VUL15" s="49"/>
      <c r="VUM15" s="49"/>
      <c r="VUN15" s="49"/>
      <c r="VUO15" s="49"/>
      <c r="VUP15" s="49"/>
      <c r="VUQ15" s="49"/>
      <c r="VUR15" s="49"/>
      <c r="VUS15" s="49"/>
      <c r="VUT15" s="49"/>
      <c r="VUU15" s="49"/>
      <c r="VUV15" s="49"/>
      <c r="VUW15" s="49"/>
      <c r="VUX15" s="49"/>
      <c r="VUY15" s="49"/>
      <c r="VUZ15" s="49"/>
      <c r="VVA15" s="49"/>
      <c r="VVB15" s="49"/>
      <c r="VVC15" s="49"/>
      <c r="VVD15" s="49"/>
      <c r="VVE15" s="49"/>
      <c r="VVF15" s="49"/>
      <c r="VVG15" s="49"/>
      <c r="VVH15" s="49"/>
      <c r="VVI15" s="49"/>
      <c r="VVJ15" s="49"/>
      <c r="VVK15" s="49"/>
      <c r="VVL15" s="49"/>
      <c r="VVM15" s="49"/>
      <c r="VVN15" s="49"/>
      <c r="VVO15" s="49"/>
      <c r="VVP15" s="49"/>
      <c r="VVQ15" s="49"/>
      <c r="VVR15" s="49"/>
      <c r="VVS15" s="49"/>
      <c r="VVT15" s="49"/>
      <c r="VVU15" s="49"/>
      <c r="VVV15" s="49"/>
      <c r="VVW15" s="49"/>
      <c r="VVX15" s="49"/>
      <c r="VVY15" s="49"/>
      <c r="VVZ15" s="49"/>
      <c r="VWA15" s="49"/>
      <c r="VWB15" s="49"/>
      <c r="VWC15" s="49"/>
      <c r="VWD15" s="49"/>
      <c r="VWE15" s="49"/>
      <c r="VWF15" s="49"/>
      <c r="VWG15" s="49"/>
      <c r="VWH15" s="49"/>
      <c r="VWI15" s="49"/>
      <c r="VWJ15" s="49"/>
      <c r="VWK15" s="49"/>
      <c r="VWL15" s="49"/>
      <c r="VWM15" s="49"/>
      <c r="VWN15" s="49"/>
      <c r="VWO15" s="49"/>
      <c r="VWP15" s="49"/>
      <c r="VWQ15" s="49"/>
      <c r="VWR15" s="49"/>
      <c r="VWS15" s="49"/>
      <c r="VWT15" s="49"/>
      <c r="VWU15" s="49"/>
      <c r="VWV15" s="49"/>
      <c r="VWW15" s="49"/>
      <c r="VWX15" s="49"/>
      <c r="VWY15" s="49"/>
      <c r="VWZ15" s="49"/>
      <c r="VXA15" s="49"/>
      <c r="VXB15" s="49"/>
      <c r="VXC15" s="49"/>
      <c r="VXD15" s="49"/>
      <c r="VXE15" s="49"/>
      <c r="VXF15" s="49"/>
      <c r="VXG15" s="49"/>
      <c r="VXH15" s="49"/>
      <c r="VXI15" s="49"/>
      <c r="VXJ15" s="49"/>
      <c r="VXK15" s="49"/>
      <c r="VXL15" s="49"/>
      <c r="VXM15" s="49"/>
      <c r="VXN15" s="49"/>
      <c r="VXO15" s="49"/>
      <c r="VXP15" s="49"/>
      <c r="VXQ15" s="49"/>
      <c r="VXR15" s="49"/>
      <c r="VXS15" s="49"/>
      <c r="VXT15" s="49"/>
      <c r="VXU15" s="49"/>
      <c r="VXV15" s="49"/>
      <c r="VXW15" s="49"/>
      <c r="VXX15" s="49"/>
      <c r="VXY15" s="49"/>
      <c r="VXZ15" s="49"/>
      <c r="VYA15" s="49"/>
      <c r="VYB15" s="49"/>
      <c r="VYC15" s="49"/>
      <c r="VYD15" s="49"/>
      <c r="VYE15" s="49"/>
      <c r="VYF15" s="49"/>
      <c r="VYG15" s="49"/>
      <c r="VYH15" s="49"/>
      <c r="VYI15" s="49"/>
      <c r="VYJ15" s="49"/>
      <c r="VYK15" s="49"/>
      <c r="VYL15" s="49"/>
      <c r="VYM15" s="49"/>
      <c r="VYN15" s="49"/>
      <c r="VYO15" s="49"/>
      <c r="VYP15" s="49"/>
      <c r="VYQ15" s="49"/>
      <c r="VYR15" s="49"/>
      <c r="VYS15" s="49"/>
      <c r="VYT15" s="49"/>
      <c r="VYU15" s="49"/>
      <c r="VYV15" s="49"/>
      <c r="VYW15" s="49"/>
      <c r="VYX15" s="49"/>
      <c r="VYY15" s="49"/>
      <c r="VYZ15" s="49"/>
      <c r="VZA15" s="49"/>
      <c r="VZB15" s="49"/>
      <c r="VZC15" s="49"/>
      <c r="VZD15" s="49"/>
      <c r="VZE15" s="49"/>
      <c r="VZF15" s="49"/>
      <c r="VZG15" s="49"/>
      <c r="VZH15" s="49"/>
      <c r="VZI15" s="49"/>
      <c r="VZJ15" s="49"/>
      <c r="VZK15" s="49"/>
      <c r="VZL15" s="49"/>
      <c r="VZM15" s="49"/>
      <c r="VZN15" s="49"/>
      <c r="VZO15" s="49"/>
      <c r="VZP15" s="49"/>
      <c r="VZQ15" s="49"/>
      <c r="VZR15" s="49"/>
      <c r="VZS15" s="49"/>
      <c r="VZT15" s="49"/>
      <c r="VZU15" s="49"/>
      <c r="VZV15" s="49"/>
      <c r="VZW15" s="49"/>
      <c r="VZX15" s="49"/>
      <c r="VZY15" s="49"/>
      <c r="VZZ15" s="49"/>
      <c r="WAA15" s="49"/>
      <c r="WAB15" s="49"/>
      <c r="WAC15" s="49"/>
      <c r="WAD15" s="49"/>
      <c r="WAE15" s="49"/>
      <c r="WAF15" s="49"/>
      <c r="WAG15" s="49"/>
      <c r="WAH15" s="49"/>
      <c r="WAI15" s="49"/>
      <c r="WAJ15" s="49"/>
      <c r="WAK15" s="49"/>
      <c r="WAL15" s="49"/>
      <c r="WAM15" s="49"/>
      <c r="WAN15" s="49"/>
      <c r="WAO15" s="49"/>
      <c r="WAP15" s="49"/>
      <c r="WAQ15" s="49"/>
      <c r="WAR15" s="49"/>
      <c r="WAS15" s="49"/>
      <c r="WAT15" s="49"/>
      <c r="WAU15" s="49"/>
      <c r="WAV15" s="49"/>
      <c r="WAW15" s="49"/>
      <c r="WAX15" s="49"/>
      <c r="WAY15" s="49"/>
      <c r="WAZ15" s="49"/>
      <c r="WBA15" s="49"/>
      <c r="WBB15" s="49"/>
      <c r="WBC15" s="49"/>
      <c r="WBD15" s="49"/>
      <c r="WBE15" s="49"/>
      <c r="WBF15" s="49"/>
      <c r="WBG15" s="49"/>
      <c r="WBH15" s="49"/>
      <c r="WBI15" s="49"/>
      <c r="WBJ15" s="49"/>
      <c r="WBK15" s="49"/>
      <c r="WBL15" s="49"/>
      <c r="WBM15" s="49"/>
      <c r="WBN15" s="49"/>
      <c r="WBO15" s="49"/>
      <c r="WBP15" s="49"/>
      <c r="WBQ15" s="49"/>
      <c r="WBR15" s="49"/>
      <c r="WBS15" s="49"/>
      <c r="WBT15" s="49"/>
      <c r="WBU15" s="49"/>
      <c r="WBV15" s="49"/>
      <c r="WBW15" s="49"/>
      <c r="WBX15" s="49"/>
      <c r="WBY15" s="49"/>
      <c r="WBZ15" s="49"/>
      <c r="WCA15" s="49"/>
      <c r="WCB15" s="49"/>
      <c r="WCC15" s="49"/>
      <c r="WCD15" s="49"/>
      <c r="WCE15" s="49"/>
      <c r="WCF15" s="49"/>
      <c r="WCG15" s="49"/>
      <c r="WCH15" s="49"/>
      <c r="WCI15" s="49"/>
      <c r="WCJ15" s="49"/>
      <c r="WCK15" s="49"/>
      <c r="WCL15" s="49"/>
      <c r="WCM15" s="49"/>
      <c r="WCN15" s="49"/>
      <c r="WCO15" s="49"/>
      <c r="WCP15" s="49"/>
      <c r="WCQ15" s="49"/>
      <c r="WCR15" s="49"/>
      <c r="WCS15" s="49"/>
      <c r="WCT15" s="49"/>
      <c r="WCU15" s="49"/>
      <c r="WCV15" s="49"/>
      <c r="WCW15" s="49"/>
      <c r="WCX15" s="49"/>
      <c r="WCY15" s="49"/>
      <c r="WCZ15" s="49"/>
      <c r="WDA15" s="49"/>
      <c r="WDB15" s="49"/>
      <c r="WDC15" s="49"/>
      <c r="WDD15" s="49"/>
      <c r="WDE15" s="49"/>
      <c r="WDF15" s="49"/>
      <c r="WDG15" s="49"/>
      <c r="WDH15" s="49"/>
      <c r="WDI15" s="49"/>
      <c r="WDJ15" s="49"/>
      <c r="WDK15" s="49"/>
      <c r="WDL15" s="49"/>
      <c r="WDM15" s="49"/>
      <c r="WDN15" s="49"/>
      <c r="WDO15" s="49"/>
      <c r="WDP15" s="49"/>
      <c r="WDQ15" s="49"/>
      <c r="WDR15" s="49"/>
      <c r="WDS15" s="49"/>
      <c r="WDT15" s="49"/>
      <c r="WDU15" s="49"/>
      <c r="WDV15" s="49"/>
      <c r="WDW15" s="49"/>
      <c r="WDX15" s="49"/>
      <c r="WDY15" s="49"/>
      <c r="WDZ15" s="49"/>
      <c r="WEA15" s="49"/>
      <c r="WEB15" s="49"/>
      <c r="WEC15" s="49"/>
      <c r="WED15" s="49"/>
      <c r="WEE15" s="49"/>
      <c r="WEF15" s="49"/>
      <c r="WEG15" s="49"/>
      <c r="WEH15" s="49"/>
      <c r="WEI15" s="49"/>
      <c r="WEJ15" s="49"/>
      <c r="WEK15" s="49"/>
      <c r="WEL15" s="49"/>
      <c r="WEM15" s="49"/>
      <c r="WEN15" s="49"/>
      <c r="WEO15" s="49"/>
      <c r="WEP15" s="49"/>
      <c r="WEQ15" s="49"/>
      <c r="WER15" s="49"/>
      <c r="WES15" s="49"/>
      <c r="WET15" s="49"/>
      <c r="WEU15" s="49"/>
      <c r="WEV15" s="49"/>
      <c r="WEW15" s="49"/>
      <c r="WEX15" s="49"/>
      <c r="WEY15" s="49"/>
      <c r="WEZ15" s="49"/>
      <c r="WFA15" s="49"/>
      <c r="WFB15" s="49"/>
      <c r="WFC15" s="49"/>
      <c r="WFD15" s="49"/>
      <c r="WFE15" s="49"/>
      <c r="WFF15" s="49"/>
      <c r="WFG15" s="49"/>
      <c r="WFH15" s="49"/>
      <c r="WFI15" s="49"/>
      <c r="WFJ15" s="49"/>
      <c r="WFK15" s="49"/>
      <c r="WFL15" s="49"/>
      <c r="WFM15" s="49"/>
      <c r="WFN15" s="49"/>
      <c r="WFO15" s="49"/>
      <c r="WFP15" s="49"/>
      <c r="WFQ15" s="49"/>
      <c r="WFR15" s="49"/>
      <c r="WFS15" s="49"/>
      <c r="WFT15" s="49"/>
      <c r="WFU15" s="49"/>
      <c r="WFV15" s="49"/>
      <c r="WFW15" s="49"/>
      <c r="WFX15" s="49"/>
      <c r="WFY15" s="49"/>
      <c r="WFZ15" s="49"/>
      <c r="WGA15" s="49"/>
      <c r="WGB15" s="49"/>
      <c r="WGC15" s="49"/>
      <c r="WGD15" s="49"/>
      <c r="WGE15" s="49"/>
      <c r="WGF15" s="49"/>
      <c r="WGG15" s="49"/>
      <c r="WGH15" s="49"/>
      <c r="WGI15" s="49"/>
      <c r="WGJ15" s="49"/>
      <c r="WGK15" s="49"/>
      <c r="WGL15" s="49"/>
      <c r="WGM15" s="49"/>
      <c r="WGN15" s="49"/>
      <c r="WGO15" s="49"/>
      <c r="WGP15" s="49"/>
      <c r="WGQ15" s="49"/>
      <c r="WGR15" s="49"/>
      <c r="WGS15" s="49"/>
      <c r="WGT15" s="49"/>
      <c r="WGU15" s="49"/>
      <c r="WGV15" s="49"/>
      <c r="WGW15" s="49"/>
      <c r="WGX15" s="49"/>
      <c r="WGY15" s="49"/>
      <c r="WGZ15" s="49"/>
      <c r="WHA15" s="49"/>
      <c r="WHB15" s="49"/>
      <c r="WHC15" s="49"/>
      <c r="WHD15" s="49"/>
      <c r="WHE15" s="49"/>
      <c r="WHF15" s="49"/>
      <c r="WHG15" s="49"/>
      <c r="WHH15" s="49"/>
      <c r="WHI15" s="49"/>
      <c r="WHJ15" s="49"/>
      <c r="WHK15" s="49"/>
      <c r="WHL15" s="49"/>
      <c r="WHM15" s="49"/>
      <c r="WHN15" s="49"/>
      <c r="WHO15" s="49"/>
      <c r="WHP15" s="49"/>
      <c r="WHQ15" s="49"/>
      <c r="WHR15" s="49"/>
      <c r="WHS15" s="49"/>
      <c r="WHT15" s="49"/>
      <c r="WHU15" s="49"/>
      <c r="WHV15" s="49"/>
      <c r="WHW15" s="49"/>
      <c r="WHX15" s="49"/>
      <c r="WHY15" s="49"/>
      <c r="WHZ15" s="49"/>
      <c r="WIA15" s="49"/>
      <c r="WIB15" s="49"/>
      <c r="WIC15" s="49"/>
      <c r="WID15" s="49"/>
      <c r="WIE15" s="49"/>
      <c r="WIF15" s="49"/>
      <c r="WIG15" s="49"/>
      <c r="WIH15" s="49"/>
      <c r="WII15" s="49"/>
      <c r="WIJ15" s="49"/>
      <c r="WIK15" s="49"/>
      <c r="WIL15" s="49"/>
      <c r="WIM15" s="49"/>
      <c r="WIN15" s="49"/>
      <c r="WIO15" s="49"/>
      <c r="WIP15" s="49"/>
      <c r="WIQ15" s="49"/>
      <c r="WIR15" s="49"/>
      <c r="WIS15" s="49"/>
      <c r="WIT15" s="49"/>
      <c r="WIU15" s="49"/>
      <c r="WIV15" s="49"/>
      <c r="WIW15" s="49"/>
      <c r="WIX15" s="49"/>
      <c r="WIY15" s="49"/>
      <c r="WIZ15" s="49"/>
      <c r="WJA15" s="49"/>
      <c r="WJB15" s="49"/>
      <c r="WJC15" s="49"/>
      <c r="WJD15" s="49"/>
      <c r="WJE15" s="49"/>
      <c r="WJF15" s="49"/>
      <c r="WJG15" s="49"/>
      <c r="WJH15" s="49"/>
      <c r="WJI15" s="49"/>
      <c r="WJJ15" s="49"/>
      <c r="WJK15" s="49"/>
      <c r="WJL15" s="49"/>
      <c r="WJM15" s="49"/>
      <c r="WJN15" s="49"/>
      <c r="WJO15" s="49"/>
      <c r="WJP15" s="49"/>
      <c r="WJQ15" s="49"/>
      <c r="WJR15" s="49"/>
      <c r="WJS15" s="49"/>
      <c r="WJT15" s="49"/>
      <c r="WJU15" s="49"/>
      <c r="WJV15" s="49"/>
      <c r="WJW15" s="49"/>
      <c r="WJX15" s="49"/>
      <c r="WJY15" s="49"/>
      <c r="WJZ15" s="49"/>
      <c r="WKA15" s="49"/>
      <c r="WKB15" s="49"/>
      <c r="WKC15" s="49"/>
      <c r="WKD15" s="49"/>
      <c r="WKE15" s="49"/>
      <c r="WKF15" s="49"/>
      <c r="WKG15" s="49"/>
      <c r="WKH15" s="49"/>
      <c r="WKI15" s="49"/>
      <c r="WKJ15" s="49"/>
      <c r="WKK15" s="49"/>
      <c r="WKL15" s="49"/>
      <c r="WKM15" s="49"/>
      <c r="WKN15" s="49"/>
      <c r="WKO15" s="49"/>
      <c r="WKP15" s="49"/>
      <c r="WKQ15" s="49"/>
      <c r="WKR15" s="49"/>
      <c r="WKS15" s="49"/>
      <c r="WKT15" s="49"/>
      <c r="WKU15" s="49"/>
      <c r="WKV15" s="49"/>
      <c r="WKW15" s="49"/>
      <c r="WKX15" s="49"/>
      <c r="WKY15" s="49"/>
      <c r="WKZ15" s="49"/>
      <c r="WLA15" s="49"/>
      <c r="WLB15" s="49"/>
      <c r="WLC15" s="49"/>
      <c r="WLD15" s="49"/>
      <c r="WLE15" s="49"/>
      <c r="WLF15" s="49"/>
      <c r="WLG15" s="49"/>
      <c r="WLH15" s="49"/>
      <c r="WLI15" s="49"/>
      <c r="WLJ15" s="49"/>
      <c r="WLK15" s="49"/>
      <c r="WLL15" s="49"/>
      <c r="WLM15" s="49"/>
      <c r="WLN15" s="49"/>
      <c r="WLO15" s="49"/>
      <c r="WLP15" s="49"/>
      <c r="WLQ15" s="49"/>
      <c r="WLR15" s="49"/>
      <c r="WLS15" s="49"/>
      <c r="WLT15" s="49"/>
      <c r="WLU15" s="49"/>
      <c r="WLV15" s="49"/>
      <c r="WLW15" s="49"/>
      <c r="WLX15" s="49"/>
      <c r="WLY15" s="49"/>
      <c r="WLZ15" s="49"/>
      <c r="WMA15" s="49"/>
      <c r="WMB15" s="49"/>
      <c r="WMC15" s="49"/>
      <c r="WMD15" s="49"/>
      <c r="WME15" s="49"/>
      <c r="WMF15" s="49"/>
      <c r="WMG15" s="49"/>
      <c r="WMH15" s="49"/>
      <c r="WMI15" s="49"/>
      <c r="WMJ15" s="49"/>
      <c r="WMK15" s="49"/>
      <c r="WML15" s="49"/>
      <c r="WMM15" s="49"/>
      <c r="WMN15" s="49"/>
      <c r="WMO15" s="49"/>
      <c r="WMP15" s="49"/>
      <c r="WMQ15" s="49"/>
      <c r="WMR15" s="49"/>
      <c r="WMS15" s="49"/>
      <c r="WMT15" s="49"/>
      <c r="WMU15" s="49"/>
      <c r="WMV15" s="49"/>
      <c r="WMW15" s="49"/>
      <c r="WMX15" s="49"/>
      <c r="WMY15" s="49"/>
      <c r="WMZ15" s="49"/>
      <c r="WNA15" s="49"/>
      <c r="WNB15" s="49"/>
      <c r="WNC15" s="49"/>
      <c r="WND15" s="49"/>
      <c r="WNE15" s="49"/>
      <c r="WNF15" s="49"/>
      <c r="WNG15" s="49"/>
      <c r="WNH15" s="49"/>
      <c r="WNI15" s="49"/>
      <c r="WNJ15" s="49"/>
      <c r="WNK15" s="49"/>
      <c r="WNL15" s="49"/>
      <c r="WNM15" s="49"/>
      <c r="WNN15" s="49"/>
      <c r="WNO15" s="49"/>
      <c r="WNP15" s="49"/>
      <c r="WNQ15" s="49"/>
      <c r="WNR15" s="49"/>
      <c r="WNS15" s="49"/>
      <c r="WNT15" s="49"/>
      <c r="WNU15" s="49"/>
      <c r="WNV15" s="49"/>
      <c r="WNW15" s="49"/>
      <c r="WNX15" s="49"/>
      <c r="WNY15" s="49"/>
      <c r="WNZ15" s="49"/>
      <c r="WOA15" s="49"/>
      <c r="WOB15" s="49"/>
      <c r="WOC15" s="49"/>
      <c r="WOD15" s="49"/>
      <c r="WOE15" s="49"/>
      <c r="WOF15" s="49"/>
      <c r="WOG15" s="49"/>
      <c r="WOH15" s="49"/>
      <c r="WOI15" s="49"/>
      <c r="WOJ15" s="49"/>
      <c r="WOK15" s="49"/>
      <c r="WOL15" s="49"/>
      <c r="WOM15" s="49"/>
      <c r="WON15" s="49"/>
      <c r="WOO15" s="49"/>
      <c r="WOP15" s="49"/>
      <c r="WOQ15" s="49"/>
      <c r="WOR15" s="49"/>
      <c r="WOS15" s="49"/>
      <c r="WOT15" s="49"/>
      <c r="WOU15" s="49"/>
      <c r="WOV15" s="49"/>
      <c r="WOW15" s="49"/>
      <c r="WOX15" s="49"/>
      <c r="WOY15" s="49"/>
      <c r="WOZ15" s="49"/>
      <c r="WPA15" s="49"/>
      <c r="WPB15" s="49"/>
      <c r="WPC15" s="49"/>
      <c r="WPD15" s="49"/>
      <c r="WPE15" s="49"/>
      <c r="WPF15" s="49"/>
      <c r="WPG15" s="49"/>
      <c r="WPH15" s="49"/>
      <c r="WPI15" s="49"/>
      <c r="WPJ15" s="49"/>
      <c r="WPK15" s="49"/>
      <c r="WPL15" s="49"/>
      <c r="WPM15" s="49"/>
      <c r="WPN15" s="49"/>
      <c r="WPO15" s="49"/>
      <c r="WPP15" s="49"/>
      <c r="WPQ15" s="49"/>
      <c r="WPR15" s="49"/>
      <c r="WPS15" s="49"/>
      <c r="WPT15" s="49"/>
      <c r="WPU15" s="49"/>
      <c r="WPV15" s="49"/>
      <c r="WPW15" s="49"/>
      <c r="WPX15" s="49"/>
      <c r="WPY15" s="49"/>
      <c r="WPZ15" s="49"/>
      <c r="WQA15" s="49"/>
      <c r="WQB15" s="49"/>
      <c r="WQC15" s="49"/>
      <c r="WQD15" s="49"/>
      <c r="WQE15" s="49"/>
      <c r="WQF15" s="49"/>
      <c r="WQG15" s="49"/>
      <c r="WQH15" s="49"/>
      <c r="WQI15" s="49"/>
      <c r="WQJ15" s="49"/>
      <c r="WQK15" s="49"/>
      <c r="WQL15" s="49"/>
      <c r="WQM15" s="49"/>
      <c r="WQN15" s="49"/>
      <c r="WQO15" s="49"/>
      <c r="WQP15" s="49"/>
      <c r="WQQ15" s="49"/>
      <c r="WQR15" s="49"/>
      <c r="WQS15" s="49"/>
      <c r="WQT15" s="49"/>
      <c r="WQU15" s="49"/>
      <c r="WQV15" s="49"/>
      <c r="WQW15" s="49"/>
      <c r="WQX15" s="49"/>
      <c r="WQY15" s="49"/>
      <c r="WQZ15" s="49"/>
      <c r="WRA15" s="49"/>
      <c r="WRB15" s="49"/>
      <c r="WRC15" s="49"/>
      <c r="WRD15" s="49"/>
      <c r="WRE15" s="49"/>
      <c r="WRF15" s="49"/>
      <c r="WRG15" s="49"/>
      <c r="WRH15" s="49"/>
      <c r="WRI15" s="49"/>
      <c r="WRJ15" s="49"/>
      <c r="WRK15" s="49"/>
      <c r="WRL15" s="49"/>
      <c r="WRM15" s="49"/>
      <c r="WRN15" s="49"/>
      <c r="WRO15" s="49"/>
      <c r="WRP15" s="49"/>
      <c r="WRQ15" s="49"/>
      <c r="WRR15" s="49"/>
      <c r="WRS15" s="49"/>
      <c r="WRT15" s="49"/>
      <c r="WRU15" s="49"/>
      <c r="WRV15" s="49"/>
      <c r="WRW15" s="49"/>
      <c r="WRX15" s="49"/>
      <c r="WRY15" s="49"/>
      <c r="WRZ15" s="49"/>
      <c r="WSA15" s="49"/>
      <c r="WSB15" s="49"/>
      <c r="WSC15" s="49"/>
      <c r="WSD15" s="49"/>
      <c r="WSE15" s="49"/>
      <c r="WSF15" s="49"/>
      <c r="WSG15" s="49"/>
      <c r="WSH15" s="49"/>
      <c r="WSI15" s="49"/>
      <c r="WSJ15" s="49"/>
      <c r="WSK15" s="49"/>
      <c r="WSL15" s="49"/>
      <c r="WSM15" s="49"/>
      <c r="WSN15" s="49"/>
      <c r="WSO15" s="49"/>
      <c r="WSP15" s="49"/>
      <c r="WSQ15" s="49"/>
      <c r="WSR15" s="49"/>
      <c r="WSS15" s="49"/>
      <c r="WST15" s="49"/>
      <c r="WSU15" s="49"/>
      <c r="WSV15" s="49"/>
      <c r="WSW15" s="49"/>
      <c r="WSX15" s="49"/>
      <c r="WSY15" s="49"/>
      <c r="WSZ15" s="49"/>
      <c r="WTA15" s="49"/>
      <c r="WTB15" s="49"/>
      <c r="WTC15" s="49"/>
      <c r="WTD15" s="49"/>
      <c r="WTE15" s="49"/>
      <c r="WTF15" s="49"/>
      <c r="WTG15" s="49"/>
      <c r="WTH15" s="49"/>
      <c r="WTI15" s="49"/>
      <c r="WTJ15" s="49"/>
      <c r="WTK15" s="49"/>
      <c r="WTL15" s="49"/>
      <c r="WTM15" s="49"/>
      <c r="WTN15" s="49"/>
      <c r="WTO15" s="49"/>
      <c r="WTP15" s="49"/>
      <c r="WTQ15" s="49"/>
      <c r="WTR15" s="49"/>
      <c r="WTS15" s="49"/>
      <c r="WTT15" s="49"/>
      <c r="WTU15" s="49"/>
      <c r="WTV15" s="49"/>
      <c r="WTW15" s="49"/>
      <c r="WTX15" s="49"/>
      <c r="WTY15" s="49"/>
      <c r="WTZ15" s="49"/>
      <c r="WUA15" s="49"/>
      <c r="WUB15" s="49"/>
      <c r="WUC15" s="49"/>
      <c r="WUD15" s="49"/>
      <c r="WUE15" s="49"/>
      <c r="WUF15" s="49"/>
      <c r="WUG15" s="49"/>
      <c r="WUH15" s="49"/>
      <c r="WUI15" s="49"/>
      <c r="WUJ15" s="49"/>
      <c r="WUK15" s="49"/>
      <c r="WUL15" s="49"/>
      <c r="WUM15" s="49"/>
      <c r="WUN15" s="49"/>
      <c r="WUO15" s="49"/>
      <c r="WUP15" s="49"/>
      <c r="WUQ15" s="49"/>
      <c r="WUR15" s="49"/>
      <c r="WUS15" s="49"/>
      <c r="WUT15" s="49"/>
      <c r="WUU15" s="49"/>
      <c r="WUV15" s="49"/>
      <c r="WUW15" s="49"/>
      <c r="WUX15" s="49"/>
      <c r="WUY15" s="49"/>
      <c r="WUZ15" s="49"/>
      <c r="WVA15" s="49"/>
      <c r="WVB15" s="49"/>
      <c r="WVC15" s="49"/>
      <c r="WVD15" s="49"/>
      <c r="WVE15" s="49"/>
      <c r="WVF15" s="49"/>
      <c r="WVG15" s="49"/>
      <c r="WVH15" s="49"/>
      <c r="WVI15" s="49"/>
      <c r="WVJ15" s="49"/>
      <c r="WVK15" s="49"/>
      <c r="WVL15" s="49"/>
      <c r="WVM15" s="49"/>
      <c r="WVN15" s="49"/>
      <c r="WVO15" s="49"/>
      <c r="WVP15" s="49"/>
      <c r="WVQ15" s="49"/>
      <c r="WVR15" s="49"/>
      <c r="WVS15" s="49"/>
      <c r="WVT15" s="49"/>
      <c r="WVU15" s="49"/>
      <c r="WVV15" s="49"/>
      <c r="WVW15" s="49"/>
      <c r="WVX15" s="49"/>
      <c r="WVY15" s="49"/>
      <c r="WVZ15" s="49"/>
      <c r="WWA15" s="49"/>
      <c r="WWB15" s="49"/>
      <c r="WWC15" s="49"/>
      <c r="WWD15" s="49"/>
      <c r="WWE15" s="49"/>
      <c r="WWF15" s="49"/>
      <c r="WWG15" s="49"/>
      <c r="WWH15" s="49"/>
      <c r="WWI15" s="49"/>
      <c r="WWJ15" s="49"/>
      <c r="WWK15" s="49"/>
      <c r="WWL15" s="49"/>
      <c r="WWM15" s="49"/>
      <c r="WWN15" s="49"/>
      <c r="WWO15" s="49"/>
      <c r="WWP15" s="49"/>
      <c r="WWQ15" s="49"/>
      <c r="WWR15" s="49"/>
      <c r="WWS15" s="49"/>
      <c r="WWT15" s="49"/>
      <c r="WWU15" s="49"/>
      <c r="WWV15" s="49"/>
      <c r="WWW15" s="49"/>
      <c r="WWX15" s="49"/>
      <c r="WWY15" s="49"/>
      <c r="WWZ15" s="49"/>
      <c r="WXA15" s="49"/>
      <c r="WXB15" s="49"/>
      <c r="WXC15" s="49"/>
      <c r="WXD15" s="49"/>
      <c r="WXE15" s="49"/>
      <c r="WXF15" s="49"/>
      <c r="WXG15" s="49"/>
      <c r="WXH15" s="49"/>
      <c r="WXI15" s="49"/>
      <c r="WXJ15" s="49"/>
      <c r="WXK15" s="49"/>
      <c r="WXL15" s="49"/>
      <c r="WXM15" s="49"/>
      <c r="WXN15" s="49"/>
      <c r="WXO15" s="49"/>
      <c r="WXP15" s="49"/>
      <c r="WXQ15" s="49"/>
      <c r="WXR15" s="49"/>
      <c r="WXS15" s="49"/>
      <c r="WXT15" s="49"/>
      <c r="WXU15" s="49"/>
      <c r="WXV15" s="49"/>
      <c r="WXW15" s="49"/>
      <c r="WXX15" s="49"/>
      <c r="WXY15" s="49"/>
      <c r="WXZ15" s="49"/>
      <c r="WYA15" s="49"/>
      <c r="WYB15" s="49"/>
      <c r="WYC15" s="49"/>
      <c r="WYD15" s="49"/>
      <c r="WYE15" s="49"/>
      <c r="WYF15" s="49"/>
      <c r="WYG15" s="49"/>
      <c r="WYH15" s="49"/>
      <c r="WYI15" s="49"/>
      <c r="WYJ15" s="49"/>
      <c r="WYK15" s="49"/>
      <c r="WYL15" s="49"/>
      <c r="WYM15" s="49"/>
      <c r="WYN15" s="49"/>
      <c r="WYO15" s="49"/>
      <c r="WYP15" s="49"/>
      <c r="WYQ15" s="49"/>
      <c r="WYR15" s="49"/>
      <c r="WYS15" s="49"/>
      <c r="WYT15" s="49"/>
      <c r="WYU15" s="49"/>
      <c r="WYV15" s="49"/>
      <c r="WYW15" s="49"/>
      <c r="WYX15" s="49"/>
      <c r="WYY15" s="49"/>
      <c r="WYZ15" s="49"/>
      <c r="WZA15" s="49"/>
      <c r="WZB15" s="49"/>
      <c r="WZC15" s="49"/>
      <c r="WZD15" s="49"/>
      <c r="WZE15" s="49"/>
      <c r="WZF15" s="49"/>
      <c r="WZG15" s="49"/>
      <c r="WZH15" s="49"/>
      <c r="WZI15" s="49"/>
      <c r="WZJ15" s="49"/>
      <c r="WZK15" s="49"/>
      <c r="WZL15" s="49"/>
      <c r="WZM15" s="49"/>
      <c r="WZN15" s="49"/>
      <c r="WZO15" s="49"/>
      <c r="WZP15" s="49"/>
      <c r="WZQ15" s="49"/>
      <c r="WZR15" s="49"/>
      <c r="WZS15" s="49"/>
      <c r="WZT15" s="49"/>
      <c r="WZU15" s="49"/>
      <c r="WZV15" s="49"/>
      <c r="WZW15" s="49"/>
      <c r="WZX15" s="49"/>
      <c r="WZY15" s="49"/>
      <c r="WZZ15" s="49"/>
      <c r="XAA15" s="49"/>
      <c r="XAB15" s="49"/>
      <c r="XAC15" s="49"/>
      <c r="XAD15" s="49"/>
      <c r="XAE15" s="49"/>
      <c r="XAF15" s="49"/>
      <c r="XAG15" s="49"/>
      <c r="XAH15" s="49"/>
      <c r="XAI15" s="49"/>
      <c r="XAJ15" s="49"/>
      <c r="XAK15" s="49"/>
      <c r="XAL15" s="49"/>
      <c r="XAM15" s="49"/>
      <c r="XAN15" s="49"/>
      <c r="XAO15" s="49"/>
      <c r="XAP15" s="49"/>
      <c r="XAQ15" s="49"/>
      <c r="XAR15" s="49"/>
      <c r="XAS15" s="49"/>
      <c r="XAT15" s="49"/>
      <c r="XAU15" s="49"/>
      <c r="XAV15" s="49"/>
      <c r="XAW15" s="49"/>
      <c r="XAX15" s="49"/>
      <c r="XAY15" s="49"/>
      <c r="XAZ15" s="49"/>
      <c r="XBA15" s="49"/>
      <c r="XBB15" s="49"/>
      <c r="XBC15" s="49"/>
      <c r="XBD15" s="49"/>
      <c r="XBE15" s="49"/>
      <c r="XBF15" s="49"/>
      <c r="XBG15" s="49"/>
      <c r="XBH15" s="49"/>
      <c r="XBI15" s="49"/>
      <c r="XBJ15" s="49"/>
      <c r="XBK15" s="49"/>
      <c r="XBL15" s="49"/>
      <c r="XBM15" s="49"/>
      <c r="XBN15" s="49"/>
      <c r="XBO15" s="49"/>
      <c r="XBP15" s="49"/>
      <c r="XBQ15" s="49"/>
      <c r="XBR15" s="49"/>
      <c r="XBS15" s="49"/>
      <c r="XBT15" s="49"/>
      <c r="XBU15" s="49"/>
      <c r="XBV15" s="49"/>
      <c r="XBW15" s="49"/>
      <c r="XBX15" s="49"/>
      <c r="XBY15" s="49"/>
      <c r="XBZ15" s="49"/>
      <c r="XCA15" s="49"/>
      <c r="XCB15" s="49"/>
      <c r="XCC15" s="49"/>
      <c r="XCD15" s="49"/>
      <c r="XCE15" s="49"/>
      <c r="XCF15" s="49"/>
      <c r="XCG15" s="49"/>
      <c r="XCH15" s="49"/>
      <c r="XCI15" s="49"/>
      <c r="XCJ15" s="49"/>
      <c r="XCK15" s="49"/>
      <c r="XCL15" s="49"/>
      <c r="XCM15" s="49"/>
      <c r="XCN15" s="49"/>
      <c r="XCO15" s="49"/>
      <c r="XCP15" s="49"/>
      <c r="XCQ15" s="49"/>
      <c r="XCR15" s="49"/>
      <c r="XCS15" s="49"/>
      <c r="XCT15" s="49"/>
      <c r="XCU15" s="49"/>
      <c r="XCV15" s="49"/>
      <c r="XCW15" s="49"/>
      <c r="XCX15" s="49"/>
      <c r="XCY15" s="49"/>
      <c r="XCZ15" s="49"/>
      <c r="XDA15" s="49"/>
      <c r="XDB15" s="49"/>
      <c r="XDC15" s="49"/>
      <c r="XDD15" s="49"/>
      <c r="XDE15" s="49"/>
      <c r="XDF15" s="49"/>
      <c r="XDG15" s="49"/>
      <c r="XDH15" s="49"/>
      <c r="XDI15" s="49"/>
      <c r="XDJ15" s="49"/>
      <c r="XDK15" s="49"/>
      <c r="XDL15" s="49"/>
      <c r="XDM15" s="49"/>
      <c r="XDN15" s="49"/>
      <c r="XDO15" s="49"/>
      <c r="XDP15" s="49"/>
      <c r="XDQ15" s="49"/>
      <c r="XDR15" s="49"/>
      <c r="XDS15" s="49"/>
      <c r="XDT15" s="49"/>
      <c r="XDU15" s="49"/>
      <c r="XDV15" s="49"/>
      <c r="XDW15" s="49"/>
      <c r="XDX15" s="49"/>
      <c r="XDY15" s="49"/>
      <c r="XDZ15" s="49"/>
      <c r="XEA15" s="49"/>
      <c r="XEB15" s="49"/>
      <c r="XEC15" s="49"/>
      <c r="XED15" s="49"/>
      <c r="XEE15" s="49"/>
      <c r="XEF15" s="49"/>
      <c r="XEG15" s="49"/>
      <c r="XEH15" s="49"/>
      <c r="XEI15" s="49"/>
      <c r="XEJ15" s="49"/>
      <c r="XEK15" s="49"/>
      <c r="XEL15" s="49"/>
      <c r="XEM15" s="49"/>
      <c r="XEN15" s="49"/>
      <c r="XEO15" s="49"/>
      <c r="XEP15" s="49"/>
      <c r="XEQ15" s="49"/>
      <c r="XER15" s="49"/>
      <c r="XES15" s="49"/>
      <c r="XET15" s="49"/>
      <c r="XEU15" s="49"/>
      <c r="XEV15" s="49"/>
      <c r="XEW15" s="49"/>
      <c r="XEX15" s="49"/>
      <c r="XEY15" s="49"/>
      <c r="XEZ15" s="49"/>
      <c r="XFA15" s="49"/>
      <c r="XFB15" s="49"/>
      <c r="XFC15" s="49"/>
    </row>
    <row r="16" spans="2:16383" ht="45" x14ac:dyDescent="0.25">
      <c r="B16" s="30">
        <v>1</v>
      </c>
      <c r="C16" s="31" t="s">
        <v>346</v>
      </c>
      <c r="D16" s="313">
        <v>22.592868591109575</v>
      </c>
      <c r="E16" s="313">
        <v>2.0210003343981717</v>
      </c>
      <c r="F16" s="313">
        <v>0</v>
      </c>
      <c r="G16" s="313">
        <v>7.5689868944994618E-2</v>
      </c>
      <c r="H16" s="313">
        <v>0.1527769640253048</v>
      </c>
      <c r="I16" s="313">
        <v>3.9159987725716798E-3</v>
      </c>
      <c r="J16" s="313">
        <v>1.0066307280244065E-3</v>
      </c>
      <c r="K16" s="313">
        <v>0</v>
      </c>
      <c r="L16" s="313">
        <v>0</v>
      </c>
      <c r="M16" s="313">
        <v>0</v>
      </c>
      <c r="N16" s="313">
        <v>0</v>
      </c>
      <c r="O16" s="313">
        <v>0</v>
      </c>
      <c r="P16" s="313">
        <v>0</v>
      </c>
      <c r="Q16" s="313">
        <v>0</v>
      </c>
      <c r="R16" s="313">
        <v>0</v>
      </c>
      <c r="S16" s="313">
        <v>0</v>
      </c>
      <c r="T16" s="313">
        <v>0</v>
      </c>
      <c r="U16" s="313">
        <v>0</v>
      </c>
      <c r="V16" s="313">
        <v>0</v>
      </c>
      <c r="W16" s="313">
        <v>0</v>
      </c>
      <c r="X16" s="313">
        <v>0</v>
      </c>
      <c r="Y16" s="313">
        <v>0</v>
      </c>
      <c r="Z16" s="313">
        <v>0</v>
      </c>
      <c r="AA16" s="313">
        <v>0</v>
      </c>
      <c r="AB16" s="313">
        <v>0</v>
      </c>
      <c r="AC16" s="313">
        <v>22.596784589882148</v>
      </c>
      <c r="AD16" s="313">
        <v>2.022006965126196</v>
      </c>
      <c r="AE16" s="313">
        <v>0</v>
      </c>
      <c r="AF16" s="313">
        <v>7.5689868944994618E-2</v>
      </c>
      <c r="AG16" s="313">
        <v>0.1527769640253048</v>
      </c>
      <c r="AH16" s="314">
        <v>19.463673080689876</v>
      </c>
      <c r="AI16" s="69"/>
      <c r="AJ16" s="69"/>
      <c r="AK16" s="69"/>
      <c r="AL16" s="69"/>
      <c r="AM16" s="69"/>
      <c r="AN16" s="69"/>
      <c r="AO16" s="69"/>
      <c r="AP16" s="69"/>
      <c r="AQ16" s="69"/>
      <c r="AR16" s="31"/>
      <c r="AS16" s="31"/>
      <c r="AT16" s="31"/>
      <c r="AU16" s="31"/>
      <c r="AV16" s="31"/>
      <c r="AW16" s="31"/>
      <c r="AX16" s="31"/>
      <c r="AY16" s="31"/>
      <c r="AZ16" s="31"/>
      <c r="BA16" s="31"/>
      <c r="BB16" s="31"/>
      <c r="BC16" s="31"/>
      <c r="BD16" s="31"/>
      <c r="BE16" s="31"/>
      <c r="BF16" s="31"/>
      <c r="BG16" s="31"/>
      <c r="BH16" s="31"/>
      <c r="BI16" s="31"/>
      <c r="BJ16" s="31"/>
      <c r="BK16" s="31"/>
      <c r="BL16" s="31"/>
      <c r="BM16" s="31"/>
    </row>
    <row r="17" spans="2:109" x14ac:dyDescent="0.25">
      <c r="B17" s="30">
        <v>2</v>
      </c>
      <c r="C17" s="34" t="s">
        <v>347</v>
      </c>
      <c r="D17" s="313">
        <v>0.40874046020426658</v>
      </c>
      <c r="E17" s="313">
        <v>0</v>
      </c>
      <c r="F17" s="313">
        <v>0</v>
      </c>
      <c r="G17" s="313">
        <v>0</v>
      </c>
      <c r="H17" s="313">
        <v>0</v>
      </c>
      <c r="I17" s="313">
        <v>0</v>
      </c>
      <c r="J17" s="313">
        <v>0</v>
      </c>
      <c r="K17" s="313">
        <v>0</v>
      </c>
      <c r="L17" s="313">
        <v>0</v>
      </c>
      <c r="M17" s="315">
        <v>0</v>
      </c>
      <c r="N17" s="315">
        <v>0</v>
      </c>
      <c r="O17" s="315">
        <v>0</v>
      </c>
      <c r="P17" s="315">
        <v>0</v>
      </c>
      <c r="Q17" s="315">
        <v>0</v>
      </c>
      <c r="R17" s="315">
        <v>0</v>
      </c>
      <c r="S17" s="315">
        <v>0</v>
      </c>
      <c r="T17" s="315">
        <v>0</v>
      </c>
      <c r="U17" s="316">
        <v>0</v>
      </c>
      <c r="V17" s="315">
        <v>0</v>
      </c>
      <c r="W17" s="315">
        <v>0</v>
      </c>
      <c r="X17" s="315">
        <v>0</v>
      </c>
      <c r="Y17" s="315">
        <v>0</v>
      </c>
      <c r="Z17" s="315">
        <v>0</v>
      </c>
      <c r="AA17" s="315">
        <v>0</v>
      </c>
      <c r="AB17" s="315">
        <v>0</v>
      </c>
      <c r="AC17" s="313">
        <v>0.40874046020426658</v>
      </c>
      <c r="AD17" s="313">
        <v>0</v>
      </c>
      <c r="AE17" s="313">
        <v>0</v>
      </c>
      <c r="AF17" s="313">
        <v>0</v>
      </c>
      <c r="AG17" s="313">
        <v>0</v>
      </c>
      <c r="AH17" s="314">
        <v>2.3630000233774786</v>
      </c>
      <c r="AI17" s="33"/>
      <c r="AJ17" s="33"/>
      <c r="AK17" s="33"/>
      <c r="AL17" s="33"/>
      <c r="AM17" s="33"/>
      <c r="AN17" s="33"/>
      <c r="AO17" s="33"/>
      <c r="AP17" s="33"/>
      <c r="AQ17" s="33"/>
      <c r="AR17" s="24"/>
      <c r="AS17" s="24"/>
      <c r="AT17" s="24"/>
      <c r="AU17" s="24"/>
      <c r="AV17" s="24"/>
      <c r="AW17" s="24"/>
      <c r="AX17" s="24"/>
      <c r="AY17" s="24"/>
      <c r="AZ17" s="24"/>
      <c r="BA17" s="24"/>
      <c r="BB17" s="24"/>
      <c r="BC17" s="24"/>
      <c r="BD17" s="24"/>
      <c r="BE17" s="24"/>
      <c r="BF17" s="24"/>
      <c r="BG17" s="24"/>
      <c r="BH17" s="24"/>
      <c r="BI17" s="24"/>
      <c r="BJ17" s="24"/>
      <c r="BK17" s="24"/>
      <c r="BL17" s="24"/>
      <c r="BM17" s="24"/>
    </row>
    <row r="18" spans="2:109" x14ac:dyDescent="0.25">
      <c r="B18" s="30">
        <v>3</v>
      </c>
      <c r="C18" s="35" t="s">
        <v>162</v>
      </c>
      <c r="D18" s="313">
        <v>0.3862671285950568</v>
      </c>
      <c r="E18" s="313">
        <v>0</v>
      </c>
      <c r="F18" s="313">
        <v>0</v>
      </c>
      <c r="G18" s="313">
        <v>0</v>
      </c>
      <c r="H18" s="313">
        <v>0</v>
      </c>
      <c r="I18" s="313">
        <v>0</v>
      </c>
      <c r="J18" s="313">
        <v>0</v>
      </c>
      <c r="K18" s="313">
        <v>0</v>
      </c>
      <c r="L18" s="313">
        <v>0</v>
      </c>
      <c r="M18" s="315">
        <v>0</v>
      </c>
      <c r="N18" s="315">
        <v>0</v>
      </c>
      <c r="O18" s="315">
        <v>0</v>
      </c>
      <c r="P18" s="315">
        <v>0</v>
      </c>
      <c r="Q18" s="315">
        <v>0</v>
      </c>
      <c r="R18" s="315">
        <v>0</v>
      </c>
      <c r="S18" s="315">
        <v>0</v>
      </c>
      <c r="T18" s="315">
        <v>0</v>
      </c>
      <c r="U18" s="317">
        <v>0</v>
      </c>
      <c r="V18" s="315">
        <v>0</v>
      </c>
      <c r="W18" s="315">
        <v>0</v>
      </c>
      <c r="X18" s="315">
        <v>0</v>
      </c>
      <c r="Y18" s="315">
        <v>0</v>
      </c>
      <c r="Z18" s="315">
        <v>0</v>
      </c>
      <c r="AA18" s="315">
        <v>0</v>
      </c>
      <c r="AB18" s="315">
        <v>0</v>
      </c>
      <c r="AC18" s="313">
        <v>0.3862671285950568</v>
      </c>
      <c r="AD18" s="313">
        <v>0</v>
      </c>
      <c r="AE18" s="313">
        <v>0</v>
      </c>
      <c r="AF18" s="313">
        <v>0</v>
      </c>
      <c r="AG18" s="313">
        <v>0</v>
      </c>
      <c r="AH18" s="314">
        <v>1.4024407295282388</v>
      </c>
      <c r="AI18" s="33"/>
      <c r="AJ18" s="33"/>
      <c r="AK18" s="33"/>
      <c r="AL18" s="33"/>
      <c r="AM18" s="33"/>
      <c r="AN18" s="33"/>
      <c r="AO18" s="33"/>
      <c r="AP18" s="33"/>
      <c r="AQ18" s="33"/>
      <c r="AR18" s="24"/>
      <c r="AS18" s="24"/>
      <c r="AT18" s="24"/>
      <c r="AU18" s="24"/>
      <c r="AV18" s="24"/>
      <c r="AW18" s="24"/>
      <c r="AX18" s="24"/>
      <c r="AY18" s="24"/>
      <c r="AZ18" s="24"/>
      <c r="BA18" s="24"/>
      <c r="BB18" s="24"/>
      <c r="BC18" s="24"/>
      <c r="BD18" s="24"/>
      <c r="BE18" s="24"/>
      <c r="BF18" s="24"/>
      <c r="BG18" s="24"/>
      <c r="BH18" s="24"/>
      <c r="BI18" s="24"/>
      <c r="BJ18" s="24"/>
      <c r="BK18" s="24"/>
      <c r="BL18" s="24"/>
      <c r="BM18" s="24"/>
    </row>
    <row r="19" spans="2:109" x14ac:dyDescent="0.25">
      <c r="B19" s="30">
        <v>4</v>
      </c>
      <c r="C19" s="36" t="s">
        <v>163</v>
      </c>
      <c r="D19" s="313">
        <v>5.1723823148900942E-2</v>
      </c>
      <c r="E19" s="313">
        <v>0</v>
      </c>
      <c r="F19" s="313">
        <v>0</v>
      </c>
      <c r="G19" s="313">
        <v>0</v>
      </c>
      <c r="H19" s="313">
        <v>0</v>
      </c>
      <c r="I19" s="313">
        <v>0</v>
      </c>
      <c r="J19" s="313">
        <v>0</v>
      </c>
      <c r="K19" s="313">
        <v>0</v>
      </c>
      <c r="L19" s="313">
        <v>0</v>
      </c>
      <c r="M19" s="315">
        <v>0</v>
      </c>
      <c r="N19" s="315">
        <v>0</v>
      </c>
      <c r="O19" s="315">
        <v>0</v>
      </c>
      <c r="P19" s="315">
        <v>0</v>
      </c>
      <c r="Q19" s="315">
        <v>0</v>
      </c>
      <c r="R19" s="315">
        <v>0</v>
      </c>
      <c r="S19" s="315">
        <v>0</v>
      </c>
      <c r="T19" s="315">
        <v>0</v>
      </c>
      <c r="U19" s="318">
        <v>0</v>
      </c>
      <c r="V19" s="315">
        <v>0</v>
      </c>
      <c r="W19" s="315">
        <v>0</v>
      </c>
      <c r="X19" s="315">
        <v>0</v>
      </c>
      <c r="Y19" s="315">
        <v>0</v>
      </c>
      <c r="Z19" s="315">
        <v>0</v>
      </c>
      <c r="AA19" s="315">
        <v>0</v>
      </c>
      <c r="AB19" s="315">
        <v>0</v>
      </c>
      <c r="AC19" s="313">
        <v>5.1723823148900942E-2</v>
      </c>
      <c r="AD19" s="313">
        <v>0</v>
      </c>
      <c r="AE19" s="313">
        <v>0</v>
      </c>
      <c r="AF19" s="313">
        <v>0</v>
      </c>
      <c r="AG19" s="313">
        <v>0</v>
      </c>
      <c r="AH19" s="314">
        <v>0.58108681167197596</v>
      </c>
      <c r="AI19" s="33"/>
      <c r="AJ19" s="33"/>
      <c r="AK19" s="33"/>
      <c r="AL19" s="33"/>
      <c r="AM19" s="33"/>
      <c r="AN19" s="33"/>
      <c r="AO19" s="33"/>
      <c r="AP19" s="33"/>
      <c r="AQ19" s="33"/>
      <c r="AR19" s="24"/>
      <c r="AS19" s="24"/>
      <c r="AT19" s="24"/>
      <c r="AU19" s="24"/>
      <c r="AV19" s="24"/>
      <c r="AW19" s="24"/>
      <c r="AX19" s="24"/>
      <c r="AY19" s="24"/>
      <c r="AZ19" s="24"/>
      <c r="BA19" s="24"/>
      <c r="BB19" s="24"/>
      <c r="BC19" s="24"/>
      <c r="BD19" s="24"/>
      <c r="BE19" s="24"/>
      <c r="BF19" s="24"/>
      <c r="BG19" s="24"/>
      <c r="BH19" s="24"/>
      <c r="BI19" s="24"/>
      <c r="BJ19" s="24"/>
      <c r="BK19" s="24"/>
      <c r="BL19" s="24"/>
      <c r="BM19" s="24"/>
    </row>
    <row r="20" spans="2:109" s="41" customFormat="1" x14ac:dyDescent="0.25">
      <c r="B20" s="40">
        <v>5</v>
      </c>
      <c r="C20" s="44" t="s">
        <v>164</v>
      </c>
      <c r="D20" s="313">
        <v>0.32693650984417538</v>
      </c>
      <c r="E20" s="313">
        <v>0</v>
      </c>
      <c r="F20" s="313">
        <v>0</v>
      </c>
      <c r="G20" s="313">
        <v>0</v>
      </c>
      <c r="H20" s="313">
        <v>0</v>
      </c>
      <c r="I20" s="313">
        <v>0</v>
      </c>
      <c r="J20" s="313">
        <v>0</v>
      </c>
      <c r="K20" s="313">
        <v>0</v>
      </c>
      <c r="L20" s="313">
        <v>0</v>
      </c>
      <c r="M20" s="315">
        <v>0</v>
      </c>
      <c r="N20" s="315">
        <v>0</v>
      </c>
      <c r="O20" s="315">
        <v>0</v>
      </c>
      <c r="P20" s="315">
        <v>0</v>
      </c>
      <c r="Q20" s="315">
        <v>0</v>
      </c>
      <c r="R20" s="315">
        <v>0</v>
      </c>
      <c r="S20" s="315">
        <v>0</v>
      </c>
      <c r="T20" s="315">
        <v>0</v>
      </c>
      <c r="U20" s="317">
        <v>0</v>
      </c>
      <c r="V20" s="317">
        <v>0</v>
      </c>
      <c r="W20" s="317">
        <v>0</v>
      </c>
      <c r="X20" s="317">
        <v>0</v>
      </c>
      <c r="Y20" s="317">
        <v>0</v>
      </c>
      <c r="Z20" s="315">
        <v>0</v>
      </c>
      <c r="AA20" s="315">
        <v>0</v>
      </c>
      <c r="AB20" s="315">
        <v>0</v>
      </c>
      <c r="AC20" s="313">
        <v>0.32693650984417538</v>
      </c>
      <c r="AD20" s="313">
        <v>0</v>
      </c>
      <c r="AE20" s="313">
        <v>0</v>
      </c>
      <c r="AF20" s="313">
        <v>0</v>
      </c>
      <c r="AG20" s="313">
        <v>0</v>
      </c>
      <c r="AH20" s="314">
        <v>0.79334441878241435</v>
      </c>
      <c r="AI20" s="33"/>
      <c r="AJ20" s="33"/>
      <c r="AK20" s="33"/>
      <c r="AL20" s="33"/>
      <c r="AM20" s="33"/>
      <c r="AN20" s="33"/>
      <c r="AO20" s="33"/>
      <c r="AP20" s="33"/>
      <c r="AQ20" s="33"/>
      <c r="AR20" s="37"/>
      <c r="AS20" s="37"/>
      <c r="AT20" s="37"/>
      <c r="AU20" s="37"/>
      <c r="AV20" s="37"/>
      <c r="AW20" s="37"/>
      <c r="AX20" s="37"/>
      <c r="AY20" s="37"/>
      <c r="AZ20" s="37"/>
      <c r="BA20" s="37"/>
      <c r="BB20" s="37"/>
      <c r="BC20" s="37"/>
      <c r="BD20" s="37"/>
      <c r="BE20" s="37"/>
      <c r="BF20" s="37"/>
      <c r="BG20" s="37"/>
      <c r="BH20" s="37"/>
      <c r="BI20" s="37"/>
      <c r="BJ20" s="37"/>
      <c r="BK20" s="37"/>
      <c r="BL20" s="37"/>
      <c r="BM20" s="37"/>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row>
    <row r="21" spans="2:109" x14ac:dyDescent="0.25">
      <c r="B21" s="30">
        <v>6</v>
      </c>
      <c r="C21" s="36" t="s">
        <v>165</v>
      </c>
      <c r="D21" s="313">
        <v>7.6067956019804173E-3</v>
      </c>
      <c r="E21" s="313">
        <v>0</v>
      </c>
      <c r="F21" s="319">
        <v>0</v>
      </c>
      <c r="G21" s="313">
        <v>0</v>
      </c>
      <c r="H21" s="313">
        <v>0</v>
      </c>
      <c r="I21" s="313">
        <v>0</v>
      </c>
      <c r="J21" s="313">
        <v>0</v>
      </c>
      <c r="K21" s="319">
        <v>0</v>
      </c>
      <c r="L21" s="313">
        <v>0</v>
      </c>
      <c r="M21" s="315">
        <v>0</v>
      </c>
      <c r="N21" s="315">
        <v>0</v>
      </c>
      <c r="O21" s="315">
        <v>0</v>
      </c>
      <c r="P21" s="315">
        <v>0</v>
      </c>
      <c r="Q21" s="315">
        <v>0</v>
      </c>
      <c r="R21" s="315">
        <v>0</v>
      </c>
      <c r="S21" s="315">
        <v>0</v>
      </c>
      <c r="T21" s="315">
        <v>0</v>
      </c>
      <c r="U21" s="317">
        <v>0</v>
      </c>
      <c r="V21" s="317">
        <v>0</v>
      </c>
      <c r="W21" s="315">
        <v>0</v>
      </c>
      <c r="X21" s="318">
        <v>0</v>
      </c>
      <c r="Y21" s="318">
        <v>0</v>
      </c>
      <c r="Z21" s="315">
        <v>0</v>
      </c>
      <c r="AA21" s="315">
        <v>0</v>
      </c>
      <c r="AB21" s="315">
        <v>0</v>
      </c>
      <c r="AC21" s="313">
        <v>7.6067956019804173E-3</v>
      </c>
      <c r="AD21" s="313">
        <v>0</v>
      </c>
      <c r="AE21" s="313">
        <v>0</v>
      </c>
      <c r="AF21" s="313">
        <v>0</v>
      </c>
      <c r="AG21" s="313">
        <v>0</v>
      </c>
      <c r="AH21" s="314">
        <v>2.8009499073848407E-2</v>
      </c>
      <c r="AI21" s="33"/>
      <c r="AJ21" s="33"/>
      <c r="AK21" s="29"/>
      <c r="AL21" s="33"/>
      <c r="AM21" s="33"/>
      <c r="AN21" s="33"/>
      <c r="AO21" s="33"/>
      <c r="AP21" s="29"/>
      <c r="AQ21" s="33"/>
      <c r="AR21" s="24"/>
      <c r="AS21" s="24"/>
      <c r="AT21" s="29"/>
      <c r="AU21" s="24"/>
      <c r="AV21" s="24"/>
      <c r="AW21" s="24"/>
      <c r="AX21" s="29"/>
      <c r="AY21" s="24"/>
      <c r="AZ21" s="24"/>
      <c r="BA21" s="24"/>
      <c r="BB21" s="29"/>
      <c r="BC21" s="24"/>
      <c r="BD21" s="24"/>
      <c r="BE21" s="24"/>
      <c r="BF21" s="29"/>
      <c r="BG21" s="24"/>
      <c r="BH21" s="24"/>
      <c r="BI21" s="24"/>
      <c r="BJ21" s="29"/>
      <c r="BK21" s="37"/>
      <c r="BL21" s="24"/>
      <c r="BM21" s="24"/>
    </row>
    <row r="22" spans="2:109" x14ac:dyDescent="0.25">
      <c r="B22" s="30">
        <v>7</v>
      </c>
      <c r="C22" s="35" t="s">
        <v>166</v>
      </c>
      <c r="D22" s="313">
        <v>2.2473331609209789E-2</v>
      </c>
      <c r="E22" s="313">
        <v>0</v>
      </c>
      <c r="F22" s="313">
        <v>0</v>
      </c>
      <c r="G22" s="313">
        <v>0</v>
      </c>
      <c r="H22" s="313">
        <v>0</v>
      </c>
      <c r="I22" s="313">
        <v>0</v>
      </c>
      <c r="J22" s="313">
        <v>0</v>
      </c>
      <c r="K22" s="313">
        <v>0</v>
      </c>
      <c r="L22" s="313">
        <v>0</v>
      </c>
      <c r="M22" s="315">
        <v>0</v>
      </c>
      <c r="N22" s="315">
        <v>0</v>
      </c>
      <c r="O22" s="315">
        <v>0</v>
      </c>
      <c r="P22" s="315">
        <v>0</v>
      </c>
      <c r="Q22" s="315">
        <v>0</v>
      </c>
      <c r="R22" s="315">
        <v>0</v>
      </c>
      <c r="S22" s="315">
        <v>0</v>
      </c>
      <c r="T22" s="315">
        <v>0</v>
      </c>
      <c r="U22" s="317">
        <v>0</v>
      </c>
      <c r="V22" s="317">
        <v>0</v>
      </c>
      <c r="W22" s="315">
        <v>0</v>
      </c>
      <c r="X22" s="317">
        <v>0</v>
      </c>
      <c r="Y22" s="317">
        <v>0</v>
      </c>
      <c r="Z22" s="315">
        <v>0</v>
      </c>
      <c r="AA22" s="315">
        <v>0</v>
      </c>
      <c r="AB22" s="315">
        <v>0</v>
      </c>
      <c r="AC22" s="313">
        <v>2.2473331609209789E-2</v>
      </c>
      <c r="AD22" s="313">
        <v>0</v>
      </c>
      <c r="AE22" s="313">
        <v>0</v>
      </c>
      <c r="AF22" s="313">
        <v>0</v>
      </c>
      <c r="AG22" s="313">
        <v>0</v>
      </c>
      <c r="AH22" s="314">
        <v>0.96055929384923999</v>
      </c>
      <c r="AI22" s="33"/>
      <c r="AJ22" s="33"/>
      <c r="AK22" s="33"/>
      <c r="AL22" s="33"/>
      <c r="AM22" s="33"/>
      <c r="AN22" s="33"/>
      <c r="AO22" s="33"/>
      <c r="AP22" s="33"/>
      <c r="AQ22" s="33"/>
      <c r="AR22" s="24"/>
      <c r="AS22" s="24"/>
      <c r="AT22" s="24"/>
      <c r="AU22" s="24"/>
      <c r="AV22" s="24"/>
      <c r="AW22" s="24"/>
      <c r="AX22" s="24"/>
      <c r="AY22" s="24"/>
      <c r="AZ22" s="24"/>
      <c r="BA22" s="24"/>
      <c r="BB22" s="24"/>
      <c r="BC22" s="24"/>
      <c r="BD22" s="24"/>
      <c r="BE22" s="24"/>
      <c r="BF22" s="24"/>
      <c r="BG22" s="24"/>
      <c r="BH22" s="24"/>
      <c r="BI22" s="24"/>
      <c r="BJ22" s="24"/>
      <c r="BK22" s="37"/>
      <c r="BL22" s="24"/>
      <c r="BM22" s="24"/>
    </row>
    <row r="23" spans="2:109" x14ac:dyDescent="0.25">
      <c r="B23" s="30">
        <v>8</v>
      </c>
      <c r="C23" s="36" t="s">
        <v>348</v>
      </c>
      <c r="D23" s="313">
        <v>0</v>
      </c>
      <c r="E23" s="313">
        <v>0</v>
      </c>
      <c r="F23" s="313">
        <v>0</v>
      </c>
      <c r="G23" s="313">
        <v>0</v>
      </c>
      <c r="H23" s="313">
        <v>0</v>
      </c>
      <c r="I23" s="313">
        <v>0</v>
      </c>
      <c r="J23" s="313">
        <v>0</v>
      </c>
      <c r="K23" s="313">
        <v>0</v>
      </c>
      <c r="L23" s="313">
        <v>0</v>
      </c>
      <c r="M23" s="315">
        <v>0</v>
      </c>
      <c r="N23" s="315">
        <v>0</v>
      </c>
      <c r="O23" s="315">
        <v>0</v>
      </c>
      <c r="P23" s="315">
        <v>0</v>
      </c>
      <c r="Q23" s="315">
        <v>0</v>
      </c>
      <c r="R23" s="315">
        <v>0</v>
      </c>
      <c r="S23" s="315">
        <v>0</v>
      </c>
      <c r="T23" s="315">
        <v>0</v>
      </c>
      <c r="U23" s="318">
        <v>0</v>
      </c>
      <c r="V23" s="315">
        <v>0</v>
      </c>
      <c r="W23" s="315">
        <v>0</v>
      </c>
      <c r="X23" s="315">
        <v>0</v>
      </c>
      <c r="Y23" s="315">
        <v>0</v>
      </c>
      <c r="Z23" s="315">
        <v>0</v>
      </c>
      <c r="AA23" s="315">
        <v>0</v>
      </c>
      <c r="AB23" s="315">
        <v>0</v>
      </c>
      <c r="AC23" s="313">
        <v>0</v>
      </c>
      <c r="AD23" s="313">
        <v>0</v>
      </c>
      <c r="AE23" s="313">
        <v>0</v>
      </c>
      <c r="AF23" s="313">
        <v>0</v>
      </c>
      <c r="AG23" s="313">
        <v>0</v>
      </c>
      <c r="AH23" s="314">
        <v>0</v>
      </c>
      <c r="AI23" s="33"/>
      <c r="AJ23" s="33"/>
      <c r="AK23" s="33"/>
      <c r="AL23" s="33"/>
      <c r="AM23" s="33"/>
      <c r="AN23" s="33"/>
      <c r="AO23" s="33"/>
      <c r="AP23" s="33"/>
      <c r="AQ23" s="33"/>
      <c r="AR23" s="24"/>
      <c r="AS23" s="24"/>
      <c r="AT23" s="24"/>
      <c r="AU23" s="24"/>
      <c r="AV23" s="24"/>
      <c r="AW23" s="24"/>
      <c r="AX23" s="24"/>
      <c r="AY23" s="24"/>
      <c r="AZ23" s="24"/>
      <c r="BA23" s="24"/>
      <c r="BB23" s="24"/>
      <c r="BC23" s="24"/>
      <c r="BD23" s="24"/>
      <c r="BE23" s="24"/>
      <c r="BF23" s="24"/>
      <c r="BG23" s="24"/>
      <c r="BH23" s="24"/>
      <c r="BI23" s="24"/>
      <c r="BJ23" s="24"/>
      <c r="BK23" s="37"/>
      <c r="BL23" s="24"/>
      <c r="BM23" s="24"/>
    </row>
    <row r="24" spans="2:109" x14ac:dyDescent="0.25">
      <c r="B24" s="30">
        <v>9</v>
      </c>
      <c r="C24" s="38" t="s">
        <v>168</v>
      </c>
      <c r="D24" s="313">
        <v>0</v>
      </c>
      <c r="E24" s="313">
        <v>0</v>
      </c>
      <c r="F24" s="313">
        <v>0</v>
      </c>
      <c r="G24" s="313">
        <v>0</v>
      </c>
      <c r="H24" s="313">
        <v>0</v>
      </c>
      <c r="I24" s="313">
        <v>0</v>
      </c>
      <c r="J24" s="313">
        <v>0</v>
      </c>
      <c r="K24" s="313">
        <v>0</v>
      </c>
      <c r="L24" s="313">
        <v>0</v>
      </c>
      <c r="M24" s="315">
        <v>0</v>
      </c>
      <c r="N24" s="315">
        <v>0</v>
      </c>
      <c r="O24" s="315">
        <v>0</v>
      </c>
      <c r="P24" s="315">
        <v>0</v>
      </c>
      <c r="Q24" s="315">
        <v>0</v>
      </c>
      <c r="R24" s="315">
        <v>0</v>
      </c>
      <c r="S24" s="315">
        <v>0</v>
      </c>
      <c r="T24" s="315">
        <v>0</v>
      </c>
      <c r="U24" s="320">
        <v>0</v>
      </c>
      <c r="V24" s="315">
        <v>0</v>
      </c>
      <c r="W24" s="315">
        <v>0</v>
      </c>
      <c r="X24" s="315">
        <v>0</v>
      </c>
      <c r="Y24" s="315">
        <v>0</v>
      </c>
      <c r="Z24" s="315">
        <v>0</v>
      </c>
      <c r="AA24" s="315">
        <v>0</v>
      </c>
      <c r="AB24" s="315">
        <v>0</v>
      </c>
      <c r="AC24" s="313">
        <v>0</v>
      </c>
      <c r="AD24" s="313">
        <v>0</v>
      </c>
      <c r="AE24" s="313">
        <v>0</v>
      </c>
      <c r="AF24" s="313">
        <v>0</v>
      </c>
      <c r="AG24" s="313">
        <v>0</v>
      </c>
      <c r="AH24" s="314">
        <v>0</v>
      </c>
      <c r="AI24" s="33"/>
      <c r="AJ24" s="33"/>
      <c r="AK24" s="33"/>
      <c r="AL24" s="33"/>
      <c r="AM24" s="33"/>
      <c r="AN24" s="33"/>
      <c r="AO24" s="33"/>
      <c r="AP24" s="33"/>
      <c r="AQ24" s="33"/>
      <c r="AR24" s="24"/>
      <c r="AS24" s="24"/>
      <c r="AT24" s="24"/>
      <c r="AU24" s="24"/>
      <c r="AV24" s="24"/>
      <c r="AW24" s="24"/>
      <c r="AX24" s="24"/>
      <c r="AY24" s="24"/>
      <c r="AZ24" s="24"/>
      <c r="BA24" s="24"/>
      <c r="BB24" s="24"/>
      <c r="BC24" s="24"/>
      <c r="BD24" s="24"/>
      <c r="BE24" s="24"/>
      <c r="BF24" s="24"/>
      <c r="BG24" s="24"/>
      <c r="BH24" s="24"/>
      <c r="BI24" s="24"/>
      <c r="BJ24" s="24"/>
      <c r="BK24" s="37"/>
      <c r="BL24" s="24"/>
      <c r="BM24" s="24"/>
    </row>
    <row r="25" spans="2:109" s="41" customFormat="1" x14ac:dyDescent="0.25">
      <c r="B25" s="40">
        <v>10</v>
      </c>
      <c r="C25" s="38" t="s">
        <v>164</v>
      </c>
      <c r="D25" s="313">
        <v>0</v>
      </c>
      <c r="E25" s="313">
        <v>0</v>
      </c>
      <c r="F25" s="313">
        <v>0</v>
      </c>
      <c r="G25" s="313">
        <v>0</v>
      </c>
      <c r="H25" s="313">
        <v>0</v>
      </c>
      <c r="I25" s="313">
        <v>0</v>
      </c>
      <c r="J25" s="313">
        <v>0</v>
      </c>
      <c r="K25" s="313">
        <v>0</v>
      </c>
      <c r="L25" s="313">
        <v>0</v>
      </c>
      <c r="M25" s="315">
        <v>0</v>
      </c>
      <c r="N25" s="315">
        <v>0</v>
      </c>
      <c r="O25" s="315">
        <v>0</v>
      </c>
      <c r="P25" s="315">
        <v>0</v>
      </c>
      <c r="Q25" s="315">
        <v>0</v>
      </c>
      <c r="R25" s="315">
        <v>0</v>
      </c>
      <c r="S25" s="315">
        <v>0</v>
      </c>
      <c r="T25" s="315">
        <v>0</v>
      </c>
      <c r="U25" s="320">
        <v>0</v>
      </c>
      <c r="V25" s="315">
        <v>0</v>
      </c>
      <c r="W25" s="315">
        <v>0</v>
      </c>
      <c r="X25" s="315">
        <v>0</v>
      </c>
      <c r="Y25" s="315">
        <v>0</v>
      </c>
      <c r="Z25" s="315">
        <v>0</v>
      </c>
      <c r="AA25" s="315">
        <v>0</v>
      </c>
      <c r="AB25" s="315">
        <v>0</v>
      </c>
      <c r="AC25" s="313">
        <v>0</v>
      </c>
      <c r="AD25" s="313">
        <v>0</v>
      </c>
      <c r="AE25" s="313">
        <v>0</v>
      </c>
      <c r="AF25" s="313">
        <v>0</v>
      </c>
      <c r="AG25" s="313">
        <v>0</v>
      </c>
      <c r="AH25" s="314">
        <v>0</v>
      </c>
      <c r="AI25" s="33"/>
      <c r="AJ25" s="33"/>
      <c r="AK25" s="33"/>
      <c r="AL25" s="33"/>
      <c r="AM25" s="33"/>
      <c r="AN25" s="33"/>
      <c r="AO25" s="33"/>
      <c r="AP25" s="33"/>
      <c r="AQ25" s="33"/>
      <c r="AR25" s="37"/>
      <c r="AS25" s="37"/>
      <c r="AT25" s="37"/>
      <c r="AU25" s="37"/>
      <c r="AV25" s="37"/>
      <c r="AW25" s="37"/>
      <c r="AX25" s="37"/>
      <c r="AY25" s="37"/>
      <c r="AZ25" s="37"/>
      <c r="BA25" s="37"/>
      <c r="BB25" s="37"/>
      <c r="BC25" s="37"/>
      <c r="BD25" s="37"/>
      <c r="BE25" s="37"/>
      <c r="BF25" s="37"/>
      <c r="BG25" s="37"/>
      <c r="BH25" s="37"/>
      <c r="BI25" s="37"/>
      <c r="BJ25" s="37"/>
      <c r="BK25" s="37"/>
      <c r="BL25" s="37"/>
      <c r="BM25" s="37"/>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row>
    <row r="26" spans="2:109" ht="20.100000000000001" customHeight="1" x14ac:dyDescent="0.25">
      <c r="B26" s="30">
        <v>11</v>
      </c>
      <c r="C26" s="38" t="s">
        <v>165</v>
      </c>
      <c r="D26" s="313">
        <v>0</v>
      </c>
      <c r="E26" s="313">
        <v>0</v>
      </c>
      <c r="F26" s="319">
        <v>0</v>
      </c>
      <c r="G26" s="313">
        <v>0</v>
      </c>
      <c r="H26" s="313">
        <v>0</v>
      </c>
      <c r="I26" s="313">
        <v>0</v>
      </c>
      <c r="J26" s="313">
        <v>0</v>
      </c>
      <c r="K26" s="319">
        <v>0</v>
      </c>
      <c r="L26" s="313">
        <v>0</v>
      </c>
      <c r="M26" s="315">
        <v>0</v>
      </c>
      <c r="N26" s="315">
        <v>0</v>
      </c>
      <c r="O26" s="315">
        <v>0</v>
      </c>
      <c r="P26" s="315">
        <v>0</v>
      </c>
      <c r="Q26" s="315">
        <v>0</v>
      </c>
      <c r="R26" s="315">
        <v>0</v>
      </c>
      <c r="S26" s="315">
        <v>0</v>
      </c>
      <c r="T26" s="315">
        <v>0</v>
      </c>
      <c r="U26" s="320">
        <v>0</v>
      </c>
      <c r="V26" s="315">
        <v>0</v>
      </c>
      <c r="W26" s="315">
        <v>0</v>
      </c>
      <c r="X26" s="315">
        <v>0</v>
      </c>
      <c r="Y26" s="315">
        <v>0</v>
      </c>
      <c r="Z26" s="315">
        <v>0</v>
      </c>
      <c r="AA26" s="315">
        <v>0</v>
      </c>
      <c r="AB26" s="315">
        <v>0</v>
      </c>
      <c r="AC26" s="313">
        <v>0</v>
      </c>
      <c r="AD26" s="313">
        <v>0</v>
      </c>
      <c r="AE26" s="313">
        <v>0</v>
      </c>
      <c r="AF26" s="313">
        <v>0</v>
      </c>
      <c r="AG26" s="313">
        <v>0</v>
      </c>
      <c r="AH26" s="314">
        <v>0</v>
      </c>
      <c r="AI26" s="33"/>
      <c r="AJ26" s="33"/>
      <c r="AK26" s="29"/>
      <c r="AL26" s="33"/>
      <c r="AM26" s="33"/>
      <c r="AN26" s="33"/>
      <c r="AO26" s="33"/>
      <c r="AP26" s="29"/>
      <c r="AQ26" s="33"/>
      <c r="AR26" s="24"/>
      <c r="AS26" s="24"/>
      <c r="AT26" s="29"/>
      <c r="AU26" s="24"/>
      <c r="AV26" s="24"/>
      <c r="AW26" s="24"/>
      <c r="AX26" s="29"/>
      <c r="AY26" s="24"/>
      <c r="AZ26" s="24"/>
      <c r="BA26" s="24"/>
      <c r="BB26" s="29"/>
      <c r="BC26" s="24"/>
      <c r="BD26" s="24"/>
      <c r="BE26" s="24"/>
      <c r="BF26" s="29"/>
      <c r="BG26" s="24"/>
      <c r="BH26" s="24"/>
      <c r="BI26" s="24"/>
      <c r="BJ26" s="29"/>
      <c r="BK26" s="37"/>
      <c r="BL26" s="24"/>
      <c r="BM26" s="24"/>
    </row>
    <row r="27" spans="2:109" x14ac:dyDescent="0.25">
      <c r="B27" s="30">
        <v>12</v>
      </c>
      <c r="C27" s="36" t="s">
        <v>170</v>
      </c>
      <c r="D27" s="313">
        <v>0</v>
      </c>
      <c r="E27" s="313">
        <v>0</v>
      </c>
      <c r="F27" s="313">
        <v>0</v>
      </c>
      <c r="G27" s="313">
        <v>0</v>
      </c>
      <c r="H27" s="313">
        <v>0</v>
      </c>
      <c r="I27" s="313">
        <v>0</v>
      </c>
      <c r="J27" s="313">
        <v>0</v>
      </c>
      <c r="K27" s="313">
        <v>0</v>
      </c>
      <c r="L27" s="313">
        <v>0</v>
      </c>
      <c r="M27" s="315">
        <v>0</v>
      </c>
      <c r="N27" s="315">
        <v>0</v>
      </c>
      <c r="O27" s="315">
        <v>0</v>
      </c>
      <c r="P27" s="315">
        <v>0</v>
      </c>
      <c r="Q27" s="315">
        <v>0</v>
      </c>
      <c r="R27" s="315">
        <v>0</v>
      </c>
      <c r="S27" s="315">
        <v>0</v>
      </c>
      <c r="T27" s="315">
        <v>0</v>
      </c>
      <c r="U27" s="318">
        <v>0</v>
      </c>
      <c r="V27" s="315">
        <v>0</v>
      </c>
      <c r="W27" s="315">
        <v>0</v>
      </c>
      <c r="X27" s="315">
        <v>0</v>
      </c>
      <c r="Y27" s="315">
        <v>0</v>
      </c>
      <c r="Z27" s="315">
        <v>0</v>
      </c>
      <c r="AA27" s="315">
        <v>0</v>
      </c>
      <c r="AB27" s="315">
        <v>0</v>
      </c>
      <c r="AC27" s="313">
        <v>0</v>
      </c>
      <c r="AD27" s="313">
        <v>0</v>
      </c>
      <c r="AE27" s="313">
        <v>0</v>
      </c>
      <c r="AF27" s="313">
        <v>0</v>
      </c>
      <c r="AG27" s="313">
        <v>0</v>
      </c>
      <c r="AH27" s="314">
        <v>2.0110242419433021E-6</v>
      </c>
      <c r="AI27" s="33"/>
      <c r="AJ27" s="33"/>
      <c r="AK27" s="33"/>
      <c r="AL27" s="33"/>
      <c r="AM27" s="33"/>
      <c r="AN27" s="33"/>
      <c r="AO27" s="33"/>
      <c r="AP27" s="33"/>
      <c r="AQ27" s="33"/>
      <c r="AR27" s="24"/>
      <c r="AS27" s="24"/>
      <c r="AT27" s="24"/>
      <c r="AU27" s="24"/>
      <c r="AV27" s="24"/>
      <c r="AW27" s="24"/>
      <c r="AX27" s="24"/>
      <c r="AY27" s="24"/>
      <c r="AZ27" s="24"/>
      <c r="BA27" s="24"/>
      <c r="BB27" s="24"/>
      <c r="BC27" s="24"/>
      <c r="BD27" s="24"/>
      <c r="BE27" s="24"/>
      <c r="BF27" s="24"/>
      <c r="BG27" s="24"/>
      <c r="BH27" s="24"/>
      <c r="BI27" s="24"/>
      <c r="BJ27" s="24"/>
      <c r="BK27" s="37"/>
      <c r="BL27" s="24"/>
      <c r="BM27" s="24"/>
    </row>
    <row r="28" spans="2:109" s="41" customFormat="1" x14ac:dyDescent="0.25">
      <c r="B28" s="30">
        <v>13</v>
      </c>
      <c r="C28" s="38" t="s">
        <v>168</v>
      </c>
      <c r="D28" s="313">
        <v>0</v>
      </c>
      <c r="E28" s="313">
        <v>0</v>
      </c>
      <c r="F28" s="313">
        <v>0</v>
      </c>
      <c r="G28" s="313">
        <v>0</v>
      </c>
      <c r="H28" s="313">
        <v>0</v>
      </c>
      <c r="I28" s="313">
        <v>0</v>
      </c>
      <c r="J28" s="313">
        <v>0</v>
      </c>
      <c r="K28" s="313">
        <v>0</v>
      </c>
      <c r="L28" s="313">
        <v>0</v>
      </c>
      <c r="M28" s="315">
        <v>0</v>
      </c>
      <c r="N28" s="315">
        <v>0</v>
      </c>
      <c r="O28" s="315">
        <v>0</v>
      </c>
      <c r="P28" s="315">
        <v>0</v>
      </c>
      <c r="Q28" s="315">
        <v>0</v>
      </c>
      <c r="R28" s="315">
        <v>0</v>
      </c>
      <c r="S28" s="315">
        <v>0</v>
      </c>
      <c r="T28" s="315">
        <v>0</v>
      </c>
      <c r="U28" s="320">
        <v>0</v>
      </c>
      <c r="V28" s="315">
        <v>0</v>
      </c>
      <c r="W28" s="315">
        <v>0</v>
      </c>
      <c r="X28" s="315">
        <v>0</v>
      </c>
      <c r="Y28" s="315">
        <v>0</v>
      </c>
      <c r="Z28" s="315">
        <v>0</v>
      </c>
      <c r="AA28" s="315">
        <v>0</v>
      </c>
      <c r="AB28" s="315">
        <v>0</v>
      </c>
      <c r="AC28" s="313">
        <v>0</v>
      </c>
      <c r="AD28" s="313">
        <v>0</v>
      </c>
      <c r="AE28" s="313">
        <v>0</v>
      </c>
      <c r="AF28" s="313">
        <v>0</v>
      </c>
      <c r="AG28" s="313">
        <v>0</v>
      </c>
      <c r="AH28" s="314">
        <v>2.0110242419433021E-6</v>
      </c>
      <c r="AI28" s="33"/>
      <c r="AJ28" s="33"/>
      <c r="AK28" s="33"/>
      <c r="AL28" s="33"/>
      <c r="AM28" s="33"/>
      <c r="AN28" s="33"/>
      <c r="AO28" s="33"/>
      <c r="AP28" s="33"/>
      <c r="AQ28" s="33"/>
      <c r="AR28" s="24"/>
      <c r="AS28" s="24"/>
      <c r="AT28" s="24"/>
      <c r="AU28" s="24"/>
      <c r="AV28" s="24"/>
      <c r="AW28" s="24"/>
      <c r="AX28" s="24"/>
      <c r="AY28" s="24"/>
      <c r="AZ28" s="24"/>
      <c r="BA28" s="24"/>
      <c r="BB28" s="24"/>
      <c r="BC28" s="24"/>
      <c r="BD28" s="24"/>
      <c r="BE28" s="24"/>
      <c r="BF28" s="24"/>
      <c r="BG28" s="24"/>
      <c r="BH28" s="24"/>
      <c r="BI28" s="24"/>
      <c r="BJ28" s="24"/>
      <c r="BK28" s="37"/>
      <c r="BL28" s="24"/>
      <c r="BM28" s="24"/>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row>
    <row r="29" spans="2:109" s="41" customFormat="1" x14ac:dyDescent="0.25">
      <c r="B29" s="40">
        <v>14</v>
      </c>
      <c r="C29" s="38" t="s">
        <v>164</v>
      </c>
      <c r="D29" s="313">
        <v>0</v>
      </c>
      <c r="E29" s="313">
        <v>0</v>
      </c>
      <c r="F29" s="313">
        <v>0</v>
      </c>
      <c r="G29" s="313">
        <v>0</v>
      </c>
      <c r="H29" s="313">
        <v>0</v>
      </c>
      <c r="I29" s="313">
        <v>0</v>
      </c>
      <c r="J29" s="313">
        <v>0</v>
      </c>
      <c r="K29" s="313">
        <v>0</v>
      </c>
      <c r="L29" s="313">
        <v>0</v>
      </c>
      <c r="M29" s="315">
        <v>0</v>
      </c>
      <c r="N29" s="315">
        <v>0</v>
      </c>
      <c r="O29" s="315">
        <v>0</v>
      </c>
      <c r="P29" s="315">
        <v>0</v>
      </c>
      <c r="Q29" s="315">
        <v>0</v>
      </c>
      <c r="R29" s="315">
        <v>0</v>
      </c>
      <c r="S29" s="315">
        <v>0</v>
      </c>
      <c r="T29" s="315">
        <v>0</v>
      </c>
      <c r="U29" s="320">
        <v>0</v>
      </c>
      <c r="V29" s="315">
        <v>0</v>
      </c>
      <c r="W29" s="315">
        <v>0</v>
      </c>
      <c r="X29" s="315">
        <v>0</v>
      </c>
      <c r="Y29" s="315">
        <v>0</v>
      </c>
      <c r="Z29" s="315">
        <v>0</v>
      </c>
      <c r="AA29" s="315">
        <v>0</v>
      </c>
      <c r="AB29" s="315">
        <v>0</v>
      </c>
      <c r="AC29" s="313">
        <v>0</v>
      </c>
      <c r="AD29" s="313">
        <v>0</v>
      </c>
      <c r="AE29" s="313">
        <v>0</v>
      </c>
      <c r="AF29" s="313">
        <v>0</v>
      </c>
      <c r="AG29" s="313">
        <v>0</v>
      </c>
      <c r="AH29" s="314">
        <v>0</v>
      </c>
      <c r="AI29" s="33"/>
      <c r="AJ29" s="33"/>
      <c r="AK29" s="33"/>
      <c r="AL29" s="33"/>
      <c r="AM29" s="33"/>
      <c r="AN29" s="33"/>
      <c r="AO29" s="33"/>
      <c r="AP29" s="33"/>
      <c r="AQ29" s="33"/>
      <c r="AR29" s="37"/>
      <c r="AS29" s="37"/>
      <c r="AT29" s="37"/>
      <c r="AU29" s="37"/>
      <c r="AV29" s="37"/>
      <c r="AW29" s="37"/>
      <c r="AX29" s="37"/>
      <c r="AY29" s="37"/>
      <c r="AZ29" s="37"/>
      <c r="BA29" s="37"/>
      <c r="BB29" s="37"/>
      <c r="BC29" s="37"/>
      <c r="BD29" s="37"/>
      <c r="BE29" s="37"/>
      <c r="BF29" s="37"/>
      <c r="BG29" s="37"/>
      <c r="BH29" s="37"/>
      <c r="BI29" s="37"/>
      <c r="BJ29" s="37"/>
      <c r="BK29" s="37"/>
      <c r="BL29" s="37"/>
      <c r="BM29" s="37"/>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row>
    <row r="30" spans="2:109" x14ac:dyDescent="0.25">
      <c r="B30" s="30">
        <v>15</v>
      </c>
      <c r="C30" s="38" t="s">
        <v>165</v>
      </c>
      <c r="D30" s="313">
        <v>0</v>
      </c>
      <c r="E30" s="313">
        <v>0</v>
      </c>
      <c r="F30" s="319">
        <v>0</v>
      </c>
      <c r="G30" s="313">
        <v>0</v>
      </c>
      <c r="H30" s="313">
        <v>0</v>
      </c>
      <c r="I30" s="313">
        <v>0</v>
      </c>
      <c r="J30" s="313">
        <v>0</v>
      </c>
      <c r="K30" s="319">
        <v>0</v>
      </c>
      <c r="L30" s="313">
        <v>0</v>
      </c>
      <c r="M30" s="315">
        <v>0</v>
      </c>
      <c r="N30" s="315">
        <v>0</v>
      </c>
      <c r="O30" s="315">
        <v>0</v>
      </c>
      <c r="P30" s="315">
        <v>0</v>
      </c>
      <c r="Q30" s="315">
        <v>0</v>
      </c>
      <c r="R30" s="315">
        <v>0</v>
      </c>
      <c r="S30" s="315">
        <v>0</v>
      </c>
      <c r="T30" s="315">
        <v>0</v>
      </c>
      <c r="U30" s="320">
        <v>0</v>
      </c>
      <c r="V30" s="315">
        <v>0</v>
      </c>
      <c r="W30" s="315">
        <v>0</v>
      </c>
      <c r="X30" s="315">
        <v>0</v>
      </c>
      <c r="Y30" s="315">
        <v>0</v>
      </c>
      <c r="Z30" s="315">
        <v>0</v>
      </c>
      <c r="AA30" s="315">
        <v>0</v>
      </c>
      <c r="AB30" s="315">
        <v>0</v>
      </c>
      <c r="AC30" s="313">
        <v>0</v>
      </c>
      <c r="AD30" s="313">
        <v>0</v>
      </c>
      <c r="AE30" s="313">
        <v>0</v>
      </c>
      <c r="AF30" s="313">
        <v>0</v>
      </c>
      <c r="AG30" s="313">
        <v>0</v>
      </c>
      <c r="AH30" s="314">
        <v>0</v>
      </c>
      <c r="AI30" s="33"/>
      <c r="AJ30" s="33"/>
      <c r="AK30" s="29"/>
      <c r="AL30" s="33"/>
      <c r="AM30" s="33"/>
      <c r="AN30" s="33"/>
      <c r="AO30" s="33"/>
      <c r="AP30" s="29"/>
      <c r="AQ30" s="33"/>
      <c r="AR30" s="24"/>
      <c r="AS30" s="24"/>
      <c r="AT30" s="29"/>
      <c r="AU30" s="24"/>
      <c r="AV30" s="24"/>
      <c r="AW30" s="24"/>
      <c r="AX30" s="29"/>
      <c r="AY30" s="24"/>
      <c r="AZ30" s="24"/>
      <c r="BA30" s="24"/>
      <c r="BB30" s="29"/>
      <c r="BC30" s="24"/>
      <c r="BD30" s="24"/>
      <c r="BE30" s="24"/>
      <c r="BF30" s="29"/>
      <c r="BG30" s="24"/>
      <c r="BH30" s="24"/>
      <c r="BI30" s="24"/>
      <c r="BJ30" s="29"/>
      <c r="BK30" s="37"/>
      <c r="BL30" s="24"/>
      <c r="BM30" s="24"/>
    </row>
    <row r="31" spans="2:109" x14ac:dyDescent="0.25">
      <c r="B31" s="30">
        <v>16</v>
      </c>
      <c r="C31" s="36" t="s">
        <v>171</v>
      </c>
      <c r="D31" s="313">
        <v>2.3122375973996641E-4</v>
      </c>
      <c r="E31" s="313">
        <v>0</v>
      </c>
      <c r="F31" s="313">
        <v>0</v>
      </c>
      <c r="G31" s="313">
        <v>0</v>
      </c>
      <c r="H31" s="313">
        <v>0</v>
      </c>
      <c r="I31" s="313">
        <v>0</v>
      </c>
      <c r="J31" s="313">
        <v>0</v>
      </c>
      <c r="K31" s="313">
        <v>0</v>
      </c>
      <c r="L31" s="313">
        <v>0</v>
      </c>
      <c r="M31" s="315">
        <v>0</v>
      </c>
      <c r="N31" s="315">
        <v>0</v>
      </c>
      <c r="O31" s="315">
        <v>0</v>
      </c>
      <c r="P31" s="315">
        <v>0</v>
      </c>
      <c r="Q31" s="315">
        <v>0</v>
      </c>
      <c r="R31" s="315">
        <v>0</v>
      </c>
      <c r="S31" s="315">
        <v>0</v>
      </c>
      <c r="T31" s="315">
        <v>0</v>
      </c>
      <c r="U31" s="318">
        <v>0</v>
      </c>
      <c r="V31" s="315">
        <v>0</v>
      </c>
      <c r="W31" s="315">
        <v>0</v>
      </c>
      <c r="X31" s="315">
        <v>0</v>
      </c>
      <c r="Y31" s="315">
        <v>0</v>
      </c>
      <c r="Z31" s="315">
        <v>0</v>
      </c>
      <c r="AA31" s="315">
        <v>0</v>
      </c>
      <c r="AB31" s="315">
        <v>0</v>
      </c>
      <c r="AC31" s="313">
        <v>2.3122375973996641E-4</v>
      </c>
      <c r="AD31" s="313">
        <v>0</v>
      </c>
      <c r="AE31" s="313">
        <v>0</v>
      </c>
      <c r="AF31" s="313">
        <v>0</v>
      </c>
      <c r="AG31" s="313">
        <v>0</v>
      </c>
      <c r="AH31" s="314">
        <v>2.2502397901479334E-3</v>
      </c>
      <c r="AI31" s="33"/>
      <c r="AJ31" s="33"/>
      <c r="AK31" s="33"/>
      <c r="AL31" s="33"/>
      <c r="AM31" s="33"/>
      <c r="AN31" s="33"/>
      <c r="AO31" s="33"/>
      <c r="AP31" s="33"/>
      <c r="AQ31" s="33"/>
      <c r="AR31" s="24"/>
      <c r="AS31" s="24"/>
      <c r="AT31" s="24"/>
      <c r="AU31" s="24"/>
      <c r="AV31" s="24"/>
      <c r="AW31" s="24"/>
      <c r="AX31" s="24"/>
      <c r="AY31" s="24"/>
      <c r="AZ31" s="24"/>
      <c r="BA31" s="24"/>
      <c r="BB31" s="24"/>
      <c r="BC31" s="24"/>
      <c r="BD31" s="24"/>
      <c r="BE31" s="24"/>
      <c r="BF31" s="24"/>
      <c r="BG31" s="24"/>
      <c r="BH31" s="24"/>
      <c r="BI31" s="24"/>
      <c r="BJ31" s="24"/>
      <c r="BK31" s="37"/>
      <c r="BL31" s="24"/>
      <c r="BM31" s="24"/>
    </row>
    <row r="32" spans="2:109" x14ac:dyDescent="0.25">
      <c r="B32" s="30">
        <v>17</v>
      </c>
      <c r="C32" s="38" t="s">
        <v>168</v>
      </c>
      <c r="D32" s="313">
        <v>2.3122364867284018E-4</v>
      </c>
      <c r="E32" s="313">
        <v>0</v>
      </c>
      <c r="F32" s="313">
        <v>0</v>
      </c>
      <c r="G32" s="313">
        <v>0</v>
      </c>
      <c r="H32" s="313">
        <v>0</v>
      </c>
      <c r="I32" s="313">
        <v>0</v>
      </c>
      <c r="J32" s="313">
        <v>0</v>
      </c>
      <c r="K32" s="313">
        <v>0</v>
      </c>
      <c r="L32" s="313">
        <v>0</v>
      </c>
      <c r="M32" s="315">
        <v>0</v>
      </c>
      <c r="N32" s="315">
        <v>0</v>
      </c>
      <c r="O32" s="315">
        <v>0</v>
      </c>
      <c r="P32" s="315">
        <v>0</v>
      </c>
      <c r="Q32" s="315">
        <v>0</v>
      </c>
      <c r="R32" s="315">
        <v>0</v>
      </c>
      <c r="S32" s="315">
        <v>0</v>
      </c>
      <c r="T32" s="315">
        <v>0</v>
      </c>
      <c r="U32" s="320">
        <v>0</v>
      </c>
      <c r="V32" s="315">
        <v>0</v>
      </c>
      <c r="W32" s="315">
        <v>0</v>
      </c>
      <c r="X32" s="315">
        <v>0</v>
      </c>
      <c r="Y32" s="315">
        <v>0</v>
      </c>
      <c r="Z32" s="315">
        <v>0</v>
      </c>
      <c r="AA32" s="315">
        <v>0</v>
      </c>
      <c r="AB32" s="315">
        <v>0</v>
      </c>
      <c r="AC32" s="313">
        <v>2.3122364867284018E-4</v>
      </c>
      <c r="AD32" s="313">
        <v>0</v>
      </c>
      <c r="AE32" s="313">
        <v>0</v>
      </c>
      <c r="AF32" s="313">
        <v>0</v>
      </c>
      <c r="AG32" s="313">
        <v>0</v>
      </c>
      <c r="AH32" s="314">
        <v>2.2502394374819663E-3</v>
      </c>
      <c r="AI32" s="33"/>
      <c r="AJ32" s="33"/>
      <c r="AK32" s="33"/>
      <c r="AL32" s="33"/>
      <c r="AM32" s="33"/>
      <c r="AN32" s="33"/>
      <c r="AO32" s="33"/>
      <c r="AP32" s="33"/>
      <c r="AQ32" s="33"/>
      <c r="AR32" s="24"/>
      <c r="AS32" s="24"/>
      <c r="AT32" s="24"/>
      <c r="AU32" s="24"/>
      <c r="AV32" s="24"/>
      <c r="AW32" s="24"/>
      <c r="AX32" s="24"/>
      <c r="AY32" s="24"/>
      <c r="AZ32" s="24"/>
      <c r="BA32" s="24"/>
      <c r="BB32" s="24"/>
      <c r="BC32" s="24"/>
      <c r="BD32" s="24"/>
      <c r="BE32" s="24"/>
      <c r="BF32" s="24"/>
      <c r="BG32" s="24"/>
      <c r="BH32" s="24"/>
      <c r="BI32" s="24"/>
      <c r="BJ32" s="24"/>
      <c r="BK32" s="37"/>
      <c r="BL32" s="24"/>
      <c r="BM32" s="24"/>
    </row>
    <row r="33" spans="1:109" s="41" customFormat="1" x14ac:dyDescent="0.25">
      <c r="B33" s="40">
        <v>18</v>
      </c>
      <c r="C33" s="38" t="s">
        <v>164</v>
      </c>
      <c r="D33" s="313">
        <v>1.1106712619342694E-10</v>
      </c>
      <c r="E33" s="313">
        <v>0</v>
      </c>
      <c r="F33" s="313">
        <v>0</v>
      </c>
      <c r="G33" s="313">
        <v>0</v>
      </c>
      <c r="H33" s="313">
        <v>0</v>
      </c>
      <c r="I33" s="313">
        <v>0</v>
      </c>
      <c r="J33" s="313">
        <v>0</v>
      </c>
      <c r="K33" s="313">
        <v>0</v>
      </c>
      <c r="L33" s="313">
        <v>0</v>
      </c>
      <c r="M33" s="315">
        <v>0</v>
      </c>
      <c r="N33" s="315">
        <v>0</v>
      </c>
      <c r="O33" s="315">
        <v>0</v>
      </c>
      <c r="P33" s="315">
        <v>0</v>
      </c>
      <c r="Q33" s="315">
        <v>0</v>
      </c>
      <c r="R33" s="315">
        <v>0</v>
      </c>
      <c r="S33" s="315">
        <v>0</v>
      </c>
      <c r="T33" s="315">
        <v>0</v>
      </c>
      <c r="U33" s="320">
        <v>0</v>
      </c>
      <c r="V33" s="315">
        <v>0</v>
      </c>
      <c r="W33" s="315">
        <v>0</v>
      </c>
      <c r="X33" s="315">
        <v>0</v>
      </c>
      <c r="Y33" s="315">
        <v>0</v>
      </c>
      <c r="Z33" s="315">
        <v>0</v>
      </c>
      <c r="AA33" s="315">
        <v>0</v>
      </c>
      <c r="AB33" s="315">
        <v>0</v>
      </c>
      <c r="AC33" s="313">
        <v>1.1106712619342694E-10</v>
      </c>
      <c r="AD33" s="313">
        <v>0</v>
      </c>
      <c r="AE33" s="313">
        <v>0</v>
      </c>
      <c r="AF33" s="313">
        <v>0</v>
      </c>
      <c r="AG33" s="313">
        <v>0</v>
      </c>
      <c r="AH33" s="314">
        <v>3.5266596688833133E-10</v>
      </c>
      <c r="AI33" s="33"/>
      <c r="AJ33" s="33"/>
      <c r="AK33" s="33"/>
      <c r="AL33" s="33"/>
      <c r="AM33" s="33"/>
      <c r="AN33" s="33"/>
      <c r="AO33" s="33"/>
      <c r="AP33" s="33"/>
      <c r="AQ33" s="33"/>
      <c r="AR33" s="37"/>
      <c r="AS33" s="37"/>
      <c r="AT33" s="37"/>
      <c r="AU33" s="37"/>
      <c r="AV33" s="37"/>
      <c r="AW33" s="37"/>
      <c r="AX33" s="37"/>
      <c r="AY33" s="37"/>
      <c r="AZ33" s="37"/>
      <c r="BA33" s="37"/>
      <c r="BB33" s="37"/>
      <c r="BC33" s="37"/>
      <c r="BD33" s="37"/>
      <c r="BE33" s="37"/>
      <c r="BF33" s="37"/>
      <c r="BG33" s="37"/>
      <c r="BH33" s="37"/>
      <c r="BI33" s="37"/>
      <c r="BJ33" s="37"/>
      <c r="BK33" s="37"/>
      <c r="BL33" s="37"/>
      <c r="BM33" s="37"/>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row>
    <row r="34" spans="1:109" x14ac:dyDescent="0.25">
      <c r="B34" s="30">
        <v>19</v>
      </c>
      <c r="C34" s="38" t="s">
        <v>165</v>
      </c>
      <c r="D34" s="313">
        <v>0</v>
      </c>
      <c r="E34" s="313">
        <v>0</v>
      </c>
      <c r="F34" s="319">
        <v>0</v>
      </c>
      <c r="G34" s="313">
        <v>0</v>
      </c>
      <c r="H34" s="313">
        <v>0</v>
      </c>
      <c r="I34" s="313">
        <v>0</v>
      </c>
      <c r="J34" s="313">
        <v>0</v>
      </c>
      <c r="K34" s="319">
        <v>0</v>
      </c>
      <c r="L34" s="313">
        <v>0</v>
      </c>
      <c r="M34" s="315">
        <v>0</v>
      </c>
      <c r="N34" s="315">
        <v>0</v>
      </c>
      <c r="O34" s="315">
        <v>0</v>
      </c>
      <c r="P34" s="315">
        <v>0</v>
      </c>
      <c r="Q34" s="315">
        <v>0</v>
      </c>
      <c r="R34" s="315">
        <v>0</v>
      </c>
      <c r="S34" s="315">
        <v>0</v>
      </c>
      <c r="T34" s="315">
        <v>0</v>
      </c>
      <c r="U34" s="320">
        <v>0</v>
      </c>
      <c r="V34" s="315">
        <v>0</v>
      </c>
      <c r="W34" s="315">
        <v>0</v>
      </c>
      <c r="X34" s="315">
        <v>0</v>
      </c>
      <c r="Y34" s="315">
        <v>0</v>
      </c>
      <c r="Z34" s="315">
        <v>0</v>
      </c>
      <c r="AA34" s="315">
        <v>0</v>
      </c>
      <c r="AB34" s="315">
        <v>0</v>
      </c>
      <c r="AC34" s="313">
        <v>0</v>
      </c>
      <c r="AD34" s="313">
        <v>0</v>
      </c>
      <c r="AE34" s="313">
        <v>0</v>
      </c>
      <c r="AF34" s="313">
        <v>0</v>
      </c>
      <c r="AG34" s="313">
        <v>0</v>
      </c>
      <c r="AH34" s="314">
        <v>0</v>
      </c>
      <c r="AI34" s="33"/>
      <c r="AJ34" s="33"/>
      <c r="AK34" s="29"/>
      <c r="AL34" s="33"/>
      <c r="AM34" s="33"/>
      <c r="AN34" s="33"/>
      <c r="AO34" s="33"/>
      <c r="AP34" s="29"/>
      <c r="AQ34" s="33"/>
      <c r="AR34" s="24"/>
      <c r="AS34" s="24"/>
      <c r="AT34" s="29"/>
      <c r="AU34" s="24"/>
      <c r="AV34" s="24"/>
      <c r="AW34" s="24"/>
      <c r="AX34" s="29"/>
      <c r="AY34" s="24"/>
      <c r="AZ34" s="24"/>
      <c r="BA34" s="24"/>
      <c r="BB34" s="29"/>
      <c r="BC34" s="24"/>
      <c r="BD34" s="24"/>
      <c r="BE34" s="24"/>
      <c r="BF34" s="29"/>
      <c r="BG34" s="24"/>
      <c r="BH34" s="24"/>
      <c r="BI34" s="24"/>
      <c r="BJ34" s="29"/>
      <c r="BK34" s="37"/>
      <c r="BL34" s="24"/>
      <c r="BM34" s="24"/>
    </row>
    <row r="35" spans="1:109" x14ac:dyDescent="0.25">
      <c r="B35" s="30">
        <v>20</v>
      </c>
      <c r="C35" s="34" t="s">
        <v>172</v>
      </c>
      <c r="D35" s="313">
        <v>0.97342631301129667</v>
      </c>
      <c r="E35" s="313">
        <v>0.39331290931099372</v>
      </c>
      <c r="F35" s="313">
        <v>0</v>
      </c>
      <c r="G35" s="313">
        <v>7.5689868944994618E-2</v>
      </c>
      <c r="H35" s="313">
        <v>0.1527769640253048</v>
      </c>
      <c r="I35" s="313">
        <v>3.9159987725716798E-3</v>
      </c>
      <c r="J35" s="313">
        <v>1.0066307280244065E-3</v>
      </c>
      <c r="K35" s="313">
        <v>0</v>
      </c>
      <c r="L35" s="313">
        <v>0</v>
      </c>
      <c r="M35" s="315">
        <v>0</v>
      </c>
      <c r="N35" s="315">
        <v>0</v>
      </c>
      <c r="O35" s="315">
        <v>0</v>
      </c>
      <c r="P35" s="315">
        <v>0</v>
      </c>
      <c r="Q35" s="315">
        <v>0</v>
      </c>
      <c r="R35" s="315">
        <v>0</v>
      </c>
      <c r="S35" s="315">
        <v>0</v>
      </c>
      <c r="T35" s="315">
        <v>0</v>
      </c>
      <c r="U35" s="316">
        <v>0</v>
      </c>
      <c r="V35" s="315">
        <v>0</v>
      </c>
      <c r="W35" s="315">
        <v>0</v>
      </c>
      <c r="X35" s="315">
        <v>0</v>
      </c>
      <c r="Y35" s="315">
        <v>0</v>
      </c>
      <c r="Z35" s="315">
        <v>0</v>
      </c>
      <c r="AA35" s="315">
        <v>0</v>
      </c>
      <c r="AB35" s="315">
        <v>0</v>
      </c>
      <c r="AC35" s="313">
        <v>0.97734231178386843</v>
      </c>
      <c r="AD35" s="313">
        <v>0.39431954003901809</v>
      </c>
      <c r="AE35" s="313">
        <v>0</v>
      </c>
      <c r="AF35" s="313">
        <v>7.5689868944994618E-2</v>
      </c>
      <c r="AG35" s="313">
        <v>0.1527769640253048</v>
      </c>
      <c r="AH35" s="314">
        <v>1.9833213680004707</v>
      </c>
      <c r="AI35" s="33"/>
      <c r="AJ35" s="33"/>
      <c r="AK35" s="33"/>
      <c r="AL35" s="33"/>
      <c r="AM35" s="33"/>
      <c r="AN35" s="33"/>
      <c r="AO35" s="33"/>
      <c r="AP35" s="33"/>
      <c r="AQ35" s="33"/>
      <c r="AR35" s="24"/>
      <c r="AS35" s="24"/>
      <c r="AT35" s="24"/>
      <c r="AU35" s="24"/>
      <c r="AV35" s="24"/>
      <c r="AW35" s="24"/>
      <c r="AX35" s="24"/>
      <c r="AY35" s="24"/>
      <c r="AZ35" s="24"/>
      <c r="BA35" s="24"/>
      <c r="BB35" s="24"/>
      <c r="BC35" s="24"/>
      <c r="BD35" s="24"/>
      <c r="BE35" s="24"/>
      <c r="BF35" s="24"/>
      <c r="BG35" s="24"/>
      <c r="BH35" s="24"/>
      <c r="BI35" s="24"/>
      <c r="BJ35" s="24"/>
      <c r="BK35" s="37"/>
      <c r="BL35" s="24"/>
      <c r="BM35" s="24"/>
    </row>
    <row r="36" spans="1:109" ht="17.100000000000001" customHeight="1" x14ac:dyDescent="0.25">
      <c r="B36" s="30">
        <v>21</v>
      </c>
      <c r="C36" s="36" t="s">
        <v>168</v>
      </c>
      <c r="D36" s="313">
        <v>0.86189420964201935</v>
      </c>
      <c r="E36" s="313">
        <v>0.31521969746240175</v>
      </c>
      <c r="F36" s="313">
        <v>0</v>
      </c>
      <c r="G36" s="313">
        <v>7.2130805362032563E-2</v>
      </c>
      <c r="H36" s="313">
        <v>0.12246930018523297</v>
      </c>
      <c r="I36" s="313">
        <v>3.8329348326535716E-3</v>
      </c>
      <c r="J36" s="313">
        <v>1.0066307280244065E-3</v>
      </c>
      <c r="K36" s="313">
        <v>0</v>
      </c>
      <c r="L36" s="313">
        <v>0</v>
      </c>
      <c r="M36" s="315">
        <v>0</v>
      </c>
      <c r="N36" s="315">
        <v>0</v>
      </c>
      <c r="O36" s="315">
        <v>0</v>
      </c>
      <c r="P36" s="315">
        <v>0</v>
      </c>
      <c r="Q36" s="315">
        <v>0</v>
      </c>
      <c r="R36" s="315">
        <v>0</v>
      </c>
      <c r="S36" s="315">
        <v>0</v>
      </c>
      <c r="T36" s="315">
        <v>0</v>
      </c>
      <c r="U36" s="318">
        <v>0</v>
      </c>
      <c r="V36" s="315">
        <v>0</v>
      </c>
      <c r="W36" s="315">
        <v>0</v>
      </c>
      <c r="X36" s="315">
        <v>0</v>
      </c>
      <c r="Y36" s="315">
        <v>0</v>
      </c>
      <c r="Z36" s="315">
        <v>0</v>
      </c>
      <c r="AA36" s="315">
        <v>0</v>
      </c>
      <c r="AB36" s="315">
        <v>0</v>
      </c>
      <c r="AC36" s="313">
        <v>0.86572714447467303</v>
      </c>
      <c r="AD36" s="313">
        <v>0.31622632819042612</v>
      </c>
      <c r="AE36" s="313">
        <v>0</v>
      </c>
      <c r="AF36" s="313">
        <v>7.2130805362032563E-2</v>
      </c>
      <c r="AG36" s="313">
        <v>0.12246930018523297</v>
      </c>
      <c r="AH36" s="314">
        <v>1.7658775367910835</v>
      </c>
      <c r="AI36" s="33"/>
      <c r="AJ36" s="33"/>
      <c r="AK36" s="33"/>
      <c r="AL36" s="33"/>
      <c r="AM36" s="33"/>
      <c r="AN36" s="33"/>
      <c r="AO36" s="33"/>
      <c r="AP36" s="33"/>
      <c r="AQ36" s="33"/>
      <c r="AR36" s="24"/>
      <c r="AS36" s="24"/>
      <c r="AT36" s="24"/>
      <c r="AU36" s="24"/>
      <c r="AV36" s="24"/>
      <c r="AW36" s="24"/>
      <c r="AX36" s="24"/>
      <c r="AY36" s="24"/>
      <c r="AZ36" s="24"/>
      <c r="BA36" s="24"/>
      <c r="BB36" s="24"/>
      <c r="BC36" s="24"/>
      <c r="BD36" s="24"/>
      <c r="BE36" s="24"/>
      <c r="BF36" s="24"/>
      <c r="BG36" s="24"/>
      <c r="BH36" s="24"/>
      <c r="BI36" s="24"/>
      <c r="BJ36" s="24"/>
      <c r="BK36" s="37"/>
      <c r="BL36" s="24"/>
      <c r="BM36" s="24"/>
    </row>
    <row r="37" spans="1:109" ht="12" customHeight="1" x14ac:dyDescent="0.25">
      <c r="B37" s="30">
        <v>22</v>
      </c>
      <c r="C37" s="44" t="s">
        <v>164</v>
      </c>
      <c r="D37" s="313">
        <v>0.11060755542868536</v>
      </c>
      <c r="E37" s="313">
        <v>7.8093211848591915E-2</v>
      </c>
      <c r="F37" s="313">
        <v>0</v>
      </c>
      <c r="G37" s="313">
        <v>3.5590635829620639E-3</v>
      </c>
      <c r="H37" s="313">
        <v>3.0307663840071841E-2</v>
      </c>
      <c r="I37" s="313">
        <v>1.6496488195484441E-5</v>
      </c>
      <c r="J37" s="313">
        <v>0</v>
      </c>
      <c r="K37" s="313">
        <v>0</v>
      </c>
      <c r="L37" s="313">
        <v>0</v>
      </c>
      <c r="M37" s="315">
        <v>0</v>
      </c>
      <c r="N37" s="315">
        <v>0</v>
      </c>
      <c r="O37" s="315">
        <v>0</v>
      </c>
      <c r="P37" s="315">
        <v>0</v>
      </c>
      <c r="Q37" s="315">
        <v>0</v>
      </c>
      <c r="R37" s="315">
        <v>0</v>
      </c>
      <c r="S37" s="315">
        <v>0</v>
      </c>
      <c r="T37" s="315">
        <v>0</v>
      </c>
      <c r="U37" s="318">
        <v>0</v>
      </c>
      <c r="V37" s="315">
        <v>0</v>
      </c>
      <c r="W37" s="315">
        <v>0</v>
      </c>
      <c r="X37" s="315">
        <v>0</v>
      </c>
      <c r="Y37" s="315">
        <v>0</v>
      </c>
      <c r="Z37" s="315">
        <v>0</v>
      </c>
      <c r="AA37" s="315">
        <v>0</v>
      </c>
      <c r="AB37" s="315">
        <v>0</v>
      </c>
      <c r="AC37" s="313">
        <v>0.11062405191688085</v>
      </c>
      <c r="AD37" s="313">
        <v>7.8093211848591915E-2</v>
      </c>
      <c r="AE37" s="313">
        <v>0</v>
      </c>
      <c r="AF37" s="313">
        <v>3.5590635829620639E-3</v>
      </c>
      <c r="AG37" s="313">
        <v>3.0307663840071841E-2</v>
      </c>
      <c r="AH37" s="314">
        <v>0.21678917647201396</v>
      </c>
      <c r="AI37" s="33"/>
      <c r="AJ37" s="33"/>
      <c r="AK37" s="33"/>
      <c r="AL37" s="33"/>
      <c r="AM37" s="33"/>
      <c r="AN37" s="33"/>
      <c r="AO37" s="33"/>
      <c r="AP37" s="33"/>
      <c r="AQ37" s="33"/>
      <c r="AR37" s="37"/>
      <c r="AS37" s="37"/>
      <c r="AT37" s="37"/>
      <c r="AU37" s="37"/>
      <c r="AV37" s="37"/>
      <c r="AW37" s="37"/>
      <c r="AX37" s="37"/>
      <c r="AY37" s="37"/>
      <c r="AZ37" s="37"/>
      <c r="BA37" s="37"/>
      <c r="BB37" s="37"/>
      <c r="BC37" s="37"/>
      <c r="BD37" s="37"/>
      <c r="BE37" s="37"/>
      <c r="BF37" s="37"/>
      <c r="BG37" s="37"/>
      <c r="BH37" s="37"/>
      <c r="BI37" s="37"/>
      <c r="BJ37" s="37"/>
      <c r="BK37" s="37"/>
      <c r="BL37" s="37"/>
      <c r="BM37" s="37"/>
    </row>
    <row r="38" spans="1:109" x14ac:dyDescent="0.25">
      <c r="B38" s="30">
        <v>23</v>
      </c>
      <c r="C38" s="36" t="s">
        <v>165</v>
      </c>
      <c r="D38" s="313">
        <v>9.2454794059199476E-4</v>
      </c>
      <c r="E38" s="313">
        <v>0</v>
      </c>
      <c r="F38" s="319">
        <v>0</v>
      </c>
      <c r="G38" s="313">
        <v>0</v>
      </c>
      <c r="H38" s="313">
        <v>0</v>
      </c>
      <c r="I38" s="313">
        <v>6.6567451722623623E-5</v>
      </c>
      <c r="J38" s="313">
        <v>0</v>
      </c>
      <c r="K38" s="319">
        <v>0</v>
      </c>
      <c r="L38" s="313">
        <v>0</v>
      </c>
      <c r="M38" s="315">
        <v>0</v>
      </c>
      <c r="N38" s="315">
        <v>0</v>
      </c>
      <c r="O38" s="315">
        <v>0</v>
      </c>
      <c r="P38" s="315">
        <v>0</v>
      </c>
      <c r="Q38" s="315">
        <v>0</v>
      </c>
      <c r="R38" s="315">
        <v>0</v>
      </c>
      <c r="S38" s="315">
        <v>0</v>
      </c>
      <c r="T38" s="315">
        <v>0</v>
      </c>
      <c r="U38" s="318">
        <v>0</v>
      </c>
      <c r="V38" s="315">
        <v>0</v>
      </c>
      <c r="W38" s="315">
        <v>0</v>
      </c>
      <c r="X38" s="315">
        <v>0</v>
      </c>
      <c r="Y38" s="315">
        <v>0</v>
      </c>
      <c r="Z38" s="315">
        <v>0</v>
      </c>
      <c r="AA38" s="315">
        <v>0</v>
      </c>
      <c r="AB38" s="315">
        <v>0</v>
      </c>
      <c r="AC38" s="313">
        <v>9.9111539231461839E-4</v>
      </c>
      <c r="AD38" s="313">
        <v>0</v>
      </c>
      <c r="AE38" s="313">
        <v>0</v>
      </c>
      <c r="AF38" s="313">
        <v>0</v>
      </c>
      <c r="AG38" s="313">
        <v>0</v>
      </c>
      <c r="AH38" s="314">
        <v>6.546547373734215E-4</v>
      </c>
      <c r="AI38" s="33"/>
      <c r="AJ38" s="33"/>
      <c r="AK38" s="29"/>
      <c r="AL38" s="33"/>
      <c r="AM38" s="33"/>
      <c r="AN38" s="33"/>
      <c r="AO38" s="33"/>
      <c r="AP38" s="29"/>
      <c r="AQ38" s="33"/>
      <c r="AR38" s="24"/>
      <c r="AS38" s="24"/>
      <c r="AT38" s="29"/>
      <c r="AU38" s="24"/>
      <c r="AV38" s="24"/>
      <c r="AW38" s="24"/>
      <c r="AX38" s="29"/>
      <c r="AY38" s="24"/>
      <c r="AZ38" s="24"/>
      <c r="BA38" s="24"/>
      <c r="BB38" s="29"/>
      <c r="BC38" s="24"/>
      <c r="BD38" s="24"/>
      <c r="BE38" s="24"/>
      <c r="BF38" s="29"/>
      <c r="BG38" s="24"/>
      <c r="BH38" s="24"/>
      <c r="BI38" s="24"/>
      <c r="BJ38" s="29"/>
      <c r="BK38" s="37"/>
      <c r="BL38" s="24"/>
      <c r="BM38" s="24"/>
    </row>
    <row r="39" spans="1:109" x14ac:dyDescent="0.25">
      <c r="B39" s="30">
        <v>24</v>
      </c>
      <c r="C39" s="34" t="s">
        <v>173</v>
      </c>
      <c r="D39" s="313">
        <v>21.210701817894016</v>
      </c>
      <c r="E39" s="313">
        <v>1.6276874250871782</v>
      </c>
      <c r="F39" s="313">
        <v>0</v>
      </c>
      <c r="G39" s="313">
        <v>0</v>
      </c>
      <c r="H39" s="313">
        <v>0</v>
      </c>
      <c r="I39" s="313">
        <v>0</v>
      </c>
      <c r="J39" s="313">
        <v>0</v>
      </c>
      <c r="K39" s="313">
        <v>0</v>
      </c>
      <c r="L39" s="313">
        <v>0</v>
      </c>
      <c r="M39" s="315">
        <v>0</v>
      </c>
      <c r="N39" s="315">
        <v>0</v>
      </c>
      <c r="O39" s="315">
        <v>0</v>
      </c>
      <c r="P39" s="315">
        <v>0</v>
      </c>
      <c r="Q39" s="315">
        <v>0</v>
      </c>
      <c r="R39" s="315">
        <v>0</v>
      </c>
      <c r="S39" s="315">
        <v>0</v>
      </c>
      <c r="T39" s="315">
        <v>0</v>
      </c>
      <c r="U39" s="316">
        <v>0</v>
      </c>
      <c r="V39" s="315">
        <v>0</v>
      </c>
      <c r="W39" s="315">
        <v>0</v>
      </c>
      <c r="X39" s="315">
        <v>0</v>
      </c>
      <c r="Y39" s="315">
        <v>0</v>
      </c>
      <c r="Z39" s="315">
        <v>0</v>
      </c>
      <c r="AA39" s="315">
        <v>0</v>
      </c>
      <c r="AB39" s="315">
        <v>0</v>
      </c>
      <c r="AC39" s="313">
        <v>21.210701817894016</v>
      </c>
      <c r="AD39" s="313">
        <v>1.6276874250871782</v>
      </c>
      <c r="AE39" s="313">
        <v>0</v>
      </c>
      <c r="AF39" s="313">
        <v>0</v>
      </c>
      <c r="AG39" s="313">
        <v>0</v>
      </c>
      <c r="AH39" s="314">
        <v>15.018892821510427</v>
      </c>
      <c r="AI39" s="33"/>
      <c r="AJ39" s="33"/>
      <c r="AK39" s="33"/>
      <c r="AL39" s="33"/>
      <c r="AM39" s="33"/>
      <c r="AN39" s="33"/>
      <c r="AO39" s="33"/>
      <c r="AP39" s="33"/>
      <c r="AQ39" s="33"/>
      <c r="AR39" s="29"/>
      <c r="AS39" s="29"/>
      <c r="AT39" s="29"/>
      <c r="AU39" s="29"/>
      <c r="AV39" s="42"/>
      <c r="AW39" s="42"/>
      <c r="AX39" s="42"/>
      <c r="AY39" s="42"/>
      <c r="AZ39" s="29"/>
      <c r="BA39" s="29"/>
      <c r="BB39" s="29"/>
      <c r="BC39" s="29"/>
      <c r="BD39" s="29"/>
      <c r="BE39" s="29"/>
      <c r="BF39" s="29"/>
      <c r="BG39" s="29"/>
      <c r="BH39" s="37"/>
      <c r="BI39" s="37"/>
      <c r="BJ39" s="37"/>
      <c r="BK39" s="37"/>
      <c r="BL39" s="37"/>
      <c r="BM39" s="37"/>
    </row>
    <row r="40" spans="1:109" x14ac:dyDescent="0.25">
      <c r="B40" s="30">
        <v>25</v>
      </c>
      <c r="C40" s="36" t="s">
        <v>174</v>
      </c>
      <c r="D40" s="313">
        <v>20.953545520990414</v>
      </c>
      <c r="E40" s="313">
        <v>1.6276874250871782</v>
      </c>
      <c r="F40" s="313">
        <v>0</v>
      </c>
      <c r="G40" s="313">
        <v>0</v>
      </c>
      <c r="H40" s="313">
        <v>0</v>
      </c>
      <c r="I40" s="313">
        <v>0</v>
      </c>
      <c r="J40" s="313">
        <v>0</v>
      </c>
      <c r="K40" s="313">
        <v>0</v>
      </c>
      <c r="L40" s="313">
        <v>0</v>
      </c>
      <c r="M40" s="315">
        <v>0</v>
      </c>
      <c r="N40" s="315">
        <v>0</v>
      </c>
      <c r="O40" s="315">
        <v>0</v>
      </c>
      <c r="P40" s="315">
        <v>0</v>
      </c>
      <c r="Q40" s="315">
        <v>0</v>
      </c>
      <c r="R40" s="315">
        <v>0</v>
      </c>
      <c r="S40" s="315">
        <v>0</v>
      </c>
      <c r="T40" s="315">
        <v>0</v>
      </c>
      <c r="U40" s="318">
        <v>0</v>
      </c>
      <c r="V40" s="315">
        <v>0</v>
      </c>
      <c r="W40" s="315">
        <v>0</v>
      </c>
      <c r="X40" s="315">
        <v>0</v>
      </c>
      <c r="Y40" s="315">
        <v>0</v>
      </c>
      <c r="Z40" s="315">
        <v>0</v>
      </c>
      <c r="AA40" s="315">
        <v>0</v>
      </c>
      <c r="AB40" s="315">
        <v>0</v>
      </c>
      <c r="AC40" s="313">
        <v>20.953545520990414</v>
      </c>
      <c r="AD40" s="313">
        <v>1.6276874250871782</v>
      </c>
      <c r="AE40" s="313">
        <v>0</v>
      </c>
      <c r="AF40" s="313">
        <v>0</v>
      </c>
      <c r="AG40" s="313">
        <v>0</v>
      </c>
      <c r="AH40" s="314">
        <v>14.836805359495692</v>
      </c>
      <c r="AI40" s="33"/>
      <c r="AJ40" s="33"/>
      <c r="AK40" s="33"/>
      <c r="AL40" s="33"/>
      <c r="AM40" s="33"/>
      <c r="AN40" s="33"/>
      <c r="AO40" s="33"/>
      <c r="AP40" s="33"/>
      <c r="AQ40" s="33"/>
      <c r="AR40" s="29"/>
      <c r="AS40" s="29"/>
      <c r="AT40" s="29"/>
      <c r="AU40" s="29"/>
      <c r="AV40" s="42"/>
      <c r="AW40" s="42"/>
      <c r="AX40" s="42"/>
      <c r="AY40" s="42"/>
      <c r="AZ40" s="29"/>
      <c r="BA40" s="29"/>
      <c r="BB40" s="29"/>
      <c r="BC40" s="29"/>
      <c r="BD40" s="29"/>
      <c r="BE40" s="29"/>
      <c r="BF40" s="29"/>
      <c r="BG40" s="29"/>
      <c r="BH40" s="37"/>
      <c r="BI40" s="37"/>
      <c r="BJ40" s="37"/>
      <c r="BK40" s="37"/>
      <c r="BL40" s="37"/>
      <c r="BM40" s="37"/>
    </row>
    <row r="41" spans="1:109" x14ac:dyDescent="0.25">
      <c r="B41" s="30">
        <v>26</v>
      </c>
      <c r="C41" s="36" t="s">
        <v>175</v>
      </c>
      <c r="D41" s="313">
        <v>5.7911937044588566E-2</v>
      </c>
      <c r="E41" s="313">
        <v>0</v>
      </c>
      <c r="F41" s="313">
        <v>0</v>
      </c>
      <c r="G41" s="313">
        <v>0</v>
      </c>
      <c r="H41" s="313">
        <v>0</v>
      </c>
      <c r="I41" s="313">
        <v>0</v>
      </c>
      <c r="J41" s="313">
        <v>0</v>
      </c>
      <c r="K41" s="313">
        <v>0</v>
      </c>
      <c r="L41" s="313">
        <v>0</v>
      </c>
      <c r="M41" s="315">
        <v>0</v>
      </c>
      <c r="N41" s="315">
        <v>0</v>
      </c>
      <c r="O41" s="315">
        <v>0</v>
      </c>
      <c r="P41" s="315">
        <v>0</v>
      </c>
      <c r="Q41" s="315">
        <v>0</v>
      </c>
      <c r="R41" s="315">
        <v>0</v>
      </c>
      <c r="S41" s="315">
        <v>0</v>
      </c>
      <c r="T41" s="315">
        <v>0</v>
      </c>
      <c r="U41" s="320">
        <v>0</v>
      </c>
      <c r="V41" s="315">
        <v>0</v>
      </c>
      <c r="W41" s="315">
        <v>0</v>
      </c>
      <c r="X41" s="315">
        <v>0</v>
      </c>
      <c r="Y41" s="315">
        <v>0</v>
      </c>
      <c r="Z41" s="315">
        <v>0</v>
      </c>
      <c r="AA41" s="315">
        <v>0</v>
      </c>
      <c r="AB41" s="315">
        <v>0</v>
      </c>
      <c r="AC41" s="313">
        <v>5.7911937044588566E-2</v>
      </c>
      <c r="AD41" s="313">
        <v>0</v>
      </c>
      <c r="AE41" s="313">
        <v>0</v>
      </c>
      <c r="AF41" s="313">
        <v>0</v>
      </c>
      <c r="AG41" s="313">
        <v>0</v>
      </c>
      <c r="AH41" s="314">
        <v>4.1006336472325836E-2</v>
      </c>
      <c r="AI41" s="33"/>
      <c r="AJ41" s="33"/>
      <c r="AK41" s="33"/>
      <c r="AL41" s="33"/>
      <c r="AM41" s="33"/>
      <c r="AN41" s="33"/>
      <c r="AO41" s="33"/>
      <c r="AP41" s="33"/>
      <c r="AQ41" s="33"/>
      <c r="AR41" s="29"/>
      <c r="AS41" s="29"/>
      <c r="AT41" s="29"/>
      <c r="AU41" s="29"/>
      <c r="AV41" s="42"/>
      <c r="AW41" s="42"/>
      <c r="AX41" s="42"/>
      <c r="AY41" s="42"/>
      <c r="AZ41" s="29"/>
      <c r="BA41" s="29"/>
      <c r="BB41" s="29"/>
      <c r="BC41" s="29"/>
      <c r="BD41" s="29"/>
      <c r="BE41" s="29"/>
      <c r="BF41" s="29"/>
      <c r="BG41" s="29"/>
      <c r="BH41" s="37"/>
      <c r="BI41" s="37"/>
      <c r="BJ41" s="37"/>
      <c r="BK41" s="37"/>
      <c r="BL41" s="37"/>
      <c r="BM41" s="37"/>
    </row>
    <row r="42" spans="1:109" x14ac:dyDescent="0.25">
      <c r="B42" s="30">
        <v>27</v>
      </c>
      <c r="C42" s="36" t="s">
        <v>176</v>
      </c>
      <c r="D42" s="313">
        <v>0.19924435985901062</v>
      </c>
      <c r="E42" s="313">
        <v>0</v>
      </c>
      <c r="F42" s="313">
        <v>0</v>
      </c>
      <c r="G42" s="313">
        <v>0</v>
      </c>
      <c r="H42" s="313">
        <v>0</v>
      </c>
      <c r="I42" s="319">
        <v>0</v>
      </c>
      <c r="J42" s="319">
        <v>0</v>
      </c>
      <c r="K42" s="319">
        <v>0</v>
      </c>
      <c r="L42" s="319">
        <v>0</v>
      </c>
      <c r="M42" s="319">
        <v>0</v>
      </c>
      <c r="N42" s="319">
        <v>0</v>
      </c>
      <c r="O42" s="319">
        <v>0</v>
      </c>
      <c r="P42" s="319">
        <v>0</v>
      </c>
      <c r="Q42" s="319">
        <v>0</v>
      </c>
      <c r="R42" s="319">
        <v>0</v>
      </c>
      <c r="S42" s="319">
        <v>0</v>
      </c>
      <c r="T42" s="319">
        <v>0</v>
      </c>
      <c r="U42" s="321">
        <v>0</v>
      </c>
      <c r="V42" s="319">
        <v>0</v>
      </c>
      <c r="W42" s="319">
        <v>0</v>
      </c>
      <c r="X42" s="319">
        <v>0</v>
      </c>
      <c r="Y42" s="319">
        <v>0</v>
      </c>
      <c r="Z42" s="319">
        <v>0</v>
      </c>
      <c r="AA42" s="319">
        <v>0</v>
      </c>
      <c r="AB42" s="319">
        <v>0</v>
      </c>
      <c r="AC42" s="319">
        <v>0</v>
      </c>
      <c r="AD42" s="319">
        <v>0</v>
      </c>
      <c r="AE42" s="319">
        <v>0</v>
      </c>
      <c r="AF42" s="319">
        <v>0</v>
      </c>
      <c r="AG42" s="319">
        <v>0</v>
      </c>
      <c r="AH42" s="322">
        <v>0</v>
      </c>
      <c r="AI42" s="29"/>
      <c r="AJ42" s="29"/>
      <c r="AK42" s="29"/>
      <c r="AL42" s="29"/>
      <c r="AM42" s="29"/>
      <c r="AN42" s="29"/>
      <c r="AO42" s="29"/>
      <c r="AP42" s="29"/>
      <c r="AQ42" s="33"/>
      <c r="AR42" s="29"/>
      <c r="AS42" s="29"/>
      <c r="AT42" s="29"/>
      <c r="AU42" s="29"/>
      <c r="AV42" s="29"/>
      <c r="AW42" s="29"/>
      <c r="AX42" s="29"/>
      <c r="AY42" s="29"/>
      <c r="AZ42" s="29"/>
      <c r="BA42" s="29"/>
      <c r="BB42" s="29"/>
      <c r="BC42" s="29"/>
      <c r="BD42" s="29"/>
      <c r="BE42" s="29"/>
      <c r="BF42" s="29"/>
      <c r="BG42" s="29"/>
      <c r="BH42" s="37"/>
      <c r="BI42" s="37"/>
      <c r="BJ42" s="37"/>
      <c r="BK42" s="37"/>
      <c r="BL42" s="37"/>
      <c r="BM42" s="37"/>
    </row>
    <row r="43" spans="1:109" x14ac:dyDescent="0.25">
      <c r="B43" s="30">
        <v>28</v>
      </c>
      <c r="C43" s="34" t="s">
        <v>177</v>
      </c>
      <c r="D43" s="313">
        <v>0</v>
      </c>
      <c r="E43" s="313">
        <v>0</v>
      </c>
      <c r="F43" s="313">
        <v>0</v>
      </c>
      <c r="G43" s="313">
        <v>0</v>
      </c>
      <c r="H43" s="313">
        <v>0</v>
      </c>
      <c r="I43" s="313">
        <v>0</v>
      </c>
      <c r="J43" s="313">
        <v>0</v>
      </c>
      <c r="K43" s="313">
        <v>0</v>
      </c>
      <c r="L43" s="313">
        <v>0</v>
      </c>
      <c r="M43" s="315">
        <v>0</v>
      </c>
      <c r="N43" s="315">
        <v>0</v>
      </c>
      <c r="O43" s="315">
        <v>0</v>
      </c>
      <c r="P43" s="315">
        <v>0</v>
      </c>
      <c r="Q43" s="315">
        <v>0</v>
      </c>
      <c r="R43" s="315">
        <v>0</v>
      </c>
      <c r="S43" s="315">
        <v>0</v>
      </c>
      <c r="T43" s="315">
        <v>0</v>
      </c>
      <c r="U43" s="316">
        <v>0</v>
      </c>
      <c r="V43" s="315">
        <v>0</v>
      </c>
      <c r="W43" s="315">
        <v>0</v>
      </c>
      <c r="X43" s="315">
        <v>0</v>
      </c>
      <c r="Y43" s="315">
        <v>0</v>
      </c>
      <c r="Z43" s="315">
        <v>0</v>
      </c>
      <c r="AA43" s="315">
        <v>0</v>
      </c>
      <c r="AB43" s="315">
        <v>0</v>
      </c>
      <c r="AC43" s="313">
        <v>0</v>
      </c>
      <c r="AD43" s="313">
        <v>0</v>
      </c>
      <c r="AE43" s="313">
        <v>0</v>
      </c>
      <c r="AF43" s="313">
        <v>0</v>
      </c>
      <c r="AG43" s="313">
        <v>0</v>
      </c>
      <c r="AH43" s="314">
        <v>9.845886780150051E-2</v>
      </c>
      <c r="AI43" s="33"/>
      <c r="AJ43" s="33"/>
      <c r="AK43" s="33"/>
      <c r="AL43" s="33"/>
      <c r="AM43" s="33"/>
      <c r="AN43" s="33"/>
      <c r="AO43" s="33"/>
      <c r="AP43" s="33"/>
      <c r="AQ43" s="33"/>
      <c r="AR43" s="37"/>
      <c r="AS43" s="37"/>
      <c r="AT43" s="37"/>
      <c r="AU43" s="37"/>
      <c r="AV43" s="37"/>
      <c r="AW43" s="37"/>
      <c r="AX43" s="37"/>
      <c r="AY43" s="37"/>
      <c r="AZ43" s="37"/>
      <c r="BA43" s="37"/>
      <c r="BB43" s="37"/>
      <c r="BC43" s="37"/>
      <c r="BD43" s="37"/>
      <c r="BE43" s="37"/>
      <c r="BF43" s="37"/>
      <c r="BG43" s="37"/>
      <c r="BH43" s="37"/>
      <c r="BI43" s="37"/>
      <c r="BJ43" s="37"/>
      <c r="BK43" s="37"/>
      <c r="BL43" s="37"/>
      <c r="BM43" s="37"/>
    </row>
    <row r="44" spans="1:109" x14ac:dyDescent="0.25">
      <c r="B44" s="30">
        <v>29</v>
      </c>
      <c r="C44" s="36" t="s">
        <v>178</v>
      </c>
      <c r="D44" s="313">
        <v>0</v>
      </c>
      <c r="E44" s="313">
        <v>0</v>
      </c>
      <c r="F44" s="313">
        <v>0</v>
      </c>
      <c r="G44" s="313">
        <v>0</v>
      </c>
      <c r="H44" s="313">
        <v>0</v>
      </c>
      <c r="I44" s="313">
        <v>0</v>
      </c>
      <c r="J44" s="313">
        <v>0</v>
      </c>
      <c r="K44" s="313">
        <v>0</v>
      </c>
      <c r="L44" s="313">
        <v>0</v>
      </c>
      <c r="M44" s="315">
        <v>0</v>
      </c>
      <c r="N44" s="315">
        <v>0</v>
      </c>
      <c r="O44" s="315">
        <v>0</v>
      </c>
      <c r="P44" s="315">
        <v>0</v>
      </c>
      <c r="Q44" s="315">
        <v>0</v>
      </c>
      <c r="R44" s="315">
        <v>0</v>
      </c>
      <c r="S44" s="315">
        <v>0</v>
      </c>
      <c r="T44" s="315">
        <v>0</v>
      </c>
      <c r="U44" s="316">
        <v>0</v>
      </c>
      <c r="V44" s="315">
        <v>0</v>
      </c>
      <c r="W44" s="315">
        <v>0</v>
      </c>
      <c r="X44" s="315">
        <v>0</v>
      </c>
      <c r="Y44" s="315">
        <v>0</v>
      </c>
      <c r="Z44" s="315">
        <v>0</v>
      </c>
      <c r="AA44" s="315">
        <v>0</v>
      </c>
      <c r="AB44" s="315">
        <v>0</v>
      </c>
      <c r="AC44" s="313">
        <v>0</v>
      </c>
      <c r="AD44" s="313">
        <v>0</v>
      </c>
      <c r="AE44" s="313">
        <v>0</v>
      </c>
      <c r="AF44" s="313">
        <v>0</v>
      </c>
      <c r="AG44" s="313">
        <v>0</v>
      </c>
      <c r="AH44" s="314">
        <v>0</v>
      </c>
      <c r="AI44" s="33"/>
      <c r="AJ44" s="33"/>
      <c r="AK44" s="33"/>
      <c r="AL44" s="33"/>
      <c r="AM44" s="33"/>
      <c r="AN44" s="33"/>
      <c r="AO44" s="33"/>
      <c r="AP44" s="33"/>
      <c r="AQ44" s="33"/>
      <c r="AR44" s="37"/>
      <c r="AS44" s="37"/>
      <c r="AT44" s="37"/>
      <c r="AU44" s="37"/>
      <c r="AV44" s="37"/>
      <c r="AW44" s="37"/>
      <c r="AX44" s="37"/>
      <c r="AY44" s="37"/>
      <c r="AZ44" s="37"/>
      <c r="BA44" s="37"/>
      <c r="BB44" s="37"/>
      <c r="BC44" s="37"/>
      <c r="BD44" s="37"/>
      <c r="BE44" s="37"/>
      <c r="BF44" s="37"/>
      <c r="BG44" s="37"/>
      <c r="BH44" s="37"/>
      <c r="BI44" s="37"/>
      <c r="BJ44" s="37"/>
      <c r="BK44" s="37"/>
      <c r="BL44" s="37"/>
      <c r="BM44" s="37"/>
    </row>
    <row r="45" spans="1:109" x14ac:dyDescent="0.25">
      <c r="B45" s="30">
        <v>30</v>
      </c>
      <c r="C45" s="36" t="s">
        <v>179</v>
      </c>
      <c r="D45" s="313">
        <v>0</v>
      </c>
      <c r="E45" s="313">
        <v>0</v>
      </c>
      <c r="F45" s="313">
        <v>0</v>
      </c>
      <c r="G45" s="313">
        <v>0</v>
      </c>
      <c r="H45" s="313">
        <v>0</v>
      </c>
      <c r="I45" s="313">
        <v>0</v>
      </c>
      <c r="J45" s="313">
        <v>0</v>
      </c>
      <c r="K45" s="313">
        <v>0</v>
      </c>
      <c r="L45" s="313">
        <v>0</v>
      </c>
      <c r="M45" s="315">
        <v>0</v>
      </c>
      <c r="N45" s="315">
        <v>0</v>
      </c>
      <c r="O45" s="315">
        <v>0</v>
      </c>
      <c r="P45" s="315">
        <v>0</v>
      </c>
      <c r="Q45" s="315">
        <v>0</v>
      </c>
      <c r="R45" s="315">
        <v>0</v>
      </c>
      <c r="S45" s="315">
        <v>0</v>
      </c>
      <c r="T45" s="315">
        <v>0</v>
      </c>
      <c r="U45" s="313">
        <v>0</v>
      </c>
      <c r="V45" s="315">
        <v>0</v>
      </c>
      <c r="W45" s="315">
        <v>0</v>
      </c>
      <c r="X45" s="315">
        <v>0</v>
      </c>
      <c r="Y45" s="315">
        <v>0</v>
      </c>
      <c r="Z45" s="315">
        <v>0</v>
      </c>
      <c r="AA45" s="315">
        <v>0</v>
      </c>
      <c r="AB45" s="315">
        <v>0</v>
      </c>
      <c r="AC45" s="313">
        <v>0</v>
      </c>
      <c r="AD45" s="313">
        <v>0</v>
      </c>
      <c r="AE45" s="313">
        <v>0</v>
      </c>
      <c r="AF45" s="313">
        <v>0</v>
      </c>
      <c r="AG45" s="313">
        <v>0</v>
      </c>
      <c r="AH45" s="314">
        <v>9.845886780150051E-2</v>
      </c>
      <c r="AI45" s="33"/>
      <c r="AJ45" s="33"/>
      <c r="AK45" s="33"/>
      <c r="AL45" s="33"/>
      <c r="AM45" s="33"/>
      <c r="AN45" s="33"/>
      <c r="AO45" s="33"/>
      <c r="AP45" s="33"/>
      <c r="AQ45" s="33"/>
      <c r="AR45" s="37"/>
      <c r="AS45" s="37"/>
      <c r="AT45" s="37"/>
      <c r="AU45" s="37"/>
      <c r="AV45" s="37"/>
      <c r="AW45" s="37"/>
      <c r="AX45" s="37"/>
      <c r="AY45" s="37"/>
      <c r="AZ45" s="37"/>
      <c r="BA45" s="37"/>
      <c r="BB45" s="37"/>
      <c r="BC45" s="37"/>
      <c r="BD45" s="37"/>
      <c r="BE45" s="37"/>
      <c r="BF45" s="37"/>
      <c r="BG45" s="37"/>
      <c r="BH45" s="37"/>
      <c r="BI45" s="37"/>
      <c r="BJ45" s="37"/>
      <c r="BK45" s="37"/>
      <c r="BL45" s="37"/>
      <c r="BM45" s="37"/>
    </row>
    <row r="46" spans="1:109" ht="30" x14ac:dyDescent="0.25">
      <c r="B46" s="30">
        <v>31</v>
      </c>
      <c r="C46" s="34" t="s">
        <v>180</v>
      </c>
      <c r="D46" s="313">
        <v>0.39147803859038666</v>
      </c>
      <c r="E46" s="313">
        <v>0</v>
      </c>
      <c r="F46" s="313">
        <v>0</v>
      </c>
      <c r="G46" s="313">
        <v>0</v>
      </c>
      <c r="H46" s="313">
        <v>0</v>
      </c>
      <c r="I46" s="313">
        <v>0</v>
      </c>
      <c r="J46" s="313">
        <v>0</v>
      </c>
      <c r="K46" s="313">
        <v>0</v>
      </c>
      <c r="L46" s="313">
        <v>0</v>
      </c>
      <c r="M46" s="315">
        <v>0</v>
      </c>
      <c r="N46" s="315">
        <v>0</v>
      </c>
      <c r="O46" s="315">
        <v>0</v>
      </c>
      <c r="P46" s="315">
        <v>0</v>
      </c>
      <c r="Q46" s="315">
        <v>0</v>
      </c>
      <c r="R46" s="315">
        <v>0</v>
      </c>
      <c r="S46" s="315">
        <v>0</v>
      </c>
      <c r="T46" s="315">
        <v>0</v>
      </c>
      <c r="U46" s="313">
        <v>0</v>
      </c>
      <c r="V46" s="315">
        <v>0</v>
      </c>
      <c r="W46" s="315">
        <v>0</v>
      </c>
      <c r="X46" s="315">
        <v>0</v>
      </c>
      <c r="Y46" s="315">
        <v>0</v>
      </c>
      <c r="Z46" s="315">
        <v>0</v>
      </c>
      <c r="AA46" s="315">
        <v>0</v>
      </c>
      <c r="AB46" s="315">
        <v>0</v>
      </c>
      <c r="AC46" s="313">
        <v>0.39147803859038666</v>
      </c>
      <c r="AD46" s="313">
        <v>0</v>
      </c>
      <c r="AE46" s="313">
        <v>0</v>
      </c>
      <c r="AF46" s="313">
        <v>0</v>
      </c>
      <c r="AG46" s="313">
        <v>0</v>
      </c>
      <c r="AH46" s="314">
        <v>0.27719812168609875</v>
      </c>
      <c r="AI46" s="33"/>
      <c r="AJ46" s="33"/>
      <c r="AK46" s="33"/>
      <c r="AL46" s="33"/>
      <c r="AM46" s="33"/>
      <c r="AN46" s="33"/>
      <c r="AO46" s="33"/>
      <c r="AP46" s="33"/>
      <c r="AQ46" s="33"/>
      <c r="AR46" s="37"/>
      <c r="AS46" s="37"/>
      <c r="AT46" s="37"/>
      <c r="AU46" s="37"/>
      <c r="AV46" s="37"/>
      <c r="AW46" s="37"/>
      <c r="AX46" s="37"/>
      <c r="AY46" s="37"/>
      <c r="AZ46" s="37"/>
      <c r="BA46" s="37"/>
      <c r="BB46" s="37"/>
      <c r="BC46" s="37"/>
      <c r="BD46" s="37"/>
      <c r="BE46" s="37"/>
      <c r="BF46" s="37"/>
      <c r="BG46" s="37"/>
      <c r="BH46" s="37"/>
      <c r="BI46" s="37"/>
      <c r="BJ46" s="37"/>
      <c r="BK46" s="37"/>
      <c r="BL46" s="37"/>
      <c r="BM46" s="37"/>
    </row>
    <row r="47" spans="1:109" s="49" customFormat="1" x14ac:dyDescent="0.25">
      <c r="A47" s="11"/>
      <c r="B47" s="46">
        <v>32</v>
      </c>
      <c r="C47" s="47" t="s">
        <v>191</v>
      </c>
      <c r="D47" s="323">
        <v>22.98434662969996</v>
      </c>
      <c r="E47" s="323">
        <v>2.0210003343981717</v>
      </c>
      <c r="F47" s="323">
        <v>0</v>
      </c>
      <c r="G47" s="323">
        <v>7.5689868944994618E-2</v>
      </c>
      <c r="H47" s="323">
        <v>0.1527769640253048</v>
      </c>
      <c r="I47" s="323">
        <v>3.9159987725716798E-3</v>
      </c>
      <c r="J47" s="323">
        <v>1.0066307280244065E-3</v>
      </c>
      <c r="K47" s="323">
        <v>0</v>
      </c>
      <c r="L47" s="323">
        <v>0</v>
      </c>
      <c r="M47" s="324">
        <v>0</v>
      </c>
      <c r="N47" s="324">
        <v>0</v>
      </c>
      <c r="O47" s="324">
        <v>0</v>
      </c>
      <c r="P47" s="324">
        <v>0</v>
      </c>
      <c r="Q47" s="324">
        <v>0</v>
      </c>
      <c r="R47" s="324">
        <v>0</v>
      </c>
      <c r="S47" s="324">
        <v>0</v>
      </c>
      <c r="T47" s="324">
        <v>0</v>
      </c>
      <c r="U47" s="324">
        <v>0</v>
      </c>
      <c r="V47" s="324">
        <v>0</v>
      </c>
      <c r="W47" s="324">
        <v>0</v>
      </c>
      <c r="X47" s="324">
        <v>0</v>
      </c>
      <c r="Y47" s="324">
        <v>0</v>
      </c>
      <c r="Z47" s="324">
        <v>0</v>
      </c>
      <c r="AA47" s="324">
        <v>0</v>
      </c>
      <c r="AB47" s="324">
        <v>0</v>
      </c>
      <c r="AC47" s="323">
        <v>22.988262628472533</v>
      </c>
      <c r="AD47" s="323">
        <v>2.022006965126196</v>
      </c>
      <c r="AE47" s="323">
        <v>0</v>
      </c>
      <c r="AF47" s="323">
        <v>7.5689868944994618E-2</v>
      </c>
      <c r="AG47" s="323">
        <v>0.1527769640253048</v>
      </c>
      <c r="AH47" s="325">
        <v>70.80808994655716</v>
      </c>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row>
  </sheetData>
  <mergeCells count="48">
    <mergeCell ref="BE13:BG13"/>
    <mergeCell ref="AZ12:BC12"/>
    <mergeCell ref="AO13:AQ13"/>
    <mergeCell ref="AS13:AU13"/>
    <mergeCell ref="AW13:AY13"/>
    <mergeCell ref="BA13:BC13"/>
    <mergeCell ref="AV11:AY11"/>
    <mergeCell ref="BI13:BL13"/>
    <mergeCell ref="BH12:BL12"/>
    <mergeCell ref="BM12:BM14"/>
    <mergeCell ref="E13:H13"/>
    <mergeCell ref="J13:L13"/>
    <mergeCell ref="N13:P13"/>
    <mergeCell ref="R13:T13"/>
    <mergeCell ref="V13:X13"/>
    <mergeCell ref="Z13:AB13"/>
    <mergeCell ref="AD13:AG13"/>
    <mergeCell ref="AJ13:AM13"/>
    <mergeCell ref="AI12:AM12"/>
    <mergeCell ref="AN12:AQ12"/>
    <mergeCell ref="AR12:AU12"/>
    <mergeCell ref="AV12:AY12"/>
    <mergeCell ref="AH12:AH14"/>
    <mergeCell ref="AC11:AG11"/>
    <mergeCell ref="AI11:AM11"/>
    <mergeCell ref="AN11:AQ11"/>
    <mergeCell ref="AR11:AU11"/>
    <mergeCell ref="M12:P12"/>
    <mergeCell ref="Q12:T12"/>
    <mergeCell ref="U12:X12"/>
    <mergeCell ref="Y12:AB12"/>
    <mergeCell ref="AC12:AG12"/>
    <mergeCell ref="AZ11:BC11"/>
    <mergeCell ref="E4:N4"/>
    <mergeCell ref="B10:C14"/>
    <mergeCell ref="D10:AH10"/>
    <mergeCell ref="AI10:BM10"/>
    <mergeCell ref="D11:H11"/>
    <mergeCell ref="I11:L11"/>
    <mergeCell ref="M11:P11"/>
    <mergeCell ref="Q11:T11"/>
    <mergeCell ref="U11:X11"/>
    <mergeCell ref="Y11:AB11"/>
    <mergeCell ref="BD12:BG12"/>
    <mergeCell ref="BD11:BG11"/>
    <mergeCell ref="BH11:BL11"/>
    <mergeCell ref="D12:H12"/>
    <mergeCell ref="I12:L12"/>
  </mergeCells>
  <conditionalFormatting sqref="C4:C6">
    <cfRule type="duplicateValues" dxfId="72" priority="1"/>
  </conditionalFormatting>
  <pageMargins left="0.70866141732283472" right="0.70866141732283472" top="0.74803149606299213" bottom="0.74803149606299213" header="0.31496062992125984" footer="0.31496062992125984"/>
  <pageSetup paperSize="9" scale="18" orientation="landscape" r:id="rId1"/>
  <headerFooter>
    <oddHeader>&amp;R&amp;"Century"&amp;8&amp;KE7EC06Gruppo Banco BPM - Uso Interno&amp;1#</oddHead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6">
    <tabColor rgb="FF00B050"/>
    <pageSetUpPr fitToPage="1"/>
  </sheetPr>
  <dimension ref="B1:DF47"/>
  <sheetViews>
    <sheetView zoomScale="70" zoomScaleNormal="70" workbookViewId="0"/>
  </sheetViews>
  <sheetFormatPr defaultColWidth="8.7109375" defaultRowHeight="15" outlineLevelCol="1" x14ac:dyDescent="0.25"/>
  <cols>
    <col min="1" max="1" width="8.7109375" style="11"/>
    <col min="2" max="2" width="6.28515625" style="19" customWidth="1"/>
    <col min="3" max="3" width="60.5703125" style="11" bestFit="1" customWidth="1"/>
    <col min="4" max="4" width="12.28515625" style="11" bestFit="1" customWidth="1"/>
    <col min="5" max="5" width="11.28515625" style="11" bestFit="1" customWidth="1"/>
    <col min="6" max="6" width="12.28515625" style="11" bestFit="1" customWidth="1"/>
    <col min="7" max="10" width="11.28515625" style="11" bestFit="1" customWidth="1"/>
    <col min="11" max="11" width="12.28515625" style="11" bestFit="1" customWidth="1"/>
    <col min="12" max="12" width="11.28515625" style="11" bestFit="1" customWidth="1"/>
    <col min="13" max="13" width="6.5703125" style="13" hidden="1" customWidth="1" outlineLevel="1"/>
    <col min="14" max="14" width="11" style="13" hidden="1" customWidth="1" outlineLevel="1"/>
    <col min="15" max="15" width="11.28515625" style="13" hidden="1" customWidth="1" outlineLevel="1"/>
    <col min="16" max="17" width="0" style="13" hidden="1" customWidth="1" outlineLevel="1"/>
    <col min="18" max="18" width="11" style="13" hidden="1" customWidth="1" outlineLevel="1"/>
    <col min="19" max="19" width="11.28515625" style="13" hidden="1" customWidth="1" outlineLevel="1"/>
    <col min="20" max="21" width="0" style="13" hidden="1" customWidth="1" outlineLevel="1"/>
    <col min="22" max="23" width="11.28515625" style="13" hidden="1" customWidth="1" outlineLevel="1"/>
    <col min="24" max="25" width="0" style="13" hidden="1" customWidth="1" outlineLevel="1"/>
    <col min="26" max="26" width="9.7109375" style="13" hidden="1" customWidth="1" outlineLevel="1"/>
    <col min="27" max="27" width="11.28515625" style="13" hidden="1" customWidth="1" outlineLevel="1"/>
    <col min="28" max="28" width="0" style="13" hidden="1" customWidth="1" outlineLevel="1"/>
    <col min="29" max="29" width="10" style="11" bestFit="1" customWidth="1" collapsed="1"/>
    <col min="30" max="30" width="11" style="11" customWidth="1"/>
    <col min="31" max="31" width="11.28515625" style="11" customWidth="1"/>
    <col min="32" max="32" width="13" style="11" customWidth="1"/>
    <col min="33" max="33" width="10.140625" style="11" customWidth="1"/>
    <col min="34" max="34" width="10.85546875" style="125" customWidth="1"/>
    <col min="35" max="35" width="0" style="11" hidden="1" customWidth="1" outlineLevel="1"/>
    <col min="36" max="36" width="12.7109375" style="11" hidden="1" customWidth="1" outlineLevel="1"/>
    <col min="37" max="37" width="11.28515625" style="11" hidden="1" customWidth="1" outlineLevel="1"/>
    <col min="38" max="38" width="13" style="11" hidden="1" customWidth="1" outlineLevel="1"/>
    <col min="39" max="40" width="0" style="11" hidden="1" customWidth="1" outlineLevel="1"/>
    <col min="41" max="41" width="11.5703125" style="11" hidden="1" customWidth="1" outlineLevel="1"/>
    <col min="42" max="42" width="11.28515625" style="11" hidden="1" customWidth="1" outlineLevel="1"/>
    <col min="43" max="44" width="0" style="11" hidden="1" customWidth="1" outlineLevel="1"/>
    <col min="45" max="45" width="11.5703125" style="11" hidden="1" customWidth="1" outlineLevel="1"/>
    <col min="46" max="46" width="11.28515625" style="11" hidden="1" customWidth="1" outlineLevel="1"/>
    <col min="47" max="48" width="0" style="11" hidden="1" customWidth="1" outlineLevel="1"/>
    <col min="49" max="49" width="11.5703125" style="11" hidden="1" customWidth="1" outlineLevel="1"/>
    <col min="50" max="50" width="11.28515625" style="11" hidden="1" customWidth="1" outlineLevel="1"/>
    <col min="51" max="52" width="0" style="11" hidden="1" customWidth="1" outlineLevel="1"/>
    <col min="53" max="53" width="11.5703125" style="11" hidden="1" customWidth="1" outlineLevel="1"/>
    <col min="54" max="54" width="11.28515625" style="11" hidden="1" customWidth="1" outlineLevel="1"/>
    <col min="55" max="56" width="0" style="11" hidden="1" customWidth="1" outlineLevel="1"/>
    <col min="57" max="57" width="11.5703125" style="11" hidden="1" customWidth="1" outlineLevel="1"/>
    <col min="58" max="58" width="11.28515625" style="11" hidden="1" customWidth="1" outlineLevel="1"/>
    <col min="59" max="60" width="0" style="11" hidden="1" customWidth="1" outlineLevel="1"/>
    <col min="61" max="61" width="16.5703125" style="11" hidden="1" customWidth="1" outlineLevel="1"/>
    <col min="62" max="62" width="11.28515625" style="11" hidden="1" customWidth="1" outlineLevel="1"/>
    <col min="63" max="63" width="13" style="11" hidden="1" customWidth="1" outlineLevel="1"/>
    <col min="64" max="64" width="0" style="11" hidden="1" customWidth="1" outlineLevel="1"/>
    <col min="65" max="65" width="10.7109375" style="11" hidden="1" customWidth="1" outlineLevel="1"/>
    <col min="66" max="66" width="8.7109375" style="11" collapsed="1"/>
    <col min="67" max="16384" width="8.7109375" style="11"/>
  </cols>
  <sheetData>
    <row r="1" spans="2:66" x14ac:dyDescent="0.25">
      <c r="AH1" s="11"/>
    </row>
    <row r="2" spans="2:66" x14ac:dyDescent="0.25">
      <c r="B2" s="14" t="s">
        <v>334</v>
      </c>
      <c r="AH2" s="11"/>
    </row>
    <row r="3" spans="2:66" ht="15.75" thickBot="1" x14ac:dyDescent="0.3">
      <c r="B3" s="55"/>
      <c r="AH3" s="11"/>
    </row>
    <row r="4" spans="2:66" ht="36.6" customHeight="1" thickBot="1" x14ac:dyDescent="0.3">
      <c r="B4" s="55"/>
      <c r="C4" s="67" t="s">
        <v>335</v>
      </c>
      <c r="E4" s="385" t="s">
        <v>359</v>
      </c>
      <c r="F4" s="386"/>
      <c r="G4" s="386"/>
      <c r="H4" s="386"/>
      <c r="I4" s="386"/>
      <c r="J4" s="386"/>
      <c r="K4" s="386"/>
      <c r="L4" s="386"/>
      <c r="M4" s="386"/>
      <c r="N4" s="387"/>
      <c r="AH4" s="11"/>
    </row>
    <row r="5" spans="2:66" ht="36" x14ac:dyDescent="0.25">
      <c r="B5" s="55"/>
      <c r="C5" s="67" t="s">
        <v>336</v>
      </c>
      <c r="AH5" s="11"/>
    </row>
    <row r="6" spans="2:66" ht="60" x14ac:dyDescent="0.25">
      <c r="B6" s="55"/>
      <c r="C6" s="67" t="s">
        <v>337</v>
      </c>
      <c r="AH6" s="11"/>
    </row>
    <row r="7" spans="2:66" ht="30" x14ac:dyDescent="0.25">
      <c r="B7" s="14"/>
      <c r="C7" s="24" t="s">
        <v>338</v>
      </c>
      <c r="AH7" s="11"/>
    </row>
    <row r="8" spans="2:66" x14ac:dyDescent="0.25">
      <c r="AH8" s="11"/>
    </row>
    <row r="9" spans="2:66" s="19" customFormat="1" x14ac:dyDescent="0.25">
      <c r="B9" s="12"/>
      <c r="C9" s="15"/>
      <c r="D9" s="16" t="s">
        <v>0</v>
      </c>
      <c r="E9" s="16" t="s">
        <v>1</v>
      </c>
      <c r="F9" s="16" t="s">
        <v>2</v>
      </c>
      <c r="G9" s="16" t="s">
        <v>3</v>
      </c>
      <c r="H9" s="16" t="s">
        <v>4</v>
      </c>
      <c r="I9" s="16" t="s">
        <v>5</v>
      </c>
      <c r="J9" s="16" t="s">
        <v>6</v>
      </c>
      <c r="K9" s="16" t="s">
        <v>7</v>
      </c>
      <c r="L9" s="16" t="s">
        <v>8</v>
      </c>
      <c r="M9" s="16" t="s">
        <v>9</v>
      </c>
      <c r="N9" s="16" t="s">
        <v>10</v>
      </c>
      <c r="O9" s="16" t="s">
        <v>11</v>
      </c>
      <c r="P9" s="16" t="s">
        <v>12</v>
      </c>
      <c r="Q9" s="16" t="s">
        <v>13</v>
      </c>
      <c r="R9" s="16" t="s">
        <v>14</v>
      </c>
      <c r="S9" s="17" t="s">
        <v>15</v>
      </c>
      <c r="T9" s="16" t="s">
        <v>95</v>
      </c>
      <c r="U9" s="16" t="s">
        <v>96</v>
      </c>
      <c r="V9" s="16" t="s">
        <v>97</v>
      </c>
      <c r="W9" s="16" t="s">
        <v>98</v>
      </c>
      <c r="X9" s="16" t="s">
        <v>99</v>
      </c>
      <c r="Y9" s="16" t="s">
        <v>100</v>
      </c>
      <c r="Z9" s="16" t="s">
        <v>101</v>
      </c>
      <c r="AA9" s="16" t="s">
        <v>102</v>
      </c>
      <c r="AB9" s="16" t="s">
        <v>103</v>
      </c>
      <c r="AC9" s="16" t="s">
        <v>104</v>
      </c>
      <c r="AD9" s="16" t="s">
        <v>105</v>
      </c>
      <c r="AE9" s="16" t="s">
        <v>106</v>
      </c>
      <c r="AF9" s="16" t="s">
        <v>107</v>
      </c>
      <c r="AG9" s="16" t="s">
        <v>108</v>
      </c>
      <c r="AH9" s="16" t="s">
        <v>109</v>
      </c>
      <c r="AI9" s="16" t="s">
        <v>110</v>
      </c>
      <c r="AJ9" s="16" t="s">
        <v>111</v>
      </c>
      <c r="AK9" s="16" t="s">
        <v>112</v>
      </c>
      <c r="AL9" s="16" t="s">
        <v>113</v>
      </c>
      <c r="AM9" s="16" t="s">
        <v>114</v>
      </c>
      <c r="AN9" s="16" t="s">
        <v>115</v>
      </c>
      <c r="AO9" s="16" t="s">
        <v>116</v>
      </c>
      <c r="AP9" s="16" t="s">
        <v>117</v>
      </c>
      <c r="AQ9" s="16" t="s">
        <v>118</v>
      </c>
      <c r="AR9" s="17" t="s">
        <v>119</v>
      </c>
      <c r="AS9" s="16" t="s">
        <v>120</v>
      </c>
      <c r="AT9" s="16" t="s">
        <v>121</v>
      </c>
      <c r="AU9" s="16" t="s">
        <v>122</v>
      </c>
      <c r="AV9" s="16" t="s">
        <v>123</v>
      </c>
      <c r="AW9" s="16" t="s">
        <v>124</v>
      </c>
      <c r="AX9" s="16" t="s">
        <v>125</v>
      </c>
      <c r="AY9" s="16" t="s">
        <v>126</v>
      </c>
      <c r="AZ9" s="16" t="s">
        <v>127</v>
      </c>
      <c r="BA9" s="16" t="s">
        <v>128</v>
      </c>
      <c r="BB9" s="16" t="s">
        <v>129</v>
      </c>
      <c r="BC9" s="16" t="s">
        <v>130</v>
      </c>
      <c r="BD9" s="16" t="s">
        <v>131</v>
      </c>
      <c r="BE9" s="16" t="s">
        <v>132</v>
      </c>
      <c r="BF9" s="16" t="s">
        <v>133</v>
      </c>
      <c r="BG9" s="16" t="s">
        <v>134</v>
      </c>
      <c r="BH9" s="16" t="s">
        <v>135</v>
      </c>
      <c r="BI9" s="16" t="s">
        <v>136</v>
      </c>
      <c r="BJ9" s="16" t="s">
        <v>137</v>
      </c>
      <c r="BK9" s="16" t="s">
        <v>138</v>
      </c>
      <c r="BL9" s="16" t="s">
        <v>139</v>
      </c>
      <c r="BM9" s="16" t="s">
        <v>140</v>
      </c>
    </row>
    <row r="10" spans="2:66" ht="28.9" customHeight="1" x14ac:dyDescent="0.25">
      <c r="B10" s="366" t="s">
        <v>339</v>
      </c>
      <c r="C10" s="368"/>
      <c r="D10" s="391" t="s">
        <v>142</v>
      </c>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3"/>
      <c r="AI10" s="394" t="s">
        <v>143</v>
      </c>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row>
    <row r="11" spans="2:66" ht="14.65" customHeight="1" x14ac:dyDescent="0.25">
      <c r="B11" s="372"/>
      <c r="C11" s="373"/>
      <c r="D11" s="363" t="s">
        <v>340</v>
      </c>
      <c r="E11" s="364"/>
      <c r="F11" s="364"/>
      <c r="G11" s="364"/>
      <c r="H11" s="365"/>
      <c r="I11" s="363" t="s">
        <v>341</v>
      </c>
      <c r="J11" s="364"/>
      <c r="K11" s="364"/>
      <c r="L11" s="365"/>
      <c r="M11" s="363" t="s">
        <v>147</v>
      </c>
      <c r="N11" s="364"/>
      <c r="O11" s="364"/>
      <c r="P11" s="365"/>
      <c r="Q11" s="363" t="s">
        <v>148</v>
      </c>
      <c r="R11" s="364"/>
      <c r="S11" s="364"/>
      <c r="T11" s="365"/>
      <c r="U11" s="363" t="s">
        <v>149</v>
      </c>
      <c r="V11" s="364"/>
      <c r="W11" s="364"/>
      <c r="X11" s="365"/>
      <c r="Y11" s="363" t="s">
        <v>150</v>
      </c>
      <c r="Z11" s="364"/>
      <c r="AA11" s="364"/>
      <c r="AB11" s="365"/>
      <c r="AC11" s="363" t="s">
        <v>2892</v>
      </c>
      <c r="AD11" s="364"/>
      <c r="AE11" s="364"/>
      <c r="AF11" s="364"/>
      <c r="AG11" s="365"/>
      <c r="AH11" s="68"/>
      <c r="AI11" s="363" t="s">
        <v>340</v>
      </c>
      <c r="AJ11" s="364"/>
      <c r="AK11" s="364"/>
      <c r="AL11" s="364"/>
      <c r="AM11" s="365"/>
      <c r="AN11" s="363" t="s">
        <v>341</v>
      </c>
      <c r="AO11" s="364"/>
      <c r="AP11" s="364"/>
      <c r="AQ11" s="365"/>
      <c r="AR11" s="363" t="s">
        <v>147</v>
      </c>
      <c r="AS11" s="364"/>
      <c r="AT11" s="364"/>
      <c r="AU11" s="365"/>
      <c r="AV11" s="363" t="s">
        <v>148</v>
      </c>
      <c r="AW11" s="364"/>
      <c r="AX11" s="364"/>
      <c r="AY11" s="365"/>
      <c r="AZ11" s="363" t="s">
        <v>149</v>
      </c>
      <c r="BA11" s="364"/>
      <c r="BB11" s="364"/>
      <c r="BC11" s="365"/>
      <c r="BD11" s="363" t="s">
        <v>150</v>
      </c>
      <c r="BE11" s="364"/>
      <c r="BF11" s="364"/>
      <c r="BG11" s="365"/>
      <c r="BH11" s="363" t="s">
        <v>151</v>
      </c>
      <c r="BI11" s="364"/>
      <c r="BJ11" s="364"/>
      <c r="BK11" s="364"/>
      <c r="BL11" s="365"/>
      <c r="BM11" s="68"/>
    </row>
    <row r="12" spans="2:66" ht="29.65" customHeight="1" x14ac:dyDescent="0.25">
      <c r="B12" s="372"/>
      <c r="C12" s="373"/>
      <c r="D12" s="366" t="s">
        <v>342</v>
      </c>
      <c r="E12" s="367"/>
      <c r="F12" s="367"/>
      <c r="G12" s="367"/>
      <c r="H12" s="368"/>
      <c r="I12" s="366" t="s">
        <v>342</v>
      </c>
      <c r="J12" s="367"/>
      <c r="K12" s="367"/>
      <c r="L12" s="368"/>
      <c r="M12" s="366" t="s">
        <v>342</v>
      </c>
      <c r="N12" s="367"/>
      <c r="O12" s="367"/>
      <c r="P12" s="368"/>
      <c r="Q12" s="366" t="s">
        <v>342</v>
      </c>
      <c r="R12" s="367"/>
      <c r="S12" s="367"/>
      <c r="T12" s="368"/>
      <c r="U12" s="366" t="s">
        <v>342</v>
      </c>
      <c r="V12" s="367"/>
      <c r="W12" s="367"/>
      <c r="X12" s="368"/>
      <c r="Y12" s="366" t="s">
        <v>342</v>
      </c>
      <c r="Z12" s="367"/>
      <c r="AA12" s="367"/>
      <c r="AB12" s="368"/>
      <c r="AC12" s="366" t="s">
        <v>342</v>
      </c>
      <c r="AD12" s="367"/>
      <c r="AE12" s="367"/>
      <c r="AF12" s="367"/>
      <c r="AG12" s="368"/>
      <c r="AH12" s="388" t="s">
        <v>343</v>
      </c>
      <c r="AI12" s="366" t="s">
        <v>342</v>
      </c>
      <c r="AJ12" s="367"/>
      <c r="AK12" s="367"/>
      <c r="AL12" s="367"/>
      <c r="AM12" s="368"/>
      <c r="AN12" s="366" t="s">
        <v>342</v>
      </c>
      <c r="AO12" s="367"/>
      <c r="AP12" s="367"/>
      <c r="AQ12" s="368"/>
      <c r="AR12" s="366" t="s">
        <v>342</v>
      </c>
      <c r="AS12" s="367"/>
      <c r="AT12" s="367"/>
      <c r="AU12" s="368"/>
      <c r="AV12" s="366" t="s">
        <v>342</v>
      </c>
      <c r="AW12" s="367"/>
      <c r="AX12" s="367"/>
      <c r="AY12" s="368"/>
      <c r="AZ12" s="366" t="s">
        <v>342</v>
      </c>
      <c r="BA12" s="367"/>
      <c r="BB12" s="367"/>
      <c r="BC12" s="368"/>
      <c r="BD12" s="366" t="s">
        <v>342</v>
      </c>
      <c r="BE12" s="367"/>
      <c r="BF12" s="367"/>
      <c r="BG12" s="368"/>
      <c r="BH12" s="366" t="s">
        <v>342</v>
      </c>
      <c r="BI12" s="367"/>
      <c r="BJ12" s="367"/>
      <c r="BK12" s="367"/>
      <c r="BL12" s="368"/>
      <c r="BM12" s="388" t="s">
        <v>344</v>
      </c>
    </row>
    <row r="13" spans="2:66" ht="42" customHeight="1" x14ac:dyDescent="0.25">
      <c r="B13" s="372"/>
      <c r="C13" s="373"/>
      <c r="D13" s="21"/>
      <c r="E13" s="366" t="s">
        <v>345</v>
      </c>
      <c r="F13" s="367"/>
      <c r="G13" s="367"/>
      <c r="H13" s="368"/>
      <c r="I13" s="21"/>
      <c r="J13" s="366" t="s">
        <v>345</v>
      </c>
      <c r="K13" s="367"/>
      <c r="L13" s="368"/>
      <c r="M13" s="21"/>
      <c r="N13" s="366" t="s">
        <v>345</v>
      </c>
      <c r="O13" s="367"/>
      <c r="P13" s="368"/>
      <c r="Q13" s="21"/>
      <c r="R13" s="366" t="s">
        <v>345</v>
      </c>
      <c r="S13" s="367"/>
      <c r="T13" s="368"/>
      <c r="U13" s="21"/>
      <c r="V13" s="366" t="s">
        <v>345</v>
      </c>
      <c r="W13" s="367"/>
      <c r="X13" s="368"/>
      <c r="Y13" s="21"/>
      <c r="Z13" s="366" t="s">
        <v>345</v>
      </c>
      <c r="AA13" s="367"/>
      <c r="AB13" s="368"/>
      <c r="AC13" s="21"/>
      <c r="AD13" s="366" t="s">
        <v>345</v>
      </c>
      <c r="AE13" s="367"/>
      <c r="AF13" s="367"/>
      <c r="AG13" s="368"/>
      <c r="AH13" s="369"/>
      <c r="AI13" s="21"/>
      <c r="AJ13" s="366" t="s">
        <v>345</v>
      </c>
      <c r="AK13" s="367"/>
      <c r="AL13" s="367"/>
      <c r="AM13" s="368"/>
      <c r="AN13" s="21"/>
      <c r="AO13" s="366" t="s">
        <v>345</v>
      </c>
      <c r="AP13" s="367"/>
      <c r="AQ13" s="368"/>
      <c r="AR13" s="21"/>
      <c r="AS13" s="366" t="s">
        <v>345</v>
      </c>
      <c r="AT13" s="367"/>
      <c r="AU13" s="368"/>
      <c r="AV13" s="21"/>
      <c r="AW13" s="366" t="s">
        <v>345</v>
      </c>
      <c r="AX13" s="367"/>
      <c r="AY13" s="368"/>
      <c r="AZ13" s="21"/>
      <c r="BA13" s="366" t="s">
        <v>345</v>
      </c>
      <c r="BB13" s="367"/>
      <c r="BC13" s="368"/>
      <c r="BD13" s="21"/>
      <c r="BE13" s="366" t="s">
        <v>345</v>
      </c>
      <c r="BF13" s="367"/>
      <c r="BG13" s="368"/>
      <c r="BH13" s="21"/>
      <c r="BI13" s="366" t="s">
        <v>345</v>
      </c>
      <c r="BJ13" s="367"/>
      <c r="BK13" s="367"/>
      <c r="BL13" s="368"/>
      <c r="BM13" s="369"/>
    </row>
    <row r="14" spans="2:66" ht="60" x14ac:dyDescent="0.25">
      <c r="B14" s="374"/>
      <c r="C14" s="375"/>
      <c r="D14" s="22"/>
      <c r="E14" s="22"/>
      <c r="F14" s="23" t="s">
        <v>156</v>
      </c>
      <c r="G14" s="24" t="s">
        <v>157</v>
      </c>
      <c r="H14" s="24" t="s">
        <v>158</v>
      </c>
      <c r="I14" s="22"/>
      <c r="J14" s="22"/>
      <c r="K14" s="23" t="s">
        <v>156</v>
      </c>
      <c r="L14" s="24" t="s">
        <v>158</v>
      </c>
      <c r="M14" s="22"/>
      <c r="N14" s="22"/>
      <c r="O14" s="23" t="s">
        <v>156</v>
      </c>
      <c r="P14" s="24" t="s">
        <v>158</v>
      </c>
      <c r="Q14" s="22"/>
      <c r="R14" s="22"/>
      <c r="S14" s="23" t="s">
        <v>156</v>
      </c>
      <c r="T14" s="24" t="s">
        <v>158</v>
      </c>
      <c r="U14" s="22"/>
      <c r="V14" s="22"/>
      <c r="W14" s="23" t="s">
        <v>156</v>
      </c>
      <c r="X14" s="24" t="s">
        <v>158</v>
      </c>
      <c r="Y14" s="22"/>
      <c r="Z14" s="22"/>
      <c r="AA14" s="23" t="s">
        <v>156</v>
      </c>
      <c r="AB14" s="24" t="s">
        <v>158</v>
      </c>
      <c r="AC14" s="22"/>
      <c r="AD14" s="22"/>
      <c r="AE14" s="23" t="s">
        <v>156</v>
      </c>
      <c r="AF14" s="24" t="s">
        <v>157</v>
      </c>
      <c r="AG14" s="24" t="s">
        <v>158</v>
      </c>
      <c r="AH14" s="370"/>
      <c r="AI14" s="22"/>
      <c r="AJ14" s="22"/>
      <c r="AK14" s="23" t="s">
        <v>156</v>
      </c>
      <c r="AL14" s="24" t="s">
        <v>157</v>
      </c>
      <c r="AM14" s="24" t="s">
        <v>158</v>
      </c>
      <c r="AN14" s="22"/>
      <c r="AO14" s="22"/>
      <c r="AP14" s="23" t="s">
        <v>156</v>
      </c>
      <c r="AQ14" s="24" t="s">
        <v>158</v>
      </c>
      <c r="AR14" s="22"/>
      <c r="AS14" s="22"/>
      <c r="AT14" s="23" t="s">
        <v>156</v>
      </c>
      <c r="AU14" s="24" t="s">
        <v>158</v>
      </c>
      <c r="AV14" s="22"/>
      <c r="AW14" s="22"/>
      <c r="AX14" s="23" t="s">
        <v>156</v>
      </c>
      <c r="AY14" s="24" t="s">
        <v>158</v>
      </c>
      <c r="AZ14" s="22"/>
      <c r="BA14" s="22"/>
      <c r="BB14" s="23" t="s">
        <v>156</v>
      </c>
      <c r="BC14" s="24" t="s">
        <v>158</v>
      </c>
      <c r="BD14" s="22"/>
      <c r="BE14" s="22"/>
      <c r="BF14" s="23" t="s">
        <v>156</v>
      </c>
      <c r="BG14" s="24" t="s">
        <v>158</v>
      </c>
      <c r="BH14" s="22"/>
      <c r="BI14" s="22"/>
      <c r="BJ14" s="23" t="s">
        <v>156</v>
      </c>
      <c r="BK14" s="24" t="s">
        <v>157</v>
      </c>
      <c r="BL14" s="24" t="s">
        <v>158</v>
      </c>
      <c r="BM14" s="370"/>
    </row>
    <row r="15" spans="2:66" ht="22.15" customHeight="1" x14ac:dyDescent="0.25">
      <c r="B15" s="25"/>
      <c r="C15" s="26" t="s">
        <v>159</v>
      </c>
      <c r="D15" s="27"/>
      <c r="E15" s="28"/>
      <c r="F15" s="28"/>
      <c r="G15" s="29"/>
      <c r="H15" s="29"/>
      <c r="I15" s="29"/>
      <c r="J15" s="28"/>
      <c r="K15" s="28"/>
      <c r="L15" s="29"/>
      <c r="M15" s="29"/>
      <c r="N15" s="28"/>
      <c r="O15" s="28"/>
      <c r="P15" s="29"/>
      <c r="Q15" s="29"/>
      <c r="R15" s="28"/>
      <c r="S15" s="28"/>
      <c r="T15" s="29"/>
      <c r="U15" s="27"/>
      <c r="V15" s="28"/>
      <c r="W15" s="28"/>
      <c r="X15" s="29"/>
      <c r="Y15" s="29"/>
      <c r="Z15" s="28"/>
      <c r="AA15" s="28"/>
      <c r="AB15" s="29"/>
      <c r="AC15" s="29"/>
      <c r="AD15" s="28"/>
      <c r="AE15" s="28"/>
      <c r="AF15" s="29"/>
      <c r="AG15" s="29"/>
      <c r="AH15" s="29"/>
      <c r="AI15" s="28"/>
      <c r="AJ15" s="28"/>
      <c r="AK15" s="28"/>
      <c r="AL15" s="29"/>
      <c r="AM15" s="29"/>
      <c r="AN15" s="29"/>
      <c r="AO15" s="28"/>
      <c r="AP15" s="28"/>
      <c r="AQ15" s="29"/>
      <c r="AR15" s="29"/>
      <c r="AS15" s="28"/>
      <c r="AT15" s="28"/>
      <c r="AU15" s="29"/>
      <c r="AV15" s="29"/>
      <c r="AW15" s="28"/>
      <c r="AX15" s="28"/>
      <c r="AY15" s="29"/>
      <c r="AZ15" s="29"/>
      <c r="BA15" s="28"/>
      <c r="BB15" s="28"/>
      <c r="BC15" s="29"/>
      <c r="BD15" s="29"/>
      <c r="BE15" s="28"/>
      <c r="BF15" s="28"/>
      <c r="BG15" s="29"/>
      <c r="BH15" s="29"/>
      <c r="BI15" s="28"/>
      <c r="BJ15" s="28"/>
      <c r="BK15" s="29"/>
      <c r="BL15" s="29"/>
      <c r="BM15" s="29"/>
    </row>
    <row r="16" spans="2:66" ht="45" x14ac:dyDescent="0.25">
      <c r="B16" s="30">
        <v>1</v>
      </c>
      <c r="C16" s="31" t="s">
        <v>346</v>
      </c>
      <c r="D16" s="313">
        <v>22.6470637284744</v>
      </c>
      <c r="E16" s="313">
        <v>2.2462502053787987</v>
      </c>
      <c r="F16" s="313">
        <v>0</v>
      </c>
      <c r="G16" s="313">
        <v>4.498330744342946E-2</v>
      </c>
      <c r="H16" s="313">
        <v>0.15504171668532235</v>
      </c>
      <c r="I16" s="313">
        <v>2.9217944317029312E-2</v>
      </c>
      <c r="J16" s="313">
        <v>2.9087190210588306E-2</v>
      </c>
      <c r="K16" s="313">
        <v>0</v>
      </c>
      <c r="L16" s="313">
        <v>2.4912198519771813E-5</v>
      </c>
      <c r="M16" s="313">
        <v>0</v>
      </c>
      <c r="N16" s="313">
        <v>0</v>
      </c>
      <c r="O16" s="313">
        <v>0</v>
      </c>
      <c r="P16" s="313">
        <v>0</v>
      </c>
      <c r="Q16" s="313">
        <v>0</v>
      </c>
      <c r="R16" s="313">
        <v>0</v>
      </c>
      <c r="S16" s="313">
        <v>0</v>
      </c>
      <c r="T16" s="313">
        <v>0</v>
      </c>
      <c r="U16" s="313">
        <v>0</v>
      </c>
      <c r="V16" s="313">
        <v>0</v>
      </c>
      <c r="W16" s="313">
        <v>0</v>
      </c>
      <c r="X16" s="313">
        <v>0</v>
      </c>
      <c r="Y16" s="313">
        <v>0</v>
      </c>
      <c r="Z16" s="313">
        <v>0</v>
      </c>
      <c r="AA16" s="313">
        <v>0</v>
      </c>
      <c r="AB16" s="313">
        <v>0</v>
      </c>
      <c r="AC16" s="313">
        <v>22.676281672791429</v>
      </c>
      <c r="AD16" s="313">
        <v>2.275337395589387</v>
      </c>
      <c r="AE16" s="313">
        <v>0</v>
      </c>
      <c r="AF16" s="313">
        <v>4.498330744342946E-2</v>
      </c>
      <c r="AG16" s="313">
        <v>0.15506662888384209</v>
      </c>
      <c r="AH16" s="313">
        <v>19.463673080689876</v>
      </c>
      <c r="AI16" s="69"/>
      <c r="AJ16" s="69"/>
      <c r="AK16" s="69"/>
      <c r="AL16" s="69"/>
      <c r="AM16" s="69"/>
      <c r="AN16" s="69"/>
      <c r="AO16" s="69"/>
      <c r="AP16" s="69"/>
      <c r="AQ16" s="69"/>
      <c r="AR16" s="31"/>
      <c r="AS16" s="31"/>
      <c r="AT16" s="31"/>
      <c r="AU16" s="31"/>
      <c r="AV16" s="31"/>
      <c r="AW16" s="31"/>
      <c r="AX16" s="31"/>
      <c r="AY16" s="31"/>
      <c r="AZ16" s="31"/>
      <c r="BA16" s="31"/>
      <c r="BB16" s="31"/>
      <c r="BC16" s="31"/>
      <c r="BD16" s="31"/>
      <c r="BE16" s="31"/>
      <c r="BF16" s="31"/>
      <c r="BG16" s="31"/>
      <c r="BH16" s="31"/>
      <c r="BI16" s="31"/>
      <c r="BJ16" s="31"/>
      <c r="BK16" s="31"/>
      <c r="BL16" s="31"/>
      <c r="BM16" s="31"/>
      <c r="BN16" s="124"/>
    </row>
    <row r="17" spans="2:110" x14ac:dyDescent="0.25">
      <c r="B17" s="30">
        <v>2</v>
      </c>
      <c r="C17" s="34" t="s">
        <v>347</v>
      </c>
      <c r="D17" s="313">
        <v>0.26644742464255367</v>
      </c>
      <c r="E17" s="313">
        <v>0</v>
      </c>
      <c r="F17" s="313">
        <v>0</v>
      </c>
      <c r="G17" s="313">
        <v>0</v>
      </c>
      <c r="H17" s="313">
        <v>0</v>
      </c>
      <c r="I17" s="313">
        <v>0</v>
      </c>
      <c r="J17" s="313">
        <v>0</v>
      </c>
      <c r="K17" s="313">
        <v>0</v>
      </c>
      <c r="L17" s="313">
        <v>0</v>
      </c>
      <c r="M17" s="315">
        <v>0</v>
      </c>
      <c r="N17" s="315">
        <v>0</v>
      </c>
      <c r="O17" s="315">
        <v>0</v>
      </c>
      <c r="P17" s="315">
        <v>0</v>
      </c>
      <c r="Q17" s="315">
        <v>0</v>
      </c>
      <c r="R17" s="315">
        <v>0</v>
      </c>
      <c r="S17" s="315">
        <v>0</v>
      </c>
      <c r="T17" s="315">
        <v>0</v>
      </c>
      <c r="U17" s="316">
        <v>0</v>
      </c>
      <c r="V17" s="315">
        <v>0</v>
      </c>
      <c r="W17" s="315">
        <v>0</v>
      </c>
      <c r="X17" s="315">
        <v>0</v>
      </c>
      <c r="Y17" s="315">
        <v>0</v>
      </c>
      <c r="Z17" s="315">
        <v>0</v>
      </c>
      <c r="AA17" s="315">
        <v>0</v>
      </c>
      <c r="AB17" s="315">
        <v>0</v>
      </c>
      <c r="AC17" s="313">
        <v>0.26644742464255367</v>
      </c>
      <c r="AD17" s="313">
        <v>0</v>
      </c>
      <c r="AE17" s="313">
        <v>0</v>
      </c>
      <c r="AF17" s="313">
        <v>0</v>
      </c>
      <c r="AG17" s="313">
        <v>0</v>
      </c>
      <c r="AH17" s="313">
        <v>2.3630000233774791</v>
      </c>
      <c r="AI17" s="33"/>
      <c r="AJ17" s="33"/>
      <c r="AK17" s="33"/>
      <c r="AL17" s="33"/>
      <c r="AM17" s="33"/>
      <c r="AN17" s="33"/>
      <c r="AO17" s="33"/>
      <c r="AP17" s="33"/>
      <c r="AQ17" s="33"/>
      <c r="AR17" s="24"/>
      <c r="AS17" s="24"/>
      <c r="AT17" s="24"/>
      <c r="AU17" s="24"/>
      <c r="AV17" s="24"/>
      <c r="AW17" s="24"/>
      <c r="AX17" s="24"/>
      <c r="AY17" s="24"/>
      <c r="AZ17" s="24"/>
      <c r="BA17" s="24"/>
      <c r="BB17" s="24"/>
      <c r="BC17" s="24"/>
      <c r="BD17" s="24"/>
      <c r="BE17" s="24"/>
      <c r="BF17" s="24"/>
      <c r="BG17" s="24"/>
      <c r="BH17" s="24"/>
      <c r="BI17" s="24"/>
      <c r="BJ17" s="24"/>
      <c r="BK17" s="24"/>
      <c r="BL17" s="24"/>
      <c r="BM17" s="24"/>
      <c r="BN17" s="124"/>
    </row>
    <row r="18" spans="2:110" x14ac:dyDescent="0.25">
      <c r="B18" s="30">
        <v>3</v>
      </c>
      <c r="C18" s="35" t="s">
        <v>162</v>
      </c>
      <c r="D18" s="313">
        <v>0.2609821718350912</v>
      </c>
      <c r="E18" s="313">
        <v>0</v>
      </c>
      <c r="F18" s="313">
        <v>0</v>
      </c>
      <c r="G18" s="313">
        <v>0</v>
      </c>
      <c r="H18" s="313">
        <v>0</v>
      </c>
      <c r="I18" s="313">
        <v>0</v>
      </c>
      <c r="J18" s="313">
        <v>0</v>
      </c>
      <c r="K18" s="313">
        <v>0</v>
      </c>
      <c r="L18" s="313">
        <v>0</v>
      </c>
      <c r="M18" s="315">
        <v>0</v>
      </c>
      <c r="N18" s="315">
        <v>0</v>
      </c>
      <c r="O18" s="315">
        <v>0</v>
      </c>
      <c r="P18" s="315">
        <v>0</v>
      </c>
      <c r="Q18" s="315">
        <v>0</v>
      </c>
      <c r="R18" s="315">
        <v>0</v>
      </c>
      <c r="S18" s="315">
        <v>0</v>
      </c>
      <c r="T18" s="315">
        <v>0</v>
      </c>
      <c r="U18" s="317">
        <v>0</v>
      </c>
      <c r="V18" s="315">
        <v>0</v>
      </c>
      <c r="W18" s="315">
        <v>0</v>
      </c>
      <c r="X18" s="315">
        <v>0</v>
      </c>
      <c r="Y18" s="315">
        <v>0</v>
      </c>
      <c r="Z18" s="315">
        <v>0</v>
      </c>
      <c r="AA18" s="315">
        <v>0</v>
      </c>
      <c r="AB18" s="315">
        <v>0</v>
      </c>
      <c r="AC18" s="313">
        <v>0.2609821718350912</v>
      </c>
      <c r="AD18" s="313">
        <v>0</v>
      </c>
      <c r="AE18" s="313">
        <v>0</v>
      </c>
      <c r="AF18" s="313">
        <v>0</v>
      </c>
      <c r="AG18" s="313">
        <v>0</v>
      </c>
      <c r="AH18" s="313">
        <v>1.4024407295282388</v>
      </c>
      <c r="AI18" s="33"/>
      <c r="AJ18" s="33"/>
      <c r="AK18" s="33"/>
      <c r="AL18" s="33"/>
      <c r="AM18" s="33"/>
      <c r="AN18" s="33"/>
      <c r="AO18" s="33"/>
      <c r="AP18" s="33"/>
      <c r="AQ18" s="33"/>
      <c r="AR18" s="24"/>
      <c r="AS18" s="24"/>
      <c r="AT18" s="24"/>
      <c r="AU18" s="24"/>
      <c r="AV18" s="24"/>
      <c r="AW18" s="24"/>
      <c r="AX18" s="24"/>
      <c r="AY18" s="24"/>
      <c r="AZ18" s="24"/>
      <c r="BA18" s="24"/>
      <c r="BB18" s="24"/>
      <c r="BC18" s="24"/>
      <c r="BD18" s="24"/>
      <c r="BE18" s="24"/>
      <c r="BF18" s="24"/>
      <c r="BG18" s="24"/>
      <c r="BH18" s="24"/>
      <c r="BI18" s="24"/>
      <c r="BJ18" s="24"/>
      <c r="BK18" s="24"/>
      <c r="BL18" s="24"/>
      <c r="BM18" s="24"/>
      <c r="BN18" s="124"/>
    </row>
    <row r="19" spans="2:110" x14ac:dyDescent="0.25">
      <c r="B19" s="30">
        <v>4</v>
      </c>
      <c r="C19" s="36" t="s">
        <v>163</v>
      </c>
      <c r="D19" s="313">
        <v>3.2399570513215632E-2</v>
      </c>
      <c r="E19" s="313">
        <v>0</v>
      </c>
      <c r="F19" s="313">
        <v>0</v>
      </c>
      <c r="G19" s="313">
        <v>0</v>
      </c>
      <c r="H19" s="313">
        <v>0</v>
      </c>
      <c r="I19" s="313">
        <v>0</v>
      </c>
      <c r="J19" s="313">
        <v>0</v>
      </c>
      <c r="K19" s="313">
        <v>0</v>
      </c>
      <c r="L19" s="313">
        <v>0</v>
      </c>
      <c r="M19" s="315">
        <v>0</v>
      </c>
      <c r="N19" s="315">
        <v>0</v>
      </c>
      <c r="O19" s="315">
        <v>0</v>
      </c>
      <c r="P19" s="315">
        <v>0</v>
      </c>
      <c r="Q19" s="315">
        <v>0</v>
      </c>
      <c r="R19" s="315">
        <v>0</v>
      </c>
      <c r="S19" s="315">
        <v>0</v>
      </c>
      <c r="T19" s="315">
        <v>0</v>
      </c>
      <c r="U19" s="318">
        <v>0</v>
      </c>
      <c r="V19" s="315">
        <v>0</v>
      </c>
      <c r="W19" s="315">
        <v>0</v>
      </c>
      <c r="X19" s="315">
        <v>0</v>
      </c>
      <c r="Y19" s="315">
        <v>0</v>
      </c>
      <c r="Z19" s="315">
        <v>0</v>
      </c>
      <c r="AA19" s="315">
        <v>0</v>
      </c>
      <c r="AB19" s="315">
        <v>0</v>
      </c>
      <c r="AC19" s="313">
        <v>3.2399570513215632E-2</v>
      </c>
      <c r="AD19" s="313">
        <v>0</v>
      </c>
      <c r="AE19" s="313">
        <v>0</v>
      </c>
      <c r="AF19" s="313">
        <v>0</v>
      </c>
      <c r="AG19" s="313">
        <v>0</v>
      </c>
      <c r="AH19" s="313">
        <v>0.58108681167197596</v>
      </c>
      <c r="AI19" s="33"/>
      <c r="AJ19" s="33"/>
      <c r="AK19" s="33"/>
      <c r="AL19" s="33"/>
      <c r="AM19" s="33"/>
      <c r="AN19" s="33"/>
      <c r="AO19" s="33"/>
      <c r="AP19" s="33"/>
      <c r="AQ19" s="33"/>
      <c r="AR19" s="24"/>
      <c r="AS19" s="24"/>
      <c r="AT19" s="24"/>
      <c r="AU19" s="24"/>
      <c r="AV19" s="24"/>
      <c r="AW19" s="24"/>
      <c r="AX19" s="24"/>
      <c r="AY19" s="24"/>
      <c r="AZ19" s="24"/>
      <c r="BA19" s="24"/>
      <c r="BB19" s="24"/>
      <c r="BC19" s="24"/>
      <c r="BD19" s="24"/>
      <c r="BE19" s="24"/>
      <c r="BF19" s="24"/>
      <c r="BG19" s="24"/>
      <c r="BH19" s="24"/>
      <c r="BI19" s="24"/>
      <c r="BJ19" s="24"/>
      <c r="BK19" s="24"/>
      <c r="BL19" s="24"/>
      <c r="BM19" s="24"/>
      <c r="BN19" s="124"/>
    </row>
    <row r="20" spans="2:110" s="41" customFormat="1" x14ac:dyDescent="0.25">
      <c r="B20" s="40">
        <v>5</v>
      </c>
      <c r="C20" s="44" t="s">
        <v>164</v>
      </c>
      <c r="D20" s="313">
        <v>0.22858260132187558</v>
      </c>
      <c r="E20" s="313">
        <v>0</v>
      </c>
      <c r="F20" s="313">
        <v>0</v>
      </c>
      <c r="G20" s="313">
        <v>0</v>
      </c>
      <c r="H20" s="313">
        <v>0</v>
      </c>
      <c r="I20" s="313">
        <v>0</v>
      </c>
      <c r="J20" s="313">
        <v>0</v>
      </c>
      <c r="K20" s="313">
        <v>0</v>
      </c>
      <c r="L20" s="313">
        <v>0</v>
      </c>
      <c r="M20" s="315">
        <v>0</v>
      </c>
      <c r="N20" s="315">
        <v>0</v>
      </c>
      <c r="O20" s="315">
        <v>0</v>
      </c>
      <c r="P20" s="315">
        <v>0</v>
      </c>
      <c r="Q20" s="315">
        <v>0</v>
      </c>
      <c r="R20" s="315">
        <v>0</v>
      </c>
      <c r="S20" s="315">
        <v>0</v>
      </c>
      <c r="T20" s="315">
        <v>0</v>
      </c>
      <c r="U20" s="317">
        <v>0</v>
      </c>
      <c r="V20" s="317">
        <v>0</v>
      </c>
      <c r="W20" s="317">
        <v>0</v>
      </c>
      <c r="X20" s="317">
        <v>0</v>
      </c>
      <c r="Y20" s="317">
        <v>0</v>
      </c>
      <c r="Z20" s="315">
        <v>0</v>
      </c>
      <c r="AA20" s="315">
        <v>0</v>
      </c>
      <c r="AB20" s="315">
        <v>0</v>
      </c>
      <c r="AC20" s="313">
        <v>0.22858260132187558</v>
      </c>
      <c r="AD20" s="313">
        <v>0</v>
      </c>
      <c r="AE20" s="313">
        <v>0</v>
      </c>
      <c r="AF20" s="313">
        <v>0</v>
      </c>
      <c r="AG20" s="313">
        <v>0</v>
      </c>
      <c r="AH20" s="313">
        <v>0.79334441878241435</v>
      </c>
      <c r="AI20" s="33"/>
      <c r="AJ20" s="33"/>
      <c r="AK20" s="33"/>
      <c r="AL20" s="33"/>
      <c r="AM20" s="33"/>
      <c r="AN20" s="33"/>
      <c r="AO20" s="33"/>
      <c r="AP20" s="33"/>
      <c r="AQ20" s="33"/>
      <c r="AR20" s="37"/>
      <c r="AS20" s="37"/>
      <c r="AT20" s="37"/>
      <c r="AU20" s="37"/>
      <c r="AV20" s="37"/>
      <c r="AW20" s="37"/>
      <c r="AX20" s="37"/>
      <c r="AY20" s="37"/>
      <c r="AZ20" s="37"/>
      <c r="BA20" s="37"/>
      <c r="BB20" s="37"/>
      <c r="BC20" s="37"/>
      <c r="BD20" s="37"/>
      <c r="BE20" s="37"/>
      <c r="BF20" s="37"/>
      <c r="BG20" s="37"/>
      <c r="BH20" s="37"/>
      <c r="BI20" s="37"/>
      <c r="BJ20" s="37"/>
      <c r="BK20" s="37"/>
      <c r="BL20" s="37"/>
      <c r="BM20" s="37"/>
      <c r="BN20" s="124"/>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row>
    <row r="21" spans="2:110" x14ac:dyDescent="0.25">
      <c r="B21" s="30">
        <v>6</v>
      </c>
      <c r="C21" s="36" t="s">
        <v>165</v>
      </c>
      <c r="D21" s="313">
        <v>0</v>
      </c>
      <c r="E21" s="313">
        <v>0</v>
      </c>
      <c r="F21" s="319">
        <v>0</v>
      </c>
      <c r="G21" s="313">
        <v>0</v>
      </c>
      <c r="H21" s="313">
        <v>0</v>
      </c>
      <c r="I21" s="313">
        <v>0</v>
      </c>
      <c r="J21" s="313">
        <v>0</v>
      </c>
      <c r="K21" s="319">
        <v>0</v>
      </c>
      <c r="L21" s="313">
        <v>0</v>
      </c>
      <c r="M21" s="315">
        <v>0</v>
      </c>
      <c r="N21" s="315">
        <v>0</v>
      </c>
      <c r="O21" s="315">
        <v>0</v>
      </c>
      <c r="P21" s="315">
        <v>0</v>
      </c>
      <c r="Q21" s="315">
        <v>0</v>
      </c>
      <c r="R21" s="315">
        <v>0</v>
      </c>
      <c r="S21" s="315">
        <v>0</v>
      </c>
      <c r="T21" s="315">
        <v>0</v>
      </c>
      <c r="U21" s="317">
        <v>0</v>
      </c>
      <c r="V21" s="317">
        <v>0</v>
      </c>
      <c r="W21" s="315">
        <v>0</v>
      </c>
      <c r="X21" s="318">
        <v>0</v>
      </c>
      <c r="Y21" s="318">
        <v>0</v>
      </c>
      <c r="Z21" s="315">
        <v>0</v>
      </c>
      <c r="AA21" s="315">
        <v>0</v>
      </c>
      <c r="AB21" s="315">
        <v>0</v>
      </c>
      <c r="AC21" s="313">
        <v>0</v>
      </c>
      <c r="AD21" s="313">
        <v>0</v>
      </c>
      <c r="AE21" s="313">
        <v>0</v>
      </c>
      <c r="AF21" s="313">
        <v>0</v>
      </c>
      <c r="AG21" s="313">
        <v>0</v>
      </c>
      <c r="AH21" s="313">
        <v>2.8009499073848407E-2</v>
      </c>
      <c r="AI21" s="33"/>
      <c r="AJ21" s="33"/>
      <c r="AK21" s="29"/>
      <c r="AL21" s="33"/>
      <c r="AM21" s="33"/>
      <c r="AN21" s="33"/>
      <c r="AO21" s="33"/>
      <c r="AP21" s="29"/>
      <c r="AQ21" s="33"/>
      <c r="AR21" s="24"/>
      <c r="AS21" s="24"/>
      <c r="AT21" s="29"/>
      <c r="AU21" s="24"/>
      <c r="AV21" s="24"/>
      <c r="AW21" s="24"/>
      <c r="AX21" s="29"/>
      <c r="AY21" s="24"/>
      <c r="AZ21" s="24"/>
      <c r="BA21" s="24"/>
      <c r="BB21" s="29"/>
      <c r="BC21" s="24"/>
      <c r="BD21" s="24"/>
      <c r="BE21" s="24"/>
      <c r="BF21" s="29"/>
      <c r="BG21" s="24"/>
      <c r="BH21" s="24"/>
      <c r="BI21" s="24"/>
      <c r="BJ21" s="29"/>
      <c r="BK21" s="37"/>
      <c r="BL21" s="24"/>
      <c r="BM21" s="24"/>
      <c r="BN21" s="124"/>
    </row>
    <row r="22" spans="2:110" x14ac:dyDescent="0.25">
      <c r="B22" s="30">
        <v>7</v>
      </c>
      <c r="C22" s="35" t="s">
        <v>166</v>
      </c>
      <c r="D22" s="313">
        <v>5.4652528074624418E-3</v>
      </c>
      <c r="E22" s="313">
        <v>0</v>
      </c>
      <c r="F22" s="313">
        <v>0</v>
      </c>
      <c r="G22" s="313">
        <v>0</v>
      </c>
      <c r="H22" s="313">
        <v>0</v>
      </c>
      <c r="I22" s="313">
        <v>0</v>
      </c>
      <c r="J22" s="313">
        <v>0</v>
      </c>
      <c r="K22" s="313">
        <v>0</v>
      </c>
      <c r="L22" s="313">
        <v>0</v>
      </c>
      <c r="M22" s="315">
        <v>0</v>
      </c>
      <c r="N22" s="315">
        <v>0</v>
      </c>
      <c r="O22" s="315">
        <v>0</v>
      </c>
      <c r="P22" s="315">
        <v>0</v>
      </c>
      <c r="Q22" s="315">
        <v>0</v>
      </c>
      <c r="R22" s="315">
        <v>0</v>
      </c>
      <c r="S22" s="315">
        <v>0</v>
      </c>
      <c r="T22" s="315">
        <v>0</v>
      </c>
      <c r="U22" s="317">
        <v>0</v>
      </c>
      <c r="V22" s="317">
        <v>0</v>
      </c>
      <c r="W22" s="315">
        <v>0</v>
      </c>
      <c r="X22" s="317">
        <v>0</v>
      </c>
      <c r="Y22" s="317">
        <v>0</v>
      </c>
      <c r="Z22" s="315">
        <v>0</v>
      </c>
      <c r="AA22" s="315">
        <v>0</v>
      </c>
      <c r="AB22" s="315">
        <v>0</v>
      </c>
      <c r="AC22" s="313">
        <v>5.4652528074624418E-3</v>
      </c>
      <c r="AD22" s="313">
        <v>0</v>
      </c>
      <c r="AE22" s="313">
        <v>0</v>
      </c>
      <c r="AF22" s="313">
        <v>0</v>
      </c>
      <c r="AG22" s="313">
        <v>0</v>
      </c>
      <c r="AH22" s="313">
        <v>0.9605592938492401</v>
      </c>
      <c r="AI22" s="33"/>
      <c r="AJ22" s="33"/>
      <c r="AK22" s="33"/>
      <c r="AL22" s="33"/>
      <c r="AM22" s="33"/>
      <c r="AN22" s="33"/>
      <c r="AO22" s="33"/>
      <c r="AP22" s="33"/>
      <c r="AQ22" s="33"/>
      <c r="AR22" s="24"/>
      <c r="AS22" s="24"/>
      <c r="AT22" s="24"/>
      <c r="AU22" s="24"/>
      <c r="AV22" s="24"/>
      <c r="AW22" s="24"/>
      <c r="AX22" s="24"/>
      <c r="AY22" s="24"/>
      <c r="AZ22" s="24"/>
      <c r="BA22" s="24"/>
      <c r="BB22" s="24"/>
      <c r="BC22" s="24"/>
      <c r="BD22" s="24"/>
      <c r="BE22" s="24"/>
      <c r="BF22" s="24"/>
      <c r="BG22" s="24"/>
      <c r="BH22" s="24"/>
      <c r="BI22" s="24"/>
      <c r="BJ22" s="24"/>
      <c r="BK22" s="37"/>
      <c r="BL22" s="24"/>
      <c r="BM22" s="24"/>
      <c r="BN22" s="124"/>
    </row>
    <row r="23" spans="2:110" x14ac:dyDescent="0.25">
      <c r="B23" s="30">
        <v>8</v>
      </c>
      <c r="C23" s="36" t="s">
        <v>348</v>
      </c>
      <c r="D23" s="313">
        <v>0</v>
      </c>
      <c r="E23" s="313">
        <v>0</v>
      </c>
      <c r="F23" s="313">
        <v>0</v>
      </c>
      <c r="G23" s="313">
        <v>0</v>
      </c>
      <c r="H23" s="313">
        <v>0</v>
      </c>
      <c r="I23" s="313">
        <v>0</v>
      </c>
      <c r="J23" s="313">
        <v>0</v>
      </c>
      <c r="K23" s="313">
        <v>0</v>
      </c>
      <c r="L23" s="313">
        <v>0</v>
      </c>
      <c r="M23" s="315">
        <v>0</v>
      </c>
      <c r="N23" s="315">
        <v>0</v>
      </c>
      <c r="O23" s="315">
        <v>0</v>
      </c>
      <c r="P23" s="315">
        <v>0</v>
      </c>
      <c r="Q23" s="315">
        <v>0</v>
      </c>
      <c r="R23" s="315">
        <v>0</v>
      </c>
      <c r="S23" s="315">
        <v>0</v>
      </c>
      <c r="T23" s="315">
        <v>0</v>
      </c>
      <c r="U23" s="318">
        <v>0</v>
      </c>
      <c r="V23" s="315">
        <v>0</v>
      </c>
      <c r="W23" s="315">
        <v>0</v>
      </c>
      <c r="X23" s="315">
        <v>0</v>
      </c>
      <c r="Y23" s="315">
        <v>0</v>
      </c>
      <c r="Z23" s="315">
        <v>0</v>
      </c>
      <c r="AA23" s="315">
        <v>0</v>
      </c>
      <c r="AB23" s="315">
        <v>0</v>
      </c>
      <c r="AC23" s="313">
        <v>0</v>
      </c>
      <c r="AD23" s="313">
        <v>0</v>
      </c>
      <c r="AE23" s="313">
        <v>0</v>
      </c>
      <c r="AF23" s="313">
        <v>0</v>
      </c>
      <c r="AG23" s="313">
        <v>0</v>
      </c>
      <c r="AH23" s="313">
        <v>0</v>
      </c>
      <c r="AI23" s="33"/>
      <c r="AJ23" s="33"/>
      <c r="AK23" s="33"/>
      <c r="AL23" s="33"/>
      <c r="AM23" s="33"/>
      <c r="AN23" s="33"/>
      <c r="AO23" s="33"/>
      <c r="AP23" s="33"/>
      <c r="AQ23" s="33"/>
      <c r="AR23" s="24"/>
      <c r="AS23" s="24"/>
      <c r="AT23" s="24"/>
      <c r="AU23" s="24"/>
      <c r="AV23" s="24"/>
      <c r="AW23" s="24"/>
      <c r="AX23" s="24"/>
      <c r="AY23" s="24"/>
      <c r="AZ23" s="24"/>
      <c r="BA23" s="24"/>
      <c r="BB23" s="24"/>
      <c r="BC23" s="24"/>
      <c r="BD23" s="24"/>
      <c r="BE23" s="24"/>
      <c r="BF23" s="24"/>
      <c r="BG23" s="24"/>
      <c r="BH23" s="24"/>
      <c r="BI23" s="24"/>
      <c r="BJ23" s="24"/>
      <c r="BK23" s="37"/>
      <c r="BL23" s="24"/>
      <c r="BM23" s="24"/>
      <c r="BN23" s="124"/>
    </row>
    <row r="24" spans="2:110" x14ac:dyDescent="0.25">
      <c r="B24" s="30">
        <v>9</v>
      </c>
      <c r="C24" s="38" t="s">
        <v>168</v>
      </c>
      <c r="D24" s="313">
        <v>0</v>
      </c>
      <c r="E24" s="313">
        <v>0</v>
      </c>
      <c r="F24" s="313">
        <v>0</v>
      </c>
      <c r="G24" s="313">
        <v>0</v>
      </c>
      <c r="H24" s="313">
        <v>0</v>
      </c>
      <c r="I24" s="313">
        <v>0</v>
      </c>
      <c r="J24" s="313">
        <v>0</v>
      </c>
      <c r="K24" s="313">
        <v>0</v>
      </c>
      <c r="L24" s="313">
        <v>0</v>
      </c>
      <c r="M24" s="315">
        <v>0</v>
      </c>
      <c r="N24" s="315">
        <v>0</v>
      </c>
      <c r="O24" s="315">
        <v>0</v>
      </c>
      <c r="P24" s="315">
        <v>0</v>
      </c>
      <c r="Q24" s="315">
        <v>0</v>
      </c>
      <c r="R24" s="315">
        <v>0</v>
      </c>
      <c r="S24" s="315">
        <v>0</v>
      </c>
      <c r="T24" s="315">
        <v>0</v>
      </c>
      <c r="U24" s="320">
        <v>0</v>
      </c>
      <c r="V24" s="315">
        <v>0</v>
      </c>
      <c r="W24" s="315">
        <v>0</v>
      </c>
      <c r="X24" s="315">
        <v>0</v>
      </c>
      <c r="Y24" s="315">
        <v>0</v>
      </c>
      <c r="Z24" s="315">
        <v>0</v>
      </c>
      <c r="AA24" s="315">
        <v>0</v>
      </c>
      <c r="AB24" s="315">
        <v>0</v>
      </c>
      <c r="AC24" s="313">
        <v>0</v>
      </c>
      <c r="AD24" s="313">
        <v>0</v>
      </c>
      <c r="AE24" s="313">
        <v>0</v>
      </c>
      <c r="AF24" s="313">
        <v>0</v>
      </c>
      <c r="AG24" s="313">
        <v>0</v>
      </c>
      <c r="AH24" s="313">
        <v>0</v>
      </c>
      <c r="AI24" s="33"/>
      <c r="AJ24" s="33"/>
      <c r="AK24" s="33"/>
      <c r="AL24" s="33"/>
      <c r="AM24" s="33"/>
      <c r="AN24" s="33"/>
      <c r="AO24" s="33"/>
      <c r="AP24" s="33"/>
      <c r="AQ24" s="33"/>
      <c r="AR24" s="24"/>
      <c r="AS24" s="24"/>
      <c r="AT24" s="24"/>
      <c r="AU24" s="24"/>
      <c r="AV24" s="24"/>
      <c r="AW24" s="24"/>
      <c r="AX24" s="24"/>
      <c r="AY24" s="24"/>
      <c r="AZ24" s="24"/>
      <c r="BA24" s="24"/>
      <c r="BB24" s="24"/>
      <c r="BC24" s="24"/>
      <c r="BD24" s="24"/>
      <c r="BE24" s="24"/>
      <c r="BF24" s="24"/>
      <c r="BG24" s="24"/>
      <c r="BH24" s="24"/>
      <c r="BI24" s="24"/>
      <c r="BJ24" s="24"/>
      <c r="BK24" s="37"/>
      <c r="BL24" s="24"/>
      <c r="BM24" s="24"/>
      <c r="BN24" s="124"/>
    </row>
    <row r="25" spans="2:110" s="41" customFormat="1" x14ac:dyDescent="0.25">
      <c r="B25" s="40">
        <v>10</v>
      </c>
      <c r="C25" s="38" t="s">
        <v>164</v>
      </c>
      <c r="D25" s="313">
        <v>0</v>
      </c>
      <c r="E25" s="313">
        <v>0</v>
      </c>
      <c r="F25" s="313">
        <v>0</v>
      </c>
      <c r="G25" s="313">
        <v>0</v>
      </c>
      <c r="H25" s="313">
        <v>0</v>
      </c>
      <c r="I25" s="313">
        <v>0</v>
      </c>
      <c r="J25" s="313">
        <v>0</v>
      </c>
      <c r="K25" s="313">
        <v>0</v>
      </c>
      <c r="L25" s="313">
        <v>0</v>
      </c>
      <c r="M25" s="315">
        <v>0</v>
      </c>
      <c r="N25" s="315">
        <v>0</v>
      </c>
      <c r="O25" s="315">
        <v>0</v>
      </c>
      <c r="P25" s="315">
        <v>0</v>
      </c>
      <c r="Q25" s="315">
        <v>0</v>
      </c>
      <c r="R25" s="315">
        <v>0</v>
      </c>
      <c r="S25" s="315">
        <v>0</v>
      </c>
      <c r="T25" s="315">
        <v>0</v>
      </c>
      <c r="U25" s="320">
        <v>0</v>
      </c>
      <c r="V25" s="315">
        <v>0</v>
      </c>
      <c r="W25" s="315">
        <v>0</v>
      </c>
      <c r="X25" s="315">
        <v>0</v>
      </c>
      <c r="Y25" s="315">
        <v>0</v>
      </c>
      <c r="Z25" s="315">
        <v>0</v>
      </c>
      <c r="AA25" s="315">
        <v>0</v>
      </c>
      <c r="AB25" s="315">
        <v>0</v>
      </c>
      <c r="AC25" s="313">
        <v>0</v>
      </c>
      <c r="AD25" s="313">
        <v>0</v>
      </c>
      <c r="AE25" s="313">
        <v>0</v>
      </c>
      <c r="AF25" s="313">
        <v>0</v>
      </c>
      <c r="AG25" s="313">
        <v>0</v>
      </c>
      <c r="AH25" s="313">
        <v>0</v>
      </c>
      <c r="AI25" s="33"/>
      <c r="AJ25" s="33"/>
      <c r="AK25" s="33"/>
      <c r="AL25" s="33"/>
      <c r="AM25" s="33"/>
      <c r="AN25" s="33"/>
      <c r="AO25" s="33"/>
      <c r="AP25" s="33"/>
      <c r="AQ25" s="33"/>
      <c r="AR25" s="37"/>
      <c r="AS25" s="37"/>
      <c r="AT25" s="37"/>
      <c r="AU25" s="37"/>
      <c r="AV25" s="37"/>
      <c r="AW25" s="37"/>
      <c r="AX25" s="37"/>
      <c r="AY25" s="37"/>
      <c r="AZ25" s="37"/>
      <c r="BA25" s="37"/>
      <c r="BB25" s="37"/>
      <c r="BC25" s="37"/>
      <c r="BD25" s="37"/>
      <c r="BE25" s="37"/>
      <c r="BF25" s="37"/>
      <c r="BG25" s="37"/>
      <c r="BH25" s="37"/>
      <c r="BI25" s="37"/>
      <c r="BJ25" s="37"/>
      <c r="BK25" s="37"/>
      <c r="BL25" s="37"/>
      <c r="BM25" s="37"/>
      <c r="BN25" s="124"/>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row>
    <row r="26" spans="2:110" ht="20.100000000000001" customHeight="1" x14ac:dyDescent="0.25">
      <c r="B26" s="30">
        <v>11</v>
      </c>
      <c r="C26" s="38" t="s">
        <v>165</v>
      </c>
      <c r="D26" s="313">
        <v>0</v>
      </c>
      <c r="E26" s="313">
        <v>0</v>
      </c>
      <c r="F26" s="319">
        <v>0</v>
      </c>
      <c r="G26" s="313">
        <v>0</v>
      </c>
      <c r="H26" s="313">
        <v>0</v>
      </c>
      <c r="I26" s="313">
        <v>0</v>
      </c>
      <c r="J26" s="313">
        <v>0</v>
      </c>
      <c r="K26" s="319">
        <v>0</v>
      </c>
      <c r="L26" s="313">
        <v>0</v>
      </c>
      <c r="M26" s="315">
        <v>0</v>
      </c>
      <c r="N26" s="315">
        <v>0</v>
      </c>
      <c r="O26" s="315">
        <v>0</v>
      </c>
      <c r="P26" s="315">
        <v>0</v>
      </c>
      <c r="Q26" s="315">
        <v>0</v>
      </c>
      <c r="R26" s="315">
        <v>0</v>
      </c>
      <c r="S26" s="315">
        <v>0</v>
      </c>
      <c r="T26" s="315">
        <v>0</v>
      </c>
      <c r="U26" s="320">
        <v>0</v>
      </c>
      <c r="V26" s="315">
        <v>0</v>
      </c>
      <c r="W26" s="315">
        <v>0</v>
      </c>
      <c r="X26" s="315">
        <v>0</v>
      </c>
      <c r="Y26" s="315">
        <v>0</v>
      </c>
      <c r="Z26" s="315">
        <v>0</v>
      </c>
      <c r="AA26" s="315">
        <v>0</v>
      </c>
      <c r="AB26" s="315">
        <v>0</v>
      </c>
      <c r="AC26" s="313">
        <v>0</v>
      </c>
      <c r="AD26" s="313">
        <v>0</v>
      </c>
      <c r="AE26" s="313">
        <v>0</v>
      </c>
      <c r="AF26" s="313">
        <v>0</v>
      </c>
      <c r="AG26" s="313">
        <v>0</v>
      </c>
      <c r="AH26" s="313">
        <v>0</v>
      </c>
      <c r="AI26" s="33"/>
      <c r="AJ26" s="33"/>
      <c r="AK26" s="29"/>
      <c r="AL26" s="33"/>
      <c r="AM26" s="33"/>
      <c r="AN26" s="33"/>
      <c r="AO26" s="33"/>
      <c r="AP26" s="29"/>
      <c r="AQ26" s="33"/>
      <c r="AR26" s="24"/>
      <c r="AS26" s="24"/>
      <c r="AT26" s="29"/>
      <c r="AU26" s="24"/>
      <c r="AV26" s="24"/>
      <c r="AW26" s="24"/>
      <c r="AX26" s="29"/>
      <c r="AY26" s="24"/>
      <c r="AZ26" s="24"/>
      <c r="BA26" s="24"/>
      <c r="BB26" s="29"/>
      <c r="BC26" s="24"/>
      <c r="BD26" s="24"/>
      <c r="BE26" s="24"/>
      <c r="BF26" s="29"/>
      <c r="BG26" s="24"/>
      <c r="BH26" s="24"/>
      <c r="BI26" s="24"/>
      <c r="BJ26" s="29"/>
      <c r="BK26" s="37"/>
      <c r="BL26" s="24"/>
      <c r="BM26" s="24"/>
      <c r="BN26" s="124"/>
    </row>
    <row r="27" spans="2:110" x14ac:dyDescent="0.25">
      <c r="B27" s="30">
        <v>12</v>
      </c>
      <c r="C27" s="36" t="s">
        <v>170</v>
      </c>
      <c r="D27" s="313">
        <v>0</v>
      </c>
      <c r="E27" s="313">
        <v>0</v>
      </c>
      <c r="F27" s="313">
        <v>0</v>
      </c>
      <c r="G27" s="313">
        <v>0</v>
      </c>
      <c r="H27" s="313">
        <v>0</v>
      </c>
      <c r="I27" s="313">
        <v>0</v>
      </c>
      <c r="J27" s="313">
        <v>0</v>
      </c>
      <c r="K27" s="313">
        <v>0</v>
      </c>
      <c r="L27" s="313">
        <v>0</v>
      </c>
      <c r="M27" s="315">
        <v>0</v>
      </c>
      <c r="N27" s="315">
        <v>0</v>
      </c>
      <c r="O27" s="315">
        <v>0</v>
      </c>
      <c r="P27" s="315">
        <v>0</v>
      </c>
      <c r="Q27" s="315">
        <v>0</v>
      </c>
      <c r="R27" s="315">
        <v>0</v>
      </c>
      <c r="S27" s="315">
        <v>0</v>
      </c>
      <c r="T27" s="315">
        <v>0</v>
      </c>
      <c r="U27" s="318">
        <v>0</v>
      </c>
      <c r="V27" s="315">
        <v>0</v>
      </c>
      <c r="W27" s="315">
        <v>0</v>
      </c>
      <c r="X27" s="315">
        <v>0</v>
      </c>
      <c r="Y27" s="315">
        <v>0</v>
      </c>
      <c r="Z27" s="315">
        <v>0</v>
      </c>
      <c r="AA27" s="315">
        <v>0</v>
      </c>
      <c r="AB27" s="315">
        <v>0</v>
      </c>
      <c r="AC27" s="313">
        <v>0</v>
      </c>
      <c r="AD27" s="313">
        <v>0</v>
      </c>
      <c r="AE27" s="313">
        <v>0</v>
      </c>
      <c r="AF27" s="313">
        <v>0</v>
      </c>
      <c r="AG27" s="313">
        <v>0</v>
      </c>
      <c r="AH27" s="313">
        <v>2.0110242419433021E-6</v>
      </c>
      <c r="AI27" s="33"/>
      <c r="AJ27" s="33"/>
      <c r="AK27" s="33"/>
      <c r="AL27" s="33"/>
      <c r="AM27" s="33"/>
      <c r="AN27" s="33"/>
      <c r="AO27" s="33"/>
      <c r="AP27" s="33"/>
      <c r="AQ27" s="33"/>
      <c r="AR27" s="24"/>
      <c r="AS27" s="24"/>
      <c r="AT27" s="24"/>
      <c r="AU27" s="24"/>
      <c r="AV27" s="24"/>
      <c r="AW27" s="24"/>
      <c r="AX27" s="24"/>
      <c r="AY27" s="24"/>
      <c r="AZ27" s="24"/>
      <c r="BA27" s="24"/>
      <c r="BB27" s="24"/>
      <c r="BC27" s="24"/>
      <c r="BD27" s="24"/>
      <c r="BE27" s="24"/>
      <c r="BF27" s="24"/>
      <c r="BG27" s="24"/>
      <c r="BH27" s="24"/>
      <c r="BI27" s="24"/>
      <c r="BJ27" s="24"/>
      <c r="BK27" s="37"/>
      <c r="BL27" s="24"/>
      <c r="BM27" s="24"/>
      <c r="BN27" s="124"/>
    </row>
    <row r="28" spans="2:110" s="41" customFormat="1" x14ac:dyDescent="0.25">
      <c r="B28" s="30">
        <v>13</v>
      </c>
      <c r="C28" s="38" t="s">
        <v>168</v>
      </c>
      <c r="D28" s="313">
        <v>0</v>
      </c>
      <c r="E28" s="313">
        <v>0</v>
      </c>
      <c r="F28" s="313">
        <v>0</v>
      </c>
      <c r="G28" s="313">
        <v>0</v>
      </c>
      <c r="H28" s="313">
        <v>0</v>
      </c>
      <c r="I28" s="313">
        <v>0</v>
      </c>
      <c r="J28" s="313">
        <v>0</v>
      </c>
      <c r="K28" s="313">
        <v>0</v>
      </c>
      <c r="L28" s="313">
        <v>0</v>
      </c>
      <c r="M28" s="315">
        <v>0</v>
      </c>
      <c r="N28" s="315">
        <v>0</v>
      </c>
      <c r="O28" s="315">
        <v>0</v>
      </c>
      <c r="P28" s="315">
        <v>0</v>
      </c>
      <c r="Q28" s="315">
        <v>0</v>
      </c>
      <c r="R28" s="315">
        <v>0</v>
      </c>
      <c r="S28" s="315">
        <v>0</v>
      </c>
      <c r="T28" s="315">
        <v>0</v>
      </c>
      <c r="U28" s="320">
        <v>0</v>
      </c>
      <c r="V28" s="315">
        <v>0</v>
      </c>
      <c r="W28" s="315">
        <v>0</v>
      </c>
      <c r="X28" s="315">
        <v>0</v>
      </c>
      <c r="Y28" s="315">
        <v>0</v>
      </c>
      <c r="Z28" s="315">
        <v>0</v>
      </c>
      <c r="AA28" s="315">
        <v>0</v>
      </c>
      <c r="AB28" s="315">
        <v>0</v>
      </c>
      <c r="AC28" s="313">
        <v>0</v>
      </c>
      <c r="AD28" s="313">
        <v>0</v>
      </c>
      <c r="AE28" s="313">
        <v>0</v>
      </c>
      <c r="AF28" s="313">
        <v>0</v>
      </c>
      <c r="AG28" s="313">
        <v>0</v>
      </c>
      <c r="AH28" s="313">
        <v>2.0110242419433021E-6</v>
      </c>
      <c r="AI28" s="33"/>
      <c r="AJ28" s="33"/>
      <c r="AK28" s="33"/>
      <c r="AL28" s="33"/>
      <c r="AM28" s="33"/>
      <c r="AN28" s="33"/>
      <c r="AO28" s="33"/>
      <c r="AP28" s="33"/>
      <c r="AQ28" s="33"/>
      <c r="AR28" s="24"/>
      <c r="AS28" s="24"/>
      <c r="AT28" s="24"/>
      <c r="AU28" s="24"/>
      <c r="AV28" s="24"/>
      <c r="AW28" s="24"/>
      <c r="AX28" s="24"/>
      <c r="AY28" s="24"/>
      <c r="AZ28" s="24"/>
      <c r="BA28" s="24"/>
      <c r="BB28" s="24"/>
      <c r="BC28" s="24"/>
      <c r="BD28" s="24"/>
      <c r="BE28" s="24"/>
      <c r="BF28" s="24"/>
      <c r="BG28" s="24"/>
      <c r="BH28" s="24"/>
      <c r="BI28" s="24"/>
      <c r="BJ28" s="24"/>
      <c r="BK28" s="37"/>
      <c r="BL28" s="24"/>
      <c r="BM28" s="24"/>
      <c r="BN28" s="124"/>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row>
    <row r="29" spans="2:110" s="41" customFormat="1" x14ac:dyDescent="0.25">
      <c r="B29" s="40">
        <v>14</v>
      </c>
      <c r="C29" s="38" t="s">
        <v>164</v>
      </c>
      <c r="D29" s="313">
        <v>0</v>
      </c>
      <c r="E29" s="313">
        <v>0</v>
      </c>
      <c r="F29" s="313">
        <v>0</v>
      </c>
      <c r="G29" s="313">
        <v>0</v>
      </c>
      <c r="H29" s="313">
        <v>0</v>
      </c>
      <c r="I29" s="313">
        <v>0</v>
      </c>
      <c r="J29" s="313">
        <v>0</v>
      </c>
      <c r="K29" s="313">
        <v>0</v>
      </c>
      <c r="L29" s="313">
        <v>0</v>
      </c>
      <c r="M29" s="315">
        <v>0</v>
      </c>
      <c r="N29" s="315">
        <v>0</v>
      </c>
      <c r="O29" s="315">
        <v>0</v>
      </c>
      <c r="P29" s="315">
        <v>0</v>
      </c>
      <c r="Q29" s="315">
        <v>0</v>
      </c>
      <c r="R29" s="315">
        <v>0</v>
      </c>
      <c r="S29" s="315">
        <v>0</v>
      </c>
      <c r="T29" s="315">
        <v>0</v>
      </c>
      <c r="U29" s="320">
        <v>0</v>
      </c>
      <c r="V29" s="315">
        <v>0</v>
      </c>
      <c r="W29" s="315">
        <v>0</v>
      </c>
      <c r="X29" s="315">
        <v>0</v>
      </c>
      <c r="Y29" s="315">
        <v>0</v>
      </c>
      <c r="Z29" s="315">
        <v>0</v>
      </c>
      <c r="AA29" s="315">
        <v>0</v>
      </c>
      <c r="AB29" s="315">
        <v>0</v>
      </c>
      <c r="AC29" s="313">
        <v>0</v>
      </c>
      <c r="AD29" s="313">
        <v>0</v>
      </c>
      <c r="AE29" s="313">
        <v>0</v>
      </c>
      <c r="AF29" s="313">
        <v>0</v>
      </c>
      <c r="AG29" s="313">
        <v>0</v>
      </c>
      <c r="AH29" s="313">
        <v>0</v>
      </c>
      <c r="AI29" s="33"/>
      <c r="AJ29" s="33"/>
      <c r="AK29" s="33"/>
      <c r="AL29" s="33"/>
      <c r="AM29" s="33"/>
      <c r="AN29" s="33"/>
      <c r="AO29" s="33"/>
      <c r="AP29" s="33"/>
      <c r="AQ29" s="33"/>
      <c r="AR29" s="37"/>
      <c r="AS29" s="37"/>
      <c r="AT29" s="37"/>
      <c r="AU29" s="37"/>
      <c r="AV29" s="37"/>
      <c r="AW29" s="37"/>
      <c r="AX29" s="37"/>
      <c r="AY29" s="37"/>
      <c r="AZ29" s="37"/>
      <c r="BA29" s="37"/>
      <c r="BB29" s="37"/>
      <c r="BC29" s="37"/>
      <c r="BD29" s="37"/>
      <c r="BE29" s="37"/>
      <c r="BF29" s="37"/>
      <c r="BG29" s="37"/>
      <c r="BH29" s="37"/>
      <c r="BI29" s="37"/>
      <c r="BJ29" s="37"/>
      <c r="BK29" s="37"/>
      <c r="BL29" s="37"/>
      <c r="BM29" s="37"/>
      <c r="BN29" s="124"/>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row>
    <row r="30" spans="2:110" x14ac:dyDescent="0.25">
      <c r="B30" s="30">
        <v>15</v>
      </c>
      <c r="C30" s="38" t="s">
        <v>165</v>
      </c>
      <c r="D30" s="313">
        <v>0</v>
      </c>
      <c r="E30" s="313">
        <v>0</v>
      </c>
      <c r="F30" s="319">
        <v>0</v>
      </c>
      <c r="G30" s="313">
        <v>0</v>
      </c>
      <c r="H30" s="313">
        <v>0</v>
      </c>
      <c r="I30" s="313">
        <v>0</v>
      </c>
      <c r="J30" s="313">
        <v>0</v>
      </c>
      <c r="K30" s="319">
        <v>0</v>
      </c>
      <c r="L30" s="313">
        <v>0</v>
      </c>
      <c r="M30" s="315">
        <v>0</v>
      </c>
      <c r="N30" s="315">
        <v>0</v>
      </c>
      <c r="O30" s="315">
        <v>0</v>
      </c>
      <c r="P30" s="315">
        <v>0</v>
      </c>
      <c r="Q30" s="315">
        <v>0</v>
      </c>
      <c r="R30" s="315">
        <v>0</v>
      </c>
      <c r="S30" s="315">
        <v>0</v>
      </c>
      <c r="T30" s="315">
        <v>0</v>
      </c>
      <c r="U30" s="320">
        <v>0</v>
      </c>
      <c r="V30" s="315">
        <v>0</v>
      </c>
      <c r="W30" s="315">
        <v>0</v>
      </c>
      <c r="X30" s="315">
        <v>0</v>
      </c>
      <c r="Y30" s="315">
        <v>0</v>
      </c>
      <c r="Z30" s="315">
        <v>0</v>
      </c>
      <c r="AA30" s="315">
        <v>0</v>
      </c>
      <c r="AB30" s="315">
        <v>0</v>
      </c>
      <c r="AC30" s="313">
        <v>0</v>
      </c>
      <c r="AD30" s="313">
        <v>0</v>
      </c>
      <c r="AE30" s="313">
        <v>0</v>
      </c>
      <c r="AF30" s="313">
        <v>0</v>
      </c>
      <c r="AG30" s="313">
        <v>0</v>
      </c>
      <c r="AH30" s="313">
        <v>0</v>
      </c>
      <c r="AI30" s="33"/>
      <c r="AJ30" s="33"/>
      <c r="AK30" s="29"/>
      <c r="AL30" s="33"/>
      <c r="AM30" s="33"/>
      <c r="AN30" s="33"/>
      <c r="AO30" s="33"/>
      <c r="AP30" s="29"/>
      <c r="AQ30" s="33"/>
      <c r="AR30" s="24"/>
      <c r="AS30" s="24"/>
      <c r="AT30" s="29"/>
      <c r="AU30" s="24"/>
      <c r="AV30" s="24"/>
      <c r="AW30" s="24"/>
      <c r="AX30" s="29"/>
      <c r="AY30" s="24"/>
      <c r="AZ30" s="24"/>
      <c r="BA30" s="24"/>
      <c r="BB30" s="29"/>
      <c r="BC30" s="24"/>
      <c r="BD30" s="24"/>
      <c r="BE30" s="24"/>
      <c r="BF30" s="29"/>
      <c r="BG30" s="24"/>
      <c r="BH30" s="24"/>
      <c r="BI30" s="24"/>
      <c r="BJ30" s="29"/>
      <c r="BK30" s="37"/>
      <c r="BL30" s="24"/>
      <c r="BM30" s="24"/>
      <c r="BN30" s="124"/>
    </row>
    <row r="31" spans="2:110" x14ac:dyDescent="0.25">
      <c r="B31" s="30">
        <v>16</v>
      </c>
      <c r="C31" s="36" t="s">
        <v>171</v>
      </c>
      <c r="D31" s="313">
        <v>2.9149283858879809E-4</v>
      </c>
      <c r="E31" s="313">
        <v>0</v>
      </c>
      <c r="F31" s="313">
        <v>0</v>
      </c>
      <c r="G31" s="313">
        <v>0</v>
      </c>
      <c r="H31" s="313">
        <v>0</v>
      </c>
      <c r="I31" s="313">
        <v>0</v>
      </c>
      <c r="J31" s="313">
        <v>0</v>
      </c>
      <c r="K31" s="313">
        <v>0</v>
      </c>
      <c r="L31" s="313">
        <v>0</v>
      </c>
      <c r="M31" s="315">
        <v>0</v>
      </c>
      <c r="N31" s="315">
        <v>0</v>
      </c>
      <c r="O31" s="315">
        <v>0</v>
      </c>
      <c r="P31" s="315">
        <v>0</v>
      </c>
      <c r="Q31" s="315">
        <v>0</v>
      </c>
      <c r="R31" s="315">
        <v>0</v>
      </c>
      <c r="S31" s="315">
        <v>0</v>
      </c>
      <c r="T31" s="315">
        <v>0</v>
      </c>
      <c r="U31" s="318">
        <v>0</v>
      </c>
      <c r="V31" s="315">
        <v>0</v>
      </c>
      <c r="W31" s="315">
        <v>0</v>
      </c>
      <c r="X31" s="315">
        <v>0</v>
      </c>
      <c r="Y31" s="315">
        <v>0</v>
      </c>
      <c r="Z31" s="315">
        <v>0</v>
      </c>
      <c r="AA31" s="315">
        <v>0</v>
      </c>
      <c r="AB31" s="315">
        <v>0</v>
      </c>
      <c r="AC31" s="313">
        <v>2.9149283858879809E-4</v>
      </c>
      <c r="AD31" s="313">
        <v>0</v>
      </c>
      <c r="AE31" s="313">
        <v>0</v>
      </c>
      <c r="AF31" s="313">
        <v>0</v>
      </c>
      <c r="AG31" s="313">
        <v>0</v>
      </c>
      <c r="AH31" s="313">
        <v>2.2502397901479334E-3</v>
      </c>
      <c r="AI31" s="33"/>
      <c r="AJ31" s="33"/>
      <c r="AK31" s="33"/>
      <c r="AL31" s="33"/>
      <c r="AM31" s="33"/>
      <c r="AN31" s="33"/>
      <c r="AO31" s="33"/>
      <c r="AP31" s="33"/>
      <c r="AQ31" s="33"/>
      <c r="AR31" s="24"/>
      <c r="AS31" s="24"/>
      <c r="AT31" s="24"/>
      <c r="AU31" s="24"/>
      <c r="AV31" s="24"/>
      <c r="AW31" s="24"/>
      <c r="AX31" s="24"/>
      <c r="AY31" s="24"/>
      <c r="AZ31" s="24"/>
      <c r="BA31" s="24"/>
      <c r="BB31" s="24"/>
      <c r="BC31" s="24"/>
      <c r="BD31" s="24"/>
      <c r="BE31" s="24"/>
      <c r="BF31" s="24"/>
      <c r="BG31" s="24"/>
      <c r="BH31" s="24"/>
      <c r="BI31" s="24"/>
      <c r="BJ31" s="24"/>
      <c r="BK31" s="37"/>
      <c r="BL31" s="24"/>
      <c r="BM31" s="24"/>
      <c r="BN31" s="124"/>
    </row>
    <row r="32" spans="2:110" x14ac:dyDescent="0.25">
      <c r="B32" s="30">
        <v>17</v>
      </c>
      <c r="C32" s="38" t="s">
        <v>168</v>
      </c>
      <c r="D32" s="313">
        <v>2.9149272154496556E-4</v>
      </c>
      <c r="E32" s="313">
        <v>0</v>
      </c>
      <c r="F32" s="313">
        <v>0</v>
      </c>
      <c r="G32" s="313">
        <v>0</v>
      </c>
      <c r="H32" s="313">
        <v>0</v>
      </c>
      <c r="I32" s="313">
        <v>0</v>
      </c>
      <c r="J32" s="313">
        <v>0</v>
      </c>
      <c r="K32" s="313">
        <v>0</v>
      </c>
      <c r="L32" s="313">
        <v>0</v>
      </c>
      <c r="M32" s="315">
        <v>0</v>
      </c>
      <c r="N32" s="315">
        <v>0</v>
      </c>
      <c r="O32" s="315">
        <v>0</v>
      </c>
      <c r="P32" s="315">
        <v>0</v>
      </c>
      <c r="Q32" s="315">
        <v>0</v>
      </c>
      <c r="R32" s="315">
        <v>0</v>
      </c>
      <c r="S32" s="315">
        <v>0</v>
      </c>
      <c r="T32" s="315">
        <v>0</v>
      </c>
      <c r="U32" s="320">
        <v>0</v>
      </c>
      <c r="V32" s="315">
        <v>0</v>
      </c>
      <c r="W32" s="315">
        <v>0</v>
      </c>
      <c r="X32" s="315">
        <v>0</v>
      </c>
      <c r="Y32" s="315">
        <v>0</v>
      </c>
      <c r="Z32" s="315">
        <v>0</v>
      </c>
      <c r="AA32" s="315">
        <v>0</v>
      </c>
      <c r="AB32" s="315">
        <v>0</v>
      </c>
      <c r="AC32" s="313">
        <v>2.9149272154496556E-4</v>
      </c>
      <c r="AD32" s="313">
        <v>0</v>
      </c>
      <c r="AE32" s="313">
        <v>0</v>
      </c>
      <c r="AF32" s="313">
        <v>0</v>
      </c>
      <c r="AG32" s="313">
        <v>0</v>
      </c>
      <c r="AH32" s="313">
        <v>2.2502394374819663E-3</v>
      </c>
      <c r="AI32" s="33"/>
      <c r="AJ32" s="33"/>
      <c r="AK32" s="33"/>
      <c r="AL32" s="33"/>
      <c r="AM32" s="33"/>
      <c r="AN32" s="33"/>
      <c r="AO32" s="33"/>
      <c r="AP32" s="33"/>
      <c r="AQ32" s="33"/>
      <c r="AR32" s="24"/>
      <c r="AS32" s="24"/>
      <c r="AT32" s="24"/>
      <c r="AU32" s="24"/>
      <c r="AV32" s="24"/>
      <c r="AW32" s="24"/>
      <c r="AX32" s="24"/>
      <c r="AY32" s="24"/>
      <c r="AZ32" s="24"/>
      <c r="BA32" s="24"/>
      <c r="BB32" s="24"/>
      <c r="BC32" s="24"/>
      <c r="BD32" s="24"/>
      <c r="BE32" s="24"/>
      <c r="BF32" s="24"/>
      <c r="BG32" s="24"/>
      <c r="BH32" s="24"/>
      <c r="BI32" s="24"/>
      <c r="BJ32" s="24"/>
      <c r="BK32" s="37"/>
      <c r="BL32" s="24"/>
      <c r="BM32" s="24"/>
      <c r="BN32" s="124"/>
    </row>
    <row r="33" spans="2:110" s="41" customFormat="1" x14ac:dyDescent="0.25">
      <c r="B33" s="40">
        <v>18</v>
      </c>
      <c r="C33" s="38" t="s">
        <v>164</v>
      </c>
      <c r="D33" s="313">
        <v>1.1704383253567411E-10</v>
      </c>
      <c r="E33" s="313">
        <v>0</v>
      </c>
      <c r="F33" s="313">
        <v>0</v>
      </c>
      <c r="G33" s="313">
        <v>0</v>
      </c>
      <c r="H33" s="313">
        <v>0</v>
      </c>
      <c r="I33" s="313">
        <v>0</v>
      </c>
      <c r="J33" s="313">
        <v>0</v>
      </c>
      <c r="K33" s="313">
        <v>0</v>
      </c>
      <c r="L33" s="313">
        <v>0</v>
      </c>
      <c r="M33" s="315">
        <v>0</v>
      </c>
      <c r="N33" s="315">
        <v>0</v>
      </c>
      <c r="O33" s="315">
        <v>0</v>
      </c>
      <c r="P33" s="315">
        <v>0</v>
      </c>
      <c r="Q33" s="315">
        <v>0</v>
      </c>
      <c r="R33" s="315">
        <v>0</v>
      </c>
      <c r="S33" s="315">
        <v>0</v>
      </c>
      <c r="T33" s="315">
        <v>0</v>
      </c>
      <c r="U33" s="320">
        <v>0</v>
      </c>
      <c r="V33" s="315">
        <v>0</v>
      </c>
      <c r="W33" s="315">
        <v>0</v>
      </c>
      <c r="X33" s="315">
        <v>0</v>
      </c>
      <c r="Y33" s="315">
        <v>0</v>
      </c>
      <c r="Z33" s="315">
        <v>0</v>
      </c>
      <c r="AA33" s="315">
        <v>0</v>
      </c>
      <c r="AB33" s="315">
        <v>0</v>
      </c>
      <c r="AC33" s="313">
        <v>1.1704383253567411E-10</v>
      </c>
      <c r="AD33" s="313">
        <v>0</v>
      </c>
      <c r="AE33" s="313">
        <v>0</v>
      </c>
      <c r="AF33" s="313">
        <v>0</v>
      </c>
      <c r="AG33" s="313">
        <v>0</v>
      </c>
      <c r="AH33" s="313">
        <v>3.5266596688833133E-10</v>
      </c>
      <c r="AI33" s="33"/>
      <c r="AJ33" s="33"/>
      <c r="AK33" s="33"/>
      <c r="AL33" s="33"/>
      <c r="AM33" s="33"/>
      <c r="AN33" s="33"/>
      <c r="AO33" s="33"/>
      <c r="AP33" s="33"/>
      <c r="AQ33" s="33"/>
      <c r="AR33" s="37"/>
      <c r="AS33" s="37"/>
      <c r="AT33" s="37"/>
      <c r="AU33" s="37"/>
      <c r="AV33" s="37"/>
      <c r="AW33" s="37"/>
      <c r="AX33" s="37"/>
      <c r="AY33" s="37"/>
      <c r="AZ33" s="37"/>
      <c r="BA33" s="37"/>
      <c r="BB33" s="37"/>
      <c r="BC33" s="37"/>
      <c r="BD33" s="37"/>
      <c r="BE33" s="37"/>
      <c r="BF33" s="37"/>
      <c r="BG33" s="37"/>
      <c r="BH33" s="37"/>
      <c r="BI33" s="37"/>
      <c r="BJ33" s="37"/>
      <c r="BK33" s="37"/>
      <c r="BL33" s="37"/>
      <c r="BM33" s="37"/>
      <c r="BN33" s="124"/>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row>
    <row r="34" spans="2:110" x14ac:dyDescent="0.25">
      <c r="B34" s="30">
        <v>19</v>
      </c>
      <c r="C34" s="38" t="s">
        <v>165</v>
      </c>
      <c r="D34" s="313">
        <v>0</v>
      </c>
      <c r="E34" s="313">
        <v>0</v>
      </c>
      <c r="F34" s="319">
        <v>0</v>
      </c>
      <c r="G34" s="313">
        <v>0</v>
      </c>
      <c r="H34" s="313">
        <v>0</v>
      </c>
      <c r="I34" s="313">
        <v>0</v>
      </c>
      <c r="J34" s="313">
        <v>0</v>
      </c>
      <c r="K34" s="319">
        <v>0</v>
      </c>
      <c r="L34" s="313">
        <v>0</v>
      </c>
      <c r="M34" s="315">
        <v>0</v>
      </c>
      <c r="N34" s="315">
        <v>0</v>
      </c>
      <c r="O34" s="315">
        <v>0</v>
      </c>
      <c r="P34" s="315">
        <v>0</v>
      </c>
      <c r="Q34" s="315">
        <v>0</v>
      </c>
      <c r="R34" s="315">
        <v>0</v>
      </c>
      <c r="S34" s="315">
        <v>0</v>
      </c>
      <c r="T34" s="315">
        <v>0</v>
      </c>
      <c r="U34" s="320">
        <v>0</v>
      </c>
      <c r="V34" s="315">
        <v>0</v>
      </c>
      <c r="W34" s="315">
        <v>0</v>
      </c>
      <c r="X34" s="315">
        <v>0</v>
      </c>
      <c r="Y34" s="315">
        <v>0</v>
      </c>
      <c r="Z34" s="315">
        <v>0</v>
      </c>
      <c r="AA34" s="315">
        <v>0</v>
      </c>
      <c r="AB34" s="315">
        <v>0</v>
      </c>
      <c r="AC34" s="313">
        <v>0</v>
      </c>
      <c r="AD34" s="313">
        <v>0</v>
      </c>
      <c r="AE34" s="313">
        <v>0</v>
      </c>
      <c r="AF34" s="313">
        <v>0</v>
      </c>
      <c r="AG34" s="313">
        <v>0</v>
      </c>
      <c r="AH34" s="313">
        <v>0</v>
      </c>
      <c r="AI34" s="33"/>
      <c r="AJ34" s="33"/>
      <c r="AK34" s="29"/>
      <c r="AL34" s="33"/>
      <c r="AM34" s="33"/>
      <c r="AN34" s="33"/>
      <c r="AO34" s="33"/>
      <c r="AP34" s="29"/>
      <c r="AQ34" s="33"/>
      <c r="AR34" s="24"/>
      <c r="AS34" s="24"/>
      <c r="AT34" s="29"/>
      <c r="AU34" s="24"/>
      <c r="AV34" s="24"/>
      <c r="AW34" s="24"/>
      <c r="AX34" s="29"/>
      <c r="AY34" s="24"/>
      <c r="AZ34" s="24"/>
      <c r="BA34" s="24"/>
      <c r="BB34" s="29"/>
      <c r="BC34" s="24"/>
      <c r="BD34" s="24"/>
      <c r="BE34" s="24"/>
      <c r="BF34" s="29"/>
      <c r="BG34" s="24"/>
      <c r="BH34" s="24"/>
      <c r="BI34" s="24"/>
      <c r="BJ34" s="29"/>
      <c r="BK34" s="37"/>
      <c r="BL34" s="24"/>
      <c r="BM34" s="24"/>
      <c r="BN34" s="124"/>
    </row>
    <row r="35" spans="2:110" x14ac:dyDescent="0.25">
      <c r="B35" s="30">
        <v>20</v>
      </c>
      <c r="C35" s="34" t="s">
        <v>172</v>
      </c>
      <c r="D35" s="313">
        <v>1.1699144859378339</v>
      </c>
      <c r="E35" s="313">
        <v>0.61856278029162026</v>
      </c>
      <c r="F35" s="313">
        <v>0</v>
      </c>
      <c r="G35" s="313">
        <v>4.498330744342946E-2</v>
      </c>
      <c r="H35" s="313">
        <v>0.15504171668532235</v>
      </c>
      <c r="I35" s="313">
        <v>2.9217944317029312E-2</v>
      </c>
      <c r="J35" s="313">
        <v>2.9087190210588306E-2</v>
      </c>
      <c r="K35" s="313">
        <v>0</v>
      </c>
      <c r="L35" s="313">
        <v>2.4912198519771813E-5</v>
      </c>
      <c r="M35" s="315">
        <v>0</v>
      </c>
      <c r="N35" s="315">
        <v>0</v>
      </c>
      <c r="O35" s="315">
        <v>0</v>
      </c>
      <c r="P35" s="315">
        <v>0</v>
      </c>
      <c r="Q35" s="315">
        <v>0</v>
      </c>
      <c r="R35" s="315">
        <v>0</v>
      </c>
      <c r="S35" s="315">
        <v>0</v>
      </c>
      <c r="T35" s="315">
        <v>0</v>
      </c>
      <c r="U35" s="316">
        <v>0</v>
      </c>
      <c r="V35" s="315">
        <v>0</v>
      </c>
      <c r="W35" s="315">
        <v>0</v>
      </c>
      <c r="X35" s="315">
        <v>0</v>
      </c>
      <c r="Y35" s="315">
        <v>0</v>
      </c>
      <c r="Z35" s="315">
        <v>0</v>
      </c>
      <c r="AA35" s="315">
        <v>0</v>
      </c>
      <c r="AB35" s="315">
        <v>0</v>
      </c>
      <c r="AC35" s="313">
        <v>1.1991324302548634</v>
      </c>
      <c r="AD35" s="313">
        <v>0.64764997050220852</v>
      </c>
      <c r="AE35" s="313">
        <v>0</v>
      </c>
      <c r="AF35" s="313">
        <v>4.498330744342946E-2</v>
      </c>
      <c r="AG35" s="313">
        <v>0.15506662888384209</v>
      </c>
      <c r="AH35" s="313">
        <v>1.9833213680004707</v>
      </c>
      <c r="AI35" s="33"/>
      <c r="AJ35" s="33"/>
      <c r="AK35" s="33"/>
      <c r="AL35" s="33"/>
      <c r="AM35" s="33"/>
      <c r="AN35" s="33"/>
      <c r="AO35" s="33"/>
      <c r="AP35" s="33"/>
      <c r="AQ35" s="33"/>
      <c r="AR35" s="24"/>
      <c r="AS35" s="24"/>
      <c r="AT35" s="24"/>
      <c r="AU35" s="24"/>
      <c r="AV35" s="24"/>
      <c r="AW35" s="24"/>
      <c r="AX35" s="24"/>
      <c r="AY35" s="24"/>
      <c r="AZ35" s="24"/>
      <c r="BA35" s="24"/>
      <c r="BB35" s="24"/>
      <c r="BC35" s="24"/>
      <c r="BD35" s="24"/>
      <c r="BE35" s="24"/>
      <c r="BF35" s="24"/>
      <c r="BG35" s="24"/>
      <c r="BH35" s="24"/>
      <c r="BI35" s="24"/>
      <c r="BJ35" s="24"/>
      <c r="BK35" s="37"/>
      <c r="BL35" s="24"/>
      <c r="BM35" s="24"/>
      <c r="BN35" s="124"/>
    </row>
    <row r="36" spans="2:110" ht="17.100000000000001" customHeight="1" x14ac:dyDescent="0.25">
      <c r="B36" s="30">
        <v>21</v>
      </c>
      <c r="C36" s="36" t="s">
        <v>168</v>
      </c>
      <c r="D36" s="313">
        <v>0.99484069533343611</v>
      </c>
      <c r="E36" s="313">
        <v>0.48046336278717877</v>
      </c>
      <c r="F36" s="313">
        <v>0</v>
      </c>
      <c r="G36" s="313">
        <v>3.9695593979927356E-2</v>
      </c>
      <c r="H36" s="313">
        <v>0.1457005566199146</v>
      </c>
      <c r="I36" s="313">
        <v>1.5137621177874086E-2</v>
      </c>
      <c r="J36" s="313">
        <v>1.5137621177874086E-2</v>
      </c>
      <c r="K36" s="313">
        <v>0</v>
      </c>
      <c r="L36" s="313">
        <v>0</v>
      </c>
      <c r="M36" s="315">
        <v>0</v>
      </c>
      <c r="N36" s="315">
        <v>0</v>
      </c>
      <c r="O36" s="315">
        <v>0</v>
      </c>
      <c r="P36" s="315">
        <v>0</v>
      </c>
      <c r="Q36" s="315">
        <v>0</v>
      </c>
      <c r="R36" s="315">
        <v>0</v>
      </c>
      <c r="S36" s="315">
        <v>0</v>
      </c>
      <c r="T36" s="315">
        <v>0</v>
      </c>
      <c r="U36" s="318">
        <v>0</v>
      </c>
      <c r="V36" s="315">
        <v>0</v>
      </c>
      <c r="W36" s="315">
        <v>0</v>
      </c>
      <c r="X36" s="315">
        <v>0</v>
      </c>
      <c r="Y36" s="315">
        <v>0</v>
      </c>
      <c r="Z36" s="315">
        <v>0</v>
      </c>
      <c r="AA36" s="315">
        <v>0</v>
      </c>
      <c r="AB36" s="315">
        <v>0</v>
      </c>
      <c r="AC36" s="313">
        <v>1.0099783165113101</v>
      </c>
      <c r="AD36" s="313">
        <v>0.49560098396505287</v>
      </c>
      <c r="AE36" s="313">
        <v>0</v>
      </c>
      <c r="AF36" s="313">
        <v>3.9695593979927356E-2</v>
      </c>
      <c r="AG36" s="313">
        <v>0.1457005566199146</v>
      </c>
      <c r="AH36" s="313">
        <v>1.7658775367910835</v>
      </c>
      <c r="AI36" s="33"/>
      <c r="AJ36" s="33"/>
      <c r="AK36" s="33"/>
      <c r="AL36" s="33"/>
      <c r="AM36" s="33"/>
      <c r="AN36" s="33"/>
      <c r="AO36" s="33"/>
      <c r="AP36" s="33"/>
      <c r="AQ36" s="33"/>
      <c r="AR36" s="24"/>
      <c r="AS36" s="24"/>
      <c r="AT36" s="24"/>
      <c r="AU36" s="24"/>
      <c r="AV36" s="24"/>
      <c r="AW36" s="24"/>
      <c r="AX36" s="24"/>
      <c r="AY36" s="24"/>
      <c r="AZ36" s="24"/>
      <c r="BA36" s="24"/>
      <c r="BB36" s="24"/>
      <c r="BC36" s="24"/>
      <c r="BD36" s="24"/>
      <c r="BE36" s="24"/>
      <c r="BF36" s="24"/>
      <c r="BG36" s="24"/>
      <c r="BH36" s="24"/>
      <c r="BI36" s="24"/>
      <c r="BJ36" s="24"/>
      <c r="BK36" s="37"/>
      <c r="BL36" s="24"/>
      <c r="BM36" s="24"/>
      <c r="BN36" s="124"/>
    </row>
    <row r="37" spans="2:110" ht="12" customHeight="1" x14ac:dyDescent="0.25">
      <c r="B37" s="30">
        <v>22</v>
      </c>
      <c r="C37" s="44" t="s">
        <v>164</v>
      </c>
      <c r="D37" s="313">
        <v>0.17414924266380577</v>
      </c>
      <c r="E37" s="313">
        <v>0.13809941750444141</v>
      </c>
      <c r="F37" s="313">
        <v>0</v>
      </c>
      <c r="G37" s="313">
        <v>5.2877134635021068E-3</v>
      </c>
      <c r="H37" s="313">
        <v>9.3411600654077064E-3</v>
      </c>
      <c r="I37" s="313">
        <v>1.4080323139155226E-2</v>
      </c>
      <c r="J37" s="313">
        <v>1.3949569032714219E-2</v>
      </c>
      <c r="K37" s="313">
        <v>0</v>
      </c>
      <c r="L37" s="313">
        <v>2.4912198519771813E-5</v>
      </c>
      <c r="M37" s="315">
        <v>0</v>
      </c>
      <c r="N37" s="315">
        <v>0</v>
      </c>
      <c r="O37" s="315">
        <v>0</v>
      </c>
      <c r="P37" s="315">
        <v>0</v>
      </c>
      <c r="Q37" s="315">
        <v>0</v>
      </c>
      <c r="R37" s="315">
        <v>0</v>
      </c>
      <c r="S37" s="315">
        <v>0</v>
      </c>
      <c r="T37" s="315">
        <v>0</v>
      </c>
      <c r="U37" s="318">
        <v>0</v>
      </c>
      <c r="V37" s="315">
        <v>0</v>
      </c>
      <c r="W37" s="315">
        <v>0</v>
      </c>
      <c r="X37" s="315">
        <v>0</v>
      </c>
      <c r="Y37" s="315">
        <v>0</v>
      </c>
      <c r="Z37" s="315">
        <v>0</v>
      </c>
      <c r="AA37" s="315">
        <v>0</v>
      </c>
      <c r="AB37" s="315">
        <v>0</v>
      </c>
      <c r="AC37" s="313">
        <v>0.18822956580296099</v>
      </c>
      <c r="AD37" s="313">
        <v>0.15204898653715562</v>
      </c>
      <c r="AE37" s="313">
        <v>0</v>
      </c>
      <c r="AF37" s="313">
        <v>5.2877134635021068E-3</v>
      </c>
      <c r="AG37" s="313">
        <v>9.3660722639274767E-3</v>
      </c>
      <c r="AH37" s="313">
        <v>0.21678917647201396</v>
      </c>
      <c r="AI37" s="33"/>
      <c r="AJ37" s="33"/>
      <c r="AK37" s="33"/>
      <c r="AL37" s="33"/>
      <c r="AM37" s="33"/>
      <c r="AN37" s="33"/>
      <c r="AO37" s="33"/>
      <c r="AP37" s="33"/>
      <c r="AQ37" s="33"/>
      <c r="AR37" s="37"/>
      <c r="AS37" s="37"/>
      <c r="AT37" s="37"/>
      <c r="AU37" s="37"/>
      <c r="AV37" s="37"/>
      <c r="AW37" s="37"/>
      <c r="AX37" s="37"/>
      <c r="AY37" s="37"/>
      <c r="AZ37" s="37"/>
      <c r="BA37" s="37"/>
      <c r="BB37" s="37"/>
      <c r="BC37" s="37"/>
      <c r="BD37" s="37"/>
      <c r="BE37" s="37"/>
      <c r="BF37" s="37"/>
      <c r="BG37" s="37"/>
      <c r="BH37" s="37"/>
      <c r="BI37" s="37"/>
      <c r="BJ37" s="37"/>
      <c r="BK37" s="37"/>
      <c r="BL37" s="37"/>
      <c r="BM37" s="37"/>
      <c r="BN37" s="124"/>
    </row>
    <row r="38" spans="2:110" x14ac:dyDescent="0.25">
      <c r="B38" s="30">
        <v>23</v>
      </c>
      <c r="C38" s="36" t="s">
        <v>165</v>
      </c>
      <c r="D38" s="313">
        <v>9.2454794059199476E-4</v>
      </c>
      <c r="E38" s="313">
        <v>0</v>
      </c>
      <c r="F38" s="319">
        <v>0</v>
      </c>
      <c r="G38" s="313">
        <v>0</v>
      </c>
      <c r="H38" s="313">
        <v>0</v>
      </c>
      <c r="I38" s="313">
        <v>0</v>
      </c>
      <c r="J38" s="313">
        <v>0</v>
      </c>
      <c r="K38" s="319">
        <v>0</v>
      </c>
      <c r="L38" s="313">
        <v>0</v>
      </c>
      <c r="M38" s="315">
        <v>0</v>
      </c>
      <c r="N38" s="315">
        <v>0</v>
      </c>
      <c r="O38" s="315">
        <v>0</v>
      </c>
      <c r="P38" s="315">
        <v>0</v>
      </c>
      <c r="Q38" s="315">
        <v>0</v>
      </c>
      <c r="R38" s="315">
        <v>0</v>
      </c>
      <c r="S38" s="315">
        <v>0</v>
      </c>
      <c r="T38" s="315">
        <v>0</v>
      </c>
      <c r="U38" s="318">
        <v>0</v>
      </c>
      <c r="V38" s="315">
        <v>0</v>
      </c>
      <c r="W38" s="315">
        <v>0</v>
      </c>
      <c r="X38" s="315">
        <v>0</v>
      </c>
      <c r="Y38" s="315">
        <v>0</v>
      </c>
      <c r="Z38" s="315">
        <v>0</v>
      </c>
      <c r="AA38" s="315">
        <v>0</v>
      </c>
      <c r="AB38" s="315">
        <v>0</v>
      </c>
      <c r="AC38" s="313">
        <v>9.2454794059199476E-4</v>
      </c>
      <c r="AD38" s="313">
        <v>0</v>
      </c>
      <c r="AE38" s="313">
        <v>0</v>
      </c>
      <c r="AF38" s="313">
        <v>0</v>
      </c>
      <c r="AG38" s="313">
        <v>0</v>
      </c>
      <c r="AH38" s="313">
        <v>6.546547373734215E-4</v>
      </c>
      <c r="AI38" s="33"/>
      <c r="AJ38" s="33"/>
      <c r="AK38" s="29"/>
      <c r="AL38" s="33"/>
      <c r="AM38" s="33"/>
      <c r="AN38" s="33"/>
      <c r="AO38" s="33"/>
      <c r="AP38" s="29"/>
      <c r="AQ38" s="33"/>
      <c r="AR38" s="24"/>
      <c r="AS38" s="24"/>
      <c r="AT38" s="29"/>
      <c r="AU38" s="24"/>
      <c r="AV38" s="24"/>
      <c r="AW38" s="24"/>
      <c r="AX38" s="29"/>
      <c r="AY38" s="24"/>
      <c r="AZ38" s="24"/>
      <c r="BA38" s="24"/>
      <c r="BB38" s="29"/>
      <c r="BC38" s="24"/>
      <c r="BD38" s="24"/>
      <c r="BE38" s="24"/>
      <c r="BF38" s="29"/>
      <c r="BG38" s="24"/>
      <c r="BH38" s="24"/>
      <c r="BI38" s="24"/>
      <c r="BJ38" s="29"/>
      <c r="BK38" s="37"/>
      <c r="BL38" s="24"/>
      <c r="BM38" s="24"/>
      <c r="BN38" s="124"/>
    </row>
    <row r="39" spans="2:110" x14ac:dyDescent="0.25">
      <c r="B39" s="30">
        <v>24</v>
      </c>
      <c r="C39" s="34" t="s">
        <v>173</v>
      </c>
      <c r="D39" s="313">
        <v>21.210701817894016</v>
      </c>
      <c r="E39" s="313">
        <v>1.6276874250871782</v>
      </c>
      <c r="F39" s="313">
        <v>0</v>
      </c>
      <c r="G39" s="313">
        <v>0</v>
      </c>
      <c r="H39" s="313">
        <v>0</v>
      </c>
      <c r="I39" s="313">
        <v>0</v>
      </c>
      <c r="J39" s="313">
        <v>0</v>
      </c>
      <c r="K39" s="313">
        <v>0</v>
      </c>
      <c r="L39" s="313">
        <v>0</v>
      </c>
      <c r="M39" s="315">
        <v>0</v>
      </c>
      <c r="N39" s="315">
        <v>0</v>
      </c>
      <c r="O39" s="315">
        <v>0</v>
      </c>
      <c r="P39" s="315">
        <v>0</v>
      </c>
      <c r="Q39" s="315">
        <v>0</v>
      </c>
      <c r="R39" s="315">
        <v>0</v>
      </c>
      <c r="S39" s="315">
        <v>0</v>
      </c>
      <c r="T39" s="315">
        <v>0</v>
      </c>
      <c r="U39" s="316">
        <v>0</v>
      </c>
      <c r="V39" s="315">
        <v>0</v>
      </c>
      <c r="W39" s="315">
        <v>0</v>
      </c>
      <c r="X39" s="315">
        <v>0</v>
      </c>
      <c r="Y39" s="315">
        <v>0</v>
      </c>
      <c r="Z39" s="315">
        <v>0</v>
      </c>
      <c r="AA39" s="315">
        <v>0</v>
      </c>
      <c r="AB39" s="315">
        <v>0</v>
      </c>
      <c r="AC39" s="313">
        <v>21.210701817894016</v>
      </c>
      <c r="AD39" s="313">
        <v>1.6276874250871782</v>
      </c>
      <c r="AE39" s="313">
        <v>0</v>
      </c>
      <c r="AF39" s="313">
        <v>0</v>
      </c>
      <c r="AG39" s="313">
        <v>0</v>
      </c>
      <c r="AH39" s="313">
        <v>15.018892821510427</v>
      </c>
      <c r="AI39" s="33"/>
      <c r="AJ39" s="33"/>
      <c r="AK39" s="33"/>
      <c r="AL39" s="33"/>
      <c r="AM39" s="33"/>
      <c r="AN39" s="33"/>
      <c r="AO39" s="33"/>
      <c r="AP39" s="33"/>
      <c r="AQ39" s="33"/>
      <c r="AR39" s="29"/>
      <c r="AS39" s="29"/>
      <c r="AT39" s="29"/>
      <c r="AU39" s="29"/>
      <c r="AV39" s="42"/>
      <c r="AW39" s="42"/>
      <c r="AX39" s="42"/>
      <c r="AY39" s="42"/>
      <c r="AZ39" s="29"/>
      <c r="BA39" s="29"/>
      <c r="BB39" s="29"/>
      <c r="BC39" s="29"/>
      <c r="BD39" s="29"/>
      <c r="BE39" s="29"/>
      <c r="BF39" s="29"/>
      <c r="BG39" s="29"/>
      <c r="BH39" s="37"/>
      <c r="BI39" s="37"/>
      <c r="BJ39" s="37"/>
      <c r="BK39" s="37"/>
      <c r="BL39" s="37"/>
      <c r="BM39" s="37"/>
      <c r="BN39" s="124"/>
    </row>
    <row r="40" spans="2:110" x14ac:dyDescent="0.25">
      <c r="B40" s="30">
        <v>25</v>
      </c>
      <c r="C40" s="36" t="s">
        <v>174</v>
      </c>
      <c r="D40" s="313">
        <v>20.953545520990414</v>
      </c>
      <c r="E40" s="313">
        <v>1.6276874250871782</v>
      </c>
      <c r="F40" s="313">
        <v>0</v>
      </c>
      <c r="G40" s="313">
        <v>0</v>
      </c>
      <c r="H40" s="313">
        <v>0</v>
      </c>
      <c r="I40" s="313">
        <v>0</v>
      </c>
      <c r="J40" s="313">
        <v>0</v>
      </c>
      <c r="K40" s="313">
        <v>0</v>
      </c>
      <c r="L40" s="313">
        <v>0</v>
      </c>
      <c r="M40" s="315">
        <v>0</v>
      </c>
      <c r="N40" s="315">
        <v>0</v>
      </c>
      <c r="O40" s="315">
        <v>0</v>
      </c>
      <c r="P40" s="315">
        <v>0</v>
      </c>
      <c r="Q40" s="315">
        <v>0</v>
      </c>
      <c r="R40" s="315">
        <v>0</v>
      </c>
      <c r="S40" s="315">
        <v>0</v>
      </c>
      <c r="T40" s="315">
        <v>0</v>
      </c>
      <c r="U40" s="318">
        <v>0</v>
      </c>
      <c r="V40" s="315">
        <v>0</v>
      </c>
      <c r="W40" s="315">
        <v>0</v>
      </c>
      <c r="X40" s="315">
        <v>0</v>
      </c>
      <c r="Y40" s="315">
        <v>0</v>
      </c>
      <c r="Z40" s="315">
        <v>0</v>
      </c>
      <c r="AA40" s="315">
        <v>0</v>
      </c>
      <c r="AB40" s="315">
        <v>0</v>
      </c>
      <c r="AC40" s="313">
        <v>20.953545520990414</v>
      </c>
      <c r="AD40" s="313">
        <v>1.6276874250871782</v>
      </c>
      <c r="AE40" s="313">
        <v>0</v>
      </c>
      <c r="AF40" s="313">
        <v>0</v>
      </c>
      <c r="AG40" s="313">
        <v>0</v>
      </c>
      <c r="AH40" s="313">
        <v>14.836805359495692</v>
      </c>
      <c r="AI40" s="33"/>
      <c r="AJ40" s="33"/>
      <c r="AK40" s="33"/>
      <c r="AL40" s="33"/>
      <c r="AM40" s="33"/>
      <c r="AN40" s="33"/>
      <c r="AO40" s="33"/>
      <c r="AP40" s="33"/>
      <c r="AQ40" s="33"/>
      <c r="AR40" s="29"/>
      <c r="AS40" s="29"/>
      <c r="AT40" s="29"/>
      <c r="AU40" s="29"/>
      <c r="AV40" s="42"/>
      <c r="AW40" s="42"/>
      <c r="AX40" s="42"/>
      <c r="AY40" s="42"/>
      <c r="AZ40" s="29"/>
      <c r="BA40" s="29"/>
      <c r="BB40" s="29"/>
      <c r="BC40" s="29"/>
      <c r="BD40" s="29"/>
      <c r="BE40" s="29"/>
      <c r="BF40" s="29"/>
      <c r="BG40" s="29"/>
      <c r="BH40" s="37"/>
      <c r="BI40" s="37"/>
      <c r="BJ40" s="37"/>
      <c r="BK40" s="37"/>
      <c r="BL40" s="37"/>
      <c r="BM40" s="37"/>
      <c r="BN40" s="124"/>
    </row>
    <row r="41" spans="2:110" x14ac:dyDescent="0.25">
      <c r="B41" s="30">
        <v>26</v>
      </c>
      <c r="C41" s="36" t="s">
        <v>175</v>
      </c>
      <c r="D41" s="313">
        <v>5.7911937044588566E-2</v>
      </c>
      <c r="E41" s="313">
        <v>0</v>
      </c>
      <c r="F41" s="313">
        <v>0</v>
      </c>
      <c r="G41" s="313">
        <v>0</v>
      </c>
      <c r="H41" s="313">
        <v>0</v>
      </c>
      <c r="I41" s="313">
        <v>0</v>
      </c>
      <c r="J41" s="313">
        <v>0</v>
      </c>
      <c r="K41" s="313">
        <v>0</v>
      </c>
      <c r="L41" s="313">
        <v>0</v>
      </c>
      <c r="M41" s="315">
        <v>0</v>
      </c>
      <c r="N41" s="315">
        <v>0</v>
      </c>
      <c r="O41" s="315">
        <v>0</v>
      </c>
      <c r="P41" s="315">
        <v>0</v>
      </c>
      <c r="Q41" s="315">
        <v>0</v>
      </c>
      <c r="R41" s="315">
        <v>0</v>
      </c>
      <c r="S41" s="315">
        <v>0</v>
      </c>
      <c r="T41" s="315">
        <v>0</v>
      </c>
      <c r="U41" s="320">
        <v>0</v>
      </c>
      <c r="V41" s="315">
        <v>0</v>
      </c>
      <c r="W41" s="315">
        <v>0</v>
      </c>
      <c r="X41" s="315">
        <v>0</v>
      </c>
      <c r="Y41" s="315">
        <v>0</v>
      </c>
      <c r="Z41" s="315">
        <v>0</v>
      </c>
      <c r="AA41" s="315">
        <v>0</v>
      </c>
      <c r="AB41" s="315">
        <v>0</v>
      </c>
      <c r="AC41" s="313">
        <v>5.7911937044588566E-2</v>
      </c>
      <c r="AD41" s="313">
        <v>0</v>
      </c>
      <c r="AE41" s="313">
        <v>0</v>
      </c>
      <c r="AF41" s="313">
        <v>0</v>
      </c>
      <c r="AG41" s="313">
        <v>0</v>
      </c>
      <c r="AH41" s="313">
        <v>4.1006336472325836E-2</v>
      </c>
      <c r="AI41" s="33"/>
      <c r="AJ41" s="33"/>
      <c r="AK41" s="33"/>
      <c r="AL41" s="33"/>
      <c r="AM41" s="33"/>
      <c r="AN41" s="33"/>
      <c r="AO41" s="33"/>
      <c r="AP41" s="33"/>
      <c r="AQ41" s="33"/>
      <c r="AR41" s="29"/>
      <c r="AS41" s="29"/>
      <c r="AT41" s="29"/>
      <c r="AU41" s="29"/>
      <c r="AV41" s="42"/>
      <c r="AW41" s="42"/>
      <c r="AX41" s="42"/>
      <c r="AY41" s="42"/>
      <c r="AZ41" s="29"/>
      <c r="BA41" s="29"/>
      <c r="BB41" s="29"/>
      <c r="BC41" s="29"/>
      <c r="BD41" s="29"/>
      <c r="BE41" s="29"/>
      <c r="BF41" s="29"/>
      <c r="BG41" s="29"/>
      <c r="BH41" s="37"/>
      <c r="BI41" s="37"/>
      <c r="BJ41" s="37"/>
      <c r="BK41" s="37"/>
      <c r="BL41" s="37"/>
      <c r="BM41" s="37"/>
      <c r="BN41" s="124"/>
    </row>
    <row r="42" spans="2:110" x14ac:dyDescent="0.25">
      <c r="B42" s="30">
        <v>27</v>
      </c>
      <c r="C42" s="36" t="s">
        <v>176</v>
      </c>
      <c r="D42" s="313">
        <v>0.19924435985901062</v>
      </c>
      <c r="E42" s="313">
        <v>0</v>
      </c>
      <c r="F42" s="313">
        <v>0</v>
      </c>
      <c r="G42" s="313">
        <v>0</v>
      </c>
      <c r="H42" s="313">
        <v>0</v>
      </c>
      <c r="I42" s="319">
        <v>0</v>
      </c>
      <c r="J42" s="319">
        <v>0</v>
      </c>
      <c r="K42" s="319">
        <v>0</v>
      </c>
      <c r="L42" s="319">
        <v>0</v>
      </c>
      <c r="M42" s="319">
        <v>0</v>
      </c>
      <c r="N42" s="319">
        <v>0</v>
      </c>
      <c r="O42" s="319">
        <v>0</v>
      </c>
      <c r="P42" s="319">
        <v>0</v>
      </c>
      <c r="Q42" s="319">
        <v>0</v>
      </c>
      <c r="R42" s="319">
        <v>0</v>
      </c>
      <c r="S42" s="319">
        <v>0</v>
      </c>
      <c r="T42" s="319">
        <v>0</v>
      </c>
      <c r="U42" s="321">
        <v>0</v>
      </c>
      <c r="V42" s="319">
        <v>0</v>
      </c>
      <c r="W42" s="319">
        <v>0</v>
      </c>
      <c r="X42" s="319">
        <v>0</v>
      </c>
      <c r="Y42" s="319">
        <v>0</v>
      </c>
      <c r="Z42" s="319">
        <v>0</v>
      </c>
      <c r="AA42" s="319">
        <v>0</v>
      </c>
      <c r="AB42" s="319">
        <v>0</v>
      </c>
      <c r="AC42" s="319">
        <v>0.19924435985901062</v>
      </c>
      <c r="AD42" s="319">
        <v>0</v>
      </c>
      <c r="AE42" s="319">
        <v>0</v>
      </c>
      <c r="AF42" s="319">
        <v>0</v>
      </c>
      <c r="AG42" s="319">
        <v>0</v>
      </c>
      <c r="AH42" s="319">
        <v>0</v>
      </c>
      <c r="AI42" s="29"/>
      <c r="AJ42" s="29"/>
      <c r="AK42" s="29"/>
      <c r="AL42" s="29"/>
      <c r="AM42" s="29"/>
      <c r="AN42" s="29"/>
      <c r="AO42" s="29"/>
      <c r="AP42" s="29"/>
      <c r="AQ42" s="33"/>
      <c r="AR42" s="29"/>
      <c r="AS42" s="29"/>
      <c r="AT42" s="29"/>
      <c r="AU42" s="29"/>
      <c r="AV42" s="29"/>
      <c r="AW42" s="29"/>
      <c r="AX42" s="29"/>
      <c r="AY42" s="29"/>
      <c r="AZ42" s="29"/>
      <c r="BA42" s="29"/>
      <c r="BB42" s="29"/>
      <c r="BC42" s="29"/>
      <c r="BD42" s="29"/>
      <c r="BE42" s="29"/>
      <c r="BF42" s="29"/>
      <c r="BG42" s="29"/>
      <c r="BH42" s="37"/>
      <c r="BI42" s="37"/>
      <c r="BJ42" s="37"/>
      <c r="BK42" s="37"/>
      <c r="BL42" s="37"/>
      <c r="BM42" s="37"/>
      <c r="BN42" s="124"/>
    </row>
    <row r="43" spans="2:110" x14ac:dyDescent="0.25">
      <c r="B43" s="30">
        <v>28</v>
      </c>
      <c r="C43" s="34" t="s">
        <v>177</v>
      </c>
      <c r="D43" s="313">
        <v>0</v>
      </c>
      <c r="E43" s="313">
        <v>0</v>
      </c>
      <c r="F43" s="313">
        <v>0</v>
      </c>
      <c r="G43" s="313">
        <v>0</v>
      </c>
      <c r="H43" s="313">
        <v>0</v>
      </c>
      <c r="I43" s="313">
        <v>0</v>
      </c>
      <c r="J43" s="313">
        <v>0</v>
      </c>
      <c r="K43" s="313">
        <v>0</v>
      </c>
      <c r="L43" s="313">
        <v>0</v>
      </c>
      <c r="M43" s="315">
        <v>0</v>
      </c>
      <c r="N43" s="315">
        <v>0</v>
      </c>
      <c r="O43" s="315">
        <v>0</v>
      </c>
      <c r="P43" s="315">
        <v>0</v>
      </c>
      <c r="Q43" s="315">
        <v>0</v>
      </c>
      <c r="R43" s="315">
        <v>0</v>
      </c>
      <c r="S43" s="315">
        <v>0</v>
      </c>
      <c r="T43" s="315">
        <v>0</v>
      </c>
      <c r="U43" s="316">
        <v>0</v>
      </c>
      <c r="V43" s="315">
        <v>0</v>
      </c>
      <c r="W43" s="315">
        <v>0</v>
      </c>
      <c r="X43" s="315">
        <v>0</v>
      </c>
      <c r="Y43" s="315">
        <v>0</v>
      </c>
      <c r="Z43" s="315">
        <v>0</v>
      </c>
      <c r="AA43" s="315">
        <v>0</v>
      </c>
      <c r="AB43" s="315">
        <v>0</v>
      </c>
      <c r="AC43" s="313">
        <v>0</v>
      </c>
      <c r="AD43" s="313">
        <v>0</v>
      </c>
      <c r="AE43" s="313">
        <v>0</v>
      </c>
      <c r="AF43" s="313">
        <v>0</v>
      </c>
      <c r="AG43" s="313">
        <v>0</v>
      </c>
      <c r="AH43" s="313">
        <v>9.845886780150051E-2</v>
      </c>
      <c r="AI43" s="33"/>
      <c r="AJ43" s="33"/>
      <c r="AK43" s="33"/>
      <c r="AL43" s="33"/>
      <c r="AM43" s="33"/>
      <c r="AN43" s="33"/>
      <c r="AO43" s="33"/>
      <c r="AP43" s="33"/>
      <c r="AQ43" s="33"/>
      <c r="AR43" s="37"/>
      <c r="AS43" s="37"/>
      <c r="AT43" s="37"/>
      <c r="AU43" s="37"/>
      <c r="AV43" s="37"/>
      <c r="AW43" s="37"/>
      <c r="AX43" s="37"/>
      <c r="AY43" s="37"/>
      <c r="AZ43" s="37"/>
      <c r="BA43" s="37"/>
      <c r="BB43" s="37"/>
      <c r="BC43" s="37"/>
      <c r="BD43" s="37"/>
      <c r="BE43" s="37"/>
      <c r="BF43" s="37"/>
      <c r="BG43" s="37"/>
      <c r="BH43" s="37"/>
      <c r="BI43" s="37"/>
      <c r="BJ43" s="37"/>
      <c r="BK43" s="37"/>
      <c r="BL43" s="37"/>
      <c r="BM43" s="37"/>
      <c r="BN43" s="124"/>
    </row>
    <row r="44" spans="2:110" x14ac:dyDescent="0.25">
      <c r="B44" s="30">
        <v>29</v>
      </c>
      <c r="C44" s="36" t="s">
        <v>178</v>
      </c>
      <c r="D44" s="313">
        <v>0</v>
      </c>
      <c r="E44" s="313">
        <v>0</v>
      </c>
      <c r="F44" s="313">
        <v>0</v>
      </c>
      <c r="G44" s="313">
        <v>0</v>
      </c>
      <c r="H44" s="313">
        <v>0</v>
      </c>
      <c r="I44" s="313">
        <v>0</v>
      </c>
      <c r="J44" s="313">
        <v>0</v>
      </c>
      <c r="K44" s="313">
        <v>0</v>
      </c>
      <c r="L44" s="313">
        <v>0</v>
      </c>
      <c r="M44" s="315">
        <v>0</v>
      </c>
      <c r="N44" s="315">
        <v>0</v>
      </c>
      <c r="O44" s="315">
        <v>0</v>
      </c>
      <c r="P44" s="315">
        <v>0</v>
      </c>
      <c r="Q44" s="315">
        <v>0</v>
      </c>
      <c r="R44" s="315">
        <v>0</v>
      </c>
      <c r="S44" s="315">
        <v>0</v>
      </c>
      <c r="T44" s="315">
        <v>0</v>
      </c>
      <c r="U44" s="316">
        <v>0</v>
      </c>
      <c r="V44" s="315">
        <v>0</v>
      </c>
      <c r="W44" s="315">
        <v>0</v>
      </c>
      <c r="X44" s="315">
        <v>0</v>
      </c>
      <c r="Y44" s="315">
        <v>0</v>
      </c>
      <c r="Z44" s="315">
        <v>0</v>
      </c>
      <c r="AA44" s="315">
        <v>0</v>
      </c>
      <c r="AB44" s="315">
        <v>0</v>
      </c>
      <c r="AC44" s="313">
        <v>0</v>
      </c>
      <c r="AD44" s="313">
        <v>0</v>
      </c>
      <c r="AE44" s="313">
        <v>0</v>
      </c>
      <c r="AF44" s="313">
        <v>0</v>
      </c>
      <c r="AG44" s="313">
        <v>0</v>
      </c>
      <c r="AH44" s="313">
        <v>0</v>
      </c>
      <c r="AI44" s="33"/>
      <c r="AJ44" s="33"/>
      <c r="AK44" s="33"/>
      <c r="AL44" s="33"/>
      <c r="AM44" s="33"/>
      <c r="AN44" s="33"/>
      <c r="AO44" s="33"/>
      <c r="AP44" s="33"/>
      <c r="AQ44" s="33"/>
      <c r="AR44" s="37"/>
      <c r="AS44" s="37"/>
      <c r="AT44" s="37"/>
      <c r="AU44" s="37"/>
      <c r="AV44" s="37"/>
      <c r="AW44" s="37"/>
      <c r="AX44" s="37"/>
      <c r="AY44" s="37"/>
      <c r="AZ44" s="37"/>
      <c r="BA44" s="37"/>
      <c r="BB44" s="37"/>
      <c r="BC44" s="37"/>
      <c r="BD44" s="37"/>
      <c r="BE44" s="37"/>
      <c r="BF44" s="37"/>
      <c r="BG44" s="37"/>
      <c r="BH44" s="37"/>
      <c r="BI44" s="37"/>
      <c r="BJ44" s="37"/>
      <c r="BK44" s="37"/>
      <c r="BL44" s="37"/>
      <c r="BM44" s="37"/>
      <c r="BN44" s="124"/>
    </row>
    <row r="45" spans="2:110" x14ac:dyDescent="0.25">
      <c r="B45" s="30">
        <v>30</v>
      </c>
      <c r="C45" s="36" t="s">
        <v>179</v>
      </c>
      <c r="D45" s="313">
        <v>0</v>
      </c>
      <c r="E45" s="313">
        <v>0</v>
      </c>
      <c r="F45" s="313">
        <v>0</v>
      </c>
      <c r="G45" s="313">
        <v>0</v>
      </c>
      <c r="H45" s="313">
        <v>0</v>
      </c>
      <c r="I45" s="313">
        <v>0</v>
      </c>
      <c r="J45" s="313">
        <v>0</v>
      </c>
      <c r="K45" s="313">
        <v>0</v>
      </c>
      <c r="L45" s="313">
        <v>0</v>
      </c>
      <c r="M45" s="315">
        <v>0</v>
      </c>
      <c r="N45" s="315">
        <v>0</v>
      </c>
      <c r="O45" s="315">
        <v>0</v>
      </c>
      <c r="P45" s="315">
        <v>0</v>
      </c>
      <c r="Q45" s="315">
        <v>0</v>
      </c>
      <c r="R45" s="315">
        <v>0</v>
      </c>
      <c r="S45" s="315">
        <v>0</v>
      </c>
      <c r="T45" s="315">
        <v>0</v>
      </c>
      <c r="U45" s="313">
        <v>0</v>
      </c>
      <c r="V45" s="315">
        <v>0</v>
      </c>
      <c r="W45" s="315">
        <v>0</v>
      </c>
      <c r="X45" s="315">
        <v>0</v>
      </c>
      <c r="Y45" s="315">
        <v>0</v>
      </c>
      <c r="Z45" s="315">
        <v>0</v>
      </c>
      <c r="AA45" s="315">
        <v>0</v>
      </c>
      <c r="AB45" s="315">
        <v>0</v>
      </c>
      <c r="AC45" s="313">
        <v>0</v>
      </c>
      <c r="AD45" s="313">
        <v>0</v>
      </c>
      <c r="AE45" s="313">
        <v>0</v>
      </c>
      <c r="AF45" s="313">
        <v>0</v>
      </c>
      <c r="AG45" s="313">
        <v>0</v>
      </c>
      <c r="AH45" s="313">
        <v>9.845886780150051E-2</v>
      </c>
      <c r="AI45" s="33"/>
      <c r="AJ45" s="33"/>
      <c r="AK45" s="33"/>
      <c r="AL45" s="33"/>
      <c r="AM45" s="33"/>
      <c r="AN45" s="33"/>
      <c r="AO45" s="33"/>
      <c r="AP45" s="33"/>
      <c r="AQ45" s="33"/>
      <c r="AR45" s="37"/>
      <c r="AS45" s="37"/>
      <c r="AT45" s="37"/>
      <c r="AU45" s="37"/>
      <c r="AV45" s="37"/>
      <c r="AW45" s="37"/>
      <c r="AX45" s="37"/>
      <c r="AY45" s="37"/>
      <c r="AZ45" s="37"/>
      <c r="BA45" s="37"/>
      <c r="BB45" s="37"/>
      <c r="BC45" s="37"/>
      <c r="BD45" s="37"/>
      <c r="BE45" s="37"/>
      <c r="BF45" s="37"/>
      <c r="BG45" s="37"/>
      <c r="BH45" s="37"/>
      <c r="BI45" s="37"/>
      <c r="BJ45" s="37"/>
      <c r="BK45" s="37"/>
      <c r="BL45" s="37"/>
      <c r="BM45" s="37"/>
      <c r="BN45" s="124"/>
    </row>
    <row r="46" spans="2:110" ht="30" x14ac:dyDescent="0.25">
      <c r="B46" s="30">
        <v>31</v>
      </c>
      <c r="C46" s="34" t="s">
        <v>180</v>
      </c>
      <c r="D46" s="313">
        <v>0.39147803859038666</v>
      </c>
      <c r="E46" s="313">
        <v>0</v>
      </c>
      <c r="F46" s="313">
        <v>0</v>
      </c>
      <c r="G46" s="313">
        <v>0</v>
      </c>
      <c r="H46" s="313">
        <v>0</v>
      </c>
      <c r="I46" s="313">
        <v>0</v>
      </c>
      <c r="J46" s="313">
        <v>0</v>
      </c>
      <c r="K46" s="313">
        <v>0</v>
      </c>
      <c r="L46" s="313">
        <v>0</v>
      </c>
      <c r="M46" s="315">
        <v>0</v>
      </c>
      <c r="N46" s="315">
        <v>0</v>
      </c>
      <c r="O46" s="315">
        <v>0</v>
      </c>
      <c r="P46" s="315">
        <v>0</v>
      </c>
      <c r="Q46" s="315">
        <v>0</v>
      </c>
      <c r="R46" s="315">
        <v>0</v>
      </c>
      <c r="S46" s="315">
        <v>0</v>
      </c>
      <c r="T46" s="315">
        <v>0</v>
      </c>
      <c r="U46" s="313">
        <v>0</v>
      </c>
      <c r="V46" s="315">
        <v>0</v>
      </c>
      <c r="W46" s="315">
        <v>0</v>
      </c>
      <c r="X46" s="315">
        <v>0</v>
      </c>
      <c r="Y46" s="315">
        <v>0</v>
      </c>
      <c r="Z46" s="315">
        <v>0</v>
      </c>
      <c r="AA46" s="315">
        <v>0</v>
      </c>
      <c r="AB46" s="315">
        <v>0</v>
      </c>
      <c r="AC46" s="313">
        <v>0.39147803859038666</v>
      </c>
      <c r="AD46" s="313">
        <v>0</v>
      </c>
      <c r="AE46" s="313">
        <v>0</v>
      </c>
      <c r="AF46" s="313">
        <v>0</v>
      </c>
      <c r="AG46" s="313">
        <v>0</v>
      </c>
      <c r="AH46" s="313">
        <v>0.27719812168609875</v>
      </c>
      <c r="AI46" s="33"/>
      <c r="AJ46" s="33"/>
      <c r="AK46" s="33"/>
      <c r="AL46" s="33"/>
      <c r="AM46" s="33"/>
      <c r="AN46" s="33"/>
      <c r="AO46" s="33"/>
      <c r="AP46" s="33"/>
      <c r="AQ46" s="33"/>
      <c r="AR46" s="37"/>
      <c r="AS46" s="37"/>
      <c r="AT46" s="37"/>
      <c r="AU46" s="37"/>
      <c r="AV46" s="37"/>
      <c r="AW46" s="37"/>
      <c r="AX46" s="37"/>
      <c r="AY46" s="37"/>
      <c r="AZ46" s="37"/>
      <c r="BA46" s="37"/>
      <c r="BB46" s="37"/>
      <c r="BC46" s="37"/>
      <c r="BD46" s="37"/>
      <c r="BE46" s="37"/>
      <c r="BF46" s="37"/>
      <c r="BG46" s="37"/>
      <c r="BH46" s="37"/>
      <c r="BI46" s="37"/>
      <c r="BJ46" s="37"/>
      <c r="BK46" s="37"/>
      <c r="BL46" s="37"/>
      <c r="BM46" s="37"/>
      <c r="BN46" s="124"/>
    </row>
    <row r="47" spans="2:110" x14ac:dyDescent="0.25">
      <c r="B47" s="46">
        <v>32</v>
      </c>
      <c r="C47" s="47" t="s">
        <v>191</v>
      </c>
      <c r="D47" s="323">
        <v>23.038541767064789</v>
      </c>
      <c r="E47" s="323">
        <v>2.2462502053787987</v>
      </c>
      <c r="F47" s="323">
        <v>0</v>
      </c>
      <c r="G47" s="323">
        <v>4.498330744342946E-2</v>
      </c>
      <c r="H47" s="323">
        <v>0.15504171668532235</v>
      </c>
      <c r="I47" s="323">
        <v>2.9217944317029312E-2</v>
      </c>
      <c r="J47" s="323">
        <v>2.9087190210588306E-2</v>
      </c>
      <c r="K47" s="323">
        <v>0</v>
      </c>
      <c r="L47" s="323">
        <v>2.4912198519771813E-5</v>
      </c>
      <c r="M47" s="323">
        <v>0</v>
      </c>
      <c r="N47" s="323">
        <v>0</v>
      </c>
      <c r="O47" s="323">
        <v>0</v>
      </c>
      <c r="P47" s="323">
        <v>0</v>
      </c>
      <c r="Q47" s="323">
        <v>0</v>
      </c>
      <c r="R47" s="323">
        <v>0</v>
      </c>
      <c r="S47" s="323">
        <v>0</v>
      </c>
      <c r="T47" s="323">
        <v>0</v>
      </c>
      <c r="U47" s="323">
        <v>0</v>
      </c>
      <c r="V47" s="323">
        <v>0</v>
      </c>
      <c r="W47" s="323">
        <v>0</v>
      </c>
      <c r="X47" s="323">
        <v>0</v>
      </c>
      <c r="Y47" s="323">
        <v>0</v>
      </c>
      <c r="Z47" s="323">
        <v>0</v>
      </c>
      <c r="AA47" s="323">
        <v>0</v>
      </c>
      <c r="AB47" s="323">
        <v>0</v>
      </c>
      <c r="AC47" s="323">
        <v>23.067759711381814</v>
      </c>
      <c r="AD47" s="323">
        <v>2.275337395589387</v>
      </c>
      <c r="AE47" s="323">
        <v>0</v>
      </c>
      <c r="AF47" s="323">
        <v>4.498330744342946E-2</v>
      </c>
      <c r="AG47" s="323">
        <v>0.15506662888384209</v>
      </c>
      <c r="AH47" s="323">
        <v>70.80808994655716</v>
      </c>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124"/>
    </row>
  </sheetData>
  <mergeCells count="48">
    <mergeCell ref="BE13:BG13"/>
    <mergeCell ref="AZ12:BC12"/>
    <mergeCell ref="AO13:AQ13"/>
    <mergeCell ref="AS13:AU13"/>
    <mergeCell ref="AW13:AY13"/>
    <mergeCell ref="BA13:BC13"/>
    <mergeCell ref="AV11:AY11"/>
    <mergeCell ref="BI13:BL13"/>
    <mergeCell ref="BH12:BL12"/>
    <mergeCell ref="BM12:BM14"/>
    <mergeCell ref="E13:H13"/>
    <mergeCell ref="J13:L13"/>
    <mergeCell ref="N13:P13"/>
    <mergeCell ref="R13:T13"/>
    <mergeCell ref="V13:X13"/>
    <mergeCell ref="Z13:AB13"/>
    <mergeCell ref="AD13:AG13"/>
    <mergeCell ref="AJ13:AM13"/>
    <mergeCell ref="AI12:AM12"/>
    <mergeCell ref="AN12:AQ12"/>
    <mergeCell ref="AR12:AU12"/>
    <mergeCell ref="AV12:AY12"/>
    <mergeCell ref="AH12:AH14"/>
    <mergeCell ref="AC11:AG11"/>
    <mergeCell ref="AI11:AM11"/>
    <mergeCell ref="AN11:AQ11"/>
    <mergeCell ref="AR11:AU11"/>
    <mergeCell ref="M12:P12"/>
    <mergeCell ref="Q12:T12"/>
    <mergeCell ref="U12:X12"/>
    <mergeCell ref="Y12:AB12"/>
    <mergeCell ref="AC12:AG12"/>
    <mergeCell ref="AZ11:BC11"/>
    <mergeCell ref="E4:N4"/>
    <mergeCell ref="B10:C14"/>
    <mergeCell ref="D10:AH10"/>
    <mergeCell ref="AI10:BM10"/>
    <mergeCell ref="D11:H11"/>
    <mergeCell ref="I11:L11"/>
    <mergeCell ref="M11:P11"/>
    <mergeCell ref="Q11:T11"/>
    <mergeCell ref="U11:X11"/>
    <mergeCell ref="Y11:AB11"/>
    <mergeCell ref="BD12:BG12"/>
    <mergeCell ref="BD11:BG11"/>
    <mergeCell ref="BH11:BL11"/>
    <mergeCell ref="D12:H12"/>
    <mergeCell ref="I12:L12"/>
  </mergeCells>
  <conditionalFormatting sqref="C4:C6">
    <cfRule type="duplicateValues" dxfId="71" priority="1"/>
  </conditionalFormatting>
  <pageMargins left="0.70866141732283472" right="0.70866141732283472" top="0.74803149606299213" bottom="0.74803149606299213" header="0.31496062992125984" footer="0.31496062992125984"/>
  <pageSetup paperSize="9" scale="18" orientation="landscape" r:id="rId1"/>
  <headerFooter>
    <oddHeader>&amp;R&amp;"Century"&amp;8&amp;KE7EC06Gruppo Banco BPM - Uso Interno&amp;1#</oddHead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51">
    <tabColor rgb="FFFFC000"/>
  </sheetPr>
  <dimension ref="A1:AQ1096"/>
  <sheetViews>
    <sheetView workbookViewId="0">
      <pane ySplit="1" topLeftCell="A2" activePane="bottomLeft" state="frozen"/>
      <selection activeCell="D63" sqref="D63"/>
      <selection pane="bottomLeft" activeCell="D63" sqref="D63"/>
    </sheetView>
  </sheetViews>
  <sheetFormatPr defaultColWidth="9.28515625" defaultRowHeight="15" x14ac:dyDescent="0.25"/>
  <cols>
    <col min="1" max="1" width="14.7109375" style="73" customWidth="1"/>
    <col min="2" max="2" width="33.7109375" style="73" bestFit="1" customWidth="1"/>
    <col min="3" max="3" width="20.42578125" style="73" bestFit="1" customWidth="1"/>
    <col min="4" max="4" width="15.28515625" style="75" customWidth="1"/>
    <col min="5" max="5" width="15.28515625" style="213" customWidth="1"/>
    <col min="6" max="6" width="17.28515625" style="75" bestFit="1" customWidth="1"/>
    <col min="7" max="7" width="19.28515625" style="75" bestFit="1" customWidth="1"/>
    <col min="8" max="8" width="22.28515625" style="214" customWidth="1"/>
    <col min="9" max="9" width="27" style="73" customWidth="1"/>
    <col min="10" max="10" width="25.5703125" style="73" customWidth="1"/>
    <col min="11" max="11" width="16.5703125" style="73" customWidth="1"/>
    <col min="12" max="12" width="36.5703125" style="73" customWidth="1"/>
    <col min="13" max="13" width="18.7109375" style="73" customWidth="1"/>
    <col min="14" max="14" width="25.28515625" style="73" customWidth="1"/>
    <col min="15" max="15" width="29" style="73" customWidth="1"/>
    <col min="16" max="16" width="21.5703125" style="73" bestFit="1" customWidth="1"/>
    <col min="17" max="17" width="27.42578125" style="215" bestFit="1" customWidth="1"/>
    <col min="18" max="18" width="32.5703125" style="215" bestFit="1" customWidth="1"/>
    <col min="19" max="19" width="30.7109375" style="73" bestFit="1" customWidth="1"/>
    <col min="20" max="20" width="35.42578125" style="73" bestFit="1" customWidth="1"/>
    <col min="21" max="21" width="29.5703125" style="73" bestFit="1" customWidth="1"/>
    <col min="22" max="22" width="12.28515625" style="73" bestFit="1" customWidth="1"/>
    <col min="23" max="23" width="11.5703125" style="73" bestFit="1" customWidth="1"/>
    <col min="24" max="24" width="43.28515625" style="75" bestFit="1" customWidth="1"/>
    <col min="25" max="25" width="45.7109375" style="215" bestFit="1" customWidth="1"/>
    <col min="26" max="26" width="45.7109375" style="75" customWidth="1"/>
    <col min="27" max="27" width="43.7109375" style="215" bestFit="1" customWidth="1"/>
    <col min="28" max="28" width="37" style="215" customWidth="1"/>
    <col min="29" max="29" width="41.7109375" style="73" bestFit="1" customWidth="1"/>
    <col min="30" max="30" width="40.5703125" style="73" bestFit="1" customWidth="1"/>
    <col min="31" max="31" width="34.28515625" style="73" bestFit="1" customWidth="1"/>
    <col min="32" max="32" width="34.5703125" style="73" bestFit="1" customWidth="1"/>
    <col min="33" max="33" width="47.28515625" style="73" bestFit="1" customWidth="1"/>
    <col min="34" max="35" width="44.28515625" style="73" bestFit="1" customWidth="1"/>
    <col min="36" max="36" width="32" style="73" bestFit="1" customWidth="1"/>
    <col min="37" max="37" width="32.42578125" style="73" bestFit="1" customWidth="1"/>
    <col min="38" max="38" width="42.7109375" style="73" bestFit="1" customWidth="1"/>
    <col min="39" max="39" width="39.28515625" style="73" bestFit="1" customWidth="1"/>
    <col min="40" max="41" width="26.7109375" style="73" customWidth="1"/>
    <col min="42" max="42" width="49.28515625" style="73" bestFit="1" customWidth="1"/>
    <col min="43" max="43" width="31.7109375" style="73" bestFit="1" customWidth="1"/>
    <col min="44" max="16384" width="9.28515625" style="73"/>
  </cols>
  <sheetData>
    <row r="1" spans="1:43" customFormat="1" x14ac:dyDescent="0.25">
      <c r="A1" s="182" t="s">
        <v>432</v>
      </c>
      <c r="B1" s="182" t="s">
        <v>433</v>
      </c>
      <c r="C1" s="182" t="s">
        <v>434</v>
      </c>
      <c r="D1" s="183" t="s">
        <v>435</v>
      </c>
      <c r="E1" s="184" t="s">
        <v>2886</v>
      </c>
      <c r="F1" s="183" t="s">
        <v>2887</v>
      </c>
      <c r="G1" s="183" t="s">
        <v>2888</v>
      </c>
      <c r="H1" s="185" t="s">
        <v>436</v>
      </c>
      <c r="I1" s="186" t="s">
        <v>437</v>
      </c>
      <c r="J1" s="187" t="s">
        <v>438</v>
      </c>
      <c r="K1" s="188" t="s">
        <v>439</v>
      </c>
      <c r="L1" s="189" t="s">
        <v>440</v>
      </c>
      <c r="M1" s="188" t="s">
        <v>441</v>
      </c>
      <c r="N1" s="190" t="s">
        <v>442</v>
      </c>
      <c r="O1" s="191" t="s">
        <v>443</v>
      </c>
      <c r="P1" s="186" t="s">
        <v>48</v>
      </c>
      <c r="Q1" s="192" t="s">
        <v>444</v>
      </c>
      <c r="R1" s="192" t="s">
        <v>445</v>
      </c>
      <c r="S1" s="192" t="s">
        <v>446</v>
      </c>
      <c r="T1" s="186" t="s">
        <v>447</v>
      </c>
      <c r="U1" s="193" t="s">
        <v>448</v>
      </c>
      <c r="V1" s="186" t="s">
        <v>449</v>
      </c>
      <c r="W1" s="193" t="s">
        <v>450</v>
      </c>
      <c r="X1" s="194" t="s">
        <v>451</v>
      </c>
      <c r="Y1" s="195" t="s">
        <v>452</v>
      </c>
      <c r="Z1" s="194" t="s">
        <v>453</v>
      </c>
      <c r="AA1" s="192" t="s">
        <v>454</v>
      </c>
      <c r="AB1" s="192" t="s">
        <v>455</v>
      </c>
      <c r="AC1" s="193" t="s">
        <v>456</v>
      </c>
      <c r="AD1" s="193" t="s">
        <v>457</v>
      </c>
      <c r="AE1" s="196" t="s">
        <v>458</v>
      </c>
      <c r="AF1" s="196" t="s">
        <v>459</v>
      </c>
      <c r="AG1" s="196" t="s">
        <v>460</v>
      </c>
      <c r="AH1" s="196" t="s">
        <v>461</v>
      </c>
      <c r="AI1" s="196" t="s">
        <v>462</v>
      </c>
      <c r="AJ1" s="193" t="s">
        <v>463</v>
      </c>
      <c r="AK1" s="193" t="s">
        <v>464</v>
      </c>
      <c r="AL1" s="193" t="s">
        <v>465</v>
      </c>
      <c r="AM1" s="193" t="s">
        <v>466</v>
      </c>
      <c r="AN1" s="197" t="s">
        <v>467</v>
      </c>
      <c r="AO1" s="197" t="s">
        <v>468</v>
      </c>
      <c r="AP1" s="197" t="s">
        <v>469</v>
      </c>
      <c r="AQ1" s="197" t="s">
        <v>470</v>
      </c>
    </row>
    <row r="2" spans="1:43" customFormat="1" x14ac:dyDescent="0.25">
      <c r="A2" s="198">
        <v>45291</v>
      </c>
      <c r="B2" t="s">
        <v>471</v>
      </c>
      <c r="C2" t="s">
        <v>472</v>
      </c>
      <c r="D2" s="5">
        <f>+IF(F2-G2&lt;0,0,F2-G2)</f>
        <v>305276.33999999997</v>
      </c>
      <c r="E2" s="199">
        <v>1</v>
      </c>
      <c r="F2" s="5">
        <v>305659.68</v>
      </c>
      <c r="G2" s="5">
        <v>383.34</v>
      </c>
      <c r="H2" s="1" t="s">
        <v>24</v>
      </c>
      <c r="I2" t="s">
        <v>473</v>
      </c>
      <c r="J2" t="s">
        <v>474</v>
      </c>
      <c r="K2">
        <v>0</v>
      </c>
      <c r="L2" t="s">
        <v>473</v>
      </c>
      <c r="M2" t="s">
        <v>473</v>
      </c>
      <c r="N2" t="s">
        <v>23</v>
      </c>
      <c r="O2" s="5" t="str">
        <f t="shared" ref="O2:O65" si="0">IF(OR(C2="FIS1",C2="FIS2",C2="FIS4",C2="Red"),"Y","N")</f>
        <v>N</v>
      </c>
      <c r="P2" t="s">
        <v>475</v>
      </c>
      <c r="Q2" s="200" t="s">
        <v>475</v>
      </c>
      <c r="R2" s="200" t="str">
        <f t="shared" ref="R2:R5" si="1">IFERROR(V2*Q2,"")</f>
        <v/>
      </c>
      <c r="S2" s="201"/>
      <c r="T2" t="s">
        <v>475</v>
      </c>
      <c r="U2" s="201"/>
      <c r="W2" s="201"/>
      <c r="X2" s="202">
        <v>0</v>
      </c>
      <c r="Y2" s="200" t="s">
        <v>475</v>
      </c>
      <c r="Z2" s="5" t="s">
        <v>475</v>
      </c>
      <c r="AA2" s="200" t="str">
        <f t="shared" ref="AA2:AA65" si="2">IFERROR(Y2*V2,"")</f>
        <v/>
      </c>
      <c r="AB2" s="200" t="str">
        <f t="shared" ref="AB2:AB65" si="3">IFERROR(Z2*V2,"")</f>
        <v/>
      </c>
      <c r="AC2" s="201"/>
      <c r="AD2" s="201"/>
      <c r="AE2" s="77">
        <f t="shared" ref="AE2:AE65" si="4">+IFERROR(R2*D2,0)</f>
        <v>0</v>
      </c>
      <c r="AF2" s="77">
        <f t="shared" ref="AF2:AF65" si="5">+IFERROR(D2*T2,0)</f>
        <v>0</v>
      </c>
      <c r="AG2" s="77">
        <f t="array" ref="AG2">IFERROR($D2*U,0)</f>
        <v>0</v>
      </c>
      <c r="AH2" s="77">
        <f>IFERROR($D2*AA2,0)</f>
        <v>0</v>
      </c>
      <c r="AI2" s="77">
        <f>IFERROR($D2*AB2,0)</f>
        <v>0</v>
      </c>
      <c r="AJ2" s="203"/>
      <c r="AK2" s="203"/>
      <c r="AL2" s="203"/>
      <c r="AM2" s="203"/>
      <c r="AN2" t="s">
        <v>475</v>
      </c>
      <c r="AO2" t="s">
        <v>475</v>
      </c>
      <c r="AP2" t="s">
        <v>475</v>
      </c>
    </row>
    <row r="3" spans="1:43" customFormat="1" x14ac:dyDescent="0.25">
      <c r="A3" s="198">
        <v>45291</v>
      </c>
      <c r="B3" t="s">
        <v>476</v>
      </c>
      <c r="C3" t="s">
        <v>477</v>
      </c>
      <c r="D3" s="5">
        <f t="shared" ref="D3:D66" si="6">+IF(F3-G3&lt;0,0,F3-G3)</f>
        <v>286.45000000000027</v>
      </c>
      <c r="E3" s="199">
        <v>1</v>
      </c>
      <c r="F3" s="5">
        <v>3350.63</v>
      </c>
      <c r="G3" s="5">
        <v>3064.18</v>
      </c>
      <c r="H3" s="1" t="s">
        <v>24</v>
      </c>
      <c r="I3" t="s">
        <v>473</v>
      </c>
      <c r="J3" t="s">
        <v>474</v>
      </c>
      <c r="K3">
        <v>0</v>
      </c>
      <c r="L3" t="s">
        <v>473</v>
      </c>
      <c r="M3" t="s">
        <v>473</v>
      </c>
      <c r="N3" t="s">
        <v>23</v>
      </c>
      <c r="O3" s="5" t="str">
        <f t="shared" si="0"/>
        <v>N</v>
      </c>
      <c r="P3" t="s">
        <v>475</v>
      </c>
      <c r="Q3" s="200" t="s">
        <v>475</v>
      </c>
      <c r="R3" s="200" t="str">
        <f t="shared" si="1"/>
        <v/>
      </c>
      <c r="S3" s="201"/>
      <c r="T3" t="s">
        <v>475</v>
      </c>
      <c r="U3" s="201"/>
      <c r="W3" s="201"/>
      <c r="X3" s="202">
        <v>0</v>
      </c>
      <c r="Y3" s="200" t="s">
        <v>475</v>
      </c>
      <c r="Z3" s="5" t="s">
        <v>475</v>
      </c>
      <c r="AA3" s="200" t="str">
        <f t="shared" si="2"/>
        <v/>
      </c>
      <c r="AB3" s="200" t="str">
        <f t="shared" si="3"/>
        <v/>
      </c>
      <c r="AC3" s="201"/>
      <c r="AD3" s="201"/>
      <c r="AE3" s="77">
        <f t="shared" si="4"/>
        <v>0</v>
      </c>
      <c r="AF3" s="77">
        <f t="shared" si="5"/>
        <v>0</v>
      </c>
      <c r="AG3" s="77">
        <f t="array" ref="AG3">IFERROR($D3*U,0)</f>
        <v>0</v>
      </c>
      <c r="AH3" s="77">
        <f t="shared" ref="AH3:AI28" si="7">IFERROR($D3*AA3,0)</f>
        <v>0</v>
      </c>
      <c r="AI3" s="77">
        <f t="shared" si="7"/>
        <v>0</v>
      </c>
      <c r="AJ3" s="203"/>
      <c r="AK3" s="203"/>
      <c r="AL3" s="203"/>
      <c r="AM3" s="203"/>
      <c r="AN3" t="s">
        <v>475</v>
      </c>
      <c r="AO3" t="s">
        <v>475</v>
      </c>
      <c r="AP3" t="s">
        <v>475</v>
      </c>
    </row>
    <row r="4" spans="1:43" customFormat="1" x14ac:dyDescent="0.25">
      <c r="A4" s="198">
        <v>45291</v>
      </c>
      <c r="B4" t="s">
        <v>478</v>
      </c>
      <c r="C4" t="s">
        <v>479</v>
      </c>
      <c r="D4" s="5">
        <f t="shared" si="6"/>
        <v>1191245.6799999988</v>
      </c>
      <c r="E4" s="199">
        <v>1</v>
      </c>
      <c r="F4" s="5">
        <v>5633417.4099999992</v>
      </c>
      <c r="G4" s="5">
        <v>4442171.7300000004</v>
      </c>
      <c r="H4" s="1" t="s">
        <v>24</v>
      </c>
      <c r="I4" t="s">
        <v>473</v>
      </c>
      <c r="J4" t="s">
        <v>474</v>
      </c>
      <c r="K4">
        <v>0</v>
      </c>
      <c r="L4" t="s">
        <v>473</v>
      </c>
      <c r="M4" t="s">
        <v>473</v>
      </c>
      <c r="N4" t="s">
        <v>23</v>
      </c>
      <c r="O4" s="5" t="str">
        <f t="shared" si="0"/>
        <v>N</v>
      </c>
      <c r="P4" t="s">
        <v>475</v>
      </c>
      <c r="Q4" s="200" t="s">
        <v>475</v>
      </c>
      <c r="R4" s="200" t="str">
        <f t="shared" si="1"/>
        <v/>
      </c>
      <c r="S4" s="201"/>
      <c r="T4" t="s">
        <v>475</v>
      </c>
      <c r="U4" s="201"/>
      <c r="W4" s="201"/>
      <c r="X4" s="202">
        <v>0</v>
      </c>
      <c r="Y4" s="200" t="s">
        <v>475</v>
      </c>
      <c r="Z4" s="5" t="s">
        <v>475</v>
      </c>
      <c r="AA4" s="200" t="str">
        <f t="shared" si="2"/>
        <v/>
      </c>
      <c r="AB4" s="200" t="str">
        <f t="shared" si="3"/>
        <v/>
      </c>
      <c r="AC4" s="201"/>
      <c r="AD4" s="201"/>
      <c r="AE4" s="77">
        <f t="shared" si="4"/>
        <v>0</v>
      </c>
      <c r="AF4" s="77">
        <f t="shared" si="5"/>
        <v>0</v>
      </c>
      <c r="AG4" s="77">
        <f t="array" ref="AG4">IFERROR($D4*U,0)</f>
        <v>0</v>
      </c>
      <c r="AH4" s="77">
        <f t="shared" si="7"/>
        <v>0</v>
      </c>
      <c r="AI4" s="77">
        <f t="shared" si="7"/>
        <v>0</v>
      </c>
      <c r="AJ4" s="203"/>
      <c r="AK4" s="203"/>
      <c r="AL4" s="203"/>
      <c r="AM4" s="203"/>
      <c r="AN4" t="s">
        <v>475</v>
      </c>
      <c r="AO4" t="s">
        <v>475</v>
      </c>
      <c r="AP4" t="s">
        <v>475</v>
      </c>
    </row>
    <row r="5" spans="1:43" customFormat="1" x14ac:dyDescent="0.25">
      <c r="A5" s="198">
        <v>45291</v>
      </c>
      <c r="B5" t="s">
        <v>480</v>
      </c>
      <c r="C5" t="s">
        <v>481</v>
      </c>
      <c r="D5" s="5">
        <f t="shared" si="6"/>
        <v>669239.50000000047</v>
      </c>
      <c r="E5" s="199">
        <v>1</v>
      </c>
      <c r="F5" s="5">
        <v>3268506.4200000004</v>
      </c>
      <c r="G5" s="5">
        <v>2599266.92</v>
      </c>
      <c r="H5" s="1" t="s">
        <v>24</v>
      </c>
      <c r="I5" t="s">
        <v>482</v>
      </c>
      <c r="J5" t="s">
        <v>474</v>
      </c>
      <c r="K5">
        <v>0</v>
      </c>
      <c r="L5" t="s">
        <v>483</v>
      </c>
      <c r="M5" t="s">
        <v>483</v>
      </c>
      <c r="N5" t="s">
        <v>23</v>
      </c>
      <c r="O5" s="5" t="str">
        <f t="shared" si="0"/>
        <v>N</v>
      </c>
      <c r="P5" t="s">
        <v>484</v>
      </c>
      <c r="Q5" s="200">
        <v>0</v>
      </c>
      <c r="R5" s="200">
        <f t="shared" si="1"/>
        <v>0</v>
      </c>
      <c r="S5" s="201"/>
      <c r="T5">
        <v>0</v>
      </c>
      <c r="U5" s="201"/>
      <c r="W5" s="201"/>
      <c r="X5" s="202">
        <v>0</v>
      </c>
      <c r="Y5" s="200">
        <v>0</v>
      </c>
      <c r="Z5" s="5">
        <v>0</v>
      </c>
      <c r="AA5" s="200">
        <f t="shared" si="2"/>
        <v>0</v>
      </c>
      <c r="AB5" s="200">
        <f t="shared" si="3"/>
        <v>0</v>
      </c>
      <c r="AC5" s="201"/>
      <c r="AD5" s="201"/>
      <c r="AE5" s="77">
        <f t="shared" si="4"/>
        <v>0</v>
      </c>
      <c r="AF5" s="77">
        <f t="shared" si="5"/>
        <v>0</v>
      </c>
      <c r="AG5" s="77">
        <f t="array" ref="AG5">IFERROR($D5*U,0)</f>
        <v>0</v>
      </c>
      <c r="AH5" s="77">
        <f t="shared" si="7"/>
        <v>0</v>
      </c>
      <c r="AI5" s="77">
        <f t="shared" si="7"/>
        <v>0</v>
      </c>
      <c r="AJ5" s="203"/>
      <c r="AK5" s="203"/>
      <c r="AL5" s="203"/>
      <c r="AM5" s="203"/>
      <c r="AN5" t="s">
        <v>475</v>
      </c>
      <c r="AO5" t="s">
        <v>475</v>
      </c>
      <c r="AP5" t="s">
        <v>475</v>
      </c>
    </row>
    <row r="6" spans="1:43" customFormat="1" x14ac:dyDescent="0.25">
      <c r="A6" s="198">
        <v>45291</v>
      </c>
      <c r="B6" t="s">
        <v>485</v>
      </c>
      <c r="C6" t="s">
        <v>486</v>
      </c>
      <c r="D6" s="5">
        <f t="shared" si="6"/>
        <v>1566798.08</v>
      </c>
      <c r="E6" s="199">
        <v>1</v>
      </c>
      <c r="F6" s="5">
        <v>1757404.9000000001</v>
      </c>
      <c r="G6" s="5">
        <v>190606.82</v>
      </c>
      <c r="H6" s="1" t="s">
        <v>24</v>
      </c>
      <c r="I6" t="s">
        <v>482</v>
      </c>
      <c r="J6" t="s">
        <v>474</v>
      </c>
      <c r="K6">
        <v>0</v>
      </c>
      <c r="L6" t="s">
        <v>483</v>
      </c>
      <c r="M6" t="s">
        <v>483</v>
      </c>
      <c r="N6" t="s">
        <v>23</v>
      </c>
      <c r="O6" s="5" t="str">
        <f t="shared" si="0"/>
        <v>N</v>
      </c>
      <c r="P6" t="s">
        <v>487</v>
      </c>
      <c r="Q6" s="200">
        <v>0.22699999999999998</v>
      </c>
      <c r="R6" s="204">
        <v>0.29299999999999998</v>
      </c>
      <c r="S6" s="201"/>
      <c r="T6">
        <v>0.214</v>
      </c>
      <c r="U6" s="201"/>
      <c r="V6">
        <v>1</v>
      </c>
      <c r="W6" s="201"/>
      <c r="X6" s="202">
        <v>0</v>
      </c>
      <c r="Y6" s="200">
        <v>0</v>
      </c>
      <c r="Z6" s="205">
        <v>0.13900000000000001</v>
      </c>
      <c r="AA6" s="200">
        <f t="shared" si="2"/>
        <v>0</v>
      </c>
      <c r="AB6" s="200">
        <f t="shared" si="3"/>
        <v>0.13900000000000001</v>
      </c>
      <c r="AC6" s="201"/>
      <c r="AD6" s="201"/>
      <c r="AE6" s="77">
        <f t="shared" si="4"/>
        <v>459071.83743999997</v>
      </c>
      <c r="AF6" s="77">
        <f t="shared" si="5"/>
        <v>335294.78912000003</v>
      </c>
      <c r="AG6" s="77">
        <f t="array" ref="AG6">IFERROR($D6*U,0)</f>
        <v>0</v>
      </c>
      <c r="AH6" s="77">
        <f t="shared" si="7"/>
        <v>0</v>
      </c>
      <c r="AI6" s="77">
        <f t="shared" si="7"/>
        <v>217784.93312000003</v>
      </c>
      <c r="AJ6" s="203"/>
      <c r="AK6" s="203"/>
      <c r="AL6" s="203"/>
      <c r="AM6" s="203"/>
      <c r="AN6" t="s">
        <v>25</v>
      </c>
      <c r="AO6" s="206" t="s">
        <v>488</v>
      </c>
      <c r="AP6" s="206" t="s">
        <v>489</v>
      </c>
      <c r="AQ6" s="207" t="s">
        <v>490</v>
      </c>
    </row>
    <row r="7" spans="1:43" customFormat="1" x14ac:dyDescent="0.25">
      <c r="A7" s="198">
        <v>45291</v>
      </c>
      <c r="B7" t="s">
        <v>491</v>
      </c>
      <c r="C7" t="s">
        <v>492</v>
      </c>
      <c r="D7" s="5">
        <f t="shared" si="6"/>
        <v>2718075.85</v>
      </c>
      <c r="E7" s="199">
        <v>1</v>
      </c>
      <c r="F7" s="5">
        <v>3283510.71</v>
      </c>
      <c r="G7" s="5">
        <v>565434.86</v>
      </c>
      <c r="H7" s="1" t="s">
        <v>24</v>
      </c>
      <c r="I7" t="s">
        <v>473</v>
      </c>
      <c r="J7" t="s">
        <v>474</v>
      </c>
      <c r="K7">
        <v>0</v>
      </c>
      <c r="L7" t="s">
        <v>473</v>
      </c>
      <c r="M7" t="s">
        <v>473</v>
      </c>
      <c r="N7" t="s">
        <v>23</v>
      </c>
      <c r="O7" s="5" t="str">
        <f t="shared" si="0"/>
        <v>N</v>
      </c>
      <c r="P7" t="s">
        <v>475</v>
      </c>
      <c r="Q7" s="200" t="s">
        <v>475</v>
      </c>
      <c r="R7" s="200" t="str">
        <f t="shared" ref="R7:R13" si="8">IFERROR(V7*Q7,"")</f>
        <v/>
      </c>
      <c r="S7" s="201"/>
      <c r="T7" t="s">
        <v>475</v>
      </c>
      <c r="U7" s="201"/>
      <c r="W7" s="201"/>
      <c r="X7" s="202">
        <v>0</v>
      </c>
      <c r="Y7" s="200" t="s">
        <v>475</v>
      </c>
      <c r="Z7" s="5" t="s">
        <v>475</v>
      </c>
      <c r="AA7" s="200" t="str">
        <f t="shared" si="2"/>
        <v/>
      </c>
      <c r="AB7" s="200" t="str">
        <f t="shared" si="3"/>
        <v/>
      </c>
      <c r="AC7" s="201"/>
      <c r="AD7" s="201"/>
      <c r="AE7" s="77">
        <f t="shared" si="4"/>
        <v>0</v>
      </c>
      <c r="AF7" s="77">
        <f t="shared" si="5"/>
        <v>0</v>
      </c>
      <c r="AG7" s="77">
        <f t="array" ref="AG7">IFERROR($D7*U,0)</f>
        <v>0</v>
      </c>
      <c r="AH7" s="77">
        <f t="shared" si="7"/>
        <v>0</v>
      </c>
      <c r="AI7" s="77">
        <f t="shared" si="7"/>
        <v>0</v>
      </c>
      <c r="AJ7" s="203"/>
      <c r="AK7" s="203"/>
      <c r="AL7" s="203"/>
      <c r="AM7" s="203"/>
      <c r="AN7" t="s">
        <v>475</v>
      </c>
      <c r="AO7" t="s">
        <v>475</v>
      </c>
      <c r="AP7" t="s">
        <v>475</v>
      </c>
    </row>
    <row r="8" spans="1:43" customFormat="1" x14ac:dyDescent="0.25">
      <c r="A8" s="198">
        <v>45291</v>
      </c>
      <c r="B8" t="s">
        <v>493</v>
      </c>
      <c r="C8" t="s">
        <v>494</v>
      </c>
      <c r="D8" s="5">
        <f t="shared" si="6"/>
        <v>467028.99000000005</v>
      </c>
      <c r="E8" s="199">
        <v>1</v>
      </c>
      <c r="F8" s="5">
        <v>542203.20000000007</v>
      </c>
      <c r="G8" s="5">
        <v>75174.210000000006</v>
      </c>
      <c r="H8" s="1" t="s">
        <v>24</v>
      </c>
      <c r="I8" t="s">
        <v>482</v>
      </c>
      <c r="J8" t="s">
        <v>474</v>
      </c>
      <c r="K8">
        <v>0</v>
      </c>
      <c r="L8" t="s">
        <v>483</v>
      </c>
      <c r="M8" t="s">
        <v>483</v>
      </c>
      <c r="N8" t="s">
        <v>23</v>
      </c>
      <c r="O8" s="5" t="str">
        <f t="shared" si="0"/>
        <v>N</v>
      </c>
      <c r="P8" t="s">
        <v>487</v>
      </c>
      <c r="Q8" s="200">
        <v>0</v>
      </c>
      <c r="R8" s="200">
        <f t="shared" si="8"/>
        <v>0</v>
      </c>
      <c r="S8" s="201"/>
      <c r="T8">
        <v>0</v>
      </c>
      <c r="U8" s="201"/>
      <c r="W8" s="201"/>
      <c r="X8" s="202">
        <v>0</v>
      </c>
      <c r="Y8" s="200">
        <v>0</v>
      </c>
      <c r="Z8" s="5">
        <v>0</v>
      </c>
      <c r="AA8" s="200">
        <f t="shared" si="2"/>
        <v>0</v>
      </c>
      <c r="AB8" s="200">
        <f t="shared" si="3"/>
        <v>0</v>
      </c>
      <c r="AC8" s="201"/>
      <c r="AD8" s="201"/>
      <c r="AE8" s="77">
        <f t="shared" si="4"/>
        <v>0</v>
      </c>
      <c r="AF8" s="77">
        <f t="shared" si="5"/>
        <v>0</v>
      </c>
      <c r="AG8" s="77">
        <f t="array" ref="AG8">IFERROR($D8*U,0)</f>
        <v>0</v>
      </c>
      <c r="AH8" s="77">
        <f t="shared" si="7"/>
        <v>0</v>
      </c>
      <c r="AI8" s="77">
        <f t="shared" si="7"/>
        <v>0</v>
      </c>
      <c r="AJ8" s="203"/>
      <c r="AK8" s="203"/>
      <c r="AL8" s="203"/>
      <c r="AM8" s="203"/>
      <c r="AN8" t="s">
        <v>25</v>
      </c>
      <c r="AO8" t="s">
        <v>495</v>
      </c>
      <c r="AP8" t="s">
        <v>475</v>
      </c>
    </row>
    <row r="9" spans="1:43" customFormat="1" x14ac:dyDescent="0.25">
      <c r="A9" s="198">
        <v>45291</v>
      </c>
      <c r="B9" t="s">
        <v>496</v>
      </c>
      <c r="C9" t="s">
        <v>497</v>
      </c>
      <c r="D9" s="5">
        <f t="shared" si="6"/>
        <v>1598795.8900000004</v>
      </c>
      <c r="E9" s="199">
        <v>1</v>
      </c>
      <c r="F9" s="5">
        <v>2689217.9200000004</v>
      </c>
      <c r="G9" s="5">
        <v>1090422.03</v>
      </c>
      <c r="H9" s="1" t="s">
        <v>24</v>
      </c>
      <c r="I9" t="s">
        <v>473</v>
      </c>
      <c r="J9" t="s">
        <v>474</v>
      </c>
      <c r="K9">
        <v>0</v>
      </c>
      <c r="L9" t="s">
        <v>473</v>
      </c>
      <c r="M9" t="s">
        <v>473</v>
      </c>
      <c r="N9" t="s">
        <v>23</v>
      </c>
      <c r="O9" s="5" t="str">
        <f t="shared" si="0"/>
        <v>N</v>
      </c>
      <c r="P9" t="s">
        <v>475</v>
      </c>
      <c r="Q9" s="200" t="s">
        <v>475</v>
      </c>
      <c r="R9" s="200" t="str">
        <f t="shared" si="8"/>
        <v/>
      </c>
      <c r="S9" s="201"/>
      <c r="T9" t="s">
        <v>475</v>
      </c>
      <c r="U9" s="201"/>
      <c r="W9" s="201"/>
      <c r="X9" s="202">
        <v>0</v>
      </c>
      <c r="Y9" s="200" t="s">
        <v>475</v>
      </c>
      <c r="Z9" s="5" t="s">
        <v>475</v>
      </c>
      <c r="AA9" s="200" t="str">
        <f t="shared" si="2"/>
        <v/>
      </c>
      <c r="AB9" s="200" t="str">
        <f t="shared" si="3"/>
        <v/>
      </c>
      <c r="AC9" s="201"/>
      <c r="AD9" s="201"/>
      <c r="AE9" s="77">
        <f t="shared" si="4"/>
        <v>0</v>
      </c>
      <c r="AF9" s="77">
        <f t="shared" si="5"/>
        <v>0</v>
      </c>
      <c r="AG9" s="77">
        <f t="array" ref="AG9">IFERROR($D9*U,0)</f>
        <v>0</v>
      </c>
      <c r="AH9" s="77">
        <f t="shared" si="7"/>
        <v>0</v>
      </c>
      <c r="AI9" s="77">
        <f t="shared" si="7"/>
        <v>0</v>
      </c>
      <c r="AJ9" s="203"/>
      <c r="AK9" s="203"/>
      <c r="AL9" s="203"/>
      <c r="AM9" s="203"/>
      <c r="AN9" t="s">
        <v>475</v>
      </c>
      <c r="AO9" t="s">
        <v>475</v>
      </c>
      <c r="AP9" t="s">
        <v>475</v>
      </c>
    </row>
    <row r="10" spans="1:43" customFormat="1" x14ac:dyDescent="0.25">
      <c r="A10" s="198">
        <v>45291</v>
      </c>
      <c r="B10" t="s">
        <v>498</v>
      </c>
      <c r="C10" t="s">
        <v>499</v>
      </c>
      <c r="D10" s="5">
        <f t="shared" si="6"/>
        <v>0.09</v>
      </c>
      <c r="E10" s="199">
        <v>1</v>
      </c>
      <c r="F10" s="5">
        <v>0.12</v>
      </c>
      <c r="G10" s="5">
        <v>0.03</v>
      </c>
      <c r="H10" s="1" t="s">
        <v>23</v>
      </c>
      <c r="I10" t="s">
        <v>500</v>
      </c>
      <c r="J10" t="s">
        <v>474</v>
      </c>
      <c r="K10">
        <v>0</v>
      </c>
      <c r="L10" t="s">
        <v>500</v>
      </c>
      <c r="M10" t="s">
        <v>483</v>
      </c>
      <c r="N10" t="s">
        <v>23</v>
      </c>
      <c r="O10" s="5" t="str">
        <f t="shared" si="0"/>
        <v>N</v>
      </c>
      <c r="P10" t="s">
        <v>475</v>
      </c>
      <c r="Q10" s="200" t="s">
        <v>475</v>
      </c>
      <c r="R10" s="200" t="str">
        <f t="shared" si="8"/>
        <v/>
      </c>
      <c r="S10" s="201"/>
      <c r="T10" t="s">
        <v>475</v>
      </c>
      <c r="U10" s="201"/>
      <c r="W10" s="201"/>
      <c r="X10" s="202">
        <v>0</v>
      </c>
      <c r="Y10" s="200" t="s">
        <v>475</v>
      </c>
      <c r="Z10" s="5" t="s">
        <v>475</v>
      </c>
      <c r="AA10" s="200" t="str">
        <f t="shared" si="2"/>
        <v/>
      </c>
      <c r="AB10" s="200" t="str">
        <f t="shared" si="3"/>
        <v/>
      </c>
      <c r="AC10" s="201"/>
      <c r="AD10" s="201"/>
      <c r="AE10" s="77">
        <f t="shared" si="4"/>
        <v>0</v>
      </c>
      <c r="AF10" s="77">
        <f t="shared" si="5"/>
        <v>0</v>
      </c>
      <c r="AG10" s="77">
        <f t="array" ref="AG10">IFERROR($D10*U,0)</f>
        <v>0</v>
      </c>
      <c r="AH10" s="77">
        <f t="shared" si="7"/>
        <v>0</v>
      </c>
      <c r="AI10" s="77">
        <f t="shared" si="7"/>
        <v>0</v>
      </c>
      <c r="AJ10" s="203"/>
      <c r="AK10" s="203"/>
      <c r="AL10" s="203"/>
      <c r="AM10" s="203"/>
      <c r="AN10" t="s">
        <v>25</v>
      </c>
      <c r="AO10" t="s">
        <v>501</v>
      </c>
      <c r="AP10" t="s">
        <v>475</v>
      </c>
    </row>
    <row r="11" spans="1:43" customFormat="1" x14ac:dyDescent="0.25">
      <c r="A11" s="198">
        <v>45291</v>
      </c>
      <c r="B11" t="s">
        <v>502</v>
      </c>
      <c r="C11" t="s">
        <v>503</v>
      </c>
      <c r="D11" s="5">
        <f t="shared" si="6"/>
        <v>2871555.0300000003</v>
      </c>
      <c r="E11" s="199">
        <v>0</v>
      </c>
      <c r="F11" s="5">
        <v>2871555.0300000003</v>
      </c>
      <c r="G11" s="5">
        <v>0</v>
      </c>
      <c r="H11" s="1" t="s">
        <v>24</v>
      </c>
      <c r="I11" t="s">
        <v>482</v>
      </c>
      <c r="J11" t="s">
        <v>504</v>
      </c>
      <c r="K11">
        <v>1</v>
      </c>
      <c r="L11" t="s">
        <v>505</v>
      </c>
      <c r="M11" t="s">
        <v>506</v>
      </c>
      <c r="N11" t="s">
        <v>24</v>
      </c>
      <c r="O11" s="5" t="str">
        <f t="shared" si="0"/>
        <v>N</v>
      </c>
      <c r="P11">
        <v>0</v>
      </c>
      <c r="Q11" s="200">
        <v>0</v>
      </c>
      <c r="R11" s="200">
        <f t="shared" si="8"/>
        <v>0</v>
      </c>
      <c r="S11" s="201"/>
      <c r="T11">
        <v>0</v>
      </c>
      <c r="U11" s="201"/>
      <c r="W11" s="201"/>
      <c r="X11" s="202">
        <v>0</v>
      </c>
      <c r="Y11" s="200">
        <v>0</v>
      </c>
      <c r="Z11" s="5">
        <v>0</v>
      </c>
      <c r="AA11" s="200">
        <f t="shared" si="2"/>
        <v>0</v>
      </c>
      <c r="AB11" s="200">
        <f t="shared" si="3"/>
        <v>0</v>
      </c>
      <c r="AC11" s="201"/>
      <c r="AD11" s="201"/>
      <c r="AE11" s="77">
        <f t="shared" si="4"/>
        <v>0</v>
      </c>
      <c r="AF11" s="77">
        <f t="shared" si="5"/>
        <v>0</v>
      </c>
      <c r="AG11" s="77">
        <f t="array" ref="AG11">IFERROR($D11*U,0)</f>
        <v>0</v>
      </c>
      <c r="AH11" s="77">
        <f t="shared" si="7"/>
        <v>0</v>
      </c>
      <c r="AI11" s="77">
        <f t="shared" si="7"/>
        <v>0</v>
      </c>
      <c r="AJ11" s="203"/>
      <c r="AK11" s="203"/>
      <c r="AL11" s="203"/>
      <c r="AM11" s="203"/>
      <c r="AN11" t="s">
        <v>475</v>
      </c>
      <c r="AO11" t="s">
        <v>475</v>
      </c>
      <c r="AP11" t="s">
        <v>475</v>
      </c>
    </row>
    <row r="12" spans="1:43" customFormat="1" x14ac:dyDescent="0.25">
      <c r="A12" s="198">
        <v>45291</v>
      </c>
      <c r="B12" t="s">
        <v>507</v>
      </c>
      <c r="C12" t="s">
        <v>508</v>
      </c>
      <c r="D12" s="5">
        <f t="shared" si="6"/>
        <v>5466084.5499999998</v>
      </c>
      <c r="E12" s="199">
        <v>0</v>
      </c>
      <c r="F12" s="5">
        <v>5466084.5499999998</v>
      </c>
      <c r="G12" s="5">
        <v>0</v>
      </c>
      <c r="H12" s="1" t="s">
        <v>23</v>
      </c>
      <c r="I12" t="s">
        <v>500</v>
      </c>
      <c r="J12" t="s">
        <v>504</v>
      </c>
      <c r="K12">
        <v>1</v>
      </c>
      <c r="L12" t="s">
        <v>500</v>
      </c>
      <c r="N12" t="s">
        <v>24</v>
      </c>
      <c r="O12" s="5" t="str">
        <f t="shared" si="0"/>
        <v>N</v>
      </c>
      <c r="P12" t="s">
        <v>475</v>
      </c>
      <c r="Q12" s="200" t="s">
        <v>475</v>
      </c>
      <c r="R12" s="200" t="str">
        <f t="shared" si="8"/>
        <v/>
      </c>
      <c r="S12" s="201"/>
      <c r="T12" t="s">
        <v>475</v>
      </c>
      <c r="U12" s="201"/>
      <c r="W12" s="201"/>
      <c r="X12" s="202">
        <v>0</v>
      </c>
      <c r="Y12" s="200" t="s">
        <v>475</v>
      </c>
      <c r="Z12" s="5" t="s">
        <v>475</v>
      </c>
      <c r="AA12" s="200" t="str">
        <f t="shared" si="2"/>
        <v/>
      </c>
      <c r="AB12" s="200" t="str">
        <f t="shared" si="3"/>
        <v/>
      </c>
      <c r="AC12" s="201"/>
      <c r="AD12" s="201"/>
      <c r="AE12" s="77">
        <f t="shared" si="4"/>
        <v>0</v>
      </c>
      <c r="AF12" s="77">
        <f t="shared" si="5"/>
        <v>0</v>
      </c>
      <c r="AG12" s="77">
        <f t="array" ref="AG12">IFERROR($D12*U,0)</f>
        <v>0</v>
      </c>
      <c r="AH12" s="77">
        <f t="shared" si="7"/>
        <v>0</v>
      </c>
      <c r="AI12" s="77">
        <f t="shared" si="7"/>
        <v>0</v>
      </c>
      <c r="AJ12" s="203"/>
      <c r="AK12" s="203"/>
      <c r="AL12" s="203"/>
      <c r="AM12" s="203"/>
      <c r="AN12" t="s">
        <v>475</v>
      </c>
      <c r="AO12" t="s">
        <v>475</v>
      </c>
      <c r="AP12" t="s">
        <v>475</v>
      </c>
    </row>
    <row r="13" spans="1:43" customFormat="1" x14ac:dyDescent="0.25">
      <c r="A13" s="198">
        <v>45291</v>
      </c>
      <c r="B13" t="s">
        <v>509</v>
      </c>
      <c r="C13" t="s">
        <v>510</v>
      </c>
      <c r="D13" s="5">
        <f t="shared" si="6"/>
        <v>0.15999999999999659</v>
      </c>
      <c r="E13" s="199">
        <v>1</v>
      </c>
      <c r="F13" s="5">
        <v>225.93</v>
      </c>
      <c r="G13" s="5">
        <v>225.77</v>
      </c>
      <c r="H13" s="1" t="s">
        <v>24</v>
      </c>
      <c r="I13" t="s">
        <v>473</v>
      </c>
      <c r="J13" t="s">
        <v>474</v>
      </c>
      <c r="K13">
        <v>0</v>
      </c>
      <c r="L13" t="s">
        <v>473</v>
      </c>
      <c r="M13" t="s">
        <v>473</v>
      </c>
      <c r="N13" t="s">
        <v>23</v>
      </c>
      <c r="O13" s="5" t="str">
        <f t="shared" si="0"/>
        <v>N</v>
      </c>
      <c r="P13" t="s">
        <v>475</v>
      </c>
      <c r="Q13" s="200" t="s">
        <v>475</v>
      </c>
      <c r="R13" s="200" t="str">
        <f t="shared" si="8"/>
        <v/>
      </c>
      <c r="S13" s="201"/>
      <c r="T13" t="s">
        <v>475</v>
      </c>
      <c r="U13" s="201"/>
      <c r="W13" s="201"/>
      <c r="X13" s="202">
        <v>0</v>
      </c>
      <c r="Y13" s="200" t="s">
        <v>475</v>
      </c>
      <c r="Z13" s="5" t="s">
        <v>475</v>
      </c>
      <c r="AA13" s="200" t="str">
        <f t="shared" si="2"/>
        <v/>
      </c>
      <c r="AB13" s="200" t="str">
        <f t="shared" si="3"/>
        <v/>
      </c>
      <c r="AC13" s="201"/>
      <c r="AD13" s="201"/>
      <c r="AE13" s="77">
        <f t="shared" si="4"/>
        <v>0</v>
      </c>
      <c r="AF13" s="77">
        <f t="shared" si="5"/>
        <v>0</v>
      </c>
      <c r="AG13" s="77">
        <f t="array" ref="AG13">IFERROR($D13*U,0)</f>
        <v>0</v>
      </c>
      <c r="AH13" s="77">
        <f t="shared" si="7"/>
        <v>0</v>
      </c>
      <c r="AI13" s="77">
        <f t="shared" si="7"/>
        <v>0</v>
      </c>
      <c r="AJ13" s="203"/>
      <c r="AK13" s="203"/>
      <c r="AL13" s="203"/>
      <c r="AM13" s="203"/>
      <c r="AN13" t="s">
        <v>475</v>
      </c>
      <c r="AO13" t="s">
        <v>475</v>
      </c>
      <c r="AP13" t="s">
        <v>475</v>
      </c>
    </row>
    <row r="14" spans="1:43" customFormat="1" x14ac:dyDescent="0.25">
      <c r="A14" s="198">
        <v>45291</v>
      </c>
      <c r="B14" s="9" t="s">
        <v>511</v>
      </c>
      <c r="C14" t="s">
        <v>512</v>
      </c>
      <c r="D14" s="5">
        <f t="shared" si="6"/>
        <v>2590.2900000000004</v>
      </c>
      <c r="E14" s="199">
        <v>1</v>
      </c>
      <c r="F14" s="5">
        <v>3150.1800000000003</v>
      </c>
      <c r="G14" s="5">
        <v>559.89</v>
      </c>
      <c r="H14" s="1" t="s">
        <v>24</v>
      </c>
      <c r="I14" t="s">
        <v>473</v>
      </c>
      <c r="J14" t="s">
        <v>474</v>
      </c>
      <c r="K14">
        <v>0</v>
      </c>
      <c r="L14" t="s">
        <v>473</v>
      </c>
      <c r="M14" t="s">
        <v>473</v>
      </c>
      <c r="N14" t="s">
        <v>23</v>
      </c>
      <c r="O14" s="5" t="str">
        <f t="shared" si="0"/>
        <v>N</v>
      </c>
      <c r="P14" s="208" t="s">
        <v>487</v>
      </c>
      <c r="Q14" s="200" t="s">
        <v>475</v>
      </c>
      <c r="R14" s="204"/>
      <c r="S14" s="201"/>
      <c r="T14" t="s">
        <v>475</v>
      </c>
      <c r="U14" s="201"/>
      <c r="W14" s="201"/>
      <c r="X14" s="202">
        <v>0</v>
      </c>
      <c r="Y14" s="200" t="s">
        <v>475</v>
      </c>
      <c r="Z14" s="5" t="s">
        <v>475</v>
      </c>
      <c r="AA14" s="200" t="str">
        <f t="shared" si="2"/>
        <v/>
      </c>
      <c r="AB14" s="200" t="str">
        <f t="shared" si="3"/>
        <v/>
      </c>
      <c r="AC14" s="201"/>
      <c r="AD14" s="201"/>
      <c r="AE14" s="77">
        <f t="shared" si="4"/>
        <v>0</v>
      </c>
      <c r="AF14" s="77">
        <f t="shared" si="5"/>
        <v>0</v>
      </c>
      <c r="AG14" s="77">
        <f t="array" ref="AG14">IFERROR($D14*U,0)</f>
        <v>0</v>
      </c>
      <c r="AH14" s="77">
        <f t="shared" si="7"/>
        <v>0</v>
      </c>
      <c r="AI14" s="77">
        <f t="shared" si="7"/>
        <v>0</v>
      </c>
      <c r="AJ14" s="203"/>
      <c r="AK14" s="203"/>
      <c r="AL14" s="203"/>
      <c r="AM14" s="203"/>
      <c r="AN14" t="s">
        <v>475</v>
      </c>
      <c r="AO14" t="s">
        <v>475</v>
      </c>
      <c r="AP14" t="s">
        <v>475</v>
      </c>
    </row>
    <row r="15" spans="1:43" customFormat="1" x14ac:dyDescent="0.25">
      <c r="A15" s="198">
        <v>45291</v>
      </c>
      <c r="B15" t="s">
        <v>513</v>
      </c>
      <c r="C15" t="s">
        <v>514</v>
      </c>
      <c r="D15" s="5">
        <f t="shared" si="6"/>
        <v>0</v>
      </c>
      <c r="E15" s="199">
        <v>1</v>
      </c>
      <c r="F15" s="5">
        <v>146698.06</v>
      </c>
      <c r="G15" s="5">
        <v>147201.89000000001</v>
      </c>
      <c r="H15" s="1" t="s">
        <v>24</v>
      </c>
      <c r="I15" t="s">
        <v>473</v>
      </c>
      <c r="J15" t="s">
        <v>474</v>
      </c>
      <c r="K15">
        <v>0</v>
      </c>
      <c r="L15" t="s">
        <v>473</v>
      </c>
      <c r="M15" t="s">
        <v>473</v>
      </c>
      <c r="N15" t="s">
        <v>23</v>
      </c>
      <c r="O15" s="5" t="str">
        <f t="shared" si="0"/>
        <v>N</v>
      </c>
      <c r="P15" t="s">
        <v>475</v>
      </c>
      <c r="Q15" s="200" t="s">
        <v>475</v>
      </c>
      <c r="R15" s="200" t="str">
        <f t="shared" ref="R15:R28" si="9">IFERROR(V15*Q15,"")</f>
        <v/>
      </c>
      <c r="S15" s="201"/>
      <c r="T15" t="s">
        <v>475</v>
      </c>
      <c r="U15" s="201"/>
      <c r="W15" s="201"/>
      <c r="X15" s="202">
        <v>0</v>
      </c>
      <c r="Y15" s="200" t="s">
        <v>475</v>
      </c>
      <c r="Z15" s="5" t="s">
        <v>475</v>
      </c>
      <c r="AA15" s="200" t="str">
        <f t="shared" si="2"/>
        <v/>
      </c>
      <c r="AB15" s="200" t="str">
        <f t="shared" si="3"/>
        <v/>
      </c>
      <c r="AC15" s="201"/>
      <c r="AD15" s="201"/>
      <c r="AE15" s="77">
        <f t="shared" si="4"/>
        <v>0</v>
      </c>
      <c r="AF15" s="77">
        <f t="shared" si="5"/>
        <v>0</v>
      </c>
      <c r="AG15" s="77">
        <f t="array" ref="AG15">IFERROR($D15*U,0)</f>
        <v>0</v>
      </c>
      <c r="AH15" s="77">
        <f t="shared" si="7"/>
        <v>0</v>
      </c>
      <c r="AI15" s="77">
        <f t="shared" si="7"/>
        <v>0</v>
      </c>
      <c r="AJ15" s="203"/>
      <c r="AK15" s="203"/>
      <c r="AL15" s="203"/>
      <c r="AM15" s="203"/>
      <c r="AN15" t="s">
        <v>475</v>
      </c>
      <c r="AO15" t="s">
        <v>475</v>
      </c>
      <c r="AP15" t="s">
        <v>475</v>
      </c>
    </row>
    <row r="16" spans="1:43" customFormat="1" x14ac:dyDescent="0.25">
      <c r="A16" s="198">
        <v>45291</v>
      </c>
      <c r="B16" t="s">
        <v>515</v>
      </c>
      <c r="C16" t="s">
        <v>516</v>
      </c>
      <c r="D16" s="5">
        <f t="shared" si="6"/>
        <v>6909.0399999999208</v>
      </c>
      <c r="E16" s="199">
        <v>1</v>
      </c>
      <c r="F16" s="5">
        <v>597288.81999999995</v>
      </c>
      <c r="G16" s="5">
        <v>590379.78</v>
      </c>
      <c r="H16" s="1" t="s">
        <v>24</v>
      </c>
      <c r="I16" t="s">
        <v>482</v>
      </c>
      <c r="J16" t="s">
        <v>474</v>
      </c>
      <c r="K16">
        <v>0</v>
      </c>
      <c r="L16" t="s">
        <v>517</v>
      </c>
      <c r="M16" t="s">
        <v>506</v>
      </c>
      <c r="N16" t="s">
        <v>23</v>
      </c>
      <c r="O16" s="5" t="str">
        <f t="shared" si="0"/>
        <v>N</v>
      </c>
      <c r="P16" t="s">
        <v>484</v>
      </c>
      <c r="Q16" s="200">
        <v>0</v>
      </c>
      <c r="R16" s="200">
        <f t="shared" si="9"/>
        <v>0</v>
      </c>
      <c r="S16" s="201"/>
      <c r="T16">
        <v>0</v>
      </c>
      <c r="U16" s="201"/>
      <c r="W16" s="201"/>
      <c r="X16" s="202">
        <v>0</v>
      </c>
      <c r="Y16" s="200">
        <v>0</v>
      </c>
      <c r="Z16" s="5">
        <v>0</v>
      </c>
      <c r="AA16" s="200">
        <f t="shared" si="2"/>
        <v>0</v>
      </c>
      <c r="AB16" s="200">
        <f t="shared" si="3"/>
        <v>0</v>
      </c>
      <c r="AC16" s="201"/>
      <c r="AD16" s="201"/>
      <c r="AE16" s="77">
        <f t="shared" si="4"/>
        <v>0</v>
      </c>
      <c r="AF16" s="77">
        <f t="shared" si="5"/>
        <v>0</v>
      </c>
      <c r="AG16" s="77">
        <f t="array" ref="AG16">IFERROR($D16*U,0)</f>
        <v>0</v>
      </c>
      <c r="AH16" s="77">
        <f t="shared" si="7"/>
        <v>0</v>
      </c>
      <c r="AI16" s="77">
        <f t="shared" si="7"/>
        <v>0</v>
      </c>
      <c r="AJ16" s="203"/>
      <c r="AK16" s="203"/>
      <c r="AL16" s="203"/>
      <c r="AM16" s="203"/>
      <c r="AN16" t="s">
        <v>475</v>
      </c>
      <c r="AO16" t="s">
        <v>475</v>
      </c>
      <c r="AP16" t="s">
        <v>475</v>
      </c>
    </row>
    <row r="17" spans="1:43" customFormat="1" x14ac:dyDescent="0.25">
      <c r="A17" s="198">
        <v>45291</v>
      </c>
      <c r="B17" t="s">
        <v>518</v>
      </c>
      <c r="C17" t="s">
        <v>519</v>
      </c>
      <c r="D17" s="5">
        <f t="shared" si="6"/>
        <v>2628042.37</v>
      </c>
      <c r="E17" s="199">
        <v>1</v>
      </c>
      <c r="F17" s="5">
        <v>2667913.69</v>
      </c>
      <c r="G17" s="5">
        <v>39871.32</v>
      </c>
      <c r="H17" s="1" t="s">
        <v>24</v>
      </c>
      <c r="I17" t="s">
        <v>482</v>
      </c>
      <c r="J17" t="s">
        <v>474</v>
      </c>
      <c r="K17">
        <v>0</v>
      </c>
      <c r="L17" t="s">
        <v>483</v>
      </c>
      <c r="M17" t="s">
        <v>483</v>
      </c>
      <c r="N17" t="s">
        <v>23</v>
      </c>
      <c r="O17" s="5" t="str">
        <f t="shared" si="0"/>
        <v>N</v>
      </c>
      <c r="P17" t="s">
        <v>484</v>
      </c>
      <c r="Q17" s="200">
        <v>0</v>
      </c>
      <c r="R17" s="200">
        <f t="shared" si="9"/>
        <v>0</v>
      </c>
      <c r="S17" s="201"/>
      <c r="T17">
        <v>0</v>
      </c>
      <c r="U17" s="201"/>
      <c r="W17" s="201"/>
      <c r="X17" s="202">
        <v>0</v>
      </c>
      <c r="Y17" s="200">
        <v>0</v>
      </c>
      <c r="Z17" s="5">
        <v>0</v>
      </c>
      <c r="AA17" s="200">
        <f t="shared" si="2"/>
        <v>0</v>
      </c>
      <c r="AB17" s="200">
        <f t="shared" si="3"/>
        <v>0</v>
      </c>
      <c r="AC17" s="201"/>
      <c r="AD17" s="201"/>
      <c r="AE17" s="77">
        <f t="shared" si="4"/>
        <v>0</v>
      </c>
      <c r="AF17" s="77">
        <f t="shared" si="5"/>
        <v>0</v>
      </c>
      <c r="AG17" s="77">
        <f t="array" ref="AG17">IFERROR($D17*U,0)</f>
        <v>0</v>
      </c>
      <c r="AH17" s="77">
        <f t="shared" si="7"/>
        <v>0</v>
      </c>
      <c r="AI17" s="77">
        <f t="shared" si="7"/>
        <v>0</v>
      </c>
      <c r="AJ17" s="203"/>
      <c r="AK17" s="203"/>
      <c r="AL17" s="203"/>
      <c r="AM17" s="203"/>
      <c r="AN17" t="s">
        <v>25</v>
      </c>
      <c r="AO17" t="s">
        <v>520</v>
      </c>
      <c r="AP17" t="s">
        <v>475</v>
      </c>
    </row>
    <row r="18" spans="1:43" customFormat="1" x14ac:dyDescent="0.25">
      <c r="A18" s="198">
        <v>45291</v>
      </c>
      <c r="B18" t="s">
        <v>521</v>
      </c>
      <c r="C18" t="s">
        <v>522</v>
      </c>
      <c r="D18" s="5">
        <f t="shared" si="6"/>
        <v>0</v>
      </c>
      <c r="E18" s="199">
        <v>1</v>
      </c>
      <c r="F18" s="5">
        <v>149020.44999999998</v>
      </c>
      <c r="G18" s="5">
        <v>342914.52</v>
      </c>
      <c r="H18" s="1" t="s">
        <v>24</v>
      </c>
      <c r="I18" t="s">
        <v>473</v>
      </c>
      <c r="J18" t="s">
        <v>474</v>
      </c>
      <c r="K18">
        <v>0</v>
      </c>
      <c r="L18" t="s">
        <v>473</v>
      </c>
      <c r="M18" t="s">
        <v>473</v>
      </c>
      <c r="N18" t="s">
        <v>23</v>
      </c>
      <c r="O18" s="5" t="str">
        <f t="shared" si="0"/>
        <v>N</v>
      </c>
      <c r="P18" t="s">
        <v>475</v>
      </c>
      <c r="Q18" s="200" t="s">
        <v>475</v>
      </c>
      <c r="R18" s="200" t="str">
        <f t="shared" si="9"/>
        <v/>
      </c>
      <c r="S18" s="201"/>
      <c r="T18" t="s">
        <v>475</v>
      </c>
      <c r="U18" s="201"/>
      <c r="W18" s="201"/>
      <c r="X18" s="202">
        <v>0</v>
      </c>
      <c r="Y18" s="200" t="s">
        <v>475</v>
      </c>
      <c r="Z18" s="5" t="s">
        <v>475</v>
      </c>
      <c r="AA18" s="200" t="str">
        <f t="shared" si="2"/>
        <v/>
      </c>
      <c r="AB18" s="200" t="str">
        <f t="shared" si="3"/>
        <v/>
      </c>
      <c r="AC18" s="201"/>
      <c r="AD18" s="201"/>
      <c r="AE18" s="77">
        <f t="shared" si="4"/>
        <v>0</v>
      </c>
      <c r="AF18" s="77">
        <f t="shared" si="5"/>
        <v>0</v>
      </c>
      <c r="AG18" s="77">
        <f t="array" ref="AG18">IFERROR($D18*U,0)</f>
        <v>0</v>
      </c>
      <c r="AH18" s="77">
        <f t="shared" si="7"/>
        <v>0</v>
      </c>
      <c r="AI18" s="77">
        <f t="shared" si="7"/>
        <v>0</v>
      </c>
      <c r="AJ18" s="203"/>
      <c r="AK18" s="203"/>
      <c r="AL18" s="203"/>
      <c r="AM18" s="203"/>
      <c r="AN18" t="s">
        <v>475</v>
      </c>
      <c r="AO18" t="s">
        <v>475</v>
      </c>
      <c r="AP18" t="s">
        <v>475</v>
      </c>
    </row>
    <row r="19" spans="1:43" customFormat="1" x14ac:dyDescent="0.25">
      <c r="A19" s="198">
        <v>45291</v>
      </c>
      <c r="B19" t="s">
        <v>523</v>
      </c>
      <c r="C19" t="s">
        <v>524</v>
      </c>
      <c r="D19" s="5">
        <f t="shared" si="6"/>
        <v>32736049.500000004</v>
      </c>
      <c r="E19" s="199">
        <v>1</v>
      </c>
      <c r="F19" s="5">
        <v>32936974.550000004</v>
      </c>
      <c r="G19" s="5">
        <v>200925.05</v>
      </c>
      <c r="H19" s="1" t="s">
        <v>24</v>
      </c>
      <c r="I19" t="s">
        <v>473</v>
      </c>
      <c r="J19" t="s">
        <v>474</v>
      </c>
      <c r="K19">
        <v>0</v>
      </c>
      <c r="L19" t="s">
        <v>473</v>
      </c>
      <c r="M19" t="s">
        <v>473</v>
      </c>
      <c r="N19" t="s">
        <v>23</v>
      </c>
      <c r="O19" s="5" t="str">
        <f t="shared" si="0"/>
        <v>N</v>
      </c>
      <c r="P19" t="s">
        <v>475</v>
      </c>
      <c r="Q19" s="200" t="s">
        <v>475</v>
      </c>
      <c r="R19" s="200" t="str">
        <f t="shared" si="9"/>
        <v/>
      </c>
      <c r="S19" s="201"/>
      <c r="T19" t="s">
        <v>475</v>
      </c>
      <c r="U19" s="201"/>
      <c r="W19" s="201"/>
      <c r="X19" s="202">
        <v>0</v>
      </c>
      <c r="Y19" s="200" t="s">
        <v>475</v>
      </c>
      <c r="Z19" s="5" t="s">
        <v>475</v>
      </c>
      <c r="AA19" s="200" t="str">
        <f t="shared" si="2"/>
        <v/>
      </c>
      <c r="AB19" s="200" t="str">
        <f t="shared" si="3"/>
        <v/>
      </c>
      <c r="AC19" s="201"/>
      <c r="AD19" s="201"/>
      <c r="AE19" s="77">
        <f t="shared" si="4"/>
        <v>0</v>
      </c>
      <c r="AF19" s="77">
        <f t="shared" si="5"/>
        <v>0</v>
      </c>
      <c r="AG19" s="77">
        <f t="array" ref="AG19">IFERROR($D19*U,0)</f>
        <v>0</v>
      </c>
      <c r="AH19" s="77">
        <f t="shared" si="7"/>
        <v>0</v>
      </c>
      <c r="AI19" s="77">
        <f t="shared" si="7"/>
        <v>0</v>
      </c>
      <c r="AJ19" s="203"/>
      <c r="AK19" s="203"/>
      <c r="AL19" s="203"/>
      <c r="AM19" s="203"/>
      <c r="AN19" t="s">
        <v>475</v>
      </c>
      <c r="AO19" t="s">
        <v>475</v>
      </c>
      <c r="AP19" t="s">
        <v>475</v>
      </c>
    </row>
    <row r="20" spans="1:43" customFormat="1" x14ac:dyDescent="0.25">
      <c r="A20" s="198">
        <v>45291</v>
      </c>
      <c r="B20" t="s">
        <v>525</v>
      </c>
      <c r="C20" t="s">
        <v>526</v>
      </c>
      <c r="D20" s="5">
        <f t="shared" si="6"/>
        <v>6127735.3999999994</v>
      </c>
      <c r="E20" s="199">
        <v>0</v>
      </c>
      <c r="F20" s="5">
        <v>6127735.3999999994</v>
      </c>
      <c r="G20" s="5">
        <v>0</v>
      </c>
      <c r="H20" s="1" t="s">
        <v>24</v>
      </c>
      <c r="I20" t="s">
        <v>473</v>
      </c>
      <c r="J20" t="s">
        <v>474</v>
      </c>
      <c r="K20">
        <v>0</v>
      </c>
      <c r="L20" t="s">
        <v>473</v>
      </c>
      <c r="M20" t="s">
        <v>473</v>
      </c>
      <c r="N20" t="s">
        <v>23</v>
      </c>
      <c r="O20" s="5" t="str">
        <f t="shared" si="0"/>
        <v>N</v>
      </c>
      <c r="P20" t="s">
        <v>475</v>
      </c>
      <c r="Q20" s="200" t="s">
        <v>475</v>
      </c>
      <c r="R20" s="200" t="str">
        <f t="shared" si="9"/>
        <v/>
      </c>
      <c r="S20" s="201"/>
      <c r="T20" t="s">
        <v>475</v>
      </c>
      <c r="U20" s="201"/>
      <c r="W20" s="201"/>
      <c r="X20" s="202">
        <v>0</v>
      </c>
      <c r="Y20" s="200" t="s">
        <v>475</v>
      </c>
      <c r="Z20" s="5" t="s">
        <v>475</v>
      </c>
      <c r="AA20" s="200" t="str">
        <f t="shared" si="2"/>
        <v/>
      </c>
      <c r="AB20" s="200" t="str">
        <f t="shared" si="3"/>
        <v/>
      </c>
      <c r="AC20" s="201"/>
      <c r="AD20" s="201"/>
      <c r="AE20" s="77">
        <f t="shared" si="4"/>
        <v>0</v>
      </c>
      <c r="AF20" s="77">
        <f t="shared" si="5"/>
        <v>0</v>
      </c>
      <c r="AG20" s="77">
        <f t="array" ref="AG20">IFERROR($D20*U,0)</f>
        <v>0</v>
      </c>
      <c r="AH20" s="77">
        <f t="shared" si="7"/>
        <v>0</v>
      </c>
      <c r="AI20" s="77">
        <f t="shared" si="7"/>
        <v>0</v>
      </c>
      <c r="AJ20" s="203"/>
      <c r="AK20" s="203"/>
      <c r="AL20" s="203"/>
      <c r="AM20" s="203"/>
      <c r="AN20" t="s">
        <v>475</v>
      </c>
      <c r="AO20" t="s">
        <v>475</v>
      </c>
      <c r="AP20" t="s">
        <v>475</v>
      </c>
    </row>
    <row r="21" spans="1:43" customFormat="1" x14ac:dyDescent="0.25">
      <c r="A21" s="198">
        <v>45291</v>
      </c>
      <c r="B21" t="s">
        <v>527</v>
      </c>
      <c r="C21" t="s">
        <v>528</v>
      </c>
      <c r="D21" s="5">
        <f t="shared" si="6"/>
        <v>3290033.7</v>
      </c>
      <c r="E21" s="199">
        <v>1</v>
      </c>
      <c r="F21" s="5">
        <v>3300109.7</v>
      </c>
      <c r="G21" s="5">
        <v>10076</v>
      </c>
      <c r="H21" s="1" t="s">
        <v>24</v>
      </c>
      <c r="I21" t="s">
        <v>482</v>
      </c>
      <c r="J21" t="s">
        <v>474</v>
      </c>
      <c r="K21">
        <v>0</v>
      </c>
      <c r="L21" t="s">
        <v>483</v>
      </c>
      <c r="M21" t="s">
        <v>483</v>
      </c>
      <c r="N21" t="s">
        <v>23</v>
      </c>
      <c r="O21" s="5" t="str">
        <f t="shared" si="0"/>
        <v>N</v>
      </c>
      <c r="P21" t="s">
        <v>487</v>
      </c>
      <c r="Q21" s="200">
        <v>0</v>
      </c>
      <c r="R21" s="200">
        <f t="shared" si="9"/>
        <v>0</v>
      </c>
      <c r="S21" s="201"/>
      <c r="T21">
        <v>0</v>
      </c>
      <c r="U21" s="201"/>
      <c r="W21" s="201"/>
      <c r="X21" s="202">
        <v>0</v>
      </c>
      <c r="Y21" s="200">
        <v>0</v>
      </c>
      <c r="Z21" s="5">
        <v>0</v>
      </c>
      <c r="AA21" s="200">
        <f t="shared" si="2"/>
        <v>0</v>
      </c>
      <c r="AB21" s="200">
        <f t="shared" si="3"/>
        <v>0</v>
      </c>
      <c r="AC21" s="201"/>
      <c r="AD21" s="201"/>
      <c r="AE21" s="77">
        <f t="shared" si="4"/>
        <v>0</v>
      </c>
      <c r="AF21" s="77">
        <f t="shared" si="5"/>
        <v>0</v>
      </c>
      <c r="AG21" s="77">
        <f t="array" ref="AG21">IFERROR($D21*U,0)</f>
        <v>0</v>
      </c>
      <c r="AH21" s="77">
        <f t="shared" si="7"/>
        <v>0</v>
      </c>
      <c r="AI21" s="77">
        <f t="shared" si="7"/>
        <v>0</v>
      </c>
      <c r="AJ21" s="203"/>
      <c r="AK21" s="203"/>
      <c r="AL21" s="203"/>
      <c r="AM21" s="203"/>
      <c r="AN21" t="s">
        <v>25</v>
      </c>
      <c r="AO21" t="s">
        <v>529</v>
      </c>
      <c r="AP21" t="s">
        <v>475</v>
      </c>
    </row>
    <row r="22" spans="1:43" customFormat="1" x14ac:dyDescent="0.25">
      <c r="A22" s="198">
        <v>45291</v>
      </c>
      <c r="B22" t="s">
        <v>530</v>
      </c>
      <c r="C22" t="s">
        <v>531</v>
      </c>
      <c r="D22" s="5">
        <f t="shared" si="6"/>
        <v>1348882.7599999998</v>
      </c>
      <c r="E22" s="199">
        <v>1</v>
      </c>
      <c r="F22" s="5">
        <v>1352107.3599999999</v>
      </c>
      <c r="G22" s="5">
        <v>3224.6</v>
      </c>
      <c r="H22" s="1" t="s">
        <v>24</v>
      </c>
      <c r="I22" t="s">
        <v>482</v>
      </c>
      <c r="J22" t="s">
        <v>474</v>
      </c>
      <c r="K22">
        <v>0</v>
      </c>
      <c r="L22" t="s">
        <v>483</v>
      </c>
      <c r="M22" t="s">
        <v>483</v>
      </c>
      <c r="N22" t="s">
        <v>23</v>
      </c>
      <c r="O22" s="5" t="str">
        <f t="shared" si="0"/>
        <v>N</v>
      </c>
      <c r="P22" t="s">
        <v>487</v>
      </c>
      <c r="Q22" s="200">
        <v>0.35719999999999996</v>
      </c>
      <c r="R22" s="200">
        <f t="shared" si="9"/>
        <v>0.35719999999999996</v>
      </c>
      <c r="S22" s="201"/>
      <c r="T22">
        <v>5.2000000000000005E-2</v>
      </c>
      <c r="U22" s="201"/>
      <c r="V22">
        <v>1</v>
      </c>
      <c r="W22" s="201"/>
      <c r="X22" s="202">
        <v>0</v>
      </c>
      <c r="Y22" s="200">
        <v>4.6999999999999993E-3</v>
      </c>
      <c r="Z22" s="5">
        <v>3.4700000000000002E-2</v>
      </c>
      <c r="AA22" s="200">
        <f t="shared" si="2"/>
        <v>4.6999999999999993E-3</v>
      </c>
      <c r="AB22" s="200">
        <f t="shared" si="3"/>
        <v>3.4700000000000002E-2</v>
      </c>
      <c r="AC22" s="201"/>
      <c r="AD22" s="201"/>
      <c r="AE22" s="77">
        <f t="shared" si="4"/>
        <v>481820.92187199986</v>
      </c>
      <c r="AF22" s="77">
        <f t="shared" si="5"/>
        <v>70141.903519999993</v>
      </c>
      <c r="AG22" s="77">
        <f t="array" ref="AG22">IFERROR($D22*U,0)</f>
        <v>0</v>
      </c>
      <c r="AH22" s="77">
        <f t="shared" si="7"/>
        <v>6339.7489719999976</v>
      </c>
      <c r="AI22" s="77">
        <f t="shared" si="7"/>
        <v>46806.231771999992</v>
      </c>
      <c r="AJ22" s="203"/>
      <c r="AK22" s="203"/>
      <c r="AL22" s="203"/>
      <c r="AM22" s="203"/>
      <c r="AN22" t="s">
        <v>25</v>
      </c>
      <c r="AO22" t="s">
        <v>532</v>
      </c>
      <c r="AP22" t="s">
        <v>475</v>
      </c>
    </row>
    <row r="23" spans="1:43" customFormat="1" x14ac:dyDescent="0.25">
      <c r="A23" s="198">
        <v>45291</v>
      </c>
      <c r="B23" t="s">
        <v>533</v>
      </c>
      <c r="C23" t="s">
        <v>534</v>
      </c>
      <c r="D23" s="5">
        <f t="shared" si="6"/>
        <v>127.26999999999998</v>
      </c>
      <c r="E23" s="199">
        <v>1</v>
      </c>
      <c r="F23" s="5">
        <v>1453.16</v>
      </c>
      <c r="G23" s="5">
        <v>1325.89</v>
      </c>
      <c r="H23" s="1" t="s">
        <v>24</v>
      </c>
      <c r="I23" t="s">
        <v>473</v>
      </c>
      <c r="J23" t="s">
        <v>474</v>
      </c>
      <c r="K23">
        <v>0</v>
      </c>
      <c r="L23" t="s">
        <v>473</v>
      </c>
      <c r="M23" t="s">
        <v>473</v>
      </c>
      <c r="N23" t="s">
        <v>23</v>
      </c>
      <c r="O23" s="5" t="str">
        <f t="shared" si="0"/>
        <v>N</v>
      </c>
      <c r="P23" t="s">
        <v>475</v>
      </c>
      <c r="Q23" s="200" t="s">
        <v>475</v>
      </c>
      <c r="R23" s="200" t="str">
        <f t="shared" si="9"/>
        <v/>
      </c>
      <c r="S23" s="201"/>
      <c r="T23" t="s">
        <v>475</v>
      </c>
      <c r="U23" s="201"/>
      <c r="W23" s="201"/>
      <c r="X23" s="202">
        <v>0</v>
      </c>
      <c r="Y23" s="200" t="s">
        <v>475</v>
      </c>
      <c r="Z23" s="5" t="s">
        <v>475</v>
      </c>
      <c r="AA23" s="200" t="str">
        <f t="shared" si="2"/>
        <v/>
      </c>
      <c r="AB23" s="200" t="str">
        <f t="shared" si="3"/>
        <v/>
      </c>
      <c r="AC23" s="201"/>
      <c r="AD23" s="201"/>
      <c r="AE23" s="77">
        <f t="shared" si="4"/>
        <v>0</v>
      </c>
      <c r="AF23" s="77">
        <f t="shared" si="5"/>
        <v>0</v>
      </c>
      <c r="AG23" s="77">
        <f t="array" ref="AG23">IFERROR($D23*U,0)</f>
        <v>0</v>
      </c>
      <c r="AH23" s="77">
        <f t="shared" si="7"/>
        <v>0</v>
      </c>
      <c r="AI23" s="77">
        <f t="shared" si="7"/>
        <v>0</v>
      </c>
      <c r="AJ23" s="203"/>
      <c r="AK23" s="203"/>
      <c r="AL23" s="203"/>
      <c r="AM23" s="203"/>
      <c r="AN23" t="s">
        <v>25</v>
      </c>
      <c r="AO23">
        <v>0</v>
      </c>
      <c r="AP23" t="s">
        <v>475</v>
      </c>
    </row>
    <row r="24" spans="1:43" customFormat="1" x14ac:dyDescent="0.25">
      <c r="A24" s="198">
        <v>45291</v>
      </c>
      <c r="B24" t="s">
        <v>535</v>
      </c>
      <c r="C24" t="s">
        <v>536</v>
      </c>
      <c r="D24" s="5">
        <f t="shared" si="6"/>
        <v>514637.23</v>
      </c>
      <c r="E24" s="199">
        <v>1</v>
      </c>
      <c r="F24" s="5">
        <v>776460.37</v>
      </c>
      <c r="G24" s="5">
        <v>261823.14</v>
      </c>
      <c r="H24" s="1" t="s">
        <v>24</v>
      </c>
      <c r="I24" t="s">
        <v>482</v>
      </c>
      <c r="J24" t="s">
        <v>504</v>
      </c>
      <c r="K24">
        <v>1</v>
      </c>
      <c r="L24" t="s">
        <v>505</v>
      </c>
      <c r="M24" t="s">
        <v>506</v>
      </c>
      <c r="N24" t="s">
        <v>24</v>
      </c>
      <c r="O24" s="5" t="str">
        <f t="shared" si="0"/>
        <v>N</v>
      </c>
      <c r="P24">
        <v>0</v>
      </c>
      <c r="Q24" s="200">
        <v>0</v>
      </c>
      <c r="R24" s="200">
        <f t="shared" si="9"/>
        <v>0</v>
      </c>
      <c r="S24" s="201"/>
      <c r="T24">
        <v>0</v>
      </c>
      <c r="U24" s="201"/>
      <c r="W24" s="201"/>
      <c r="X24" s="202">
        <v>0</v>
      </c>
      <c r="Y24" s="200">
        <v>0</v>
      </c>
      <c r="Z24" s="5">
        <v>0</v>
      </c>
      <c r="AA24" s="200">
        <f t="shared" si="2"/>
        <v>0</v>
      </c>
      <c r="AB24" s="200">
        <f t="shared" si="3"/>
        <v>0</v>
      </c>
      <c r="AC24" s="201"/>
      <c r="AD24" s="201"/>
      <c r="AE24" s="77">
        <f t="shared" si="4"/>
        <v>0</v>
      </c>
      <c r="AF24" s="77">
        <f t="shared" si="5"/>
        <v>0</v>
      </c>
      <c r="AG24" s="77">
        <f t="array" ref="AG24">IFERROR($D24*U,0)</f>
        <v>0</v>
      </c>
      <c r="AH24" s="77">
        <f t="shared" si="7"/>
        <v>0</v>
      </c>
      <c r="AI24" s="77">
        <f t="shared" si="7"/>
        <v>0</v>
      </c>
      <c r="AJ24" s="203"/>
      <c r="AK24" s="203"/>
      <c r="AL24" s="203"/>
      <c r="AM24" s="203"/>
      <c r="AN24" t="s">
        <v>475</v>
      </c>
      <c r="AO24" t="s">
        <v>475</v>
      </c>
      <c r="AP24" t="s">
        <v>475</v>
      </c>
    </row>
    <row r="25" spans="1:43" customFormat="1" x14ac:dyDescent="0.25">
      <c r="A25" s="198">
        <v>45291</v>
      </c>
      <c r="B25" t="s">
        <v>537</v>
      </c>
      <c r="C25" t="s">
        <v>538</v>
      </c>
      <c r="D25" s="5">
        <f t="shared" si="6"/>
        <v>12731582.26</v>
      </c>
      <c r="E25" s="199">
        <v>1</v>
      </c>
      <c r="F25" s="5">
        <v>13078137.18</v>
      </c>
      <c r="G25" s="5">
        <v>346554.92</v>
      </c>
      <c r="H25" s="1" t="s">
        <v>24</v>
      </c>
      <c r="I25" t="s">
        <v>473</v>
      </c>
      <c r="J25" t="s">
        <v>474</v>
      </c>
      <c r="K25">
        <v>0</v>
      </c>
      <c r="L25" t="s">
        <v>473</v>
      </c>
      <c r="M25" t="s">
        <v>473</v>
      </c>
      <c r="N25" t="s">
        <v>23</v>
      </c>
      <c r="O25" s="5" t="str">
        <f t="shared" si="0"/>
        <v>N</v>
      </c>
      <c r="P25" t="s">
        <v>475</v>
      </c>
      <c r="Q25" s="200" t="s">
        <v>475</v>
      </c>
      <c r="R25" s="200" t="str">
        <f t="shared" si="9"/>
        <v/>
      </c>
      <c r="S25" s="201"/>
      <c r="T25" t="s">
        <v>475</v>
      </c>
      <c r="U25" s="201"/>
      <c r="W25" s="201"/>
      <c r="X25" s="202">
        <v>0</v>
      </c>
      <c r="Y25" s="200" t="s">
        <v>475</v>
      </c>
      <c r="Z25" s="5" t="s">
        <v>475</v>
      </c>
      <c r="AA25" s="200" t="str">
        <f t="shared" si="2"/>
        <v/>
      </c>
      <c r="AB25" s="200" t="str">
        <f t="shared" si="3"/>
        <v/>
      </c>
      <c r="AC25" s="201"/>
      <c r="AD25" s="201"/>
      <c r="AE25" s="77">
        <f t="shared" si="4"/>
        <v>0</v>
      </c>
      <c r="AF25" s="77">
        <f t="shared" si="5"/>
        <v>0</v>
      </c>
      <c r="AG25" s="77">
        <f t="array" ref="AG25">IFERROR($D25*U,0)</f>
        <v>0</v>
      </c>
      <c r="AH25" s="77">
        <f t="shared" si="7"/>
        <v>0</v>
      </c>
      <c r="AI25" s="77">
        <f t="shared" si="7"/>
        <v>0</v>
      </c>
      <c r="AJ25" s="203"/>
      <c r="AK25" s="203"/>
      <c r="AL25" s="203"/>
      <c r="AM25" s="203"/>
      <c r="AN25" t="s">
        <v>475</v>
      </c>
      <c r="AO25" t="s">
        <v>475</v>
      </c>
      <c r="AP25" t="s">
        <v>475</v>
      </c>
    </row>
    <row r="26" spans="1:43" customFormat="1" x14ac:dyDescent="0.25">
      <c r="A26" s="198">
        <v>45291</v>
      </c>
      <c r="B26" t="s">
        <v>539</v>
      </c>
      <c r="C26" t="s">
        <v>540</v>
      </c>
      <c r="D26" s="5">
        <f t="shared" si="6"/>
        <v>6765244.1699999999</v>
      </c>
      <c r="E26" s="199">
        <v>1</v>
      </c>
      <c r="F26" s="5">
        <v>6898052.8200000003</v>
      </c>
      <c r="G26" s="5">
        <v>132808.65</v>
      </c>
      <c r="H26" s="1" t="s">
        <v>24</v>
      </c>
      <c r="I26" t="s">
        <v>473</v>
      </c>
      <c r="J26" t="s">
        <v>474</v>
      </c>
      <c r="K26">
        <v>0</v>
      </c>
      <c r="L26" t="s">
        <v>473</v>
      </c>
      <c r="M26" t="s">
        <v>473</v>
      </c>
      <c r="N26" t="s">
        <v>23</v>
      </c>
      <c r="O26" s="5" t="str">
        <f t="shared" si="0"/>
        <v>N</v>
      </c>
      <c r="P26" t="s">
        <v>475</v>
      </c>
      <c r="Q26" s="200" t="s">
        <v>475</v>
      </c>
      <c r="R26" s="200" t="str">
        <f t="shared" si="9"/>
        <v/>
      </c>
      <c r="S26" s="201"/>
      <c r="T26" t="s">
        <v>475</v>
      </c>
      <c r="U26" s="201"/>
      <c r="W26" s="201"/>
      <c r="X26" s="202">
        <v>0</v>
      </c>
      <c r="Y26" s="200" t="s">
        <v>475</v>
      </c>
      <c r="Z26" s="5" t="s">
        <v>475</v>
      </c>
      <c r="AA26" s="200" t="str">
        <f t="shared" si="2"/>
        <v/>
      </c>
      <c r="AB26" s="200" t="str">
        <f t="shared" si="3"/>
        <v/>
      </c>
      <c r="AC26" s="201"/>
      <c r="AD26" s="201"/>
      <c r="AE26" s="77">
        <f t="shared" si="4"/>
        <v>0</v>
      </c>
      <c r="AF26" s="77">
        <f t="shared" si="5"/>
        <v>0</v>
      </c>
      <c r="AG26" s="77">
        <f t="array" ref="AG26">IFERROR($D26*U,0)</f>
        <v>0</v>
      </c>
      <c r="AH26" s="77">
        <f t="shared" si="7"/>
        <v>0</v>
      </c>
      <c r="AI26" s="77">
        <f t="shared" si="7"/>
        <v>0</v>
      </c>
      <c r="AJ26" s="203"/>
      <c r="AK26" s="203"/>
      <c r="AL26" s="203"/>
      <c r="AM26" s="203"/>
      <c r="AN26" t="s">
        <v>475</v>
      </c>
      <c r="AO26" t="s">
        <v>475</v>
      </c>
      <c r="AP26" t="s">
        <v>475</v>
      </c>
    </row>
    <row r="27" spans="1:43" customFormat="1" x14ac:dyDescent="0.25">
      <c r="A27" s="209">
        <v>45291</v>
      </c>
      <c r="B27" s="210" t="s">
        <v>541</v>
      </c>
      <c r="C27" s="210" t="s">
        <v>542</v>
      </c>
      <c r="D27" s="5">
        <f t="shared" si="6"/>
        <v>5698365.6400000006</v>
      </c>
      <c r="E27" s="199">
        <v>0</v>
      </c>
      <c r="F27" s="5">
        <v>5698365.6400000006</v>
      </c>
      <c r="G27" s="5">
        <v>0</v>
      </c>
      <c r="H27" s="1" t="s">
        <v>24</v>
      </c>
      <c r="I27" t="s">
        <v>482</v>
      </c>
      <c r="J27" t="s">
        <v>474</v>
      </c>
      <c r="K27">
        <v>0</v>
      </c>
      <c r="L27" s="211" t="s">
        <v>517</v>
      </c>
      <c r="M27" t="s">
        <v>506</v>
      </c>
      <c r="N27" t="s">
        <v>23</v>
      </c>
      <c r="O27" s="5" t="str">
        <f t="shared" si="0"/>
        <v>N</v>
      </c>
      <c r="P27">
        <v>0</v>
      </c>
      <c r="Q27" s="200">
        <v>0</v>
      </c>
      <c r="R27" s="200">
        <f t="shared" si="9"/>
        <v>0</v>
      </c>
      <c r="S27" s="201"/>
      <c r="T27">
        <v>0</v>
      </c>
      <c r="U27" s="201"/>
      <c r="W27" s="201"/>
      <c r="X27" s="202">
        <v>0</v>
      </c>
      <c r="Y27" s="200">
        <v>0</v>
      </c>
      <c r="Z27" s="5">
        <v>0</v>
      </c>
      <c r="AA27" s="200">
        <f t="shared" si="2"/>
        <v>0</v>
      </c>
      <c r="AB27" s="200">
        <f t="shared" si="3"/>
        <v>0</v>
      </c>
      <c r="AC27" s="201"/>
      <c r="AD27" s="201"/>
      <c r="AE27" s="77">
        <f t="shared" si="4"/>
        <v>0</v>
      </c>
      <c r="AF27" s="77">
        <f t="shared" si="5"/>
        <v>0</v>
      </c>
      <c r="AG27" s="77">
        <f t="array" ref="AG27">IFERROR($D27*U,0)</f>
        <v>0</v>
      </c>
      <c r="AH27" s="77">
        <f t="shared" si="7"/>
        <v>0</v>
      </c>
      <c r="AI27" s="77">
        <f t="shared" si="7"/>
        <v>0</v>
      </c>
      <c r="AJ27" s="203"/>
      <c r="AK27" s="203"/>
      <c r="AL27" s="203"/>
      <c r="AM27" s="203"/>
      <c r="AN27" t="s">
        <v>22</v>
      </c>
      <c r="AO27" t="s">
        <v>543</v>
      </c>
      <c r="AQ27" t="s">
        <v>544</v>
      </c>
    </row>
    <row r="28" spans="1:43" customFormat="1" x14ac:dyDescent="0.25">
      <c r="A28" s="198">
        <v>45291</v>
      </c>
      <c r="B28" t="s">
        <v>545</v>
      </c>
      <c r="C28" t="s">
        <v>546</v>
      </c>
      <c r="D28" s="5">
        <f t="shared" si="6"/>
        <v>218186.77000000002</v>
      </c>
      <c r="E28" s="199">
        <v>1</v>
      </c>
      <c r="F28" s="5">
        <v>252404.29</v>
      </c>
      <c r="G28" s="5">
        <v>34217.519999999997</v>
      </c>
      <c r="H28" s="1" t="s">
        <v>24</v>
      </c>
      <c r="I28" t="s">
        <v>473</v>
      </c>
      <c r="J28" t="s">
        <v>474</v>
      </c>
      <c r="K28">
        <v>0</v>
      </c>
      <c r="L28" t="s">
        <v>473</v>
      </c>
      <c r="M28" t="s">
        <v>473</v>
      </c>
      <c r="N28" t="s">
        <v>23</v>
      </c>
      <c r="O28" s="5" t="str">
        <f t="shared" si="0"/>
        <v>N</v>
      </c>
      <c r="P28" t="s">
        <v>475</v>
      </c>
      <c r="Q28" s="200" t="s">
        <v>475</v>
      </c>
      <c r="R28" s="200" t="str">
        <f t="shared" si="9"/>
        <v/>
      </c>
      <c r="S28" s="201"/>
      <c r="T28" t="s">
        <v>475</v>
      </c>
      <c r="U28" s="201"/>
      <c r="W28" s="201"/>
      <c r="X28" s="202">
        <v>0</v>
      </c>
      <c r="Y28" s="200" t="s">
        <v>475</v>
      </c>
      <c r="Z28" s="5" t="s">
        <v>475</v>
      </c>
      <c r="AA28" s="200" t="str">
        <f t="shared" si="2"/>
        <v/>
      </c>
      <c r="AB28" s="200" t="str">
        <f t="shared" si="3"/>
        <v/>
      </c>
      <c r="AC28" s="201"/>
      <c r="AD28" s="201"/>
      <c r="AE28" s="77">
        <f t="shared" si="4"/>
        <v>0</v>
      </c>
      <c r="AF28" s="77">
        <f t="shared" si="5"/>
        <v>0</v>
      </c>
      <c r="AG28" s="77">
        <f t="array" ref="AG28">IFERROR($D28*U,0)</f>
        <v>0</v>
      </c>
      <c r="AH28" s="77">
        <f t="shared" si="7"/>
        <v>0</v>
      </c>
      <c r="AI28" s="77">
        <f t="shared" si="7"/>
        <v>0</v>
      </c>
      <c r="AJ28" s="203"/>
      <c r="AK28" s="203"/>
      <c r="AL28" s="203"/>
      <c r="AM28" s="203"/>
      <c r="AN28" t="s">
        <v>475</v>
      </c>
      <c r="AO28" t="s">
        <v>475</v>
      </c>
      <c r="AP28" t="s">
        <v>475</v>
      </c>
    </row>
    <row r="29" spans="1:43" customFormat="1" x14ac:dyDescent="0.25">
      <c r="A29" s="198">
        <v>45291</v>
      </c>
      <c r="B29" t="s">
        <v>547</v>
      </c>
      <c r="C29" t="s">
        <v>548</v>
      </c>
      <c r="D29" s="5">
        <f t="shared" si="6"/>
        <v>2828747.25</v>
      </c>
      <c r="E29" s="199">
        <v>1</v>
      </c>
      <c r="F29" s="5">
        <v>2910451.77</v>
      </c>
      <c r="G29" s="5">
        <v>81704.52</v>
      </c>
      <c r="H29" s="1" t="s">
        <v>23</v>
      </c>
      <c r="I29" t="s">
        <v>500</v>
      </c>
      <c r="J29" t="s">
        <v>474</v>
      </c>
      <c r="K29">
        <v>0</v>
      </c>
      <c r="L29" t="s">
        <v>500</v>
      </c>
      <c r="M29" s="208" t="s">
        <v>506</v>
      </c>
      <c r="N29" t="s">
        <v>23</v>
      </c>
      <c r="O29" s="5" t="str">
        <f t="shared" si="0"/>
        <v>N</v>
      </c>
      <c r="P29" s="208" t="s">
        <v>487</v>
      </c>
      <c r="Q29" s="200" t="s">
        <v>475</v>
      </c>
      <c r="R29" s="204">
        <v>0.92100000000000004</v>
      </c>
      <c r="S29" s="201"/>
      <c r="T29" s="208">
        <v>9.4E-2</v>
      </c>
      <c r="U29" s="201"/>
      <c r="V29" s="208">
        <v>1</v>
      </c>
      <c r="W29" s="201"/>
      <c r="X29" s="202">
        <v>0</v>
      </c>
      <c r="Y29" s="200" t="s">
        <v>475</v>
      </c>
      <c r="Z29" s="205">
        <v>9.4E-2</v>
      </c>
      <c r="AA29" s="200" t="str">
        <f t="shared" si="2"/>
        <v/>
      </c>
      <c r="AB29" s="200">
        <f t="shared" si="3"/>
        <v>9.4E-2</v>
      </c>
      <c r="AC29" s="201"/>
      <c r="AD29" s="201"/>
      <c r="AE29" s="77">
        <f t="shared" si="4"/>
        <v>2605276.2172500002</v>
      </c>
      <c r="AF29" s="77">
        <f t="shared" si="5"/>
        <v>265902.2415</v>
      </c>
      <c r="AG29" s="77">
        <f t="array" ref="AG29">IFERROR($D29*U,0)</f>
        <v>0</v>
      </c>
      <c r="AH29" s="77">
        <f t="shared" ref="AH29:AI92" si="10">IFERROR($D29*AA29,0)</f>
        <v>0</v>
      </c>
      <c r="AI29" s="77">
        <f t="shared" si="10"/>
        <v>265902.2415</v>
      </c>
      <c r="AJ29" s="203"/>
      <c r="AK29" s="203"/>
      <c r="AL29" s="203"/>
      <c r="AM29" s="203"/>
      <c r="AN29" s="206" t="s">
        <v>22</v>
      </c>
      <c r="AO29" s="206" t="s">
        <v>549</v>
      </c>
      <c r="AP29" s="206" t="s">
        <v>550</v>
      </c>
      <c r="AQ29" s="207" t="s">
        <v>490</v>
      </c>
    </row>
    <row r="30" spans="1:43" customFormat="1" x14ac:dyDescent="0.25">
      <c r="A30" s="198">
        <v>45291</v>
      </c>
      <c r="B30" t="s">
        <v>551</v>
      </c>
      <c r="C30" s="73" t="s">
        <v>552</v>
      </c>
      <c r="D30" s="5">
        <f t="shared" si="6"/>
        <v>6881918.21</v>
      </c>
      <c r="E30" s="199">
        <v>1</v>
      </c>
      <c r="F30" s="5">
        <v>7041951.79</v>
      </c>
      <c r="G30" s="5">
        <v>160033.57999999999</v>
      </c>
      <c r="H30" s="1" t="s">
        <v>24</v>
      </c>
      <c r="I30" t="s">
        <v>473</v>
      </c>
      <c r="J30" t="s">
        <v>474</v>
      </c>
      <c r="K30">
        <v>0</v>
      </c>
      <c r="L30" t="s">
        <v>473</v>
      </c>
      <c r="M30" t="s">
        <v>473</v>
      </c>
      <c r="N30" t="s">
        <v>23</v>
      </c>
      <c r="O30" s="5" t="str">
        <f t="shared" si="0"/>
        <v>N</v>
      </c>
      <c r="P30" t="s">
        <v>475</v>
      </c>
      <c r="Q30" s="200" t="s">
        <v>475</v>
      </c>
      <c r="R30" s="200" t="str">
        <f t="shared" ref="R30:R71" si="11">IFERROR(V30*Q30,"")</f>
        <v/>
      </c>
      <c r="S30" s="201"/>
      <c r="T30" t="s">
        <v>475</v>
      </c>
      <c r="U30" s="201"/>
      <c r="W30" s="201"/>
      <c r="X30" s="202">
        <v>0</v>
      </c>
      <c r="Y30" s="200" t="s">
        <v>475</v>
      </c>
      <c r="Z30" s="5" t="s">
        <v>475</v>
      </c>
      <c r="AA30" s="200" t="str">
        <f t="shared" si="2"/>
        <v/>
      </c>
      <c r="AB30" s="200" t="str">
        <f t="shared" si="3"/>
        <v/>
      </c>
      <c r="AC30" s="201"/>
      <c r="AD30" s="201"/>
      <c r="AE30" s="77">
        <f t="shared" si="4"/>
        <v>0</v>
      </c>
      <c r="AF30" s="77">
        <f t="shared" si="5"/>
        <v>0</v>
      </c>
      <c r="AG30" s="77">
        <f t="array" ref="AG30">IFERROR($D30*U,0)</f>
        <v>0</v>
      </c>
      <c r="AH30" s="77">
        <f t="shared" si="10"/>
        <v>0</v>
      </c>
      <c r="AI30" s="77">
        <f t="shared" si="10"/>
        <v>0</v>
      </c>
      <c r="AJ30" s="203"/>
      <c r="AK30" s="203"/>
      <c r="AL30" s="203"/>
      <c r="AM30" s="203"/>
      <c r="AN30" t="s">
        <v>475</v>
      </c>
      <c r="AO30" t="s">
        <v>475</v>
      </c>
      <c r="AP30" t="s">
        <v>475</v>
      </c>
    </row>
    <row r="31" spans="1:43" customFormat="1" x14ac:dyDescent="0.25">
      <c r="A31" s="198">
        <v>45291</v>
      </c>
      <c r="B31" t="s">
        <v>553</v>
      </c>
      <c r="C31" t="s">
        <v>554</v>
      </c>
      <c r="D31" s="5">
        <f t="shared" si="6"/>
        <v>0</v>
      </c>
      <c r="E31" s="199">
        <v>1</v>
      </c>
      <c r="F31" s="5">
        <v>253612.32</v>
      </c>
      <c r="G31" s="5">
        <v>305425.38</v>
      </c>
      <c r="H31" s="1" t="s">
        <v>24</v>
      </c>
      <c r="I31" t="s">
        <v>473</v>
      </c>
      <c r="J31" t="s">
        <v>474</v>
      </c>
      <c r="K31">
        <v>0</v>
      </c>
      <c r="L31" t="s">
        <v>473</v>
      </c>
      <c r="M31" t="s">
        <v>473</v>
      </c>
      <c r="N31" t="s">
        <v>23</v>
      </c>
      <c r="O31" s="5" t="str">
        <f t="shared" si="0"/>
        <v>N</v>
      </c>
      <c r="P31" t="s">
        <v>475</v>
      </c>
      <c r="Q31" s="200" t="s">
        <v>475</v>
      </c>
      <c r="R31" s="200" t="str">
        <f t="shared" si="11"/>
        <v/>
      </c>
      <c r="S31" s="201"/>
      <c r="T31" t="s">
        <v>475</v>
      </c>
      <c r="U31" s="201"/>
      <c r="W31" s="201"/>
      <c r="X31" s="202">
        <v>0</v>
      </c>
      <c r="Y31" s="200" t="s">
        <v>475</v>
      </c>
      <c r="Z31" s="5" t="s">
        <v>475</v>
      </c>
      <c r="AA31" s="200" t="str">
        <f t="shared" si="2"/>
        <v/>
      </c>
      <c r="AB31" s="200" t="str">
        <f t="shared" si="3"/>
        <v/>
      </c>
      <c r="AC31" s="201"/>
      <c r="AD31" s="201"/>
      <c r="AE31" s="77">
        <f t="shared" si="4"/>
        <v>0</v>
      </c>
      <c r="AF31" s="77">
        <f t="shared" si="5"/>
        <v>0</v>
      </c>
      <c r="AG31" s="77">
        <f t="array" ref="AG31">IFERROR($D31*U,0)</f>
        <v>0</v>
      </c>
      <c r="AH31" s="77">
        <f t="shared" si="10"/>
        <v>0</v>
      </c>
      <c r="AI31" s="77">
        <f t="shared" si="10"/>
        <v>0</v>
      </c>
      <c r="AJ31" s="203"/>
      <c r="AK31" s="203"/>
      <c r="AL31" s="203"/>
      <c r="AM31" s="203"/>
      <c r="AN31" t="s">
        <v>475</v>
      </c>
      <c r="AO31" t="s">
        <v>475</v>
      </c>
      <c r="AP31" t="s">
        <v>475</v>
      </c>
    </row>
    <row r="32" spans="1:43" customFormat="1" x14ac:dyDescent="0.25">
      <c r="A32" s="198">
        <v>45291</v>
      </c>
      <c r="B32" t="s">
        <v>555</v>
      </c>
      <c r="C32" t="s">
        <v>556</v>
      </c>
      <c r="D32" s="5">
        <f t="shared" si="6"/>
        <v>997251.25</v>
      </c>
      <c r="E32" s="199">
        <v>0</v>
      </c>
      <c r="F32" s="5">
        <v>997251.25</v>
      </c>
      <c r="G32" s="5">
        <v>0</v>
      </c>
      <c r="H32" s="1" t="s">
        <v>24</v>
      </c>
      <c r="I32" t="s">
        <v>473</v>
      </c>
      <c r="J32" t="s">
        <v>474</v>
      </c>
      <c r="K32">
        <v>0</v>
      </c>
      <c r="L32" t="s">
        <v>473</v>
      </c>
      <c r="M32" t="s">
        <v>473</v>
      </c>
      <c r="N32" t="s">
        <v>23</v>
      </c>
      <c r="O32" s="5" t="str">
        <f t="shared" si="0"/>
        <v>N</v>
      </c>
      <c r="P32" t="s">
        <v>475</v>
      </c>
      <c r="Q32" s="200" t="s">
        <v>475</v>
      </c>
      <c r="R32" s="200" t="str">
        <f t="shared" si="11"/>
        <v/>
      </c>
      <c r="S32" s="201"/>
      <c r="T32" t="s">
        <v>475</v>
      </c>
      <c r="U32" s="201"/>
      <c r="W32" s="201"/>
      <c r="X32" s="202">
        <v>0</v>
      </c>
      <c r="Y32" s="200" t="s">
        <v>475</v>
      </c>
      <c r="Z32" s="5" t="s">
        <v>475</v>
      </c>
      <c r="AA32" s="200" t="str">
        <f t="shared" si="2"/>
        <v/>
      </c>
      <c r="AB32" s="200" t="str">
        <f t="shared" si="3"/>
        <v/>
      </c>
      <c r="AC32" s="201"/>
      <c r="AD32" s="201"/>
      <c r="AE32" s="77">
        <f t="shared" si="4"/>
        <v>0</v>
      </c>
      <c r="AF32" s="77">
        <f t="shared" si="5"/>
        <v>0</v>
      </c>
      <c r="AG32" s="77">
        <f t="array" ref="AG32">IFERROR($D32*U,0)</f>
        <v>0</v>
      </c>
      <c r="AH32" s="77">
        <f t="shared" si="10"/>
        <v>0</v>
      </c>
      <c r="AI32" s="77">
        <f t="shared" si="10"/>
        <v>0</v>
      </c>
      <c r="AJ32" s="203"/>
      <c r="AK32" s="203"/>
      <c r="AL32" s="203"/>
      <c r="AM32" s="203"/>
      <c r="AN32" t="s">
        <v>475</v>
      </c>
      <c r="AO32" t="s">
        <v>475</v>
      </c>
      <c r="AP32" t="s">
        <v>475</v>
      </c>
    </row>
    <row r="33" spans="1:43" customFormat="1" x14ac:dyDescent="0.25">
      <c r="A33" s="198">
        <v>45291</v>
      </c>
      <c r="B33" t="s">
        <v>557</v>
      </c>
      <c r="C33" t="s">
        <v>558</v>
      </c>
      <c r="D33" s="5">
        <f t="shared" si="6"/>
        <v>0</v>
      </c>
      <c r="E33" s="199">
        <v>1</v>
      </c>
      <c r="F33" s="5">
        <v>81744.08</v>
      </c>
      <c r="G33" s="5">
        <v>107932.22</v>
      </c>
      <c r="H33" s="1" t="s">
        <v>23</v>
      </c>
      <c r="I33" t="s">
        <v>500</v>
      </c>
      <c r="J33" t="s">
        <v>474</v>
      </c>
      <c r="K33">
        <v>0</v>
      </c>
      <c r="L33" t="s">
        <v>500</v>
      </c>
      <c r="N33" t="s">
        <v>23</v>
      </c>
      <c r="O33" s="5" t="str">
        <f t="shared" si="0"/>
        <v>N</v>
      </c>
      <c r="P33" t="s">
        <v>475</v>
      </c>
      <c r="Q33" s="200" t="s">
        <v>475</v>
      </c>
      <c r="R33" s="200" t="str">
        <f t="shared" si="11"/>
        <v/>
      </c>
      <c r="S33" s="201"/>
      <c r="T33" t="s">
        <v>475</v>
      </c>
      <c r="U33" s="201"/>
      <c r="W33" s="201"/>
      <c r="X33" s="202">
        <v>0</v>
      </c>
      <c r="Y33" s="200" t="s">
        <v>475</v>
      </c>
      <c r="Z33" s="5" t="s">
        <v>475</v>
      </c>
      <c r="AA33" s="200" t="str">
        <f t="shared" si="2"/>
        <v/>
      </c>
      <c r="AB33" s="200" t="str">
        <f t="shared" si="3"/>
        <v/>
      </c>
      <c r="AC33" s="201"/>
      <c r="AD33" s="201"/>
      <c r="AE33" s="77">
        <f t="shared" si="4"/>
        <v>0</v>
      </c>
      <c r="AF33" s="77">
        <f t="shared" si="5"/>
        <v>0</v>
      </c>
      <c r="AG33" s="77">
        <f t="array" ref="AG33">IFERROR($D33*U,0)</f>
        <v>0</v>
      </c>
      <c r="AH33" s="77">
        <f t="shared" si="10"/>
        <v>0</v>
      </c>
      <c r="AI33" s="77">
        <f t="shared" si="10"/>
        <v>0</v>
      </c>
      <c r="AJ33" s="203"/>
      <c r="AK33" s="203"/>
      <c r="AL33" s="203"/>
      <c r="AM33" s="203"/>
      <c r="AN33" t="s">
        <v>475</v>
      </c>
      <c r="AO33" t="s">
        <v>475</v>
      </c>
      <c r="AP33" t="s">
        <v>475</v>
      </c>
    </row>
    <row r="34" spans="1:43" customFormat="1" x14ac:dyDescent="0.25">
      <c r="A34" s="198">
        <v>45291</v>
      </c>
      <c r="B34" t="s">
        <v>559</v>
      </c>
      <c r="C34" t="s">
        <v>560</v>
      </c>
      <c r="D34" s="5">
        <f t="shared" si="6"/>
        <v>33975.699999999997</v>
      </c>
      <c r="E34" s="199">
        <v>1</v>
      </c>
      <c r="F34" s="5">
        <v>109680.7</v>
      </c>
      <c r="G34" s="5">
        <v>75705</v>
      </c>
      <c r="H34" s="1" t="s">
        <v>24</v>
      </c>
      <c r="I34" t="s">
        <v>482</v>
      </c>
      <c r="J34" t="s">
        <v>474</v>
      </c>
      <c r="K34">
        <v>0</v>
      </c>
      <c r="L34" t="s">
        <v>483</v>
      </c>
      <c r="M34" t="s">
        <v>483</v>
      </c>
      <c r="N34" t="s">
        <v>23</v>
      </c>
      <c r="O34" s="5" t="str">
        <f t="shared" si="0"/>
        <v>N</v>
      </c>
      <c r="P34" t="s">
        <v>487</v>
      </c>
      <c r="Q34" s="200">
        <v>4.4000000000000004E-2</v>
      </c>
      <c r="R34" s="200">
        <f t="shared" si="11"/>
        <v>4.4000000000000004E-2</v>
      </c>
      <c r="S34" s="201">
        <v>2.0000000000000001E-4</v>
      </c>
      <c r="T34">
        <v>0</v>
      </c>
      <c r="U34" s="212"/>
      <c r="V34">
        <v>1</v>
      </c>
      <c r="W34" s="201"/>
      <c r="X34" s="202">
        <v>0</v>
      </c>
      <c r="Y34" s="200">
        <v>0</v>
      </c>
      <c r="Z34" s="5">
        <v>0</v>
      </c>
      <c r="AA34" s="200">
        <f t="shared" si="2"/>
        <v>0</v>
      </c>
      <c r="AB34" s="200">
        <f t="shared" si="3"/>
        <v>0</v>
      </c>
      <c r="AC34" s="201"/>
      <c r="AD34" s="201"/>
      <c r="AE34" s="77">
        <f t="shared" si="4"/>
        <v>1494.9308000000001</v>
      </c>
      <c r="AF34" s="77">
        <f t="shared" si="5"/>
        <v>0</v>
      </c>
      <c r="AG34" s="77">
        <f t="array" ref="AG34">IFERROR($D34*U,0)</f>
        <v>0</v>
      </c>
      <c r="AH34" s="77">
        <f t="shared" si="10"/>
        <v>0</v>
      </c>
      <c r="AI34" s="77">
        <f t="shared" si="10"/>
        <v>0</v>
      </c>
      <c r="AJ34" s="203">
        <f>+$D34*S34</f>
        <v>6.79514</v>
      </c>
      <c r="AK34" s="203"/>
      <c r="AL34" s="203"/>
      <c r="AM34" s="203"/>
      <c r="AN34" t="s">
        <v>25</v>
      </c>
      <c r="AO34" t="s">
        <v>561</v>
      </c>
      <c r="AP34" t="s">
        <v>562</v>
      </c>
      <c r="AQ34" s="208" t="s">
        <v>490</v>
      </c>
    </row>
    <row r="35" spans="1:43" customFormat="1" x14ac:dyDescent="0.25">
      <c r="A35" s="198">
        <v>45291</v>
      </c>
      <c r="B35" t="s">
        <v>563</v>
      </c>
      <c r="C35" t="s">
        <v>564</v>
      </c>
      <c r="D35" s="5">
        <f t="shared" si="6"/>
        <v>2206.3200000000006</v>
      </c>
      <c r="E35" s="199">
        <v>1</v>
      </c>
      <c r="F35" s="5">
        <v>8079.64</v>
      </c>
      <c r="G35" s="5">
        <v>5873.32</v>
      </c>
      <c r="H35" s="1" t="s">
        <v>24</v>
      </c>
      <c r="I35" t="s">
        <v>482</v>
      </c>
      <c r="J35" t="s">
        <v>474</v>
      </c>
      <c r="K35">
        <v>0</v>
      </c>
      <c r="L35" t="s">
        <v>483</v>
      </c>
      <c r="M35" t="s">
        <v>483</v>
      </c>
      <c r="N35" t="s">
        <v>23</v>
      </c>
      <c r="O35" s="5" t="str">
        <f t="shared" si="0"/>
        <v>N</v>
      </c>
      <c r="P35" t="s">
        <v>487</v>
      </c>
      <c r="Q35" s="200">
        <v>9.0000000000000011E-3</v>
      </c>
      <c r="R35" s="200">
        <f t="shared" si="11"/>
        <v>9.0000000000000011E-3</v>
      </c>
      <c r="S35" s="201"/>
      <c r="T35">
        <v>0</v>
      </c>
      <c r="U35" s="201"/>
      <c r="V35">
        <v>1</v>
      </c>
      <c r="W35" s="201"/>
      <c r="X35" s="202">
        <v>0</v>
      </c>
      <c r="Y35" s="200">
        <v>0</v>
      </c>
      <c r="Z35" s="5">
        <v>0</v>
      </c>
      <c r="AA35" s="200">
        <f t="shared" si="2"/>
        <v>0</v>
      </c>
      <c r="AB35" s="200">
        <f t="shared" si="3"/>
        <v>0</v>
      </c>
      <c r="AC35" s="201"/>
      <c r="AD35" s="201"/>
      <c r="AE35" s="77">
        <f t="shared" si="4"/>
        <v>19.856880000000007</v>
      </c>
      <c r="AF35" s="77">
        <f t="shared" si="5"/>
        <v>0</v>
      </c>
      <c r="AG35" s="77">
        <f t="array" ref="AG35">IFERROR($D35*U,0)</f>
        <v>0</v>
      </c>
      <c r="AH35" s="77">
        <f t="shared" si="10"/>
        <v>0</v>
      </c>
      <c r="AI35" s="77">
        <f t="shared" si="10"/>
        <v>0</v>
      </c>
      <c r="AJ35" s="203"/>
      <c r="AK35" s="203"/>
      <c r="AL35" s="203"/>
      <c r="AM35" s="203"/>
      <c r="AN35" t="s">
        <v>475</v>
      </c>
      <c r="AO35" t="s">
        <v>475</v>
      </c>
      <c r="AP35" t="s">
        <v>475</v>
      </c>
    </row>
    <row r="36" spans="1:43" customFormat="1" x14ac:dyDescent="0.25">
      <c r="A36" s="198">
        <v>45291</v>
      </c>
      <c r="B36" t="s">
        <v>565</v>
      </c>
      <c r="C36" t="s">
        <v>566</v>
      </c>
      <c r="D36" s="5">
        <f t="shared" si="6"/>
        <v>292912.89</v>
      </c>
      <c r="E36" s="199">
        <v>0</v>
      </c>
      <c r="F36" s="5">
        <v>292912.89</v>
      </c>
      <c r="G36" s="5">
        <v>0</v>
      </c>
      <c r="H36" s="1" t="s">
        <v>23</v>
      </c>
      <c r="I36" t="s">
        <v>500</v>
      </c>
      <c r="J36" t="s">
        <v>567</v>
      </c>
      <c r="K36">
        <v>0</v>
      </c>
      <c r="L36" t="s">
        <v>500</v>
      </c>
      <c r="M36" s="208" t="s">
        <v>506</v>
      </c>
      <c r="N36" t="s">
        <v>23</v>
      </c>
      <c r="O36" s="5" t="str">
        <f t="shared" si="0"/>
        <v>N</v>
      </c>
      <c r="P36" t="s">
        <v>475</v>
      </c>
      <c r="Q36" s="200" t="s">
        <v>475</v>
      </c>
      <c r="R36" s="200" t="str">
        <f t="shared" si="11"/>
        <v/>
      </c>
      <c r="S36" s="201"/>
      <c r="T36" t="s">
        <v>475</v>
      </c>
      <c r="U36" s="201"/>
      <c r="W36" s="201"/>
      <c r="X36" s="202">
        <v>0</v>
      </c>
      <c r="Y36" s="200" t="s">
        <v>475</v>
      </c>
      <c r="Z36" s="5" t="s">
        <v>475</v>
      </c>
      <c r="AA36" s="200" t="str">
        <f t="shared" si="2"/>
        <v/>
      </c>
      <c r="AB36" s="200" t="str">
        <f t="shared" si="3"/>
        <v/>
      </c>
      <c r="AC36" s="201"/>
      <c r="AD36" s="201"/>
      <c r="AE36" s="77">
        <f t="shared" si="4"/>
        <v>0</v>
      </c>
      <c r="AF36" s="77">
        <f t="shared" si="5"/>
        <v>0</v>
      </c>
      <c r="AG36" s="77">
        <f t="array" ref="AG36">IFERROR($D36*U,0)</f>
        <v>0</v>
      </c>
      <c r="AH36" s="77">
        <f t="shared" si="10"/>
        <v>0</v>
      </c>
      <c r="AI36" s="77">
        <f t="shared" si="10"/>
        <v>0</v>
      </c>
      <c r="AJ36" s="203"/>
      <c r="AK36" s="203"/>
      <c r="AL36" s="203"/>
      <c r="AM36" s="203"/>
      <c r="AN36" t="s">
        <v>22</v>
      </c>
      <c r="AO36" t="s">
        <v>568</v>
      </c>
      <c r="AP36" t="s">
        <v>475</v>
      </c>
    </row>
    <row r="37" spans="1:43" customFormat="1" x14ac:dyDescent="0.25">
      <c r="A37" s="198">
        <v>45291</v>
      </c>
      <c r="B37" t="s">
        <v>569</v>
      </c>
      <c r="C37" t="s">
        <v>570</v>
      </c>
      <c r="D37" s="5">
        <f t="shared" si="6"/>
        <v>9744502.5000000019</v>
      </c>
      <c r="E37" s="199">
        <v>1</v>
      </c>
      <c r="F37" s="5">
        <v>9777322.4500000011</v>
      </c>
      <c r="G37" s="5">
        <v>32819.949999999997</v>
      </c>
      <c r="H37" s="1" t="s">
        <v>23</v>
      </c>
      <c r="I37" t="s">
        <v>500</v>
      </c>
      <c r="J37" t="s">
        <v>504</v>
      </c>
      <c r="K37">
        <v>1</v>
      </c>
      <c r="L37" t="s">
        <v>500</v>
      </c>
      <c r="M37" s="208" t="s">
        <v>506</v>
      </c>
      <c r="N37" t="s">
        <v>24</v>
      </c>
      <c r="O37" s="5" t="str">
        <f t="shared" si="0"/>
        <v>N</v>
      </c>
      <c r="P37" t="s">
        <v>475</v>
      </c>
      <c r="Q37" s="200" t="s">
        <v>475</v>
      </c>
      <c r="R37" s="200" t="str">
        <f t="shared" si="11"/>
        <v/>
      </c>
      <c r="S37" s="201"/>
      <c r="T37" t="s">
        <v>475</v>
      </c>
      <c r="U37" s="201"/>
      <c r="W37" s="201"/>
      <c r="X37" s="202">
        <v>0</v>
      </c>
      <c r="Y37" s="200" t="s">
        <v>475</v>
      </c>
      <c r="Z37" s="5" t="s">
        <v>475</v>
      </c>
      <c r="AA37" s="200" t="str">
        <f t="shared" si="2"/>
        <v/>
      </c>
      <c r="AB37" s="200" t="str">
        <f t="shared" si="3"/>
        <v/>
      </c>
      <c r="AC37" s="201"/>
      <c r="AD37" s="201"/>
      <c r="AE37" s="77">
        <f t="shared" si="4"/>
        <v>0</v>
      </c>
      <c r="AF37" s="77">
        <f t="shared" si="5"/>
        <v>0</v>
      </c>
      <c r="AG37" s="77">
        <f t="array" ref="AG37">IFERROR($D37*U,0)</f>
        <v>0</v>
      </c>
      <c r="AH37" s="77">
        <f t="shared" si="10"/>
        <v>0</v>
      </c>
      <c r="AI37" s="77">
        <f t="shared" si="10"/>
        <v>0</v>
      </c>
      <c r="AJ37" s="203"/>
      <c r="AK37" s="203"/>
      <c r="AL37" s="203"/>
      <c r="AM37" s="203"/>
      <c r="AN37" t="s">
        <v>22</v>
      </c>
      <c r="AO37" t="s">
        <v>571</v>
      </c>
      <c r="AP37" t="s">
        <v>475</v>
      </c>
    </row>
    <row r="38" spans="1:43" customFormat="1" x14ac:dyDescent="0.25">
      <c r="A38" s="198">
        <v>45291</v>
      </c>
      <c r="B38" t="s">
        <v>572</v>
      </c>
      <c r="C38" t="s">
        <v>573</v>
      </c>
      <c r="D38" s="5">
        <f t="shared" si="6"/>
        <v>438667.96999999974</v>
      </c>
      <c r="E38" s="199">
        <v>1</v>
      </c>
      <c r="F38" s="5">
        <v>2413522.9499999997</v>
      </c>
      <c r="G38" s="5">
        <v>1974854.98</v>
      </c>
      <c r="H38" s="1" t="s">
        <v>23</v>
      </c>
      <c r="I38" t="s">
        <v>500</v>
      </c>
      <c r="J38" t="s">
        <v>474</v>
      </c>
      <c r="K38">
        <v>0</v>
      </c>
      <c r="L38" t="s">
        <v>500</v>
      </c>
      <c r="N38" t="s">
        <v>23</v>
      </c>
      <c r="O38" s="5" t="str">
        <f t="shared" si="0"/>
        <v>N</v>
      </c>
      <c r="P38" t="s">
        <v>475</v>
      </c>
      <c r="Q38" s="200" t="s">
        <v>475</v>
      </c>
      <c r="R38" s="200" t="str">
        <f t="shared" si="11"/>
        <v/>
      </c>
      <c r="S38" s="201"/>
      <c r="T38" t="s">
        <v>475</v>
      </c>
      <c r="U38" s="201"/>
      <c r="W38" s="201"/>
      <c r="X38" s="202">
        <v>0</v>
      </c>
      <c r="Y38" s="200" t="s">
        <v>475</v>
      </c>
      <c r="Z38" s="5" t="s">
        <v>475</v>
      </c>
      <c r="AA38" s="200" t="str">
        <f t="shared" si="2"/>
        <v/>
      </c>
      <c r="AB38" s="200" t="str">
        <f t="shared" si="3"/>
        <v/>
      </c>
      <c r="AC38" s="201"/>
      <c r="AD38" s="201"/>
      <c r="AE38" s="77">
        <f t="shared" si="4"/>
        <v>0</v>
      </c>
      <c r="AF38" s="77">
        <f t="shared" si="5"/>
        <v>0</v>
      </c>
      <c r="AG38" s="77">
        <f t="array" ref="AG38">IFERROR($D38*U,0)</f>
        <v>0</v>
      </c>
      <c r="AH38" s="77">
        <f t="shared" si="10"/>
        <v>0</v>
      </c>
      <c r="AI38" s="77">
        <f t="shared" si="10"/>
        <v>0</v>
      </c>
      <c r="AJ38" s="203"/>
      <c r="AK38" s="203"/>
      <c r="AL38" s="203"/>
      <c r="AM38" s="203"/>
      <c r="AN38" t="s">
        <v>475</v>
      </c>
      <c r="AO38" t="s">
        <v>475</v>
      </c>
      <c r="AP38" t="s">
        <v>475</v>
      </c>
    </row>
    <row r="39" spans="1:43" customFormat="1" x14ac:dyDescent="0.25">
      <c r="A39" s="198">
        <v>45291</v>
      </c>
      <c r="B39" t="s">
        <v>574</v>
      </c>
      <c r="C39" t="s">
        <v>575</v>
      </c>
      <c r="D39" s="5">
        <f t="shared" si="6"/>
        <v>195056.6</v>
      </c>
      <c r="E39" s="199">
        <v>0</v>
      </c>
      <c r="F39" s="5">
        <v>195056.6</v>
      </c>
      <c r="G39" s="5">
        <v>0</v>
      </c>
      <c r="H39" s="1" t="s">
        <v>23</v>
      </c>
      <c r="I39" t="s">
        <v>500</v>
      </c>
      <c r="J39" t="s">
        <v>474</v>
      </c>
      <c r="K39">
        <v>0</v>
      </c>
      <c r="L39" t="s">
        <v>500</v>
      </c>
      <c r="M39" s="208" t="s">
        <v>506</v>
      </c>
      <c r="N39" t="s">
        <v>23</v>
      </c>
      <c r="O39" s="5" t="str">
        <f t="shared" si="0"/>
        <v>N</v>
      </c>
      <c r="P39" t="s">
        <v>475</v>
      </c>
      <c r="Q39" s="200" t="s">
        <v>475</v>
      </c>
      <c r="R39" s="200" t="str">
        <f t="shared" si="11"/>
        <v/>
      </c>
      <c r="S39" s="201"/>
      <c r="T39" t="s">
        <v>475</v>
      </c>
      <c r="U39" s="201"/>
      <c r="W39" s="201"/>
      <c r="X39" s="202">
        <v>0</v>
      </c>
      <c r="Y39" s="200" t="s">
        <v>475</v>
      </c>
      <c r="Z39" s="5" t="s">
        <v>475</v>
      </c>
      <c r="AA39" s="200" t="str">
        <f t="shared" si="2"/>
        <v/>
      </c>
      <c r="AB39" s="200" t="str">
        <f t="shared" si="3"/>
        <v/>
      </c>
      <c r="AC39" s="201"/>
      <c r="AD39" s="201"/>
      <c r="AE39" s="77">
        <f t="shared" si="4"/>
        <v>0</v>
      </c>
      <c r="AF39" s="77">
        <f t="shared" si="5"/>
        <v>0</v>
      </c>
      <c r="AG39" s="77">
        <f t="array" ref="AG39">IFERROR($D39*U,0)</f>
        <v>0</v>
      </c>
      <c r="AH39" s="77">
        <f t="shared" si="10"/>
        <v>0</v>
      </c>
      <c r="AI39" s="77">
        <f t="shared" si="10"/>
        <v>0</v>
      </c>
      <c r="AJ39" s="203"/>
      <c r="AK39" s="203"/>
      <c r="AL39" s="203"/>
      <c r="AM39" s="203"/>
      <c r="AN39" t="s">
        <v>22</v>
      </c>
      <c r="AO39" t="s">
        <v>576</v>
      </c>
      <c r="AP39" t="s">
        <v>475</v>
      </c>
    </row>
    <row r="40" spans="1:43" customFormat="1" x14ac:dyDescent="0.25">
      <c r="A40" s="198">
        <v>45291</v>
      </c>
      <c r="B40" t="s">
        <v>577</v>
      </c>
      <c r="C40" t="s">
        <v>578</v>
      </c>
      <c r="D40" s="5">
        <f t="shared" si="6"/>
        <v>44377058.469999999</v>
      </c>
      <c r="E40" s="199">
        <v>1</v>
      </c>
      <c r="F40" s="5">
        <v>44497033.93</v>
      </c>
      <c r="G40" s="5">
        <v>119975.46</v>
      </c>
      <c r="H40" s="1" t="s">
        <v>24</v>
      </c>
      <c r="I40" t="s">
        <v>473</v>
      </c>
      <c r="J40" t="s">
        <v>474</v>
      </c>
      <c r="K40">
        <v>0</v>
      </c>
      <c r="L40" t="s">
        <v>473</v>
      </c>
      <c r="M40" t="s">
        <v>473</v>
      </c>
      <c r="N40" t="s">
        <v>23</v>
      </c>
      <c r="O40" s="5" t="str">
        <f t="shared" si="0"/>
        <v>N</v>
      </c>
      <c r="P40" t="s">
        <v>475</v>
      </c>
      <c r="Q40" s="200" t="s">
        <v>475</v>
      </c>
      <c r="R40" s="200" t="str">
        <f t="shared" si="11"/>
        <v/>
      </c>
      <c r="S40" s="201"/>
      <c r="T40" t="s">
        <v>475</v>
      </c>
      <c r="U40" s="201"/>
      <c r="W40" s="201"/>
      <c r="X40" s="202">
        <v>0</v>
      </c>
      <c r="Y40" s="200" t="s">
        <v>475</v>
      </c>
      <c r="Z40" s="5" t="s">
        <v>475</v>
      </c>
      <c r="AA40" s="200" t="str">
        <f t="shared" si="2"/>
        <v/>
      </c>
      <c r="AB40" s="200" t="str">
        <f t="shared" si="3"/>
        <v/>
      </c>
      <c r="AC40" s="201"/>
      <c r="AD40" s="201"/>
      <c r="AE40" s="77">
        <f t="shared" si="4"/>
        <v>0</v>
      </c>
      <c r="AF40" s="77">
        <f t="shared" si="5"/>
        <v>0</v>
      </c>
      <c r="AG40" s="77">
        <f t="array" ref="AG40">IFERROR($D40*U,0)</f>
        <v>0</v>
      </c>
      <c r="AH40" s="77">
        <f t="shared" si="10"/>
        <v>0</v>
      </c>
      <c r="AI40" s="77">
        <f t="shared" si="10"/>
        <v>0</v>
      </c>
      <c r="AJ40" s="203"/>
      <c r="AK40" s="203"/>
      <c r="AL40" s="203"/>
      <c r="AM40" s="203"/>
      <c r="AN40" t="s">
        <v>475</v>
      </c>
      <c r="AO40" t="s">
        <v>475</v>
      </c>
      <c r="AP40" t="s">
        <v>475</v>
      </c>
    </row>
    <row r="41" spans="1:43" customFormat="1" x14ac:dyDescent="0.25">
      <c r="A41" s="198">
        <v>45291</v>
      </c>
      <c r="B41" t="s">
        <v>579</v>
      </c>
      <c r="C41" t="s">
        <v>580</v>
      </c>
      <c r="D41" s="5">
        <f t="shared" si="6"/>
        <v>7350.23</v>
      </c>
      <c r="E41" s="199">
        <v>0</v>
      </c>
      <c r="F41" s="5">
        <v>7350.23</v>
      </c>
      <c r="G41" s="5">
        <v>0</v>
      </c>
      <c r="H41" s="1" t="s">
        <v>24</v>
      </c>
      <c r="I41" t="s">
        <v>482</v>
      </c>
      <c r="J41" t="s">
        <v>474</v>
      </c>
      <c r="K41">
        <v>0</v>
      </c>
      <c r="L41" t="s">
        <v>483</v>
      </c>
      <c r="M41" t="s">
        <v>483</v>
      </c>
      <c r="N41" t="s">
        <v>23</v>
      </c>
      <c r="O41" s="5" t="str">
        <f t="shared" si="0"/>
        <v>N</v>
      </c>
      <c r="P41" t="s">
        <v>484</v>
      </c>
      <c r="Q41" s="200">
        <v>0</v>
      </c>
      <c r="R41" s="200">
        <f t="shared" si="11"/>
        <v>0</v>
      </c>
      <c r="S41" s="201"/>
      <c r="T41">
        <v>0</v>
      </c>
      <c r="U41" s="201"/>
      <c r="W41" s="201"/>
      <c r="X41" s="202">
        <v>0</v>
      </c>
      <c r="Y41" s="200">
        <v>0</v>
      </c>
      <c r="Z41" s="5">
        <v>0</v>
      </c>
      <c r="AA41" s="200">
        <f t="shared" si="2"/>
        <v>0</v>
      </c>
      <c r="AB41" s="200">
        <f t="shared" si="3"/>
        <v>0</v>
      </c>
      <c r="AC41" s="201"/>
      <c r="AD41" s="201"/>
      <c r="AE41" s="77">
        <f t="shared" si="4"/>
        <v>0</v>
      </c>
      <c r="AF41" s="77">
        <f t="shared" si="5"/>
        <v>0</v>
      </c>
      <c r="AG41" s="77">
        <f t="array" ref="AG41">IFERROR($D41*U,0)</f>
        <v>0</v>
      </c>
      <c r="AH41" s="77">
        <f t="shared" si="10"/>
        <v>0</v>
      </c>
      <c r="AI41" s="77">
        <f t="shared" si="10"/>
        <v>0</v>
      </c>
      <c r="AJ41" s="203"/>
      <c r="AK41" s="203"/>
      <c r="AL41" s="203"/>
      <c r="AM41" s="203"/>
      <c r="AN41" t="s">
        <v>475</v>
      </c>
      <c r="AO41" t="s">
        <v>475</v>
      </c>
      <c r="AP41" t="s">
        <v>475</v>
      </c>
    </row>
    <row r="42" spans="1:43" customFormat="1" x14ac:dyDescent="0.25">
      <c r="A42" s="198">
        <v>45291</v>
      </c>
      <c r="B42" t="s">
        <v>581</v>
      </c>
      <c r="C42" t="s">
        <v>582</v>
      </c>
      <c r="D42" s="5">
        <f t="shared" si="6"/>
        <v>2250331.75</v>
      </c>
      <c r="E42" s="199">
        <v>1</v>
      </c>
      <c r="F42" s="5">
        <v>2264005.66</v>
      </c>
      <c r="G42" s="5">
        <v>13673.91</v>
      </c>
      <c r="H42" s="1" t="s">
        <v>24</v>
      </c>
      <c r="I42" t="s">
        <v>482</v>
      </c>
      <c r="J42" t="s">
        <v>474</v>
      </c>
      <c r="K42">
        <v>0</v>
      </c>
      <c r="L42" t="s">
        <v>483</v>
      </c>
      <c r="M42" t="s">
        <v>483</v>
      </c>
      <c r="N42" t="s">
        <v>23</v>
      </c>
      <c r="O42" s="5" t="str">
        <f t="shared" si="0"/>
        <v>N</v>
      </c>
      <c r="P42" t="s">
        <v>484</v>
      </c>
      <c r="Q42" s="200">
        <v>0</v>
      </c>
      <c r="R42" s="200">
        <f t="shared" si="11"/>
        <v>0</v>
      </c>
      <c r="S42" s="201"/>
      <c r="T42">
        <v>0</v>
      </c>
      <c r="U42" s="201"/>
      <c r="W42" s="201"/>
      <c r="X42" s="202">
        <v>0</v>
      </c>
      <c r="Y42" s="200">
        <v>0</v>
      </c>
      <c r="Z42" s="5">
        <v>0</v>
      </c>
      <c r="AA42" s="200">
        <f t="shared" si="2"/>
        <v>0</v>
      </c>
      <c r="AB42" s="200">
        <f t="shared" si="3"/>
        <v>0</v>
      </c>
      <c r="AC42" s="201"/>
      <c r="AD42" s="201"/>
      <c r="AE42" s="77">
        <f t="shared" si="4"/>
        <v>0</v>
      </c>
      <c r="AF42" s="77">
        <f t="shared" si="5"/>
        <v>0</v>
      </c>
      <c r="AG42" s="77">
        <f t="array" ref="AG42">IFERROR($D42*U,0)</f>
        <v>0</v>
      </c>
      <c r="AH42" s="77">
        <f t="shared" si="10"/>
        <v>0</v>
      </c>
      <c r="AI42" s="77">
        <f t="shared" si="10"/>
        <v>0</v>
      </c>
      <c r="AJ42" s="203"/>
      <c r="AK42" s="203"/>
      <c r="AL42" s="203"/>
      <c r="AM42" s="203"/>
      <c r="AN42" t="s">
        <v>25</v>
      </c>
      <c r="AO42" t="s">
        <v>583</v>
      </c>
      <c r="AP42" t="s">
        <v>475</v>
      </c>
    </row>
    <row r="43" spans="1:43" customFormat="1" x14ac:dyDescent="0.25">
      <c r="A43" s="198">
        <v>45291</v>
      </c>
      <c r="B43" t="s">
        <v>584</v>
      </c>
      <c r="C43" t="s">
        <v>585</v>
      </c>
      <c r="D43" s="5">
        <f t="shared" si="6"/>
        <v>44625098.989999995</v>
      </c>
      <c r="E43" s="199">
        <v>1</v>
      </c>
      <c r="F43" s="5">
        <v>44702298.189999998</v>
      </c>
      <c r="G43" s="5">
        <v>77199.199999999997</v>
      </c>
      <c r="H43" s="1" t="s">
        <v>24</v>
      </c>
      <c r="I43" t="s">
        <v>473</v>
      </c>
      <c r="J43" t="s">
        <v>474</v>
      </c>
      <c r="K43">
        <v>0</v>
      </c>
      <c r="L43" t="s">
        <v>473</v>
      </c>
      <c r="M43" t="s">
        <v>473</v>
      </c>
      <c r="N43" t="s">
        <v>23</v>
      </c>
      <c r="O43" s="5" t="str">
        <f t="shared" si="0"/>
        <v>N</v>
      </c>
      <c r="P43" t="s">
        <v>475</v>
      </c>
      <c r="Q43" s="200" t="s">
        <v>475</v>
      </c>
      <c r="R43" s="200" t="str">
        <f t="shared" si="11"/>
        <v/>
      </c>
      <c r="S43" s="201"/>
      <c r="T43" t="s">
        <v>475</v>
      </c>
      <c r="U43" s="201"/>
      <c r="W43" s="201"/>
      <c r="X43" s="202">
        <v>0</v>
      </c>
      <c r="Y43" s="200" t="s">
        <v>475</v>
      </c>
      <c r="Z43" s="5" t="s">
        <v>475</v>
      </c>
      <c r="AA43" s="200" t="str">
        <f t="shared" si="2"/>
        <v/>
      </c>
      <c r="AB43" s="200" t="str">
        <f t="shared" si="3"/>
        <v/>
      </c>
      <c r="AC43" s="201"/>
      <c r="AD43" s="201"/>
      <c r="AE43" s="77">
        <f t="shared" si="4"/>
        <v>0</v>
      </c>
      <c r="AF43" s="77">
        <f t="shared" si="5"/>
        <v>0</v>
      </c>
      <c r="AG43" s="77">
        <f t="array" ref="AG43">IFERROR($D43*U,0)</f>
        <v>0</v>
      </c>
      <c r="AH43" s="77">
        <f t="shared" si="10"/>
        <v>0</v>
      </c>
      <c r="AI43" s="77">
        <f t="shared" si="10"/>
        <v>0</v>
      </c>
      <c r="AJ43" s="203"/>
      <c r="AK43" s="203"/>
      <c r="AL43" s="203"/>
      <c r="AM43" s="203"/>
      <c r="AN43" t="s">
        <v>475</v>
      </c>
      <c r="AO43" t="s">
        <v>475</v>
      </c>
      <c r="AP43" t="s">
        <v>475</v>
      </c>
    </row>
    <row r="44" spans="1:43" customFormat="1" x14ac:dyDescent="0.25">
      <c r="A44" s="198">
        <v>45291</v>
      </c>
      <c r="B44" t="s">
        <v>586</v>
      </c>
      <c r="C44" t="s">
        <v>587</v>
      </c>
      <c r="D44" s="5">
        <f t="shared" si="6"/>
        <v>6908227.4899999984</v>
      </c>
      <c r="E44" s="199">
        <v>1</v>
      </c>
      <c r="F44" s="5">
        <v>15470684.739999998</v>
      </c>
      <c r="G44" s="5">
        <v>8562457.25</v>
      </c>
      <c r="H44" s="1" t="s">
        <v>23</v>
      </c>
      <c r="I44" t="s">
        <v>500</v>
      </c>
      <c r="J44" t="s">
        <v>504</v>
      </c>
      <c r="K44">
        <v>1</v>
      </c>
      <c r="L44" t="s">
        <v>500</v>
      </c>
      <c r="N44" t="s">
        <v>24</v>
      </c>
      <c r="O44" s="5" t="str">
        <f t="shared" si="0"/>
        <v>N</v>
      </c>
      <c r="P44" t="s">
        <v>475</v>
      </c>
      <c r="Q44" s="200" t="s">
        <v>475</v>
      </c>
      <c r="R44" s="200" t="str">
        <f t="shared" si="11"/>
        <v/>
      </c>
      <c r="S44" s="201"/>
      <c r="T44" t="s">
        <v>475</v>
      </c>
      <c r="U44" s="201"/>
      <c r="W44" s="201"/>
      <c r="X44" s="202">
        <v>0</v>
      </c>
      <c r="Y44" s="200" t="s">
        <v>475</v>
      </c>
      <c r="Z44" s="5" t="s">
        <v>475</v>
      </c>
      <c r="AA44" s="200" t="str">
        <f t="shared" si="2"/>
        <v/>
      </c>
      <c r="AB44" s="200" t="str">
        <f t="shared" si="3"/>
        <v/>
      </c>
      <c r="AC44" s="201"/>
      <c r="AD44" s="201"/>
      <c r="AE44" s="77">
        <f t="shared" si="4"/>
        <v>0</v>
      </c>
      <c r="AF44" s="77">
        <f t="shared" si="5"/>
        <v>0</v>
      </c>
      <c r="AG44" s="77">
        <f t="array" ref="AG44">IFERROR($D44*U,0)</f>
        <v>0</v>
      </c>
      <c r="AH44" s="77">
        <f t="shared" si="10"/>
        <v>0</v>
      </c>
      <c r="AI44" s="77">
        <f t="shared" si="10"/>
        <v>0</v>
      </c>
      <c r="AJ44" s="203"/>
      <c r="AK44" s="203"/>
      <c r="AL44" s="203"/>
      <c r="AM44" s="203"/>
      <c r="AN44" t="s">
        <v>475</v>
      </c>
      <c r="AO44" t="s">
        <v>475</v>
      </c>
      <c r="AP44" t="s">
        <v>475</v>
      </c>
    </row>
    <row r="45" spans="1:43" customFormat="1" x14ac:dyDescent="0.25">
      <c r="A45" s="198">
        <v>45291</v>
      </c>
      <c r="B45" t="s">
        <v>588</v>
      </c>
      <c r="C45" t="s">
        <v>589</v>
      </c>
      <c r="D45" s="5">
        <f t="shared" si="6"/>
        <v>1003023.8</v>
      </c>
      <c r="E45" s="199">
        <v>1</v>
      </c>
      <c r="F45" s="5">
        <v>1169857.5</v>
      </c>
      <c r="G45" s="5">
        <v>166833.70000000001</v>
      </c>
      <c r="H45" s="1" t="s">
        <v>24</v>
      </c>
      <c r="I45" t="s">
        <v>473</v>
      </c>
      <c r="J45" t="s">
        <v>474</v>
      </c>
      <c r="K45">
        <v>0</v>
      </c>
      <c r="L45" t="s">
        <v>473</v>
      </c>
      <c r="M45" t="s">
        <v>473</v>
      </c>
      <c r="N45" t="s">
        <v>23</v>
      </c>
      <c r="O45" s="5" t="str">
        <f t="shared" si="0"/>
        <v>N</v>
      </c>
      <c r="P45" t="s">
        <v>475</v>
      </c>
      <c r="Q45" s="200" t="s">
        <v>475</v>
      </c>
      <c r="R45" s="200" t="str">
        <f t="shared" si="11"/>
        <v/>
      </c>
      <c r="S45" s="201"/>
      <c r="T45" t="s">
        <v>475</v>
      </c>
      <c r="U45" s="201"/>
      <c r="W45" s="201"/>
      <c r="X45" s="202">
        <v>0</v>
      </c>
      <c r="Y45" s="200" t="s">
        <v>475</v>
      </c>
      <c r="Z45" s="5" t="s">
        <v>475</v>
      </c>
      <c r="AA45" s="200" t="str">
        <f t="shared" si="2"/>
        <v/>
      </c>
      <c r="AB45" s="200" t="str">
        <f t="shared" si="3"/>
        <v/>
      </c>
      <c r="AC45" s="201"/>
      <c r="AD45" s="201"/>
      <c r="AE45" s="77">
        <f t="shared" si="4"/>
        <v>0</v>
      </c>
      <c r="AF45" s="77">
        <f t="shared" si="5"/>
        <v>0</v>
      </c>
      <c r="AG45" s="77">
        <f t="array" ref="AG45">IFERROR($D45*U,0)</f>
        <v>0</v>
      </c>
      <c r="AH45" s="77">
        <f t="shared" si="10"/>
        <v>0</v>
      </c>
      <c r="AI45" s="77">
        <f t="shared" si="10"/>
        <v>0</v>
      </c>
      <c r="AJ45" s="203"/>
      <c r="AK45" s="203"/>
      <c r="AL45" s="203"/>
      <c r="AM45" s="203"/>
      <c r="AN45" t="s">
        <v>475</v>
      </c>
      <c r="AO45" t="s">
        <v>475</v>
      </c>
      <c r="AP45" t="s">
        <v>475</v>
      </c>
    </row>
    <row r="46" spans="1:43" customFormat="1" x14ac:dyDescent="0.25">
      <c r="A46" s="198">
        <v>45291</v>
      </c>
      <c r="B46" t="s">
        <v>590</v>
      </c>
      <c r="C46" t="s">
        <v>591</v>
      </c>
      <c r="D46" s="5">
        <f t="shared" si="6"/>
        <v>2218038.6</v>
      </c>
      <c r="E46" s="199">
        <v>0</v>
      </c>
      <c r="F46" s="5">
        <v>2218038.6</v>
      </c>
      <c r="G46" s="5">
        <v>0</v>
      </c>
      <c r="H46" s="1" t="s">
        <v>23</v>
      </c>
      <c r="I46" t="s">
        <v>500</v>
      </c>
      <c r="J46" t="s">
        <v>592</v>
      </c>
      <c r="K46">
        <v>0</v>
      </c>
      <c r="L46" t="s">
        <v>500</v>
      </c>
      <c r="N46" t="s">
        <v>23</v>
      </c>
      <c r="O46" s="5" t="str">
        <f t="shared" si="0"/>
        <v>N</v>
      </c>
      <c r="P46" t="s">
        <v>475</v>
      </c>
      <c r="Q46" s="200" t="s">
        <v>475</v>
      </c>
      <c r="R46" s="200" t="str">
        <f t="shared" si="11"/>
        <v/>
      </c>
      <c r="S46" s="201"/>
      <c r="T46" t="s">
        <v>475</v>
      </c>
      <c r="U46" s="201"/>
      <c r="W46" s="201"/>
      <c r="X46" s="202">
        <v>0</v>
      </c>
      <c r="Y46" s="200" t="s">
        <v>475</v>
      </c>
      <c r="Z46" s="5" t="s">
        <v>475</v>
      </c>
      <c r="AA46" s="200" t="str">
        <f t="shared" si="2"/>
        <v/>
      </c>
      <c r="AB46" s="200" t="str">
        <f t="shared" si="3"/>
        <v/>
      </c>
      <c r="AC46" s="201"/>
      <c r="AD46" s="201"/>
      <c r="AE46" s="77">
        <f t="shared" si="4"/>
        <v>0</v>
      </c>
      <c r="AF46" s="77">
        <f t="shared" si="5"/>
        <v>0</v>
      </c>
      <c r="AG46" s="77">
        <f t="array" ref="AG46">IFERROR($D46*U,0)</f>
        <v>0</v>
      </c>
      <c r="AH46" s="77">
        <f t="shared" si="10"/>
        <v>0</v>
      </c>
      <c r="AI46" s="77">
        <f t="shared" si="10"/>
        <v>0</v>
      </c>
      <c r="AJ46" s="203"/>
      <c r="AK46" s="203"/>
      <c r="AL46" s="203"/>
      <c r="AM46" s="203"/>
      <c r="AN46" t="s">
        <v>475</v>
      </c>
      <c r="AO46" t="s">
        <v>475</v>
      </c>
      <c r="AP46" t="s">
        <v>475</v>
      </c>
    </row>
    <row r="47" spans="1:43" customFormat="1" x14ac:dyDescent="0.25">
      <c r="A47" s="198">
        <v>45291</v>
      </c>
      <c r="B47" t="s">
        <v>593</v>
      </c>
      <c r="C47" t="s">
        <v>594</v>
      </c>
      <c r="D47" s="5">
        <f t="shared" si="6"/>
        <v>983820.14</v>
      </c>
      <c r="E47" s="199">
        <v>1</v>
      </c>
      <c r="F47" s="5">
        <v>1005049.61</v>
      </c>
      <c r="G47" s="5">
        <v>21229.47</v>
      </c>
      <c r="H47" s="1" t="s">
        <v>23</v>
      </c>
      <c r="I47" t="s">
        <v>500</v>
      </c>
      <c r="J47" t="s">
        <v>504</v>
      </c>
      <c r="K47">
        <v>1</v>
      </c>
      <c r="L47" t="s">
        <v>500</v>
      </c>
      <c r="N47" t="s">
        <v>24</v>
      </c>
      <c r="O47" s="5" t="str">
        <f t="shared" si="0"/>
        <v>N</v>
      </c>
      <c r="P47" t="s">
        <v>475</v>
      </c>
      <c r="Q47" s="200" t="s">
        <v>475</v>
      </c>
      <c r="R47" s="200" t="str">
        <f t="shared" si="11"/>
        <v/>
      </c>
      <c r="S47" s="201"/>
      <c r="T47" t="s">
        <v>475</v>
      </c>
      <c r="U47" s="201"/>
      <c r="W47" s="201"/>
      <c r="X47" s="202">
        <v>0</v>
      </c>
      <c r="Y47" s="200" t="s">
        <v>475</v>
      </c>
      <c r="Z47" s="5" t="s">
        <v>475</v>
      </c>
      <c r="AA47" s="200" t="str">
        <f t="shared" si="2"/>
        <v/>
      </c>
      <c r="AB47" s="200" t="str">
        <f t="shared" si="3"/>
        <v/>
      </c>
      <c r="AC47" s="201"/>
      <c r="AD47" s="201"/>
      <c r="AE47" s="77">
        <f t="shared" si="4"/>
        <v>0</v>
      </c>
      <c r="AF47" s="77">
        <f t="shared" si="5"/>
        <v>0</v>
      </c>
      <c r="AG47" s="77">
        <f t="array" ref="AG47">IFERROR($D47*U,0)</f>
        <v>0</v>
      </c>
      <c r="AH47" s="77">
        <f t="shared" si="10"/>
        <v>0</v>
      </c>
      <c r="AI47" s="77">
        <f t="shared" si="10"/>
        <v>0</v>
      </c>
      <c r="AJ47" s="203"/>
      <c r="AK47" s="203"/>
      <c r="AL47" s="203"/>
      <c r="AM47" s="203"/>
      <c r="AN47" t="s">
        <v>475</v>
      </c>
      <c r="AO47" t="s">
        <v>475</v>
      </c>
      <c r="AP47" t="s">
        <v>475</v>
      </c>
    </row>
    <row r="48" spans="1:43" customFormat="1" x14ac:dyDescent="0.25">
      <c r="A48" s="198">
        <v>45291</v>
      </c>
      <c r="B48" t="s">
        <v>595</v>
      </c>
      <c r="C48" t="s">
        <v>596</v>
      </c>
      <c r="D48" s="5">
        <f t="shared" si="6"/>
        <v>857940.06</v>
      </c>
      <c r="E48" s="199">
        <v>0</v>
      </c>
      <c r="F48" s="5">
        <v>857940.06</v>
      </c>
      <c r="G48" s="5">
        <v>0</v>
      </c>
      <c r="H48" s="1" t="s">
        <v>23</v>
      </c>
      <c r="I48" t="s">
        <v>500</v>
      </c>
      <c r="J48" t="s">
        <v>504</v>
      </c>
      <c r="K48">
        <v>1</v>
      </c>
      <c r="L48" t="s">
        <v>500</v>
      </c>
      <c r="M48" s="208" t="s">
        <v>506</v>
      </c>
      <c r="N48" t="s">
        <v>24</v>
      </c>
      <c r="O48" s="5" t="str">
        <f t="shared" si="0"/>
        <v>N</v>
      </c>
      <c r="P48" t="s">
        <v>475</v>
      </c>
      <c r="Q48" s="200" t="s">
        <v>475</v>
      </c>
      <c r="R48" s="200" t="str">
        <f t="shared" si="11"/>
        <v/>
      </c>
      <c r="S48" s="201"/>
      <c r="T48" t="s">
        <v>475</v>
      </c>
      <c r="U48" s="201"/>
      <c r="W48" s="201"/>
      <c r="X48" s="202">
        <v>0</v>
      </c>
      <c r="Y48" s="200" t="s">
        <v>475</v>
      </c>
      <c r="Z48" s="5" t="s">
        <v>475</v>
      </c>
      <c r="AA48" s="200" t="str">
        <f t="shared" si="2"/>
        <v/>
      </c>
      <c r="AB48" s="200" t="str">
        <f t="shared" si="3"/>
        <v/>
      </c>
      <c r="AC48" s="201"/>
      <c r="AD48" s="201"/>
      <c r="AE48" s="77">
        <f t="shared" si="4"/>
        <v>0</v>
      </c>
      <c r="AF48" s="77">
        <f t="shared" si="5"/>
        <v>0</v>
      </c>
      <c r="AG48" s="77">
        <f t="array" ref="AG48">IFERROR($D48*U,0)</f>
        <v>0</v>
      </c>
      <c r="AH48" s="77">
        <f t="shared" si="10"/>
        <v>0</v>
      </c>
      <c r="AI48" s="77">
        <f t="shared" si="10"/>
        <v>0</v>
      </c>
      <c r="AJ48" s="203"/>
      <c r="AK48" s="203"/>
      <c r="AL48" s="203"/>
      <c r="AM48" s="203"/>
      <c r="AN48" t="s">
        <v>22</v>
      </c>
      <c r="AO48" t="s">
        <v>571</v>
      </c>
      <c r="AP48" t="s">
        <v>475</v>
      </c>
    </row>
    <row r="49" spans="1:43" customFormat="1" x14ac:dyDescent="0.25">
      <c r="A49" s="198">
        <v>45291</v>
      </c>
      <c r="B49" t="s">
        <v>597</v>
      </c>
      <c r="C49" t="s">
        <v>598</v>
      </c>
      <c r="D49" s="5">
        <f t="shared" si="6"/>
        <v>1866365.91</v>
      </c>
      <c r="E49" s="199">
        <v>1</v>
      </c>
      <c r="F49" s="5">
        <v>1869827.44</v>
      </c>
      <c r="G49" s="5">
        <v>3461.53</v>
      </c>
      <c r="H49" s="1" t="s">
        <v>24</v>
      </c>
      <c r="I49" t="s">
        <v>473</v>
      </c>
      <c r="J49" t="s">
        <v>474</v>
      </c>
      <c r="K49">
        <v>0</v>
      </c>
      <c r="L49" t="s">
        <v>473</v>
      </c>
      <c r="M49" t="s">
        <v>473</v>
      </c>
      <c r="N49" t="s">
        <v>23</v>
      </c>
      <c r="O49" s="5" t="str">
        <f t="shared" si="0"/>
        <v>N</v>
      </c>
      <c r="P49" t="s">
        <v>475</v>
      </c>
      <c r="Q49" s="200" t="s">
        <v>475</v>
      </c>
      <c r="R49" s="200" t="str">
        <f t="shared" si="11"/>
        <v/>
      </c>
      <c r="S49" s="201"/>
      <c r="T49" t="s">
        <v>475</v>
      </c>
      <c r="U49" s="201"/>
      <c r="W49" s="201"/>
      <c r="X49" s="202">
        <v>0</v>
      </c>
      <c r="Y49" s="200" t="s">
        <v>475</v>
      </c>
      <c r="Z49" s="5" t="s">
        <v>475</v>
      </c>
      <c r="AA49" s="200" t="str">
        <f t="shared" si="2"/>
        <v/>
      </c>
      <c r="AB49" s="200" t="str">
        <f t="shared" si="3"/>
        <v/>
      </c>
      <c r="AC49" s="201"/>
      <c r="AD49" s="201"/>
      <c r="AE49" s="77">
        <f t="shared" si="4"/>
        <v>0</v>
      </c>
      <c r="AF49" s="77">
        <f t="shared" si="5"/>
        <v>0</v>
      </c>
      <c r="AG49" s="77">
        <f t="array" ref="AG49">IFERROR($D49*U,0)</f>
        <v>0</v>
      </c>
      <c r="AH49" s="77">
        <f t="shared" si="10"/>
        <v>0</v>
      </c>
      <c r="AI49" s="77">
        <f t="shared" si="10"/>
        <v>0</v>
      </c>
      <c r="AJ49" s="203"/>
      <c r="AK49" s="203"/>
      <c r="AL49" s="203"/>
      <c r="AM49" s="203"/>
      <c r="AN49" t="s">
        <v>475</v>
      </c>
      <c r="AO49" t="s">
        <v>475</v>
      </c>
      <c r="AP49" t="s">
        <v>475</v>
      </c>
    </row>
    <row r="50" spans="1:43" customFormat="1" x14ac:dyDescent="0.25">
      <c r="A50" s="198">
        <v>45291</v>
      </c>
      <c r="B50" t="s">
        <v>599</v>
      </c>
      <c r="C50" t="s">
        <v>600</v>
      </c>
      <c r="D50" s="5">
        <f t="shared" si="6"/>
        <v>463490.90999999992</v>
      </c>
      <c r="E50" s="199">
        <v>1</v>
      </c>
      <c r="F50" s="5">
        <v>564940.54999999993</v>
      </c>
      <c r="G50" s="5">
        <v>101449.64</v>
      </c>
      <c r="H50" s="1" t="s">
        <v>24</v>
      </c>
      <c r="I50" t="s">
        <v>482</v>
      </c>
      <c r="J50" t="s">
        <v>474</v>
      </c>
      <c r="K50">
        <v>0</v>
      </c>
      <c r="L50" t="s">
        <v>483</v>
      </c>
      <c r="M50" t="s">
        <v>483</v>
      </c>
      <c r="N50" t="s">
        <v>23</v>
      </c>
      <c r="O50" s="5" t="str">
        <f t="shared" si="0"/>
        <v>N</v>
      </c>
      <c r="P50" t="s">
        <v>484</v>
      </c>
      <c r="Q50" s="200">
        <v>0</v>
      </c>
      <c r="R50" s="200">
        <f t="shared" si="11"/>
        <v>0</v>
      </c>
      <c r="S50" s="201"/>
      <c r="T50">
        <v>0</v>
      </c>
      <c r="U50" s="201"/>
      <c r="W50" s="201"/>
      <c r="X50" s="202">
        <v>0</v>
      </c>
      <c r="Y50" s="200">
        <v>0</v>
      </c>
      <c r="Z50" s="5">
        <v>0</v>
      </c>
      <c r="AA50" s="200">
        <f t="shared" si="2"/>
        <v>0</v>
      </c>
      <c r="AB50" s="200">
        <f t="shared" si="3"/>
        <v>0</v>
      </c>
      <c r="AC50" s="201"/>
      <c r="AD50" s="201"/>
      <c r="AE50" s="77">
        <f t="shared" si="4"/>
        <v>0</v>
      </c>
      <c r="AF50" s="77">
        <f t="shared" si="5"/>
        <v>0</v>
      </c>
      <c r="AG50" s="77">
        <f t="array" ref="AG50">IFERROR($D50*U,0)</f>
        <v>0</v>
      </c>
      <c r="AH50" s="77">
        <f t="shared" si="10"/>
        <v>0</v>
      </c>
      <c r="AI50" s="77">
        <f t="shared" si="10"/>
        <v>0</v>
      </c>
      <c r="AJ50" s="203"/>
      <c r="AK50" s="203"/>
      <c r="AL50" s="203"/>
      <c r="AM50" s="203"/>
      <c r="AN50" t="s">
        <v>475</v>
      </c>
      <c r="AO50" t="s">
        <v>475</v>
      </c>
      <c r="AP50" t="s">
        <v>475</v>
      </c>
    </row>
    <row r="51" spans="1:43" customFormat="1" x14ac:dyDescent="0.25">
      <c r="A51" s="198">
        <v>45291</v>
      </c>
      <c r="B51" t="s">
        <v>601</v>
      </c>
      <c r="C51" t="s">
        <v>602</v>
      </c>
      <c r="D51" s="5">
        <f t="shared" si="6"/>
        <v>503848.67</v>
      </c>
      <c r="E51" s="199">
        <v>1</v>
      </c>
      <c r="F51" s="5">
        <v>631376.1</v>
      </c>
      <c r="G51" s="5">
        <v>127527.43</v>
      </c>
      <c r="H51" s="1" t="s">
        <v>24</v>
      </c>
      <c r="I51" t="s">
        <v>482</v>
      </c>
      <c r="J51" t="s">
        <v>474</v>
      </c>
      <c r="K51">
        <v>0</v>
      </c>
      <c r="L51" t="s">
        <v>483</v>
      </c>
      <c r="M51" t="s">
        <v>483</v>
      </c>
      <c r="N51" t="s">
        <v>23</v>
      </c>
      <c r="O51" s="5" t="str">
        <f t="shared" si="0"/>
        <v>N</v>
      </c>
      <c r="P51" t="s">
        <v>487</v>
      </c>
      <c r="Q51" s="200">
        <v>0.41</v>
      </c>
      <c r="R51" s="200">
        <f t="shared" si="11"/>
        <v>0.41</v>
      </c>
      <c r="S51" s="201"/>
      <c r="T51" s="85">
        <v>0.19</v>
      </c>
      <c r="U51" s="201"/>
      <c r="V51">
        <v>1</v>
      </c>
      <c r="W51" s="201"/>
      <c r="X51" s="202">
        <v>0</v>
      </c>
      <c r="Y51" s="200">
        <v>0</v>
      </c>
      <c r="Z51" s="5">
        <v>0.15</v>
      </c>
      <c r="AA51" s="200">
        <f t="shared" si="2"/>
        <v>0</v>
      </c>
      <c r="AB51" s="200">
        <f t="shared" si="3"/>
        <v>0.15</v>
      </c>
      <c r="AC51" s="201"/>
      <c r="AD51" s="201"/>
      <c r="AE51" s="77">
        <f t="shared" si="4"/>
        <v>206577.95469999997</v>
      </c>
      <c r="AF51" s="77">
        <f t="shared" si="5"/>
        <v>95731.247300000003</v>
      </c>
      <c r="AG51" s="77">
        <f t="array" ref="AG51">IFERROR($D51*U,0)</f>
        <v>0</v>
      </c>
      <c r="AH51" s="77">
        <f t="shared" si="10"/>
        <v>0</v>
      </c>
      <c r="AI51" s="77">
        <f t="shared" si="10"/>
        <v>75577.300499999998</v>
      </c>
      <c r="AJ51" s="203"/>
      <c r="AK51" s="203"/>
      <c r="AL51" s="203"/>
      <c r="AM51" s="203"/>
      <c r="AN51" t="s">
        <v>25</v>
      </c>
      <c r="AO51" t="s">
        <v>603</v>
      </c>
      <c r="AP51" t="s">
        <v>604</v>
      </c>
      <c r="AQ51" s="208" t="s">
        <v>490</v>
      </c>
    </row>
    <row r="52" spans="1:43" customFormat="1" x14ac:dyDescent="0.25">
      <c r="A52" s="198">
        <v>45291</v>
      </c>
      <c r="B52" t="s">
        <v>605</v>
      </c>
      <c r="C52" t="s">
        <v>606</v>
      </c>
      <c r="D52" s="5">
        <f t="shared" si="6"/>
        <v>205718.14</v>
      </c>
      <c r="E52" s="199">
        <v>0</v>
      </c>
      <c r="F52" s="5">
        <v>205718.14</v>
      </c>
      <c r="G52" s="5">
        <v>0</v>
      </c>
      <c r="H52" s="1" t="s">
        <v>23</v>
      </c>
      <c r="I52" t="s">
        <v>500</v>
      </c>
      <c r="J52" t="s">
        <v>474</v>
      </c>
      <c r="K52">
        <v>0</v>
      </c>
      <c r="L52" t="s">
        <v>500</v>
      </c>
      <c r="N52" t="s">
        <v>23</v>
      </c>
      <c r="O52" s="5" t="str">
        <f t="shared" si="0"/>
        <v>N</v>
      </c>
      <c r="P52" t="s">
        <v>475</v>
      </c>
      <c r="Q52" s="200" t="s">
        <v>475</v>
      </c>
      <c r="R52" s="200" t="str">
        <f t="shared" si="11"/>
        <v/>
      </c>
      <c r="S52" s="201"/>
      <c r="T52" t="s">
        <v>475</v>
      </c>
      <c r="U52" s="201"/>
      <c r="W52" s="201"/>
      <c r="X52" s="202">
        <v>0</v>
      </c>
      <c r="Y52" s="200" t="s">
        <v>475</v>
      </c>
      <c r="Z52" s="5" t="s">
        <v>475</v>
      </c>
      <c r="AA52" s="200" t="str">
        <f t="shared" si="2"/>
        <v/>
      </c>
      <c r="AB52" s="200" t="str">
        <f t="shared" si="3"/>
        <v/>
      </c>
      <c r="AC52" s="201"/>
      <c r="AD52" s="201"/>
      <c r="AE52" s="77">
        <f t="shared" si="4"/>
        <v>0</v>
      </c>
      <c r="AF52" s="77">
        <f t="shared" si="5"/>
        <v>0</v>
      </c>
      <c r="AG52" s="77">
        <f t="array" ref="AG52">IFERROR($D52*U,0)</f>
        <v>0</v>
      </c>
      <c r="AH52" s="77">
        <f t="shared" si="10"/>
        <v>0</v>
      </c>
      <c r="AI52" s="77">
        <f t="shared" si="10"/>
        <v>0</v>
      </c>
      <c r="AJ52" s="203"/>
      <c r="AK52" s="203"/>
      <c r="AL52" s="203"/>
      <c r="AM52" s="203"/>
      <c r="AN52" t="s">
        <v>475</v>
      </c>
      <c r="AO52" t="s">
        <v>475</v>
      </c>
      <c r="AP52" t="s">
        <v>475</v>
      </c>
    </row>
    <row r="53" spans="1:43" customFormat="1" x14ac:dyDescent="0.25">
      <c r="A53" s="198">
        <v>45291</v>
      </c>
      <c r="B53" t="s">
        <v>607</v>
      </c>
      <c r="C53" t="s">
        <v>608</v>
      </c>
      <c r="D53" s="5">
        <f t="shared" si="6"/>
        <v>1486693.43</v>
      </c>
      <c r="E53" s="199">
        <v>1</v>
      </c>
      <c r="F53" s="5">
        <v>1911132.23</v>
      </c>
      <c r="G53" s="5">
        <v>424438.8</v>
      </c>
      <c r="H53" s="1" t="s">
        <v>24</v>
      </c>
      <c r="I53" t="s">
        <v>473</v>
      </c>
      <c r="J53" t="s">
        <v>474</v>
      </c>
      <c r="K53">
        <v>0</v>
      </c>
      <c r="L53" t="s">
        <v>473</v>
      </c>
      <c r="M53" t="s">
        <v>473</v>
      </c>
      <c r="N53" t="s">
        <v>23</v>
      </c>
      <c r="O53" s="5" t="str">
        <f t="shared" si="0"/>
        <v>N</v>
      </c>
      <c r="P53" t="s">
        <v>475</v>
      </c>
      <c r="Q53" s="200" t="s">
        <v>475</v>
      </c>
      <c r="R53" s="200" t="str">
        <f t="shared" si="11"/>
        <v/>
      </c>
      <c r="S53" s="201"/>
      <c r="T53" t="s">
        <v>475</v>
      </c>
      <c r="U53" s="201"/>
      <c r="W53" s="201"/>
      <c r="X53" s="202">
        <v>0</v>
      </c>
      <c r="Y53" s="200" t="s">
        <v>475</v>
      </c>
      <c r="Z53" s="5" t="s">
        <v>475</v>
      </c>
      <c r="AA53" s="200" t="str">
        <f t="shared" si="2"/>
        <v/>
      </c>
      <c r="AB53" s="200" t="str">
        <f t="shared" si="3"/>
        <v/>
      </c>
      <c r="AC53" s="201"/>
      <c r="AD53" s="201"/>
      <c r="AE53" s="77">
        <f t="shared" si="4"/>
        <v>0</v>
      </c>
      <c r="AF53" s="77">
        <f t="shared" si="5"/>
        <v>0</v>
      </c>
      <c r="AG53" s="77">
        <f t="array" ref="AG53">IFERROR($D53*U,0)</f>
        <v>0</v>
      </c>
      <c r="AH53" s="77">
        <f t="shared" si="10"/>
        <v>0</v>
      </c>
      <c r="AI53" s="77">
        <f t="shared" si="10"/>
        <v>0</v>
      </c>
      <c r="AJ53" s="203"/>
      <c r="AK53" s="203"/>
      <c r="AL53" s="203"/>
      <c r="AM53" s="203"/>
      <c r="AN53" t="s">
        <v>475</v>
      </c>
      <c r="AO53" t="s">
        <v>475</v>
      </c>
      <c r="AP53" t="s">
        <v>475</v>
      </c>
    </row>
    <row r="54" spans="1:43" customFormat="1" x14ac:dyDescent="0.25">
      <c r="A54" s="198">
        <v>45291</v>
      </c>
      <c r="B54" t="s">
        <v>609</v>
      </c>
      <c r="C54" t="s">
        <v>610</v>
      </c>
      <c r="D54" s="5">
        <f t="shared" si="6"/>
        <v>240875.09</v>
      </c>
      <c r="E54" s="199">
        <v>0</v>
      </c>
      <c r="F54" s="5">
        <v>240875.09</v>
      </c>
      <c r="G54" s="5">
        <v>0</v>
      </c>
      <c r="H54" s="1" t="s">
        <v>23</v>
      </c>
      <c r="I54" t="s">
        <v>500</v>
      </c>
      <c r="J54" t="s">
        <v>504</v>
      </c>
      <c r="K54">
        <v>1</v>
      </c>
      <c r="L54" t="s">
        <v>500</v>
      </c>
      <c r="N54" t="s">
        <v>24</v>
      </c>
      <c r="O54" s="5" t="str">
        <f t="shared" si="0"/>
        <v>N</v>
      </c>
      <c r="P54" t="s">
        <v>475</v>
      </c>
      <c r="Q54" s="200" t="s">
        <v>475</v>
      </c>
      <c r="R54" s="200" t="str">
        <f t="shared" si="11"/>
        <v/>
      </c>
      <c r="S54" s="201"/>
      <c r="T54" t="s">
        <v>475</v>
      </c>
      <c r="U54" s="201"/>
      <c r="W54" s="201"/>
      <c r="X54" s="202">
        <v>0</v>
      </c>
      <c r="Y54" s="200" t="s">
        <v>475</v>
      </c>
      <c r="Z54" s="5" t="s">
        <v>475</v>
      </c>
      <c r="AA54" s="200" t="str">
        <f t="shared" si="2"/>
        <v/>
      </c>
      <c r="AB54" s="200" t="str">
        <f t="shared" si="3"/>
        <v/>
      </c>
      <c r="AC54" s="201"/>
      <c r="AD54" s="201"/>
      <c r="AE54" s="77">
        <f t="shared" si="4"/>
        <v>0</v>
      </c>
      <c r="AF54" s="77">
        <f t="shared" si="5"/>
        <v>0</v>
      </c>
      <c r="AG54" s="77">
        <f t="array" ref="AG54">IFERROR($D54*U,0)</f>
        <v>0</v>
      </c>
      <c r="AH54" s="77">
        <f t="shared" si="10"/>
        <v>0</v>
      </c>
      <c r="AI54" s="77">
        <f t="shared" si="10"/>
        <v>0</v>
      </c>
      <c r="AJ54" s="203"/>
      <c r="AK54" s="203"/>
      <c r="AL54" s="203"/>
      <c r="AM54" s="203"/>
      <c r="AN54" t="s">
        <v>475</v>
      </c>
      <c r="AO54" t="s">
        <v>475</v>
      </c>
      <c r="AP54" t="s">
        <v>475</v>
      </c>
    </row>
    <row r="55" spans="1:43" customFormat="1" x14ac:dyDescent="0.25">
      <c r="A55" s="198">
        <v>45291</v>
      </c>
      <c r="B55" t="s">
        <v>611</v>
      </c>
      <c r="C55" t="s">
        <v>612</v>
      </c>
      <c r="D55" s="5">
        <f t="shared" si="6"/>
        <v>1307172.1999999997</v>
      </c>
      <c r="E55" s="199">
        <v>1</v>
      </c>
      <c r="F55" s="5">
        <v>3789808.92</v>
      </c>
      <c r="G55" s="5">
        <v>2482636.7200000002</v>
      </c>
      <c r="H55" s="1" t="s">
        <v>24</v>
      </c>
      <c r="I55" t="s">
        <v>473</v>
      </c>
      <c r="J55" t="s">
        <v>474</v>
      </c>
      <c r="K55">
        <v>0</v>
      </c>
      <c r="L55" t="s">
        <v>473</v>
      </c>
      <c r="M55" t="s">
        <v>473</v>
      </c>
      <c r="N55" t="s">
        <v>23</v>
      </c>
      <c r="O55" s="5" t="str">
        <f t="shared" si="0"/>
        <v>N</v>
      </c>
      <c r="P55" t="s">
        <v>475</v>
      </c>
      <c r="Q55" s="200" t="s">
        <v>475</v>
      </c>
      <c r="R55" s="200" t="str">
        <f t="shared" si="11"/>
        <v/>
      </c>
      <c r="S55" s="201"/>
      <c r="T55" t="s">
        <v>475</v>
      </c>
      <c r="U55" s="201"/>
      <c r="W55" s="201"/>
      <c r="X55" s="202">
        <v>0</v>
      </c>
      <c r="Y55" s="200" t="s">
        <v>475</v>
      </c>
      <c r="Z55" s="5" t="s">
        <v>475</v>
      </c>
      <c r="AA55" s="200" t="str">
        <f t="shared" si="2"/>
        <v/>
      </c>
      <c r="AB55" s="200" t="str">
        <f t="shared" si="3"/>
        <v/>
      </c>
      <c r="AC55" s="201"/>
      <c r="AD55" s="201"/>
      <c r="AE55" s="77">
        <f t="shared" si="4"/>
        <v>0</v>
      </c>
      <c r="AF55" s="77">
        <f t="shared" si="5"/>
        <v>0</v>
      </c>
      <c r="AG55" s="77">
        <f t="array" ref="AG55">IFERROR($D55*U,0)</f>
        <v>0</v>
      </c>
      <c r="AH55" s="77">
        <f t="shared" si="10"/>
        <v>0</v>
      </c>
      <c r="AI55" s="77">
        <f t="shared" si="10"/>
        <v>0</v>
      </c>
      <c r="AJ55" s="203"/>
      <c r="AK55" s="203"/>
      <c r="AL55" s="203"/>
      <c r="AM55" s="203"/>
      <c r="AN55" t="s">
        <v>475</v>
      </c>
      <c r="AO55" t="s">
        <v>475</v>
      </c>
      <c r="AP55" t="s">
        <v>475</v>
      </c>
    </row>
    <row r="56" spans="1:43" customFormat="1" x14ac:dyDescent="0.25">
      <c r="A56" s="198">
        <v>45291</v>
      </c>
      <c r="B56" t="s">
        <v>613</v>
      </c>
      <c r="C56" t="s">
        <v>614</v>
      </c>
      <c r="D56" s="5">
        <f t="shared" si="6"/>
        <v>3774887.09</v>
      </c>
      <c r="E56" s="199">
        <v>1</v>
      </c>
      <c r="F56" s="5">
        <v>4365673.72</v>
      </c>
      <c r="G56" s="5">
        <v>590786.63</v>
      </c>
      <c r="H56" s="1" t="s">
        <v>23</v>
      </c>
      <c r="I56" t="s">
        <v>500</v>
      </c>
      <c r="J56" t="s">
        <v>504</v>
      </c>
      <c r="K56">
        <v>1</v>
      </c>
      <c r="L56" t="s">
        <v>500</v>
      </c>
      <c r="M56" s="208" t="s">
        <v>506</v>
      </c>
      <c r="N56" t="s">
        <v>24</v>
      </c>
      <c r="O56" s="5" t="str">
        <f t="shared" si="0"/>
        <v>N</v>
      </c>
      <c r="P56" t="s">
        <v>475</v>
      </c>
      <c r="Q56" s="200" t="s">
        <v>475</v>
      </c>
      <c r="R56" s="200" t="str">
        <f t="shared" si="11"/>
        <v/>
      </c>
      <c r="S56" s="201"/>
      <c r="T56" t="s">
        <v>475</v>
      </c>
      <c r="U56" s="201"/>
      <c r="W56" s="201"/>
      <c r="X56" s="202">
        <v>0</v>
      </c>
      <c r="Y56" s="200" t="s">
        <v>475</v>
      </c>
      <c r="Z56" s="5" t="s">
        <v>475</v>
      </c>
      <c r="AA56" s="200" t="str">
        <f t="shared" si="2"/>
        <v/>
      </c>
      <c r="AB56" s="200" t="str">
        <f t="shared" si="3"/>
        <v/>
      </c>
      <c r="AC56" s="201"/>
      <c r="AD56" s="201"/>
      <c r="AE56" s="77">
        <f t="shared" si="4"/>
        <v>0</v>
      </c>
      <c r="AF56" s="77">
        <f t="shared" si="5"/>
        <v>0</v>
      </c>
      <c r="AG56" s="77">
        <f t="array" ref="AG56">IFERROR($D56*U,0)</f>
        <v>0</v>
      </c>
      <c r="AH56" s="77">
        <f t="shared" si="10"/>
        <v>0</v>
      </c>
      <c r="AI56" s="77">
        <f t="shared" si="10"/>
        <v>0</v>
      </c>
      <c r="AJ56" s="203"/>
      <c r="AK56" s="203"/>
      <c r="AL56" s="203"/>
      <c r="AM56" s="203"/>
      <c r="AN56" t="s">
        <v>22</v>
      </c>
      <c r="AO56" t="s">
        <v>615</v>
      </c>
      <c r="AP56" t="s">
        <v>475</v>
      </c>
    </row>
    <row r="57" spans="1:43" customFormat="1" x14ac:dyDescent="0.25">
      <c r="A57" s="198">
        <v>45291</v>
      </c>
      <c r="B57" t="s">
        <v>616</v>
      </c>
      <c r="C57" t="s">
        <v>617</v>
      </c>
      <c r="D57" s="5">
        <f t="shared" si="6"/>
        <v>76688328.980000019</v>
      </c>
      <c r="E57" s="199">
        <v>1</v>
      </c>
      <c r="F57" s="5">
        <v>77389404.360000014</v>
      </c>
      <c r="G57" s="5">
        <v>701075.38</v>
      </c>
      <c r="H57" s="1" t="s">
        <v>23</v>
      </c>
      <c r="I57" t="s">
        <v>500</v>
      </c>
      <c r="J57" t="s">
        <v>504</v>
      </c>
      <c r="K57">
        <v>1</v>
      </c>
      <c r="L57" t="s">
        <v>500</v>
      </c>
      <c r="M57" s="208" t="s">
        <v>506</v>
      </c>
      <c r="N57" t="s">
        <v>24</v>
      </c>
      <c r="O57" s="5" t="str">
        <f t="shared" si="0"/>
        <v>N</v>
      </c>
      <c r="P57" t="s">
        <v>475</v>
      </c>
      <c r="Q57" s="200" t="s">
        <v>475</v>
      </c>
      <c r="R57" s="200" t="str">
        <f t="shared" si="11"/>
        <v/>
      </c>
      <c r="S57" s="201"/>
      <c r="T57" t="s">
        <v>475</v>
      </c>
      <c r="U57" s="201"/>
      <c r="W57" s="201"/>
      <c r="X57" s="202">
        <v>0</v>
      </c>
      <c r="Y57" s="200" t="s">
        <v>475</v>
      </c>
      <c r="Z57" s="5" t="s">
        <v>475</v>
      </c>
      <c r="AA57" s="200" t="str">
        <f t="shared" si="2"/>
        <v/>
      </c>
      <c r="AB57" s="200" t="str">
        <f t="shared" si="3"/>
        <v/>
      </c>
      <c r="AC57" s="201"/>
      <c r="AD57" s="201"/>
      <c r="AE57" s="77">
        <f t="shared" si="4"/>
        <v>0</v>
      </c>
      <c r="AF57" s="77">
        <f t="shared" si="5"/>
        <v>0</v>
      </c>
      <c r="AG57" s="77">
        <f t="array" ref="AG57">IFERROR($D57*U,0)</f>
        <v>0</v>
      </c>
      <c r="AH57" s="77">
        <f t="shared" si="10"/>
        <v>0</v>
      </c>
      <c r="AI57" s="77">
        <f t="shared" si="10"/>
        <v>0</v>
      </c>
      <c r="AJ57" s="203"/>
      <c r="AK57" s="203"/>
      <c r="AL57" s="203"/>
      <c r="AM57" s="203"/>
      <c r="AN57" t="s">
        <v>22</v>
      </c>
      <c r="AO57" t="s">
        <v>571</v>
      </c>
      <c r="AP57" t="s">
        <v>475</v>
      </c>
    </row>
    <row r="58" spans="1:43" customFormat="1" x14ac:dyDescent="0.25">
      <c r="A58" s="198">
        <v>45291</v>
      </c>
      <c r="B58" t="s">
        <v>618</v>
      </c>
      <c r="C58" t="s">
        <v>619</v>
      </c>
      <c r="D58" s="5">
        <f t="shared" si="6"/>
        <v>2933403.3000000007</v>
      </c>
      <c r="E58" s="199">
        <v>1</v>
      </c>
      <c r="F58" s="5">
        <v>3097259.2000000007</v>
      </c>
      <c r="G58" s="5">
        <v>163855.9</v>
      </c>
      <c r="H58" s="1" t="s">
        <v>24</v>
      </c>
      <c r="I58" t="s">
        <v>482</v>
      </c>
      <c r="J58" t="s">
        <v>474</v>
      </c>
      <c r="K58">
        <v>0</v>
      </c>
      <c r="L58" t="s">
        <v>483</v>
      </c>
      <c r="M58" t="s">
        <v>483</v>
      </c>
      <c r="N58" t="s">
        <v>23</v>
      </c>
      <c r="O58" s="5" t="str">
        <f t="shared" si="0"/>
        <v>N</v>
      </c>
      <c r="P58" t="s">
        <v>487</v>
      </c>
      <c r="Q58" s="200">
        <v>0</v>
      </c>
      <c r="R58" s="200">
        <f t="shared" si="11"/>
        <v>0</v>
      </c>
      <c r="S58" s="201"/>
      <c r="T58">
        <v>0</v>
      </c>
      <c r="U58" s="201"/>
      <c r="W58" s="201"/>
      <c r="X58" s="202">
        <v>0</v>
      </c>
      <c r="Y58" s="200">
        <v>0</v>
      </c>
      <c r="Z58" s="5">
        <v>0</v>
      </c>
      <c r="AA58" s="200">
        <f t="shared" si="2"/>
        <v>0</v>
      </c>
      <c r="AB58" s="200">
        <f t="shared" si="3"/>
        <v>0</v>
      </c>
      <c r="AC58" s="201"/>
      <c r="AD58" s="201"/>
      <c r="AE58" s="77">
        <f t="shared" si="4"/>
        <v>0</v>
      </c>
      <c r="AF58" s="77">
        <f t="shared" si="5"/>
        <v>0</v>
      </c>
      <c r="AG58" s="77">
        <f t="array" ref="AG58">IFERROR($D58*U,0)</f>
        <v>0</v>
      </c>
      <c r="AH58" s="77">
        <f t="shared" si="10"/>
        <v>0</v>
      </c>
      <c r="AI58" s="77">
        <f t="shared" si="10"/>
        <v>0</v>
      </c>
      <c r="AJ58" s="203"/>
      <c r="AK58" s="203"/>
      <c r="AL58" s="203"/>
      <c r="AM58" s="203"/>
      <c r="AN58" t="s">
        <v>25</v>
      </c>
      <c r="AO58" t="s">
        <v>620</v>
      </c>
      <c r="AP58" t="s">
        <v>475</v>
      </c>
    </row>
    <row r="59" spans="1:43" customFormat="1" x14ac:dyDescent="0.25">
      <c r="A59" s="198">
        <v>45291</v>
      </c>
      <c r="B59" t="s">
        <v>621</v>
      </c>
      <c r="C59" t="s">
        <v>622</v>
      </c>
      <c r="D59" s="5">
        <f t="shared" si="6"/>
        <v>12255078.879999999</v>
      </c>
      <c r="E59" s="199">
        <v>1</v>
      </c>
      <c r="F59" s="5">
        <v>13591392.43</v>
      </c>
      <c r="G59" s="5">
        <v>1336313.55</v>
      </c>
      <c r="H59" s="1" t="s">
        <v>24</v>
      </c>
      <c r="I59" t="s">
        <v>473</v>
      </c>
      <c r="J59" t="s">
        <v>474</v>
      </c>
      <c r="K59">
        <v>0</v>
      </c>
      <c r="L59" t="s">
        <v>473</v>
      </c>
      <c r="M59" t="s">
        <v>473</v>
      </c>
      <c r="N59" t="s">
        <v>23</v>
      </c>
      <c r="O59" s="5" t="str">
        <f t="shared" si="0"/>
        <v>N</v>
      </c>
      <c r="P59" t="s">
        <v>475</v>
      </c>
      <c r="Q59" s="200" t="s">
        <v>475</v>
      </c>
      <c r="R59" s="200" t="str">
        <f t="shared" si="11"/>
        <v/>
      </c>
      <c r="S59" s="201"/>
      <c r="T59" t="s">
        <v>475</v>
      </c>
      <c r="U59" s="201"/>
      <c r="W59" s="201"/>
      <c r="X59" s="202">
        <v>0</v>
      </c>
      <c r="Y59" s="200" t="s">
        <v>475</v>
      </c>
      <c r="Z59" s="5" t="s">
        <v>475</v>
      </c>
      <c r="AA59" s="200" t="str">
        <f t="shared" si="2"/>
        <v/>
      </c>
      <c r="AB59" s="200" t="str">
        <f t="shared" si="3"/>
        <v/>
      </c>
      <c r="AC59" s="201"/>
      <c r="AD59" s="201"/>
      <c r="AE59" s="77">
        <f t="shared" si="4"/>
        <v>0</v>
      </c>
      <c r="AF59" s="77">
        <f t="shared" si="5"/>
        <v>0</v>
      </c>
      <c r="AG59" s="77">
        <f t="array" ref="AG59">IFERROR($D59*U,0)</f>
        <v>0</v>
      </c>
      <c r="AH59" s="77">
        <f t="shared" si="10"/>
        <v>0</v>
      </c>
      <c r="AI59" s="77">
        <f t="shared" si="10"/>
        <v>0</v>
      </c>
      <c r="AJ59" s="203"/>
      <c r="AK59" s="203"/>
      <c r="AL59" s="203"/>
      <c r="AM59" s="203"/>
      <c r="AN59" t="s">
        <v>475</v>
      </c>
      <c r="AO59" t="s">
        <v>475</v>
      </c>
      <c r="AP59" t="s">
        <v>475</v>
      </c>
    </row>
    <row r="60" spans="1:43" customFormat="1" x14ac:dyDescent="0.25">
      <c r="A60" s="198">
        <v>45291</v>
      </c>
      <c r="B60" t="s">
        <v>623</v>
      </c>
      <c r="C60" t="s">
        <v>624</v>
      </c>
      <c r="D60" s="5">
        <f t="shared" si="6"/>
        <v>3397898.49</v>
      </c>
      <c r="E60" s="199">
        <v>0</v>
      </c>
      <c r="F60" s="5">
        <v>3397898.49</v>
      </c>
      <c r="G60" s="5">
        <v>0</v>
      </c>
      <c r="H60" s="1" t="s">
        <v>24</v>
      </c>
      <c r="I60" t="s">
        <v>473</v>
      </c>
      <c r="J60" t="s">
        <v>474</v>
      </c>
      <c r="K60">
        <v>0</v>
      </c>
      <c r="L60" t="s">
        <v>473</v>
      </c>
      <c r="M60" t="s">
        <v>473</v>
      </c>
      <c r="N60" t="s">
        <v>23</v>
      </c>
      <c r="O60" s="5" t="str">
        <f t="shared" si="0"/>
        <v>N</v>
      </c>
      <c r="P60" t="s">
        <v>475</v>
      </c>
      <c r="Q60" s="200" t="s">
        <v>475</v>
      </c>
      <c r="R60" s="200" t="str">
        <f t="shared" si="11"/>
        <v/>
      </c>
      <c r="S60" s="201"/>
      <c r="T60" t="s">
        <v>475</v>
      </c>
      <c r="U60" s="201"/>
      <c r="W60" s="201"/>
      <c r="X60" s="202">
        <v>0</v>
      </c>
      <c r="Y60" s="200" t="s">
        <v>475</v>
      </c>
      <c r="Z60" s="5" t="s">
        <v>475</v>
      </c>
      <c r="AA60" s="200" t="str">
        <f t="shared" si="2"/>
        <v/>
      </c>
      <c r="AB60" s="200" t="str">
        <f t="shared" si="3"/>
        <v/>
      </c>
      <c r="AC60" s="201"/>
      <c r="AD60" s="201"/>
      <c r="AE60" s="77">
        <f t="shared" si="4"/>
        <v>0</v>
      </c>
      <c r="AF60" s="77">
        <f t="shared" si="5"/>
        <v>0</v>
      </c>
      <c r="AG60" s="77">
        <f t="array" ref="AG60">IFERROR($D60*U,0)</f>
        <v>0</v>
      </c>
      <c r="AH60" s="77">
        <f t="shared" si="10"/>
        <v>0</v>
      </c>
      <c r="AI60" s="77">
        <f t="shared" si="10"/>
        <v>0</v>
      </c>
      <c r="AJ60" s="203"/>
      <c r="AK60" s="203"/>
      <c r="AL60" s="203"/>
      <c r="AM60" s="203"/>
      <c r="AN60" t="s">
        <v>475</v>
      </c>
      <c r="AO60" t="s">
        <v>475</v>
      </c>
      <c r="AP60" t="s">
        <v>475</v>
      </c>
    </row>
    <row r="61" spans="1:43" customFormat="1" x14ac:dyDescent="0.25">
      <c r="A61" s="198">
        <v>45291</v>
      </c>
      <c r="B61" t="s">
        <v>625</v>
      </c>
      <c r="C61" t="s">
        <v>626</v>
      </c>
      <c r="D61" s="5">
        <f t="shared" si="6"/>
        <v>31764068.369999997</v>
      </c>
      <c r="E61" s="199">
        <v>0</v>
      </c>
      <c r="F61" s="5">
        <v>31764068.369999997</v>
      </c>
      <c r="G61" s="5">
        <v>0</v>
      </c>
      <c r="H61" s="1" t="s">
        <v>23</v>
      </c>
      <c r="I61" t="s">
        <v>500</v>
      </c>
      <c r="J61" t="s">
        <v>504</v>
      </c>
      <c r="K61">
        <v>1</v>
      </c>
      <c r="L61" t="s">
        <v>500</v>
      </c>
      <c r="N61" t="s">
        <v>24</v>
      </c>
      <c r="O61" s="5" t="str">
        <f t="shared" si="0"/>
        <v>N</v>
      </c>
      <c r="P61" t="s">
        <v>475</v>
      </c>
      <c r="Q61" s="200" t="s">
        <v>475</v>
      </c>
      <c r="R61" s="200" t="str">
        <f t="shared" si="11"/>
        <v/>
      </c>
      <c r="S61" s="201"/>
      <c r="T61" t="s">
        <v>475</v>
      </c>
      <c r="U61" s="201"/>
      <c r="W61" s="201"/>
      <c r="X61" s="202">
        <v>0</v>
      </c>
      <c r="Y61" s="200" t="s">
        <v>475</v>
      </c>
      <c r="Z61" s="5" t="s">
        <v>475</v>
      </c>
      <c r="AA61" s="200" t="str">
        <f t="shared" si="2"/>
        <v/>
      </c>
      <c r="AB61" s="200" t="str">
        <f t="shared" si="3"/>
        <v/>
      </c>
      <c r="AC61" s="201"/>
      <c r="AD61" s="201"/>
      <c r="AE61" s="77">
        <f t="shared" si="4"/>
        <v>0</v>
      </c>
      <c r="AF61" s="77">
        <f t="shared" si="5"/>
        <v>0</v>
      </c>
      <c r="AG61" s="77">
        <f t="array" ref="AG61">IFERROR($D61*U,0)</f>
        <v>0</v>
      </c>
      <c r="AH61" s="77">
        <f t="shared" si="10"/>
        <v>0</v>
      </c>
      <c r="AI61" s="77">
        <f t="shared" si="10"/>
        <v>0</v>
      </c>
      <c r="AJ61" s="203"/>
      <c r="AK61" s="203"/>
      <c r="AL61" s="203"/>
      <c r="AM61" s="203"/>
      <c r="AN61" t="s">
        <v>475</v>
      </c>
      <c r="AO61" t="s">
        <v>475</v>
      </c>
      <c r="AP61" t="s">
        <v>475</v>
      </c>
    </row>
    <row r="62" spans="1:43" customFormat="1" x14ac:dyDescent="0.25">
      <c r="A62" s="198">
        <v>45291</v>
      </c>
      <c r="B62" t="s">
        <v>627</v>
      </c>
      <c r="C62" t="s">
        <v>628</v>
      </c>
      <c r="D62" s="5">
        <f t="shared" si="6"/>
        <v>6028369.3100000005</v>
      </c>
      <c r="E62" s="199">
        <v>1</v>
      </c>
      <c r="F62" s="5">
        <v>6356752.9100000001</v>
      </c>
      <c r="G62" s="5">
        <v>328383.59999999998</v>
      </c>
      <c r="H62" s="1" t="s">
        <v>24</v>
      </c>
      <c r="I62" t="s">
        <v>473</v>
      </c>
      <c r="J62" t="s">
        <v>474</v>
      </c>
      <c r="K62">
        <v>0</v>
      </c>
      <c r="L62" t="s">
        <v>473</v>
      </c>
      <c r="M62" t="s">
        <v>473</v>
      </c>
      <c r="N62" t="s">
        <v>23</v>
      </c>
      <c r="O62" s="5" t="str">
        <f t="shared" si="0"/>
        <v>N</v>
      </c>
      <c r="P62" t="s">
        <v>475</v>
      </c>
      <c r="Q62" s="200" t="s">
        <v>475</v>
      </c>
      <c r="R62" s="200" t="str">
        <f t="shared" si="11"/>
        <v/>
      </c>
      <c r="S62" s="201"/>
      <c r="T62" t="s">
        <v>475</v>
      </c>
      <c r="U62" s="201"/>
      <c r="W62" s="201"/>
      <c r="X62" s="202">
        <v>0</v>
      </c>
      <c r="Y62" s="200" t="s">
        <v>475</v>
      </c>
      <c r="Z62" s="5" t="s">
        <v>475</v>
      </c>
      <c r="AA62" s="200" t="str">
        <f t="shared" si="2"/>
        <v/>
      </c>
      <c r="AB62" s="200" t="str">
        <f t="shared" si="3"/>
        <v/>
      </c>
      <c r="AC62" s="201"/>
      <c r="AD62" s="201"/>
      <c r="AE62" s="77">
        <f t="shared" si="4"/>
        <v>0</v>
      </c>
      <c r="AF62" s="77">
        <f t="shared" si="5"/>
        <v>0</v>
      </c>
      <c r="AG62" s="77">
        <f t="array" ref="AG62">IFERROR($D62*U,0)</f>
        <v>0</v>
      </c>
      <c r="AH62" s="77">
        <f t="shared" si="10"/>
        <v>0</v>
      </c>
      <c r="AI62" s="77">
        <f t="shared" si="10"/>
        <v>0</v>
      </c>
      <c r="AJ62" s="203"/>
      <c r="AK62" s="203"/>
      <c r="AL62" s="203"/>
      <c r="AM62" s="203"/>
      <c r="AN62" t="s">
        <v>475</v>
      </c>
      <c r="AO62" t="s">
        <v>475</v>
      </c>
      <c r="AP62" t="s">
        <v>475</v>
      </c>
    </row>
    <row r="63" spans="1:43" customFormat="1" x14ac:dyDescent="0.25">
      <c r="A63" s="198">
        <v>45291</v>
      </c>
      <c r="B63" t="s">
        <v>629</v>
      </c>
      <c r="C63" t="s">
        <v>630</v>
      </c>
      <c r="D63" s="5">
        <f t="shared" si="6"/>
        <v>247448.75</v>
      </c>
      <c r="E63" s="199">
        <v>1</v>
      </c>
      <c r="F63" s="5">
        <v>445967.94</v>
      </c>
      <c r="G63" s="5">
        <v>198519.19</v>
      </c>
      <c r="H63" s="1" t="s">
        <v>24</v>
      </c>
      <c r="I63" t="s">
        <v>473</v>
      </c>
      <c r="J63" t="s">
        <v>474</v>
      </c>
      <c r="K63">
        <v>0</v>
      </c>
      <c r="L63" t="s">
        <v>473</v>
      </c>
      <c r="M63" t="s">
        <v>473</v>
      </c>
      <c r="N63" t="s">
        <v>23</v>
      </c>
      <c r="O63" s="5" t="str">
        <f t="shared" si="0"/>
        <v>N</v>
      </c>
      <c r="P63" t="s">
        <v>475</v>
      </c>
      <c r="Q63" s="200" t="s">
        <v>475</v>
      </c>
      <c r="R63" s="200" t="str">
        <f t="shared" si="11"/>
        <v/>
      </c>
      <c r="S63" s="201"/>
      <c r="T63" t="s">
        <v>475</v>
      </c>
      <c r="U63" s="201"/>
      <c r="W63" s="201"/>
      <c r="X63" s="202">
        <v>0</v>
      </c>
      <c r="Y63" s="200" t="s">
        <v>475</v>
      </c>
      <c r="Z63" s="5" t="s">
        <v>475</v>
      </c>
      <c r="AA63" s="200" t="str">
        <f t="shared" si="2"/>
        <v/>
      </c>
      <c r="AB63" s="200" t="str">
        <f t="shared" si="3"/>
        <v/>
      </c>
      <c r="AC63" s="201"/>
      <c r="AD63" s="201"/>
      <c r="AE63" s="77">
        <f t="shared" si="4"/>
        <v>0</v>
      </c>
      <c r="AF63" s="77">
        <f t="shared" si="5"/>
        <v>0</v>
      </c>
      <c r="AG63" s="77">
        <f t="array" ref="AG63">IFERROR($D63*U,0)</f>
        <v>0</v>
      </c>
      <c r="AH63" s="77">
        <f t="shared" si="10"/>
        <v>0</v>
      </c>
      <c r="AI63" s="77">
        <f t="shared" si="10"/>
        <v>0</v>
      </c>
      <c r="AJ63" s="203"/>
      <c r="AK63" s="203"/>
      <c r="AL63" s="203"/>
      <c r="AM63" s="203"/>
      <c r="AN63" t="s">
        <v>475</v>
      </c>
      <c r="AO63" t="s">
        <v>475</v>
      </c>
      <c r="AP63" t="s">
        <v>475</v>
      </c>
    </row>
    <row r="64" spans="1:43" customFormat="1" x14ac:dyDescent="0.25">
      <c r="A64" s="198">
        <v>45291</v>
      </c>
      <c r="B64" t="s">
        <v>631</v>
      </c>
      <c r="C64" t="s">
        <v>632</v>
      </c>
      <c r="D64" s="5">
        <f t="shared" si="6"/>
        <v>2116484.9800000004</v>
      </c>
      <c r="E64" s="199">
        <v>1</v>
      </c>
      <c r="F64" s="5">
        <v>2317053.5300000003</v>
      </c>
      <c r="G64" s="5">
        <v>200568.55</v>
      </c>
      <c r="H64" s="1" t="s">
        <v>24</v>
      </c>
      <c r="I64" t="s">
        <v>473</v>
      </c>
      <c r="J64" t="s">
        <v>474</v>
      </c>
      <c r="K64">
        <v>0</v>
      </c>
      <c r="L64" t="s">
        <v>473</v>
      </c>
      <c r="M64" t="s">
        <v>473</v>
      </c>
      <c r="N64" t="s">
        <v>23</v>
      </c>
      <c r="O64" s="5" t="str">
        <f t="shared" si="0"/>
        <v>N</v>
      </c>
      <c r="P64" t="s">
        <v>475</v>
      </c>
      <c r="Q64" s="200" t="s">
        <v>475</v>
      </c>
      <c r="R64" s="200" t="str">
        <f t="shared" si="11"/>
        <v/>
      </c>
      <c r="S64" s="201"/>
      <c r="T64" t="s">
        <v>475</v>
      </c>
      <c r="U64" s="201"/>
      <c r="W64" s="201"/>
      <c r="X64" s="202">
        <v>0</v>
      </c>
      <c r="Y64" s="200" t="s">
        <v>475</v>
      </c>
      <c r="Z64" s="5" t="s">
        <v>475</v>
      </c>
      <c r="AA64" s="200" t="str">
        <f t="shared" si="2"/>
        <v/>
      </c>
      <c r="AB64" s="200" t="str">
        <f t="shared" si="3"/>
        <v/>
      </c>
      <c r="AC64" s="201"/>
      <c r="AD64" s="201"/>
      <c r="AE64" s="77">
        <f t="shared" si="4"/>
        <v>0</v>
      </c>
      <c r="AF64" s="77">
        <f t="shared" si="5"/>
        <v>0</v>
      </c>
      <c r="AG64" s="77">
        <f t="array" ref="AG64">IFERROR($D64*U,0)</f>
        <v>0</v>
      </c>
      <c r="AH64" s="77">
        <f t="shared" si="10"/>
        <v>0</v>
      </c>
      <c r="AI64" s="77">
        <f t="shared" si="10"/>
        <v>0</v>
      </c>
      <c r="AJ64" s="203"/>
      <c r="AK64" s="203"/>
      <c r="AL64" s="203"/>
      <c r="AM64" s="203"/>
      <c r="AN64" t="s">
        <v>475</v>
      </c>
      <c r="AO64" t="s">
        <v>475</v>
      </c>
      <c r="AP64" t="s">
        <v>475</v>
      </c>
    </row>
    <row r="65" spans="1:43" customFormat="1" x14ac:dyDescent="0.25">
      <c r="A65" s="198">
        <v>45291</v>
      </c>
      <c r="B65" t="s">
        <v>633</v>
      </c>
      <c r="C65" t="s">
        <v>634</v>
      </c>
      <c r="D65" s="5">
        <f t="shared" si="6"/>
        <v>2020252.2</v>
      </c>
      <c r="E65" s="199">
        <v>0</v>
      </c>
      <c r="F65" s="5">
        <v>2020252.2</v>
      </c>
      <c r="G65" s="5">
        <v>0</v>
      </c>
      <c r="H65" s="1" t="s">
        <v>24</v>
      </c>
      <c r="I65" t="s">
        <v>473</v>
      </c>
      <c r="J65" t="s">
        <v>474</v>
      </c>
      <c r="K65">
        <v>0</v>
      </c>
      <c r="L65" t="s">
        <v>473</v>
      </c>
      <c r="M65" t="s">
        <v>473</v>
      </c>
      <c r="N65" t="s">
        <v>23</v>
      </c>
      <c r="O65" s="5" t="str">
        <f t="shared" si="0"/>
        <v>N</v>
      </c>
      <c r="P65" t="s">
        <v>475</v>
      </c>
      <c r="Q65" s="200" t="s">
        <v>475</v>
      </c>
      <c r="R65" s="200" t="str">
        <f t="shared" si="11"/>
        <v/>
      </c>
      <c r="S65" s="201"/>
      <c r="T65" t="s">
        <v>475</v>
      </c>
      <c r="U65" s="201"/>
      <c r="W65" s="201"/>
      <c r="X65" s="202">
        <v>0</v>
      </c>
      <c r="Y65" s="200" t="s">
        <v>475</v>
      </c>
      <c r="Z65" s="5" t="s">
        <v>475</v>
      </c>
      <c r="AA65" s="200" t="str">
        <f t="shared" si="2"/>
        <v/>
      </c>
      <c r="AB65" s="200" t="str">
        <f t="shared" si="3"/>
        <v/>
      </c>
      <c r="AC65" s="201"/>
      <c r="AD65" s="201"/>
      <c r="AE65" s="77">
        <f t="shared" si="4"/>
        <v>0</v>
      </c>
      <c r="AF65" s="77">
        <f t="shared" si="5"/>
        <v>0</v>
      </c>
      <c r="AG65" s="77">
        <f t="array" ref="AG65">IFERROR($D65*U,0)</f>
        <v>0</v>
      </c>
      <c r="AH65" s="77">
        <f t="shared" si="10"/>
        <v>0</v>
      </c>
      <c r="AI65" s="77">
        <f t="shared" si="10"/>
        <v>0</v>
      </c>
      <c r="AJ65" s="203"/>
      <c r="AK65" s="203"/>
      <c r="AL65" s="203"/>
      <c r="AM65" s="203"/>
      <c r="AN65" t="s">
        <v>475</v>
      </c>
      <c r="AO65" t="s">
        <v>475</v>
      </c>
      <c r="AP65" t="s">
        <v>475</v>
      </c>
    </row>
    <row r="66" spans="1:43" customFormat="1" x14ac:dyDescent="0.25">
      <c r="A66" s="198">
        <v>45291</v>
      </c>
      <c r="B66" t="s">
        <v>635</v>
      </c>
      <c r="C66" t="s">
        <v>636</v>
      </c>
      <c r="D66" s="5">
        <f t="shared" si="6"/>
        <v>1271858.08</v>
      </c>
      <c r="E66" s="199">
        <v>1</v>
      </c>
      <c r="F66" s="5">
        <v>1409513.99</v>
      </c>
      <c r="G66" s="5">
        <v>137655.91</v>
      </c>
      <c r="H66" s="1" t="s">
        <v>24</v>
      </c>
      <c r="I66" t="s">
        <v>473</v>
      </c>
      <c r="J66" t="s">
        <v>474</v>
      </c>
      <c r="K66">
        <v>0</v>
      </c>
      <c r="L66" t="s">
        <v>473</v>
      </c>
      <c r="M66" t="s">
        <v>473</v>
      </c>
      <c r="N66" t="s">
        <v>23</v>
      </c>
      <c r="O66" s="5" t="str">
        <f t="shared" ref="O66:O129" si="12">IF(OR(C66="FIS1",C66="FIS2",C66="FIS4",C66="Red"),"Y","N")</f>
        <v>N</v>
      </c>
      <c r="P66" t="s">
        <v>475</v>
      </c>
      <c r="Q66" s="200" t="s">
        <v>475</v>
      </c>
      <c r="R66" s="200" t="str">
        <f t="shared" si="11"/>
        <v/>
      </c>
      <c r="S66" s="201"/>
      <c r="T66" t="s">
        <v>475</v>
      </c>
      <c r="U66" s="201"/>
      <c r="W66" s="201"/>
      <c r="X66" s="202">
        <v>0</v>
      </c>
      <c r="Y66" s="200" t="s">
        <v>475</v>
      </c>
      <c r="Z66" s="5" t="s">
        <v>475</v>
      </c>
      <c r="AA66" s="200" t="str">
        <f t="shared" ref="AA66:AA129" si="13">IFERROR(Y66*V66,"")</f>
        <v/>
      </c>
      <c r="AB66" s="200" t="str">
        <f t="shared" ref="AB66:AB129" si="14">IFERROR(Z66*V66,"")</f>
        <v/>
      </c>
      <c r="AC66" s="201"/>
      <c r="AD66" s="201"/>
      <c r="AE66" s="77">
        <f t="shared" ref="AE66:AE129" si="15">+IFERROR(R66*D66,0)</f>
        <v>0</v>
      </c>
      <c r="AF66" s="77">
        <f t="shared" ref="AF66:AF129" si="16">+IFERROR(D66*T66,0)</f>
        <v>0</v>
      </c>
      <c r="AG66" s="77">
        <f t="array" ref="AG66">IFERROR($D66*U,0)</f>
        <v>0</v>
      </c>
      <c r="AH66" s="77">
        <f t="shared" si="10"/>
        <v>0</v>
      </c>
      <c r="AI66" s="77">
        <f t="shared" si="10"/>
        <v>0</v>
      </c>
      <c r="AJ66" s="203"/>
      <c r="AK66" s="203"/>
      <c r="AL66" s="203"/>
      <c r="AM66" s="203"/>
      <c r="AN66" t="s">
        <v>475</v>
      </c>
      <c r="AO66" t="s">
        <v>475</v>
      </c>
      <c r="AP66" t="s">
        <v>475</v>
      </c>
    </row>
    <row r="67" spans="1:43" customFormat="1" x14ac:dyDescent="0.25">
      <c r="A67" s="198">
        <v>45291</v>
      </c>
      <c r="B67" t="s">
        <v>637</v>
      </c>
      <c r="C67" t="s">
        <v>638</v>
      </c>
      <c r="D67" s="5">
        <f t="shared" ref="D67:D130" si="17">+IF(F67-G67&lt;0,0,F67-G67)</f>
        <v>924944.0399999998</v>
      </c>
      <c r="E67" s="199">
        <v>1</v>
      </c>
      <c r="F67" s="5">
        <v>1716613.7999999998</v>
      </c>
      <c r="G67" s="5">
        <v>791669.76000000001</v>
      </c>
      <c r="H67" s="1" t="s">
        <v>23</v>
      </c>
      <c r="I67" t="s">
        <v>500</v>
      </c>
      <c r="J67" t="s">
        <v>504</v>
      </c>
      <c r="K67">
        <v>1</v>
      </c>
      <c r="L67" t="s">
        <v>500</v>
      </c>
      <c r="M67" s="208" t="s">
        <v>506</v>
      </c>
      <c r="N67" t="s">
        <v>24</v>
      </c>
      <c r="O67" s="5" t="str">
        <f t="shared" si="12"/>
        <v>N</v>
      </c>
      <c r="P67" t="s">
        <v>475</v>
      </c>
      <c r="Q67" s="200" t="s">
        <v>475</v>
      </c>
      <c r="R67" s="200" t="str">
        <f t="shared" si="11"/>
        <v/>
      </c>
      <c r="S67" s="201"/>
      <c r="T67" t="s">
        <v>475</v>
      </c>
      <c r="U67" s="201"/>
      <c r="W67" s="201"/>
      <c r="X67" s="202">
        <v>0</v>
      </c>
      <c r="Y67" s="200" t="s">
        <v>475</v>
      </c>
      <c r="Z67" s="5" t="s">
        <v>475</v>
      </c>
      <c r="AA67" s="200" t="str">
        <f t="shared" si="13"/>
        <v/>
      </c>
      <c r="AB67" s="200" t="str">
        <f t="shared" si="14"/>
        <v/>
      </c>
      <c r="AC67" s="201"/>
      <c r="AD67" s="201"/>
      <c r="AE67" s="77">
        <f t="shared" si="15"/>
        <v>0</v>
      </c>
      <c r="AF67" s="77">
        <f t="shared" si="16"/>
        <v>0</v>
      </c>
      <c r="AG67" s="77">
        <f t="array" ref="AG67">IFERROR($D67*U,0)</f>
        <v>0</v>
      </c>
      <c r="AH67" s="77">
        <f t="shared" si="10"/>
        <v>0</v>
      </c>
      <c r="AI67" s="77">
        <f t="shared" si="10"/>
        <v>0</v>
      </c>
      <c r="AJ67" s="203"/>
      <c r="AK67" s="203"/>
      <c r="AL67" s="203"/>
      <c r="AM67" s="203"/>
      <c r="AN67" t="s">
        <v>22</v>
      </c>
      <c r="AO67" t="s">
        <v>615</v>
      </c>
      <c r="AP67" t="s">
        <v>475</v>
      </c>
    </row>
    <row r="68" spans="1:43" customFormat="1" x14ac:dyDescent="0.25">
      <c r="A68" s="198">
        <v>45291</v>
      </c>
      <c r="B68" t="s">
        <v>639</v>
      </c>
      <c r="C68" t="s">
        <v>640</v>
      </c>
      <c r="D68" s="5">
        <f t="shared" si="17"/>
        <v>6115202.1699999999</v>
      </c>
      <c r="E68" s="199">
        <v>1</v>
      </c>
      <c r="F68" s="5">
        <v>8274753.8399999999</v>
      </c>
      <c r="G68" s="5">
        <v>2159551.67</v>
      </c>
      <c r="H68" s="1" t="s">
        <v>24</v>
      </c>
      <c r="I68" t="s">
        <v>473</v>
      </c>
      <c r="J68" t="s">
        <v>474</v>
      </c>
      <c r="K68">
        <v>0</v>
      </c>
      <c r="L68" t="s">
        <v>473</v>
      </c>
      <c r="M68" t="s">
        <v>473</v>
      </c>
      <c r="N68" t="s">
        <v>23</v>
      </c>
      <c r="O68" s="5" t="str">
        <f t="shared" si="12"/>
        <v>N</v>
      </c>
      <c r="P68" t="s">
        <v>475</v>
      </c>
      <c r="Q68" s="200" t="s">
        <v>475</v>
      </c>
      <c r="R68" s="200" t="str">
        <f t="shared" si="11"/>
        <v/>
      </c>
      <c r="S68" s="201"/>
      <c r="T68" t="s">
        <v>475</v>
      </c>
      <c r="U68" s="201"/>
      <c r="W68" s="201"/>
      <c r="X68" s="202">
        <v>0</v>
      </c>
      <c r="Y68" s="200" t="s">
        <v>475</v>
      </c>
      <c r="Z68" s="5" t="s">
        <v>475</v>
      </c>
      <c r="AA68" s="200" t="str">
        <f t="shared" si="13"/>
        <v/>
      </c>
      <c r="AB68" s="200" t="str">
        <f t="shared" si="14"/>
        <v/>
      </c>
      <c r="AC68" s="201"/>
      <c r="AD68" s="201"/>
      <c r="AE68" s="77">
        <f t="shared" si="15"/>
        <v>0</v>
      </c>
      <c r="AF68" s="77">
        <f t="shared" si="16"/>
        <v>0</v>
      </c>
      <c r="AG68" s="77">
        <f t="array" ref="AG68">IFERROR($D68*U,0)</f>
        <v>0</v>
      </c>
      <c r="AH68" s="77">
        <f t="shared" si="10"/>
        <v>0</v>
      </c>
      <c r="AI68" s="77">
        <f t="shared" si="10"/>
        <v>0</v>
      </c>
      <c r="AJ68" s="203"/>
      <c r="AK68" s="203"/>
      <c r="AL68" s="203"/>
      <c r="AM68" s="203"/>
      <c r="AN68" t="s">
        <v>475</v>
      </c>
      <c r="AO68" t="s">
        <v>475</v>
      </c>
      <c r="AP68" t="s">
        <v>475</v>
      </c>
    </row>
    <row r="69" spans="1:43" customFormat="1" x14ac:dyDescent="0.25">
      <c r="A69" s="198">
        <v>45291</v>
      </c>
      <c r="B69" t="s">
        <v>641</v>
      </c>
      <c r="C69" t="s">
        <v>642</v>
      </c>
      <c r="D69" s="5">
        <f t="shared" si="17"/>
        <v>3181832.4</v>
      </c>
      <c r="E69" s="199">
        <v>1</v>
      </c>
      <c r="F69" s="5">
        <v>3328093.28</v>
      </c>
      <c r="G69" s="5">
        <v>146260.88</v>
      </c>
      <c r="H69" s="1" t="s">
        <v>24</v>
      </c>
      <c r="I69" t="s">
        <v>473</v>
      </c>
      <c r="J69" t="s">
        <v>474</v>
      </c>
      <c r="K69">
        <v>0</v>
      </c>
      <c r="L69" t="s">
        <v>473</v>
      </c>
      <c r="M69" t="s">
        <v>473</v>
      </c>
      <c r="N69" t="s">
        <v>23</v>
      </c>
      <c r="O69" s="5" t="str">
        <f t="shared" si="12"/>
        <v>N</v>
      </c>
      <c r="P69" t="s">
        <v>475</v>
      </c>
      <c r="Q69" s="200" t="s">
        <v>475</v>
      </c>
      <c r="R69" s="200" t="str">
        <f t="shared" si="11"/>
        <v/>
      </c>
      <c r="S69" s="201"/>
      <c r="T69" t="s">
        <v>475</v>
      </c>
      <c r="U69" s="201"/>
      <c r="W69" s="201"/>
      <c r="X69" s="202">
        <v>0</v>
      </c>
      <c r="Y69" s="200" t="s">
        <v>475</v>
      </c>
      <c r="Z69" s="5" t="s">
        <v>475</v>
      </c>
      <c r="AA69" s="200" t="str">
        <f t="shared" si="13"/>
        <v/>
      </c>
      <c r="AB69" s="200" t="str">
        <f t="shared" si="14"/>
        <v/>
      </c>
      <c r="AC69" s="201"/>
      <c r="AD69" s="201"/>
      <c r="AE69" s="77">
        <f t="shared" si="15"/>
        <v>0</v>
      </c>
      <c r="AF69" s="77">
        <f t="shared" si="16"/>
        <v>0</v>
      </c>
      <c r="AG69" s="77">
        <f t="array" ref="AG69">IFERROR($D69*U,0)</f>
        <v>0</v>
      </c>
      <c r="AH69" s="77">
        <f t="shared" si="10"/>
        <v>0</v>
      </c>
      <c r="AI69" s="77">
        <f t="shared" si="10"/>
        <v>0</v>
      </c>
      <c r="AJ69" s="203"/>
      <c r="AK69" s="203"/>
      <c r="AL69" s="203"/>
      <c r="AM69" s="203"/>
      <c r="AN69" t="s">
        <v>475</v>
      </c>
      <c r="AO69" t="s">
        <v>475</v>
      </c>
      <c r="AP69" t="s">
        <v>475</v>
      </c>
    </row>
    <row r="70" spans="1:43" customFormat="1" x14ac:dyDescent="0.25">
      <c r="A70" s="198">
        <v>45291</v>
      </c>
      <c r="B70" t="s">
        <v>643</v>
      </c>
      <c r="C70" t="s">
        <v>644</v>
      </c>
      <c r="D70" s="5">
        <f t="shared" si="17"/>
        <v>421592.82</v>
      </c>
      <c r="E70" s="199">
        <v>1</v>
      </c>
      <c r="F70" s="5">
        <v>506094.68</v>
      </c>
      <c r="G70" s="5">
        <v>84501.86</v>
      </c>
      <c r="H70" s="1" t="s">
        <v>23</v>
      </c>
      <c r="I70" t="s">
        <v>500</v>
      </c>
      <c r="J70" t="s">
        <v>504</v>
      </c>
      <c r="K70">
        <v>1</v>
      </c>
      <c r="L70" t="s">
        <v>500</v>
      </c>
      <c r="M70" s="208" t="s">
        <v>506</v>
      </c>
      <c r="N70" t="s">
        <v>24</v>
      </c>
      <c r="O70" s="5" t="str">
        <f t="shared" si="12"/>
        <v>N</v>
      </c>
      <c r="P70" t="s">
        <v>475</v>
      </c>
      <c r="Q70" s="200" t="s">
        <v>475</v>
      </c>
      <c r="R70" s="200" t="str">
        <f t="shared" si="11"/>
        <v/>
      </c>
      <c r="S70" s="201"/>
      <c r="T70" t="s">
        <v>475</v>
      </c>
      <c r="U70" s="201"/>
      <c r="W70" s="201"/>
      <c r="X70" s="202">
        <v>0</v>
      </c>
      <c r="Y70" s="200" t="s">
        <v>475</v>
      </c>
      <c r="Z70" s="5" t="s">
        <v>475</v>
      </c>
      <c r="AA70" s="200" t="str">
        <f t="shared" si="13"/>
        <v/>
      </c>
      <c r="AB70" s="200" t="str">
        <f t="shared" si="14"/>
        <v/>
      </c>
      <c r="AC70" s="201"/>
      <c r="AD70" s="201"/>
      <c r="AE70" s="77">
        <f t="shared" si="15"/>
        <v>0</v>
      </c>
      <c r="AF70" s="77">
        <f t="shared" si="16"/>
        <v>0</v>
      </c>
      <c r="AG70" s="77">
        <f t="array" ref="AG70">IFERROR($D70*U,0)</f>
        <v>0</v>
      </c>
      <c r="AH70" s="77">
        <f t="shared" si="10"/>
        <v>0</v>
      </c>
      <c r="AI70" s="77">
        <f t="shared" si="10"/>
        <v>0</v>
      </c>
      <c r="AJ70" s="203"/>
      <c r="AK70" s="203"/>
      <c r="AL70" s="203"/>
      <c r="AM70" s="203"/>
      <c r="AN70" t="s">
        <v>22</v>
      </c>
      <c r="AO70" t="s">
        <v>571</v>
      </c>
      <c r="AP70" t="s">
        <v>475</v>
      </c>
    </row>
    <row r="71" spans="1:43" customFormat="1" x14ac:dyDescent="0.25">
      <c r="A71" s="198">
        <v>45291</v>
      </c>
      <c r="B71" t="s">
        <v>645</v>
      </c>
      <c r="C71" t="s">
        <v>646</v>
      </c>
      <c r="D71" s="5">
        <f t="shared" si="17"/>
        <v>16529115.680000002</v>
      </c>
      <c r="E71" s="199">
        <v>1</v>
      </c>
      <c r="F71" s="5">
        <v>16610154.560000002</v>
      </c>
      <c r="G71" s="5">
        <v>81038.880000000005</v>
      </c>
      <c r="H71" s="1" t="s">
        <v>24</v>
      </c>
      <c r="I71" t="s">
        <v>473</v>
      </c>
      <c r="J71" t="s">
        <v>474</v>
      </c>
      <c r="K71">
        <v>0</v>
      </c>
      <c r="L71" t="s">
        <v>473</v>
      </c>
      <c r="M71" t="s">
        <v>473</v>
      </c>
      <c r="N71" t="s">
        <v>23</v>
      </c>
      <c r="O71" s="5" t="str">
        <f t="shared" si="12"/>
        <v>N</v>
      </c>
      <c r="P71" t="s">
        <v>475</v>
      </c>
      <c r="Q71" s="200" t="s">
        <v>475</v>
      </c>
      <c r="R71" s="200" t="str">
        <f t="shared" si="11"/>
        <v/>
      </c>
      <c r="S71" s="201"/>
      <c r="T71" t="s">
        <v>475</v>
      </c>
      <c r="U71" s="201"/>
      <c r="W71" s="201"/>
      <c r="X71" s="202">
        <v>0</v>
      </c>
      <c r="Y71" s="200" t="s">
        <v>475</v>
      </c>
      <c r="Z71" s="5" t="s">
        <v>475</v>
      </c>
      <c r="AA71" s="200" t="str">
        <f t="shared" si="13"/>
        <v/>
      </c>
      <c r="AB71" s="200" t="str">
        <f t="shared" si="14"/>
        <v/>
      </c>
      <c r="AC71" s="201"/>
      <c r="AD71" s="201"/>
      <c r="AE71" s="77">
        <f t="shared" si="15"/>
        <v>0</v>
      </c>
      <c r="AF71" s="77">
        <f t="shared" si="16"/>
        <v>0</v>
      </c>
      <c r="AG71" s="77">
        <f t="array" ref="AG71">IFERROR($D71*U,0)</f>
        <v>0</v>
      </c>
      <c r="AH71" s="77">
        <f t="shared" si="10"/>
        <v>0</v>
      </c>
      <c r="AI71" s="77">
        <f t="shared" si="10"/>
        <v>0</v>
      </c>
      <c r="AJ71" s="203"/>
      <c r="AK71" s="203"/>
      <c r="AL71" s="203"/>
      <c r="AM71" s="203"/>
      <c r="AN71" t="s">
        <v>475</v>
      </c>
      <c r="AO71" t="s">
        <v>475</v>
      </c>
      <c r="AP71" t="s">
        <v>475</v>
      </c>
    </row>
    <row r="72" spans="1:43" customFormat="1" x14ac:dyDescent="0.25">
      <c r="A72" s="198">
        <v>45291</v>
      </c>
      <c r="B72" t="s">
        <v>647</v>
      </c>
      <c r="C72" t="s">
        <v>648</v>
      </c>
      <c r="D72" s="5">
        <f t="shared" si="17"/>
        <v>309917.25</v>
      </c>
      <c r="E72" s="199">
        <v>1</v>
      </c>
      <c r="F72" s="5">
        <v>609064.5</v>
      </c>
      <c r="G72" s="5">
        <v>299147.25</v>
      </c>
      <c r="H72" s="1" t="s">
        <v>23</v>
      </c>
      <c r="I72" t="s">
        <v>500</v>
      </c>
      <c r="J72" t="s">
        <v>567</v>
      </c>
      <c r="K72">
        <v>0</v>
      </c>
      <c r="L72" t="s">
        <v>500</v>
      </c>
      <c r="M72" s="208" t="s">
        <v>506</v>
      </c>
      <c r="N72" t="s">
        <v>23</v>
      </c>
      <c r="O72" s="5" t="str">
        <f t="shared" si="12"/>
        <v>N</v>
      </c>
      <c r="P72" s="208" t="s">
        <v>487</v>
      </c>
      <c r="Q72" s="200" t="s">
        <v>475</v>
      </c>
      <c r="R72" s="204">
        <v>0.92100000000000004</v>
      </c>
      <c r="S72" s="201"/>
      <c r="T72" s="208">
        <v>9.4E-2</v>
      </c>
      <c r="U72" s="201"/>
      <c r="V72" s="208">
        <v>1</v>
      </c>
      <c r="W72" s="201"/>
      <c r="X72" s="202">
        <v>0</v>
      </c>
      <c r="Y72" s="200" t="s">
        <v>475</v>
      </c>
      <c r="Z72" s="205">
        <v>9.4E-2</v>
      </c>
      <c r="AA72" s="200" t="str">
        <f t="shared" si="13"/>
        <v/>
      </c>
      <c r="AB72" s="200">
        <f t="shared" si="14"/>
        <v>9.4E-2</v>
      </c>
      <c r="AC72" s="201"/>
      <c r="AD72" s="201"/>
      <c r="AE72" s="77">
        <f t="shared" si="15"/>
        <v>285433.78724999999</v>
      </c>
      <c r="AF72" s="77">
        <f t="shared" si="16"/>
        <v>29132.2215</v>
      </c>
      <c r="AG72" s="77">
        <f t="array" ref="AG72">IFERROR($D72*U,0)</f>
        <v>0</v>
      </c>
      <c r="AH72" s="77">
        <f t="shared" si="10"/>
        <v>0</v>
      </c>
      <c r="AI72" s="77">
        <f t="shared" si="10"/>
        <v>29132.2215</v>
      </c>
      <c r="AJ72" s="203"/>
      <c r="AK72" s="203"/>
      <c r="AL72" s="203"/>
      <c r="AM72" s="203"/>
      <c r="AN72" s="206" t="s">
        <v>22</v>
      </c>
      <c r="AO72" s="206" t="s">
        <v>549</v>
      </c>
      <c r="AP72" s="206" t="s">
        <v>550</v>
      </c>
      <c r="AQ72" s="207" t="s">
        <v>490</v>
      </c>
    </row>
    <row r="73" spans="1:43" customFormat="1" x14ac:dyDescent="0.25">
      <c r="A73" s="198">
        <v>45291</v>
      </c>
      <c r="B73" t="s">
        <v>649</v>
      </c>
      <c r="C73" t="s">
        <v>650</v>
      </c>
      <c r="D73" s="5">
        <f t="shared" si="17"/>
        <v>4398234.66</v>
      </c>
      <c r="E73" s="199">
        <v>1</v>
      </c>
      <c r="F73" s="5">
        <v>4447649.62</v>
      </c>
      <c r="G73" s="5">
        <v>49414.96</v>
      </c>
      <c r="H73" s="1" t="s">
        <v>24</v>
      </c>
      <c r="I73" t="s">
        <v>482</v>
      </c>
      <c r="J73" t="s">
        <v>474</v>
      </c>
      <c r="K73">
        <v>0</v>
      </c>
      <c r="L73" t="s">
        <v>483</v>
      </c>
      <c r="M73" t="s">
        <v>483</v>
      </c>
      <c r="N73" t="s">
        <v>23</v>
      </c>
      <c r="O73" s="5" t="str">
        <f t="shared" si="12"/>
        <v>N</v>
      </c>
      <c r="P73" t="s">
        <v>484</v>
      </c>
      <c r="Q73" s="200">
        <v>0</v>
      </c>
      <c r="R73" s="200">
        <f t="shared" ref="R73:R136" si="18">IFERROR(V73*Q73,"")</f>
        <v>0</v>
      </c>
      <c r="S73" s="201"/>
      <c r="T73">
        <v>0</v>
      </c>
      <c r="U73" s="201"/>
      <c r="W73" s="201"/>
      <c r="X73" s="202">
        <v>0</v>
      </c>
      <c r="Y73" s="200">
        <v>0</v>
      </c>
      <c r="Z73" s="5">
        <v>0</v>
      </c>
      <c r="AA73" s="200">
        <f t="shared" si="13"/>
        <v>0</v>
      </c>
      <c r="AB73" s="200">
        <f t="shared" si="14"/>
        <v>0</v>
      </c>
      <c r="AC73" s="201"/>
      <c r="AD73" s="201"/>
      <c r="AE73" s="77">
        <f t="shared" si="15"/>
        <v>0</v>
      </c>
      <c r="AF73" s="77">
        <f t="shared" si="16"/>
        <v>0</v>
      </c>
      <c r="AG73" s="77">
        <f t="array" ref="AG73">IFERROR($D73*U,0)</f>
        <v>0</v>
      </c>
      <c r="AH73" s="77">
        <f t="shared" si="10"/>
        <v>0</v>
      </c>
      <c r="AI73" s="77">
        <f t="shared" si="10"/>
        <v>0</v>
      </c>
      <c r="AJ73" s="203"/>
      <c r="AK73" s="203"/>
      <c r="AL73" s="203"/>
      <c r="AM73" s="203"/>
      <c r="AN73" t="s">
        <v>25</v>
      </c>
      <c r="AO73" t="s">
        <v>651</v>
      </c>
      <c r="AP73" t="s">
        <v>475</v>
      </c>
    </row>
    <row r="74" spans="1:43" customFormat="1" x14ac:dyDescent="0.25">
      <c r="A74" s="198">
        <v>45291</v>
      </c>
      <c r="B74" t="s">
        <v>652</v>
      </c>
      <c r="C74" t="s">
        <v>653</v>
      </c>
      <c r="D74" s="5">
        <f t="shared" si="17"/>
        <v>480989.13000000006</v>
      </c>
      <c r="E74" s="199">
        <v>1</v>
      </c>
      <c r="F74" s="5">
        <v>549876.19000000006</v>
      </c>
      <c r="G74" s="5">
        <v>68887.06</v>
      </c>
      <c r="H74" s="1" t="s">
        <v>24</v>
      </c>
      <c r="I74" t="s">
        <v>482</v>
      </c>
      <c r="J74" t="s">
        <v>474</v>
      </c>
      <c r="K74">
        <v>0</v>
      </c>
      <c r="L74" t="s">
        <v>483</v>
      </c>
      <c r="M74" t="s">
        <v>483</v>
      </c>
      <c r="N74" t="s">
        <v>23</v>
      </c>
      <c r="O74" s="5" t="str">
        <f t="shared" si="12"/>
        <v>N</v>
      </c>
      <c r="P74" t="s">
        <v>484</v>
      </c>
      <c r="Q74" s="200">
        <v>0</v>
      </c>
      <c r="R74" s="200">
        <f t="shared" si="18"/>
        <v>0</v>
      </c>
      <c r="S74" s="201"/>
      <c r="T74">
        <v>0</v>
      </c>
      <c r="U74" s="201"/>
      <c r="W74" s="201"/>
      <c r="X74" s="202">
        <v>0</v>
      </c>
      <c r="Y74" s="200">
        <v>0</v>
      </c>
      <c r="Z74" s="5">
        <v>0</v>
      </c>
      <c r="AA74" s="200">
        <f t="shared" si="13"/>
        <v>0</v>
      </c>
      <c r="AB74" s="200">
        <f t="shared" si="14"/>
        <v>0</v>
      </c>
      <c r="AC74" s="201"/>
      <c r="AD74" s="201"/>
      <c r="AE74" s="77">
        <f t="shared" si="15"/>
        <v>0</v>
      </c>
      <c r="AF74" s="77">
        <f t="shared" si="16"/>
        <v>0</v>
      </c>
      <c r="AG74" s="77">
        <f t="array" ref="AG74">IFERROR($D74*U,0)</f>
        <v>0</v>
      </c>
      <c r="AH74" s="77">
        <f t="shared" si="10"/>
        <v>0</v>
      </c>
      <c r="AI74" s="77">
        <f t="shared" si="10"/>
        <v>0</v>
      </c>
      <c r="AJ74" s="203"/>
      <c r="AK74" s="203"/>
      <c r="AL74" s="203"/>
      <c r="AM74" s="203"/>
      <c r="AN74" t="s">
        <v>25</v>
      </c>
      <c r="AO74" t="s">
        <v>654</v>
      </c>
      <c r="AP74" t="s">
        <v>475</v>
      </c>
    </row>
    <row r="75" spans="1:43" customFormat="1" x14ac:dyDescent="0.25">
      <c r="A75" s="198">
        <v>45291</v>
      </c>
      <c r="B75" t="s">
        <v>655</v>
      </c>
      <c r="C75" t="s">
        <v>656</v>
      </c>
      <c r="D75" s="5">
        <f t="shared" si="17"/>
        <v>845090.78</v>
      </c>
      <c r="E75" s="199">
        <v>1</v>
      </c>
      <c r="F75" s="5">
        <v>895084.25</v>
      </c>
      <c r="G75" s="5">
        <v>49993.47</v>
      </c>
      <c r="H75" s="1" t="s">
        <v>23</v>
      </c>
      <c r="I75" t="s">
        <v>500</v>
      </c>
      <c r="J75" t="s">
        <v>504</v>
      </c>
      <c r="K75">
        <v>1</v>
      </c>
      <c r="L75" t="s">
        <v>500</v>
      </c>
      <c r="N75" t="s">
        <v>24</v>
      </c>
      <c r="O75" s="5" t="str">
        <f t="shared" si="12"/>
        <v>N</v>
      </c>
      <c r="P75" t="s">
        <v>475</v>
      </c>
      <c r="Q75" s="200" t="s">
        <v>475</v>
      </c>
      <c r="R75" s="200" t="str">
        <f t="shared" si="18"/>
        <v/>
      </c>
      <c r="S75" s="201"/>
      <c r="T75" t="s">
        <v>475</v>
      </c>
      <c r="U75" s="201"/>
      <c r="W75" s="201"/>
      <c r="X75" s="202">
        <v>0</v>
      </c>
      <c r="Y75" s="200" t="s">
        <v>475</v>
      </c>
      <c r="Z75" s="5" t="s">
        <v>475</v>
      </c>
      <c r="AA75" s="200" t="str">
        <f t="shared" si="13"/>
        <v/>
      </c>
      <c r="AB75" s="200" t="str">
        <f t="shared" si="14"/>
        <v/>
      </c>
      <c r="AC75" s="201"/>
      <c r="AD75" s="201"/>
      <c r="AE75" s="77">
        <f t="shared" si="15"/>
        <v>0</v>
      </c>
      <c r="AF75" s="77">
        <f t="shared" si="16"/>
        <v>0</v>
      </c>
      <c r="AG75" s="77">
        <f t="array" ref="AG75">IFERROR($D75*U,0)</f>
        <v>0</v>
      </c>
      <c r="AH75" s="77">
        <f t="shared" si="10"/>
        <v>0</v>
      </c>
      <c r="AI75" s="77">
        <f t="shared" si="10"/>
        <v>0</v>
      </c>
      <c r="AJ75" s="203"/>
      <c r="AK75" s="203"/>
      <c r="AL75" s="203"/>
      <c r="AM75" s="203"/>
      <c r="AN75" t="s">
        <v>475</v>
      </c>
      <c r="AO75" t="s">
        <v>475</v>
      </c>
      <c r="AP75" t="s">
        <v>475</v>
      </c>
    </row>
    <row r="76" spans="1:43" customFormat="1" x14ac:dyDescent="0.25">
      <c r="A76" s="198">
        <v>45291</v>
      </c>
      <c r="B76" t="s">
        <v>657</v>
      </c>
      <c r="C76" t="s">
        <v>658</v>
      </c>
      <c r="D76" s="5">
        <f t="shared" si="17"/>
        <v>512061.48</v>
      </c>
      <c r="E76" s="199">
        <v>1</v>
      </c>
      <c r="F76" s="5">
        <v>606470.81999999995</v>
      </c>
      <c r="G76" s="5">
        <v>94409.34</v>
      </c>
      <c r="H76" s="1" t="s">
        <v>23</v>
      </c>
      <c r="I76" t="s">
        <v>500</v>
      </c>
      <c r="J76" t="s">
        <v>474</v>
      </c>
      <c r="K76">
        <v>0</v>
      </c>
      <c r="L76" t="s">
        <v>500</v>
      </c>
      <c r="N76" t="s">
        <v>23</v>
      </c>
      <c r="O76" s="5" t="str">
        <f t="shared" si="12"/>
        <v>N</v>
      </c>
      <c r="P76" t="s">
        <v>475</v>
      </c>
      <c r="Q76" s="200" t="s">
        <v>475</v>
      </c>
      <c r="R76" s="200" t="str">
        <f t="shared" si="18"/>
        <v/>
      </c>
      <c r="S76" s="201"/>
      <c r="T76" t="s">
        <v>475</v>
      </c>
      <c r="U76" s="201"/>
      <c r="W76" s="201"/>
      <c r="X76" s="202">
        <v>0</v>
      </c>
      <c r="Y76" s="200" t="s">
        <v>475</v>
      </c>
      <c r="Z76" s="5" t="s">
        <v>475</v>
      </c>
      <c r="AA76" s="200" t="str">
        <f t="shared" si="13"/>
        <v/>
      </c>
      <c r="AB76" s="200" t="str">
        <f t="shared" si="14"/>
        <v/>
      </c>
      <c r="AC76" s="201"/>
      <c r="AD76" s="201"/>
      <c r="AE76" s="77">
        <f t="shared" si="15"/>
        <v>0</v>
      </c>
      <c r="AF76" s="77">
        <f t="shared" si="16"/>
        <v>0</v>
      </c>
      <c r="AG76" s="77">
        <f t="array" ref="AG76">IFERROR($D76*U,0)</f>
        <v>0</v>
      </c>
      <c r="AH76" s="77">
        <f t="shared" si="10"/>
        <v>0</v>
      </c>
      <c r="AI76" s="77">
        <f t="shared" si="10"/>
        <v>0</v>
      </c>
      <c r="AJ76" s="203"/>
      <c r="AK76" s="203"/>
      <c r="AL76" s="203"/>
      <c r="AM76" s="203"/>
      <c r="AN76" t="s">
        <v>475</v>
      </c>
      <c r="AO76" t="s">
        <v>475</v>
      </c>
      <c r="AP76" t="s">
        <v>475</v>
      </c>
    </row>
    <row r="77" spans="1:43" customFormat="1" x14ac:dyDescent="0.25">
      <c r="A77" s="198">
        <v>45291</v>
      </c>
      <c r="B77" t="s">
        <v>659</v>
      </c>
      <c r="C77" t="s">
        <v>660</v>
      </c>
      <c r="D77" s="5">
        <f t="shared" si="17"/>
        <v>2626352.1800000002</v>
      </c>
      <c r="E77" s="199">
        <v>1</v>
      </c>
      <c r="F77" s="5">
        <v>2639709.2400000002</v>
      </c>
      <c r="G77" s="5">
        <v>13357.06</v>
      </c>
      <c r="H77" s="1" t="s">
        <v>24</v>
      </c>
      <c r="I77" t="s">
        <v>482</v>
      </c>
      <c r="J77" t="s">
        <v>474</v>
      </c>
      <c r="K77">
        <v>0</v>
      </c>
      <c r="L77" t="s">
        <v>483</v>
      </c>
      <c r="M77" t="s">
        <v>483</v>
      </c>
      <c r="N77" t="s">
        <v>23</v>
      </c>
      <c r="O77" s="5" t="str">
        <f t="shared" si="12"/>
        <v>N</v>
      </c>
      <c r="P77" t="s">
        <v>484</v>
      </c>
      <c r="Q77" s="200">
        <v>0</v>
      </c>
      <c r="R77" s="200">
        <f t="shared" si="18"/>
        <v>0</v>
      </c>
      <c r="S77" s="201"/>
      <c r="T77">
        <v>0</v>
      </c>
      <c r="U77" s="201"/>
      <c r="W77" s="201"/>
      <c r="X77" s="202">
        <v>0</v>
      </c>
      <c r="Y77" s="200">
        <v>0</v>
      </c>
      <c r="Z77" s="5">
        <v>0</v>
      </c>
      <c r="AA77" s="200">
        <f t="shared" si="13"/>
        <v>0</v>
      </c>
      <c r="AB77" s="200">
        <f t="shared" si="14"/>
        <v>0</v>
      </c>
      <c r="AC77" s="201"/>
      <c r="AD77" s="201"/>
      <c r="AE77" s="77">
        <f t="shared" si="15"/>
        <v>0</v>
      </c>
      <c r="AF77" s="77">
        <f t="shared" si="16"/>
        <v>0</v>
      </c>
      <c r="AG77" s="77">
        <f t="array" ref="AG77">IFERROR($D77*U,0)</f>
        <v>0</v>
      </c>
      <c r="AH77" s="77">
        <f t="shared" si="10"/>
        <v>0</v>
      </c>
      <c r="AI77" s="77">
        <f t="shared" si="10"/>
        <v>0</v>
      </c>
      <c r="AJ77" s="203"/>
      <c r="AK77" s="203"/>
      <c r="AL77" s="203"/>
      <c r="AM77" s="203"/>
      <c r="AN77" t="s">
        <v>25</v>
      </c>
      <c r="AO77" t="s">
        <v>661</v>
      </c>
      <c r="AP77" t="s">
        <v>475</v>
      </c>
    </row>
    <row r="78" spans="1:43" customFormat="1" x14ac:dyDescent="0.25">
      <c r="A78" s="198">
        <v>45291</v>
      </c>
      <c r="B78" t="s">
        <v>662</v>
      </c>
      <c r="C78" t="s">
        <v>663</v>
      </c>
      <c r="D78" s="5">
        <f t="shared" si="17"/>
        <v>144251.16</v>
      </c>
      <c r="E78" s="199">
        <v>1</v>
      </c>
      <c r="F78" s="5">
        <v>169109.95</v>
      </c>
      <c r="G78" s="5">
        <v>24858.79</v>
      </c>
      <c r="H78" s="1" t="s">
        <v>24</v>
      </c>
      <c r="I78" t="s">
        <v>473</v>
      </c>
      <c r="J78" t="s">
        <v>474</v>
      </c>
      <c r="K78">
        <v>0</v>
      </c>
      <c r="L78" t="s">
        <v>473</v>
      </c>
      <c r="M78" t="s">
        <v>473</v>
      </c>
      <c r="N78" t="s">
        <v>23</v>
      </c>
      <c r="O78" s="5" t="str">
        <f t="shared" si="12"/>
        <v>N</v>
      </c>
      <c r="P78" t="s">
        <v>475</v>
      </c>
      <c r="Q78" s="200" t="s">
        <v>475</v>
      </c>
      <c r="R78" s="200" t="str">
        <f t="shared" si="18"/>
        <v/>
      </c>
      <c r="S78" s="201"/>
      <c r="T78" t="s">
        <v>475</v>
      </c>
      <c r="U78" s="201"/>
      <c r="W78" s="201"/>
      <c r="X78" s="202">
        <v>0</v>
      </c>
      <c r="Y78" s="200" t="s">
        <v>475</v>
      </c>
      <c r="Z78" s="5" t="s">
        <v>475</v>
      </c>
      <c r="AA78" s="200" t="str">
        <f t="shared" si="13"/>
        <v/>
      </c>
      <c r="AB78" s="200" t="str">
        <f t="shared" si="14"/>
        <v/>
      </c>
      <c r="AC78" s="201"/>
      <c r="AD78" s="201"/>
      <c r="AE78" s="77">
        <f t="shared" si="15"/>
        <v>0</v>
      </c>
      <c r="AF78" s="77">
        <f t="shared" si="16"/>
        <v>0</v>
      </c>
      <c r="AG78" s="77">
        <f t="array" ref="AG78">IFERROR($D78*U,0)</f>
        <v>0</v>
      </c>
      <c r="AH78" s="77">
        <f t="shared" si="10"/>
        <v>0</v>
      </c>
      <c r="AI78" s="77">
        <f t="shared" si="10"/>
        <v>0</v>
      </c>
      <c r="AJ78" s="203"/>
      <c r="AK78" s="203"/>
      <c r="AL78" s="203"/>
      <c r="AM78" s="203"/>
      <c r="AN78" t="s">
        <v>475</v>
      </c>
      <c r="AO78" t="s">
        <v>475</v>
      </c>
      <c r="AP78" t="s">
        <v>475</v>
      </c>
    </row>
    <row r="79" spans="1:43" customFormat="1" x14ac:dyDescent="0.25">
      <c r="A79" s="198">
        <v>45291</v>
      </c>
      <c r="B79" t="s">
        <v>664</v>
      </c>
      <c r="C79" t="s">
        <v>665</v>
      </c>
      <c r="D79" s="5">
        <f t="shared" si="17"/>
        <v>668681.51000000013</v>
      </c>
      <c r="E79" s="199">
        <v>1</v>
      </c>
      <c r="F79" s="5">
        <v>1103307.1200000001</v>
      </c>
      <c r="G79" s="5">
        <v>434625.61</v>
      </c>
      <c r="H79" s="1" t="s">
        <v>24</v>
      </c>
      <c r="I79" t="s">
        <v>473</v>
      </c>
      <c r="J79" t="s">
        <v>474</v>
      </c>
      <c r="K79">
        <v>0</v>
      </c>
      <c r="L79" t="s">
        <v>473</v>
      </c>
      <c r="M79" t="s">
        <v>473</v>
      </c>
      <c r="N79" t="s">
        <v>23</v>
      </c>
      <c r="O79" s="5" t="str">
        <f t="shared" si="12"/>
        <v>N</v>
      </c>
      <c r="P79" t="s">
        <v>475</v>
      </c>
      <c r="Q79" s="200" t="s">
        <v>475</v>
      </c>
      <c r="R79" s="200" t="str">
        <f t="shared" si="18"/>
        <v/>
      </c>
      <c r="S79" s="201"/>
      <c r="T79" t="s">
        <v>475</v>
      </c>
      <c r="U79" s="201"/>
      <c r="W79" s="201"/>
      <c r="X79" s="202">
        <v>0</v>
      </c>
      <c r="Y79" s="200" t="s">
        <v>475</v>
      </c>
      <c r="Z79" s="5" t="s">
        <v>475</v>
      </c>
      <c r="AA79" s="200" t="str">
        <f t="shared" si="13"/>
        <v/>
      </c>
      <c r="AB79" s="200" t="str">
        <f t="shared" si="14"/>
        <v/>
      </c>
      <c r="AC79" s="201"/>
      <c r="AD79" s="201"/>
      <c r="AE79" s="77">
        <f t="shared" si="15"/>
        <v>0</v>
      </c>
      <c r="AF79" s="77">
        <f t="shared" si="16"/>
        <v>0</v>
      </c>
      <c r="AG79" s="77">
        <f t="array" ref="AG79">IFERROR($D79*U,0)</f>
        <v>0</v>
      </c>
      <c r="AH79" s="77">
        <f t="shared" si="10"/>
        <v>0</v>
      </c>
      <c r="AI79" s="77">
        <f t="shared" si="10"/>
        <v>0</v>
      </c>
      <c r="AJ79" s="203"/>
      <c r="AK79" s="203"/>
      <c r="AL79" s="203"/>
      <c r="AM79" s="203"/>
      <c r="AN79" t="s">
        <v>475</v>
      </c>
      <c r="AO79" t="s">
        <v>475</v>
      </c>
      <c r="AP79" t="s">
        <v>475</v>
      </c>
    </row>
    <row r="80" spans="1:43" customFormat="1" x14ac:dyDescent="0.25">
      <c r="A80" s="198">
        <v>45291</v>
      </c>
      <c r="B80" t="s">
        <v>666</v>
      </c>
      <c r="C80" t="s">
        <v>667</v>
      </c>
      <c r="D80" s="5">
        <f t="shared" si="17"/>
        <v>99.329999999999927</v>
      </c>
      <c r="E80" s="199">
        <v>1</v>
      </c>
      <c r="F80" s="5">
        <v>1488.33</v>
      </c>
      <c r="G80" s="5">
        <v>1389</v>
      </c>
      <c r="H80" s="1" t="s">
        <v>24</v>
      </c>
      <c r="I80" t="s">
        <v>473</v>
      </c>
      <c r="J80" t="s">
        <v>474</v>
      </c>
      <c r="K80">
        <v>0</v>
      </c>
      <c r="L80" t="s">
        <v>473</v>
      </c>
      <c r="M80" t="s">
        <v>473</v>
      </c>
      <c r="N80" t="s">
        <v>23</v>
      </c>
      <c r="O80" s="5" t="str">
        <f t="shared" si="12"/>
        <v>N</v>
      </c>
      <c r="P80" t="s">
        <v>475</v>
      </c>
      <c r="Q80" s="200" t="s">
        <v>475</v>
      </c>
      <c r="R80" s="200" t="str">
        <f t="shared" si="18"/>
        <v/>
      </c>
      <c r="S80" s="201"/>
      <c r="T80" t="s">
        <v>475</v>
      </c>
      <c r="U80" s="201"/>
      <c r="W80" s="201"/>
      <c r="X80" s="202">
        <v>0</v>
      </c>
      <c r="Y80" s="200" t="s">
        <v>475</v>
      </c>
      <c r="Z80" s="5" t="s">
        <v>475</v>
      </c>
      <c r="AA80" s="200" t="str">
        <f t="shared" si="13"/>
        <v/>
      </c>
      <c r="AB80" s="200" t="str">
        <f t="shared" si="14"/>
        <v/>
      </c>
      <c r="AC80" s="201"/>
      <c r="AD80" s="201"/>
      <c r="AE80" s="77">
        <f t="shared" si="15"/>
        <v>0</v>
      </c>
      <c r="AF80" s="77">
        <f t="shared" si="16"/>
        <v>0</v>
      </c>
      <c r="AG80" s="77">
        <f t="array" ref="AG80">IFERROR($D80*U,0)</f>
        <v>0</v>
      </c>
      <c r="AH80" s="77">
        <f t="shared" si="10"/>
        <v>0</v>
      </c>
      <c r="AI80" s="77">
        <f t="shared" si="10"/>
        <v>0</v>
      </c>
      <c r="AJ80" s="203"/>
      <c r="AK80" s="203"/>
      <c r="AL80" s="203"/>
      <c r="AM80" s="203"/>
      <c r="AN80" t="s">
        <v>475</v>
      </c>
      <c r="AO80" t="s">
        <v>475</v>
      </c>
      <c r="AP80" t="s">
        <v>475</v>
      </c>
    </row>
    <row r="81" spans="1:42" customFormat="1" x14ac:dyDescent="0.25">
      <c r="A81" s="198">
        <v>45291</v>
      </c>
      <c r="B81" t="s">
        <v>668</v>
      </c>
      <c r="C81" t="s">
        <v>669</v>
      </c>
      <c r="D81" s="5">
        <f t="shared" si="17"/>
        <v>1576357.01</v>
      </c>
      <c r="E81" s="199">
        <v>0</v>
      </c>
      <c r="F81" s="5">
        <v>1576357.01</v>
      </c>
      <c r="G81" s="5">
        <v>0</v>
      </c>
      <c r="H81" s="1" t="s">
        <v>23</v>
      </c>
      <c r="I81" t="s">
        <v>500</v>
      </c>
      <c r="J81" t="s">
        <v>504</v>
      </c>
      <c r="K81">
        <v>1</v>
      </c>
      <c r="L81" t="s">
        <v>500</v>
      </c>
      <c r="N81" t="s">
        <v>24</v>
      </c>
      <c r="O81" s="5" t="str">
        <f t="shared" si="12"/>
        <v>N</v>
      </c>
      <c r="P81" t="s">
        <v>475</v>
      </c>
      <c r="Q81" s="200" t="s">
        <v>475</v>
      </c>
      <c r="R81" s="200" t="str">
        <f t="shared" si="18"/>
        <v/>
      </c>
      <c r="S81" s="201"/>
      <c r="T81" t="s">
        <v>475</v>
      </c>
      <c r="U81" s="201"/>
      <c r="W81" s="201"/>
      <c r="X81" s="202">
        <v>0</v>
      </c>
      <c r="Y81" s="200" t="s">
        <v>475</v>
      </c>
      <c r="Z81" s="5" t="s">
        <v>475</v>
      </c>
      <c r="AA81" s="200" t="str">
        <f t="shared" si="13"/>
        <v/>
      </c>
      <c r="AB81" s="200" t="str">
        <f t="shared" si="14"/>
        <v/>
      </c>
      <c r="AC81" s="201"/>
      <c r="AD81" s="201"/>
      <c r="AE81" s="77">
        <f t="shared" si="15"/>
        <v>0</v>
      </c>
      <c r="AF81" s="77">
        <f t="shared" si="16"/>
        <v>0</v>
      </c>
      <c r="AG81" s="77">
        <f t="array" ref="AG81">IFERROR($D81*U,0)</f>
        <v>0</v>
      </c>
      <c r="AH81" s="77">
        <f t="shared" si="10"/>
        <v>0</v>
      </c>
      <c r="AI81" s="77">
        <f t="shared" si="10"/>
        <v>0</v>
      </c>
      <c r="AJ81" s="203"/>
      <c r="AK81" s="203"/>
      <c r="AL81" s="203"/>
      <c r="AM81" s="203"/>
      <c r="AN81" t="s">
        <v>475</v>
      </c>
      <c r="AO81" t="s">
        <v>475</v>
      </c>
      <c r="AP81" t="s">
        <v>475</v>
      </c>
    </row>
    <row r="82" spans="1:42" customFormat="1" x14ac:dyDescent="0.25">
      <c r="A82" s="198">
        <v>45291</v>
      </c>
      <c r="B82" t="s">
        <v>670</v>
      </c>
      <c r="C82" t="s">
        <v>671</v>
      </c>
      <c r="D82" s="5">
        <f t="shared" si="17"/>
        <v>1891760.8199999998</v>
      </c>
      <c r="E82" s="199">
        <v>1</v>
      </c>
      <c r="F82" s="5">
        <v>2100812.44</v>
      </c>
      <c r="G82" s="5">
        <v>209051.62</v>
      </c>
      <c r="H82" s="1" t="s">
        <v>23</v>
      </c>
      <c r="I82" t="s">
        <v>500</v>
      </c>
      <c r="J82" t="s">
        <v>504</v>
      </c>
      <c r="K82">
        <v>1</v>
      </c>
      <c r="L82" t="s">
        <v>500</v>
      </c>
      <c r="M82" s="208" t="s">
        <v>506</v>
      </c>
      <c r="N82" t="s">
        <v>24</v>
      </c>
      <c r="O82" s="5" t="str">
        <f t="shared" si="12"/>
        <v>N</v>
      </c>
      <c r="P82" t="s">
        <v>475</v>
      </c>
      <c r="Q82" s="200" t="s">
        <v>475</v>
      </c>
      <c r="R82" s="200" t="str">
        <f t="shared" si="18"/>
        <v/>
      </c>
      <c r="S82" s="201"/>
      <c r="T82" t="s">
        <v>475</v>
      </c>
      <c r="U82" s="201"/>
      <c r="W82" s="201"/>
      <c r="X82" s="202">
        <v>0</v>
      </c>
      <c r="Y82" s="200" t="s">
        <v>475</v>
      </c>
      <c r="Z82" s="5" t="s">
        <v>475</v>
      </c>
      <c r="AA82" s="200" t="str">
        <f t="shared" si="13"/>
        <v/>
      </c>
      <c r="AB82" s="200" t="str">
        <f t="shared" si="14"/>
        <v/>
      </c>
      <c r="AC82" s="201"/>
      <c r="AD82" s="201"/>
      <c r="AE82" s="77">
        <f t="shared" si="15"/>
        <v>0</v>
      </c>
      <c r="AF82" s="77">
        <f t="shared" si="16"/>
        <v>0</v>
      </c>
      <c r="AG82" s="77">
        <f t="array" ref="AG82">IFERROR($D82*U,0)</f>
        <v>0</v>
      </c>
      <c r="AH82" s="77">
        <f t="shared" si="10"/>
        <v>0</v>
      </c>
      <c r="AI82" s="77">
        <f t="shared" si="10"/>
        <v>0</v>
      </c>
      <c r="AJ82" s="203"/>
      <c r="AK82" s="203"/>
      <c r="AL82" s="203"/>
      <c r="AM82" s="203"/>
      <c r="AN82" t="s">
        <v>22</v>
      </c>
      <c r="AO82" t="s">
        <v>672</v>
      </c>
      <c r="AP82" t="s">
        <v>475</v>
      </c>
    </row>
    <row r="83" spans="1:42" customFormat="1" x14ac:dyDescent="0.25">
      <c r="A83" s="198">
        <v>45291</v>
      </c>
      <c r="B83" t="s">
        <v>673</v>
      </c>
      <c r="C83" t="s">
        <v>674</v>
      </c>
      <c r="D83" s="5">
        <f t="shared" si="17"/>
        <v>0</v>
      </c>
      <c r="E83" s="199">
        <v>1</v>
      </c>
      <c r="F83" s="5">
        <v>751053.93</v>
      </c>
      <c r="G83" s="5">
        <v>2115543.29</v>
      </c>
      <c r="H83" s="1" t="s">
        <v>23</v>
      </c>
      <c r="I83" t="s">
        <v>500</v>
      </c>
      <c r="J83" t="s">
        <v>504</v>
      </c>
      <c r="K83">
        <v>1</v>
      </c>
      <c r="L83" t="s">
        <v>500</v>
      </c>
      <c r="N83" t="s">
        <v>24</v>
      </c>
      <c r="O83" s="5" t="str">
        <f t="shared" si="12"/>
        <v>N</v>
      </c>
      <c r="P83" t="s">
        <v>475</v>
      </c>
      <c r="Q83" s="200" t="s">
        <v>475</v>
      </c>
      <c r="R83" s="200" t="str">
        <f t="shared" si="18"/>
        <v/>
      </c>
      <c r="S83" s="201"/>
      <c r="T83" t="s">
        <v>475</v>
      </c>
      <c r="U83" s="201"/>
      <c r="W83" s="201"/>
      <c r="X83" s="202">
        <v>0</v>
      </c>
      <c r="Y83" s="200" t="s">
        <v>475</v>
      </c>
      <c r="Z83" s="5" t="s">
        <v>475</v>
      </c>
      <c r="AA83" s="200" t="str">
        <f t="shared" si="13"/>
        <v/>
      </c>
      <c r="AB83" s="200" t="str">
        <f t="shared" si="14"/>
        <v/>
      </c>
      <c r="AC83" s="201"/>
      <c r="AD83" s="201"/>
      <c r="AE83" s="77">
        <f t="shared" si="15"/>
        <v>0</v>
      </c>
      <c r="AF83" s="77">
        <f t="shared" si="16"/>
        <v>0</v>
      </c>
      <c r="AG83" s="77">
        <f t="array" ref="AG83">IFERROR($D83*U,0)</f>
        <v>0</v>
      </c>
      <c r="AH83" s="77">
        <f t="shared" si="10"/>
        <v>0</v>
      </c>
      <c r="AI83" s="77">
        <f t="shared" si="10"/>
        <v>0</v>
      </c>
      <c r="AJ83" s="203"/>
      <c r="AK83" s="203"/>
      <c r="AL83" s="203"/>
      <c r="AM83" s="203"/>
      <c r="AN83" t="s">
        <v>475</v>
      </c>
      <c r="AO83" t="s">
        <v>475</v>
      </c>
      <c r="AP83" t="s">
        <v>475</v>
      </c>
    </row>
    <row r="84" spans="1:42" customFormat="1" x14ac:dyDescent="0.25">
      <c r="A84" s="198">
        <v>45291</v>
      </c>
      <c r="B84" t="s">
        <v>675</v>
      </c>
      <c r="C84" t="s">
        <v>676</v>
      </c>
      <c r="D84" s="5">
        <f t="shared" si="17"/>
        <v>8599967.6499999985</v>
      </c>
      <c r="E84" s="199">
        <v>1</v>
      </c>
      <c r="F84" s="5">
        <v>9039364.5299999993</v>
      </c>
      <c r="G84" s="5">
        <v>439396.88</v>
      </c>
      <c r="H84" s="1" t="s">
        <v>24</v>
      </c>
      <c r="I84" t="s">
        <v>473</v>
      </c>
      <c r="J84" t="s">
        <v>474</v>
      </c>
      <c r="K84">
        <v>0</v>
      </c>
      <c r="L84" t="s">
        <v>473</v>
      </c>
      <c r="M84" t="s">
        <v>473</v>
      </c>
      <c r="N84" t="s">
        <v>23</v>
      </c>
      <c r="O84" s="5" t="str">
        <f t="shared" si="12"/>
        <v>N</v>
      </c>
      <c r="P84" t="s">
        <v>475</v>
      </c>
      <c r="Q84" s="200" t="s">
        <v>475</v>
      </c>
      <c r="R84" s="200" t="str">
        <f t="shared" si="18"/>
        <v/>
      </c>
      <c r="S84" s="201"/>
      <c r="T84" t="s">
        <v>475</v>
      </c>
      <c r="U84" s="201"/>
      <c r="W84" s="201"/>
      <c r="X84" s="202">
        <v>0</v>
      </c>
      <c r="Y84" s="200" t="s">
        <v>475</v>
      </c>
      <c r="Z84" s="5" t="s">
        <v>475</v>
      </c>
      <c r="AA84" s="200" t="str">
        <f t="shared" si="13"/>
        <v/>
      </c>
      <c r="AB84" s="200" t="str">
        <f t="shared" si="14"/>
        <v/>
      </c>
      <c r="AC84" s="201"/>
      <c r="AD84" s="201"/>
      <c r="AE84" s="77">
        <f t="shared" si="15"/>
        <v>0</v>
      </c>
      <c r="AF84" s="77">
        <f t="shared" si="16"/>
        <v>0</v>
      </c>
      <c r="AG84" s="77">
        <f t="array" ref="AG84">IFERROR($D84*U,0)</f>
        <v>0</v>
      </c>
      <c r="AH84" s="77">
        <f t="shared" si="10"/>
        <v>0</v>
      </c>
      <c r="AI84" s="77">
        <f t="shared" si="10"/>
        <v>0</v>
      </c>
      <c r="AJ84" s="203"/>
      <c r="AK84" s="203"/>
      <c r="AL84" s="203"/>
      <c r="AM84" s="203"/>
      <c r="AN84" t="s">
        <v>475</v>
      </c>
      <c r="AO84" t="s">
        <v>475</v>
      </c>
      <c r="AP84" t="s">
        <v>475</v>
      </c>
    </row>
    <row r="85" spans="1:42" customFormat="1" x14ac:dyDescent="0.25">
      <c r="A85" s="198">
        <v>45291</v>
      </c>
      <c r="B85" t="s">
        <v>677</v>
      </c>
      <c r="C85" t="s">
        <v>678</v>
      </c>
      <c r="D85" s="5">
        <f t="shared" si="17"/>
        <v>601975.54999999993</v>
      </c>
      <c r="E85" s="199">
        <v>0</v>
      </c>
      <c r="F85" s="5">
        <v>601975.54999999993</v>
      </c>
      <c r="G85" s="5">
        <v>0</v>
      </c>
      <c r="H85" s="1" t="s">
        <v>24</v>
      </c>
      <c r="I85" t="s">
        <v>473</v>
      </c>
      <c r="J85" t="s">
        <v>474</v>
      </c>
      <c r="K85">
        <v>0</v>
      </c>
      <c r="L85" t="s">
        <v>473</v>
      </c>
      <c r="M85" t="s">
        <v>473</v>
      </c>
      <c r="N85" t="s">
        <v>23</v>
      </c>
      <c r="O85" s="5" t="str">
        <f t="shared" si="12"/>
        <v>N</v>
      </c>
      <c r="P85" t="s">
        <v>475</v>
      </c>
      <c r="Q85" s="200" t="s">
        <v>475</v>
      </c>
      <c r="R85" s="200" t="str">
        <f t="shared" si="18"/>
        <v/>
      </c>
      <c r="S85" s="201"/>
      <c r="T85" t="s">
        <v>475</v>
      </c>
      <c r="U85" s="201"/>
      <c r="W85" s="201"/>
      <c r="X85" s="202">
        <v>0</v>
      </c>
      <c r="Y85" s="200" t="s">
        <v>475</v>
      </c>
      <c r="Z85" s="5" t="s">
        <v>475</v>
      </c>
      <c r="AA85" s="200" t="str">
        <f t="shared" si="13"/>
        <v/>
      </c>
      <c r="AB85" s="200" t="str">
        <f t="shared" si="14"/>
        <v/>
      </c>
      <c r="AC85" s="201"/>
      <c r="AD85" s="201"/>
      <c r="AE85" s="77">
        <f t="shared" si="15"/>
        <v>0</v>
      </c>
      <c r="AF85" s="77">
        <f t="shared" si="16"/>
        <v>0</v>
      </c>
      <c r="AG85" s="77">
        <f t="array" ref="AG85">IFERROR($D85*U,0)</f>
        <v>0</v>
      </c>
      <c r="AH85" s="77">
        <f t="shared" si="10"/>
        <v>0</v>
      </c>
      <c r="AI85" s="77">
        <f t="shared" si="10"/>
        <v>0</v>
      </c>
      <c r="AJ85" s="203"/>
      <c r="AK85" s="203"/>
      <c r="AL85" s="203"/>
      <c r="AM85" s="203"/>
      <c r="AN85" t="s">
        <v>475</v>
      </c>
      <c r="AO85" t="s">
        <v>475</v>
      </c>
      <c r="AP85" t="s">
        <v>475</v>
      </c>
    </row>
    <row r="86" spans="1:42" customFormat="1" x14ac:dyDescent="0.25">
      <c r="A86" s="198">
        <v>45291</v>
      </c>
      <c r="B86" t="s">
        <v>679</v>
      </c>
      <c r="C86" t="s">
        <v>680</v>
      </c>
      <c r="D86" s="5">
        <f t="shared" si="17"/>
        <v>5178.9300000000076</v>
      </c>
      <c r="E86" s="199">
        <v>1</v>
      </c>
      <c r="F86" s="5">
        <v>126877.55</v>
      </c>
      <c r="G86" s="5">
        <v>121698.62</v>
      </c>
      <c r="H86" s="1" t="s">
        <v>23</v>
      </c>
      <c r="I86" t="s">
        <v>500</v>
      </c>
      <c r="J86" t="s">
        <v>474</v>
      </c>
      <c r="K86">
        <v>0</v>
      </c>
      <c r="L86" t="s">
        <v>500</v>
      </c>
      <c r="N86" t="s">
        <v>23</v>
      </c>
      <c r="O86" s="5" t="str">
        <f t="shared" si="12"/>
        <v>N</v>
      </c>
      <c r="P86" t="s">
        <v>475</v>
      </c>
      <c r="Q86" s="200" t="s">
        <v>475</v>
      </c>
      <c r="R86" s="200" t="str">
        <f t="shared" si="18"/>
        <v/>
      </c>
      <c r="S86" s="201"/>
      <c r="T86" t="s">
        <v>475</v>
      </c>
      <c r="U86" s="201"/>
      <c r="W86" s="201"/>
      <c r="X86" s="202">
        <v>0</v>
      </c>
      <c r="Y86" s="200" t="s">
        <v>475</v>
      </c>
      <c r="Z86" s="5" t="s">
        <v>475</v>
      </c>
      <c r="AA86" s="200" t="str">
        <f t="shared" si="13"/>
        <v/>
      </c>
      <c r="AB86" s="200" t="str">
        <f t="shared" si="14"/>
        <v/>
      </c>
      <c r="AC86" s="201"/>
      <c r="AD86" s="201"/>
      <c r="AE86" s="77">
        <f t="shared" si="15"/>
        <v>0</v>
      </c>
      <c r="AF86" s="77">
        <f t="shared" si="16"/>
        <v>0</v>
      </c>
      <c r="AG86" s="77">
        <f t="array" ref="AG86">IFERROR($D86*U,0)</f>
        <v>0</v>
      </c>
      <c r="AH86" s="77">
        <f t="shared" si="10"/>
        <v>0</v>
      </c>
      <c r="AI86" s="77">
        <f t="shared" si="10"/>
        <v>0</v>
      </c>
      <c r="AJ86" s="203"/>
      <c r="AK86" s="203"/>
      <c r="AL86" s="203"/>
      <c r="AM86" s="203"/>
      <c r="AN86" t="s">
        <v>475</v>
      </c>
      <c r="AO86" t="s">
        <v>475</v>
      </c>
      <c r="AP86" t="s">
        <v>475</v>
      </c>
    </row>
    <row r="87" spans="1:42" customFormat="1" x14ac:dyDescent="0.25">
      <c r="A87" s="198">
        <v>45291</v>
      </c>
      <c r="B87" t="s">
        <v>681</v>
      </c>
      <c r="C87" t="s">
        <v>682</v>
      </c>
      <c r="D87" s="5">
        <f t="shared" si="17"/>
        <v>13864904.729999999</v>
      </c>
      <c r="E87" s="199">
        <v>1</v>
      </c>
      <c r="F87" s="5">
        <v>15183280.429999998</v>
      </c>
      <c r="G87" s="5">
        <v>1318375.7</v>
      </c>
      <c r="H87" s="1" t="s">
        <v>24</v>
      </c>
      <c r="I87" t="s">
        <v>473</v>
      </c>
      <c r="J87" t="s">
        <v>474</v>
      </c>
      <c r="K87">
        <v>0</v>
      </c>
      <c r="L87" t="s">
        <v>473</v>
      </c>
      <c r="M87" t="s">
        <v>473</v>
      </c>
      <c r="N87" t="s">
        <v>23</v>
      </c>
      <c r="O87" s="5" t="str">
        <f t="shared" si="12"/>
        <v>N</v>
      </c>
      <c r="P87" t="s">
        <v>475</v>
      </c>
      <c r="Q87" s="200" t="s">
        <v>475</v>
      </c>
      <c r="R87" s="200" t="str">
        <f t="shared" si="18"/>
        <v/>
      </c>
      <c r="S87" s="201"/>
      <c r="T87" t="s">
        <v>475</v>
      </c>
      <c r="U87" s="201"/>
      <c r="W87" s="201"/>
      <c r="X87" s="202">
        <v>0</v>
      </c>
      <c r="Y87" s="200" t="s">
        <v>475</v>
      </c>
      <c r="Z87" s="5" t="s">
        <v>475</v>
      </c>
      <c r="AA87" s="200" t="str">
        <f t="shared" si="13"/>
        <v/>
      </c>
      <c r="AB87" s="200" t="str">
        <f t="shared" si="14"/>
        <v/>
      </c>
      <c r="AC87" s="201"/>
      <c r="AD87" s="201"/>
      <c r="AE87" s="77">
        <f t="shared" si="15"/>
        <v>0</v>
      </c>
      <c r="AF87" s="77">
        <f t="shared" si="16"/>
        <v>0</v>
      </c>
      <c r="AG87" s="77">
        <f t="array" ref="AG87">IFERROR($D87*U,0)</f>
        <v>0</v>
      </c>
      <c r="AH87" s="77">
        <f t="shared" si="10"/>
        <v>0</v>
      </c>
      <c r="AI87" s="77">
        <f t="shared" si="10"/>
        <v>0</v>
      </c>
      <c r="AJ87" s="203"/>
      <c r="AK87" s="203"/>
      <c r="AL87" s="203"/>
      <c r="AM87" s="203"/>
      <c r="AN87" t="s">
        <v>475</v>
      </c>
      <c r="AO87" t="s">
        <v>475</v>
      </c>
      <c r="AP87" t="s">
        <v>475</v>
      </c>
    </row>
    <row r="88" spans="1:42" customFormat="1" x14ac:dyDescent="0.25">
      <c r="A88" s="198">
        <v>45291</v>
      </c>
      <c r="B88" t="s">
        <v>683</v>
      </c>
      <c r="C88" t="s">
        <v>684</v>
      </c>
      <c r="D88" s="5">
        <f t="shared" si="17"/>
        <v>4009730.6000000006</v>
      </c>
      <c r="E88" s="199">
        <v>1</v>
      </c>
      <c r="F88" s="5">
        <v>4326549.9000000004</v>
      </c>
      <c r="G88" s="5">
        <v>316819.3</v>
      </c>
      <c r="H88" s="1" t="s">
        <v>24</v>
      </c>
      <c r="I88" t="s">
        <v>482</v>
      </c>
      <c r="J88" t="s">
        <v>474</v>
      </c>
      <c r="K88">
        <v>0</v>
      </c>
      <c r="L88" t="s">
        <v>483</v>
      </c>
      <c r="M88" t="s">
        <v>483</v>
      </c>
      <c r="N88" t="s">
        <v>23</v>
      </c>
      <c r="O88" s="5" t="str">
        <f t="shared" si="12"/>
        <v>N</v>
      </c>
      <c r="P88">
        <v>0</v>
      </c>
      <c r="Q88" s="200">
        <v>0</v>
      </c>
      <c r="R88" s="200">
        <f t="shared" si="18"/>
        <v>0</v>
      </c>
      <c r="S88" s="201"/>
      <c r="T88">
        <v>0</v>
      </c>
      <c r="U88" s="201"/>
      <c r="W88" s="201"/>
      <c r="X88" s="202">
        <v>0</v>
      </c>
      <c r="Y88" s="200">
        <v>0</v>
      </c>
      <c r="Z88" s="5">
        <v>0</v>
      </c>
      <c r="AA88" s="200">
        <f t="shared" si="13"/>
        <v>0</v>
      </c>
      <c r="AB88" s="200">
        <f t="shared" si="14"/>
        <v>0</v>
      </c>
      <c r="AC88" s="201"/>
      <c r="AD88" s="201"/>
      <c r="AE88" s="77">
        <f t="shared" si="15"/>
        <v>0</v>
      </c>
      <c r="AF88" s="77">
        <f t="shared" si="16"/>
        <v>0</v>
      </c>
      <c r="AG88" s="77">
        <f t="array" ref="AG88">IFERROR($D88*U,0)</f>
        <v>0</v>
      </c>
      <c r="AH88" s="77">
        <f t="shared" si="10"/>
        <v>0</v>
      </c>
      <c r="AI88" s="77">
        <f t="shared" si="10"/>
        <v>0</v>
      </c>
      <c r="AJ88" s="203"/>
      <c r="AK88" s="203"/>
      <c r="AL88" s="203"/>
      <c r="AM88" s="203"/>
      <c r="AN88" t="s">
        <v>475</v>
      </c>
      <c r="AO88" t="s">
        <v>475</v>
      </c>
      <c r="AP88" t="s">
        <v>475</v>
      </c>
    </row>
    <row r="89" spans="1:42" customFormat="1" x14ac:dyDescent="0.25">
      <c r="A89" s="198">
        <v>45291</v>
      </c>
      <c r="B89" t="s">
        <v>685</v>
      </c>
      <c r="C89" t="s">
        <v>686</v>
      </c>
      <c r="D89" s="5">
        <f t="shared" si="17"/>
        <v>0</v>
      </c>
      <c r="E89" s="199">
        <v>1</v>
      </c>
      <c r="F89" s="5">
        <v>228738.66</v>
      </c>
      <c r="G89" s="5">
        <v>254844.23</v>
      </c>
      <c r="H89" s="1" t="s">
        <v>24</v>
      </c>
      <c r="I89" t="s">
        <v>473</v>
      </c>
      <c r="J89" t="s">
        <v>474</v>
      </c>
      <c r="K89">
        <v>0</v>
      </c>
      <c r="L89" t="s">
        <v>473</v>
      </c>
      <c r="M89" t="s">
        <v>473</v>
      </c>
      <c r="N89" t="s">
        <v>23</v>
      </c>
      <c r="O89" s="5" t="str">
        <f t="shared" si="12"/>
        <v>N</v>
      </c>
      <c r="P89" t="s">
        <v>475</v>
      </c>
      <c r="Q89" s="200" t="s">
        <v>475</v>
      </c>
      <c r="R89" s="200" t="str">
        <f t="shared" si="18"/>
        <v/>
      </c>
      <c r="S89" s="201"/>
      <c r="T89" t="s">
        <v>475</v>
      </c>
      <c r="U89" s="201"/>
      <c r="W89" s="201"/>
      <c r="X89" s="202">
        <v>0</v>
      </c>
      <c r="Y89" s="200" t="s">
        <v>475</v>
      </c>
      <c r="Z89" s="5" t="s">
        <v>475</v>
      </c>
      <c r="AA89" s="200" t="str">
        <f t="shared" si="13"/>
        <v/>
      </c>
      <c r="AB89" s="200" t="str">
        <f t="shared" si="14"/>
        <v/>
      </c>
      <c r="AC89" s="201"/>
      <c r="AD89" s="201"/>
      <c r="AE89" s="77">
        <f t="shared" si="15"/>
        <v>0</v>
      </c>
      <c r="AF89" s="77">
        <f t="shared" si="16"/>
        <v>0</v>
      </c>
      <c r="AG89" s="77">
        <f t="array" ref="AG89">IFERROR($D89*U,0)</f>
        <v>0</v>
      </c>
      <c r="AH89" s="77">
        <f t="shared" si="10"/>
        <v>0</v>
      </c>
      <c r="AI89" s="77">
        <f t="shared" si="10"/>
        <v>0</v>
      </c>
      <c r="AJ89" s="203"/>
      <c r="AK89" s="203"/>
      <c r="AL89" s="203"/>
      <c r="AM89" s="203"/>
      <c r="AN89" t="s">
        <v>475</v>
      </c>
      <c r="AO89" t="s">
        <v>475</v>
      </c>
      <c r="AP89" t="s">
        <v>475</v>
      </c>
    </row>
    <row r="90" spans="1:42" customFormat="1" x14ac:dyDescent="0.25">
      <c r="A90" s="198">
        <v>45291</v>
      </c>
      <c r="B90" t="s">
        <v>687</v>
      </c>
      <c r="C90" t="s">
        <v>688</v>
      </c>
      <c r="D90" s="5">
        <f t="shared" si="17"/>
        <v>2639.619999999999</v>
      </c>
      <c r="E90" s="199">
        <v>1</v>
      </c>
      <c r="F90" s="5">
        <v>21792.66</v>
      </c>
      <c r="G90" s="5">
        <v>19153.04</v>
      </c>
      <c r="H90" s="1" t="s">
        <v>24</v>
      </c>
      <c r="I90" t="s">
        <v>482</v>
      </c>
      <c r="J90" t="s">
        <v>474</v>
      </c>
      <c r="K90">
        <v>0</v>
      </c>
      <c r="L90" t="s">
        <v>483</v>
      </c>
      <c r="M90" t="s">
        <v>483</v>
      </c>
      <c r="N90" t="s">
        <v>23</v>
      </c>
      <c r="O90" s="5" t="str">
        <f t="shared" si="12"/>
        <v>N</v>
      </c>
      <c r="P90" t="s">
        <v>484</v>
      </c>
      <c r="Q90" s="200">
        <v>0</v>
      </c>
      <c r="R90" s="200">
        <f t="shared" si="18"/>
        <v>0</v>
      </c>
      <c r="S90" s="201"/>
      <c r="T90">
        <v>0</v>
      </c>
      <c r="U90" s="201"/>
      <c r="W90" s="201"/>
      <c r="X90" s="202">
        <v>0</v>
      </c>
      <c r="Y90" s="200">
        <v>0</v>
      </c>
      <c r="Z90" s="5">
        <v>0</v>
      </c>
      <c r="AA90" s="200">
        <f t="shared" si="13"/>
        <v>0</v>
      </c>
      <c r="AB90" s="200">
        <f t="shared" si="14"/>
        <v>0</v>
      </c>
      <c r="AC90" s="201"/>
      <c r="AD90" s="201"/>
      <c r="AE90" s="77">
        <f t="shared" si="15"/>
        <v>0</v>
      </c>
      <c r="AF90" s="77">
        <f t="shared" si="16"/>
        <v>0</v>
      </c>
      <c r="AG90" s="77">
        <f t="array" ref="AG90">IFERROR($D90*U,0)</f>
        <v>0</v>
      </c>
      <c r="AH90" s="77">
        <f t="shared" si="10"/>
        <v>0</v>
      </c>
      <c r="AI90" s="77">
        <f t="shared" si="10"/>
        <v>0</v>
      </c>
      <c r="AJ90" s="203"/>
      <c r="AK90" s="203"/>
      <c r="AL90" s="203"/>
      <c r="AM90" s="203"/>
      <c r="AN90" t="s">
        <v>475</v>
      </c>
      <c r="AO90" t="s">
        <v>475</v>
      </c>
      <c r="AP90" t="s">
        <v>475</v>
      </c>
    </row>
    <row r="91" spans="1:42" customFormat="1" x14ac:dyDescent="0.25">
      <c r="A91" s="198">
        <v>45291</v>
      </c>
      <c r="B91" t="s">
        <v>689</v>
      </c>
      <c r="C91" t="s">
        <v>690</v>
      </c>
      <c r="D91" s="5">
        <f t="shared" si="17"/>
        <v>9159</v>
      </c>
      <c r="E91" s="199">
        <v>0</v>
      </c>
      <c r="F91" s="5">
        <v>9159</v>
      </c>
      <c r="G91" s="5">
        <v>0</v>
      </c>
      <c r="H91" s="1" t="s">
        <v>24</v>
      </c>
      <c r="I91" t="s">
        <v>482</v>
      </c>
      <c r="J91" t="s">
        <v>474</v>
      </c>
      <c r="K91">
        <v>0</v>
      </c>
      <c r="L91" t="s">
        <v>483</v>
      </c>
      <c r="M91" t="s">
        <v>483</v>
      </c>
      <c r="N91" t="s">
        <v>23</v>
      </c>
      <c r="O91" s="5" t="str">
        <f t="shared" si="12"/>
        <v>N</v>
      </c>
      <c r="P91" t="s">
        <v>487</v>
      </c>
      <c r="Q91" s="200">
        <v>0.68810000000000004</v>
      </c>
      <c r="R91" s="200">
        <f t="shared" si="18"/>
        <v>0.68810000000000004</v>
      </c>
      <c r="S91" s="201"/>
      <c r="T91">
        <v>1E-4</v>
      </c>
      <c r="U91" s="201"/>
      <c r="V91">
        <v>1</v>
      </c>
      <c r="W91" s="201"/>
      <c r="X91" s="202">
        <v>0</v>
      </c>
      <c r="Y91" s="200">
        <v>0</v>
      </c>
      <c r="Z91" s="5">
        <v>1E-4</v>
      </c>
      <c r="AA91" s="200">
        <f t="shared" si="13"/>
        <v>0</v>
      </c>
      <c r="AB91" s="200">
        <f t="shared" si="14"/>
        <v>1E-4</v>
      </c>
      <c r="AC91" s="201"/>
      <c r="AD91" s="201"/>
      <c r="AE91" s="77">
        <f t="shared" si="15"/>
        <v>6302.3079000000007</v>
      </c>
      <c r="AF91" s="77">
        <f t="shared" si="16"/>
        <v>0.91590000000000005</v>
      </c>
      <c r="AG91" s="77">
        <f t="array" ref="AG91">IFERROR($D91*U,0)</f>
        <v>0</v>
      </c>
      <c r="AH91" s="77">
        <f t="shared" si="10"/>
        <v>0</v>
      </c>
      <c r="AI91" s="77">
        <f t="shared" si="10"/>
        <v>0.91590000000000005</v>
      </c>
      <c r="AJ91" s="203"/>
      <c r="AK91" s="203"/>
      <c r="AL91" s="203"/>
      <c r="AM91" s="203"/>
      <c r="AN91" t="s">
        <v>475</v>
      </c>
      <c r="AO91" t="s">
        <v>475</v>
      </c>
      <c r="AP91" t="s">
        <v>475</v>
      </c>
    </row>
    <row r="92" spans="1:42" customFormat="1" x14ac:dyDescent="0.25">
      <c r="A92" s="198">
        <v>45291</v>
      </c>
      <c r="B92" t="s">
        <v>691</v>
      </c>
      <c r="C92" t="s">
        <v>692</v>
      </c>
      <c r="D92" s="5">
        <f t="shared" si="17"/>
        <v>299453.55000000005</v>
      </c>
      <c r="E92" s="199">
        <v>0</v>
      </c>
      <c r="F92" s="5">
        <v>299453.55000000005</v>
      </c>
      <c r="G92" s="5">
        <v>0</v>
      </c>
      <c r="H92" s="1" t="s">
        <v>23</v>
      </c>
      <c r="I92" t="s">
        <v>500</v>
      </c>
      <c r="J92" t="s">
        <v>474</v>
      </c>
      <c r="K92">
        <v>0</v>
      </c>
      <c r="L92" t="s">
        <v>500</v>
      </c>
      <c r="N92" t="s">
        <v>23</v>
      </c>
      <c r="O92" s="5" t="str">
        <f t="shared" si="12"/>
        <v>N</v>
      </c>
      <c r="P92" t="s">
        <v>475</v>
      </c>
      <c r="Q92" s="200" t="s">
        <v>475</v>
      </c>
      <c r="R92" s="200" t="str">
        <f t="shared" si="18"/>
        <v/>
      </c>
      <c r="S92" s="201"/>
      <c r="T92" t="s">
        <v>475</v>
      </c>
      <c r="U92" s="201"/>
      <c r="W92" s="201"/>
      <c r="X92" s="202">
        <v>0</v>
      </c>
      <c r="Y92" s="200" t="s">
        <v>475</v>
      </c>
      <c r="Z92" s="5" t="s">
        <v>475</v>
      </c>
      <c r="AA92" s="200" t="str">
        <f t="shared" si="13"/>
        <v/>
      </c>
      <c r="AB92" s="200" t="str">
        <f t="shared" si="14"/>
        <v/>
      </c>
      <c r="AC92" s="201"/>
      <c r="AD92" s="201"/>
      <c r="AE92" s="77">
        <f t="shared" si="15"/>
        <v>0</v>
      </c>
      <c r="AF92" s="77">
        <f t="shared" si="16"/>
        <v>0</v>
      </c>
      <c r="AG92" s="77">
        <f t="array" ref="AG92">IFERROR($D92*U,0)</f>
        <v>0</v>
      </c>
      <c r="AH92" s="77">
        <f t="shared" si="10"/>
        <v>0</v>
      </c>
      <c r="AI92" s="77">
        <f t="shared" si="10"/>
        <v>0</v>
      </c>
      <c r="AJ92" s="203"/>
      <c r="AK92" s="203"/>
      <c r="AL92" s="203"/>
      <c r="AM92" s="203"/>
      <c r="AN92" t="s">
        <v>475</v>
      </c>
      <c r="AO92" t="s">
        <v>475</v>
      </c>
      <c r="AP92" t="s">
        <v>475</v>
      </c>
    </row>
    <row r="93" spans="1:42" customFormat="1" x14ac:dyDescent="0.25">
      <c r="A93" s="198">
        <v>45291</v>
      </c>
      <c r="B93" t="s">
        <v>693</v>
      </c>
      <c r="C93" t="s">
        <v>694</v>
      </c>
      <c r="D93" s="5">
        <f t="shared" si="17"/>
        <v>299474.49</v>
      </c>
      <c r="E93" s="199">
        <v>0</v>
      </c>
      <c r="F93" s="5">
        <v>299474.49</v>
      </c>
      <c r="G93" s="5">
        <v>0</v>
      </c>
      <c r="H93" s="1" t="s">
        <v>23</v>
      </c>
      <c r="I93" t="s">
        <v>500</v>
      </c>
      <c r="J93" t="s">
        <v>474</v>
      </c>
      <c r="K93">
        <v>0</v>
      </c>
      <c r="L93" t="s">
        <v>500</v>
      </c>
      <c r="N93" t="s">
        <v>23</v>
      </c>
      <c r="O93" s="5" t="str">
        <f t="shared" si="12"/>
        <v>N</v>
      </c>
      <c r="P93" t="s">
        <v>475</v>
      </c>
      <c r="Q93" s="200" t="s">
        <v>475</v>
      </c>
      <c r="R93" s="200" t="str">
        <f t="shared" si="18"/>
        <v/>
      </c>
      <c r="S93" s="201"/>
      <c r="T93" t="s">
        <v>475</v>
      </c>
      <c r="U93" s="201"/>
      <c r="W93" s="201"/>
      <c r="X93" s="202">
        <v>0</v>
      </c>
      <c r="Y93" s="200" t="s">
        <v>475</v>
      </c>
      <c r="Z93" s="5" t="s">
        <v>475</v>
      </c>
      <c r="AA93" s="200" t="str">
        <f t="shared" si="13"/>
        <v/>
      </c>
      <c r="AB93" s="200" t="str">
        <f t="shared" si="14"/>
        <v/>
      </c>
      <c r="AC93" s="201"/>
      <c r="AD93" s="201"/>
      <c r="AE93" s="77">
        <f t="shared" si="15"/>
        <v>0</v>
      </c>
      <c r="AF93" s="77">
        <f t="shared" si="16"/>
        <v>0</v>
      </c>
      <c r="AG93" s="77">
        <f t="array" ref="AG93">IFERROR($D93*U,0)</f>
        <v>0</v>
      </c>
      <c r="AH93" s="77">
        <f t="shared" ref="AH93:AI156" si="19">IFERROR($D93*AA93,0)</f>
        <v>0</v>
      </c>
      <c r="AI93" s="77">
        <f t="shared" si="19"/>
        <v>0</v>
      </c>
      <c r="AJ93" s="203"/>
      <c r="AK93" s="203"/>
      <c r="AL93" s="203"/>
      <c r="AM93" s="203"/>
      <c r="AN93" t="s">
        <v>475</v>
      </c>
      <c r="AO93" t="s">
        <v>475</v>
      </c>
      <c r="AP93" t="s">
        <v>475</v>
      </c>
    </row>
    <row r="94" spans="1:42" customFormat="1" x14ac:dyDescent="0.25">
      <c r="A94" s="198">
        <v>45291</v>
      </c>
      <c r="B94" t="s">
        <v>695</v>
      </c>
      <c r="C94" t="s">
        <v>696</v>
      </c>
      <c r="D94" s="5">
        <f t="shared" si="17"/>
        <v>3331370.0500000003</v>
      </c>
      <c r="E94" s="199">
        <v>1</v>
      </c>
      <c r="F94" s="5">
        <v>3350355.2800000003</v>
      </c>
      <c r="G94" s="5">
        <v>18985.23</v>
      </c>
      <c r="H94" s="1" t="s">
        <v>24</v>
      </c>
      <c r="I94" t="s">
        <v>473</v>
      </c>
      <c r="J94" t="s">
        <v>474</v>
      </c>
      <c r="K94">
        <v>0</v>
      </c>
      <c r="L94" t="s">
        <v>473</v>
      </c>
      <c r="M94" t="s">
        <v>473</v>
      </c>
      <c r="N94" t="s">
        <v>23</v>
      </c>
      <c r="O94" s="5" t="str">
        <f t="shared" si="12"/>
        <v>N</v>
      </c>
      <c r="P94" t="s">
        <v>475</v>
      </c>
      <c r="Q94" s="200" t="s">
        <v>475</v>
      </c>
      <c r="R94" s="200" t="str">
        <f t="shared" si="18"/>
        <v/>
      </c>
      <c r="S94" s="201"/>
      <c r="T94" t="s">
        <v>475</v>
      </c>
      <c r="U94" s="201"/>
      <c r="W94" s="201"/>
      <c r="X94" s="202">
        <v>0</v>
      </c>
      <c r="Y94" s="200" t="s">
        <v>475</v>
      </c>
      <c r="Z94" s="5" t="s">
        <v>475</v>
      </c>
      <c r="AA94" s="200" t="str">
        <f t="shared" si="13"/>
        <v/>
      </c>
      <c r="AB94" s="200" t="str">
        <f t="shared" si="14"/>
        <v/>
      </c>
      <c r="AC94" s="201"/>
      <c r="AD94" s="201"/>
      <c r="AE94" s="77">
        <f t="shared" si="15"/>
        <v>0</v>
      </c>
      <c r="AF94" s="77">
        <f t="shared" si="16"/>
        <v>0</v>
      </c>
      <c r="AG94" s="77">
        <f t="array" ref="AG94">IFERROR($D94*U,0)</f>
        <v>0</v>
      </c>
      <c r="AH94" s="77">
        <f t="shared" si="19"/>
        <v>0</v>
      </c>
      <c r="AI94" s="77">
        <f t="shared" si="19"/>
        <v>0</v>
      </c>
      <c r="AJ94" s="203"/>
      <c r="AK94" s="203"/>
      <c r="AL94" s="203"/>
      <c r="AM94" s="203"/>
      <c r="AN94" t="s">
        <v>475</v>
      </c>
      <c r="AO94" t="s">
        <v>475</v>
      </c>
      <c r="AP94" t="s">
        <v>475</v>
      </c>
    </row>
    <row r="95" spans="1:42" customFormat="1" x14ac:dyDescent="0.25">
      <c r="A95" s="198">
        <v>45291</v>
      </c>
      <c r="B95" t="s">
        <v>697</v>
      </c>
      <c r="C95" t="s">
        <v>698</v>
      </c>
      <c r="D95" s="5">
        <f t="shared" si="17"/>
        <v>5702824.9100000001</v>
      </c>
      <c r="E95" s="199">
        <v>1</v>
      </c>
      <c r="F95" s="5">
        <v>5704585.0800000001</v>
      </c>
      <c r="G95" s="5">
        <v>1760.17</v>
      </c>
      <c r="H95" s="1" t="s">
        <v>24</v>
      </c>
      <c r="I95" t="s">
        <v>482</v>
      </c>
      <c r="J95" t="s">
        <v>474</v>
      </c>
      <c r="K95">
        <v>0</v>
      </c>
      <c r="L95" t="s">
        <v>483</v>
      </c>
      <c r="M95" t="s">
        <v>483</v>
      </c>
      <c r="N95" t="s">
        <v>23</v>
      </c>
      <c r="O95" s="5" t="str">
        <f t="shared" si="12"/>
        <v>N</v>
      </c>
      <c r="P95">
        <v>0</v>
      </c>
      <c r="Q95" s="200">
        <v>0</v>
      </c>
      <c r="R95" s="200">
        <f t="shared" si="18"/>
        <v>0</v>
      </c>
      <c r="S95" s="201"/>
      <c r="T95">
        <v>0</v>
      </c>
      <c r="U95" s="201"/>
      <c r="W95" s="201"/>
      <c r="X95" s="202">
        <v>0</v>
      </c>
      <c r="Y95" s="200">
        <v>0</v>
      </c>
      <c r="Z95" s="5">
        <v>0</v>
      </c>
      <c r="AA95" s="200">
        <f t="shared" si="13"/>
        <v>0</v>
      </c>
      <c r="AB95" s="200">
        <f t="shared" si="14"/>
        <v>0</v>
      </c>
      <c r="AC95" s="201"/>
      <c r="AD95" s="201"/>
      <c r="AE95" s="77">
        <f t="shared" si="15"/>
        <v>0</v>
      </c>
      <c r="AF95" s="77">
        <f t="shared" si="16"/>
        <v>0</v>
      </c>
      <c r="AG95" s="77">
        <f t="array" ref="AG95">IFERROR($D95*U,0)</f>
        <v>0</v>
      </c>
      <c r="AH95" s="77">
        <f t="shared" si="19"/>
        <v>0</v>
      </c>
      <c r="AI95" s="77">
        <f t="shared" si="19"/>
        <v>0</v>
      </c>
      <c r="AJ95" s="203"/>
      <c r="AK95" s="203"/>
      <c r="AL95" s="203"/>
      <c r="AM95" s="203"/>
      <c r="AN95" t="s">
        <v>25</v>
      </c>
      <c r="AO95" t="s">
        <v>699</v>
      </c>
      <c r="AP95" t="s">
        <v>475</v>
      </c>
    </row>
    <row r="96" spans="1:42" customFormat="1" x14ac:dyDescent="0.25">
      <c r="A96" s="198">
        <v>45291</v>
      </c>
      <c r="B96" t="s">
        <v>700</v>
      </c>
      <c r="C96" t="s">
        <v>701</v>
      </c>
      <c r="D96" s="5">
        <f t="shared" si="17"/>
        <v>7033297.3800000008</v>
      </c>
      <c r="E96" s="199">
        <v>1</v>
      </c>
      <c r="F96" s="5">
        <v>7076017.9900000012</v>
      </c>
      <c r="G96" s="5">
        <v>42720.61</v>
      </c>
      <c r="H96" s="1" t="s">
        <v>24</v>
      </c>
      <c r="I96" t="s">
        <v>482</v>
      </c>
      <c r="J96" t="s">
        <v>474</v>
      </c>
      <c r="K96">
        <v>0</v>
      </c>
      <c r="L96" t="s">
        <v>483</v>
      </c>
      <c r="M96" t="s">
        <v>483</v>
      </c>
      <c r="N96" t="s">
        <v>23</v>
      </c>
      <c r="O96" s="5" t="str">
        <f t="shared" si="12"/>
        <v>N</v>
      </c>
      <c r="P96" t="s">
        <v>484</v>
      </c>
      <c r="Q96" s="200">
        <v>0</v>
      </c>
      <c r="R96" s="200">
        <f t="shared" si="18"/>
        <v>0</v>
      </c>
      <c r="S96" s="201"/>
      <c r="T96">
        <v>0</v>
      </c>
      <c r="U96" s="201"/>
      <c r="W96" s="201"/>
      <c r="X96" s="202">
        <v>0</v>
      </c>
      <c r="Y96" s="200">
        <v>0</v>
      </c>
      <c r="Z96" s="5">
        <v>0</v>
      </c>
      <c r="AA96" s="200">
        <f t="shared" si="13"/>
        <v>0</v>
      </c>
      <c r="AB96" s="200">
        <f t="shared" si="14"/>
        <v>0</v>
      </c>
      <c r="AC96" s="201"/>
      <c r="AD96" s="201"/>
      <c r="AE96" s="77">
        <f t="shared" si="15"/>
        <v>0</v>
      </c>
      <c r="AF96" s="77">
        <f t="shared" si="16"/>
        <v>0</v>
      </c>
      <c r="AG96" s="77">
        <f t="array" ref="AG96">IFERROR($D96*U,0)</f>
        <v>0</v>
      </c>
      <c r="AH96" s="77">
        <f t="shared" si="19"/>
        <v>0</v>
      </c>
      <c r="AI96" s="77">
        <f t="shared" si="19"/>
        <v>0</v>
      </c>
      <c r="AJ96" s="203"/>
      <c r="AK96" s="203"/>
      <c r="AL96" s="203"/>
      <c r="AM96" s="203"/>
      <c r="AN96" t="s">
        <v>25</v>
      </c>
      <c r="AO96" t="s">
        <v>702</v>
      </c>
      <c r="AP96" t="s">
        <v>475</v>
      </c>
    </row>
    <row r="97" spans="1:42" customFormat="1" x14ac:dyDescent="0.25">
      <c r="A97" s="198">
        <v>45291</v>
      </c>
      <c r="B97" t="s">
        <v>703</v>
      </c>
      <c r="C97" t="s">
        <v>704</v>
      </c>
      <c r="D97" s="5">
        <f t="shared" si="17"/>
        <v>31270672.780000001</v>
      </c>
      <c r="E97" s="199">
        <v>1</v>
      </c>
      <c r="F97" s="5">
        <v>31277407.350000001</v>
      </c>
      <c r="G97" s="5">
        <v>6734.57</v>
      </c>
      <c r="H97" s="1" t="s">
        <v>24</v>
      </c>
      <c r="I97" t="s">
        <v>473</v>
      </c>
      <c r="J97" t="s">
        <v>474</v>
      </c>
      <c r="K97">
        <v>0</v>
      </c>
      <c r="L97" t="s">
        <v>473</v>
      </c>
      <c r="M97" t="s">
        <v>473</v>
      </c>
      <c r="N97" t="s">
        <v>23</v>
      </c>
      <c r="O97" s="5" t="str">
        <f t="shared" si="12"/>
        <v>N</v>
      </c>
      <c r="P97" t="s">
        <v>475</v>
      </c>
      <c r="Q97" s="200" t="s">
        <v>475</v>
      </c>
      <c r="R97" s="200" t="str">
        <f t="shared" si="18"/>
        <v/>
      </c>
      <c r="S97" s="201"/>
      <c r="T97" t="s">
        <v>475</v>
      </c>
      <c r="U97" s="201"/>
      <c r="W97" s="201"/>
      <c r="X97" s="202">
        <v>0</v>
      </c>
      <c r="Y97" s="200" t="s">
        <v>475</v>
      </c>
      <c r="Z97" s="5" t="s">
        <v>475</v>
      </c>
      <c r="AA97" s="200" t="str">
        <f t="shared" si="13"/>
        <v/>
      </c>
      <c r="AB97" s="200" t="str">
        <f t="shared" si="14"/>
        <v/>
      </c>
      <c r="AC97" s="201"/>
      <c r="AD97" s="201"/>
      <c r="AE97" s="77">
        <f t="shared" si="15"/>
        <v>0</v>
      </c>
      <c r="AF97" s="77">
        <f t="shared" si="16"/>
        <v>0</v>
      </c>
      <c r="AG97" s="77">
        <f t="array" ref="AG97">IFERROR($D97*U,0)</f>
        <v>0</v>
      </c>
      <c r="AH97" s="77">
        <f t="shared" si="19"/>
        <v>0</v>
      </c>
      <c r="AI97" s="77">
        <f t="shared" si="19"/>
        <v>0</v>
      </c>
      <c r="AJ97" s="203"/>
      <c r="AK97" s="203"/>
      <c r="AL97" s="203"/>
      <c r="AM97" s="203"/>
      <c r="AN97" t="s">
        <v>475</v>
      </c>
      <c r="AO97" t="s">
        <v>475</v>
      </c>
      <c r="AP97" t="s">
        <v>475</v>
      </c>
    </row>
    <row r="98" spans="1:42" customFormat="1" x14ac:dyDescent="0.25">
      <c r="A98" s="198">
        <v>45291</v>
      </c>
      <c r="B98" t="s">
        <v>705</v>
      </c>
      <c r="C98" t="s">
        <v>706</v>
      </c>
      <c r="D98" s="5">
        <f t="shared" si="17"/>
        <v>45611136.169999994</v>
      </c>
      <c r="E98" s="199">
        <v>1</v>
      </c>
      <c r="F98" s="5">
        <v>45616998.549999997</v>
      </c>
      <c r="G98" s="5">
        <v>5862.38</v>
      </c>
      <c r="H98" s="1" t="s">
        <v>23</v>
      </c>
      <c r="I98" t="s">
        <v>500</v>
      </c>
      <c r="J98" t="s">
        <v>504</v>
      </c>
      <c r="K98">
        <v>1</v>
      </c>
      <c r="L98" t="s">
        <v>500</v>
      </c>
      <c r="N98" t="s">
        <v>24</v>
      </c>
      <c r="O98" s="5" t="str">
        <f t="shared" si="12"/>
        <v>N</v>
      </c>
      <c r="P98" t="s">
        <v>475</v>
      </c>
      <c r="Q98" s="200" t="s">
        <v>475</v>
      </c>
      <c r="R98" s="200" t="str">
        <f t="shared" si="18"/>
        <v/>
      </c>
      <c r="S98" s="201"/>
      <c r="T98" t="s">
        <v>475</v>
      </c>
      <c r="U98" s="201"/>
      <c r="W98" s="201"/>
      <c r="X98" s="202">
        <v>0</v>
      </c>
      <c r="Y98" s="200" t="s">
        <v>475</v>
      </c>
      <c r="Z98" s="5" t="s">
        <v>475</v>
      </c>
      <c r="AA98" s="200" t="str">
        <f t="shared" si="13"/>
        <v/>
      </c>
      <c r="AB98" s="200" t="str">
        <f t="shared" si="14"/>
        <v/>
      </c>
      <c r="AC98" s="201"/>
      <c r="AD98" s="201"/>
      <c r="AE98" s="77">
        <f t="shared" si="15"/>
        <v>0</v>
      </c>
      <c r="AF98" s="77">
        <f t="shared" si="16"/>
        <v>0</v>
      </c>
      <c r="AG98" s="77">
        <f t="array" ref="AG98">IFERROR($D98*U,0)</f>
        <v>0</v>
      </c>
      <c r="AH98" s="77">
        <f t="shared" si="19"/>
        <v>0</v>
      </c>
      <c r="AI98" s="77">
        <f t="shared" si="19"/>
        <v>0</v>
      </c>
      <c r="AJ98" s="203"/>
      <c r="AK98" s="203"/>
      <c r="AL98" s="203"/>
      <c r="AM98" s="203"/>
      <c r="AN98" t="s">
        <v>475</v>
      </c>
      <c r="AO98" t="s">
        <v>475</v>
      </c>
      <c r="AP98" t="s">
        <v>475</v>
      </c>
    </row>
    <row r="99" spans="1:42" customFormat="1" x14ac:dyDescent="0.25">
      <c r="A99" s="198">
        <v>45291</v>
      </c>
      <c r="B99" t="s">
        <v>707</v>
      </c>
      <c r="C99" t="s">
        <v>708</v>
      </c>
      <c r="D99" s="5">
        <f t="shared" si="17"/>
        <v>596754.25</v>
      </c>
      <c r="E99" s="199">
        <v>1</v>
      </c>
      <c r="F99" s="5">
        <v>872940.46</v>
      </c>
      <c r="G99" s="5">
        <v>276186.21000000002</v>
      </c>
      <c r="H99" s="1" t="s">
        <v>24</v>
      </c>
      <c r="I99" t="s">
        <v>473</v>
      </c>
      <c r="J99" t="s">
        <v>474</v>
      </c>
      <c r="K99">
        <v>0</v>
      </c>
      <c r="L99" t="s">
        <v>473</v>
      </c>
      <c r="M99" t="s">
        <v>473</v>
      </c>
      <c r="N99" t="s">
        <v>23</v>
      </c>
      <c r="O99" s="5" t="str">
        <f t="shared" si="12"/>
        <v>N</v>
      </c>
      <c r="P99" t="s">
        <v>475</v>
      </c>
      <c r="Q99" s="200" t="s">
        <v>475</v>
      </c>
      <c r="R99" s="200" t="str">
        <f t="shared" si="18"/>
        <v/>
      </c>
      <c r="S99" s="201"/>
      <c r="T99" t="s">
        <v>475</v>
      </c>
      <c r="U99" s="201"/>
      <c r="W99" s="201"/>
      <c r="X99" s="202">
        <v>0</v>
      </c>
      <c r="Y99" s="200" t="s">
        <v>475</v>
      </c>
      <c r="Z99" s="5" t="s">
        <v>475</v>
      </c>
      <c r="AA99" s="200" t="str">
        <f t="shared" si="13"/>
        <v/>
      </c>
      <c r="AB99" s="200" t="str">
        <f t="shared" si="14"/>
        <v/>
      </c>
      <c r="AC99" s="201"/>
      <c r="AD99" s="201"/>
      <c r="AE99" s="77">
        <f t="shared" si="15"/>
        <v>0</v>
      </c>
      <c r="AF99" s="77">
        <f t="shared" si="16"/>
        <v>0</v>
      </c>
      <c r="AG99" s="77">
        <f t="array" ref="AG99">IFERROR($D99*U,0)</f>
        <v>0</v>
      </c>
      <c r="AH99" s="77">
        <f t="shared" si="19"/>
        <v>0</v>
      </c>
      <c r="AI99" s="77">
        <f t="shared" si="19"/>
        <v>0</v>
      </c>
      <c r="AJ99" s="203"/>
      <c r="AK99" s="203"/>
      <c r="AL99" s="203"/>
      <c r="AM99" s="203"/>
      <c r="AN99" t="s">
        <v>475</v>
      </c>
      <c r="AO99" t="s">
        <v>475</v>
      </c>
      <c r="AP99" t="s">
        <v>475</v>
      </c>
    </row>
    <row r="100" spans="1:42" customFormat="1" x14ac:dyDescent="0.25">
      <c r="A100" s="198">
        <v>45291</v>
      </c>
      <c r="B100" t="s">
        <v>709</v>
      </c>
      <c r="C100" t="s">
        <v>710</v>
      </c>
      <c r="D100" s="5">
        <f t="shared" si="17"/>
        <v>1131450.3900000001</v>
      </c>
      <c r="E100" s="199">
        <v>1</v>
      </c>
      <c r="F100" s="5">
        <v>1132383.77</v>
      </c>
      <c r="G100" s="5">
        <v>933.38</v>
      </c>
      <c r="H100" s="1" t="s">
        <v>24</v>
      </c>
      <c r="I100" t="s">
        <v>473</v>
      </c>
      <c r="J100" t="s">
        <v>474</v>
      </c>
      <c r="K100">
        <v>0</v>
      </c>
      <c r="L100" t="s">
        <v>473</v>
      </c>
      <c r="M100" t="s">
        <v>473</v>
      </c>
      <c r="N100" t="s">
        <v>23</v>
      </c>
      <c r="O100" s="5" t="str">
        <f t="shared" si="12"/>
        <v>N</v>
      </c>
      <c r="P100" t="s">
        <v>475</v>
      </c>
      <c r="Q100" s="200" t="s">
        <v>475</v>
      </c>
      <c r="R100" s="200" t="str">
        <f t="shared" si="18"/>
        <v/>
      </c>
      <c r="S100" s="201"/>
      <c r="T100" t="s">
        <v>475</v>
      </c>
      <c r="U100" s="201"/>
      <c r="W100" s="201"/>
      <c r="X100" s="202">
        <v>0</v>
      </c>
      <c r="Y100" s="200" t="s">
        <v>475</v>
      </c>
      <c r="Z100" s="5" t="s">
        <v>475</v>
      </c>
      <c r="AA100" s="200" t="str">
        <f t="shared" si="13"/>
        <v/>
      </c>
      <c r="AB100" s="200" t="str">
        <f t="shared" si="14"/>
        <v/>
      </c>
      <c r="AC100" s="201"/>
      <c r="AD100" s="201"/>
      <c r="AE100" s="77">
        <f t="shared" si="15"/>
        <v>0</v>
      </c>
      <c r="AF100" s="77">
        <f t="shared" si="16"/>
        <v>0</v>
      </c>
      <c r="AG100" s="77">
        <f t="array" ref="AG100">IFERROR($D100*U,0)</f>
        <v>0</v>
      </c>
      <c r="AH100" s="77">
        <f t="shared" si="19"/>
        <v>0</v>
      </c>
      <c r="AI100" s="77">
        <f t="shared" si="19"/>
        <v>0</v>
      </c>
      <c r="AJ100" s="203"/>
      <c r="AK100" s="203"/>
      <c r="AL100" s="203"/>
      <c r="AM100" s="203"/>
      <c r="AN100" t="s">
        <v>475</v>
      </c>
      <c r="AO100" t="s">
        <v>475</v>
      </c>
      <c r="AP100" t="s">
        <v>475</v>
      </c>
    </row>
    <row r="101" spans="1:42" customFormat="1" x14ac:dyDescent="0.25">
      <c r="A101" s="198">
        <v>45291</v>
      </c>
      <c r="B101" t="s">
        <v>711</v>
      </c>
      <c r="C101" t="s">
        <v>712</v>
      </c>
      <c r="D101" s="5">
        <f t="shared" si="17"/>
        <v>11222227.390000001</v>
      </c>
      <c r="E101" s="199">
        <v>1</v>
      </c>
      <c r="F101" s="5">
        <v>11619904.940000001</v>
      </c>
      <c r="G101" s="5">
        <v>397677.55</v>
      </c>
      <c r="H101" s="1" t="s">
        <v>24</v>
      </c>
      <c r="I101" t="s">
        <v>473</v>
      </c>
      <c r="J101" t="s">
        <v>474</v>
      </c>
      <c r="K101">
        <v>0</v>
      </c>
      <c r="L101" t="s">
        <v>473</v>
      </c>
      <c r="M101" t="s">
        <v>473</v>
      </c>
      <c r="N101" t="s">
        <v>23</v>
      </c>
      <c r="O101" s="5" t="str">
        <f t="shared" si="12"/>
        <v>N</v>
      </c>
      <c r="P101" t="s">
        <v>475</v>
      </c>
      <c r="Q101" s="200" t="s">
        <v>475</v>
      </c>
      <c r="R101" s="200" t="str">
        <f t="shared" si="18"/>
        <v/>
      </c>
      <c r="S101" s="201"/>
      <c r="T101" t="s">
        <v>475</v>
      </c>
      <c r="U101" s="201"/>
      <c r="W101" s="201"/>
      <c r="X101" s="202">
        <v>0</v>
      </c>
      <c r="Y101" s="200" t="s">
        <v>475</v>
      </c>
      <c r="Z101" s="5" t="s">
        <v>475</v>
      </c>
      <c r="AA101" s="200" t="str">
        <f t="shared" si="13"/>
        <v/>
      </c>
      <c r="AB101" s="200" t="str">
        <f t="shared" si="14"/>
        <v/>
      </c>
      <c r="AC101" s="201"/>
      <c r="AD101" s="201"/>
      <c r="AE101" s="77">
        <f t="shared" si="15"/>
        <v>0</v>
      </c>
      <c r="AF101" s="77">
        <f t="shared" si="16"/>
        <v>0</v>
      </c>
      <c r="AG101" s="77">
        <f t="array" ref="AG101">IFERROR($D101*U,0)</f>
        <v>0</v>
      </c>
      <c r="AH101" s="77">
        <f t="shared" si="19"/>
        <v>0</v>
      </c>
      <c r="AI101" s="77">
        <f t="shared" si="19"/>
        <v>0</v>
      </c>
      <c r="AJ101" s="203"/>
      <c r="AK101" s="203"/>
      <c r="AL101" s="203"/>
      <c r="AM101" s="203"/>
      <c r="AN101" t="s">
        <v>475</v>
      </c>
      <c r="AO101" t="s">
        <v>475</v>
      </c>
      <c r="AP101" t="s">
        <v>475</v>
      </c>
    </row>
    <row r="102" spans="1:42" customFormat="1" x14ac:dyDescent="0.25">
      <c r="A102" s="198">
        <v>45291</v>
      </c>
      <c r="B102" t="s">
        <v>713</v>
      </c>
      <c r="C102" t="s">
        <v>714</v>
      </c>
      <c r="D102" s="5">
        <f t="shared" si="17"/>
        <v>1445766.78</v>
      </c>
      <c r="E102" s="199">
        <v>1</v>
      </c>
      <c r="F102" s="5">
        <v>1469720.7</v>
      </c>
      <c r="G102" s="5">
        <v>23953.919999999998</v>
      </c>
      <c r="H102" s="1" t="s">
        <v>24</v>
      </c>
      <c r="I102" t="s">
        <v>473</v>
      </c>
      <c r="J102" t="s">
        <v>474</v>
      </c>
      <c r="K102">
        <v>0</v>
      </c>
      <c r="L102" t="s">
        <v>473</v>
      </c>
      <c r="M102" t="s">
        <v>473</v>
      </c>
      <c r="N102" t="s">
        <v>23</v>
      </c>
      <c r="O102" s="5" t="str">
        <f t="shared" si="12"/>
        <v>N</v>
      </c>
      <c r="P102" t="s">
        <v>475</v>
      </c>
      <c r="Q102" s="200" t="s">
        <v>475</v>
      </c>
      <c r="R102" s="200" t="str">
        <f t="shared" si="18"/>
        <v/>
      </c>
      <c r="S102" s="201"/>
      <c r="T102" t="s">
        <v>475</v>
      </c>
      <c r="U102" s="201"/>
      <c r="W102" s="201"/>
      <c r="X102" s="202">
        <v>0</v>
      </c>
      <c r="Y102" s="200" t="s">
        <v>475</v>
      </c>
      <c r="Z102" s="5" t="s">
        <v>475</v>
      </c>
      <c r="AA102" s="200" t="str">
        <f t="shared" si="13"/>
        <v/>
      </c>
      <c r="AB102" s="200" t="str">
        <f t="shared" si="14"/>
        <v/>
      </c>
      <c r="AC102" s="201"/>
      <c r="AD102" s="201"/>
      <c r="AE102" s="77">
        <f t="shared" si="15"/>
        <v>0</v>
      </c>
      <c r="AF102" s="77">
        <f t="shared" si="16"/>
        <v>0</v>
      </c>
      <c r="AG102" s="77">
        <f t="array" ref="AG102">IFERROR($D102*U,0)</f>
        <v>0</v>
      </c>
      <c r="AH102" s="77">
        <f t="shared" si="19"/>
        <v>0</v>
      </c>
      <c r="AI102" s="77">
        <f t="shared" si="19"/>
        <v>0</v>
      </c>
      <c r="AJ102" s="203"/>
      <c r="AK102" s="203"/>
      <c r="AL102" s="203"/>
      <c r="AM102" s="203"/>
      <c r="AN102" t="s">
        <v>475</v>
      </c>
      <c r="AO102" t="s">
        <v>475</v>
      </c>
      <c r="AP102" t="s">
        <v>475</v>
      </c>
    </row>
    <row r="103" spans="1:42" customFormat="1" x14ac:dyDescent="0.25">
      <c r="A103" s="198">
        <v>45291</v>
      </c>
      <c r="B103" t="s">
        <v>715</v>
      </c>
      <c r="C103" t="s">
        <v>716</v>
      </c>
      <c r="D103" s="5">
        <f t="shared" si="17"/>
        <v>9193399.870000001</v>
      </c>
      <c r="E103" s="199">
        <v>0</v>
      </c>
      <c r="F103" s="5">
        <v>9193399.870000001</v>
      </c>
      <c r="G103" s="5">
        <v>0</v>
      </c>
      <c r="H103" s="1" t="s">
        <v>23</v>
      </c>
      <c r="I103" t="s">
        <v>500</v>
      </c>
      <c r="J103" t="s">
        <v>504</v>
      </c>
      <c r="K103">
        <v>1</v>
      </c>
      <c r="L103" t="s">
        <v>500</v>
      </c>
      <c r="N103" t="s">
        <v>24</v>
      </c>
      <c r="O103" s="5" t="str">
        <f t="shared" si="12"/>
        <v>N</v>
      </c>
      <c r="P103" t="s">
        <v>475</v>
      </c>
      <c r="Q103" s="200" t="s">
        <v>475</v>
      </c>
      <c r="R103" s="200" t="str">
        <f t="shared" si="18"/>
        <v/>
      </c>
      <c r="S103" s="201"/>
      <c r="T103" t="s">
        <v>475</v>
      </c>
      <c r="U103" s="201"/>
      <c r="W103" s="201"/>
      <c r="X103" s="202">
        <v>0</v>
      </c>
      <c r="Y103" s="200" t="s">
        <v>475</v>
      </c>
      <c r="Z103" s="5" t="s">
        <v>475</v>
      </c>
      <c r="AA103" s="200" t="str">
        <f t="shared" si="13"/>
        <v/>
      </c>
      <c r="AB103" s="200" t="str">
        <f t="shared" si="14"/>
        <v/>
      </c>
      <c r="AC103" s="201"/>
      <c r="AD103" s="201"/>
      <c r="AE103" s="77">
        <f t="shared" si="15"/>
        <v>0</v>
      </c>
      <c r="AF103" s="77">
        <f t="shared" si="16"/>
        <v>0</v>
      </c>
      <c r="AG103" s="77">
        <f t="array" ref="AG103">IFERROR($D103*U,0)</f>
        <v>0</v>
      </c>
      <c r="AH103" s="77">
        <f t="shared" si="19"/>
        <v>0</v>
      </c>
      <c r="AI103" s="77">
        <f t="shared" si="19"/>
        <v>0</v>
      </c>
      <c r="AJ103" s="203"/>
      <c r="AK103" s="203"/>
      <c r="AL103" s="203"/>
      <c r="AM103" s="203"/>
      <c r="AN103" t="s">
        <v>475</v>
      </c>
      <c r="AO103" t="s">
        <v>475</v>
      </c>
      <c r="AP103" t="s">
        <v>475</v>
      </c>
    </row>
    <row r="104" spans="1:42" customFormat="1" x14ac:dyDescent="0.25">
      <c r="A104" s="198">
        <v>45291</v>
      </c>
      <c r="B104" t="s">
        <v>717</v>
      </c>
      <c r="C104" t="s">
        <v>718</v>
      </c>
      <c r="D104" s="5">
        <f t="shared" si="17"/>
        <v>128310.83999999998</v>
      </c>
      <c r="E104" s="199">
        <v>1</v>
      </c>
      <c r="F104" s="5">
        <v>237247.91999999998</v>
      </c>
      <c r="G104" s="5">
        <v>108937.08</v>
      </c>
      <c r="H104" s="1" t="s">
        <v>24</v>
      </c>
      <c r="I104" t="s">
        <v>473</v>
      </c>
      <c r="J104" t="s">
        <v>474</v>
      </c>
      <c r="K104">
        <v>0</v>
      </c>
      <c r="L104" t="s">
        <v>473</v>
      </c>
      <c r="M104" t="s">
        <v>473</v>
      </c>
      <c r="N104" t="s">
        <v>23</v>
      </c>
      <c r="O104" s="5" t="str">
        <f t="shared" si="12"/>
        <v>N</v>
      </c>
      <c r="P104" t="s">
        <v>475</v>
      </c>
      <c r="Q104" s="200" t="s">
        <v>475</v>
      </c>
      <c r="R104" s="200" t="str">
        <f t="shared" si="18"/>
        <v/>
      </c>
      <c r="S104" s="201"/>
      <c r="T104" t="s">
        <v>475</v>
      </c>
      <c r="U104" s="201"/>
      <c r="W104" s="201"/>
      <c r="X104" s="202">
        <v>0</v>
      </c>
      <c r="Y104" s="200" t="s">
        <v>475</v>
      </c>
      <c r="Z104" s="5" t="s">
        <v>475</v>
      </c>
      <c r="AA104" s="200" t="str">
        <f t="shared" si="13"/>
        <v/>
      </c>
      <c r="AB104" s="200" t="str">
        <f t="shared" si="14"/>
        <v/>
      </c>
      <c r="AC104" s="201"/>
      <c r="AD104" s="201"/>
      <c r="AE104" s="77">
        <f t="shared" si="15"/>
        <v>0</v>
      </c>
      <c r="AF104" s="77">
        <f t="shared" si="16"/>
        <v>0</v>
      </c>
      <c r="AG104" s="77">
        <f t="array" ref="AG104">IFERROR($D104*U,0)</f>
        <v>0</v>
      </c>
      <c r="AH104" s="77">
        <f t="shared" si="19"/>
        <v>0</v>
      </c>
      <c r="AI104" s="77">
        <f t="shared" si="19"/>
        <v>0</v>
      </c>
      <c r="AJ104" s="203"/>
      <c r="AK104" s="203"/>
      <c r="AL104" s="203"/>
      <c r="AM104" s="203"/>
      <c r="AN104" t="s">
        <v>475</v>
      </c>
      <c r="AO104" t="s">
        <v>475</v>
      </c>
      <c r="AP104" t="s">
        <v>475</v>
      </c>
    </row>
    <row r="105" spans="1:42" customFormat="1" x14ac:dyDescent="0.25">
      <c r="A105" s="198">
        <v>45291</v>
      </c>
      <c r="B105" t="s">
        <v>719</v>
      </c>
      <c r="C105" t="s">
        <v>720</v>
      </c>
      <c r="D105" s="5">
        <f t="shared" si="17"/>
        <v>9573674.9300000016</v>
      </c>
      <c r="E105" s="199">
        <v>1</v>
      </c>
      <c r="F105" s="5">
        <v>25111652.060000002</v>
      </c>
      <c r="G105" s="5">
        <v>15537977.130000001</v>
      </c>
      <c r="H105" s="1" t="s">
        <v>23</v>
      </c>
      <c r="I105" t="s">
        <v>500</v>
      </c>
      <c r="J105" t="s">
        <v>504</v>
      </c>
      <c r="K105">
        <v>1</v>
      </c>
      <c r="L105" t="s">
        <v>500</v>
      </c>
      <c r="M105" s="208" t="s">
        <v>506</v>
      </c>
      <c r="N105" t="s">
        <v>24</v>
      </c>
      <c r="O105" s="5" t="str">
        <f t="shared" si="12"/>
        <v>N</v>
      </c>
      <c r="P105" t="s">
        <v>475</v>
      </c>
      <c r="Q105" s="200" t="s">
        <v>475</v>
      </c>
      <c r="R105" s="200" t="str">
        <f t="shared" si="18"/>
        <v/>
      </c>
      <c r="S105" s="201"/>
      <c r="T105" t="s">
        <v>475</v>
      </c>
      <c r="U105" s="201"/>
      <c r="W105" s="201"/>
      <c r="X105" s="202">
        <v>0</v>
      </c>
      <c r="Y105" s="200" t="s">
        <v>475</v>
      </c>
      <c r="Z105" s="5" t="s">
        <v>475</v>
      </c>
      <c r="AA105" s="200" t="str">
        <f t="shared" si="13"/>
        <v/>
      </c>
      <c r="AB105" s="200" t="str">
        <f t="shared" si="14"/>
        <v/>
      </c>
      <c r="AC105" s="201"/>
      <c r="AD105" s="201"/>
      <c r="AE105" s="77">
        <f t="shared" si="15"/>
        <v>0</v>
      </c>
      <c r="AF105" s="77">
        <f t="shared" si="16"/>
        <v>0</v>
      </c>
      <c r="AG105" s="77">
        <f t="array" ref="AG105">IFERROR($D105*U,0)</f>
        <v>0</v>
      </c>
      <c r="AH105" s="77">
        <f t="shared" si="19"/>
        <v>0</v>
      </c>
      <c r="AI105" s="77">
        <f t="shared" si="19"/>
        <v>0</v>
      </c>
      <c r="AJ105" s="203"/>
      <c r="AK105" s="203"/>
      <c r="AL105" s="203"/>
      <c r="AM105" s="203"/>
      <c r="AN105" t="s">
        <v>22</v>
      </c>
      <c r="AO105" t="s">
        <v>615</v>
      </c>
      <c r="AP105" t="s">
        <v>475</v>
      </c>
    </row>
    <row r="106" spans="1:42" customFormat="1" x14ac:dyDescent="0.25">
      <c r="A106" s="198">
        <v>45291</v>
      </c>
      <c r="B106" t="s">
        <v>721</v>
      </c>
      <c r="C106" t="s">
        <v>722</v>
      </c>
      <c r="D106" s="5">
        <f t="shared" si="17"/>
        <v>8179477.4800000004</v>
      </c>
      <c r="E106" s="199">
        <v>1</v>
      </c>
      <c r="F106" s="5">
        <v>8698197.75</v>
      </c>
      <c r="G106" s="5">
        <v>518720.27</v>
      </c>
      <c r="H106" s="1" t="s">
        <v>23</v>
      </c>
      <c r="I106" t="s">
        <v>500</v>
      </c>
      <c r="J106" t="s">
        <v>504</v>
      </c>
      <c r="K106">
        <v>1</v>
      </c>
      <c r="L106" t="s">
        <v>500</v>
      </c>
      <c r="M106" s="208" t="s">
        <v>506</v>
      </c>
      <c r="N106" t="s">
        <v>24</v>
      </c>
      <c r="O106" s="5" t="str">
        <f t="shared" si="12"/>
        <v>N</v>
      </c>
      <c r="P106" t="s">
        <v>475</v>
      </c>
      <c r="Q106" s="200" t="s">
        <v>475</v>
      </c>
      <c r="R106" s="200" t="str">
        <f t="shared" si="18"/>
        <v/>
      </c>
      <c r="S106" s="201"/>
      <c r="T106" t="s">
        <v>475</v>
      </c>
      <c r="U106" s="201"/>
      <c r="W106" s="201"/>
      <c r="X106" s="202">
        <v>0</v>
      </c>
      <c r="Y106" s="200" t="s">
        <v>475</v>
      </c>
      <c r="Z106" s="5" t="s">
        <v>475</v>
      </c>
      <c r="AA106" s="200" t="str">
        <f t="shared" si="13"/>
        <v/>
      </c>
      <c r="AB106" s="200" t="str">
        <f t="shared" si="14"/>
        <v/>
      </c>
      <c r="AC106" s="201"/>
      <c r="AD106" s="201"/>
      <c r="AE106" s="77">
        <f t="shared" si="15"/>
        <v>0</v>
      </c>
      <c r="AF106" s="77">
        <f t="shared" si="16"/>
        <v>0</v>
      </c>
      <c r="AG106" s="77">
        <f t="array" ref="AG106">IFERROR($D106*U,0)</f>
        <v>0</v>
      </c>
      <c r="AH106" s="77">
        <f t="shared" si="19"/>
        <v>0</v>
      </c>
      <c r="AI106" s="77">
        <f t="shared" si="19"/>
        <v>0</v>
      </c>
      <c r="AJ106" s="203"/>
      <c r="AK106" s="203"/>
      <c r="AL106" s="203"/>
      <c r="AM106" s="203"/>
      <c r="AN106" t="s">
        <v>22</v>
      </c>
      <c r="AO106" t="s">
        <v>672</v>
      </c>
      <c r="AP106" t="s">
        <v>475</v>
      </c>
    </row>
    <row r="107" spans="1:42" customFormat="1" x14ac:dyDescent="0.25">
      <c r="A107" s="198">
        <v>45291</v>
      </c>
      <c r="B107" t="s">
        <v>723</v>
      </c>
      <c r="C107" t="s">
        <v>724</v>
      </c>
      <c r="D107" s="5">
        <f t="shared" si="17"/>
        <v>51623997.81000001</v>
      </c>
      <c r="E107" s="199">
        <v>1</v>
      </c>
      <c r="F107" s="5">
        <v>51705276.820000008</v>
      </c>
      <c r="G107" s="5">
        <v>81279.009999999995</v>
      </c>
      <c r="H107" s="1" t="s">
        <v>23</v>
      </c>
      <c r="I107" t="s">
        <v>500</v>
      </c>
      <c r="J107" t="s">
        <v>504</v>
      </c>
      <c r="K107">
        <v>1</v>
      </c>
      <c r="L107" t="s">
        <v>500</v>
      </c>
      <c r="N107" t="s">
        <v>24</v>
      </c>
      <c r="O107" s="5" t="str">
        <f t="shared" si="12"/>
        <v>N</v>
      </c>
      <c r="P107" t="s">
        <v>475</v>
      </c>
      <c r="Q107" s="200" t="s">
        <v>475</v>
      </c>
      <c r="R107" s="200" t="str">
        <f t="shared" si="18"/>
        <v/>
      </c>
      <c r="S107" s="201"/>
      <c r="T107" t="s">
        <v>475</v>
      </c>
      <c r="U107" s="201"/>
      <c r="W107" s="201"/>
      <c r="X107" s="202">
        <v>0</v>
      </c>
      <c r="Y107" s="200" t="s">
        <v>475</v>
      </c>
      <c r="Z107" s="5" t="s">
        <v>475</v>
      </c>
      <c r="AA107" s="200" t="str">
        <f t="shared" si="13"/>
        <v/>
      </c>
      <c r="AB107" s="200" t="str">
        <f t="shared" si="14"/>
        <v/>
      </c>
      <c r="AC107" s="201"/>
      <c r="AD107" s="201"/>
      <c r="AE107" s="77">
        <f t="shared" si="15"/>
        <v>0</v>
      </c>
      <c r="AF107" s="77">
        <f t="shared" si="16"/>
        <v>0</v>
      </c>
      <c r="AG107" s="77">
        <f t="array" ref="AG107">IFERROR($D107*U,0)</f>
        <v>0</v>
      </c>
      <c r="AH107" s="77">
        <f t="shared" si="19"/>
        <v>0</v>
      </c>
      <c r="AI107" s="77">
        <f t="shared" si="19"/>
        <v>0</v>
      </c>
      <c r="AJ107" s="203"/>
      <c r="AK107" s="203"/>
      <c r="AL107" s="203"/>
      <c r="AM107" s="203"/>
      <c r="AN107" t="s">
        <v>475</v>
      </c>
      <c r="AO107" t="s">
        <v>475</v>
      </c>
      <c r="AP107" t="s">
        <v>475</v>
      </c>
    </row>
    <row r="108" spans="1:42" customFormat="1" x14ac:dyDescent="0.25">
      <c r="A108" s="198">
        <v>45291</v>
      </c>
      <c r="B108" t="s">
        <v>725</v>
      </c>
      <c r="C108" t="s">
        <v>726</v>
      </c>
      <c r="D108" s="5">
        <f t="shared" si="17"/>
        <v>1386426.15</v>
      </c>
      <c r="E108" s="199">
        <v>1</v>
      </c>
      <c r="F108" s="5">
        <v>2009905.31</v>
      </c>
      <c r="G108" s="5">
        <v>623479.16</v>
      </c>
      <c r="H108" s="1" t="s">
        <v>24</v>
      </c>
      <c r="I108" t="s">
        <v>473</v>
      </c>
      <c r="J108" t="s">
        <v>474</v>
      </c>
      <c r="K108">
        <v>0</v>
      </c>
      <c r="L108" t="s">
        <v>473</v>
      </c>
      <c r="M108" t="s">
        <v>473</v>
      </c>
      <c r="N108" t="s">
        <v>23</v>
      </c>
      <c r="O108" s="5" t="str">
        <f t="shared" si="12"/>
        <v>N</v>
      </c>
      <c r="P108" t="s">
        <v>475</v>
      </c>
      <c r="Q108" s="200" t="s">
        <v>475</v>
      </c>
      <c r="R108" s="200" t="str">
        <f t="shared" si="18"/>
        <v/>
      </c>
      <c r="S108" s="201"/>
      <c r="T108" t="s">
        <v>475</v>
      </c>
      <c r="U108" s="201"/>
      <c r="W108" s="201"/>
      <c r="X108" s="202">
        <v>0</v>
      </c>
      <c r="Y108" s="200" t="s">
        <v>475</v>
      </c>
      <c r="Z108" s="5" t="s">
        <v>475</v>
      </c>
      <c r="AA108" s="200" t="str">
        <f t="shared" si="13"/>
        <v/>
      </c>
      <c r="AB108" s="200" t="str">
        <f t="shared" si="14"/>
        <v/>
      </c>
      <c r="AC108" s="201"/>
      <c r="AD108" s="201"/>
      <c r="AE108" s="77">
        <f t="shared" si="15"/>
        <v>0</v>
      </c>
      <c r="AF108" s="77">
        <f t="shared" si="16"/>
        <v>0</v>
      </c>
      <c r="AG108" s="77">
        <f t="array" ref="AG108">IFERROR($D108*U,0)</f>
        <v>0</v>
      </c>
      <c r="AH108" s="77">
        <f t="shared" si="19"/>
        <v>0</v>
      </c>
      <c r="AI108" s="77">
        <f t="shared" si="19"/>
        <v>0</v>
      </c>
      <c r="AJ108" s="203"/>
      <c r="AK108" s="203"/>
      <c r="AL108" s="203"/>
      <c r="AM108" s="203"/>
      <c r="AN108" t="s">
        <v>475</v>
      </c>
      <c r="AO108" t="s">
        <v>475</v>
      </c>
      <c r="AP108" t="s">
        <v>475</v>
      </c>
    </row>
    <row r="109" spans="1:42" customFormat="1" x14ac:dyDescent="0.25">
      <c r="A109" s="198">
        <v>45291</v>
      </c>
      <c r="B109" t="s">
        <v>727</v>
      </c>
      <c r="C109" t="s">
        <v>728</v>
      </c>
      <c r="D109" s="5">
        <f t="shared" si="17"/>
        <v>66892.039999999994</v>
      </c>
      <c r="E109" s="199">
        <v>1</v>
      </c>
      <c r="F109" s="5">
        <v>149110.09</v>
      </c>
      <c r="G109" s="5">
        <v>82218.05</v>
      </c>
      <c r="H109" s="1" t="s">
        <v>24</v>
      </c>
      <c r="I109" t="s">
        <v>473</v>
      </c>
      <c r="J109" t="s">
        <v>474</v>
      </c>
      <c r="K109">
        <v>0</v>
      </c>
      <c r="L109" t="s">
        <v>473</v>
      </c>
      <c r="M109" t="s">
        <v>473</v>
      </c>
      <c r="N109" t="s">
        <v>23</v>
      </c>
      <c r="O109" s="5" t="str">
        <f t="shared" si="12"/>
        <v>N</v>
      </c>
      <c r="P109" t="s">
        <v>475</v>
      </c>
      <c r="Q109" s="200" t="s">
        <v>475</v>
      </c>
      <c r="R109" s="200" t="str">
        <f t="shared" si="18"/>
        <v/>
      </c>
      <c r="S109" s="201"/>
      <c r="T109" t="s">
        <v>475</v>
      </c>
      <c r="U109" s="201"/>
      <c r="W109" s="201"/>
      <c r="X109" s="202">
        <v>0</v>
      </c>
      <c r="Y109" s="200" t="s">
        <v>475</v>
      </c>
      <c r="Z109" s="5" t="s">
        <v>475</v>
      </c>
      <c r="AA109" s="200" t="str">
        <f t="shared" si="13"/>
        <v/>
      </c>
      <c r="AB109" s="200" t="str">
        <f t="shared" si="14"/>
        <v/>
      </c>
      <c r="AC109" s="201"/>
      <c r="AD109" s="201"/>
      <c r="AE109" s="77">
        <f t="shared" si="15"/>
        <v>0</v>
      </c>
      <c r="AF109" s="77">
        <f t="shared" si="16"/>
        <v>0</v>
      </c>
      <c r="AG109" s="77">
        <f t="array" ref="AG109">IFERROR($D109*U,0)</f>
        <v>0</v>
      </c>
      <c r="AH109" s="77">
        <f t="shared" si="19"/>
        <v>0</v>
      </c>
      <c r="AI109" s="77">
        <f t="shared" si="19"/>
        <v>0</v>
      </c>
      <c r="AJ109" s="203"/>
      <c r="AK109" s="203"/>
      <c r="AL109" s="203"/>
      <c r="AM109" s="203"/>
      <c r="AN109" t="s">
        <v>475</v>
      </c>
      <c r="AO109" t="s">
        <v>475</v>
      </c>
      <c r="AP109" t="s">
        <v>475</v>
      </c>
    </row>
    <row r="110" spans="1:42" customFormat="1" x14ac:dyDescent="0.25">
      <c r="A110" s="198">
        <v>45291</v>
      </c>
      <c r="B110" t="s">
        <v>729</v>
      </c>
      <c r="C110" t="s">
        <v>730</v>
      </c>
      <c r="D110" s="5">
        <f t="shared" si="17"/>
        <v>1186895.7</v>
      </c>
      <c r="E110" s="199">
        <v>1</v>
      </c>
      <c r="F110" s="5">
        <v>2012391</v>
      </c>
      <c r="G110" s="5">
        <v>825495.3</v>
      </c>
      <c r="H110" s="1" t="s">
        <v>24</v>
      </c>
      <c r="I110" t="s">
        <v>473</v>
      </c>
      <c r="J110" t="s">
        <v>474</v>
      </c>
      <c r="K110">
        <v>0</v>
      </c>
      <c r="L110" t="s">
        <v>473</v>
      </c>
      <c r="M110" t="s">
        <v>473</v>
      </c>
      <c r="N110" t="s">
        <v>23</v>
      </c>
      <c r="O110" s="5" t="str">
        <f t="shared" si="12"/>
        <v>N</v>
      </c>
      <c r="P110" t="s">
        <v>475</v>
      </c>
      <c r="Q110" s="200" t="s">
        <v>475</v>
      </c>
      <c r="R110" s="200" t="str">
        <f t="shared" si="18"/>
        <v/>
      </c>
      <c r="S110" s="201"/>
      <c r="T110" t="s">
        <v>475</v>
      </c>
      <c r="U110" s="201"/>
      <c r="W110" s="201"/>
      <c r="X110" s="202">
        <v>0</v>
      </c>
      <c r="Y110" s="200" t="s">
        <v>475</v>
      </c>
      <c r="Z110" s="5" t="s">
        <v>475</v>
      </c>
      <c r="AA110" s="200" t="str">
        <f t="shared" si="13"/>
        <v/>
      </c>
      <c r="AB110" s="200" t="str">
        <f t="shared" si="14"/>
        <v/>
      </c>
      <c r="AC110" s="201"/>
      <c r="AD110" s="201"/>
      <c r="AE110" s="77">
        <f t="shared" si="15"/>
        <v>0</v>
      </c>
      <c r="AF110" s="77">
        <f t="shared" si="16"/>
        <v>0</v>
      </c>
      <c r="AG110" s="77">
        <f t="array" ref="AG110">IFERROR($D110*U,0)</f>
        <v>0</v>
      </c>
      <c r="AH110" s="77">
        <f t="shared" si="19"/>
        <v>0</v>
      </c>
      <c r="AI110" s="77">
        <f t="shared" si="19"/>
        <v>0</v>
      </c>
      <c r="AJ110" s="203"/>
      <c r="AK110" s="203"/>
      <c r="AL110" s="203"/>
      <c r="AM110" s="203"/>
      <c r="AN110" t="s">
        <v>475</v>
      </c>
      <c r="AO110" t="s">
        <v>475</v>
      </c>
      <c r="AP110" t="s">
        <v>475</v>
      </c>
    </row>
    <row r="111" spans="1:42" customFormat="1" x14ac:dyDescent="0.25">
      <c r="A111" s="198">
        <v>45291</v>
      </c>
      <c r="B111" t="s">
        <v>731</v>
      </c>
      <c r="C111" t="s">
        <v>732</v>
      </c>
      <c r="D111" s="5">
        <f t="shared" si="17"/>
        <v>31894.449999999953</v>
      </c>
      <c r="E111" s="199">
        <v>1</v>
      </c>
      <c r="F111" s="5">
        <v>696659.74</v>
      </c>
      <c r="G111" s="5">
        <v>664765.29</v>
      </c>
      <c r="H111" s="1" t="s">
        <v>23</v>
      </c>
      <c r="I111" t="s">
        <v>500</v>
      </c>
      <c r="J111" t="s">
        <v>474</v>
      </c>
      <c r="K111">
        <v>0</v>
      </c>
      <c r="L111" t="s">
        <v>500</v>
      </c>
      <c r="N111" t="s">
        <v>23</v>
      </c>
      <c r="O111" s="5" t="str">
        <f t="shared" si="12"/>
        <v>N</v>
      </c>
      <c r="P111" t="s">
        <v>475</v>
      </c>
      <c r="Q111" s="200" t="s">
        <v>475</v>
      </c>
      <c r="R111" s="200" t="str">
        <f t="shared" si="18"/>
        <v/>
      </c>
      <c r="S111" s="201"/>
      <c r="T111" t="s">
        <v>475</v>
      </c>
      <c r="U111" s="201"/>
      <c r="W111" s="201"/>
      <c r="X111" s="202">
        <v>0</v>
      </c>
      <c r="Y111" s="200" t="s">
        <v>475</v>
      </c>
      <c r="Z111" s="5" t="s">
        <v>475</v>
      </c>
      <c r="AA111" s="200" t="str">
        <f t="shared" si="13"/>
        <v/>
      </c>
      <c r="AB111" s="200" t="str">
        <f t="shared" si="14"/>
        <v/>
      </c>
      <c r="AC111" s="201"/>
      <c r="AD111" s="201"/>
      <c r="AE111" s="77">
        <f t="shared" si="15"/>
        <v>0</v>
      </c>
      <c r="AF111" s="77">
        <f t="shared" si="16"/>
        <v>0</v>
      </c>
      <c r="AG111" s="77">
        <f t="array" ref="AG111">IFERROR($D111*U,0)</f>
        <v>0</v>
      </c>
      <c r="AH111" s="77">
        <f t="shared" si="19"/>
        <v>0</v>
      </c>
      <c r="AI111" s="77">
        <f t="shared" si="19"/>
        <v>0</v>
      </c>
      <c r="AJ111" s="203"/>
      <c r="AK111" s="203"/>
      <c r="AL111" s="203"/>
      <c r="AM111" s="203"/>
      <c r="AN111" t="s">
        <v>475</v>
      </c>
      <c r="AO111" t="s">
        <v>475</v>
      </c>
      <c r="AP111" t="s">
        <v>475</v>
      </c>
    </row>
    <row r="112" spans="1:42" customFormat="1" x14ac:dyDescent="0.25">
      <c r="A112" s="198">
        <v>45291</v>
      </c>
      <c r="B112" t="s">
        <v>733</v>
      </c>
      <c r="C112" t="s">
        <v>734</v>
      </c>
      <c r="D112" s="5">
        <f t="shared" si="17"/>
        <v>900016.08999999985</v>
      </c>
      <c r="E112" s="199">
        <v>1</v>
      </c>
      <c r="F112" s="5">
        <v>1232559.1499999999</v>
      </c>
      <c r="G112" s="5">
        <v>332543.06</v>
      </c>
      <c r="H112" s="1" t="s">
        <v>24</v>
      </c>
      <c r="I112" t="s">
        <v>482</v>
      </c>
      <c r="J112" t="s">
        <v>474</v>
      </c>
      <c r="K112">
        <v>0</v>
      </c>
      <c r="L112" t="s">
        <v>483</v>
      </c>
      <c r="M112" t="s">
        <v>483</v>
      </c>
      <c r="N112" t="s">
        <v>23</v>
      </c>
      <c r="O112" s="5" t="str">
        <f t="shared" si="12"/>
        <v>N</v>
      </c>
      <c r="P112" t="s">
        <v>484</v>
      </c>
      <c r="Q112" s="200">
        <v>0</v>
      </c>
      <c r="R112" s="200">
        <f t="shared" si="18"/>
        <v>0</v>
      </c>
      <c r="S112" s="201"/>
      <c r="T112">
        <v>0</v>
      </c>
      <c r="U112" s="201"/>
      <c r="W112" s="201"/>
      <c r="X112" s="202">
        <v>0</v>
      </c>
      <c r="Y112" s="200">
        <v>0</v>
      </c>
      <c r="Z112" s="5">
        <v>0</v>
      </c>
      <c r="AA112" s="200">
        <f t="shared" si="13"/>
        <v>0</v>
      </c>
      <c r="AB112" s="200">
        <f t="shared" si="14"/>
        <v>0</v>
      </c>
      <c r="AC112" s="201"/>
      <c r="AD112" s="201"/>
      <c r="AE112" s="77">
        <f t="shared" si="15"/>
        <v>0</v>
      </c>
      <c r="AF112" s="77">
        <f t="shared" si="16"/>
        <v>0</v>
      </c>
      <c r="AG112" s="77">
        <f t="array" ref="AG112">IFERROR($D112*U,0)</f>
        <v>0</v>
      </c>
      <c r="AH112" s="77">
        <f t="shared" si="19"/>
        <v>0</v>
      </c>
      <c r="AI112" s="77">
        <f t="shared" si="19"/>
        <v>0</v>
      </c>
      <c r="AJ112" s="203"/>
      <c r="AK112" s="203"/>
      <c r="AL112" s="203"/>
      <c r="AM112" s="203"/>
      <c r="AN112" t="s">
        <v>25</v>
      </c>
      <c r="AO112" t="s">
        <v>735</v>
      </c>
      <c r="AP112" t="s">
        <v>475</v>
      </c>
    </row>
    <row r="113" spans="1:42" customFormat="1" x14ac:dyDescent="0.25">
      <c r="A113" s="198">
        <v>45291</v>
      </c>
      <c r="B113" t="s">
        <v>736</v>
      </c>
      <c r="C113" t="s">
        <v>737</v>
      </c>
      <c r="D113" s="5">
        <f t="shared" si="17"/>
        <v>4222454.8999999994</v>
      </c>
      <c r="E113" s="199">
        <v>1</v>
      </c>
      <c r="F113" s="5">
        <v>4555330.3199999994</v>
      </c>
      <c r="G113" s="5">
        <v>332875.42</v>
      </c>
      <c r="H113" s="1" t="s">
        <v>24</v>
      </c>
      <c r="I113" t="s">
        <v>473</v>
      </c>
      <c r="J113" t="s">
        <v>474</v>
      </c>
      <c r="K113">
        <v>0</v>
      </c>
      <c r="L113" t="s">
        <v>473</v>
      </c>
      <c r="M113" t="s">
        <v>473</v>
      </c>
      <c r="N113" t="s">
        <v>23</v>
      </c>
      <c r="O113" s="5" t="str">
        <f t="shared" si="12"/>
        <v>N</v>
      </c>
      <c r="P113" t="s">
        <v>475</v>
      </c>
      <c r="Q113" s="200" t="s">
        <v>475</v>
      </c>
      <c r="R113" s="200" t="str">
        <f t="shared" si="18"/>
        <v/>
      </c>
      <c r="S113" s="201"/>
      <c r="T113" t="s">
        <v>475</v>
      </c>
      <c r="U113" s="201"/>
      <c r="W113" s="201"/>
      <c r="X113" s="202">
        <v>0</v>
      </c>
      <c r="Y113" s="200" t="s">
        <v>475</v>
      </c>
      <c r="Z113" s="5" t="s">
        <v>475</v>
      </c>
      <c r="AA113" s="200" t="str">
        <f t="shared" si="13"/>
        <v/>
      </c>
      <c r="AB113" s="200" t="str">
        <f t="shared" si="14"/>
        <v/>
      </c>
      <c r="AC113" s="201"/>
      <c r="AD113" s="201"/>
      <c r="AE113" s="77">
        <f t="shared" si="15"/>
        <v>0</v>
      </c>
      <c r="AF113" s="77">
        <f t="shared" si="16"/>
        <v>0</v>
      </c>
      <c r="AG113" s="77">
        <f t="array" ref="AG113">IFERROR($D113*U,0)</f>
        <v>0</v>
      </c>
      <c r="AH113" s="77">
        <f t="shared" si="19"/>
        <v>0</v>
      </c>
      <c r="AI113" s="77">
        <f t="shared" si="19"/>
        <v>0</v>
      </c>
      <c r="AJ113" s="203"/>
      <c r="AK113" s="203"/>
      <c r="AL113" s="203"/>
      <c r="AM113" s="203"/>
      <c r="AN113" t="s">
        <v>475</v>
      </c>
      <c r="AO113" t="s">
        <v>475</v>
      </c>
      <c r="AP113" t="s">
        <v>475</v>
      </c>
    </row>
    <row r="114" spans="1:42" customFormat="1" x14ac:dyDescent="0.25">
      <c r="A114" s="198">
        <v>45291</v>
      </c>
      <c r="B114" t="s">
        <v>738</v>
      </c>
      <c r="C114" t="s">
        <v>739</v>
      </c>
      <c r="D114" s="5">
        <f t="shared" si="17"/>
        <v>7549565.25</v>
      </c>
      <c r="E114" s="199">
        <v>1</v>
      </c>
      <c r="F114" s="5">
        <v>8274208.75</v>
      </c>
      <c r="G114" s="5">
        <v>724643.5</v>
      </c>
      <c r="H114" s="1" t="s">
        <v>24</v>
      </c>
      <c r="I114" t="s">
        <v>473</v>
      </c>
      <c r="J114" t="s">
        <v>474</v>
      </c>
      <c r="K114">
        <v>0</v>
      </c>
      <c r="L114" t="s">
        <v>473</v>
      </c>
      <c r="M114" t="s">
        <v>473</v>
      </c>
      <c r="N114" t="s">
        <v>23</v>
      </c>
      <c r="O114" s="5" t="str">
        <f t="shared" si="12"/>
        <v>N</v>
      </c>
      <c r="P114" t="s">
        <v>475</v>
      </c>
      <c r="Q114" s="200" t="s">
        <v>475</v>
      </c>
      <c r="R114" s="200" t="str">
        <f t="shared" si="18"/>
        <v/>
      </c>
      <c r="S114" s="201"/>
      <c r="T114" t="s">
        <v>475</v>
      </c>
      <c r="U114" s="201"/>
      <c r="W114" s="201"/>
      <c r="X114" s="202">
        <v>0</v>
      </c>
      <c r="Y114" s="200" t="s">
        <v>475</v>
      </c>
      <c r="Z114" s="5" t="s">
        <v>475</v>
      </c>
      <c r="AA114" s="200" t="str">
        <f t="shared" si="13"/>
        <v/>
      </c>
      <c r="AB114" s="200" t="str">
        <f t="shared" si="14"/>
        <v/>
      </c>
      <c r="AC114" s="201"/>
      <c r="AD114" s="201"/>
      <c r="AE114" s="77">
        <f t="shared" si="15"/>
        <v>0</v>
      </c>
      <c r="AF114" s="77">
        <f t="shared" si="16"/>
        <v>0</v>
      </c>
      <c r="AG114" s="77">
        <f t="array" ref="AG114">IFERROR($D114*U,0)</f>
        <v>0</v>
      </c>
      <c r="AH114" s="77">
        <f t="shared" si="19"/>
        <v>0</v>
      </c>
      <c r="AI114" s="77">
        <f t="shared" si="19"/>
        <v>0</v>
      </c>
      <c r="AJ114" s="203"/>
      <c r="AK114" s="203"/>
      <c r="AL114" s="203"/>
      <c r="AM114" s="203"/>
      <c r="AN114" t="s">
        <v>475</v>
      </c>
      <c r="AO114" t="s">
        <v>475</v>
      </c>
      <c r="AP114" t="s">
        <v>475</v>
      </c>
    </row>
    <row r="115" spans="1:42" customFormat="1" x14ac:dyDescent="0.25">
      <c r="A115" s="198">
        <v>45291</v>
      </c>
      <c r="B115" t="s">
        <v>740</v>
      </c>
      <c r="C115" t="s">
        <v>741</v>
      </c>
      <c r="D115" s="5">
        <f t="shared" si="17"/>
        <v>17606401.900000002</v>
      </c>
      <c r="E115" s="199">
        <v>1</v>
      </c>
      <c r="F115" s="5">
        <v>17984330.700000003</v>
      </c>
      <c r="G115" s="5">
        <v>377928.8</v>
      </c>
      <c r="H115" s="1" t="s">
        <v>23</v>
      </c>
      <c r="I115" t="s">
        <v>500</v>
      </c>
      <c r="J115" t="s">
        <v>504</v>
      </c>
      <c r="K115">
        <v>1</v>
      </c>
      <c r="L115" t="s">
        <v>500</v>
      </c>
      <c r="M115" s="208" t="s">
        <v>506</v>
      </c>
      <c r="N115" t="s">
        <v>24</v>
      </c>
      <c r="O115" s="5" t="str">
        <f t="shared" si="12"/>
        <v>N</v>
      </c>
      <c r="P115" t="s">
        <v>475</v>
      </c>
      <c r="Q115" s="200" t="s">
        <v>475</v>
      </c>
      <c r="R115" s="200" t="str">
        <f t="shared" si="18"/>
        <v/>
      </c>
      <c r="S115" s="201"/>
      <c r="T115" t="s">
        <v>475</v>
      </c>
      <c r="U115" s="201"/>
      <c r="W115" s="201"/>
      <c r="X115" s="202">
        <v>0</v>
      </c>
      <c r="Y115" s="200" t="s">
        <v>475</v>
      </c>
      <c r="Z115" s="5" t="s">
        <v>475</v>
      </c>
      <c r="AA115" s="200" t="str">
        <f t="shared" si="13"/>
        <v/>
      </c>
      <c r="AB115" s="200" t="str">
        <f t="shared" si="14"/>
        <v/>
      </c>
      <c r="AC115" s="201"/>
      <c r="AD115" s="201"/>
      <c r="AE115" s="77">
        <f t="shared" si="15"/>
        <v>0</v>
      </c>
      <c r="AF115" s="77">
        <f t="shared" si="16"/>
        <v>0</v>
      </c>
      <c r="AG115" s="77">
        <f t="array" ref="AG115">IFERROR($D115*U,0)</f>
        <v>0</v>
      </c>
      <c r="AH115" s="77">
        <f t="shared" si="19"/>
        <v>0</v>
      </c>
      <c r="AI115" s="77">
        <f t="shared" si="19"/>
        <v>0</v>
      </c>
      <c r="AJ115" s="203"/>
      <c r="AK115" s="203"/>
      <c r="AL115" s="203"/>
      <c r="AM115" s="203"/>
      <c r="AN115" t="s">
        <v>22</v>
      </c>
      <c r="AO115" t="s">
        <v>571</v>
      </c>
      <c r="AP115" t="s">
        <v>475</v>
      </c>
    </row>
    <row r="116" spans="1:42" customFormat="1" x14ac:dyDescent="0.25">
      <c r="A116" s="198">
        <v>45291</v>
      </c>
      <c r="B116" t="s">
        <v>742</v>
      </c>
      <c r="C116" t="s">
        <v>743</v>
      </c>
      <c r="D116" s="5">
        <f t="shared" si="17"/>
        <v>4200298.45</v>
      </c>
      <c r="E116" s="199">
        <v>1</v>
      </c>
      <c r="F116" s="5">
        <v>4322382.79</v>
      </c>
      <c r="G116" s="5">
        <v>122084.34</v>
      </c>
      <c r="H116" s="1" t="s">
        <v>24</v>
      </c>
      <c r="I116" t="s">
        <v>473</v>
      </c>
      <c r="J116" t="s">
        <v>474</v>
      </c>
      <c r="K116">
        <v>0</v>
      </c>
      <c r="L116" t="s">
        <v>473</v>
      </c>
      <c r="M116" t="s">
        <v>473</v>
      </c>
      <c r="N116" t="s">
        <v>23</v>
      </c>
      <c r="O116" s="5" t="str">
        <f t="shared" si="12"/>
        <v>N</v>
      </c>
      <c r="P116" t="s">
        <v>475</v>
      </c>
      <c r="Q116" s="200" t="s">
        <v>475</v>
      </c>
      <c r="R116" s="200" t="str">
        <f t="shared" si="18"/>
        <v/>
      </c>
      <c r="S116" s="201"/>
      <c r="T116" t="s">
        <v>475</v>
      </c>
      <c r="U116" s="201"/>
      <c r="W116" s="201"/>
      <c r="X116" s="202">
        <v>0</v>
      </c>
      <c r="Y116" s="200" t="s">
        <v>475</v>
      </c>
      <c r="Z116" s="5" t="s">
        <v>475</v>
      </c>
      <c r="AA116" s="200" t="str">
        <f t="shared" si="13"/>
        <v/>
      </c>
      <c r="AB116" s="200" t="str">
        <f t="shared" si="14"/>
        <v/>
      </c>
      <c r="AC116" s="201"/>
      <c r="AD116" s="201"/>
      <c r="AE116" s="77">
        <f t="shared" si="15"/>
        <v>0</v>
      </c>
      <c r="AF116" s="77">
        <f t="shared" si="16"/>
        <v>0</v>
      </c>
      <c r="AG116" s="77">
        <f t="array" ref="AG116">IFERROR($D116*U,0)</f>
        <v>0</v>
      </c>
      <c r="AH116" s="77">
        <f t="shared" si="19"/>
        <v>0</v>
      </c>
      <c r="AI116" s="77">
        <f t="shared" si="19"/>
        <v>0</v>
      </c>
      <c r="AJ116" s="203"/>
      <c r="AK116" s="203"/>
      <c r="AL116" s="203"/>
      <c r="AM116" s="203"/>
      <c r="AN116" t="s">
        <v>475</v>
      </c>
      <c r="AO116" t="s">
        <v>475</v>
      </c>
      <c r="AP116" t="s">
        <v>475</v>
      </c>
    </row>
    <row r="117" spans="1:42" customFormat="1" x14ac:dyDescent="0.25">
      <c r="A117" s="198">
        <v>45291</v>
      </c>
      <c r="B117" t="s">
        <v>744</v>
      </c>
      <c r="C117" t="s">
        <v>745</v>
      </c>
      <c r="D117" s="5">
        <f t="shared" si="17"/>
        <v>1637307.4399999997</v>
      </c>
      <c r="E117" s="199">
        <v>1</v>
      </c>
      <c r="F117" s="5">
        <v>1640405.2699999998</v>
      </c>
      <c r="G117" s="5">
        <v>3097.83</v>
      </c>
      <c r="H117" s="1" t="s">
        <v>24</v>
      </c>
      <c r="I117" t="s">
        <v>482</v>
      </c>
      <c r="J117" t="s">
        <v>474</v>
      </c>
      <c r="K117">
        <v>0</v>
      </c>
      <c r="L117" t="s">
        <v>483</v>
      </c>
      <c r="M117" t="s">
        <v>483</v>
      </c>
      <c r="N117" t="s">
        <v>23</v>
      </c>
      <c r="O117" s="5" t="str">
        <f t="shared" si="12"/>
        <v>N</v>
      </c>
      <c r="P117" t="s">
        <v>484</v>
      </c>
      <c r="Q117" s="200">
        <v>0</v>
      </c>
      <c r="R117" s="200">
        <f t="shared" si="18"/>
        <v>0</v>
      </c>
      <c r="S117" s="201"/>
      <c r="T117">
        <v>0</v>
      </c>
      <c r="U117" s="201"/>
      <c r="W117" s="201"/>
      <c r="X117" s="202">
        <v>0</v>
      </c>
      <c r="Y117" s="200">
        <v>0</v>
      </c>
      <c r="Z117" s="5">
        <v>0</v>
      </c>
      <c r="AA117" s="200">
        <f t="shared" si="13"/>
        <v>0</v>
      </c>
      <c r="AB117" s="200">
        <f t="shared" si="14"/>
        <v>0</v>
      </c>
      <c r="AC117" s="201"/>
      <c r="AD117" s="201"/>
      <c r="AE117" s="77">
        <f t="shared" si="15"/>
        <v>0</v>
      </c>
      <c r="AF117" s="77">
        <f t="shared" si="16"/>
        <v>0</v>
      </c>
      <c r="AG117" s="77">
        <f t="array" ref="AG117">IFERROR($D117*U,0)</f>
        <v>0</v>
      </c>
      <c r="AH117" s="77">
        <f t="shared" si="19"/>
        <v>0</v>
      </c>
      <c r="AI117" s="77">
        <f t="shared" si="19"/>
        <v>0</v>
      </c>
      <c r="AJ117" s="203"/>
      <c r="AK117" s="203"/>
      <c r="AL117" s="203"/>
      <c r="AM117" s="203"/>
      <c r="AN117" t="s">
        <v>25</v>
      </c>
      <c r="AO117" t="s">
        <v>746</v>
      </c>
      <c r="AP117" t="s">
        <v>475</v>
      </c>
    </row>
    <row r="118" spans="1:42" customFormat="1" x14ac:dyDescent="0.25">
      <c r="A118" s="198">
        <v>45291</v>
      </c>
      <c r="B118" t="s">
        <v>747</v>
      </c>
      <c r="C118" t="s">
        <v>748</v>
      </c>
      <c r="D118" s="5">
        <f t="shared" si="17"/>
        <v>16175332.57</v>
      </c>
      <c r="E118" s="199">
        <v>1</v>
      </c>
      <c r="F118" s="5">
        <v>17401328.960000001</v>
      </c>
      <c r="G118" s="5">
        <v>1225996.3899999999</v>
      </c>
      <c r="H118" s="1" t="s">
        <v>24</v>
      </c>
      <c r="I118" t="s">
        <v>473</v>
      </c>
      <c r="J118" t="s">
        <v>474</v>
      </c>
      <c r="K118">
        <v>0</v>
      </c>
      <c r="L118" t="s">
        <v>473</v>
      </c>
      <c r="M118" t="s">
        <v>473</v>
      </c>
      <c r="N118" t="s">
        <v>23</v>
      </c>
      <c r="O118" s="5" t="str">
        <f t="shared" si="12"/>
        <v>N</v>
      </c>
      <c r="P118" t="s">
        <v>475</v>
      </c>
      <c r="Q118" s="200" t="s">
        <v>475</v>
      </c>
      <c r="R118" s="200" t="str">
        <f t="shared" si="18"/>
        <v/>
      </c>
      <c r="S118" s="201"/>
      <c r="T118" t="s">
        <v>475</v>
      </c>
      <c r="U118" s="201"/>
      <c r="W118" s="201"/>
      <c r="X118" s="202">
        <v>0</v>
      </c>
      <c r="Y118" s="200" t="s">
        <v>475</v>
      </c>
      <c r="Z118" s="5" t="s">
        <v>475</v>
      </c>
      <c r="AA118" s="200" t="str">
        <f t="shared" si="13"/>
        <v/>
      </c>
      <c r="AB118" s="200" t="str">
        <f t="shared" si="14"/>
        <v/>
      </c>
      <c r="AC118" s="201"/>
      <c r="AD118" s="201"/>
      <c r="AE118" s="77">
        <f t="shared" si="15"/>
        <v>0</v>
      </c>
      <c r="AF118" s="77">
        <f t="shared" si="16"/>
        <v>0</v>
      </c>
      <c r="AG118" s="77">
        <f t="array" ref="AG118">IFERROR($D118*U,0)</f>
        <v>0</v>
      </c>
      <c r="AH118" s="77">
        <f t="shared" si="19"/>
        <v>0</v>
      </c>
      <c r="AI118" s="77">
        <f t="shared" si="19"/>
        <v>0</v>
      </c>
      <c r="AJ118" s="203"/>
      <c r="AK118" s="203"/>
      <c r="AL118" s="203"/>
      <c r="AM118" s="203"/>
      <c r="AN118" t="s">
        <v>475</v>
      </c>
      <c r="AO118" t="s">
        <v>475</v>
      </c>
      <c r="AP118" t="s">
        <v>475</v>
      </c>
    </row>
    <row r="119" spans="1:42" customFormat="1" x14ac:dyDescent="0.25">
      <c r="A119" s="198">
        <v>45291</v>
      </c>
      <c r="B119" t="s">
        <v>749</v>
      </c>
      <c r="C119" t="s">
        <v>750</v>
      </c>
      <c r="D119" s="5">
        <f t="shared" si="17"/>
        <v>3096601.0599999996</v>
      </c>
      <c r="E119" s="199">
        <v>1</v>
      </c>
      <c r="F119" s="5">
        <v>3102887.8499999996</v>
      </c>
      <c r="G119" s="5">
        <v>6286.79</v>
      </c>
      <c r="H119" s="1" t="s">
        <v>24</v>
      </c>
      <c r="I119" t="s">
        <v>482</v>
      </c>
      <c r="J119" t="s">
        <v>474</v>
      </c>
      <c r="K119">
        <v>0</v>
      </c>
      <c r="L119" t="s">
        <v>483</v>
      </c>
      <c r="M119" t="s">
        <v>483</v>
      </c>
      <c r="N119" t="s">
        <v>23</v>
      </c>
      <c r="O119" s="5" t="str">
        <f t="shared" si="12"/>
        <v>N</v>
      </c>
      <c r="P119" t="s">
        <v>484</v>
      </c>
      <c r="Q119" s="200">
        <v>0</v>
      </c>
      <c r="R119" s="200">
        <f t="shared" si="18"/>
        <v>0</v>
      </c>
      <c r="S119" s="201"/>
      <c r="T119">
        <v>0</v>
      </c>
      <c r="U119" s="201"/>
      <c r="W119" s="201"/>
      <c r="X119" s="202">
        <v>0</v>
      </c>
      <c r="Y119" s="200">
        <v>0</v>
      </c>
      <c r="Z119" s="5">
        <v>0</v>
      </c>
      <c r="AA119" s="200">
        <f t="shared" si="13"/>
        <v>0</v>
      </c>
      <c r="AB119" s="200">
        <f t="shared" si="14"/>
        <v>0</v>
      </c>
      <c r="AC119" s="201"/>
      <c r="AD119" s="201"/>
      <c r="AE119" s="77">
        <f t="shared" si="15"/>
        <v>0</v>
      </c>
      <c r="AF119" s="77">
        <f t="shared" si="16"/>
        <v>0</v>
      </c>
      <c r="AG119" s="77">
        <f t="array" ref="AG119">IFERROR($D119*U,0)</f>
        <v>0</v>
      </c>
      <c r="AH119" s="77">
        <f t="shared" si="19"/>
        <v>0</v>
      </c>
      <c r="AI119" s="77">
        <f t="shared" si="19"/>
        <v>0</v>
      </c>
      <c r="AJ119" s="203"/>
      <c r="AK119" s="203"/>
      <c r="AL119" s="203"/>
      <c r="AM119" s="203"/>
      <c r="AN119" t="s">
        <v>25</v>
      </c>
      <c r="AO119" t="s">
        <v>751</v>
      </c>
      <c r="AP119" t="s">
        <v>475</v>
      </c>
    </row>
    <row r="120" spans="1:42" customFormat="1" x14ac:dyDescent="0.25">
      <c r="A120" s="198">
        <v>45291</v>
      </c>
      <c r="B120" t="s">
        <v>752</v>
      </c>
      <c r="C120" t="s">
        <v>753</v>
      </c>
      <c r="D120" s="5">
        <f t="shared" si="17"/>
        <v>5870818.2799999993</v>
      </c>
      <c r="E120" s="199">
        <v>1</v>
      </c>
      <c r="F120" s="5">
        <v>5921505.9399999995</v>
      </c>
      <c r="G120" s="5">
        <v>50687.66</v>
      </c>
      <c r="H120" s="1" t="s">
        <v>23</v>
      </c>
      <c r="I120" t="s">
        <v>500</v>
      </c>
      <c r="J120" t="s">
        <v>474</v>
      </c>
      <c r="K120">
        <v>0</v>
      </c>
      <c r="L120" t="s">
        <v>500</v>
      </c>
      <c r="M120" s="208" t="s">
        <v>506</v>
      </c>
      <c r="N120" t="s">
        <v>23</v>
      </c>
      <c r="O120" s="5" t="str">
        <f t="shared" si="12"/>
        <v>N</v>
      </c>
      <c r="P120" t="s">
        <v>475</v>
      </c>
      <c r="Q120" s="200" t="s">
        <v>475</v>
      </c>
      <c r="R120" s="200" t="str">
        <f t="shared" si="18"/>
        <v/>
      </c>
      <c r="S120" s="201"/>
      <c r="T120" t="s">
        <v>475</v>
      </c>
      <c r="U120" s="201"/>
      <c r="W120" s="201"/>
      <c r="X120" s="202">
        <v>0</v>
      </c>
      <c r="Y120" s="200" t="s">
        <v>475</v>
      </c>
      <c r="Z120" s="5" t="s">
        <v>475</v>
      </c>
      <c r="AA120" s="200" t="str">
        <f t="shared" si="13"/>
        <v/>
      </c>
      <c r="AB120" s="200" t="str">
        <f t="shared" si="14"/>
        <v/>
      </c>
      <c r="AC120" s="201"/>
      <c r="AD120" s="201"/>
      <c r="AE120" s="77">
        <f t="shared" si="15"/>
        <v>0</v>
      </c>
      <c r="AF120" s="77">
        <f t="shared" si="16"/>
        <v>0</v>
      </c>
      <c r="AG120" s="77">
        <f t="array" ref="AG120">IFERROR($D120*U,0)</f>
        <v>0</v>
      </c>
      <c r="AH120" s="77">
        <f t="shared" si="19"/>
        <v>0</v>
      </c>
      <c r="AI120" s="77">
        <f t="shared" si="19"/>
        <v>0</v>
      </c>
      <c r="AJ120" s="203"/>
      <c r="AK120" s="203"/>
      <c r="AL120" s="203"/>
      <c r="AM120" s="203"/>
      <c r="AN120" t="s">
        <v>22</v>
      </c>
      <c r="AO120" t="s">
        <v>754</v>
      </c>
      <c r="AP120" t="s">
        <v>475</v>
      </c>
    </row>
    <row r="121" spans="1:42" customFormat="1" x14ac:dyDescent="0.25">
      <c r="A121" s="198">
        <v>45291</v>
      </c>
      <c r="B121" t="s">
        <v>755</v>
      </c>
      <c r="C121" t="s">
        <v>756</v>
      </c>
      <c r="D121" s="5">
        <f t="shared" si="17"/>
        <v>5769988.7699999996</v>
      </c>
      <c r="E121" s="199">
        <v>0</v>
      </c>
      <c r="F121" s="5">
        <v>5769988.7699999996</v>
      </c>
      <c r="G121" s="5">
        <v>0</v>
      </c>
      <c r="H121" s="1" t="s">
        <v>24</v>
      </c>
      <c r="I121" t="s">
        <v>473</v>
      </c>
      <c r="J121" t="s">
        <v>474</v>
      </c>
      <c r="K121">
        <v>0</v>
      </c>
      <c r="L121" t="s">
        <v>473</v>
      </c>
      <c r="M121" t="s">
        <v>473</v>
      </c>
      <c r="N121" t="s">
        <v>23</v>
      </c>
      <c r="O121" s="5" t="str">
        <f t="shared" si="12"/>
        <v>N</v>
      </c>
      <c r="P121" t="s">
        <v>475</v>
      </c>
      <c r="Q121" s="200" t="s">
        <v>475</v>
      </c>
      <c r="R121" s="200" t="str">
        <f t="shared" si="18"/>
        <v/>
      </c>
      <c r="S121" s="201"/>
      <c r="T121" t="s">
        <v>475</v>
      </c>
      <c r="U121" s="201"/>
      <c r="W121" s="201"/>
      <c r="X121" s="202">
        <v>0</v>
      </c>
      <c r="Y121" s="200" t="s">
        <v>475</v>
      </c>
      <c r="Z121" s="5" t="s">
        <v>475</v>
      </c>
      <c r="AA121" s="200" t="str">
        <f t="shared" si="13"/>
        <v/>
      </c>
      <c r="AB121" s="200" t="str">
        <f t="shared" si="14"/>
        <v/>
      </c>
      <c r="AC121" s="201"/>
      <c r="AD121" s="201"/>
      <c r="AE121" s="77">
        <f t="shared" si="15"/>
        <v>0</v>
      </c>
      <c r="AF121" s="77">
        <f t="shared" si="16"/>
        <v>0</v>
      </c>
      <c r="AG121" s="77">
        <f t="array" ref="AG121">IFERROR($D121*U,0)</f>
        <v>0</v>
      </c>
      <c r="AH121" s="77">
        <f t="shared" si="19"/>
        <v>0</v>
      </c>
      <c r="AI121" s="77">
        <f t="shared" si="19"/>
        <v>0</v>
      </c>
      <c r="AJ121" s="203"/>
      <c r="AK121" s="203"/>
      <c r="AL121" s="203"/>
      <c r="AM121" s="203"/>
      <c r="AN121" t="s">
        <v>475</v>
      </c>
      <c r="AO121" t="s">
        <v>475</v>
      </c>
      <c r="AP121" t="s">
        <v>475</v>
      </c>
    </row>
    <row r="122" spans="1:42" customFormat="1" x14ac:dyDescent="0.25">
      <c r="A122" s="198">
        <v>45291</v>
      </c>
      <c r="B122" t="s">
        <v>757</v>
      </c>
      <c r="C122" t="s">
        <v>758</v>
      </c>
      <c r="D122" s="5">
        <f t="shared" si="17"/>
        <v>11461795.979999999</v>
      </c>
      <c r="E122" s="199">
        <v>1</v>
      </c>
      <c r="F122" s="5">
        <v>11777625.049999999</v>
      </c>
      <c r="G122" s="5">
        <v>315829.07</v>
      </c>
      <c r="H122" s="1" t="s">
        <v>23</v>
      </c>
      <c r="I122" t="s">
        <v>500</v>
      </c>
      <c r="J122" t="s">
        <v>504</v>
      </c>
      <c r="K122">
        <v>1</v>
      </c>
      <c r="L122" t="s">
        <v>500</v>
      </c>
      <c r="N122" t="s">
        <v>24</v>
      </c>
      <c r="O122" s="5" t="str">
        <f t="shared" si="12"/>
        <v>N</v>
      </c>
      <c r="P122" t="s">
        <v>475</v>
      </c>
      <c r="Q122" s="200" t="s">
        <v>475</v>
      </c>
      <c r="R122" s="200" t="str">
        <f t="shared" si="18"/>
        <v/>
      </c>
      <c r="S122" s="201"/>
      <c r="T122" t="s">
        <v>475</v>
      </c>
      <c r="U122" s="201"/>
      <c r="W122" s="201"/>
      <c r="X122" s="202">
        <v>0</v>
      </c>
      <c r="Y122" s="200" t="s">
        <v>475</v>
      </c>
      <c r="Z122" s="5" t="s">
        <v>475</v>
      </c>
      <c r="AA122" s="200" t="str">
        <f t="shared" si="13"/>
        <v/>
      </c>
      <c r="AB122" s="200" t="str">
        <f t="shared" si="14"/>
        <v/>
      </c>
      <c r="AC122" s="201"/>
      <c r="AD122" s="201"/>
      <c r="AE122" s="77">
        <f t="shared" si="15"/>
        <v>0</v>
      </c>
      <c r="AF122" s="77">
        <f t="shared" si="16"/>
        <v>0</v>
      </c>
      <c r="AG122" s="77">
        <f t="array" ref="AG122">IFERROR($D122*U,0)</f>
        <v>0</v>
      </c>
      <c r="AH122" s="77">
        <f t="shared" si="19"/>
        <v>0</v>
      </c>
      <c r="AI122" s="77">
        <f t="shared" si="19"/>
        <v>0</v>
      </c>
      <c r="AJ122" s="203"/>
      <c r="AK122" s="203"/>
      <c r="AL122" s="203"/>
      <c r="AM122" s="203"/>
      <c r="AN122" t="s">
        <v>475</v>
      </c>
      <c r="AO122" t="s">
        <v>475</v>
      </c>
      <c r="AP122" t="s">
        <v>475</v>
      </c>
    </row>
    <row r="123" spans="1:42" customFormat="1" x14ac:dyDescent="0.25">
      <c r="A123" s="198">
        <v>45291</v>
      </c>
      <c r="B123" t="s">
        <v>759</v>
      </c>
      <c r="C123" t="s">
        <v>760</v>
      </c>
      <c r="D123" s="5">
        <f t="shared" si="17"/>
        <v>17957.580000000016</v>
      </c>
      <c r="E123" s="199">
        <v>1</v>
      </c>
      <c r="F123" s="5">
        <v>306954.90000000002</v>
      </c>
      <c r="G123" s="5">
        <v>288997.32</v>
      </c>
      <c r="H123" s="1" t="s">
        <v>23</v>
      </c>
      <c r="I123" t="s">
        <v>500</v>
      </c>
      <c r="J123" t="s">
        <v>592</v>
      </c>
      <c r="K123">
        <v>0</v>
      </c>
      <c r="L123" t="s">
        <v>500</v>
      </c>
      <c r="N123" t="s">
        <v>23</v>
      </c>
      <c r="O123" s="5" t="str">
        <f t="shared" si="12"/>
        <v>N</v>
      </c>
      <c r="P123" t="s">
        <v>475</v>
      </c>
      <c r="Q123" s="200" t="s">
        <v>475</v>
      </c>
      <c r="R123" s="200" t="str">
        <f t="shared" si="18"/>
        <v/>
      </c>
      <c r="S123" s="201"/>
      <c r="T123" t="s">
        <v>475</v>
      </c>
      <c r="U123" s="201"/>
      <c r="W123" s="201"/>
      <c r="X123" s="202">
        <v>0</v>
      </c>
      <c r="Y123" s="200" t="s">
        <v>475</v>
      </c>
      <c r="Z123" s="5" t="s">
        <v>475</v>
      </c>
      <c r="AA123" s="200" t="str">
        <f t="shared" si="13"/>
        <v/>
      </c>
      <c r="AB123" s="200" t="str">
        <f t="shared" si="14"/>
        <v/>
      </c>
      <c r="AC123" s="201"/>
      <c r="AD123" s="201"/>
      <c r="AE123" s="77">
        <f t="shared" si="15"/>
        <v>0</v>
      </c>
      <c r="AF123" s="77">
        <f t="shared" si="16"/>
        <v>0</v>
      </c>
      <c r="AG123" s="77">
        <f t="array" ref="AG123">IFERROR($D123*U,0)</f>
        <v>0</v>
      </c>
      <c r="AH123" s="77">
        <f t="shared" si="19"/>
        <v>0</v>
      </c>
      <c r="AI123" s="77">
        <f t="shared" si="19"/>
        <v>0</v>
      </c>
      <c r="AJ123" s="203"/>
      <c r="AK123" s="203"/>
      <c r="AL123" s="203"/>
      <c r="AM123" s="203"/>
      <c r="AN123" t="s">
        <v>475</v>
      </c>
      <c r="AO123" t="s">
        <v>475</v>
      </c>
      <c r="AP123" t="s">
        <v>475</v>
      </c>
    </row>
    <row r="124" spans="1:42" customFormat="1" x14ac:dyDescent="0.25">
      <c r="A124" s="198">
        <v>45291</v>
      </c>
      <c r="B124" t="s">
        <v>761</v>
      </c>
      <c r="C124" t="s">
        <v>762</v>
      </c>
      <c r="D124" s="5">
        <f t="shared" si="17"/>
        <v>30.220000000000027</v>
      </c>
      <c r="E124" s="199">
        <v>1</v>
      </c>
      <c r="F124" s="5">
        <v>958.2</v>
      </c>
      <c r="G124" s="5">
        <v>927.98</v>
      </c>
      <c r="H124" s="1" t="s">
        <v>24</v>
      </c>
      <c r="I124" t="s">
        <v>473</v>
      </c>
      <c r="J124" t="s">
        <v>474</v>
      </c>
      <c r="K124">
        <v>0</v>
      </c>
      <c r="L124" t="s">
        <v>473</v>
      </c>
      <c r="M124" t="s">
        <v>473</v>
      </c>
      <c r="N124" t="s">
        <v>23</v>
      </c>
      <c r="O124" s="5" t="str">
        <f t="shared" si="12"/>
        <v>N</v>
      </c>
      <c r="P124" t="s">
        <v>475</v>
      </c>
      <c r="Q124" s="200" t="s">
        <v>475</v>
      </c>
      <c r="R124" s="200" t="str">
        <f t="shared" si="18"/>
        <v/>
      </c>
      <c r="S124" s="201"/>
      <c r="T124" t="s">
        <v>475</v>
      </c>
      <c r="U124" s="201"/>
      <c r="W124" s="201"/>
      <c r="X124" s="202">
        <v>0</v>
      </c>
      <c r="Y124" s="200" t="s">
        <v>475</v>
      </c>
      <c r="Z124" s="5" t="s">
        <v>475</v>
      </c>
      <c r="AA124" s="200" t="str">
        <f t="shared" si="13"/>
        <v/>
      </c>
      <c r="AB124" s="200" t="str">
        <f t="shared" si="14"/>
        <v/>
      </c>
      <c r="AC124" s="201"/>
      <c r="AD124" s="201"/>
      <c r="AE124" s="77">
        <f t="shared" si="15"/>
        <v>0</v>
      </c>
      <c r="AF124" s="77">
        <f t="shared" si="16"/>
        <v>0</v>
      </c>
      <c r="AG124" s="77">
        <f t="array" ref="AG124">IFERROR($D124*U,0)</f>
        <v>0</v>
      </c>
      <c r="AH124" s="77">
        <f t="shared" si="19"/>
        <v>0</v>
      </c>
      <c r="AI124" s="77">
        <f t="shared" si="19"/>
        <v>0</v>
      </c>
      <c r="AJ124" s="203"/>
      <c r="AK124" s="203"/>
      <c r="AL124" s="203"/>
      <c r="AM124" s="203"/>
      <c r="AN124" t="s">
        <v>475</v>
      </c>
      <c r="AO124" t="s">
        <v>475</v>
      </c>
      <c r="AP124" t="s">
        <v>475</v>
      </c>
    </row>
    <row r="125" spans="1:42" customFormat="1" x14ac:dyDescent="0.25">
      <c r="A125" s="198">
        <v>45291</v>
      </c>
      <c r="B125" t="s">
        <v>763</v>
      </c>
      <c r="C125" t="s">
        <v>764</v>
      </c>
      <c r="D125" s="5">
        <f t="shared" si="17"/>
        <v>455.62000000000012</v>
      </c>
      <c r="E125" s="199">
        <v>1</v>
      </c>
      <c r="F125" s="5">
        <v>2477.92</v>
      </c>
      <c r="G125" s="5">
        <v>2022.3</v>
      </c>
      <c r="H125" s="1" t="s">
        <v>24</v>
      </c>
      <c r="I125" t="s">
        <v>473</v>
      </c>
      <c r="J125" t="s">
        <v>474</v>
      </c>
      <c r="K125">
        <v>0</v>
      </c>
      <c r="L125" t="s">
        <v>473</v>
      </c>
      <c r="M125" t="s">
        <v>473</v>
      </c>
      <c r="N125" t="s">
        <v>23</v>
      </c>
      <c r="O125" s="5" t="str">
        <f t="shared" si="12"/>
        <v>N</v>
      </c>
      <c r="P125" t="s">
        <v>475</v>
      </c>
      <c r="Q125" s="200" t="s">
        <v>475</v>
      </c>
      <c r="R125" s="200" t="str">
        <f t="shared" si="18"/>
        <v/>
      </c>
      <c r="S125" s="201"/>
      <c r="T125" t="s">
        <v>475</v>
      </c>
      <c r="U125" s="201"/>
      <c r="W125" s="201"/>
      <c r="X125" s="202">
        <v>0</v>
      </c>
      <c r="Y125" s="200" t="s">
        <v>475</v>
      </c>
      <c r="Z125" s="5" t="s">
        <v>475</v>
      </c>
      <c r="AA125" s="200" t="str">
        <f t="shared" si="13"/>
        <v/>
      </c>
      <c r="AB125" s="200" t="str">
        <f t="shared" si="14"/>
        <v/>
      </c>
      <c r="AC125" s="201"/>
      <c r="AD125" s="201"/>
      <c r="AE125" s="77">
        <f t="shared" si="15"/>
        <v>0</v>
      </c>
      <c r="AF125" s="77">
        <f t="shared" si="16"/>
        <v>0</v>
      </c>
      <c r="AG125" s="77">
        <f t="array" ref="AG125">IFERROR($D125*U,0)</f>
        <v>0</v>
      </c>
      <c r="AH125" s="77">
        <f t="shared" si="19"/>
        <v>0</v>
      </c>
      <c r="AI125" s="77">
        <f t="shared" si="19"/>
        <v>0</v>
      </c>
      <c r="AJ125" s="203"/>
      <c r="AK125" s="203"/>
      <c r="AL125" s="203"/>
      <c r="AM125" s="203"/>
      <c r="AN125" t="s">
        <v>475</v>
      </c>
      <c r="AO125" t="s">
        <v>475</v>
      </c>
      <c r="AP125" t="s">
        <v>475</v>
      </c>
    </row>
    <row r="126" spans="1:42" customFormat="1" x14ac:dyDescent="0.25">
      <c r="A126" s="198">
        <v>45291</v>
      </c>
      <c r="B126" t="s">
        <v>765</v>
      </c>
      <c r="C126" t="s">
        <v>766</v>
      </c>
      <c r="D126" s="5">
        <f t="shared" si="17"/>
        <v>136.70000000000005</v>
      </c>
      <c r="E126" s="199">
        <v>1</v>
      </c>
      <c r="F126" s="5">
        <v>2080.15</v>
      </c>
      <c r="G126" s="5">
        <v>1943.45</v>
      </c>
      <c r="H126" s="1" t="s">
        <v>24</v>
      </c>
      <c r="I126" t="s">
        <v>473</v>
      </c>
      <c r="J126" t="s">
        <v>474</v>
      </c>
      <c r="K126">
        <v>0</v>
      </c>
      <c r="L126" t="s">
        <v>473</v>
      </c>
      <c r="M126" t="s">
        <v>473</v>
      </c>
      <c r="N126" t="s">
        <v>23</v>
      </c>
      <c r="O126" s="5" t="str">
        <f t="shared" si="12"/>
        <v>N</v>
      </c>
      <c r="P126" t="s">
        <v>475</v>
      </c>
      <c r="Q126" s="200" t="s">
        <v>475</v>
      </c>
      <c r="R126" s="200" t="str">
        <f t="shared" si="18"/>
        <v/>
      </c>
      <c r="S126" s="201"/>
      <c r="T126" t="s">
        <v>475</v>
      </c>
      <c r="U126" s="201"/>
      <c r="W126" s="201"/>
      <c r="X126" s="202">
        <v>0</v>
      </c>
      <c r="Y126" s="200" t="s">
        <v>475</v>
      </c>
      <c r="Z126" s="5" t="s">
        <v>475</v>
      </c>
      <c r="AA126" s="200" t="str">
        <f t="shared" si="13"/>
        <v/>
      </c>
      <c r="AB126" s="200" t="str">
        <f t="shared" si="14"/>
        <v/>
      </c>
      <c r="AC126" s="201"/>
      <c r="AD126" s="201"/>
      <c r="AE126" s="77">
        <f t="shared" si="15"/>
        <v>0</v>
      </c>
      <c r="AF126" s="77">
        <f t="shared" si="16"/>
        <v>0</v>
      </c>
      <c r="AG126" s="77">
        <f t="array" ref="AG126">IFERROR($D126*U,0)</f>
        <v>0</v>
      </c>
      <c r="AH126" s="77">
        <f t="shared" si="19"/>
        <v>0</v>
      </c>
      <c r="AI126" s="77">
        <f t="shared" si="19"/>
        <v>0</v>
      </c>
      <c r="AJ126" s="203"/>
      <c r="AK126" s="203"/>
      <c r="AL126" s="203"/>
      <c r="AM126" s="203"/>
      <c r="AN126" t="s">
        <v>475</v>
      </c>
      <c r="AO126" t="s">
        <v>475</v>
      </c>
      <c r="AP126" t="s">
        <v>475</v>
      </c>
    </row>
    <row r="127" spans="1:42" customFormat="1" x14ac:dyDescent="0.25">
      <c r="A127" s="198">
        <v>45291</v>
      </c>
      <c r="B127" t="s">
        <v>767</v>
      </c>
      <c r="C127" t="s">
        <v>768</v>
      </c>
      <c r="D127" s="5">
        <f t="shared" si="17"/>
        <v>7906639.75</v>
      </c>
      <c r="E127" s="199">
        <v>1</v>
      </c>
      <c r="F127" s="5">
        <v>8201337.7199999997</v>
      </c>
      <c r="G127" s="5">
        <v>294697.96999999997</v>
      </c>
      <c r="H127" s="1" t="s">
        <v>23</v>
      </c>
      <c r="I127" t="s">
        <v>500</v>
      </c>
      <c r="J127" t="s">
        <v>504</v>
      </c>
      <c r="K127">
        <v>1</v>
      </c>
      <c r="L127" t="s">
        <v>500</v>
      </c>
      <c r="N127" t="s">
        <v>24</v>
      </c>
      <c r="O127" s="5" t="str">
        <f t="shared" si="12"/>
        <v>N</v>
      </c>
      <c r="P127" t="s">
        <v>475</v>
      </c>
      <c r="Q127" s="200" t="s">
        <v>475</v>
      </c>
      <c r="R127" s="200" t="str">
        <f t="shared" si="18"/>
        <v/>
      </c>
      <c r="S127" s="201"/>
      <c r="T127" t="s">
        <v>475</v>
      </c>
      <c r="U127" s="201"/>
      <c r="W127" s="201"/>
      <c r="X127" s="202">
        <v>0</v>
      </c>
      <c r="Y127" s="200" t="s">
        <v>475</v>
      </c>
      <c r="Z127" s="5" t="s">
        <v>475</v>
      </c>
      <c r="AA127" s="200" t="str">
        <f t="shared" si="13"/>
        <v/>
      </c>
      <c r="AB127" s="200" t="str">
        <f t="shared" si="14"/>
        <v/>
      </c>
      <c r="AC127" s="201"/>
      <c r="AD127" s="201"/>
      <c r="AE127" s="77">
        <f t="shared" si="15"/>
        <v>0</v>
      </c>
      <c r="AF127" s="77">
        <f t="shared" si="16"/>
        <v>0</v>
      </c>
      <c r="AG127" s="77">
        <f t="array" ref="AG127">IFERROR($D127*U,0)</f>
        <v>0</v>
      </c>
      <c r="AH127" s="77">
        <f t="shared" si="19"/>
        <v>0</v>
      </c>
      <c r="AI127" s="77">
        <f t="shared" si="19"/>
        <v>0</v>
      </c>
      <c r="AJ127" s="203"/>
      <c r="AK127" s="203"/>
      <c r="AL127" s="203"/>
      <c r="AM127" s="203"/>
      <c r="AN127" t="s">
        <v>475</v>
      </c>
      <c r="AO127" t="s">
        <v>475</v>
      </c>
      <c r="AP127" t="s">
        <v>475</v>
      </c>
    </row>
    <row r="128" spans="1:42" customFormat="1" x14ac:dyDescent="0.25">
      <c r="A128" s="198">
        <v>45291</v>
      </c>
      <c r="B128" t="s">
        <v>769</v>
      </c>
      <c r="C128" t="s">
        <v>770</v>
      </c>
      <c r="D128" s="5">
        <f t="shared" si="17"/>
        <v>5044531.629999999</v>
      </c>
      <c r="E128" s="199">
        <v>1</v>
      </c>
      <c r="F128" s="5">
        <v>13353703.879999999</v>
      </c>
      <c r="G128" s="5">
        <v>8309172.25</v>
      </c>
      <c r="H128" s="1" t="s">
        <v>24</v>
      </c>
      <c r="I128" t="s">
        <v>473</v>
      </c>
      <c r="J128" t="s">
        <v>474</v>
      </c>
      <c r="K128">
        <v>0</v>
      </c>
      <c r="L128" t="s">
        <v>473</v>
      </c>
      <c r="M128" t="s">
        <v>473</v>
      </c>
      <c r="N128" t="s">
        <v>23</v>
      </c>
      <c r="O128" s="5" t="str">
        <f t="shared" si="12"/>
        <v>N</v>
      </c>
      <c r="P128" t="s">
        <v>475</v>
      </c>
      <c r="Q128" s="200" t="s">
        <v>475</v>
      </c>
      <c r="R128" s="200" t="str">
        <f t="shared" si="18"/>
        <v/>
      </c>
      <c r="S128" s="201"/>
      <c r="T128" t="s">
        <v>475</v>
      </c>
      <c r="U128" s="201"/>
      <c r="W128" s="201"/>
      <c r="X128" s="202">
        <v>0</v>
      </c>
      <c r="Y128" s="200" t="s">
        <v>475</v>
      </c>
      <c r="Z128" s="5" t="s">
        <v>475</v>
      </c>
      <c r="AA128" s="200" t="str">
        <f t="shared" si="13"/>
        <v/>
      </c>
      <c r="AB128" s="200" t="str">
        <f t="shared" si="14"/>
        <v/>
      </c>
      <c r="AC128" s="201"/>
      <c r="AD128" s="201"/>
      <c r="AE128" s="77">
        <f t="shared" si="15"/>
        <v>0</v>
      </c>
      <c r="AF128" s="77">
        <f t="shared" si="16"/>
        <v>0</v>
      </c>
      <c r="AG128" s="77">
        <f t="array" ref="AG128">IFERROR($D128*U,0)</f>
        <v>0</v>
      </c>
      <c r="AH128" s="77">
        <f t="shared" si="19"/>
        <v>0</v>
      </c>
      <c r="AI128" s="77">
        <f t="shared" si="19"/>
        <v>0</v>
      </c>
      <c r="AJ128" s="203"/>
      <c r="AK128" s="203"/>
      <c r="AL128" s="203"/>
      <c r="AM128" s="203"/>
      <c r="AN128" t="s">
        <v>475</v>
      </c>
      <c r="AO128" t="s">
        <v>475</v>
      </c>
      <c r="AP128" t="s">
        <v>475</v>
      </c>
    </row>
    <row r="129" spans="1:43" customFormat="1" x14ac:dyDescent="0.25">
      <c r="A129" s="198">
        <v>45291</v>
      </c>
      <c r="B129" t="s">
        <v>771</v>
      </c>
      <c r="C129" t="s">
        <v>772</v>
      </c>
      <c r="D129" s="5">
        <f t="shared" si="17"/>
        <v>1593001.34</v>
      </c>
      <c r="E129" s="199">
        <v>1</v>
      </c>
      <c r="F129" s="5">
        <v>1596489.3</v>
      </c>
      <c r="G129" s="5">
        <v>3487.96</v>
      </c>
      <c r="H129" s="1" t="s">
        <v>24</v>
      </c>
      <c r="I129" t="s">
        <v>473</v>
      </c>
      <c r="J129" t="s">
        <v>474</v>
      </c>
      <c r="K129">
        <v>0</v>
      </c>
      <c r="L129" t="s">
        <v>473</v>
      </c>
      <c r="M129" t="s">
        <v>473</v>
      </c>
      <c r="N129" t="s">
        <v>23</v>
      </c>
      <c r="O129" s="5" t="str">
        <f t="shared" si="12"/>
        <v>N</v>
      </c>
      <c r="P129" t="s">
        <v>475</v>
      </c>
      <c r="Q129" s="200" t="s">
        <v>475</v>
      </c>
      <c r="R129" s="200" t="str">
        <f t="shared" si="18"/>
        <v/>
      </c>
      <c r="S129" s="201"/>
      <c r="T129" t="s">
        <v>475</v>
      </c>
      <c r="U129" s="201"/>
      <c r="W129" s="201"/>
      <c r="X129" s="202">
        <v>0</v>
      </c>
      <c r="Y129" s="200" t="s">
        <v>475</v>
      </c>
      <c r="Z129" s="5" t="s">
        <v>475</v>
      </c>
      <c r="AA129" s="200" t="str">
        <f t="shared" si="13"/>
        <v/>
      </c>
      <c r="AB129" s="200" t="str">
        <f t="shared" si="14"/>
        <v/>
      </c>
      <c r="AC129" s="201"/>
      <c r="AD129" s="201"/>
      <c r="AE129" s="77">
        <f t="shared" si="15"/>
        <v>0</v>
      </c>
      <c r="AF129" s="77">
        <f t="shared" si="16"/>
        <v>0</v>
      </c>
      <c r="AG129" s="77">
        <f t="array" ref="AG129">IFERROR($D129*U,0)</f>
        <v>0</v>
      </c>
      <c r="AH129" s="77">
        <f t="shared" si="19"/>
        <v>0</v>
      </c>
      <c r="AI129" s="77">
        <f t="shared" si="19"/>
        <v>0</v>
      </c>
      <c r="AJ129" s="203"/>
      <c r="AK129" s="203"/>
      <c r="AL129" s="203"/>
      <c r="AM129" s="203"/>
      <c r="AN129" t="s">
        <v>475</v>
      </c>
      <c r="AO129" t="s">
        <v>475</v>
      </c>
      <c r="AP129" t="s">
        <v>475</v>
      </c>
    </row>
    <row r="130" spans="1:43" customFormat="1" x14ac:dyDescent="0.25">
      <c r="A130" s="198">
        <v>45291</v>
      </c>
      <c r="B130" t="s">
        <v>773</v>
      </c>
      <c r="C130" t="s">
        <v>774</v>
      </c>
      <c r="D130" s="5">
        <f t="shared" si="17"/>
        <v>1677442.2499999991</v>
      </c>
      <c r="E130" s="199">
        <v>1</v>
      </c>
      <c r="F130" s="5">
        <v>4777387.9999999991</v>
      </c>
      <c r="G130" s="5">
        <v>3099945.75</v>
      </c>
      <c r="H130" s="1" t="s">
        <v>24</v>
      </c>
      <c r="I130" t="s">
        <v>482</v>
      </c>
      <c r="J130" t="s">
        <v>474</v>
      </c>
      <c r="K130">
        <v>0</v>
      </c>
      <c r="L130" t="s">
        <v>483</v>
      </c>
      <c r="M130" t="s">
        <v>483</v>
      </c>
      <c r="N130" t="s">
        <v>23</v>
      </c>
      <c r="O130" s="5" t="str">
        <f t="shared" ref="O130:O193" si="20">IF(OR(C130="FIS1",C130="FIS2",C130="FIS4",C130="Red"),"Y","N")</f>
        <v>N</v>
      </c>
      <c r="P130" t="s">
        <v>487</v>
      </c>
      <c r="Q130" s="200">
        <v>5.7000000000000002E-2</v>
      </c>
      <c r="R130" s="200">
        <f t="shared" si="18"/>
        <v>5.7000000000000002E-2</v>
      </c>
      <c r="S130" s="201"/>
      <c r="T130">
        <v>1.3000000000000001E-2</v>
      </c>
      <c r="U130" s="201"/>
      <c r="V130">
        <v>1</v>
      </c>
      <c r="W130" s="201"/>
      <c r="X130" s="202">
        <v>0</v>
      </c>
      <c r="Y130" s="200">
        <v>0</v>
      </c>
      <c r="Z130" s="5">
        <v>0.01</v>
      </c>
      <c r="AA130" s="200">
        <f t="shared" ref="AA130:AA193" si="21">IFERROR(Y130*V130,"")</f>
        <v>0</v>
      </c>
      <c r="AB130" s="200">
        <f t="shared" ref="AB130:AB193" si="22">IFERROR(Z130*V130,"")</f>
        <v>0.01</v>
      </c>
      <c r="AC130" s="201"/>
      <c r="AD130" s="201"/>
      <c r="AE130" s="77">
        <f t="shared" ref="AE130:AE193" si="23">+IFERROR(R130*D130,0)</f>
        <v>95614.208249999952</v>
      </c>
      <c r="AF130" s="77">
        <f t="shared" ref="AF130:AF193" si="24">+IFERROR(D130*T130,0)</f>
        <v>21806.74924999999</v>
      </c>
      <c r="AG130" s="77">
        <f t="array" ref="AG130">IFERROR($D130*U,0)</f>
        <v>0</v>
      </c>
      <c r="AH130" s="77">
        <f t="shared" si="19"/>
        <v>0</v>
      </c>
      <c r="AI130" s="77">
        <f t="shared" si="19"/>
        <v>16774.42249999999</v>
      </c>
      <c r="AJ130" s="203"/>
      <c r="AK130" s="203"/>
      <c r="AL130" s="203"/>
      <c r="AM130" s="203"/>
      <c r="AN130" t="s">
        <v>25</v>
      </c>
      <c r="AO130" t="s">
        <v>775</v>
      </c>
      <c r="AP130" t="s">
        <v>475</v>
      </c>
    </row>
    <row r="131" spans="1:43" customFormat="1" x14ac:dyDescent="0.25">
      <c r="A131" s="198">
        <v>45291</v>
      </c>
      <c r="B131" t="s">
        <v>776</v>
      </c>
      <c r="C131" t="s">
        <v>777</v>
      </c>
      <c r="D131" s="5">
        <f t="shared" ref="D131:D194" si="25">+IF(F131-G131&lt;0,0,F131-G131)</f>
        <v>67676.869999999879</v>
      </c>
      <c r="E131" s="199">
        <v>1</v>
      </c>
      <c r="F131" s="5">
        <v>1523701.18</v>
      </c>
      <c r="G131" s="5">
        <v>1456024.31</v>
      </c>
      <c r="H131" s="1" t="s">
        <v>24</v>
      </c>
      <c r="I131" t="s">
        <v>482</v>
      </c>
      <c r="J131" t="s">
        <v>474</v>
      </c>
      <c r="K131">
        <v>0</v>
      </c>
      <c r="L131" t="s">
        <v>483</v>
      </c>
      <c r="M131" t="s">
        <v>483</v>
      </c>
      <c r="N131" t="s">
        <v>23</v>
      </c>
      <c r="O131" s="5" t="str">
        <f t="shared" si="20"/>
        <v>N</v>
      </c>
      <c r="P131" t="s">
        <v>487</v>
      </c>
      <c r="Q131" s="200">
        <v>0.1336</v>
      </c>
      <c r="R131" s="200">
        <f t="shared" si="18"/>
        <v>0.1336</v>
      </c>
      <c r="S131" s="201"/>
      <c r="T131">
        <v>0.12050000000000001</v>
      </c>
      <c r="U131" s="201"/>
      <c r="V131">
        <v>1</v>
      </c>
      <c r="W131" s="201"/>
      <c r="X131" s="202">
        <v>0</v>
      </c>
      <c r="Y131" s="200">
        <v>0</v>
      </c>
      <c r="Z131" s="5">
        <v>0</v>
      </c>
      <c r="AA131" s="200">
        <f t="shared" si="21"/>
        <v>0</v>
      </c>
      <c r="AB131" s="200">
        <f t="shared" si="22"/>
        <v>0</v>
      </c>
      <c r="AC131" s="201"/>
      <c r="AD131" s="201"/>
      <c r="AE131" s="77">
        <f t="shared" si="23"/>
        <v>9041.6298319999842</v>
      </c>
      <c r="AF131" s="77">
        <f t="shared" si="24"/>
        <v>8155.0628349999861</v>
      </c>
      <c r="AG131" s="77">
        <f t="array" ref="AG131">IFERROR($D131*U,0)</f>
        <v>0</v>
      </c>
      <c r="AH131" s="77">
        <f t="shared" si="19"/>
        <v>0</v>
      </c>
      <c r="AI131" s="77">
        <f t="shared" si="19"/>
        <v>0</v>
      </c>
      <c r="AJ131" s="203"/>
      <c r="AK131" s="203"/>
      <c r="AL131" s="203"/>
      <c r="AM131" s="203"/>
      <c r="AN131" t="s">
        <v>25</v>
      </c>
      <c r="AO131" t="s">
        <v>778</v>
      </c>
      <c r="AP131" t="s">
        <v>779</v>
      </c>
      <c r="AQ131" s="208" t="s">
        <v>490</v>
      </c>
    </row>
    <row r="132" spans="1:43" customFormat="1" x14ac:dyDescent="0.25">
      <c r="A132" s="198">
        <v>45291</v>
      </c>
      <c r="B132" t="s">
        <v>780</v>
      </c>
      <c r="C132" t="s">
        <v>781</v>
      </c>
      <c r="D132" s="5">
        <f t="shared" si="25"/>
        <v>826361.69000000006</v>
      </c>
      <c r="E132" s="199">
        <v>1</v>
      </c>
      <c r="F132" s="5">
        <v>834181.39</v>
      </c>
      <c r="G132" s="5">
        <v>7819.7</v>
      </c>
      <c r="H132" s="1" t="s">
        <v>24</v>
      </c>
      <c r="I132" t="s">
        <v>482</v>
      </c>
      <c r="J132" t="s">
        <v>474</v>
      </c>
      <c r="K132">
        <v>0</v>
      </c>
      <c r="L132" t="s">
        <v>483</v>
      </c>
      <c r="M132" t="s">
        <v>483</v>
      </c>
      <c r="N132" t="s">
        <v>23</v>
      </c>
      <c r="O132" s="5" t="str">
        <f t="shared" si="20"/>
        <v>N</v>
      </c>
      <c r="P132" t="s">
        <v>484</v>
      </c>
      <c r="Q132" s="200">
        <v>0</v>
      </c>
      <c r="R132" s="200">
        <f t="shared" si="18"/>
        <v>0</v>
      </c>
      <c r="S132" s="201"/>
      <c r="T132">
        <v>0</v>
      </c>
      <c r="U132" s="201"/>
      <c r="W132" s="201"/>
      <c r="X132" s="202">
        <v>0</v>
      </c>
      <c r="Y132" s="200">
        <v>0</v>
      </c>
      <c r="Z132" s="5">
        <v>0</v>
      </c>
      <c r="AA132" s="200">
        <f t="shared" si="21"/>
        <v>0</v>
      </c>
      <c r="AB132" s="200">
        <f t="shared" si="22"/>
        <v>0</v>
      </c>
      <c r="AC132" s="201"/>
      <c r="AD132" s="201"/>
      <c r="AE132" s="77">
        <f t="shared" si="23"/>
        <v>0</v>
      </c>
      <c r="AF132" s="77">
        <f t="shared" si="24"/>
        <v>0</v>
      </c>
      <c r="AG132" s="77">
        <f t="array" ref="AG132">IFERROR($D132*U,0)</f>
        <v>0</v>
      </c>
      <c r="AH132" s="77">
        <f t="shared" si="19"/>
        <v>0</v>
      </c>
      <c r="AI132" s="77">
        <f t="shared" si="19"/>
        <v>0</v>
      </c>
      <c r="AJ132" s="203"/>
      <c r="AK132" s="203"/>
      <c r="AL132" s="203"/>
      <c r="AM132" s="203"/>
      <c r="AN132" t="s">
        <v>25</v>
      </c>
      <c r="AO132" t="s">
        <v>782</v>
      </c>
      <c r="AP132" t="s">
        <v>475</v>
      </c>
    </row>
    <row r="133" spans="1:43" customFormat="1" x14ac:dyDescent="0.25">
      <c r="A133" s="198">
        <v>45291</v>
      </c>
      <c r="B133" t="s">
        <v>783</v>
      </c>
      <c r="C133" t="s">
        <v>784</v>
      </c>
      <c r="D133" s="5">
        <f t="shared" si="25"/>
        <v>101784.81999999999</v>
      </c>
      <c r="E133" s="199">
        <v>1</v>
      </c>
      <c r="F133" s="5">
        <v>124357.06</v>
      </c>
      <c r="G133" s="5">
        <v>22572.240000000002</v>
      </c>
      <c r="H133" s="1" t="s">
        <v>24</v>
      </c>
      <c r="I133" t="s">
        <v>482</v>
      </c>
      <c r="J133" t="s">
        <v>474</v>
      </c>
      <c r="K133">
        <v>0</v>
      </c>
      <c r="L133" t="s">
        <v>483</v>
      </c>
      <c r="M133" t="s">
        <v>483</v>
      </c>
      <c r="N133" t="s">
        <v>23</v>
      </c>
      <c r="O133" s="5" t="str">
        <f t="shared" si="20"/>
        <v>N</v>
      </c>
      <c r="P133" t="s">
        <v>484</v>
      </c>
      <c r="Q133" s="200">
        <v>0</v>
      </c>
      <c r="R133" s="200">
        <f t="shared" si="18"/>
        <v>0</v>
      </c>
      <c r="S133" s="201"/>
      <c r="T133">
        <v>0</v>
      </c>
      <c r="U133" s="201"/>
      <c r="W133" s="201"/>
      <c r="X133" s="202">
        <v>0</v>
      </c>
      <c r="Y133" s="200">
        <v>0</v>
      </c>
      <c r="Z133" s="5">
        <v>0</v>
      </c>
      <c r="AA133" s="200">
        <f t="shared" si="21"/>
        <v>0</v>
      </c>
      <c r="AB133" s="200">
        <f t="shared" si="22"/>
        <v>0</v>
      </c>
      <c r="AC133" s="201"/>
      <c r="AD133" s="201"/>
      <c r="AE133" s="77">
        <f t="shared" si="23"/>
        <v>0</v>
      </c>
      <c r="AF133" s="77">
        <f t="shared" si="24"/>
        <v>0</v>
      </c>
      <c r="AG133" s="77">
        <f t="array" ref="AG133">IFERROR($D133*U,0)</f>
        <v>0</v>
      </c>
      <c r="AH133" s="77">
        <f t="shared" si="19"/>
        <v>0</v>
      </c>
      <c r="AI133" s="77">
        <f t="shared" si="19"/>
        <v>0</v>
      </c>
      <c r="AJ133" s="203"/>
      <c r="AK133" s="203"/>
      <c r="AL133" s="203"/>
      <c r="AM133" s="203"/>
      <c r="AN133" t="s">
        <v>25</v>
      </c>
      <c r="AO133" t="s">
        <v>785</v>
      </c>
      <c r="AP133" t="s">
        <v>475</v>
      </c>
    </row>
    <row r="134" spans="1:43" customFormat="1" x14ac:dyDescent="0.25">
      <c r="A134" s="198">
        <v>45291</v>
      </c>
      <c r="B134" t="s">
        <v>786</v>
      </c>
      <c r="C134" t="s">
        <v>787</v>
      </c>
      <c r="D134" s="5">
        <f t="shared" si="25"/>
        <v>364488.96000000002</v>
      </c>
      <c r="E134" s="199">
        <v>0</v>
      </c>
      <c r="F134" s="5">
        <v>364488.96000000002</v>
      </c>
      <c r="G134" s="5">
        <v>0</v>
      </c>
      <c r="H134" s="1" t="s">
        <v>23</v>
      </c>
      <c r="I134" t="s">
        <v>500</v>
      </c>
      <c r="J134" t="s">
        <v>474</v>
      </c>
      <c r="K134">
        <v>0</v>
      </c>
      <c r="L134" t="s">
        <v>500</v>
      </c>
      <c r="N134" t="s">
        <v>23</v>
      </c>
      <c r="O134" s="5" t="str">
        <f t="shared" si="20"/>
        <v>N</v>
      </c>
      <c r="P134" t="s">
        <v>475</v>
      </c>
      <c r="Q134" s="200" t="s">
        <v>475</v>
      </c>
      <c r="R134" s="200" t="str">
        <f t="shared" si="18"/>
        <v/>
      </c>
      <c r="S134" s="201"/>
      <c r="T134" t="s">
        <v>475</v>
      </c>
      <c r="U134" s="201"/>
      <c r="W134" s="201"/>
      <c r="X134" s="202">
        <v>0</v>
      </c>
      <c r="Y134" s="200" t="s">
        <v>475</v>
      </c>
      <c r="Z134" s="5" t="s">
        <v>475</v>
      </c>
      <c r="AA134" s="200" t="str">
        <f t="shared" si="21"/>
        <v/>
      </c>
      <c r="AB134" s="200" t="str">
        <f t="shared" si="22"/>
        <v/>
      </c>
      <c r="AC134" s="201"/>
      <c r="AD134" s="201"/>
      <c r="AE134" s="77">
        <f t="shared" si="23"/>
        <v>0</v>
      </c>
      <c r="AF134" s="77">
        <f t="shared" si="24"/>
        <v>0</v>
      </c>
      <c r="AG134" s="77">
        <f t="array" ref="AG134">IFERROR($D134*U,0)</f>
        <v>0</v>
      </c>
      <c r="AH134" s="77">
        <f t="shared" si="19"/>
        <v>0</v>
      </c>
      <c r="AI134" s="77">
        <f t="shared" si="19"/>
        <v>0</v>
      </c>
      <c r="AJ134" s="203"/>
      <c r="AK134" s="203"/>
      <c r="AL134" s="203"/>
      <c r="AM134" s="203"/>
      <c r="AN134" t="s">
        <v>475</v>
      </c>
      <c r="AO134" t="s">
        <v>475</v>
      </c>
      <c r="AP134" t="s">
        <v>475</v>
      </c>
    </row>
    <row r="135" spans="1:43" customFormat="1" x14ac:dyDescent="0.25">
      <c r="A135" s="198">
        <v>45291</v>
      </c>
      <c r="B135" t="s">
        <v>788</v>
      </c>
      <c r="C135" t="s">
        <v>789</v>
      </c>
      <c r="D135" s="5">
        <f t="shared" si="25"/>
        <v>19110.75</v>
      </c>
      <c r="E135" s="199">
        <v>0</v>
      </c>
      <c r="F135" s="5">
        <v>19110.75</v>
      </c>
      <c r="G135" s="5">
        <v>0</v>
      </c>
      <c r="H135" s="1" t="s">
        <v>23</v>
      </c>
      <c r="I135" t="s">
        <v>500</v>
      </c>
      <c r="J135" t="s">
        <v>790</v>
      </c>
      <c r="K135">
        <v>1</v>
      </c>
      <c r="L135" t="s">
        <v>500</v>
      </c>
      <c r="N135" t="s">
        <v>24</v>
      </c>
      <c r="O135" s="5" t="str">
        <f t="shared" si="20"/>
        <v>N</v>
      </c>
      <c r="P135" t="s">
        <v>475</v>
      </c>
      <c r="Q135" s="200" t="s">
        <v>475</v>
      </c>
      <c r="R135" s="200" t="str">
        <f t="shared" si="18"/>
        <v/>
      </c>
      <c r="S135" s="201"/>
      <c r="T135" t="s">
        <v>475</v>
      </c>
      <c r="U135" s="201"/>
      <c r="W135" s="201"/>
      <c r="X135" s="202">
        <v>0</v>
      </c>
      <c r="Y135" s="200" t="s">
        <v>475</v>
      </c>
      <c r="Z135" s="5" t="s">
        <v>475</v>
      </c>
      <c r="AA135" s="200" t="str">
        <f t="shared" si="21"/>
        <v/>
      </c>
      <c r="AB135" s="200" t="str">
        <f t="shared" si="22"/>
        <v/>
      </c>
      <c r="AC135" s="201"/>
      <c r="AD135" s="201"/>
      <c r="AE135" s="77">
        <f t="shared" si="23"/>
        <v>0</v>
      </c>
      <c r="AF135" s="77">
        <f t="shared" si="24"/>
        <v>0</v>
      </c>
      <c r="AG135" s="77">
        <f t="array" ref="AG135">IFERROR($D135*U,0)</f>
        <v>0</v>
      </c>
      <c r="AH135" s="77">
        <f t="shared" si="19"/>
        <v>0</v>
      </c>
      <c r="AI135" s="77">
        <f t="shared" si="19"/>
        <v>0</v>
      </c>
      <c r="AJ135" s="203"/>
      <c r="AK135" s="203"/>
      <c r="AL135" s="203"/>
      <c r="AM135" s="203"/>
      <c r="AN135" t="s">
        <v>475</v>
      </c>
      <c r="AO135" t="s">
        <v>475</v>
      </c>
      <c r="AP135" t="s">
        <v>475</v>
      </c>
    </row>
    <row r="136" spans="1:43" customFormat="1" x14ac:dyDescent="0.25">
      <c r="A136" s="198">
        <v>45291</v>
      </c>
      <c r="B136" t="s">
        <v>791</v>
      </c>
      <c r="C136" t="s">
        <v>792</v>
      </c>
      <c r="D136" s="5">
        <f t="shared" si="25"/>
        <v>128557.65</v>
      </c>
      <c r="E136" s="199">
        <v>1</v>
      </c>
      <c r="F136" s="5">
        <v>159123.65</v>
      </c>
      <c r="G136" s="5">
        <v>30566</v>
      </c>
      <c r="H136" s="1" t="s">
        <v>24</v>
      </c>
      <c r="I136" t="s">
        <v>482</v>
      </c>
      <c r="J136" t="s">
        <v>474</v>
      </c>
      <c r="K136">
        <v>0</v>
      </c>
      <c r="L136" t="s">
        <v>483</v>
      </c>
      <c r="M136" t="s">
        <v>483</v>
      </c>
      <c r="N136" t="s">
        <v>23</v>
      </c>
      <c r="O136" s="5" t="str">
        <f t="shared" si="20"/>
        <v>N</v>
      </c>
      <c r="P136" t="s">
        <v>487</v>
      </c>
      <c r="Q136" s="200">
        <v>0</v>
      </c>
      <c r="R136" s="200">
        <f t="shared" si="18"/>
        <v>0</v>
      </c>
      <c r="S136" s="201"/>
      <c r="T136">
        <v>0</v>
      </c>
      <c r="U136" s="201"/>
      <c r="W136" s="201"/>
      <c r="X136" s="202">
        <v>0</v>
      </c>
      <c r="Y136" s="200">
        <v>0</v>
      </c>
      <c r="Z136" s="5">
        <v>0</v>
      </c>
      <c r="AA136" s="200">
        <f t="shared" si="21"/>
        <v>0</v>
      </c>
      <c r="AB136" s="200">
        <f t="shared" si="22"/>
        <v>0</v>
      </c>
      <c r="AC136" s="201"/>
      <c r="AD136" s="201"/>
      <c r="AE136" s="77">
        <f t="shared" si="23"/>
        <v>0</v>
      </c>
      <c r="AF136" s="77">
        <f t="shared" si="24"/>
        <v>0</v>
      </c>
      <c r="AG136" s="77">
        <f t="array" ref="AG136">IFERROR($D136*U,0)</f>
        <v>0</v>
      </c>
      <c r="AH136" s="77">
        <f t="shared" si="19"/>
        <v>0</v>
      </c>
      <c r="AI136" s="77">
        <f t="shared" si="19"/>
        <v>0</v>
      </c>
      <c r="AJ136" s="203"/>
      <c r="AK136" s="203"/>
      <c r="AL136" s="203"/>
      <c r="AM136" s="203"/>
      <c r="AN136" t="s">
        <v>475</v>
      </c>
      <c r="AO136" t="s">
        <v>475</v>
      </c>
      <c r="AP136" t="s">
        <v>475</v>
      </c>
    </row>
    <row r="137" spans="1:43" customFormat="1" x14ac:dyDescent="0.25">
      <c r="A137" s="198">
        <v>45291</v>
      </c>
      <c r="B137" t="s">
        <v>793</v>
      </c>
      <c r="C137" t="s">
        <v>794</v>
      </c>
      <c r="D137" s="5">
        <f t="shared" si="25"/>
        <v>3281447.19</v>
      </c>
      <c r="E137" s="199">
        <v>1</v>
      </c>
      <c r="F137" s="5">
        <v>3282729.07</v>
      </c>
      <c r="G137" s="5">
        <v>1281.8800000000001</v>
      </c>
      <c r="H137" s="1" t="s">
        <v>24</v>
      </c>
      <c r="I137" t="s">
        <v>473</v>
      </c>
      <c r="J137" t="s">
        <v>474</v>
      </c>
      <c r="K137">
        <v>0</v>
      </c>
      <c r="L137" t="s">
        <v>473</v>
      </c>
      <c r="M137" t="s">
        <v>473</v>
      </c>
      <c r="N137" t="s">
        <v>23</v>
      </c>
      <c r="O137" s="5" t="str">
        <f t="shared" si="20"/>
        <v>N</v>
      </c>
      <c r="P137" t="s">
        <v>475</v>
      </c>
      <c r="Q137" s="200" t="s">
        <v>475</v>
      </c>
      <c r="R137" s="200" t="str">
        <f t="shared" ref="R137:R200" si="26">IFERROR(V137*Q137,"")</f>
        <v/>
      </c>
      <c r="S137" s="201"/>
      <c r="T137" t="s">
        <v>475</v>
      </c>
      <c r="U137" s="201"/>
      <c r="W137" s="201"/>
      <c r="X137" s="202">
        <v>0</v>
      </c>
      <c r="Y137" s="200" t="s">
        <v>475</v>
      </c>
      <c r="Z137" s="5" t="s">
        <v>475</v>
      </c>
      <c r="AA137" s="200" t="str">
        <f t="shared" si="21"/>
        <v/>
      </c>
      <c r="AB137" s="200" t="str">
        <f t="shared" si="22"/>
        <v/>
      </c>
      <c r="AC137" s="201"/>
      <c r="AD137" s="201"/>
      <c r="AE137" s="77">
        <f t="shared" si="23"/>
        <v>0</v>
      </c>
      <c r="AF137" s="77">
        <f t="shared" si="24"/>
        <v>0</v>
      </c>
      <c r="AG137" s="77">
        <f t="array" ref="AG137">IFERROR($D137*U,0)</f>
        <v>0</v>
      </c>
      <c r="AH137" s="77">
        <f t="shared" si="19"/>
        <v>0</v>
      </c>
      <c r="AI137" s="77">
        <f t="shared" si="19"/>
        <v>0</v>
      </c>
      <c r="AJ137" s="203"/>
      <c r="AK137" s="203"/>
      <c r="AL137" s="203"/>
      <c r="AM137" s="203"/>
      <c r="AN137" t="s">
        <v>475</v>
      </c>
      <c r="AO137" t="s">
        <v>475</v>
      </c>
      <c r="AP137" t="s">
        <v>475</v>
      </c>
    </row>
    <row r="138" spans="1:43" customFormat="1" x14ac:dyDescent="0.25">
      <c r="A138" s="198">
        <v>45291</v>
      </c>
      <c r="B138" t="s">
        <v>795</v>
      </c>
      <c r="C138" t="s">
        <v>796</v>
      </c>
      <c r="D138" s="5">
        <f t="shared" si="25"/>
        <v>914489.8600000001</v>
      </c>
      <c r="E138" s="199">
        <v>1</v>
      </c>
      <c r="F138" s="5">
        <v>916450.43</v>
      </c>
      <c r="G138" s="5">
        <v>1960.57</v>
      </c>
      <c r="H138" s="1" t="s">
        <v>24</v>
      </c>
      <c r="I138" t="s">
        <v>473</v>
      </c>
      <c r="J138" t="s">
        <v>474</v>
      </c>
      <c r="K138">
        <v>0</v>
      </c>
      <c r="L138" t="s">
        <v>473</v>
      </c>
      <c r="M138" t="s">
        <v>473</v>
      </c>
      <c r="N138" t="s">
        <v>23</v>
      </c>
      <c r="O138" s="5" t="str">
        <f t="shared" si="20"/>
        <v>N</v>
      </c>
      <c r="P138" t="s">
        <v>475</v>
      </c>
      <c r="Q138" s="200" t="s">
        <v>475</v>
      </c>
      <c r="R138" s="200" t="str">
        <f t="shared" si="26"/>
        <v/>
      </c>
      <c r="S138" s="201"/>
      <c r="T138" t="s">
        <v>475</v>
      </c>
      <c r="U138" s="201"/>
      <c r="W138" s="201"/>
      <c r="X138" s="202">
        <v>0</v>
      </c>
      <c r="Y138" s="200" t="s">
        <v>475</v>
      </c>
      <c r="Z138" s="5" t="s">
        <v>475</v>
      </c>
      <c r="AA138" s="200" t="str">
        <f t="shared" si="21"/>
        <v/>
      </c>
      <c r="AB138" s="200" t="str">
        <f t="shared" si="22"/>
        <v/>
      </c>
      <c r="AC138" s="201"/>
      <c r="AD138" s="201"/>
      <c r="AE138" s="77">
        <f t="shared" si="23"/>
        <v>0</v>
      </c>
      <c r="AF138" s="77">
        <f t="shared" si="24"/>
        <v>0</v>
      </c>
      <c r="AG138" s="77">
        <f t="array" ref="AG138">IFERROR($D138*U,0)</f>
        <v>0</v>
      </c>
      <c r="AH138" s="77">
        <f t="shared" si="19"/>
        <v>0</v>
      </c>
      <c r="AI138" s="77">
        <f t="shared" si="19"/>
        <v>0</v>
      </c>
      <c r="AJ138" s="203"/>
      <c r="AK138" s="203"/>
      <c r="AL138" s="203"/>
      <c r="AM138" s="203"/>
      <c r="AN138" t="s">
        <v>475</v>
      </c>
      <c r="AO138" t="s">
        <v>475</v>
      </c>
      <c r="AP138" t="s">
        <v>475</v>
      </c>
    </row>
    <row r="139" spans="1:43" customFormat="1" x14ac:dyDescent="0.25">
      <c r="A139" s="198">
        <v>45291</v>
      </c>
      <c r="B139" t="s">
        <v>797</v>
      </c>
      <c r="C139" t="s">
        <v>798</v>
      </c>
      <c r="D139" s="5">
        <f t="shared" si="25"/>
        <v>3105762.2399999998</v>
      </c>
      <c r="E139" s="199">
        <v>1</v>
      </c>
      <c r="F139" s="5">
        <v>3106939.6799999997</v>
      </c>
      <c r="G139" s="5">
        <v>1177.44</v>
      </c>
      <c r="H139" s="1" t="s">
        <v>24</v>
      </c>
      <c r="I139" t="s">
        <v>473</v>
      </c>
      <c r="J139" t="s">
        <v>474</v>
      </c>
      <c r="K139">
        <v>0</v>
      </c>
      <c r="L139" t="s">
        <v>473</v>
      </c>
      <c r="M139" t="s">
        <v>473</v>
      </c>
      <c r="N139" t="s">
        <v>23</v>
      </c>
      <c r="O139" s="5" t="str">
        <f t="shared" si="20"/>
        <v>N</v>
      </c>
      <c r="P139" t="s">
        <v>475</v>
      </c>
      <c r="Q139" s="200" t="s">
        <v>475</v>
      </c>
      <c r="R139" s="200" t="str">
        <f t="shared" si="26"/>
        <v/>
      </c>
      <c r="S139" s="201"/>
      <c r="T139" t="s">
        <v>475</v>
      </c>
      <c r="U139" s="201"/>
      <c r="W139" s="201"/>
      <c r="X139" s="202">
        <v>0</v>
      </c>
      <c r="Y139" s="200" t="s">
        <v>475</v>
      </c>
      <c r="Z139" s="5" t="s">
        <v>475</v>
      </c>
      <c r="AA139" s="200" t="str">
        <f t="shared" si="21"/>
        <v/>
      </c>
      <c r="AB139" s="200" t="str">
        <f t="shared" si="22"/>
        <v/>
      </c>
      <c r="AC139" s="201"/>
      <c r="AD139" s="201"/>
      <c r="AE139" s="77">
        <f t="shared" si="23"/>
        <v>0</v>
      </c>
      <c r="AF139" s="77">
        <f t="shared" si="24"/>
        <v>0</v>
      </c>
      <c r="AG139" s="77">
        <f t="array" ref="AG139">IFERROR($D139*U,0)</f>
        <v>0</v>
      </c>
      <c r="AH139" s="77">
        <f t="shared" si="19"/>
        <v>0</v>
      </c>
      <c r="AI139" s="77">
        <f t="shared" si="19"/>
        <v>0</v>
      </c>
      <c r="AJ139" s="203"/>
      <c r="AK139" s="203"/>
      <c r="AL139" s="203"/>
      <c r="AM139" s="203"/>
      <c r="AN139" t="s">
        <v>475</v>
      </c>
      <c r="AO139" t="s">
        <v>475</v>
      </c>
      <c r="AP139" t="s">
        <v>475</v>
      </c>
    </row>
    <row r="140" spans="1:43" customFormat="1" x14ac:dyDescent="0.25">
      <c r="A140" s="198">
        <v>45291</v>
      </c>
      <c r="B140" t="s">
        <v>799</v>
      </c>
      <c r="C140" t="s">
        <v>800</v>
      </c>
      <c r="D140" s="5">
        <f t="shared" si="25"/>
        <v>0</v>
      </c>
      <c r="E140" s="199">
        <v>1</v>
      </c>
      <c r="F140" s="5">
        <v>381</v>
      </c>
      <c r="G140" s="5">
        <v>381</v>
      </c>
      <c r="H140" s="1" t="s">
        <v>23</v>
      </c>
      <c r="I140" t="s">
        <v>500</v>
      </c>
      <c r="J140" t="s">
        <v>474</v>
      </c>
      <c r="K140">
        <v>0</v>
      </c>
      <c r="L140" t="s">
        <v>500</v>
      </c>
      <c r="M140" s="208" t="s">
        <v>483</v>
      </c>
      <c r="N140" t="s">
        <v>23</v>
      </c>
      <c r="O140" s="5" t="str">
        <f t="shared" si="20"/>
        <v>N</v>
      </c>
      <c r="P140" t="s">
        <v>475</v>
      </c>
      <c r="Q140" s="200" t="s">
        <v>475</v>
      </c>
      <c r="R140" s="200" t="str">
        <f t="shared" si="26"/>
        <v/>
      </c>
      <c r="S140" s="201"/>
      <c r="T140" t="s">
        <v>475</v>
      </c>
      <c r="U140" s="201"/>
      <c r="W140" s="201"/>
      <c r="X140" s="202">
        <v>0</v>
      </c>
      <c r="Y140" s="200" t="s">
        <v>475</v>
      </c>
      <c r="Z140" s="5" t="s">
        <v>475</v>
      </c>
      <c r="AA140" s="200" t="str">
        <f t="shared" si="21"/>
        <v/>
      </c>
      <c r="AB140" s="200" t="str">
        <f t="shared" si="22"/>
        <v/>
      </c>
      <c r="AC140" s="201"/>
      <c r="AD140" s="201"/>
      <c r="AE140" s="77">
        <f t="shared" si="23"/>
        <v>0</v>
      </c>
      <c r="AF140" s="77">
        <f t="shared" si="24"/>
        <v>0</v>
      </c>
      <c r="AG140" s="77">
        <f t="array" ref="AG140">IFERROR($D140*U,0)</f>
        <v>0</v>
      </c>
      <c r="AH140" s="77">
        <f t="shared" si="19"/>
        <v>0</v>
      </c>
      <c r="AI140" s="77">
        <f t="shared" si="19"/>
        <v>0</v>
      </c>
      <c r="AJ140" s="203"/>
      <c r="AK140" s="203"/>
      <c r="AL140" s="203"/>
      <c r="AM140" s="203"/>
      <c r="AN140" t="s">
        <v>25</v>
      </c>
      <c r="AO140">
        <v>0</v>
      </c>
      <c r="AP140" t="s">
        <v>475</v>
      </c>
    </row>
    <row r="141" spans="1:43" customFormat="1" x14ac:dyDescent="0.25">
      <c r="A141" s="198">
        <v>45291</v>
      </c>
      <c r="B141" t="s">
        <v>801</v>
      </c>
      <c r="C141" t="s">
        <v>802</v>
      </c>
      <c r="D141" s="5">
        <f t="shared" si="25"/>
        <v>1831446.3599999999</v>
      </c>
      <c r="E141" s="199">
        <v>1</v>
      </c>
      <c r="F141" s="5">
        <v>1876041.19</v>
      </c>
      <c r="G141" s="5">
        <v>44594.83</v>
      </c>
      <c r="H141" s="1" t="s">
        <v>24</v>
      </c>
      <c r="I141" t="s">
        <v>482</v>
      </c>
      <c r="J141" t="s">
        <v>474</v>
      </c>
      <c r="K141">
        <v>0</v>
      </c>
      <c r="L141" t="s">
        <v>483</v>
      </c>
      <c r="M141" t="s">
        <v>483</v>
      </c>
      <c r="N141" t="s">
        <v>23</v>
      </c>
      <c r="O141" s="5" t="str">
        <f t="shared" si="20"/>
        <v>N</v>
      </c>
      <c r="P141" t="s">
        <v>484</v>
      </c>
      <c r="Q141" s="200">
        <v>0</v>
      </c>
      <c r="R141" s="200">
        <f t="shared" si="26"/>
        <v>0</v>
      </c>
      <c r="S141" s="201"/>
      <c r="T141">
        <v>0</v>
      </c>
      <c r="U141" s="201"/>
      <c r="W141" s="201"/>
      <c r="X141" s="202">
        <v>0</v>
      </c>
      <c r="Y141" s="200">
        <v>0</v>
      </c>
      <c r="Z141" s="5">
        <v>0</v>
      </c>
      <c r="AA141" s="200">
        <f t="shared" si="21"/>
        <v>0</v>
      </c>
      <c r="AB141" s="200">
        <f t="shared" si="22"/>
        <v>0</v>
      </c>
      <c r="AC141" s="201"/>
      <c r="AD141" s="201"/>
      <c r="AE141" s="77">
        <f t="shared" si="23"/>
        <v>0</v>
      </c>
      <c r="AF141" s="77">
        <f t="shared" si="24"/>
        <v>0</v>
      </c>
      <c r="AG141" s="77">
        <f t="array" ref="AG141">IFERROR($D141*U,0)</f>
        <v>0</v>
      </c>
      <c r="AH141" s="77">
        <f t="shared" si="19"/>
        <v>0</v>
      </c>
      <c r="AI141" s="77">
        <f t="shared" si="19"/>
        <v>0</v>
      </c>
      <c r="AJ141" s="203"/>
      <c r="AK141" s="203"/>
      <c r="AL141" s="203"/>
      <c r="AM141" s="203"/>
      <c r="AN141" t="s">
        <v>475</v>
      </c>
      <c r="AO141" t="s">
        <v>475</v>
      </c>
      <c r="AP141" t="s">
        <v>475</v>
      </c>
    </row>
    <row r="142" spans="1:43" customFormat="1" x14ac:dyDescent="0.25">
      <c r="A142" s="198">
        <v>45291</v>
      </c>
      <c r="B142" t="s">
        <v>803</v>
      </c>
      <c r="C142" t="s">
        <v>804</v>
      </c>
      <c r="D142" s="5">
        <f t="shared" si="25"/>
        <v>2052762.78</v>
      </c>
      <c r="E142" s="199">
        <v>1</v>
      </c>
      <c r="F142" s="5">
        <v>2058172.8</v>
      </c>
      <c r="G142" s="5">
        <v>5410.02</v>
      </c>
      <c r="H142" s="1" t="s">
        <v>24</v>
      </c>
      <c r="I142" t="s">
        <v>473</v>
      </c>
      <c r="J142" t="s">
        <v>474</v>
      </c>
      <c r="K142">
        <v>0</v>
      </c>
      <c r="L142" t="s">
        <v>473</v>
      </c>
      <c r="M142" t="s">
        <v>473</v>
      </c>
      <c r="N142" t="s">
        <v>23</v>
      </c>
      <c r="O142" s="5" t="str">
        <f t="shared" si="20"/>
        <v>N</v>
      </c>
      <c r="P142" t="s">
        <v>475</v>
      </c>
      <c r="Q142" s="200" t="s">
        <v>475</v>
      </c>
      <c r="R142" s="200" t="str">
        <f t="shared" si="26"/>
        <v/>
      </c>
      <c r="S142" s="201"/>
      <c r="T142" t="s">
        <v>475</v>
      </c>
      <c r="U142" s="201"/>
      <c r="W142" s="201"/>
      <c r="X142" s="202">
        <v>0</v>
      </c>
      <c r="Y142" s="200" t="s">
        <v>475</v>
      </c>
      <c r="Z142" s="5" t="s">
        <v>475</v>
      </c>
      <c r="AA142" s="200" t="str">
        <f t="shared" si="21"/>
        <v/>
      </c>
      <c r="AB142" s="200" t="str">
        <f t="shared" si="22"/>
        <v/>
      </c>
      <c r="AC142" s="201"/>
      <c r="AD142" s="201"/>
      <c r="AE142" s="77">
        <f t="shared" si="23"/>
        <v>0</v>
      </c>
      <c r="AF142" s="77">
        <f t="shared" si="24"/>
        <v>0</v>
      </c>
      <c r="AG142" s="77">
        <f t="array" ref="AG142">IFERROR($D142*U,0)</f>
        <v>0</v>
      </c>
      <c r="AH142" s="77">
        <f t="shared" si="19"/>
        <v>0</v>
      </c>
      <c r="AI142" s="77">
        <f t="shared" si="19"/>
        <v>0</v>
      </c>
      <c r="AJ142" s="203"/>
      <c r="AK142" s="203"/>
      <c r="AL142" s="203"/>
      <c r="AM142" s="203"/>
      <c r="AN142" t="s">
        <v>475</v>
      </c>
      <c r="AO142" t="s">
        <v>475</v>
      </c>
      <c r="AP142" t="s">
        <v>475</v>
      </c>
    </row>
    <row r="143" spans="1:43" customFormat="1" x14ac:dyDescent="0.25">
      <c r="A143" s="198">
        <v>45291</v>
      </c>
      <c r="B143" t="s">
        <v>805</v>
      </c>
      <c r="C143" t="s">
        <v>806</v>
      </c>
      <c r="D143" s="5">
        <f t="shared" si="25"/>
        <v>267.59999999999991</v>
      </c>
      <c r="E143" s="199">
        <v>1</v>
      </c>
      <c r="F143" s="5">
        <v>3792.31</v>
      </c>
      <c r="G143" s="5">
        <v>3524.71</v>
      </c>
      <c r="H143" s="1" t="s">
        <v>24</v>
      </c>
      <c r="I143" t="s">
        <v>473</v>
      </c>
      <c r="J143" t="s">
        <v>474</v>
      </c>
      <c r="K143">
        <v>0</v>
      </c>
      <c r="L143" t="s">
        <v>473</v>
      </c>
      <c r="M143" t="s">
        <v>473</v>
      </c>
      <c r="N143" t="s">
        <v>23</v>
      </c>
      <c r="O143" s="5" t="str">
        <f t="shared" si="20"/>
        <v>N</v>
      </c>
      <c r="P143" t="s">
        <v>475</v>
      </c>
      <c r="Q143" s="200" t="s">
        <v>475</v>
      </c>
      <c r="R143" s="200" t="str">
        <f t="shared" si="26"/>
        <v/>
      </c>
      <c r="S143" s="201"/>
      <c r="T143" t="s">
        <v>475</v>
      </c>
      <c r="U143" s="201"/>
      <c r="W143" s="201"/>
      <c r="X143" s="202">
        <v>0</v>
      </c>
      <c r="Y143" s="200" t="s">
        <v>475</v>
      </c>
      <c r="Z143" s="5" t="s">
        <v>475</v>
      </c>
      <c r="AA143" s="200" t="str">
        <f t="shared" si="21"/>
        <v/>
      </c>
      <c r="AB143" s="200" t="str">
        <f t="shared" si="22"/>
        <v/>
      </c>
      <c r="AC143" s="201"/>
      <c r="AD143" s="201"/>
      <c r="AE143" s="77">
        <f t="shared" si="23"/>
        <v>0</v>
      </c>
      <c r="AF143" s="77">
        <f t="shared" si="24"/>
        <v>0</v>
      </c>
      <c r="AG143" s="77">
        <f t="array" ref="AG143">IFERROR($D143*U,0)</f>
        <v>0</v>
      </c>
      <c r="AH143" s="77">
        <f t="shared" si="19"/>
        <v>0</v>
      </c>
      <c r="AI143" s="77">
        <f t="shared" si="19"/>
        <v>0</v>
      </c>
      <c r="AJ143" s="203"/>
      <c r="AK143" s="203"/>
      <c r="AL143" s="203"/>
      <c r="AM143" s="203"/>
      <c r="AN143" t="s">
        <v>475</v>
      </c>
      <c r="AO143" t="s">
        <v>475</v>
      </c>
      <c r="AP143" t="s">
        <v>475</v>
      </c>
    </row>
    <row r="144" spans="1:43" customFormat="1" x14ac:dyDescent="0.25">
      <c r="A144" s="198">
        <v>45291</v>
      </c>
      <c r="B144" t="s">
        <v>807</v>
      </c>
      <c r="C144" t="s">
        <v>808</v>
      </c>
      <c r="D144" s="5">
        <f t="shared" si="25"/>
        <v>24607.63</v>
      </c>
      <c r="E144" s="199">
        <v>1</v>
      </c>
      <c r="F144" s="5">
        <v>24608.260000000002</v>
      </c>
      <c r="G144" s="5">
        <v>0.63</v>
      </c>
      <c r="H144" s="1" t="s">
        <v>24</v>
      </c>
      <c r="I144" t="s">
        <v>473</v>
      </c>
      <c r="J144" t="s">
        <v>474</v>
      </c>
      <c r="K144">
        <v>0</v>
      </c>
      <c r="L144" t="s">
        <v>473</v>
      </c>
      <c r="M144" t="s">
        <v>473</v>
      </c>
      <c r="N144" t="s">
        <v>23</v>
      </c>
      <c r="O144" s="5" t="str">
        <f t="shared" si="20"/>
        <v>N</v>
      </c>
      <c r="P144" t="s">
        <v>475</v>
      </c>
      <c r="Q144" s="200" t="s">
        <v>475</v>
      </c>
      <c r="R144" s="200" t="str">
        <f t="shared" si="26"/>
        <v/>
      </c>
      <c r="S144" s="201"/>
      <c r="T144" t="s">
        <v>475</v>
      </c>
      <c r="U144" s="201"/>
      <c r="W144" s="201"/>
      <c r="X144" s="202">
        <v>0</v>
      </c>
      <c r="Y144" s="200" t="s">
        <v>475</v>
      </c>
      <c r="Z144" s="5" t="s">
        <v>475</v>
      </c>
      <c r="AA144" s="200" t="str">
        <f t="shared" si="21"/>
        <v/>
      </c>
      <c r="AB144" s="200" t="str">
        <f t="shared" si="22"/>
        <v/>
      </c>
      <c r="AC144" s="201"/>
      <c r="AD144" s="201"/>
      <c r="AE144" s="77">
        <f t="shared" si="23"/>
        <v>0</v>
      </c>
      <c r="AF144" s="77">
        <f t="shared" si="24"/>
        <v>0</v>
      </c>
      <c r="AG144" s="77">
        <f t="array" ref="AG144">IFERROR($D144*U,0)</f>
        <v>0</v>
      </c>
      <c r="AH144" s="77">
        <f t="shared" si="19"/>
        <v>0</v>
      </c>
      <c r="AI144" s="77">
        <f t="shared" si="19"/>
        <v>0</v>
      </c>
      <c r="AJ144" s="203"/>
      <c r="AK144" s="203"/>
      <c r="AL144" s="203"/>
      <c r="AM144" s="203"/>
      <c r="AN144" t="s">
        <v>475</v>
      </c>
      <c r="AO144" t="s">
        <v>475</v>
      </c>
      <c r="AP144" t="s">
        <v>475</v>
      </c>
    </row>
    <row r="145" spans="1:43" customFormat="1" x14ac:dyDescent="0.25">
      <c r="A145" s="198">
        <v>45291</v>
      </c>
      <c r="B145" t="s">
        <v>809</v>
      </c>
      <c r="C145" t="s">
        <v>810</v>
      </c>
      <c r="D145" s="5">
        <f t="shared" si="25"/>
        <v>4736062.75</v>
      </c>
      <c r="E145" s="199">
        <v>1</v>
      </c>
      <c r="F145" s="5">
        <v>4740585.3</v>
      </c>
      <c r="G145" s="5">
        <v>4522.55</v>
      </c>
      <c r="H145" s="1" t="s">
        <v>24</v>
      </c>
      <c r="I145" t="s">
        <v>473</v>
      </c>
      <c r="J145" t="s">
        <v>474</v>
      </c>
      <c r="K145">
        <v>0</v>
      </c>
      <c r="L145" t="s">
        <v>473</v>
      </c>
      <c r="M145" t="s">
        <v>473</v>
      </c>
      <c r="N145" t="s">
        <v>23</v>
      </c>
      <c r="O145" s="5" t="str">
        <f t="shared" si="20"/>
        <v>N</v>
      </c>
      <c r="P145" t="s">
        <v>475</v>
      </c>
      <c r="Q145" s="200" t="s">
        <v>475</v>
      </c>
      <c r="R145" s="200" t="str">
        <f t="shared" si="26"/>
        <v/>
      </c>
      <c r="S145" s="201"/>
      <c r="T145" t="s">
        <v>475</v>
      </c>
      <c r="U145" s="201"/>
      <c r="W145" s="201"/>
      <c r="X145" s="202">
        <v>0</v>
      </c>
      <c r="Y145" s="200" t="s">
        <v>475</v>
      </c>
      <c r="Z145" s="5" t="s">
        <v>475</v>
      </c>
      <c r="AA145" s="200" t="str">
        <f t="shared" si="21"/>
        <v/>
      </c>
      <c r="AB145" s="200" t="str">
        <f t="shared" si="22"/>
        <v/>
      </c>
      <c r="AC145" s="201"/>
      <c r="AD145" s="201"/>
      <c r="AE145" s="77">
        <f t="shared" si="23"/>
        <v>0</v>
      </c>
      <c r="AF145" s="77">
        <f t="shared" si="24"/>
        <v>0</v>
      </c>
      <c r="AG145" s="77">
        <f t="array" ref="AG145">IFERROR($D145*U,0)</f>
        <v>0</v>
      </c>
      <c r="AH145" s="77">
        <f t="shared" si="19"/>
        <v>0</v>
      </c>
      <c r="AI145" s="77">
        <f t="shared" si="19"/>
        <v>0</v>
      </c>
      <c r="AJ145" s="203"/>
      <c r="AK145" s="203"/>
      <c r="AL145" s="203"/>
      <c r="AM145" s="203"/>
      <c r="AN145" t="s">
        <v>475</v>
      </c>
      <c r="AO145" t="s">
        <v>475</v>
      </c>
      <c r="AP145" t="s">
        <v>475</v>
      </c>
    </row>
    <row r="146" spans="1:43" customFormat="1" x14ac:dyDescent="0.25">
      <c r="A146" s="198">
        <v>45291</v>
      </c>
      <c r="B146" t="s">
        <v>811</v>
      </c>
      <c r="C146" t="s">
        <v>812</v>
      </c>
      <c r="D146" s="5">
        <f t="shared" si="25"/>
        <v>4529940.45</v>
      </c>
      <c r="E146" s="199">
        <v>1</v>
      </c>
      <c r="F146" s="5">
        <v>4532252.78</v>
      </c>
      <c r="G146" s="5">
        <v>2312.33</v>
      </c>
      <c r="H146" s="1" t="s">
        <v>24</v>
      </c>
      <c r="I146" t="s">
        <v>473</v>
      </c>
      <c r="J146" t="s">
        <v>474</v>
      </c>
      <c r="K146">
        <v>0</v>
      </c>
      <c r="L146" t="s">
        <v>473</v>
      </c>
      <c r="M146" t="s">
        <v>473</v>
      </c>
      <c r="N146" t="s">
        <v>23</v>
      </c>
      <c r="O146" s="5" t="str">
        <f t="shared" si="20"/>
        <v>N</v>
      </c>
      <c r="P146" t="s">
        <v>475</v>
      </c>
      <c r="Q146" s="200" t="s">
        <v>475</v>
      </c>
      <c r="R146" s="200" t="str">
        <f t="shared" si="26"/>
        <v/>
      </c>
      <c r="S146" s="201"/>
      <c r="T146" t="s">
        <v>475</v>
      </c>
      <c r="U146" s="201"/>
      <c r="W146" s="201"/>
      <c r="X146" s="202">
        <v>0</v>
      </c>
      <c r="Y146" s="200" t="s">
        <v>475</v>
      </c>
      <c r="Z146" s="5" t="s">
        <v>475</v>
      </c>
      <c r="AA146" s="200" t="str">
        <f t="shared" si="21"/>
        <v/>
      </c>
      <c r="AB146" s="200" t="str">
        <f t="shared" si="22"/>
        <v/>
      </c>
      <c r="AC146" s="201"/>
      <c r="AD146" s="201"/>
      <c r="AE146" s="77">
        <f t="shared" si="23"/>
        <v>0</v>
      </c>
      <c r="AF146" s="77">
        <f t="shared" si="24"/>
        <v>0</v>
      </c>
      <c r="AG146" s="77">
        <f t="array" ref="AG146">IFERROR($D146*U,0)</f>
        <v>0</v>
      </c>
      <c r="AH146" s="77">
        <f t="shared" si="19"/>
        <v>0</v>
      </c>
      <c r="AI146" s="77">
        <f t="shared" si="19"/>
        <v>0</v>
      </c>
      <c r="AJ146" s="203"/>
      <c r="AK146" s="203"/>
      <c r="AL146" s="203"/>
      <c r="AM146" s="203"/>
      <c r="AN146" t="s">
        <v>475</v>
      </c>
      <c r="AO146" t="s">
        <v>475</v>
      </c>
      <c r="AP146" t="s">
        <v>475</v>
      </c>
    </row>
    <row r="147" spans="1:43" customFormat="1" x14ac:dyDescent="0.25">
      <c r="A147" s="198">
        <v>45291</v>
      </c>
      <c r="B147" t="s">
        <v>813</v>
      </c>
      <c r="C147" t="s">
        <v>814</v>
      </c>
      <c r="D147" s="5">
        <f t="shared" si="25"/>
        <v>97558.399999999994</v>
      </c>
      <c r="E147" s="199">
        <v>0</v>
      </c>
      <c r="F147" s="5">
        <v>97558.399999999994</v>
      </c>
      <c r="G147" s="5">
        <v>0</v>
      </c>
      <c r="H147" s="1" t="s">
        <v>23</v>
      </c>
      <c r="I147" t="s">
        <v>500</v>
      </c>
      <c r="J147" t="s">
        <v>567</v>
      </c>
      <c r="K147">
        <v>0</v>
      </c>
      <c r="L147" t="s">
        <v>500</v>
      </c>
      <c r="N147" t="s">
        <v>23</v>
      </c>
      <c r="O147" s="5" t="str">
        <f t="shared" si="20"/>
        <v>N</v>
      </c>
      <c r="P147" t="s">
        <v>475</v>
      </c>
      <c r="Q147" s="200" t="s">
        <v>475</v>
      </c>
      <c r="R147" s="200" t="str">
        <f t="shared" si="26"/>
        <v/>
      </c>
      <c r="S147" s="201"/>
      <c r="T147" t="s">
        <v>475</v>
      </c>
      <c r="U147" s="201"/>
      <c r="W147" s="201"/>
      <c r="X147" s="202">
        <v>0</v>
      </c>
      <c r="Y147" s="200" t="s">
        <v>475</v>
      </c>
      <c r="Z147" s="5" t="s">
        <v>475</v>
      </c>
      <c r="AA147" s="200" t="str">
        <f t="shared" si="21"/>
        <v/>
      </c>
      <c r="AB147" s="200" t="str">
        <f t="shared" si="22"/>
        <v/>
      </c>
      <c r="AC147" s="201"/>
      <c r="AD147" s="201"/>
      <c r="AE147" s="77">
        <f t="shared" si="23"/>
        <v>0</v>
      </c>
      <c r="AF147" s="77">
        <f t="shared" si="24"/>
        <v>0</v>
      </c>
      <c r="AG147" s="77">
        <f t="array" ref="AG147">IFERROR($D147*U,0)</f>
        <v>0</v>
      </c>
      <c r="AH147" s="77">
        <f t="shared" si="19"/>
        <v>0</v>
      </c>
      <c r="AI147" s="77">
        <f t="shared" si="19"/>
        <v>0</v>
      </c>
      <c r="AJ147" s="203"/>
      <c r="AK147" s="203"/>
      <c r="AL147" s="203"/>
      <c r="AM147" s="203"/>
      <c r="AN147" t="s">
        <v>475</v>
      </c>
      <c r="AO147" t="s">
        <v>475</v>
      </c>
      <c r="AP147" t="s">
        <v>475</v>
      </c>
    </row>
    <row r="148" spans="1:43" customFormat="1" x14ac:dyDescent="0.25">
      <c r="A148" s="198">
        <v>45291</v>
      </c>
      <c r="B148" t="s">
        <v>815</v>
      </c>
      <c r="C148" t="s">
        <v>816</v>
      </c>
      <c r="D148" s="5">
        <f t="shared" si="25"/>
        <v>626397.7899999998</v>
      </c>
      <c r="E148" s="199">
        <v>1</v>
      </c>
      <c r="F148" s="5">
        <v>1069900.0299999998</v>
      </c>
      <c r="G148" s="5">
        <v>443502.24</v>
      </c>
      <c r="H148" s="1" t="s">
        <v>24</v>
      </c>
      <c r="I148" t="s">
        <v>473</v>
      </c>
      <c r="J148" t="s">
        <v>474</v>
      </c>
      <c r="K148">
        <v>0</v>
      </c>
      <c r="L148" t="s">
        <v>473</v>
      </c>
      <c r="M148" t="s">
        <v>473</v>
      </c>
      <c r="N148" t="s">
        <v>23</v>
      </c>
      <c r="O148" s="5" t="str">
        <f t="shared" si="20"/>
        <v>N</v>
      </c>
      <c r="P148" t="s">
        <v>475</v>
      </c>
      <c r="Q148" s="200" t="s">
        <v>475</v>
      </c>
      <c r="R148" s="200" t="str">
        <f t="shared" si="26"/>
        <v/>
      </c>
      <c r="S148" s="201"/>
      <c r="T148" t="s">
        <v>475</v>
      </c>
      <c r="U148" s="201"/>
      <c r="W148" s="201"/>
      <c r="X148" s="202">
        <v>0</v>
      </c>
      <c r="Y148" s="200" t="s">
        <v>475</v>
      </c>
      <c r="Z148" s="5" t="s">
        <v>475</v>
      </c>
      <c r="AA148" s="200" t="str">
        <f t="shared" si="21"/>
        <v/>
      </c>
      <c r="AB148" s="200" t="str">
        <f t="shared" si="22"/>
        <v/>
      </c>
      <c r="AC148" s="201"/>
      <c r="AD148" s="201"/>
      <c r="AE148" s="77">
        <f t="shared" si="23"/>
        <v>0</v>
      </c>
      <c r="AF148" s="77">
        <f t="shared" si="24"/>
        <v>0</v>
      </c>
      <c r="AG148" s="77">
        <f t="array" ref="AG148">IFERROR($D148*U,0)</f>
        <v>0</v>
      </c>
      <c r="AH148" s="77">
        <f t="shared" si="19"/>
        <v>0</v>
      </c>
      <c r="AI148" s="77">
        <f t="shared" si="19"/>
        <v>0</v>
      </c>
      <c r="AJ148" s="203"/>
      <c r="AK148" s="203"/>
      <c r="AL148" s="203"/>
      <c r="AM148" s="203"/>
      <c r="AN148" t="s">
        <v>475</v>
      </c>
      <c r="AO148" t="s">
        <v>475</v>
      </c>
      <c r="AP148" t="s">
        <v>475</v>
      </c>
    </row>
    <row r="149" spans="1:43" customFormat="1" x14ac:dyDescent="0.25">
      <c r="A149" s="198">
        <v>45291</v>
      </c>
      <c r="B149" t="s">
        <v>817</v>
      </c>
      <c r="C149" t="s">
        <v>818</v>
      </c>
      <c r="D149" s="5">
        <f t="shared" si="25"/>
        <v>2019527.1500000001</v>
      </c>
      <c r="E149" s="199">
        <v>0</v>
      </c>
      <c r="F149" s="5">
        <v>2019527.1500000001</v>
      </c>
      <c r="G149" s="5">
        <v>0</v>
      </c>
      <c r="H149" s="1" t="s">
        <v>23</v>
      </c>
      <c r="I149" t="s">
        <v>500</v>
      </c>
      <c r="J149" t="s">
        <v>504</v>
      </c>
      <c r="K149">
        <v>1</v>
      </c>
      <c r="L149" t="s">
        <v>500</v>
      </c>
      <c r="N149" t="s">
        <v>24</v>
      </c>
      <c r="O149" s="5" t="str">
        <f t="shared" si="20"/>
        <v>N</v>
      </c>
      <c r="P149" t="s">
        <v>475</v>
      </c>
      <c r="Q149" s="200" t="s">
        <v>475</v>
      </c>
      <c r="R149" s="200" t="str">
        <f t="shared" si="26"/>
        <v/>
      </c>
      <c r="S149" s="201"/>
      <c r="T149" t="s">
        <v>475</v>
      </c>
      <c r="U149" s="201"/>
      <c r="W149" s="201"/>
      <c r="X149" s="202">
        <v>0</v>
      </c>
      <c r="Y149" s="200" t="s">
        <v>475</v>
      </c>
      <c r="Z149" s="5" t="s">
        <v>475</v>
      </c>
      <c r="AA149" s="200" t="str">
        <f t="shared" si="21"/>
        <v/>
      </c>
      <c r="AB149" s="200" t="str">
        <f t="shared" si="22"/>
        <v/>
      </c>
      <c r="AC149" s="201"/>
      <c r="AD149" s="201"/>
      <c r="AE149" s="77">
        <f t="shared" si="23"/>
        <v>0</v>
      </c>
      <c r="AF149" s="77">
        <f t="shared" si="24"/>
        <v>0</v>
      </c>
      <c r="AG149" s="77">
        <f t="array" ref="AG149">IFERROR($D149*U,0)</f>
        <v>0</v>
      </c>
      <c r="AH149" s="77">
        <f t="shared" si="19"/>
        <v>0</v>
      </c>
      <c r="AI149" s="77">
        <f t="shared" si="19"/>
        <v>0</v>
      </c>
      <c r="AJ149" s="203"/>
      <c r="AK149" s="203"/>
      <c r="AL149" s="203"/>
      <c r="AM149" s="203"/>
      <c r="AN149" t="s">
        <v>475</v>
      </c>
      <c r="AO149" t="s">
        <v>475</v>
      </c>
      <c r="AP149" t="s">
        <v>475</v>
      </c>
    </row>
    <row r="150" spans="1:43" customFormat="1" x14ac:dyDescent="0.25">
      <c r="A150" s="198">
        <v>45291</v>
      </c>
      <c r="B150" t="s">
        <v>819</v>
      </c>
      <c r="C150" t="s">
        <v>820</v>
      </c>
      <c r="D150" s="5">
        <f t="shared" si="25"/>
        <v>983294.56</v>
      </c>
      <c r="E150" s="199">
        <v>1</v>
      </c>
      <c r="F150" s="5">
        <v>1433029.5</v>
      </c>
      <c r="G150" s="5">
        <v>449734.94</v>
      </c>
      <c r="H150" s="1" t="s">
        <v>24</v>
      </c>
      <c r="I150" t="s">
        <v>473</v>
      </c>
      <c r="J150" t="s">
        <v>474</v>
      </c>
      <c r="K150">
        <v>0</v>
      </c>
      <c r="L150" t="s">
        <v>473</v>
      </c>
      <c r="M150" t="s">
        <v>473</v>
      </c>
      <c r="N150" t="s">
        <v>23</v>
      </c>
      <c r="O150" s="5" t="str">
        <f t="shared" si="20"/>
        <v>N</v>
      </c>
      <c r="P150" t="s">
        <v>475</v>
      </c>
      <c r="Q150" s="200" t="s">
        <v>475</v>
      </c>
      <c r="R150" s="200" t="str">
        <f t="shared" si="26"/>
        <v/>
      </c>
      <c r="S150" s="201"/>
      <c r="T150" t="s">
        <v>475</v>
      </c>
      <c r="U150" s="201"/>
      <c r="W150" s="201"/>
      <c r="X150" s="202">
        <v>0</v>
      </c>
      <c r="Y150" s="200" t="s">
        <v>475</v>
      </c>
      <c r="Z150" s="5" t="s">
        <v>475</v>
      </c>
      <c r="AA150" s="200" t="str">
        <f t="shared" si="21"/>
        <v/>
      </c>
      <c r="AB150" s="200" t="str">
        <f t="shared" si="22"/>
        <v/>
      </c>
      <c r="AC150" s="201"/>
      <c r="AD150" s="201"/>
      <c r="AE150" s="77">
        <f t="shared" si="23"/>
        <v>0</v>
      </c>
      <c r="AF150" s="77">
        <f t="shared" si="24"/>
        <v>0</v>
      </c>
      <c r="AG150" s="77">
        <f t="array" ref="AG150">IFERROR($D150*U,0)</f>
        <v>0</v>
      </c>
      <c r="AH150" s="77">
        <f t="shared" si="19"/>
        <v>0</v>
      </c>
      <c r="AI150" s="77">
        <f t="shared" si="19"/>
        <v>0</v>
      </c>
      <c r="AJ150" s="203"/>
      <c r="AK150" s="203"/>
      <c r="AL150" s="203"/>
      <c r="AM150" s="203"/>
      <c r="AN150" t="s">
        <v>475</v>
      </c>
      <c r="AO150" t="s">
        <v>475</v>
      </c>
      <c r="AP150" t="s">
        <v>475</v>
      </c>
    </row>
    <row r="151" spans="1:43" customFormat="1" x14ac:dyDescent="0.25">
      <c r="A151" s="198">
        <v>45291</v>
      </c>
      <c r="B151" t="s">
        <v>821</v>
      </c>
      <c r="C151" t="s">
        <v>822</v>
      </c>
      <c r="D151" s="5">
        <f t="shared" si="25"/>
        <v>643604.69000000006</v>
      </c>
      <c r="E151" s="199">
        <v>1</v>
      </c>
      <c r="F151" s="5">
        <v>647087.52</v>
      </c>
      <c r="G151" s="5">
        <v>3482.83</v>
      </c>
      <c r="H151" s="1" t="s">
        <v>24</v>
      </c>
      <c r="I151" t="s">
        <v>473</v>
      </c>
      <c r="J151" t="s">
        <v>474</v>
      </c>
      <c r="K151">
        <v>0</v>
      </c>
      <c r="L151" t="s">
        <v>473</v>
      </c>
      <c r="M151" t="s">
        <v>473</v>
      </c>
      <c r="N151" t="s">
        <v>23</v>
      </c>
      <c r="O151" s="5" t="str">
        <f t="shared" si="20"/>
        <v>N</v>
      </c>
      <c r="P151" t="s">
        <v>475</v>
      </c>
      <c r="Q151" s="200" t="s">
        <v>475</v>
      </c>
      <c r="R151" s="200" t="str">
        <f t="shared" si="26"/>
        <v/>
      </c>
      <c r="S151" s="201"/>
      <c r="T151" t="s">
        <v>475</v>
      </c>
      <c r="U151" s="201"/>
      <c r="W151" s="201"/>
      <c r="X151" s="202">
        <v>0</v>
      </c>
      <c r="Y151" s="200" t="s">
        <v>475</v>
      </c>
      <c r="Z151" s="5" t="s">
        <v>475</v>
      </c>
      <c r="AA151" s="200" t="str">
        <f t="shared" si="21"/>
        <v/>
      </c>
      <c r="AB151" s="200" t="str">
        <f t="shared" si="22"/>
        <v/>
      </c>
      <c r="AC151" s="201"/>
      <c r="AD151" s="201"/>
      <c r="AE151" s="77">
        <f t="shared" si="23"/>
        <v>0</v>
      </c>
      <c r="AF151" s="77">
        <f t="shared" si="24"/>
        <v>0</v>
      </c>
      <c r="AG151" s="77">
        <f t="array" ref="AG151">IFERROR($D151*U,0)</f>
        <v>0</v>
      </c>
      <c r="AH151" s="77">
        <f t="shared" si="19"/>
        <v>0</v>
      </c>
      <c r="AI151" s="77">
        <f t="shared" si="19"/>
        <v>0</v>
      </c>
      <c r="AJ151" s="203"/>
      <c r="AK151" s="203"/>
      <c r="AL151" s="203"/>
      <c r="AM151" s="203"/>
      <c r="AN151" t="s">
        <v>475</v>
      </c>
      <c r="AO151" t="s">
        <v>475</v>
      </c>
      <c r="AP151" t="s">
        <v>475</v>
      </c>
    </row>
    <row r="152" spans="1:43" customFormat="1" x14ac:dyDescent="0.25">
      <c r="A152" s="198">
        <v>45291</v>
      </c>
      <c r="B152" t="s">
        <v>823</v>
      </c>
      <c r="C152" t="s">
        <v>824</v>
      </c>
      <c r="D152" s="5">
        <f t="shared" si="25"/>
        <v>745.84000000000015</v>
      </c>
      <c r="E152" s="199">
        <v>1</v>
      </c>
      <c r="F152" s="5">
        <v>5590.67</v>
      </c>
      <c r="G152" s="5">
        <v>4844.83</v>
      </c>
      <c r="H152" s="1" t="s">
        <v>24</v>
      </c>
      <c r="I152" t="s">
        <v>473</v>
      </c>
      <c r="J152" t="s">
        <v>474</v>
      </c>
      <c r="K152">
        <v>0</v>
      </c>
      <c r="L152" t="s">
        <v>473</v>
      </c>
      <c r="M152" t="s">
        <v>473</v>
      </c>
      <c r="N152" t="s">
        <v>23</v>
      </c>
      <c r="O152" s="5" t="str">
        <f t="shared" si="20"/>
        <v>N</v>
      </c>
      <c r="P152" t="s">
        <v>475</v>
      </c>
      <c r="Q152" s="200" t="s">
        <v>475</v>
      </c>
      <c r="R152" s="200" t="str">
        <f t="shared" si="26"/>
        <v/>
      </c>
      <c r="S152" s="201"/>
      <c r="T152" t="s">
        <v>475</v>
      </c>
      <c r="U152" s="201"/>
      <c r="W152" s="201"/>
      <c r="X152" s="202">
        <v>0</v>
      </c>
      <c r="Y152" s="200" t="s">
        <v>475</v>
      </c>
      <c r="Z152" s="5" t="s">
        <v>475</v>
      </c>
      <c r="AA152" s="200" t="str">
        <f t="shared" si="21"/>
        <v/>
      </c>
      <c r="AB152" s="200" t="str">
        <f t="shared" si="22"/>
        <v/>
      </c>
      <c r="AC152" s="201"/>
      <c r="AD152" s="201"/>
      <c r="AE152" s="77">
        <f t="shared" si="23"/>
        <v>0</v>
      </c>
      <c r="AF152" s="77">
        <f t="shared" si="24"/>
        <v>0</v>
      </c>
      <c r="AG152" s="77">
        <f t="array" ref="AG152">IFERROR($D152*U,0)</f>
        <v>0</v>
      </c>
      <c r="AH152" s="77">
        <f t="shared" si="19"/>
        <v>0</v>
      </c>
      <c r="AI152" s="77">
        <f t="shared" si="19"/>
        <v>0</v>
      </c>
      <c r="AJ152" s="203"/>
      <c r="AK152" s="203"/>
      <c r="AL152" s="203"/>
      <c r="AM152" s="203"/>
      <c r="AN152" t="s">
        <v>475</v>
      </c>
      <c r="AO152" t="s">
        <v>475</v>
      </c>
      <c r="AP152" t="s">
        <v>475</v>
      </c>
    </row>
    <row r="153" spans="1:43" customFormat="1" x14ac:dyDescent="0.25">
      <c r="A153" s="198">
        <v>45291</v>
      </c>
      <c r="B153" t="s">
        <v>825</v>
      </c>
      <c r="C153" t="s">
        <v>826</v>
      </c>
      <c r="D153" s="5">
        <f t="shared" si="25"/>
        <v>9152141.0900000017</v>
      </c>
      <c r="E153" s="199">
        <v>1</v>
      </c>
      <c r="F153" s="5">
        <v>11376712.530000001</v>
      </c>
      <c r="G153" s="5">
        <v>2224571.44</v>
      </c>
      <c r="H153" s="1" t="s">
        <v>23</v>
      </c>
      <c r="I153" t="s">
        <v>500</v>
      </c>
      <c r="J153" t="s">
        <v>504</v>
      </c>
      <c r="K153">
        <v>1</v>
      </c>
      <c r="L153" t="s">
        <v>500</v>
      </c>
      <c r="N153" t="s">
        <v>24</v>
      </c>
      <c r="O153" s="5" t="str">
        <f t="shared" si="20"/>
        <v>N</v>
      </c>
      <c r="P153" t="s">
        <v>475</v>
      </c>
      <c r="Q153" s="200" t="s">
        <v>475</v>
      </c>
      <c r="R153" s="200" t="str">
        <f t="shared" si="26"/>
        <v/>
      </c>
      <c r="S153" s="201"/>
      <c r="T153" t="s">
        <v>475</v>
      </c>
      <c r="U153" s="201"/>
      <c r="W153" s="201"/>
      <c r="X153" s="202">
        <v>0</v>
      </c>
      <c r="Y153" s="200" t="s">
        <v>475</v>
      </c>
      <c r="Z153" s="5" t="s">
        <v>475</v>
      </c>
      <c r="AA153" s="200" t="str">
        <f t="shared" si="21"/>
        <v/>
      </c>
      <c r="AB153" s="200" t="str">
        <f t="shared" si="22"/>
        <v/>
      </c>
      <c r="AC153" s="201"/>
      <c r="AD153" s="201"/>
      <c r="AE153" s="77">
        <f t="shared" si="23"/>
        <v>0</v>
      </c>
      <c r="AF153" s="77">
        <f t="shared" si="24"/>
        <v>0</v>
      </c>
      <c r="AG153" s="77">
        <f t="array" ref="AG153">IFERROR($D153*U,0)</f>
        <v>0</v>
      </c>
      <c r="AH153" s="77">
        <f t="shared" si="19"/>
        <v>0</v>
      </c>
      <c r="AI153" s="77">
        <f t="shared" si="19"/>
        <v>0</v>
      </c>
      <c r="AJ153" s="203"/>
      <c r="AK153" s="203"/>
      <c r="AL153" s="203"/>
      <c r="AM153" s="203"/>
      <c r="AN153" t="s">
        <v>475</v>
      </c>
      <c r="AO153" t="s">
        <v>475</v>
      </c>
      <c r="AP153" t="s">
        <v>475</v>
      </c>
    </row>
    <row r="154" spans="1:43" customFormat="1" x14ac:dyDescent="0.25">
      <c r="A154" s="198">
        <v>45291</v>
      </c>
      <c r="B154" t="s">
        <v>827</v>
      </c>
      <c r="C154" t="s">
        <v>828</v>
      </c>
      <c r="D154" s="5">
        <f t="shared" si="25"/>
        <v>526756.56999999995</v>
      </c>
      <c r="E154" s="199">
        <v>1</v>
      </c>
      <c r="F154" s="5">
        <v>648784.54999999993</v>
      </c>
      <c r="G154" s="5">
        <v>122027.98</v>
      </c>
      <c r="H154" s="1" t="s">
        <v>24</v>
      </c>
      <c r="I154" t="s">
        <v>473</v>
      </c>
      <c r="J154" t="s">
        <v>474</v>
      </c>
      <c r="K154">
        <v>0</v>
      </c>
      <c r="L154" t="s">
        <v>473</v>
      </c>
      <c r="M154" t="s">
        <v>473</v>
      </c>
      <c r="N154" t="s">
        <v>23</v>
      </c>
      <c r="O154" s="5" t="str">
        <f t="shared" si="20"/>
        <v>N</v>
      </c>
      <c r="P154" t="s">
        <v>475</v>
      </c>
      <c r="Q154" s="200" t="s">
        <v>475</v>
      </c>
      <c r="R154" s="200" t="str">
        <f t="shared" si="26"/>
        <v/>
      </c>
      <c r="S154" s="201"/>
      <c r="T154" t="s">
        <v>475</v>
      </c>
      <c r="U154" s="201"/>
      <c r="W154" s="201"/>
      <c r="X154" s="202">
        <v>0</v>
      </c>
      <c r="Y154" s="200" t="s">
        <v>475</v>
      </c>
      <c r="Z154" s="5" t="s">
        <v>475</v>
      </c>
      <c r="AA154" s="200" t="str">
        <f t="shared" si="21"/>
        <v/>
      </c>
      <c r="AB154" s="200" t="str">
        <f t="shared" si="22"/>
        <v/>
      </c>
      <c r="AC154" s="201"/>
      <c r="AD154" s="201"/>
      <c r="AE154" s="77">
        <f t="shared" si="23"/>
        <v>0</v>
      </c>
      <c r="AF154" s="77">
        <f t="shared" si="24"/>
        <v>0</v>
      </c>
      <c r="AG154" s="77">
        <f t="array" ref="AG154">IFERROR($D154*U,0)</f>
        <v>0</v>
      </c>
      <c r="AH154" s="77">
        <f t="shared" si="19"/>
        <v>0</v>
      </c>
      <c r="AI154" s="77">
        <f t="shared" si="19"/>
        <v>0</v>
      </c>
      <c r="AJ154" s="203"/>
      <c r="AK154" s="203"/>
      <c r="AL154" s="203"/>
      <c r="AM154" s="203"/>
      <c r="AN154" t="s">
        <v>475</v>
      </c>
      <c r="AO154" t="s">
        <v>475</v>
      </c>
      <c r="AP154" t="s">
        <v>475</v>
      </c>
    </row>
    <row r="155" spans="1:43" customFormat="1" x14ac:dyDescent="0.25">
      <c r="A155" s="198">
        <v>45291</v>
      </c>
      <c r="B155" t="s">
        <v>829</v>
      </c>
      <c r="C155" t="s">
        <v>830</v>
      </c>
      <c r="D155" s="5">
        <f t="shared" si="25"/>
        <v>3627836.74</v>
      </c>
      <c r="E155" s="199">
        <v>1</v>
      </c>
      <c r="F155" s="5">
        <v>3993930.49</v>
      </c>
      <c r="G155" s="5">
        <v>366093.75</v>
      </c>
      <c r="H155" s="1" t="s">
        <v>24</v>
      </c>
      <c r="I155" t="s">
        <v>482</v>
      </c>
      <c r="J155" t="s">
        <v>567</v>
      </c>
      <c r="K155">
        <v>0</v>
      </c>
      <c r="L155" t="s">
        <v>483</v>
      </c>
      <c r="M155" t="s">
        <v>483</v>
      </c>
      <c r="N155" t="s">
        <v>23</v>
      </c>
      <c r="O155" s="5" t="str">
        <f t="shared" si="20"/>
        <v>N</v>
      </c>
      <c r="P155">
        <v>0</v>
      </c>
      <c r="Q155" s="200">
        <v>0</v>
      </c>
      <c r="R155" s="200">
        <f t="shared" si="26"/>
        <v>0</v>
      </c>
      <c r="S155" s="201"/>
      <c r="T155">
        <v>0</v>
      </c>
      <c r="U155" s="201"/>
      <c r="W155" s="201"/>
      <c r="X155" s="202">
        <v>0</v>
      </c>
      <c r="Y155" s="200">
        <v>0</v>
      </c>
      <c r="Z155" s="5">
        <v>0</v>
      </c>
      <c r="AA155" s="200">
        <f t="shared" si="21"/>
        <v>0</v>
      </c>
      <c r="AB155" s="200">
        <f t="shared" si="22"/>
        <v>0</v>
      </c>
      <c r="AC155" s="201"/>
      <c r="AD155" s="201"/>
      <c r="AE155" s="77">
        <f t="shared" si="23"/>
        <v>0</v>
      </c>
      <c r="AF155" s="77">
        <f t="shared" si="24"/>
        <v>0</v>
      </c>
      <c r="AG155" s="77">
        <f t="array" ref="AG155">IFERROR($D155*U,0)</f>
        <v>0</v>
      </c>
      <c r="AH155" s="77">
        <f t="shared" si="19"/>
        <v>0</v>
      </c>
      <c r="AI155" s="77">
        <f t="shared" si="19"/>
        <v>0</v>
      </c>
      <c r="AJ155" s="203"/>
      <c r="AK155" s="203"/>
      <c r="AL155" s="203"/>
      <c r="AM155" s="203"/>
      <c r="AN155" t="s">
        <v>25</v>
      </c>
      <c r="AO155" t="s">
        <v>831</v>
      </c>
      <c r="AP155" t="s">
        <v>832</v>
      </c>
      <c r="AQ155" s="208" t="s">
        <v>490</v>
      </c>
    </row>
    <row r="156" spans="1:43" customFormat="1" x14ac:dyDescent="0.25">
      <c r="A156" s="198">
        <v>45291</v>
      </c>
      <c r="B156" t="s">
        <v>833</v>
      </c>
      <c r="C156" t="s">
        <v>834</v>
      </c>
      <c r="D156" s="5">
        <f t="shared" si="25"/>
        <v>2466917.0699999994</v>
      </c>
      <c r="E156" s="199">
        <v>1</v>
      </c>
      <c r="F156" s="5">
        <v>9738543.1899999995</v>
      </c>
      <c r="G156" s="5">
        <v>7271626.1200000001</v>
      </c>
      <c r="H156" s="1" t="s">
        <v>23</v>
      </c>
      <c r="I156" t="s">
        <v>500</v>
      </c>
      <c r="J156" t="s">
        <v>504</v>
      </c>
      <c r="K156">
        <v>1</v>
      </c>
      <c r="L156" t="s">
        <v>500</v>
      </c>
      <c r="N156" t="s">
        <v>24</v>
      </c>
      <c r="O156" s="5" t="str">
        <f t="shared" si="20"/>
        <v>N</v>
      </c>
      <c r="P156" t="s">
        <v>475</v>
      </c>
      <c r="Q156" s="200" t="s">
        <v>475</v>
      </c>
      <c r="R156" s="200" t="str">
        <f t="shared" si="26"/>
        <v/>
      </c>
      <c r="S156" s="201"/>
      <c r="T156" t="s">
        <v>475</v>
      </c>
      <c r="U156" s="201"/>
      <c r="W156" s="201"/>
      <c r="X156" s="202">
        <v>0</v>
      </c>
      <c r="Y156" s="200" t="s">
        <v>475</v>
      </c>
      <c r="Z156" s="5" t="s">
        <v>475</v>
      </c>
      <c r="AA156" s="200" t="str">
        <f t="shared" si="21"/>
        <v/>
      </c>
      <c r="AB156" s="200" t="str">
        <f t="shared" si="22"/>
        <v/>
      </c>
      <c r="AC156" s="201"/>
      <c r="AD156" s="201"/>
      <c r="AE156" s="77">
        <f t="shared" si="23"/>
        <v>0</v>
      </c>
      <c r="AF156" s="77">
        <f t="shared" si="24"/>
        <v>0</v>
      </c>
      <c r="AG156" s="77">
        <f t="array" ref="AG156">IFERROR($D156*U,0)</f>
        <v>0</v>
      </c>
      <c r="AH156" s="77">
        <f t="shared" si="19"/>
        <v>0</v>
      </c>
      <c r="AI156" s="77">
        <f t="shared" si="19"/>
        <v>0</v>
      </c>
      <c r="AJ156" s="203"/>
      <c r="AK156" s="203"/>
      <c r="AL156" s="203"/>
      <c r="AM156" s="203"/>
      <c r="AN156" t="s">
        <v>475</v>
      </c>
      <c r="AO156" t="s">
        <v>475</v>
      </c>
      <c r="AP156" t="s">
        <v>475</v>
      </c>
    </row>
    <row r="157" spans="1:43" customFormat="1" x14ac:dyDescent="0.25">
      <c r="A157" s="198">
        <v>45291</v>
      </c>
      <c r="B157" t="s">
        <v>835</v>
      </c>
      <c r="C157" t="s">
        <v>836</v>
      </c>
      <c r="D157" s="5">
        <f t="shared" si="25"/>
        <v>327688.69000000006</v>
      </c>
      <c r="E157" s="199">
        <v>1</v>
      </c>
      <c r="F157" s="5">
        <v>342150.11000000004</v>
      </c>
      <c r="G157" s="5">
        <v>14461.42</v>
      </c>
      <c r="H157" s="1" t="s">
        <v>24</v>
      </c>
      <c r="I157" t="s">
        <v>473</v>
      </c>
      <c r="J157" t="s">
        <v>474</v>
      </c>
      <c r="K157">
        <v>0</v>
      </c>
      <c r="L157" t="s">
        <v>473</v>
      </c>
      <c r="M157" t="s">
        <v>473</v>
      </c>
      <c r="N157" t="s">
        <v>23</v>
      </c>
      <c r="O157" s="5" t="str">
        <f t="shared" si="20"/>
        <v>N</v>
      </c>
      <c r="P157" t="s">
        <v>475</v>
      </c>
      <c r="Q157" s="200" t="s">
        <v>475</v>
      </c>
      <c r="R157" s="200" t="str">
        <f t="shared" si="26"/>
        <v/>
      </c>
      <c r="S157" s="201"/>
      <c r="T157" t="s">
        <v>475</v>
      </c>
      <c r="U157" s="201"/>
      <c r="W157" s="201"/>
      <c r="X157" s="202">
        <v>0</v>
      </c>
      <c r="Y157" s="200" t="s">
        <v>475</v>
      </c>
      <c r="Z157" s="5" t="s">
        <v>475</v>
      </c>
      <c r="AA157" s="200" t="str">
        <f t="shared" si="21"/>
        <v/>
      </c>
      <c r="AB157" s="200" t="str">
        <f t="shared" si="22"/>
        <v/>
      </c>
      <c r="AC157" s="201"/>
      <c r="AD157" s="201"/>
      <c r="AE157" s="77">
        <f t="shared" si="23"/>
        <v>0</v>
      </c>
      <c r="AF157" s="77">
        <f t="shared" si="24"/>
        <v>0</v>
      </c>
      <c r="AG157" s="77">
        <f t="array" ref="AG157">IFERROR($D157*U,0)</f>
        <v>0</v>
      </c>
      <c r="AH157" s="77">
        <f t="shared" ref="AH157:AI220" si="27">IFERROR($D157*AA157,0)</f>
        <v>0</v>
      </c>
      <c r="AI157" s="77">
        <f t="shared" si="27"/>
        <v>0</v>
      </c>
      <c r="AJ157" s="203"/>
      <c r="AK157" s="203"/>
      <c r="AL157" s="203"/>
      <c r="AM157" s="203"/>
      <c r="AN157" t="s">
        <v>475</v>
      </c>
      <c r="AO157" t="s">
        <v>475</v>
      </c>
      <c r="AP157" t="s">
        <v>475</v>
      </c>
    </row>
    <row r="158" spans="1:43" customFormat="1" x14ac:dyDescent="0.25">
      <c r="A158" s="198">
        <v>45291</v>
      </c>
      <c r="B158" t="s">
        <v>837</v>
      </c>
      <c r="C158" t="s">
        <v>838</v>
      </c>
      <c r="D158" s="5">
        <f t="shared" si="25"/>
        <v>191293.10000000009</v>
      </c>
      <c r="E158" s="199">
        <v>1</v>
      </c>
      <c r="F158" s="5">
        <v>645953.70000000007</v>
      </c>
      <c r="G158" s="5">
        <v>454660.6</v>
      </c>
      <c r="H158" s="1" t="s">
        <v>24</v>
      </c>
      <c r="I158" t="s">
        <v>473</v>
      </c>
      <c r="J158" t="s">
        <v>474</v>
      </c>
      <c r="K158">
        <v>0</v>
      </c>
      <c r="L158" t="s">
        <v>473</v>
      </c>
      <c r="M158" t="s">
        <v>473</v>
      </c>
      <c r="N158" t="s">
        <v>23</v>
      </c>
      <c r="O158" s="5" t="str">
        <f t="shared" si="20"/>
        <v>N</v>
      </c>
      <c r="P158" t="s">
        <v>475</v>
      </c>
      <c r="Q158" s="200" t="s">
        <v>475</v>
      </c>
      <c r="R158" s="200" t="str">
        <f t="shared" si="26"/>
        <v/>
      </c>
      <c r="S158" s="201"/>
      <c r="T158" t="s">
        <v>475</v>
      </c>
      <c r="U158" s="201"/>
      <c r="W158" s="201"/>
      <c r="X158" s="202">
        <v>0</v>
      </c>
      <c r="Y158" s="200" t="s">
        <v>475</v>
      </c>
      <c r="Z158" s="5" t="s">
        <v>475</v>
      </c>
      <c r="AA158" s="200" t="str">
        <f t="shared" si="21"/>
        <v/>
      </c>
      <c r="AB158" s="200" t="str">
        <f t="shared" si="22"/>
        <v/>
      </c>
      <c r="AC158" s="201"/>
      <c r="AD158" s="201"/>
      <c r="AE158" s="77">
        <f t="shared" si="23"/>
        <v>0</v>
      </c>
      <c r="AF158" s="77">
        <f t="shared" si="24"/>
        <v>0</v>
      </c>
      <c r="AG158" s="77">
        <f t="array" ref="AG158">IFERROR($D158*U,0)</f>
        <v>0</v>
      </c>
      <c r="AH158" s="77">
        <f t="shared" si="27"/>
        <v>0</v>
      </c>
      <c r="AI158" s="77">
        <f t="shared" si="27"/>
        <v>0</v>
      </c>
      <c r="AJ158" s="203"/>
      <c r="AK158" s="203"/>
      <c r="AL158" s="203"/>
      <c r="AM158" s="203"/>
      <c r="AN158" t="s">
        <v>475</v>
      </c>
      <c r="AO158" t="s">
        <v>475</v>
      </c>
      <c r="AP158" t="s">
        <v>475</v>
      </c>
    </row>
    <row r="159" spans="1:43" customFormat="1" x14ac:dyDescent="0.25">
      <c r="A159" s="198">
        <v>45291</v>
      </c>
      <c r="B159" t="s">
        <v>839</v>
      </c>
      <c r="C159" t="s">
        <v>840</v>
      </c>
      <c r="D159" s="5">
        <f t="shared" si="25"/>
        <v>109825.72</v>
      </c>
      <c r="E159" s="199">
        <v>1</v>
      </c>
      <c r="F159" s="5">
        <v>254470.58</v>
      </c>
      <c r="G159" s="5">
        <v>144644.85999999999</v>
      </c>
      <c r="H159" s="1" t="s">
        <v>24</v>
      </c>
      <c r="I159" t="s">
        <v>482</v>
      </c>
      <c r="J159" t="s">
        <v>474</v>
      </c>
      <c r="K159">
        <v>0</v>
      </c>
      <c r="L159" t="s">
        <v>483</v>
      </c>
      <c r="M159" t="s">
        <v>483</v>
      </c>
      <c r="N159" t="s">
        <v>23</v>
      </c>
      <c r="O159" s="5" t="str">
        <f t="shared" si="20"/>
        <v>N</v>
      </c>
      <c r="P159" t="s">
        <v>484</v>
      </c>
      <c r="Q159" s="200">
        <v>0</v>
      </c>
      <c r="R159" s="200">
        <f t="shared" si="26"/>
        <v>0</v>
      </c>
      <c r="S159" s="201"/>
      <c r="T159">
        <v>0</v>
      </c>
      <c r="U159" s="201"/>
      <c r="W159" s="201"/>
      <c r="X159" s="202">
        <v>0</v>
      </c>
      <c r="Y159" s="200">
        <v>0</v>
      </c>
      <c r="Z159" s="5">
        <v>0</v>
      </c>
      <c r="AA159" s="200">
        <f t="shared" si="21"/>
        <v>0</v>
      </c>
      <c r="AB159" s="200">
        <f t="shared" si="22"/>
        <v>0</v>
      </c>
      <c r="AC159" s="201"/>
      <c r="AD159" s="201"/>
      <c r="AE159" s="77">
        <f t="shared" si="23"/>
        <v>0</v>
      </c>
      <c r="AF159" s="77">
        <f t="shared" si="24"/>
        <v>0</v>
      </c>
      <c r="AG159" s="77">
        <f t="array" ref="AG159">IFERROR($D159*U,0)</f>
        <v>0</v>
      </c>
      <c r="AH159" s="77">
        <f t="shared" si="27"/>
        <v>0</v>
      </c>
      <c r="AI159" s="77">
        <f t="shared" si="27"/>
        <v>0</v>
      </c>
      <c r="AJ159" s="203"/>
      <c r="AK159" s="203"/>
      <c r="AL159" s="203"/>
      <c r="AM159" s="203"/>
      <c r="AN159" t="s">
        <v>25</v>
      </c>
      <c r="AO159" t="s">
        <v>841</v>
      </c>
      <c r="AP159" t="s">
        <v>475</v>
      </c>
    </row>
    <row r="160" spans="1:43" customFormat="1" x14ac:dyDescent="0.25">
      <c r="A160" s="198">
        <v>45291</v>
      </c>
      <c r="B160" t="s">
        <v>842</v>
      </c>
      <c r="C160" t="s">
        <v>843</v>
      </c>
      <c r="D160" s="5">
        <f t="shared" si="25"/>
        <v>32718615.829999998</v>
      </c>
      <c r="E160" s="199">
        <v>1</v>
      </c>
      <c r="F160" s="5">
        <v>39265591.829999998</v>
      </c>
      <c r="G160" s="5">
        <v>6546976</v>
      </c>
      <c r="H160" s="1" t="s">
        <v>24</v>
      </c>
      <c r="I160" t="s">
        <v>473</v>
      </c>
      <c r="J160" t="s">
        <v>474</v>
      </c>
      <c r="K160">
        <v>0</v>
      </c>
      <c r="L160" t="s">
        <v>473</v>
      </c>
      <c r="M160" t="s">
        <v>473</v>
      </c>
      <c r="N160" t="s">
        <v>23</v>
      </c>
      <c r="O160" s="5" t="str">
        <f t="shared" si="20"/>
        <v>N</v>
      </c>
      <c r="P160" t="s">
        <v>475</v>
      </c>
      <c r="Q160" s="200" t="s">
        <v>475</v>
      </c>
      <c r="R160" s="200" t="str">
        <f t="shared" si="26"/>
        <v/>
      </c>
      <c r="S160" s="201"/>
      <c r="T160" t="s">
        <v>475</v>
      </c>
      <c r="U160" s="201"/>
      <c r="W160" s="201"/>
      <c r="X160" s="202">
        <v>0</v>
      </c>
      <c r="Y160" s="200" t="s">
        <v>475</v>
      </c>
      <c r="Z160" s="5" t="s">
        <v>475</v>
      </c>
      <c r="AA160" s="200" t="str">
        <f t="shared" si="21"/>
        <v/>
      </c>
      <c r="AB160" s="200" t="str">
        <f t="shared" si="22"/>
        <v/>
      </c>
      <c r="AC160" s="201"/>
      <c r="AD160" s="201"/>
      <c r="AE160" s="77">
        <f t="shared" si="23"/>
        <v>0</v>
      </c>
      <c r="AF160" s="77">
        <f t="shared" si="24"/>
        <v>0</v>
      </c>
      <c r="AG160" s="77">
        <f t="array" ref="AG160">IFERROR($D160*U,0)</f>
        <v>0</v>
      </c>
      <c r="AH160" s="77">
        <f t="shared" si="27"/>
        <v>0</v>
      </c>
      <c r="AI160" s="77">
        <f t="shared" si="27"/>
        <v>0</v>
      </c>
      <c r="AJ160" s="203"/>
      <c r="AK160" s="203"/>
      <c r="AL160" s="203"/>
      <c r="AM160" s="203"/>
      <c r="AN160" t="s">
        <v>475</v>
      </c>
      <c r="AO160" t="s">
        <v>475</v>
      </c>
      <c r="AP160" t="s">
        <v>475</v>
      </c>
    </row>
    <row r="161" spans="1:42" customFormat="1" x14ac:dyDescent="0.25">
      <c r="A161" s="198">
        <v>45291</v>
      </c>
      <c r="B161" t="s">
        <v>844</v>
      </c>
      <c r="C161" t="s">
        <v>845</v>
      </c>
      <c r="D161" s="5">
        <f t="shared" si="25"/>
        <v>3656652.12</v>
      </c>
      <c r="E161" s="199">
        <v>1</v>
      </c>
      <c r="F161" s="5">
        <v>4613430.67</v>
      </c>
      <c r="G161" s="5">
        <v>956778.55</v>
      </c>
      <c r="H161" s="1" t="s">
        <v>23</v>
      </c>
      <c r="I161" t="s">
        <v>500</v>
      </c>
      <c r="J161" t="s">
        <v>504</v>
      </c>
      <c r="K161">
        <v>1</v>
      </c>
      <c r="L161" t="s">
        <v>500</v>
      </c>
      <c r="N161" t="s">
        <v>24</v>
      </c>
      <c r="O161" s="5" t="str">
        <f t="shared" si="20"/>
        <v>N</v>
      </c>
      <c r="P161" t="s">
        <v>475</v>
      </c>
      <c r="Q161" s="200" t="s">
        <v>475</v>
      </c>
      <c r="R161" s="200" t="str">
        <f t="shared" si="26"/>
        <v/>
      </c>
      <c r="S161" s="201"/>
      <c r="T161" t="s">
        <v>475</v>
      </c>
      <c r="U161" s="201"/>
      <c r="W161" s="201"/>
      <c r="X161" s="202">
        <v>0</v>
      </c>
      <c r="Y161" s="200" t="s">
        <v>475</v>
      </c>
      <c r="Z161" s="5" t="s">
        <v>475</v>
      </c>
      <c r="AA161" s="200" t="str">
        <f t="shared" si="21"/>
        <v/>
      </c>
      <c r="AB161" s="200" t="str">
        <f t="shared" si="22"/>
        <v/>
      </c>
      <c r="AC161" s="201"/>
      <c r="AD161" s="201"/>
      <c r="AE161" s="77">
        <f t="shared" si="23"/>
        <v>0</v>
      </c>
      <c r="AF161" s="77">
        <f t="shared" si="24"/>
        <v>0</v>
      </c>
      <c r="AG161" s="77">
        <f t="array" ref="AG161">IFERROR($D161*U,0)</f>
        <v>0</v>
      </c>
      <c r="AH161" s="77">
        <f t="shared" si="27"/>
        <v>0</v>
      </c>
      <c r="AI161" s="77">
        <f t="shared" si="27"/>
        <v>0</v>
      </c>
      <c r="AJ161" s="203"/>
      <c r="AK161" s="203"/>
      <c r="AL161" s="203"/>
      <c r="AM161" s="203"/>
      <c r="AN161" t="s">
        <v>475</v>
      </c>
      <c r="AO161" t="s">
        <v>475</v>
      </c>
      <c r="AP161" t="s">
        <v>475</v>
      </c>
    </row>
    <row r="162" spans="1:42" customFormat="1" x14ac:dyDescent="0.25">
      <c r="A162" s="198">
        <v>45291</v>
      </c>
      <c r="B162" t="s">
        <v>846</v>
      </c>
      <c r="C162" t="s">
        <v>847</v>
      </c>
      <c r="D162" s="5">
        <f t="shared" si="25"/>
        <v>2903997.2600000002</v>
      </c>
      <c r="E162" s="199">
        <v>1</v>
      </c>
      <c r="F162" s="5">
        <v>5106491.66</v>
      </c>
      <c r="G162" s="5">
        <v>2202494.4</v>
      </c>
      <c r="H162" s="1" t="s">
        <v>23</v>
      </c>
      <c r="I162" t="s">
        <v>500</v>
      </c>
      <c r="J162" t="s">
        <v>474</v>
      </c>
      <c r="K162">
        <v>0</v>
      </c>
      <c r="L162" t="s">
        <v>500</v>
      </c>
      <c r="N162" t="s">
        <v>23</v>
      </c>
      <c r="O162" s="5" t="str">
        <f t="shared" si="20"/>
        <v>N</v>
      </c>
      <c r="P162" t="s">
        <v>475</v>
      </c>
      <c r="Q162" s="200" t="s">
        <v>475</v>
      </c>
      <c r="R162" s="200" t="str">
        <f t="shared" si="26"/>
        <v/>
      </c>
      <c r="S162" s="201"/>
      <c r="T162" t="s">
        <v>475</v>
      </c>
      <c r="U162" s="201"/>
      <c r="W162" s="201"/>
      <c r="X162" s="202">
        <v>0</v>
      </c>
      <c r="Y162" s="200" t="s">
        <v>475</v>
      </c>
      <c r="Z162" s="5" t="s">
        <v>475</v>
      </c>
      <c r="AA162" s="200" t="str">
        <f t="shared" si="21"/>
        <v/>
      </c>
      <c r="AB162" s="200" t="str">
        <f t="shared" si="22"/>
        <v/>
      </c>
      <c r="AC162" s="201"/>
      <c r="AD162" s="201"/>
      <c r="AE162" s="77">
        <f t="shared" si="23"/>
        <v>0</v>
      </c>
      <c r="AF162" s="77">
        <f t="shared" si="24"/>
        <v>0</v>
      </c>
      <c r="AG162" s="77">
        <f t="array" ref="AG162">IFERROR($D162*U,0)</f>
        <v>0</v>
      </c>
      <c r="AH162" s="77">
        <f t="shared" si="27"/>
        <v>0</v>
      </c>
      <c r="AI162" s="77">
        <f t="shared" si="27"/>
        <v>0</v>
      </c>
      <c r="AJ162" s="203"/>
      <c r="AK162" s="203"/>
      <c r="AL162" s="203"/>
      <c r="AM162" s="203"/>
      <c r="AN162" t="s">
        <v>475</v>
      </c>
      <c r="AO162" t="s">
        <v>475</v>
      </c>
      <c r="AP162" t="s">
        <v>475</v>
      </c>
    </row>
    <row r="163" spans="1:42" customFormat="1" x14ac:dyDescent="0.25">
      <c r="A163" s="198">
        <v>45291</v>
      </c>
      <c r="B163" t="s">
        <v>848</v>
      </c>
      <c r="C163" t="s">
        <v>849</v>
      </c>
      <c r="D163" s="5">
        <f t="shared" si="25"/>
        <v>1070841.3400000003</v>
      </c>
      <c r="E163" s="199">
        <v>1</v>
      </c>
      <c r="F163" s="5">
        <v>2910398.3200000003</v>
      </c>
      <c r="G163" s="5">
        <v>1839556.98</v>
      </c>
      <c r="H163" s="1" t="s">
        <v>24</v>
      </c>
      <c r="I163" t="s">
        <v>473</v>
      </c>
      <c r="J163" t="s">
        <v>474</v>
      </c>
      <c r="K163">
        <v>0</v>
      </c>
      <c r="L163" t="s">
        <v>473</v>
      </c>
      <c r="M163" t="s">
        <v>473</v>
      </c>
      <c r="N163" t="s">
        <v>23</v>
      </c>
      <c r="O163" s="5" t="str">
        <f t="shared" si="20"/>
        <v>N</v>
      </c>
      <c r="P163" t="s">
        <v>475</v>
      </c>
      <c r="Q163" s="200" t="s">
        <v>475</v>
      </c>
      <c r="R163" s="200" t="str">
        <f t="shared" si="26"/>
        <v/>
      </c>
      <c r="S163" s="201"/>
      <c r="T163" t="s">
        <v>475</v>
      </c>
      <c r="U163" s="201"/>
      <c r="W163" s="201"/>
      <c r="X163" s="202">
        <v>0</v>
      </c>
      <c r="Y163" s="200" t="s">
        <v>475</v>
      </c>
      <c r="Z163" s="5" t="s">
        <v>475</v>
      </c>
      <c r="AA163" s="200" t="str">
        <f t="shared" si="21"/>
        <v/>
      </c>
      <c r="AB163" s="200" t="str">
        <f t="shared" si="22"/>
        <v/>
      </c>
      <c r="AC163" s="201"/>
      <c r="AD163" s="201"/>
      <c r="AE163" s="77">
        <f t="shared" si="23"/>
        <v>0</v>
      </c>
      <c r="AF163" s="77">
        <f t="shared" si="24"/>
        <v>0</v>
      </c>
      <c r="AG163" s="77">
        <f t="array" ref="AG163">IFERROR($D163*U,0)</f>
        <v>0</v>
      </c>
      <c r="AH163" s="77">
        <f t="shared" si="27"/>
        <v>0</v>
      </c>
      <c r="AI163" s="77">
        <f t="shared" si="27"/>
        <v>0</v>
      </c>
      <c r="AJ163" s="203"/>
      <c r="AK163" s="203"/>
      <c r="AL163" s="203"/>
      <c r="AM163" s="203"/>
      <c r="AN163" t="s">
        <v>475</v>
      </c>
      <c r="AO163" t="s">
        <v>475</v>
      </c>
      <c r="AP163" t="s">
        <v>475</v>
      </c>
    </row>
    <row r="164" spans="1:42" customFormat="1" x14ac:dyDescent="0.25">
      <c r="A164" s="198">
        <v>45291</v>
      </c>
      <c r="B164" t="s">
        <v>850</v>
      </c>
      <c r="C164" t="s">
        <v>851</v>
      </c>
      <c r="D164" s="5">
        <f t="shared" si="25"/>
        <v>6983259.3499999987</v>
      </c>
      <c r="E164" s="199">
        <v>1</v>
      </c>
      <c r="F164" s="5">
        <v>7236048.8399999989</v>
      </c>
      <c r="G164" s="5">
        <v>252789.49</v>
      </c>
      <c r="H164" s="1" t="s">
        <v>24</v>
      </c>
      <c r="I164" t="s">
        <v>473</v>
      </c>
      <c r="J164" t="s">
        <v>474</v>
      </c>
      <c r="K164">
        <v>0</v>
      </c>
      <c r="L164" t="s">
        <v>473</v>
      </c>
      <c r="M164" t="s">
        <v>473</v>
      </c>
      <c r="N164" t="s">
        <v>23</v>
      </c>
      <c r="O164" s="5" t="str">
        <f t="shared" si="20"/>
        <v>N</v>
      </c>
      <c r="P164" t="s">
        <v>475</v>
      </c>
      <c r="Q164" s="200" t="s">
        <v>475</v>
      </c>
      <c r="R164" s="200" t="str">
        <f t="shared" si="26"/>
        <v/>
      </c>
      <c r="S164" s="201"/>
      <c r="T164" t="s">
        <v>475</v>
      </c>
      <c r="U164" s="201"/>
      <c r="W164" s="201"/>
      <c r="X164" s="202">
        <v>0</v>
      </c>
      <c r="Y164" s="200" t="s">
        <v>475</v>
      </c>
      <c r="Z164" s="5" t="s">
        <v>475</v>
      </c>
      <c r="AA164" s="200" t="str">
        <f t="shared" si="21"/>
        <v/>
      </c>
      <c r="AB164" s="200" t="str">
        <f t="shared" si="22"/>
        <v/>
      </c>
      <c r="AC164" s="201"/>
      <c r="AD164" s="201"/>
      <c r="AE164" s="77">
        <f t="shared" si="23"/>
        <v>0</v>
      </c>
      <c r="AF164" s="77">
        <f t="shared" si="24"/>
        <v>0</v>
      </c>
      <c r="AG164" s="77">
        <f t="array" ref="AG164">IFERROR($D164*U,0)</f>
        <v>0</v>
      </c>
      <c r="AH164" s="77">
        <f t="shared" si="27"/>
        <v>0</v>
      </c>
      <c r="AI164" s="77">
        <f t="shared" si="27"/>
        <v>0</v>
      </c>
      <c r="AJ164" s="203"/>
      <c r="AK164" s="203"/>
      <c r="AL164" s="203"/>
      <c r="AM164" s="203"/>
      <c r="AN164" t="s">
        <v>475</v>
      </c>
      <c r="AO164" t="s">
        <v>475</v>
      </c>
      <c r="AP164" t="s">
        <v>475</v>
      </c>
    </row>
    <row r="165" spans="1:42" customFormat="1" x14ac:dyDescent="0.25">
      <c r="A165" s="198">
        <v>45291</v>
      </c>
      <c r="B165" t="s">
        <v>852</v>
      </c>
      <c r="C165" t="s">
        <v>853</v>
      </c>
      <c r="D165" s="5">
        <f t="shared" si="25"/>
        <v>4618109.5199999996</v>
      </c>
      <c r="E165" s="199">
        <v>1</v>
      </c>
      <c r="F165" s="5">
        <v>4620545.8499999996</v>
      </c>
      <c r="G165" s="5">
        <v>2436.33</v>
      </c>
      <c r="H165" s="1" t="s">
        <v>24</v>
      </c>
      <c r="I165" t="s">
        <v>482</v>
      </c>
      <c r="J165" t="s">
        <v>474</v>
      </c>
      <c r="K165">
        <v>0</v>
      </c>
      <c r="L165" t="s">
        <v>483</v>
      </c>
      <c r="M165" t="s">
        <v>483</v>
      </c>
      <c r="N165" t="s">
        <v>23</v>
      </c>
      <c r="O165" s="5" t="str">
        <f t="shared" si="20"/>
        <v>N</v>
      </c>
      <c r="P165" t="s">
        <v>484</v>
      </c>
      <c r="Q165" s="200">
        <v>0</v>
      </c>
      <c r="R165" s="200">
        <f t="shared" si="26"/>
        <v>0</v>
      </c>
      <c r="S165" s="201"/>
      <c r="T165">
        <v>0</v>
      </c>
      <c r="U165" s="201"/>
      <c r="W165" s="201"/>
      <c r="X165" s="202">
        <v>0</v>
      </c>
      <c r="Y165" s="200">
        <v>0</v>
      </c>
      <c r="Z165" s="5">
        <v>0</v>
      </c>
      <c r="AA165" s="200">
        <f t="shared" si="21"/>
        <v>0</v>
      </c>
      <c r="AB165" s="200">
        <f t="shared" si="22"/>
        <v>0</v>
      </c>
      <c r="AC165" s="201"/>
      <c r="AD165" s="201"/>
      <c r="AE165" s="77">
        <f t="shared" si="23"/>
        <v>0</v>
      </c>
      <c r="AF165" s="77">
        <f t="shared" si="24"/>
        <v>0</v>
      </c>
      <c r="AG165" s="77">
        <f t="array" ref="AG165">IFERROR($D165*U,0)</f>
        <v>0</v>
      </c>
      <c r="AH165" s="77">
        <f t="shared" si="27"/>
        <v>0</v>
      </c>
      <c r="AI165" s="77">
        <f t="shared" si="27"/>
        <v>0</v>
      </c>
      <c r="AJ165" s="203"/>
      <c r="AK165" s="203"/>
      <c r="AL165" s="203"/>
      <c r="AM165" s="203"/>
      <c r="AN165" t="s">
        <v>25</v>
      </c>
      <c r="AO165" t="s">
        <v>854</v>
      </c>
      <c r="AP165" t="s">
        <v>475</v>
      </c>
    </row>
    <row r="166" spans="1:42" customFormat="1" x14ac:dyDescent="0.25">
      <c r="A166" s="198">
        <v>45291</v>
      </c>
      <c r="B166" t="s">
        <v>855</v>
      </c>
      <c r="C166" t="s">
        <v>856</v>
      </c>
      <c r="D166" s="5">
        <f t="shared" si="25"/>
        <v>20592561.419999998</v>
      </c>
      <c r="E166" s="199">
        <v>1</v>
      </c>
      <c r="F166" s="5">
        <v>20610389.699999999</v>
      </c>
      <c r="G166" s="5">
        <v>17828.28</v>
      </c>
      <c r="H166" s="1" t="s">
        <v>24</v>
      </c>
      <c r="I166" t="s">
        <v>473</v>
      </c>
      <c r="J166" t="s">
        <v>474</v>
      </c>
      <c r="K166">
        <v>0</v>
      </c>
      <c r="L166" t="s">
        <v>473</v>
      </c>
      <c r="M166" t="s">
        <v>473</v>
      </c>
      <c r="N166" t="s">
        <v>23</v>
      </c>
      <c r="O166" s="5" t="str">
        <f t="shared" si="20"/>
        <v>N</v>
      </c>
      <c r="P166" t="s">
        <v>475</v>
      </c>
      <c r="Q166" s="200" t="s">
        <v>475</v>
      </c>
      <c r="R166" s="200" t="str">
        <f t="shared" si="26"/>
        <v/>
      </c>
      <c r="S166" s="201"/>
      <c r="T166" t="s">
        <v>475</v>
      </c>
      <c r="U166" s="201"/>
      <c r="W166" s="201"/>
      <c r="X166" s="202">
        <v>0</v>
      </c>
      <c r="Y166" s="200" t="s">
        <v>475</v>
      </c>
      <c r="Z166" s="5" t="s">
        <v>475</v>
      </c>
      <c r="AA166" s="200" t="str">
        <f t="shared" si="21"/>
        <v/>
      </c>
      <c r="AB166" s="200" t="str">
        <f t="shared" si="22"/>
        <v/>
      </c>
      <c r="AC166" s="201"/>
      <c r="AD166" s="201"/>
      <c r="AE166" s="77">
        <f t="shared" si="23"/>
        <v>0</v>
      </c>
      <c r="AF166" s="77">
        <f t="shared" si="24"/>
        <v>0</v>
      </c>
      <c r="AG166" s="77">
        <f t="array" ref="AG166">IFERROR($D166*U,0)</f>
        <v>0</v>
      </c>
      <c r="AH166" s="77">
        <f t="shared" si="27"/>
        <v>0</v>
      </c>
      <c r="AI166" s="77">
        <f t="shared" si="27"/>
        <v>0</v>
      </c>
      <c r="AJ166" s="203"/>
      <c r="AK166" s="203"/>
      <c r="AL166" s="203"/>
      <c r="AM166" s="203"/>
      <c r="AN166" t="s">
        <v>475</v>
      </c>
      <c r="AO166" t="s">
        <v>475</v>
      </c>
      <c r="AP166" t="s">
        <v>475</v>
      </c>
    </row>
    <row r="167" spans="1:42" customFormat="1" x14ac:dyDescent="0.25">
      <c r="A167" s="198">
        <v>45291</v>
      </c>
      <c r="B167" t="s">
        <v>857</v>
      </c>
      <c r="C167" t="s">
        <v>858</v>
      </c>
      <c r="D167" s="5">
        <f t="shared" si="25"/>
        <v>711622.29</v>
      </c>
      <c r="E167" s="199">
        <v>1</v>
      </c>
      <c r="F167" s="5">
        <v>719411.26</v>
      </c>
      <c r="G167" s="5">
        <v>7788.97</v>
      </c>
      <c r="H167" s="1" t="s">
        <v>24</v>
      </c>
      <c r="I167" t="s">
        <v>482</v>
      </c>
      <c r="J167" t="s">
        <v>474</v>
      </c>
      <c r="K167">
        <v>0</v>
      </c>
      <c r="L167" t="s">
        <v>483</v>
      </c>
      <c r="M167" t="s">
        <v>483</v>
      </c>
      <c r="N167" t="s">
        <v>23</v>
      </c>
      <c r="O167" s="5" t="str">
        <f t="shared" si="20"/>
        <v>N</v>
      </c>
      <c r="P167" t="s">
        <v>484</v>
      </c>
      <c r="Q167" s="200">
        <v>0</v>
      </c>
      <c r="R167" s="200">
        <f t="shared" si="26"/>
        <v>0</v>
      </c>
      <c r="S167" s="201"/>
      <c r="T167">
        <v>0</v>
      </c>
      <c r="U167" s="201"/>
      <c r="W167" s="201"/>
      <c r="X167" s="202">
        <v>0</v>
      </c>
      <c r="Y167" s="200">
        <v>0</v>
      </c>
      <c r="Z167" s="5">
        <v>0</v>
      </c>
      <c r="AA167" s="200">
        <f t="shared" si="21"/>
        <v>0</v>
      </c>
      <c r="AB167" s="200">
        <f t="shared" si="22"/>
        <v>0</v>
      </c>
      <c r="AC167" s="201"/>
      <c r="AD167" s="201"/>
      <c r="AE167" s="77">
        <f t="shared" si="23"/>
        <v>0</v>
      </c>
      <c r="AF167" s="77">
        <f t="shared" si="24"/>
        <v>0</v>
      </c>
      <c r="AG167" s="77">
        <f t="array" ref="AG167">IFERROR($D167*U,0)</f>
        <v>0</v>
      </c>
      <c r="AH167" s="77">
        <f t="shared" si="27"/>
        <v>0</v>
      </c>
      <c r="AI167" s="77">
        <f t="shared" si="27"/>
        <v>0</v>
      </c>
      <c r="AJ167" s="203"/>
      <c r="AK167" s="203"/>
      <c r="AL167" s="203"/>
      <c r="AM167" s="203"/>
      <c r="AN167" t="s">
        <v>25</v>
      </c>
      <c r="AO167" t="s">
        <v>859</v>
      </c>
      <c r="AP167" t="s">
        <v>475</v>
      </c>
    </row>
    <row r="168" spans="1:42" customFormat="1" x14ac:dyDescent="0.25">
      <c r="A168" s="198">
        <v>45291</v>
      </c>
      <c r="B168" t="s">
        <v>860</v>
      </c>
      <c r="C168" t="s">
        <v>861</v>
      </c>
      <c r="D168" s="5">
        <f t="shared" si="25"/>
        <v>398.57000000000005</v>
      </c>
      <c r="E168" s="199">
        <v>1</v>
      </c>
      <c r="F168" s="5">
        <v>773.2</v>
      </c>
      <c r="G168" s="5">
        <v>374.63</v>
      </c>
      <c r="H168" s="1" t="s">
        <v>24</v>
      </c>
      <c r="I168" t="s">
        <v>473</v>
      </c>
      <c r="J168" t="s">
        <v>474</v>
      </c>
      <c r="K168">
        <v>0</v>
      </c>
      <c r="L168" t="s">
        <v>473</v>
      </c>
      <c r="M168" t="s">
        <v>473</v>
      </c>
      <c r="N168" t="s">
        <v>23</v>
      </c>
      <c r="O168" s="5" t="str">
        <f t="shared" si="20"/>
        <v>N</v>
      </c>
      <c r="P168" t="s">
        <v>475</v>
      </c>
      <c r="Q168" s="200" t="s">
        <v>475</v>
      </c>
      <c r="R168" s="200" t="str">
        <f t="shared" si="26"/>
        <v/>
      </c>
      <c r="S168" s="201"/>
      <c r="T168" t="s">
        <v>475</v>
      </c>
      <c r="U168" s="201"/>
      <c r="W168" s="201"/>
      <c r="X168" s="202">
        <v>0</v>
      </c>
      <c r="Y168" s="200" t="s">
        <v>475</v>
      </c>
      <c r="Z168" s="5" t="s">
        <v>475</v>
      </c>
      <c r="AA168" s="200" t="str">
        <f t="shared" si="21"/>
        <v/>
      </c>
      <c r="AB168" s="200" t="str">
        <f t="shared" si="22"/>
        <v/>
      </c>
      <c r="AC168" s="201"/>
      <c r="AD168" s="201"/>
      <c r="AE168" s="77">
        <f t="shared" si="23"/>
        <v>0</v>
      </c>
      <c r="AF168" s="77">
        <f t="shared" si="24"/>
        <v>0</v>
      </c>
      <c r="AG168" s="77">
        <f t="array" ref="AG168">IFERROR($D168*U,0)</f>
        <v>0</v>
      </c>
      <c r="AH168" s="77">
        <f t="shared" si="27"/>
        <v>0</v>
      </c>
      <c r="AI168" s="77">
        <f t="shared" si="27"/>
        <v>0</v>
      </c>
      <c r="AJ168" s="203"/>
      <c r="AK168" s="203"/>
      <c r="AL168" s="203"/>
      <c r="AM168" s="203"/>
      <c r="AN168" t="s">
        <v>475</v>
      </c>
      <c r="AO168" t="s">
        <v>475</v>
      </c>
      <c r="AP168" t="s">
        <v>475</v>
      </c>
    </row>
    <row r="169" spans="1:42" customFormat="1" x14ac:dyDescent="0.25">
      <c r="A169" s="198">
        <v>45291</v>
      </c>
      <c r="B169" t="s">
        <v>862</v>
      </c>
      <c r="C169" t="s">
        <v>863</v>
      </c>
      <c r="D169" s="5">
        <f t="shared" si="25"/>
        <v>912917.41999999993</v>
      </c>
      <c r="E169" s="199">
        <v>1</v>
      </c>
      <c r="F169" s="5">
        <v>943027.3899999999</v>
      </c>
      <c r="G169" s="5">
        <v>30109.97</v>
      </c>
      <c r="H169" s="1" t="s">
        <v>23</v>
      </c>
      <c r="I169" t="s">
        <v>500</v>
      </c>
      <c r="J169" t="s">
        <v>504</v>
      </c>
      <c r="K169">
        <v>1</v>
      </c>
      <c r="L169" t="s">
        <v>500</v>
      </c>
      <c r="N169" t="s">
        <v>24</v>
      </c>
      <c r="O169" s="5" t="str">
        <f t="shared" si="20"/>
        <v>N</v>
      </c>
      <c r="P169" t="s">
        <v>475</v>
      </c>
      <c r="Q169" s="200" t="s">
        <v>475</v>
      </c>
      <c r="R169" s="200" t="str">
        <f t="shared" si="26"/>
        <v/>
      </c>
      <c r="S169" s="201"/>
      <c r="T169" t="s">
        <v>475</v>
      </c>
      <c r="U169" s="201"/>
      <c r="W169" s="201"/>
      <c r="X169" s="202">
        <v>0</v>
      </c>
      <c r="Y169" s="200" t="s">
        <v>475</v>
      </c>
      <c r="Z169" s="5" t="s">
        <v>475</v>
      </c>
      <c r="AA169" s="200" t="str">
        <f t="shared" si="21"/>
        <v/>
      </c>
      <c r="AB169" s="200" t="str">
        <f t="shared" si="22"/>
        <v/>
      </c>
      <c r="AC169" s="201"/>
      <c r="AD169" s="201"/>
      <c r="AE169" s="77">
        <f t="shared" si="23"/>
        <v>0</v>
      </c>
      <c r="AF169" s="77">
        <f t="shared" si="24"/>
        <v>0</v>
      </c>
      <c r="AG169" s="77">
        <f t="array" ref="AG169">IFERROR($D169*U,0)</f>
        <v>0</v>
      </c>
      <c r="AH169" s="77">
        <f t="shared" si="27"/>
        <v>0</v>
      </c>
      <c r="AI169" s="77">
        <f t="shared" si="27"/>
        <v>0</v>
      </c>
      <c r="AJ169" s="203"/>
      <c r="AK169" s="203"/>
      <c r="AL169" s="203"/>
      <c r="AM169" s="203"/>
      <c r="AN169" t="s">
        <v>475</v>
      </c>
      <c r="AO169" t="s">
        <v>475</v>
      </c>
      <c r="AP169" t="s">
        <v>475</v>
      </c>
    </row>
    <row r="170" spans="1:42" customFormat="1" x14ac:dyDescent="0.25">
      <c r="A170" s="198">
        <v>45291</v>
      </c>
      <c r="B170" t="s">
        <v>864</v>
      </c>
      <c r="C170" t="s">
        <v>865</v>
      </c>
      <c r="D170" s="5">
        <f t="shared" si="25"/>
        <v>5927480.5199999996</v>
      </c>
      <c r="E170" s="199">
        <v>1</v>
      </c>
      <c r="F170" s="5">
        <v>6335646.2699999996</v>
      </c>
      <c r="G170" s="5">
        <v>408165.75</v>
      </c>
      <c r="H170" s="1" t="s">
        <v>24</v>
      </c>
      <c r="I170" t="s">
        <v>473</v>
      </c>
      <c r="J170" t="s">
        <v>474</v>
      </c>
      <c r="K170">
        <v>0</v>
      </c>
      <c r="L170" t="s">
        <v>473</v>
      </c>
      <c r="M170" t="s">
        <v>473</v>
      </c>
      <c r="N170" t="s">
        <v>23</v>
      </c>
      <c r="O170" s="5" t="str">
        <f t="shared" si="20"/>
        <v>N</v>
      </c>
      <c r="P170" t="s">
        <v>475</v>
      </c>
      <c r="Q170" s="200" t="s">
        <v>475</v>
      </c>
      <c r="R170" s="200" t="str">
        <f t="shared" si="26"/>
        <v/>
      </c>
      <c r="S170" s="201"/>
      <c r="T170" t="s">
        <v>475</v>
      </c>
      <c r="U170" s="201"/>
      <c r="W170" s="201"/>
      <c r="X170" s="202">
        <v>0</v>
      </c>
      <c r="Y170" s="200" t="s">
        <v>475</v>
      </c>
      <c r="Z170" s="5" t="s">
        <v>475</v>
      </c>
      <c r="AA170" s="200" t="str">
        <f t="shared" si="21"/>
        <v/>
      </c>
      <c r="AB170" s="200" t="str">
        <f t="shared" si="22"/>
        <v/>
      </c>
      <c r="AC170" s="201"/>
      <c r="AD170" s="201"/>
      <c r="AE170" s="77">
        <f t="shared" si="23"/>
        <v>0</v>
      </c>
      <c r="AF170" s="77">
        <f t="shared" si="24"/>
        <v>0</v>
      </c>
      <c r="AG170" s="77">
        <f t="array" ref="AG170">IFERROR($D170*U,0)</f>
        <v>0</v>
      </c>
      <c r="AH170" s="77">
        <f t="shared" si="27"/>
        <v>0</v>
      </c>
      <c r="AI170" s="77">
        <f t="shared" si="27"/>
        <v>0</v>
      </c>
      <c r="AJ170" s="203"/>
      <c r="AK170" s="203"/>
      <c r="AL170" s="203"/>
      <c r="AM170" s="203"/>
      <c r="AN170" t="s">
        <v>475</v>
      </c>
      <c r="AO170" t="s">
        <v>475</v>
      </c>
      <c r="AP170" t="s">
        <v>475</v>
      </c>
    </row>
    <row r="171" spans="1:42" customFormat="1" x14ac:dyDescent="0.25">
      <c r="A171" s="198">
        <v>45291</v>
      </c>
      <c r="B171" t="s">
        <v>866</v>
      </c>
      <c r="C171" t="s">
        <v>867</v>
      </c>
      <c r="D171" s="5">
        <f t="shared" si="25"/>
        <v>6672992.3900000006</v>
      </c>
      <c r="E171" s="199">
        <v>1</v>
      </c>
      <c r="F171" s="5">
        <v>6825947.9800000004</v>
      </c>
      <c r="G171" s="5">
        <v>152955.59</v>
      </c>
      <c r="H171" s="1" t="s">
        <v>24</v>
      </c>
      <c r="I171" t="s">
        <v>473</v>
      </c>
      <c r="J171" t="s">
        <v>474</v>
      </c>
      <c r="K171">
        <v>0</v>
      </c>
      <c r="L171" t="s">
        <v>473</v>
      </c>
      <c r="M171" t="s">
        <v>473</v>
      </c>
      <c r="N171" t="s">
        <v>23</v>
      </c>
      <c r="O171" s="5" t="str">
        <f t="shared" si="20"/>
        <v>N</v>
      </c>
      <c r="P171" t="s">
        <v>475</v>
      </c>
      <c r="Q171" s="200" t="s">
        <v>475</v>
      </c>
      <c r="R171" s="200" t="str">
        <f t="shared" si="26"/>
        <v/>
      </c>
      <c r="S171" s="201"/>
      <c r="T171" t="s">
        <v>475</v>
      </c>
      <c r="U171" s="201"/>
      <c r="W171" s="201"/>
      <c r="X171" s="202">
        <v>0</v>
      </c>
      <c r="Y171" s="200" t="s">
        <v>475</v>
      </c>
      <c r="Z171" s="5" t="s">
        <v>475</v>
      </c>
      <c r="AA171" s="200" t="str">
        <f t="shared" si="21"/>
        <v/>
      </c>
      <c r="AB171" s="200" t="str">
        <f t="shared" si="22"/>
        <v/>
      </c>
      <c r="AC171" s="201"/>
      <c r="AD171" s="201"/>
      <c r="AE171" s="77">
        <f t="shared" si="23"/>
        <v>0</v>
      </c>
      <c r="AF171" s="77">
        <f t="shared" si="24"/>
        <v>0</v>
      </c>
      <c r="AG171" s="77">
        <f t="array" ref="AG171">IFERROR($D171*U,0)</f>
        <v>0</v>
      </c>
      <c r="AH171" s="77">
        <f t="shared" si="27"/>
        <v>0</v>
      </c>
      <c r="AI171" s="77">
        <f t="shared" si="27"/>
        <v>0</v>
      </c>
      <c r="AJ171" s="203"/>
      <c r="AK171" s="203"/>
      <c r="AL171" s="203"/>
      <c r="AM171" s="203"/>
      <c r="AN171" t="s">
        <v>475</v>
      </c>
      <c r="AO171" t="s">
        <v>475</v>
      </c>
      <c r="AP171" t="s">
        <v>475</v>
      </c>
    </row>
    <row r="172" spans="1:42" customFormat="1" x14ac:dyDescent="0.25">
      <c r="A172" s="198">
        <v>45291</v>
      </c>
      <c r="B172" t="s">
        <v>868</v>
      </c>
      <c r="C172" t="s">
        <v>869</v>
      </c>
      <c r="D172" s="5">
        <f t="shared" si="25"/>
        <v>936042.2300000001</v>
      </c>
      <c r="E172" s="199">
        <v>1</v>
      </c>
      <c r="F172" s="5">
        <v>975298.3</v>
      </c>
      <c r="G172" s="5">
        <v>39256.07</v>
      </c>
      <c r="H172" s="1" t="s">
        <v>24</v>
      </c>
      <c r="I172" t="s">
        <v>473</v>
      </c>
      <c r="J172" t="s">
        <v>474</v>
      </c>
      <c r="K172">
        <v>0</v>
      </c>
      <c r="L172" t="s">
        <v>473</v>
      </c>
      <c r="M172" t="s">
        <v>473</v>
      </c>
      <c r="N172" t="s">
        <v>23</v>
      </c>
      <c r="O172" s="5" t="str">
        <f t="shared" si="20"/>
        <v>N</v>
      </c>
      <c r="P172" t="s">
        <v>475</v>
      </c>
      <c r="Q172" s="200" t="s">
        <v>475</v>
      </c>
      <c r="R172" s="200" t="str">
        <f t="shared" si="26"/>
        <v/>
      </c>
      <c r="S172" s="201"/>
      <c r="T172" t="s">
        <v>475</v>
      </c>
      <c r="U172" s="201"/>
      <c r="W172" s="201"/>
      <c r="X172" s="202">
        <v>0</v>
      </c>
      <c r="Y172" s="200" t="s">
        <v>475</v>
      </c>
      <c r="Z172" s="5" t="s">
        <v>475</v>
      </c>
      <c r="AA172" s="200" t="str">
        <f t="shared" si="21"/>
        <v/>
      </c>
      <c r="AB172" s="200" t="str">
        <f t="shared" si="22"/>
        <v/>
      </c>
      <c r="AC172" s="201"/>
      <c r="AD172" s="201"/>
      <c r="AE172" s="77">
        <f t="shared" si="23"/>
        <v>0</v>
      </c>
      <c r="AF172" s="77">
        <f t="shared" si="24"/>
        <v>0</v>
      </c>
      <c r="AG172" s="77">
        <f t="array" ref="AG172">IFERROR($D172*U,0)</f>
        <v>0</v>
      </c>
      <c r="AH172" s="77">
        <f t="shared" si="27"/>
        <v>0</v>
      </c>
      <c r="AI172" s="77">
        <f t="shared" si="27"/>
        <v>0</v>
      </c>
      <c r="AJ172" s="203"/>
      <c r="AK172" s="203"/>
      <c r="AL172" s="203"/>
      <c r="AM172" s="203"/>
      <c r="AN172" t="s">
        <v>475</v>
      </c>
      <c r="AO172" t="s">
        <v>475</v>
      </c>
      <c r="AP172" t="s">
        <v>475</v>
      </c>
    </row>
    <row r="173" spans="1:42" customFormat="1" x14ac:dyDescent="0.25">
      <c r="A173" s="198">
        <v>45291</v>
      </c>
      <c r="B173" t="s">
        <v>870</v>
      </c>
      <c r="C173" t="s">
        <v>871</v>
      </c>
      <c r="D173" s="5">
        <f t="shared" si="25"/>
        <v>3530129.2100000004</v>
      </c>
      <c r="E173" s="199">
        <v>1</v>
      </c>
      <c r="F173" s="5">
        <v>3642824.49</v>
      </c>
      <c r="G173" s="5">
        <v>112695.28</v>
      </c>
      <c r="H173" s="1" t="s">
        <v>23</v>
      </c>
      <c r="I173" t="s">
        <v>500</v>
      </c>
      <c r="J173" t="s">
        <v>504</v>
      </c>
      <c r="K173">
        <v>1</v>
      </c>
      <c r="L173" t="s">
        <v>500</v>
      </c>
      <c r="N173" t="s">
        <v>24</v>
      </c>
      <c r="O173" s="5" t="str">
        <f t="shared" si="20"/>
        <v>N</v>
      </c>
      <c r="P173" t="s">
        <v>475</v>
      </c>
      <c r="Q173" s="200" t="s">
        <v>475</v>
      </c>
      <c r="R173" s="200" t="str">
        <f t="shared" si="26"/>
        <v/>
      </c>
      <c r="S173" s="201"/>
      <c r="T173" t="s">
        <v>475</v>
      </c>
      <c r="U173" s="201"/>
      <c r="W173" s="201"/>
      <c r="X173" s="202">
        <v>0</v>
      </c>
      <c r="Y173" s="200" t="s">
        <v>475</v>
      </c>
      <c r="Z173" s="5" t="s">
        <v>475</v>
      </c>
      <c r="AA173" s="200" t="str">
        <f t="shared" si="21"/>
        <v/>
      </c>
      <c r="AB173" s="200" t="str">
        <f t="shared" si="22"/>
        <v/>
      </c>
      <c r="AC173" s="201"/>
      <c r="AD173" s="201"/>
      <c r="AE173" s="77">
        <f t="shared" si="23"/>
        <v>0</v>
      </c>
      <c r="AF173" s="77">
        <f t="shared" si="24"/>
        <v>0</v>
      </c>
      <c r="AG173" s="77">
        <f t="array" ref="AG173">IFERROR($D173*U,0)</f>
        <v>0</v>
      </c>
      <c r="AH173" s="77">
        <f t="shared" si="27"/>
        <v>0</v>
      </c>
      <c r="AI173" s="77">
        <f t="shared" si="27"/>
        <v>0</v>
      </c>
      <c r="AJ173" s="203"/>
      <c r="AK173" s="203"/>
      <c r="AL173" s="203"/>
      <c r="AM173" s="203"/>
      <c r="AN173" t="s">
        <v>475</v>
      </c>
      <c r="AO173" t="s">
        <v>475</v>
      </c>
      <c r="AP173" t="s">
        <v>475</v>
      </c>
    </row>
    <row r="174" spans="1:42" customFormat="1" x14ac:dyDescent="0.25">
      <c r="A174" s="198">
        <v>45291</v>
      </c>
      <c r="B174" t="s">
        <v>872</v>
      </c>
      <c r="C174" t="s">
        <v>873</v>
      </c>
      <c r="D174" s="5">
        <f t="shared" si="25"/>
        <v>789797.09999999986</v>
      </c>
      <c r="E174" s="199">
        <v>1</v>
      </c>
      <c r="F174" s="5">
        <v>1231574.67</v>
      </c>
      <c r="G174" s="5">
        <v>441777.57</v>
      </c>
      <c r="H174" s="1" t="s">
        <v>24</v>
      </c>
      <c r="I174" t="s">
        <v>473</v>
      </c>
      <c r="J174" t="s">
        <v>474</v>
      </c>
      <c r="K174">
        <v>0</v>
      </c>
      <c r="L174" t="s">
        <v>473</v>
      </c>
      <c r="M174" t="s">
        <v>473</v>
      </c>
      <c r="N174" t="s">
        <v>23</v>
      </c>
      <c r="O174" s="5" t="str">
        <f t="shared" si="20"/>
        <v>N</v>
      </c>
      <c r="P174" t="s">
        <v>475</v>
      </c>
      <c r="Q174" s="200" t="s">
        <v>475</v>
      </c>
      <c r="R174" s="200" t="str">
        <f t="shared" si="26"/>
        <v/>
      </c>
      <c r="S174" s="201"/>
      <c r="T174" t="s">
        <v>475</v>
      </c>
      <c r="U174" s="201"/>
      <c r="W174" s="201"/>
      <c r="X174" s="202">
        <v>0</v>
      </c>
      <c r="Y174" s="200" t="s">
        <v>475</v>
      </c>
      <c r="Z174" s="5" t="s">
        <v>475</v>
      </c>
      <c r="AA174" s="200" t="str">
        <f t="shared" si="21"/>
        <v/>
      </c>
      <c r="AB174" s="200" t="str">
        <f t="shared" si="22"/>
        <v/>
      </c>
      <c r="AC174" s="201"/>
      <c r="AD174" s="201"/>
      <c r="AE174" s="77">
        <f t="shared" si="23"/>
        <v>0</v>
      </c>
      <c r="AF174" s="77">
        <f t="shared" si="24"/>
        <v>0</v>
      </c>
      <c r="AG174" s="77">
        <f t="array" ref="AG174">IFERROR($D174*U,0)</f>
        <v>0</v>
      </c>
      <c r="AH174" s="77">
        <f t="shared" si="27"/>
        <v>0</v>
      </c>
      <c r="AI174" s="77">
        <f t="shared" si="27"/>
        <v>0</v>
      </c>
      <c r="AJ174" s="203"/>
      <c r="AK174" s="203"/>
      <c r="AL174" s="203"/>
      <c r="AM174" s="203"/>
      <c r="AN174" t="s">
        <v>475</v>
      </c>
      <c r="AO174" t="s">
        <v>475</v>
      </c>
      <c r="AP174" t="s">
        <v>475</v>
      </c>
    </row>
    <row r="175" spans="1:42" customFormat="1" x14ac:dyDescent="0.25">
      <c r="A175" s="198">
        <v>45291</v>
      </c>
      <c r="B175" t="s">
        <v>874</v>
      </c>
      <c r="C175" t="s">
        <v>875</v>
      </c>
      <c r="D175" s="5">
        <f t="shared" si="25"/>
        <v>3745695.41</v>
      </c>
      <c r="E175" s="199">
        <v>1</v>
      </c>
      <c r="F175" s="5">
        <v>3789336.29</v>
      </c>
      <c r="G175" s="5">
        <v>43640.88</v>
      </c>
      <c r="H175" s="1" t="s">
        <v>24</v>
      </c>
      <c r="I175" t="s">
        <v>473</v>
      </c>
      <c r="J175" t="s">
        <v>474</v>
      </c>
      <c r="K175">
        <v>0</v>
      </c>
      <c r="L175" t="s">
        <v>473</v>
      </c>
      <c r="M175" t="s">
        <v>473</v>
      </c>
      <c r="N175" t="s">
        <v>23</v>
      </c>
      <c r="O175" s="5" t="str">
        <f t="shared" si="20"/>
        <v>N</v>
      </c>
      <c r="P175" t="s">
        <v>475</v>
      </c>
      <c r="Q175" s="200" t="s">
        <v>475</v>
      </c>
      <c r="R175" s="200" t="str">
        <f t="shared" si="26"/>
        <v/>
      </c>
      <c r="S175" s="201"/>
      <c r="T175" t="s">
        <v>475</v>
      </c>
      <c r="U175" s="201"/>
      <c r="W175" s="201"/>
      <c r="X175" s="202">
        <v>0</v>
      </c>
      <c r="Y175" s="200" t="s">
        <v>475</v>
      </c>
      <c r="Z175" s="5" t="s">
        <v>475</v>
      </c>
      <c r="AA175" s="200" t="str">
        <f t="shared" si="21"/>
        <v/>
      </c>
      <c r="AB175" s="200" t="str">
        <f t="shared" si="22"/>
        <v/>
      </c>
      <c r="AC175" s="201"/>
      <c r="AD175" s="201"/>
      <c r="AE175" s="77">
        <f t="shared" si="23"/>
        <v>0</v>
      </c>
      <c r="AF175" s="77">
        <f t="shared" si="24"/>
        <v>0</v>
      </c>
      <c r="AG175" s="77">
        <f t="array" ref="AG175">IFERROR($D175*U,0)</f>
        <v>0</v>
      </c>
      <c r="AH175" s="77">
        <f t="shared" si="27"/>
        <v>0</v>
      </c>
      <c r="AI175" s="77">
        <f t="shared" si="27"/>
        <v>0</v>
      </c>
      <c r="AJ175" s="203"/>
      <c r="AK175" s="203"/>
      <c r="AL175" s="203"/>
      <c r="AM175" s="203"/>
      <c r="AN175" t="s">
        <v>475</v>
      </c>
      <c r="AO175" t="s">
        <v>475</v>
      </c>
      <c r="AP175" t="s">
        <v>475</v>
      </c>
    </row>
    <row r="176" spans="1:42" customFormat="1" x14ac:dyDescent="0.25">
      <c r="A176" s="198">
        <v>45291</v>
      </c>
      <c r="B176" t="s">
        <v>876</v>
      </c>
      <c r="C176" t="s">
        <v>877</v>
      </c>
      <c r="D176" s="5">
        <f t="shared" si="25"/>
        <v>366301.75999999989</v>
      </c>
      <c r="E176" s="199">
        <v>1</v>
      </c>
      <c r="F176" s="5">
        <v>706799.23999999987</v>
      </c>
      <c r="G176" s="5">
        <v>340497.48</v>
      </c>
      <c r="H176" s="1" t="s">
        <v>23</v>
      </c>
      <c r="I176" t="s">
        <v>500</v>
      </c>
      <c r="J176" t="s">
        <v>504</v>
      </c>
      <c r="K176">
        <v>1</v>
      </c>
      <c r="L176" t="s">
        <v>500</v>
      </c>
      <c r="N176" t="s">
        <v>24</v>
      </c>
      <c r="O176" s="5" t="str">
        <f t="shared" si="20"/>
        <v>N</v>
      </c>
      <c r="P176" t="s">
        <v>475</v>
      </c>
      <c r="Q176" s="200" t="s">
        <v>475</v>
      </c>
      <c r="R176" s="200" t="str">
        <f t="shared" si="26"/>
        <v/>
      </c>
      <c r="S176" s="201"/>
      <c r="T176" t="s">
        <v>475</v>
      </c>
      <c r="U176" s="201"/>
      <c r="W176" s="201"/>
      <c r="X176" s="202">
        <v>0</v>
      </c>
      <c r="Y176" s="200" t="s">
        <v>475</v>
      </c>
      <c r="Z176" s="5" t="s">
        <v>475</v>
      </c>
      <c r="AA176" s="200" t="str">
        <f t="shared" si="21"/>
        <v/>
      </c>
      <c r="AB176" s="200" t="str">
        <f t="shared" si="22"/>
        <v/>
      </c>
      <c r="AC176" s="201"/>
      <c r="AD176" s="201"/>
      <c r="AE176" s="77">
        <f t="shared" si="23"/>
        <v>0</v>
      </c>
      <c r="AF176" s="77">
        <f t="shared" si="24"/>
        <v>0</v>
      </c>
      <c r="AG176" s="77">
        <f t="array" ref="AG176">IFERROR($D176*U,0)</f>
        <v>0</v>
      </c>
      <c r="AH176" s="77">
        <f t="shared" si="27"/>
        <v>0</v>
      </c>
      <c r="AI176" s="77">
        <f t="shared" si="27"/>
        <v>0</v>
      </c>
      <c r="AJ176" s="203"/>
      <c r="AK176" s="203"/>
      <c r="AL176" s="203"/>
      <c r="AM176" s="203"/>
      <c r="AN176" t="s">
        <v>475</v>
      </c>
      <c r="AO176" t="s">
        <v>475</v>
      </c>
      <c r="AP176" t="s">
        <v>475</v>
      </c>
    </row>
    <row r="177" spans="1:43" customFormat="1" x14ac:dyDescent="0.25">
      <c r="A177" s="198">
        <v>45291</v>
      </c>
      <c r="B177" t="s">
        <v>878</v>
      </c>
      <c r="C177" t="s">
        <v>879</v>
      </c>
      <c r="D177" s="5">
        <f t="shared" si="25"/>
        <v>1381026.58</v>
      </c>
      <c r="E177" s="199">
        <v>1</v>
      </c>
      <c r="F177" s="5">
        <v>1392442.37</v>
      </c>
      <c r="G177" s="5">
        <v>11415.79</v>
      </c>
      <c r="H177" s="1" t="s">
        <v>24</v>
      </c>
      <c r="I177" t="s">
        <v>473</v>
      </c>
      <c r="J177" t="s">
        <v>474</v>
      </c>
      <c r="K177">
        <v>0</v>
      </c>
      <c r="L177" t="s">
        <v>473</v>
      </c>
      <c r="M177" t="s">
        <v>473</v>
      </c>
      <c r="N177" t="s">
        <v>23</v>
      </c>
      <c r="O177" s="5" t="str">
        <f t="shared" si="20"/>
        <v>N</v>
      </c>
      <c r="P177" t="s">
        <v>475</v>
      </c>
      <c r="Q177" s="200" t="s">
        <v>475</v>
      </c>
      <c r="R177" s="200" t="str">
        <f t="shared" si="26"/>
        <v/>
      </c>
      <c r="S177" s="201"/>
      <c r="T177" t="s">
        <v>475</v>
      </c>
      <c r="U177" s="201"/>
      <c r="W177" s="201"/>
      <c r="X177" s="202">
        <v>0</v>
      </c>
      <c r="Y177" s="200" t="s">
        <v>475</v>
      </c>
      <c r="Z177" s="5" t="s">
        <v>475</v>
      </c>
      <c r="AA177" s="200" t="str">
        <f t="shared" si="21"/>
        <v/>
      </c>
      <c r="AB177" s="200" t="str">
        <f t="shared" si="22"/>
        <v/>
      </c>
      <c r="AC177" s="201"/>
      <c r="AD177" s="201"/>
      <c r="AE177" s="77">
        <f t="shared" si="23"/>
        <v>0</v>
      </c>
      <c r="AF177" s="77">
        <f t="shared" si="24"/>
        <v>0</v>
      </c>
      <c r="AG177" s="77">
        <f t="array" ref="AG177">IFERROR($D177*U,0)</f>
        <v>0</v>
      </c>
      <c r="AH177" s="77">
        <f t="shared" si="27"/>
        <v>0</v>
      </c>
      <c r="AI177" s="77">
        <f t="shared" si="27"/>
        <v>0</v>
      </c>
      <c r="AJ177" s="203"/>
      <c r="AK177" s="203"/>
      <c r="AL177" s="203"/>
      <c r="AM177" s="203"/>
      <c r="AN177" t="s">
        <v>475</v>
      </c>
      <c r="AO177" t="s">
        <v>475</v>
      </c>
      <c r="AP177" t="s">
        <v>475</v>
      </c>
    </row>
    <row r="178" spans="1:43" customFormat="1" x14ac:dyDescent="0.25">
      <c r="A178" s="198">
        <v>45291</v>
      </c>
      <c r="B178" t="s">
        <v>880</v>
      </c>
      <c r="C178" t="s">
        <v>881</v>
      </c>
      <c r="D178" s="5">
        <f t="shared" si="25"/>
        <v>236998.08</v>
      </c>
      <c r="E178" s="199">
        <v>1</v>
      </c>
      <c r="F178" s="5">
        <v>240904.55</v>
      </c>
      <c r="G178" s="5">
        <v>3906.47</v>
      </c>
      <c r="H178" s="1" t="s">
        <v>24</v>
      </c>
      <c r="I178" t="s">
        <v>473</v>
      </c>
      <c r="J178" t="s">
        <v>474</v>
      </c>
      <c r="K178">
        <v>0</v>
      </c>
      <c r="L178" t="s">
        <v>473</v>
      </c>
      <c r="M178" t="s">
        <v>473</v>
      </c>
      <c r="N178" t="s">
        <v>23</v>
      </c>
      <c r="O178" s="5" t="str">
        <f t="shared" si="20"/>
        <v>N</v>
      </c>
      <c r="P178" t="s">
        <v>475</v>
      </c>
      <c r="Q178" s="200" t="s">
        <v>475</v>
      </c>
      <c r="R178" s="200" t="str">
        <f t="shared" si="26"/>
        <v/>
      </c>
      <c r="S178" s="201"/>
      <c r="T178" t="s">
        <v>475</v>
      </c>
      <c r="U178" s="201"/>
      <c r="W178" s="201"/>
      <c r="X178" s="202">
        <v>0</v>
      </c>
      <c r="Y178" s="200" t="s">
        <v>475</v>
      </c>
      <c r="Z178" s="5" t="s">
        <v>475</v>
      </c>
      <c r="AA178" s="200" t="str">
        <f t="shared" si="21"/>
        <v/>
      </c>
      <c r="AB178" s="200" t="str">
        <f t="shared" si="22"/>
        <v/>
      </c>
      <c r="AC178" s="201"/>
      <c r="AD178" s="201"/>
      <c r="AE178" s="77">
        <f t="shared" si="23"/>
        <v>0</v>
      </c>
      <c r="AF178" s="77">
        <f t="shared" si="24"/>
        <v>0</v>
      </c>
      <c r="AG178" s="77">
        <f t="array" ref="AG178">IFERROR($D178*U,0)</f>
        <v>0</v>
      </c>
      <c r="AH178" s="77">
        <f t="shared" si="27"/>
        <v>0</v>
      </c>
      <c r="AI178" s="77">
        <f t="shared" si="27"/>
        <v>0</v>
      </c>
      <c r="AJ178" s="203"/>
      <c r="AK178" s="203"/>
      <c r="AL178" s="203"/>
      <c r="AM178" s="203"/>
      <c r="AN178" t="s">
        <v>475</v>
      </c>
      <c r="AO178" t="s">
        <v>475</v>
      </c>
      <c r="AP178" t="s">
        <v>475</v>
      </c>
    </row>
    <row r="179" spans="1:43" customFormat="1" x14ac:dyDescent="0.25">
      <c r="A179" s="198">
        <v>45291</v>
      </c>
      <c r="B179" t="s">
        <v>882</v>
      </c>
      <c r="C179" t="s">
        <v>883</v>
      </c>
      <c r="D179" s="5">
        <f t="shared" si="25"/>
        <v>143074.37</v>
      </c>
      <c r="E179" s="199">
        <v>1</v>
      </c>
      <c r="F179" s="5">
        <v>152159.19999999998</v>
      </c>
      <c r="G179" s="5">
        <v>9084.83</v>
      </c>
      <c r="H179" s="1" t="s">
        <v>24</v>
      </c>
      <c r="I179" t="s">
        <v>473</v>
      </c>
      <c r="J179" t="s">
        <v>474</v>
      </c>
      <c r="K179">
        <v>0</v>
      </c>
      <c r="L179" t="s">
        <v>473</v>
      </c>
      <c r="M179" t="s">
        <v>473</v>
      </c>
      <c r="N179" t="s">
        <v>23</v>
      </c>
      <c r="O179" s="5" t="str">
        <f t="shared" si="20"/>
        <v>N</v>
      </c>
      <c r="P179" t="s">
        <v>475</v>
      </c>
      <c r="Q179" s="200" t="s">
        <v>475</v>
      </c>
      <c r="R179" s="200" t="str">
        <f t="shared" si="26"/>
        <v/>
      </c>
      <c r="S179" s="201"/>
      <c r="T179" t="s">
        <v>475</v>
      </c>
      <c r="U179" s="201"/>
      <c r="W179" s="201"/>
      <c r="X179" s="202">
        <v>0</v>
      </c>
      <c r="Y179" s="200" t="s">
        <v>475</v>
      </c>
      <c r="Z179" s="5" t="s">
        <v>475</v>
      </c>
      <c r="AA179" s="200" t="str">
        <f t="shared" si="21"/>
        <v/>
      </c>
      <c r="AB179" s="200" t="str">
        <f t="shared" si="22"/>
        <v/>
      </c>
      <c r="AC179" s="201"/>
      <c r="AD179" s="201"/>
      <c r="AE179" s="77">
        <f t="shared" si="23"/>
        <v>0</v>
      </c>
      <c r="AF179" s="77">
        <f t="shared" si="24"/>
        <v>0</v>
      </c>
      <c r="AG179" s="77">
        <f t="array" ref="AG179">IFERROR($D179*U,0)</f>
        <v>0</v>
      </c>
      <c r="AH179" s="77">
        <f t="shared" si="27"/>
        <v>0</v>
      </c>
      <c r="AI179" s="77">
        <f t="shared" si="27"/>
        <v>0</v>
      </c>
      <c r="AJ179" s="203"/>
      <c r="AK179" s="203"/>
      <c r="AL179" s="203"/>
      <c r="AM179" s="203"/>
      <c r="AN179" t="s">
        <v>475</v>
      </c>
      <c r="AO179" t="s">
        <v>475</v>
      </c>
      <c r="AP179" t="s">
        <v>475</v>
      </c>
    </row>
    <row r="180" spans="1:43" customFormat="1" x14ac:dyDescent="0.25">
      <c r="A180" s="198">
        <v>45291</v>
      </c>
      <c r="B180" t="s">
        <v>884</v>
      </c>
      <c r="C180" t="s">
        <v>885</v>
      </c>
      <c r="D180" s="5">
        <f t="shared" si="25"/>
        <v>318241.33000000007</v>
      </c>
      <c r="E180" s="199">
        <v>1</v>
      </c>
      <c r="F180" s="5">
        <v>1576157.25</v>
      </c>
      <c r="G180" s="5">
        <v>1257915.92</v>
      </c>
      <c r="H180" s="1" t="s">
        <v>24</v>
      </c>
      <c r="I180" t="s">
        <v>482</v>
      </c>
      <c r="J180" t="s">
        <v>474</v>
      </c>
      <c r="K180">
        <v>0</v>
      </c>
      <c r="L180" t="s">
        <v>483</v>
      </c>
      <c r="M180" t="s">
        <v>483</v>
      </c>
      <c r="N180" t="s">
        <v>23</v>
      </c>
      <c r="O180" s="5" t="str">
        <f t="shared" si="20"/>
        <v>N</v>
      </c>
      <c r="P180" t="s">
        <v>487</v>
      </c>
      <c r="Q180" s="200">
        <v>1.8000000000000002E-2</v>
      </c>
      <c r="R180" s="200">
        <f t="shared" si="26"/>
        <v>1.8000000000000002E-2</v>
      </c>
      <c r="S180" s="201"/>
      <c r="T180">
        <v>5.0000000000000001E-3</v>
      </c>
      <c r="U180" s="201"/>
      <c r="V180">
        <v>1</v>
      </c>
      <c r="W180" s="201"/>
      <c r="X180" s="202">
        <v>0</v>
      </c>
      <c r="Y180" s="200">
        <v>0</v>
      </c>
      <c r="Z180" s="5">
        <v>5.0000000000000001E-3</v>
      </c>
      <c r="AA180" s="200">
        <f t="shared" si="21"/>
        <v>0</v>
      </c>
      <c r="AB180" s="200">
        <f t="shared" si="22"/>
        <v>5.0000000000000001E-3</v>
      </c>
      <c r="AC180" s="201"/>
      <c r="AD180" s="201"/>
      <c r="AE180" s="77">
        <f t="shared" si="23"/>
        <v>5728.3439400000016</v>
      </c>
      <c r="AF180" s="77">
        <f t="shared" si="24"/>
        <v>1591.2066500000003</v>
      </c>
      <c r="AG180" s="77">
        <f t="array" ref="AG180">IFERROR($D180*U,0)</f>
        <v>0</v>
      </c>
      <c r="AH180" s="77">
        <f t="shared" si="27"/>
        <v>0</v>
      </c>
      <c r="AI180" s="77">
        <f t="shared" si="27"/>
        <v>1591.2066500000003</v>
      </c>
      <c r="AJ180" s="203"/>
      <c r="AK180" s="203"/>
      <c r="AL180" s="203"/>
      <c r="AM180" s="203"/>
      <c r="AN180" t="s">
        <v>25</v>
      </c>
      <c r="AO180" t="s">
        <v>886</v>
      </c>
      <c r="AP180" t="s">
        <v>887</v>
      </c>
      <c r="AQ180" s="208" t="s">
        <v>490</v>
      </c>
    </row>
    <row r="181" spans="1:43" customFormat="1" x14ac:dyDescent="0.25">
      <c r="A181" s="198">
        <v>45291</v>
      </c>
      <c r="B181" t="s">
        <v>888</v>
      </c>
      <c r="C181" t="s">
        <v>889</v>
      </c>
      <c r="D181" s="5">
        <f t="shared" si="25"/>
        <v>40847.039999999921</v>
      </c>
      <c r="E181" s="199">
        <v>1</v>
      </c>
      <c r="F181" s="5">
        <v>837508.7</v>
      </c>
      <c r="G181" s="5">
        <v>796661.66</v>
      </c>
      <c r="H181" s="1" t="s">
        <v>24</v>
      </c>
      <c r="I181" t="s">
        <v>482</v>
      </c>
      <c r="J181" t="s">
        <v>474</v>
      </c>
      <c r="K181">
        <v>0</v>
      </c>
      <c r="L181" t="s">
        <v>483</v>
      </c>
      <c r="M181" t="s">
        <v>483</v>
      </c>
      <c r="N181" t="s">
        <v>23</v>
      </c>
      <c r="O181" s="5" t="str">
        <f t="shared" si="20"/>
        <v>N</v>
      </c>
      <c r="P181" t="s">
        <v>484</v>
      </c>
      <c r="Q181" s="200">
        <v>0</v>
      </c>
      <c r="R181" s="200">
        <f t="shared" si="26"/>
        <v>0</v>
      </c>
      <c r="S181" s="201"/>
      <c r="T181">
        <v>0</v>
      </c>
      <c r="U181" s="201"/>
      <c r="W181" s="201"/>
      <c r="X181" s="202">
        <v>0</v>
      </c>
      <c r="Y181" s="200">
        <v>0</v>
      </c>
      <c r="Z181" s="5">
        <v>0</v>
      </c>
      <c r="AA181" s="200">
        <f t="shared" si="21"/>
        <v>0</v>
      </c>
      <c r="AB181" s="200">
        <f t="shared" si="22"/>
        <v>0</v>
      </c>
      <c r="AC181" s="201"/>
      <c r="AD181" s="201"/>
      <c r="AE181" s="77">
        <f t="shared" si="23"/>
        <v>0</v>
      </c>
      <c r="AF181" s="77">
        <f t="shared" si="24"/>
        <v>0</v>
      </c>
      <c r="AG181" s="77">
        <f t="array" ref="AG181">IFERROR($D181*U,0)</f>
        <v>0</v>
      </c>
      <c r="AH181" s="77">
        <f t="shared" si="27"/>
        <v>0</v>
      </c>
      <c r="AI181" s="77">
        <f t="shared" si="27"/>
        <v>0</v>
      </c>
      <c r="AJ181" s="203"/>
      <c r="AK181" s="203"/>
      <c r="AL181" s="203"/>
      <c r="AM181" s="203"/>
      <c r="AN181" t="s">
        <v>475</v>
      </c>
      <c r="AO181" t="s">
        <v>475</v>
      </c>
      <c r="AP181" t="s">
        <v>475</v>
      </c>
    </row>
    <row r="182" spans="1:43" customFormat="1" x14ac:dyDescent="0.25">
      <c r="A182" s="198">
        <v>45291</v>
      </c>
      <c r="B182" t="s">
        <v>890</v>
      </c>
      <c r="C182" t="s">
        <v>891</v>
      </c>
      <c r="D182" s="5">
        <f t="shared" si="25"/>
        <v>206708.69999999998</v>
      </c>
      <c r="E182" s="199">
        <v>1</v>
      </c>
      <c r="F182" s="5">
        <v>384965.8</v>
      </c>
      <c r="G182" s="5">
        <v>178257.1</v>
      </c>
      <c r="H182" s="1" t="s">
        <v>23</v>
      </c>
      <c r="I182" t="s">
        <v>500</v>
      </c>
      <c r="J182" t="s">
        <v>790</v>
      </c>
      <c r="K182">
        <v>1</v>
      </c>
      <c r="L182" t="s">
        <v>500</v>
      </c>
      <c r="N182" t="s">
        <v>24</v>
      </c>
      <c r="O182" s="5" t="str">
        <f t="shared" si="20"/>
        <v>N</v>
      </c>
      <c r="P182" t="s">
        <v>475</v>
      </c>
      <c r="Q182" s="200" t="s">
        <v>475</v>
      </c>
      <c r="R182" s="200" t="str">
        <f t="shared" si="26"/>
        <v/>
      </c>
      <c r="S182" s="201"/>
      <c r="T182" t="s">
        <v>475</v>
      </c>
      <c r="U182" s="201"/>
      <c r="W182" s="201"/>
      <c r="X182" s="202">
        <v>0</v>
      </c>
      <c r="Y182" s="200" t="s">
        <v>475</v>
      </c>
      <c r="Z182" s="5" t="s">
        <v>475</v>
      </c>
      <c r="AA182" s="200" t="str">
        <f t="shared" si="21"/>
        <v/>
      </c>
      <c r="AB182" s="200" t="str">
        <f t="shared" si="22"/>
        <v/>
      </c>
      <c r="AC182" s="201"/>
      <c r="AD182" s="201"/>
      <c r="AE182" s="77">
        <f t="shared" si="23"/>
        <v>0</v>
      </c>
      <c r="AF182" s="77">
        <f t="shared" si="24"/>
        <v>0</v>
      </c>
      <c r="AG182" s="77">
        <f t="array" ref="AG182">IFERROR($D182*U,0)</f>
        <v>0</v>
      </c>
      <c r="AH182" s="77">
        <f t="shared" si="27"/>
        <v>0</v>
      </c>
      <c r="AI182" s="77">
        <f t="shared" si="27"/>
        <v>0</v>
      </c>
      <c r="AJ182" s="203"/>
      <c r="AK182" s="203"/>
      <c r="AL182" s="203"/>
      <c r="AM182" s="203"/>
      <c r="AN182" t="s">
        <v>475</v>
      </c>
      <c r="AO182" t="s">
        <v>475</v>
      </c>
      <c r="AP182" t="s">
        <v>475</v>
      </c>
    </row>
    <row r="183" spans="1:43" customFormat="1" x14ac:dyDescent="0.25">
      <c r="A183" s="198">
        <v>45291</v>
      </c>
      <c r="B183" t="s">
        <v>892</v>
      </c>
      <c r="C183" t="s">
        <v>893</v>
      </c>
      <c r="D183" s="5">
        <f t="shared" si="25"/>
        <v>13123856.16</v>
      </c>
      <c r="E183" s="199">
        <v>0</v>
      </c>
      <c r="F183" s="5">
        <v>13123856.16</v>
      </c>
      <c r="G183" s="5">
        <v>0</v>
      </c>
      <c r="H183" s="1" t="s">
        <v>23</v>
      </c>
      <c r="I183" t="s">
        <v>500</v>
      </c>
      <c r="J183" t="s">
        <v>504</v>
      </c>
      <c r="K183">
        <v>1</v>
      </c>
      <c r="L183" t="s">
        <v>500</v>
      </c>
      <c r="N183" t="s">
        <v>24</v>
      </c>
      <c r="O183" s="5" t="str">
        <f t="shared" si="20"/>
        <v>N</v>
      </c>
      <c r="P183" t="s">
        <v>475</v>
      </c>
      <c r="Q183" s="200" t="s">
        <v>475</v>
      </c>
      <c r="R183" s="200" t="str">
        <f t="shared" si="26"/>
        <v/>
      </c>
      <c r="S183" s="201"/>
      <c r="T183" t="s">
        <v>475</v>
      </c>
      <c r="U183" s="201"/>
      <c r="W183" s="201"/>
      <c r="X183" s="202">
        <v>0</v>
      </c>
      <c r="Y183" s="200" t="s">
        <v>475</v>
      </c>
      <c r="Z183" s="5" t="s">
        <v>475</v>
      </c>
      <c r="AA183" s="200" t="str">
        <f t="shared" si="21"/>
        <v/>
      </c>
      <c r="AB183" s="200" t="str">
        <f t="shared" si="22"/>
        <v/>
      </c>
      <c r="AC183" s="201"/>
      <c r="AD183" s="201"/>
      <c r="AE183" s="77">
        <f t="shared" si="23"/>
        <v>0</v>
      </c>
      <c r="AF183" s="77">
        <f t="shared" si="24"/>
        <v>0</v>
      </c>
      <c r="AG183" s="77">
        <f t="array" ref="AG183">IFERROR($D183*U,0)</f>
        <v>0</v>
      </c>
      <c r="AH183" s="77">
        <f t="shared" si="27"/>
        <v>0</v>
      </c>
      <c r="AI183" s="77">
        <f t="shared" si="27"/>
        <v>0</v>
      </c>
      <c r="AJ183" s="203"/>
      <c r="AK183" s="203"/>
      <c r="AL183" s="203"/>
      <c r="AM183" s="203"/>
      <c r="AN183" t="s">
        <v>475</v>
      </c>
      <c r="AO183" t="s">
        <v>475</v>
      </c>
      <c r="AP183" t="s">
        <v>475</v>
      </c>
    </row>
    <row r="184" spans="1:43" customFormat="1" x14ac:dyDescent="0.25">
      <c r="A184" s="198">
        <v>45291</v>
      </c>
      <c r="B184" t="s">
        <v>894</v>
      </c>
      <c r="C184" t="s">
        <v>895</v>
      </c>
      <c r="D184" s="5">
        <f t="shared" si="25"/>
        <v>468814.47</v>
      </c>
      <c r="E184" s="199">
        <v>1</v>
      </c>
      <c r="F184" s="5">
        <v>475713.6</v>
      </c>
      <c r="G184" s="5">
        <v>6899.13</v>
      </c>
      <c r="H184" s="1" t="s">
        <v>24</v>
      </c>
      <c r="I184" t="s">
        <v>473</v>
      </c>
      <c r="J184" t="s">
        <v>474</v>
      </c>
      <c r="K184">
        <v>0</v>
      </c>
      <c r="L184" t="s">
        <v>473</v>
      </c>
      <c r="M184" t="s">
        <v>473</v>
      </c>
      <c r="N184" t="s">
        <v>23</v>
      </c>
      <c r="O184" s="5" t="str">
        <f t="shared" si="20"/>
        <v>N</v>
      </c>
      <c r="P184" t="s">
        <v>475</v>
      </c>
      <c r="Q184" s="200" t="s">
        <v>475</v>
      </c>
      <c r="R184" s="200" t="str">
        <f t="shared" si="26"/>
        <v/>
      </c>
      <c r="S184" s="201"/>
      <c r="T184" t="s">
        <v>475</v>
      </c>
      <c r="U184" s="201"/>
      <c r="W184" s="201"/>
      <c r="X184" s="202">
        <v>0</v>
      </c>
      <c r="Y184" s="200" t="s">
        <v>475</v>
      </c>
      <c r="Z184" s="5" t="s">
        <v>475</v>
      </c>
      <c r="AA184" s="200" t="str">
        <f t="shared" si="21"/>
        <v/>
      </c>
      <c r="AB184" s="200" t="str">
        <f t="shared" si="22"/>
        <v/>
      </c>
      <c r="AC184" s="201"/>
      <c r="AD184" s="201"/>
      <c r="AE184" s="77">
        <f t="shared" si="23"/>
        <v>0</v>
      </c>
      <c r="AF184" s="77">
        <f t="shared" si="24"/>
        <v>0</v>
      </c>
      <c r="AG184" s="77">
        <f t="array" ref="AG184">IFERROR($D184*U,0)</f>
        <v>0</v>
      </c>
      <c r="AH184" s="77">
        <f t="shared" si="27"/>
        <v>0</v>
      </c>
      <c r="AI184" s="77">
        <f t="shared" si="27"/>
        <v>0</v>
      </c>
      <c r="AJ184" s="203"/>
      <c r="AK184" s="203"/>
      <c r="AL184" s="203"/>
      <c r="AM184" s="203"/>
      <c r="AN184" t="s">
        <v>475</v>
      </c>
      <c r="AO184" t="s">
        <v>475</v>
      </c>
      <c r="AP184" t="s">
        <v>475</v>
      </c>
    </row>
    <row r="185" spans="1:43" customFormat="1" x14ac:dyDescent="0.25">
      <c r="A185" s="198">
        <v>45291</v>
      </c>
      <c r="B185" t="s">
        <v>896</v>
      </c>
      <c r="C185" t="s">
        <v>897</v>
      </c>
      <c r="D185" s="5">
        <f t="shared" si="25"/>
        <v>245871.95999999996</v>
      </c>
      <c r="E185" s="199">
        <v>1</v>
      </c>
      <c r="F185" s="5">
        <v>1149817.95</v>
      </c>
      <c r="G185" s="5">
        <v>903945.99</v>
      </c>
      <c r="H185" s="1" t="s">
        <v>23</v>
      </c>
      <c r="I185" t="s">
        <v>500</v>
      </c>
      <c r="J185" t="s">
        <v>474</v>
      </c>
      <c r="K185">
        <v>0</v>
      </c>
      <c r="L185" t="s">
        <v>500</v>
      </c>
      <c r="N185" t="s">
        <v>23</v>
      </c>
      <c r="O185" s="5" t="str">
        <f t="shared" si="20"/>
        <v>N</v>
      </c>
      <c r="P185" t="s">
        <v>475</v>
      </c>
      <c r="Q185" s="200" t="s">
        <v>475</v>
      </c>
      <c r="R185" s="200" t="str">
        <f t="shared" si="26"/>
        <v/>
      </c>
      <c r="S185" s="201"/>
      <c r="T185" t="s">
        <v>475</v>
      </c>
      <c r="U185" s="201"/>
      <c r="W185" s="201"/>
      <c r="X185" s="202">
        <v>0</v>
      </c>
      <c r="Y185" s="200" t="s">
        <v>475</v>
      </c>
      <c r="Z185" s="5" t="s">
        <v>475</v>
      </c>
      <c r="AA185" s="200" t="str">
        <f t="shared" si="21"/>
        <v/>
      </c>
      <c r="AB185" s="200" t="str">
        <f t="shared" si="22"/>
        <v/>
      </c>
      <c r="AC185" s="201"/>
      <c r="AD185" s="201"/>
      <c r="AE185" s="77">
        <f t="shared" si="23"/>
        <v>0</v>
      </c>
      <c r="AF185" s="77">
        <f t="shared" si="24"/>
        <v>0</v>
      </c>
      <c r="AG185" s="77">
        <f t="array" ref="AG185">IFERROR($D185*U,0)</f>
        <v>0</v>
      </c>
      <c r="AH185" s="77">
        <f t="shared" si="27"/>
        <v>0</v>
      </c>
      <c r="AI185" s="77">
        <f t="shared" si="27"/>
        <v>0</v>
      </c>
      <c r="AJ185" s="203"/>
      <c r="AK185" s="203"/>
      <c r="AL185" s="203"/>
      <c r="AM185" s="203"/>
      <c r="AN185" t="s">
        <v>475</v>
      </c>
      <c r="AO185" t="s">
        <v>475</v>
      </c>
      <c r="AP185" t="s">
        <v>475</v>
      </c>
    </row>
    <row r="186" spans="1:43" customFormat="1" x14ac:dyDescent="0.25">
      <c r="A186" s="198">
        <v>45291</v>
      </c>
      <c r="B186" t="s">
        <v>898</v>
      </c>
      <c r="C186" t="s">
        <v>899</v>
      </c>
      <c r="D186" s="5">
        <f t="shared" si="25"/>
        <v>1694234.8699999999</v>
      </c>
      <c r="E186" s="199">
        <v>1</v>
      </c>
      <c r="F186" s="5">
        <v>1738038.0599999998</v>
      </c>
      <c r="G186" s="5">
        <v>43803.19</v>
      </c>
      <c r="H186" s="1" t="s">
        <v>24</v>
      </c>
      <c r="I186" t="s">
        <v>473</v>
      </c>
      <c r="J186" t="s">
        <v>474</v>
      </c>
      <c r="K186">
        <v>0</v>
      </c>
      <c r="L186" t="s">
        <v>473</v>
      </c>
      <c r="M186" t="s">
        <v>473</v>
      </c>
      <c r="N186" t="s">
        <v>23</v>
      </c>
      <c r="O186" s="5" t="str">
        <f t="shared" si="20"/>
        <v>N</v>
      </c>
      <c r="P186" t="s">
        <v>475</v>
      </c>
      <c r="Q186" s="200" t="s">
        <v>475</v>
      </c>
      <c r="R186" s="200" t="str">
        <f t="shared" si="26"/>
        <v/>
      </c>
      <c r="S186" s="201"/>
      <c r="T186" t="s">
        <v>475</v>
      </c>
      <c r="U186" s="201"/>
      <c r="W186" s="201"/>
      <c r="X186" s="202">
        <v>0</v>
      </c>
      <c r="Y186" s="200" t="s">
        <v>475</v>
      </c>
      <c r="Z186" s="5" t="s">
        <v>475</v>
      </c>
      <c r="AA186" s="200" t="str">
        <f t="shared" si="21"/>
        <v/>
      </c>
      <c r="AB186" s="200" t="str">
        <f t="shared" si="22"/>
        <v/>
      </c>
      <c r="AC186" s="201"/>
      <c r="AD186" s="201"/>
      <c r="AE186" s="77">
        <f t="shared" si="23"/>
        <v>0</v>
      </c>
      <c r="AF186" s="77">
        <f t="shared" si="24"/>
        <v>0</v>
      </c>
      <c r="AG186" s="77">
        <f t="array" ref="AG186">IFERROR($D186*U,0)</f>
        <v>0</v>
      </c>
      <c r="AH186" s="77">
        <f t="shared" si="27"/>
        <v>0</v>
      </c>
      <c r="AI186" s="77">
        <f t="shared" si="27"/>
        <v>0</v>
      </c>
      <c r="AJ186" s="203"/>
      <c r="AK186" s="203"/>
      <c r="AL186" s="203"/>
      <c r="AM186" s="203"/>
      <c r="AN186" t="s">
        <v>475</v>
      </c>
      <c r="AO186" t="s">
        <v>475</v>
      </c>
      <c r="AP186" t="s">
        <v>475</v>
      </c>
    </row>
    <row r="187" spans="1:43" customFormat="1" x14ac:dyDescent="0.25">
      <c r="A187" s="198">
        <v>45291</v>
      </c>
      <c r="B187" t="s">
        <v>900</v>
      </c>
      <c r="C187" t="s">
        <v>901</v>
      </c>
      <c r="D187" s="5">
        <f t="shared" si="25"/>
        <v>4767410.6500000004</v>
      </c>
      <c r="E187" s="199">
        <v>1</v>
      </c>
      <c r="F187" s="5">
        <v>5288046.9000000004</v>
      </c>
      <c r="G187" s="5">
        <v>520636.25</v>
      </c>
      <c r="H187" s="1" t="s">
        <v>23</v>
      </c>
      <c r="I187" t="s">
        <v>500</v>
      </c>
      <c r="J187" t="s">
        <v>474</v>
      </c>
      <c r="K187">
        <v>0</v>
      </c>
      <c r="L187" t="s">
        <v>500</v>
      </c>
      <c r="M187" s="208" t="s">
        <v>506</v>
      </c>
      <c r="N187" t="s">
        <v>23</v>
      </c>
      <c r="O187" s="5" t="str">
        <f t="shared" si="20"/>
        <v>N</v>
      </c>
      <c r="P187" s="208" t="s">
        <v>487</v>
      </c>
      <c r="Q187" s="200" t="s">
        <v>475</v>
      </c>
      <c r="R187" s="200" t="str">
        <f t="shared" si="26"/>
        <v/>
      </c>
      <c r="S187" s="201"/>
      <c r="T187" t="s">
        <v>475</v>
      </c>
      <c r="U187" s="201"/>
      <c r="W187" s="201"/>
      <c r="X187" s="202">
        <v>0</v>
      </c>
      <c r="Y187" s="200" t="s">
        <v>475</v>
      </c>
      <c r="Z187" s="5" t="s">
        <v>475</v>
      </c>
      <c r="AA187" s="200" t="str">
        <f t="shared" si="21"/>
        <v/>
      </c>
      <c r="AB187" s="200" t="str">
        <f t="shared" si="22"/>
        <v/>
      </c>
      <c r="AC187" s="201"/>
      <c r="AD187" s="201"/>
      <c r="AE187" s="77">
        <f t="shared" si="23"/>
        <v>0</v>
      </c>
      <c r="AF187" s="77">
        <f t="shared" si="24"/>
        <v>0</v>
      </c>
      <c r="AG187" s="77">
        <f t="array" ref="AG187">IFERROR($D187*U,0)</f>
        <v>0</v>
      </c>
      <c r="AH187" s="77">
        <f t="shared" si="27"/>
        <v>0</v>
      </c>
      <c r="AI187" s="77">
        <f t="shared" si="27"/>
        <v>0</v>
      </c>
      <c r="AJ187" s="203"/>
      <c r="AK187" s="203"/>
      <c r="AL187" s="203"/>
      <c r="AM187" s="203"/>
      <c r="AN187" t="s">
        <v>22</v>
      </c>
      <c r="AO187" t="s">
        <v>902</v>
      </c>
      <c r="AP187" t="s">
        <v>903</v>
      </c>
      <c r="AQ187" s="208" t="s">
        <v>490</v>
      </c>
    </row>
    <row r="188" spans="1:43" customFormat="1" x14ac:dyDescent="0.25">
      <c r="A188" s="198">
        <v>45291</v>
      </c>
      <c r="B188" t="s">
        <v>904</v>
      </c>
      <c r="C188" t="s">
        <v>905</v>
      </c>
      <c r="D188" s="5">
        <f t="shared" si="25"/>
        <v>0</v>
      </c>
      <c r="E188" s="199">
        <v>1</v>
      </c>
      <c r="F188" s="5">
        <v>1</v>
      </c>
      <c r="G188" s="5">
        <v>1</v>
      </c>
      <c r="H188" s="1" t="s">
        <v>23</v>
      </c>
      <c r="I188" t="s">
        <v>500</v>
      </c>
      <c r="J188" t="s">
        <v>474</v>
      </c>
      <c r="K188">
        <v>0</v>
      </c>
      <c r="L188" t="s">
        <v>500</v>
      </c>
      <c r="M188" s="208" t="s">
        <v>483</v>
      </c>
      <c r="N188" t="s">
        <v>23</v>
      </c>
      <c r="O188" s="5" t="str">
        <f t="shared" si="20"/>
        <v>N</v>
      </c>
      <c r="P188" t="s">
        <v>475</v>
      </c>
      <c r="Q188" s="200" t="s">
        <v>475</v>
      </c>
      <c r="R188" s="200" t="str">
        <f t="shared" si="26"/>
        <v/>
      </c>
      <c r="S188" s="201"/>
      <c r="T188" t="s">
        <v>475</v>
      </c>
      <c r="U188" s="201"/>
      <c r="W188" s="201"/>
      <c r="X188" s="202">
        <v>0</v>
      </c>
      <c r="Y188" s="200" t="s">
        <v>475</v>
      </c>
      <c r="Z188" s="5" t="s">
        <v>475</v>
      </c>
      <c r="AA188" s="200" t="str">
        <f t="shared" si="21"/>
        <v/>
      </c>
      <c r="AB188" s="200" t="str">
        <f t="shared" si="22"/>
        <v/>
      </c>
      <c r="AC188" s="201"/>
      <c r="AD188" s="201"/>
      <c r="AE188" s="77">
        <f t="shared" si="23"/>
        <v>0</v>
      </c>
      <c r="AF188" s="77">
        <f t="shared" si="24"/>
        <v>0</v>
      </c>
      <c r="AG188" s="77">
        <f t="array" ref="AG188">IFERROR($D188*U,0)</f>
        <v>0</v>
      </c>
      <c r="AH188" s="77">
        <f t="shared" si="27"/>
        <v>0</v>
      </c>
      <c r="AI188" s="77">
        <f t="shared" si="27"/>
        <v>0</v>
      </c>
      <c r="AJ188" s="203"/>
      <c r="AK188" s="203"/>
      <c r="AL188" s="203"/>
      <c r="AM188" s="203"/>
      <c r="AN188" t="s">
        <v>25</v>
      </c>
      <c r="AO188">
        <v>0</v>
      </c>
      <c r="AP188" t="s">
        <v>475</v>
      </c>
    </row>
    <row r="189" spans="1:43" customFormat="1" x14ac:dyDescent="0.25">
      <c r="A189" s="198">
        <v>45291</v>
      </c>
      <c r="B189" t="s">
        <v>906</v>
      </c>
      <c r="C189" t="s">
        <v>907</v>
      </c>
      <c r="D189" s="5">
        <f t="shared" si="25"/>
        <v>2426879.6999999997</v>
      </c>
      <c r="E189" s="199">
        <v>1</v>
      </c>
      <c r="F189" s="5">
        <v>2522431.1999999997</v>
      </c>
      <c r="G189" s="5">
        <v>95551.5</v>
      </c>
      <c r="H189" s="1" t="s">
        <v>24</v>
      </c>
      <c r="I189" t="s">
        <v>473</v>
      </c>
      <c r="J189" t="s">
        <v>474</v>
      </c>
      <c r="K189">
        <v>0</v>
      </c>
      <c r="L189" t="s">
        <v>473</v>
      </c>
      <c r="M189" t="s">
        <v>473</v>
      </c>
      <c r="N189" t="s">
        <v>23</v>
      </c>
      <c r="O189" s="5" t="str">
        <f t="shared" si="20"/>
        <v>N</v>
      </c>
      <c r="P189" t="s">
        <v>475</v>
      </c>
      <c r="Q189" s="200" t="s">
        <v>475</v>
      </c>
      <c r="R189" s="200" t="str">
        <f t="shared" si="26"/>
        <v/>
      </c>
      <c r="S189" s="201"/>
      <c r="T189" t="s">
        <v>475</v>
      </c>
      <c r="U189" s="201"/>
      <c r="W189" s="201"/>
      <c r="X189" s="202">
        <v>0</v>
      </c>
      <c r="Y189" s="200" t="s">
        <v>475</v>
      </c>
      <c r="Z189" s="5" t="s">
        <v>475</v>
      </c>
      <c r="AA189" s="200" t="str">
        <f t="shared" si="21"/>
        <v/>
      </c>
      <c r="AB189" s="200" t="str">
        <f t="shared" si="22"/>
        <v/>
      </c>
      <c r="AC189" s="201"/>
      <c r="AD189" s="201"/>
      <c r="AE189" s="77">
        <f t="shared" si="23"/>
        <v>0</v>
      </c>
      <c r="AF189" s="77">
        <f t="shared" si="24"/>
        <v>0</v>
      </c>
      <c r="AG189" s="77">
        <f t="array" ref="AG189">IFERROR($D189*U,0)</f>
        <v>0</v>
      </c>
      <c r="AH189" s="77">
        <f t="shared" si="27"/>
        <v>0</v>
      </c>
      <c r="AI189" s="77">
        <f t="shared" si="27"/>
        <v>0</v>
      </c>
      <c r="AJ189" s="203"/>
      <c r="AK189" s="203"/>
      <c r="AL189" s="203"/>
      <c r="AM189" s="203"/>
      <c r="AN189" t="s">
        <v>475</v>
      </c>
      <c r="AO189" t="s">
        <v>475</v>
      </c>
      <c r="AP189" t="s">
        <v>475</v>
      </c>
    </row>
    <row r="190" spans="1:43" customFormat="1" x14ac:dyDescent="0.25">
      <c r="A190" s="198">
        <v>45291</v>
      </c>
      <c r="B190" t="s">
        <v>908</v>
      </c>
      <c r="C190" t="s">
        <v>909</v>
      </c>
      <c r="D190" s="5">
        <f t="shared" si="25"/>
        <v>68858.95</v>
      </c>
      <c r="E190" s="199">
        <v>1</v>
      </c>
      <c r="F190" s="5">
        <v>82963.95</v>
      </c>
      <c r="G190" s="5">
        <v>14105</v>
      </c>
      <c r="H190" s="1" t="s">
        <v>24</v>
      </c>
      <c r="I190" t="s">
        <v>482</v>
      </c>
      <c r="J190" t="s">
        <v>474</v>
      </c>
      <c r="K190">
        <v>0</v>
      </c>
      <c r="L190" t="s">
        <v>483</v>
      </c>
      <c r="M190" t="s">
        <v>483</v>
      </c>
      <c r="N190" t="s">
        <v>23</v>
      </c>
      <c r="O190" s="5" t="str">
        <f t="shared" si="20"/>
        <v>N</v>
      </c>
      <c r="P190" t="s">
        <v>487</v>
      </c>
      <c r="Q190" s="200">
        <v>0</v>
      </c>
      <c r="R190" s="200">
        <f t="shared" si="26"/>
        <v>0</v>
      </c>
      <c r="S190" s="201"/>
      <c r="T190">
        <v>0</v>
      </c>
      <c r="U190" s="201"/>
      <c r="W190" s="201"/>
      <c r="X190" s="202">
        <v>0</v>
      </c>
      <c r="Y190" s="200">
        <v>0</v>
      </c>
      <c r="Z190" s="5">
        <v>0</v>
      </c>
      <c r="AA190" s="200">
        <f t="shared" si="21"/>
        <v>0</v>
      </c>
      <c r="AB190" s="200">
        <f t="shared" si="22"/>
        <v>0</v>
      </c>
      <c r="AC190" s="201"/>
      <c r="AD190" s="201"/>
      <c r="AE190" s="77">
        <f t="shared" si="23"/>
        <v>0</v>
      </c>
      <c r="AF190" s="77">
        <f t="shared" si="24"/>
        <v>0</v>
      </c>
      <c r="AG190" s="77">
        <f t="array" ref="AG190">IFERROR($D190*U,0)</f>
        <v>0</v>
      </c>
      <c r="AH190" s="77">
        <f t="shared" si="27"/>
        <v>0</v>
      </c>
      <c r="AI190" s="77">
        <f t="shared" si="27"/>
        <v>0</v>
      </c>
      <c r="AJ190" s="203"/>
      <c r="AK190" s="203"/>
      <c r="AL190" s="203"/>
      <c r="AM190" s="203"/>
      <c r="AN190" t="s">
        <v>25</v>
      </c>
      <c r="AO190" t="s">
        <v>910</v>
      </c>
      <c r="AP190" t="s">
        <v>911</v>
      </c>
      <c r="AQ190" s="208" t="s">
        <v>490</v>
      </c>
    </row>
    <row r="191" spans="1:43" customFormat="1" x14ac:dyDescent="0.25">
      <c r="A191" s="198">
        <v>45291</v>
      </c>
      <c r="B191" t="s">
        <v>912</v>
      </c>
      <c r="C191" t="s">
        <v>913</v>
      </c>
      <c r="D191" s="5">
        <f t="shared" si="25"/>
        <v>6422172.9100000001</v>
      </c>
      <c r="E191" s="199">
        <v>1</v>
      </c>
      <c r="F191" s="5">
        <v>6691127.04</v>
      </c>
      <c r="G191" s="5">
        <v>268954.13</v>
      </c>
      <c r="H191" s="1" t="s">
        <v>24</v>
      </c>
      <c r="I191" t="s">
        <v>473</v>
      </c>
      <c r="J191" t="s">
        <v>474</v>
      </c>
      <c r="K191">
        <v>0</v>
      </c>
      <c r="L191" t="s">
        <v>473</v>
      </c>
      <c r="M191" t="s">
        <v>473</v>
      </c>
      <c r="N191" t="s">
        <v>23</v>
      </c>
      <c r="O191" s="5" t="str">
        <f t="shared" si="20"/>
        <v>N</v>
      </c>
      <c r="P191" t="s">
        <v>475</v>
      </c>
      <c r="Q191" s="200" t="s">
        <v>475</v>
      </c>
      <c r="R191" s="200" t="str">
        <f t="shared" si="26"/>
        <v/>
      </c>
      <c r="S191" s="201"/>
      <c r="T191" t="s">
        <v>475</v>
      </c>
      <c r="U191" s="201"/>
      <c r="W191" s="201"/>
      <c r="X191" s="202">
        <v>0</v>
      </c>
      <c r="Y191" s="200" t="s">
        <v>475</v>
      </c>
      <c r="Z191" s="5" t="s">
        <v>475</v>
      </c>
      <c r="AA191" s="200" t="str">
        <f t="shared" si="21"/>
        <v/>
      </c>
      <c r="AB191" s="200" t="str">
        <f t="shared" si="22"/>
        <v/>
      </c>
      <c r="AC191" s="201"/>
      <c r="AD191" s="201"/>
      <c r="AE191" s="77">
        <f t="shared" si="23"/>
        <v>0</v>
      </c>
      <c r="AF191" s="77">
        <f t="shared" si="24"/>
        <v>0</v>
      </c>
      <c r="AG191" s="77">
        <f t="array" ref="AG191">IFERROR($D191*U,0)</f>
        <v>0</v>
      </c>
      <c r="AH191" s="77">
        <f t="shared" si="27"/>
        <v>0</v>
      </c>
      <c r="AI191" s="77">
        <f t="shared" si="27"/>
        <v>0</v>
      </c>
      <c r="AJ191" s="203"/>
      <c r="AK191" s="203"/>
      <c r="AL191" s="203"/>
      <c r="AM191" s="203"/>
      <c r="AN191" t="s">
        <v>475</v>
      </c>
      <c r="AO191" t="s">
        <v>475</v>
      </c>
      <c r="AP191" t="s">
        <v>475</v>
      </c>
    </row>
    <row r="192" spans="1:43" customFormat="1" x14ac:dyDescent="0.25">
      <c r="A192" s="198">
        <v>45291</v>
      </c>
      <c r="B192" t="s">
        <v>914</v>
      </c>
      <c r="C192" t="s">
        <v>915</v>
      </c>
      <c r="D192" s="5">
        <f t="shared" si="25"/>
        <v>31622381.98</v>
      </c>
      <c r="E192" s="199">
        <v>1</v>
      </c>
      <c r="F192" s="5">
        <v>31636631</v>
      </c>
      <c r="G192" s="5">
        <v>14249.02</v>
      </c>
      <c r="H192" s="1" t="s">
        <v>24</v>
      </c>
      <c r="I192" t="s">
        <v>473</v>
      </c>
      <c r="J192" t="s">
        <v>474</v>
      </c>
      <c r="K192">
        <v>0</v>
      </c>
      <c r="L192" t="s">
        <v>473</v>
      </c>
      <c r="M192" t="s">
        <v>473</v>
      </c>
      <c r="N192" t="s">
        <v>23</v>
      </c>
      <c r="O192" s="5" t="str">
        <f t="shared" si="20"/>
        <v>N</v>
      </c>
      <c r="P192" t="s">
        <v>475</v>
      </c>
      <c r="Q192" s="200" t="s">
        <v>475</v>
      </c>
      <c r="R192" s="200" t="str">
        <f t="shared" si="26"/>
        <v/>
      </c>
      <c r="S192" s="201"/>
      <c r="T192" t="s">
        <v>475</v>
      </c>
      <c r="U192" s="201"/>
      <c r="W192" s="201"/>
      <c r="X192" s="202">
        <v>0</v>
      </c>
      <c r="Y192" s="200" t="s">
        <v>475</v>
      </c>
      <c r="Z192" s="5" t="s">
        <v>475</v>
      </c>
      <c r="AA192" s="200" t="str">
        <f t="shared" si="21"/>
        <v/>
      </c>
      <c r="AB192" s="200" t="str">
        <f t="shared" si="22"/>
        <v/>
      </c>
      <c r="AC192" s="201"/>
      <c r="AD192" s="201"/>
      <c r="AE192" s="77">
        <f t="shared" si="23"/>
        <v>0</v>
      </c>
      <c r="AF192" s="77">
        <f t="shared" si="24"/>
        <v>0</v>
      </c>
      <c r="AG192" s="77">
        <f t="array" ref="AG192">IFERROR($D192*U,0)</f>
        <v>0</v>
      </c>
      <c r="AH192" s="77">
        <f t="shared" si="27"/>
        <v>0</v>
      </c>
      <c r="AI192" s="77">
        <f t="shared" si="27"/>
        <v>0</v>
      </c>
      <c r="AJ192" s="203"/>
      <c r="AK192" s="203"/>
      <c r="AL192" s="203"/>
      <c r="AM192" s="203"/>
      <c r="AN192" t="s">
        <v>475</v>
      </c>
      <c r="AO192" t="s">
        <v>475</v>
      </c>
      <c r="AP192" t="s">
        <v>475</v>
      </c>
    </row>
    <row r="193" spans="1:42" customFormat="1" x14ac:dyDescent="0.25">
      <c r="A193" s="198">
        <v>45291</v>
      </c>
      <c r="B193" t="s">
        <v>916</v>
      </c>
      <c r="C193" t="s">
        <v>917</v>
      </c>
      <c r="D193" s="5">
        <f t="shared" si="25"/>
        <v>7214194.830000001</v>
      </c>
      <c r="E193" s="199">
        <v>1</v>
      </c>
      <c r="F193" s="5">
        <v>12245261.640000001</v>
      </c>
      <c r="G193" s="5">
        <v>5031066.8099999996</v>
      </c>
      <c r="H193" s="1" t="s">
        <v>24</v>
      </c>
      <c r="I193" t="s">
        <v>473</v>
      </c>
      <c r="J193" t="s">
        <v>474</v>
      </c>
      <c r="K193">
        <v>0</v>
      </c>
      <c r="L193" t="s">
        <v>473</v>
      </c>
      <c r="M193" t="s">
        <v>473</v>
      </c>
      <c r="N193" t="s">
        <v>23</v>
      </c>
      <c r="O193" s="5" t="str">
        <f t="shared" si="20"/>
        <v>N</v>
      </c>
      <c r="P193" t="s">
        <v>475</v>
      </c>
      <c r="Q193" s="200" t="s">
        <v>475</v>
      </c>
      <c r="R193" s="200" t="str">
        <f t="shared" si="26"/>
        <v/>
      </c>
      <c r="S193" s="201"/>
      <c r="T193" t="s">
        <v>475</v>
      </c>
      <c r="U193" s="201"/>
      <c r="W193" s="201"/>
      <c r="X193" s="202">
        <v>0</v>
      </c>
      <c r="Y193" s="200" t="s">
        <v>475</v>
      </c>
      <c r="Z193" s="5" t="s">
        <v>475</v>
      </c>
      <c r="AA193" s="200" t="str">
        <f t="shared" si="21"/>
        <v/>
      </c>
      <c r="AB193" s="200" t="str">
        <f t="shared" si="22"/>
        <v/>
      </c>
      <c r="AC193" s="201"/>
      <c r="AD193" s="201"/>
      <c r="AE193" s="77">
        <f t="shared" si="23"/>
        <v>0</v>
      </c>
      <c r="AF193" s="77">
        <f t="shared" si="24"/>
        <v>0</v>
      </c>
      <c r="AG193" s="77">
        <f t="array" ref="AG193">IFERROR($D193*U,0)</f>
        <v>0</v>
      </c>
      <c r="AH193" s="77">
        <f t="shared" si="27"/>
        <v>0</v>
      </c>
      <c r="AI193" s="77">
        <f t="shared" si="27"/>
        <v>0</v>
      </c>
      <c r="AJ193" s="203"/>
      <c r="AK193" s="203"/>
      <c r="AL193" s="203"/>
      <c r="AM193" s="203"/>
      <c r="AN193" t="s">
        <v>475</v>
      </c>
      <c r="AO193" t="s">
        <v>475</v>
      </c>
      <c r="AP193" t="s">
        <v>475</v>
      </c>
    </row>
    <row r="194" spans="1:42" customFormat="1" x14ac:dyDescent="0.25">
      <c r="A194" s="198">
        <v>45291</v>
      </c>
      <c r="B194" t="s">
        <v>918</v>
      </c>
      <c r="C194" t="s">
        <v>919</v>
      </c>
      <c r="D194" s="5">
        <f t="shared" si="25"/>
        <v>436453.54000000004</v>
      </c>
      <c r="E194" s="199">
        <v>1</v>
      </c>
      <c r="F194" s="5">
        <v>471100.08</v>
      </c>
      <c r="G194" s="5">
        <v>34646.54</v>
      </c>
      <c r="H194" s="1" t="s">
        <v>24</v>
      </c>
      <c r="I194" t="s">
        <v>482</v>
      </c>
      <c r="J194" t="s">
        <v>474</v>
      </c>
      <c r="K194">
        <v>0</v>
      </c>
      <c r="L194" t="s">
        <v>483</v>
      </c>
      <c r="M194" t="s">
        <v>483</v>
      </c>
      <c r="N194" t="s">
        <v>23</v>
      </c>
      <c r="O194" s="5" t="str">
        <f t="shared" ref="O194:O257" si="28">IF(OR(C194="FIS1",C194="FIS2",C194="FIS4",C194="Red"),"Y","N")</f>
        <v>N</v>
      </c>
      <c r="P194" t="s">
        <v>484</v>
      </c>
      <c r="Q194" s="200">
        <v>0</v>
      </c>
      <c r="R194" s="200">
        <f t="shared" si="26"/>
        <v>0</v>
      </c>
      <c r="S194" s="201"/>
      <c r="T194">
        <v>0</v>
      </c>
      <c r="U194" s="201"/>
      <c r="W194" s="201"/>
      <c r="X194" s="202">
        <v>0</v>
      </c>
      <c r="Y194" s="200">
        <v>0</v>
      </c>
      <c r="Z194" s="5">
        <v>0</v>
      </c>
      <c r="AA194" s="200">
        <f t="shared" ref="AA194:AA257" si="29">IFERROR(Y194*V194,"")</f>
        <v>0</v>
      </c>
      <c r="AB194" s="200">
        <f t="shared" ref="AB194:AB257" si="30">IFERROR(Z194*V194,"")</f>
        <v>0</v>
      </c>
      <c r="AC194" s="201"/>
      <c r="AD194" s="201"/>
      <c r="AE194" s="77">
        <f t="shared" ref="AE194:AE257" si="31">+IFERROR(R194*D194,0)</f>
        <v>0</v>
      </c>
      <c r="AF194" s="77">
        <f t="shared" ref="AF194:AF257" si="32">+IFERROR(D194*T194,0)</f>
        <v>0</v>
      </c>
      <c r="AG194" s="77">
        <f t="array" ref="AG194">IFERROR($D194*U,0)</f>
        <v>0</v>
      </c>
      <c r="AH194" s="77">
        <f t="shared" si="27"/>
        <v>0</v>
      </c>
      <c r="AI194" s="77">
        <f t="shared" si="27"/>
        <v>0</v>
      </c>
      <c r="AJ194" s="203"/>
      <c r="AK194" s="203"/>
      <c r="AL194" s="203"/>
      <c r="AM194" s="203"/>
      <c r="AN194" t="s">
        <v>25</v>
      </c>
      <c r="AO194">
        <v>0</v>
      </c>
      <c r="AP194" t="s">
        <v>475</v>
      </c>
    </row>
    <row r="195" spans="1:42" customFormat="1" x14ac:dyDescent="0.25">
      <c r="A195" s="198">
        <v>45291</v>
      </c>
      <c r="B195" t="s">
        <v>920</v>
      </c>
      <c r="C195" t="s">
        <v>921</v>
      </c>
      <c r="D195" s="5">
        <f t="shared" ref="D195:D258" si="33">+IF(F195-G195&lt;0,0,F195-G195)</f>
        <v>1222.2199999999998</v>
      </c>
      <c r="E195" s="199">
        <v>1</v>
      </c>
      <c r="F195" s="5">
        <v>2313.6999999999998</v>
      </c>
      <c r="G195" s="5">
        <v>1091.48</v>
      </c>
      <c r="H195" s="1" t="s">
        <v>24</v>
      </c>
      <c r="I195" t="s">
        <v>473</v>
      </c>
      <c r="J195" t="s">
        <v>474</v>
      </c>
      <c r="K195">
        <v>0</v>
      </c>
      <c r="L195" t="s">
        <v>473</v>
      </c>
      <c r="M195" t="s">
        <v>473</v>
      </c>
      <c r="N195" t="s">
        <v>23</v>
      </c>
      <c r="O195" s="5" t="str">
        <f t="shared" si="28"/>
        <v>N</v>
      </c>
      <c r="P195" t="s">
        <v>475</v>
      </c>
      <c r="Q195" s="200" t="s">
        <v>475</v>
      </c>
      <c r="R195" s="200" t="str">
        <f t="shared" si="26"/>
        <v/>
      </c>
      <c r="S195" s="201"/>
      <c r="T195" t="s">
        <v>475</v>
      </c>
      <c r="U195" s="201"/>
      <c r="W195" s="201"/>
      <c r="X195" s="202">
        <v>0</v>
      </c>
      <c r="Y195" s="200" t="s">
        <v>475</v>
      </c>
      <c r="Z195" s="5" t="s">
        <v>475</v>
      </c>
      <c r="AA195" s="200" t="str">
        <f t="shared" si="29"/>
        <v/>
      </c>
      <c r="AB195" s="200" t="str">
        <f t="shared" si="30"/>
        <v/>
      </c>
      <c r="AC195" s="201"/>
      <c r="AD195" s="201"/>
      <c r="AE195" s="77">
        <f t="shared" si="31"/>
        <v>0</v>
      </c>
      <c r="AF195" s="77">
        <f t="shared" si="32"/>
        <v>0</v>
      </c>
      <c r="AG195" s="77">
        <f t="array" ref="AG195">IFERROR($D195*U,0)</f>
        <v>0</v>
      </c>
      <c r="AH195" s="77">
        <f t="shared" si="27"/>
        <v>0</v>
      </c>
      <c r="AI195" s="77">
        <f t="shared" si="27"/>
        <v>0</v>
      </c>
      <c r="AJ195" s="203"/>
      <c r="AK195" s="203"/>
      <c r="AL195" s="203"/>
      <c r="AM195" s="203"/>
      <c r="AN195" t="s">
        <v>475</v>
      </c>
      <c r="AO195" t="s">
        <v>475</v>
      </c>
      <c r="AP195" t="s">
        <v>475</v>
      </c>
    </row>
    <row r="196" spans="1:42" customFormat="1" x14ac:dyDescent="0.25">
      <c r="A196" s="198">
        <v>45291</v>
      </c>
      <c r="B196" t="s">
        <v>922</v>
      </c>
      <c r="C196" t="s">
        <v>923</v>
      </c>
      <c r="D196" s="5">
        <f t="shared" si="33"/>
        <v>857179.49</v>
      </c>
      <c r="E196" s="199">
        <v>1</v>
      </c>
      <c r="F196" s="5">
        <v>912428.54999999993</v>
      </c>
      <c r="G196" s="5">
        <v>55249.06</v>
      </c>
      <c r="H196" s="1" t="s">
        <v>23</v>
      </c>
      <c r="I196" t="s">
        <v>500</v>
      </c>
      <c r="J196" t="s">
        <v>504</v>
      </c>
      <c r="K196">
        <v>1</v>
      </c>
      <c r="L196" t="s">
        <v>500</v>
      </c>
      <c r="N196" t="s">
        <v>24</v>
      </c>
      <c r="O196" s="5" t="str">
        <f t="shared" si="28"/>
        <v>N</v>
      </c>
      <c r="P196" t="s">
        <v>475</v>
      </c>
      <c r="Q196" s="200" t="s">
        <v>475</v>
      </c>
      <c r="R196" s="200" t="str">
        <f t="shared" si="26"/>
        <v/>
      </c>
      <c r="S196" s="201"/>
      <c r="T196" t="s">
        <v>475</v>
      </c>
      <c r="U196" s="201"/>
      <c r="W196" s="201"/>
      <c r="X196" s="202">
        <v>0</v>
      </c>
      <c r="Y196" s="200" t="s">
        <v>475</v>
      </c>
      <c r="Z196" s="5" t="s">
        <v>475</v>
      </c>
      <c r="AA196" s="200" t="str">
        <f t="shared" si="29"/>
        <v/>
      </c>
      <c r="AB196" s="200" t="str">
        <f t="shared" si="30"/>
        <v/>
      </c>
      <c r="AC196" s="201"/>
      <c r="AD196" s="201"/>
      <c r="AE196" s="77">
        <f t="shared" si="31"/>
        <v>0</v>
      </c>
      <c r="AF196" s="77">
        <f t="shared" si="32"/>
        <v>0</v>
      </c>
      <c r="AG196" s="77">
        <f t="array" ref="AG196">IFERROR($D196*U,0)</f>
        <v>0</v>
      </c>
      <c r="AH196" s="77">
        <f t="shared" si="27"/>
        <v>0</v>
      </c>
      <c r="AI196" s="77">
        <f t="shared" si="27"/>
        <v>0</v>
      </c>
      <c r="AJ196" s="203"/>
      <c r="AK196" s="203"/>
      <c r="AL196" s="203"/>
      <c r="AM196" s="203"/>
      <c r="AN196" t="s">
        <v>475</v>
      </c>
      <c r="AO196" t="s">
        <v>475</v>
      </c>
      <c r="AP196" t="s">
        <v>475</v>
      </c>
    </row>
    <row r="197" spans="1:42" customFormat="1" x14ac:dyDescent="0.25">
      <c r="A197" s="198">
        <v>45291</v>
      </c>
      <c r="B197" t="s">
        <v>924</v>
      </c>
      <c r="C197" t="s">
        <v>925</v>
      </c>
      <c r="D197" s="5">
        <f t="shared" si="33"/>
        <v>1036705.9099999999</v>
      </c>
      <c r="E197" s="199">
        <v>1</v>
      </c>
      <c r="F197" s="5">
        <v>1407341.43</v>
      </c>
      <c r="G197" s="5">
        <v>370635.52000000002</v>
      </c>
      <c r="H197" s="1" t="s">
        <v>23</v>
      </c>
      <c r="I197" t="s">
        <v>500</v>
      </c>
      <c r="J197" t="s">
        <v>504</v>
      </c>
      <c r="K197">
        <v>1</v>
      </c>
      <c r="L197" t="s">
        <v>500</v>
      </c>
      <c r="M197" s="208" t="s">
        <v>506</v>
      </c>
      <c r="N197" t="s">
        <v>24</v>
      </c>
      <c r="O197" s="5" t="str">
        <f t="shared" si="28"/>
        <v>N</v>
      </c>
      <c r="P197" t="s">
        <v>475</v>
      </c>
      <c r="Q197" s="200" t="s">
        <v>475</v>
      </c>
      <c r="R197" s="200" t="str">
        <f t="shared" si="26"/>
        <v/>
      </c>
      <c r="S197" s="201"/>
      <c r="T197" t="s">
        <v>475</v>
      </c>
      <c r="U197" s="201"/>
      <c r="W197" s="201"/>
      <c r="X197" s="202">
        <v>0</v>
      </c>
      <c r="Y197" s="200" t="s">
        <v>475</v>
      </c>
      <c r="Z197" s="5" t="s">
        <v>475</v>
      </c>
      <c r="AA197" s="200" t="str">
        <f t="shared" si="29"/>
        <v/>
      </c>
      <c r="AB197" s="200" t="str">
        <f t="shared" si="30"/>
        <v/>
      </c>
      <c r="AC197" s="201"/>
      <c r="AD197" s="201"/>
      <c r="AE197" s="77">
        <f t="shared" si="31"/>
        <v>0</v>
      </c>
      <c r="AF197" s="77">
        <f t="shared" si="32"/>
        <v>0</v>
      </c>
      <c r="AG197" s="77">
        <f t="array" ref="AG197">IFERROR($D197*U,0)</f>
        <v>0</v>
      </c>
      <c r="AH197" s="77">
        <f t="shared" si="27"/>
        <v>0</v>
      </c>
      <c r="AI197" s="77">
        <f t="shared" si="27"/>
        <v>0</v>
      </c>
      <c r="AJ197" s="203"/>
      <c r="AK197" s="203"/>
      <c r="AL197" s="203"/>
      <c r="AM197" s="203"/>
      <c r="AN197" t="s">
        <v>22</v>
      </c>
      <c r="AO197" t="s">
        <v>571</v>
      </c>
      <c r="AP197" t="s">
        <v>475</v>
      </c>
    </row>
    <row r="198" spans="1:42" customFormat="1" x14ac:dyDescent="0.25">
      <c r="A198" s="198">
        <v>45291</v>
      </c>
      <c r="B198" t="s">
        <v>926</v>
      </c>
      <c r="C198" t="s">
        <v>927</v>
      </c>
      <c r="D198" s="5">
        <f t="shared" si="33"/>
        <v>1148.0899999999999</v>
      </c>
      <c r="E198" s="199">
        <v>1</v>
      </c>
      <c r="F198" s="5">
        <v>1608.52</v>
      </c>
      <c r="G198" s="5">
        <v>460.43</v>
      </c>
      <c r="H198" s="1" t="s">
        <v>24</v>
      </c>
      <c r="I198" t="s">
        <v>473</v>
      </c>
      <c r="J198" t="s">
        <v>474</v>
      </c>
      <c r="K198">
        <v>0</v>
      </c>
      <c r="L198" t="s">
        <v>473</v>
      </c>
      <c r="M198" t="s">
        <v>473</v>
      </c>
      <c r="N198" t="s">
        <v>23</v>
      </c>
      <c r="O198" s="5" t="str">
        <f t="shared" si="28"/>
        <v>N</v>
      </c>
      <c r="P198" t="s">
        <v>475</v>
      </c>
      <c r="Q198" s="200" t="s">
        <v>475</v>
      </c>
      <c r="R198" s="200" t="str">
        <f t="shared" si="26"/>
        <v/>
      </c>
      <c r="S198" s="201"/>
      <c r="T198" t="s">
        <v>475</v>
      </c>
      <c r="U198" s="201"/>
      <c r="W198" s="201"/>
      <c r="X198" s="202">
        <v>0</v>
      </c>
      <c r="Y198" s="200" t="s">
        <v>475</v>
      </c>
      <c r="Z198" s="5" t="s">
        <v>475</v>
      </c>
      <c r="AA198" s="200" t="str">
        <f t="shared" si="29"/>
        <v/>
      </c>
      <c r="AB198" s="200" t="str">
        <f t="shared" si="30"/>
        <v/>
      </c>
      <c r="AC198" s="201"/>
      <c r="AD198" s="201"/>
      <c r="AE198" s="77">
        <f t="shared" si="31"/>
        <v>0</v>
      </c>
      <c r="AF198" s="77">
        <f t="shared" si="32"/>
        <v>0</v>
      </c>
      <c r="AG198" s="77">
        <f t="array" ref="AG198">IFERROR($D198*U,0)</f>
        <v>0</v>
      </c>
      <c r="AH198" s="77">
        <f t="shared" si="27"/>
        <v>0</v>
      </c>
      <c r="AI198" s="77">
        <f t="shared" si="27"/>
        <v>0</v>
      </c>
      <c r="AJ198" s="203"/>
      <c r="AK198" s="203"/>
      <c r="AL198" s="203"/>
      <c r="AM198" s="203"/>
      <c r="AN198" t="s">
        <v>475</v>
      </c>
      <c r="AO198" t="s">
        <v>475</v>
      </c>
      <c r="AP198" t="s">
        <v>475</v>
      </c>
    </row>
    <row r="199" spans="1:42" customFormat="1" x14ac:dyDescent="0.25">
      <c r="A199" s="198">
        <v>45291</v>
      </c>
      <c r="B199" t="s">
        <v>928</v>
      </c>
      <c r="C199" t="s">
        <v>929</v>
      </c>
      <c r="D199" s="5">
        <f t="shared" si="33"/>
        <v>22791159.43</v>
      </c>
      <c r="E199" s="199">
        <v>1</v>
      </c>
      <c r="F199" s="5">
        <v>24441297.940000001</v>
      </c>
      <c r="G199" s="5">
        <v>1650138.51</v>
      </c>
      <c r="H199" s="1" t="s">
        <v>23</v>
      </c>
      <c r="I199" t="s">
        <v>500</v>
      </c>
      <c r="J199" t="s">
        <v>504</v>
      </c>
      <c r="K199">
        <v>1</v>
      </c>
      <c r="L199" t="s">
        <v>500</v>
      </c>
      <c r="M199" s="208" t="s">
        <v>506</v>
      </c>
      <c r="N199" t="s">
        <v>24</v>
      </c>
      <c r="O199" s="5" t="str">
        <f t="shared" si="28"/>
        <v>N</v>
      </c>
      <c r="P199" t="s">
        <v>475</v>
      </c>
      <c r="Q199" s="200" t="s">
        <v>475</v>
      </c>
      <c r="R199" s="200" t="str">
        <f t="shared" si="26"/>
        <v/>
      </c>
      <c r="S199" s="201"/>
      <c r="T199" t="s">
        <v>475</v>
      </c>
      <c r="U199" s="201"/>
      <c r="W199" s="201"/>
      <c r="X199" s="202">
        <v>0</v>
      </c>
      <c r="Y199" s="200" t="s">
        <v>475</v>
      </c>
      <c r="Z199" s="5" t="s">
        <v>475</v>
      </c>
      <c r="AA199" s="200" t="str">
        <f t="shared" si="29"/>
        <v/>
      </c>
      <c r="AB199" s="200" t="str">
        <f t="shared" si="30"/>
        <v/>
      </c>
      <c r="AC199" s="201"/>
      <c r="AD199" s="201"/>
      <c r="AE199" s="77">
        <f t="shared" si="31"/>
        <v>0</v>
      </c>
      <c r="AF199" s="77">
        <f t="shared" si="32"/>
        <v>0</v>
      </c>
      <c r="AG199" s="77">
        <f t="array" ref="AG199">IFERROR($D199*U,0)</f>
        <v>0</v>
      </c>
      <c r="AH199" s="77">
        <f t="shared" si="27"/>
        <v>0</v>
      </c>
      <c r="AI199" s="77">
        <f t="shared" si="27"/>
        <v>0</v>
      </c>
      <c r="AJ199" s="203"/>
      <c r="AK199" s="203"/>
      <c r="AL199" s="203"/>
      <c r="AM199" s="203"/>
      <c r="AN199" t="s">
        <v>22</v>
      </c>
      <c r="AO199" t="s">
        <v>672</v>
      </c>
      <c r="AP199" t="s">
        <v>475</v>
      </c>
    </row>
    <row r="200" spans="1:42" customFormat="1" x14ac:dyDescent="0.25">
      <c r="A200" s="198">
        <v>45291</v>
      </c>
      <c r="B200" t="s">
        <v>930</v>
      </c>
      <c r="C200" t="s">
        <v>931</v>
      </c>
      <c r="D200" s="5">
        <f t="shared" si="33"/>
        <v>623266.09</v>
      </c>
      <c r="E200" s="199">
        <v>1</v>
      </c>
      <c r="F200" s="5">
        <v>709505.1</v>
      </c>
      <c r="G200" s="5">
        <v>86239.01</v>
      </c>
      <c r="H200" s="1" t="s">
        <v>24</v>
      </c>
      <c r="I200" t="s">
        <v>482</v>
      </c>
      <c r="J200" t="s">
        <v>474</v>
      </c>
      <c r="K200">
        <v>0</v>
      </c>
      <c r="L200" t="s">
        <v>483</v>
      </c>
      <c r="M200" t="s">
        <v>483</v>
      </c>
      <c r="N200" t="s">
        <v>23</v>
      </c>
      <c r="O200" s="5" t="str">
        <f t="shared" si="28"/>
        <v>N</v>
      </c>
      <c r="P200" t="s">
        <v>487</v>
      </c>
      <c r="Q200" s="200">
        <v>0.13300000000000001</v>
      </c>
      <c r="R200" s="200">
        <f t="shared" si="26"/>
        <v>0.13300000000000001</v>
      </c>
      <c r="S200" s="201"/>
      <c r="T200">
        <v>4.0000000000000001E-3</v>
      </c>
      <c r="U200" s="201"/>
      <c r="V200">
        <v>1</v>
      </c>
      <c r="W200" s="201"/>
      <c r="X200" s="202">
        <v>0</v>
      </c>
      <c r="Y200" s="200">
        <v>3.0000000000000001E-3</v>
      </c>
      <c r="Z200" s="5">
        <v>1E-3</v>
      </c>
      <c r="AA200" s="200">
        <f t="shared" si="29"/>
        <v>3.0000000000000001E-3</v>
      </c>
      <c r="AB200" s="200">
        <f t="shared" si="30"/>
        <v>1E-3</v>
      </c>
      <c r="AC200" s="201"/>
      <c r="AD200" s="201"/>
      <c r="AE200" s="77">
        <f t="shared" si="31"/>
        <v>82894.389970000004</v>
      </c>
      <c r="AF200" s="77">
        <f t="shared" si="32"/>
        <v>2493.0643599999999</v>
      </c>
      <c r="AG200" s="77">
        <f t="array" ref="AG200">IFERROR($D200*U,0)</f>
        <v>0</v>
      </c>
      <c r="AH200" s="77">
        <f t="shared" si="27"/>
        <v>1869.79827</v>
      </c>
      <c r="AI200" s="77">
        <f t="shared" si="27"/>
        <v>623.26608999999996</v>
      </c>
      <c r="AJ200" s="203"/>
      <c r="AK200" s="203"/>
      <c r="AL200" s="203"/>
      <c r="AM200" s="203"/>
      <c r="AN200" t="s">
        <v>25</v>
      </c>
      <c r="AO200" t="s">
        <v>932</v>
      </c>
      <c r="AP200" t="s">
        <v>475</v>
      </c>
    </row>
    <row r="201" spans="1:42" customFormat="1" x14ac:dyDescent="0.25">
      <c r="A201" s="198">
        <v>45291</v>
      </c>
      <c r="B201" t="s">
        <v>933</v>
      </c>
      <c r="C201" t="s">
        <v>934</v>
      </c>
      <c r="D201" s="5">
        <f t="shared" si="33"/>
        <v>54620.580000000075</v>
      </c>
      <c r="E201" s="199">
        <v>1</v>
      </c>
      <c r="F201" s="5">
        <v>759552.05</v>
      </c>
      <c r="G201" s="5">
        <v>704931.47</v>
      </c>
      <c r="H201" s="1" t="s">
        <v>23</v>
      </c>
      <c r="I201" t="s">
        <v>500</v>
      </c>
      <c r="J201" t="s">
        <v>474</v>
      </c>
      <c r="K201">
        <v>0</v>
      </c>
      <c r="L201" t="s">
        <v>500</v>
      </c>
      <c r="N201" t="s">
        <v>23</v>
      </c>
      <c r="O201" s="5" t="str">
        <f t="shared" si="28"/>
        <v>N</v>
      </c>
      <c r="P201" t="s">
        <v>475</v>
      </c>
      <c r="Q201" s="200" t="s">
        <v>475</v>
      </c>
      <c r="R201" s="200" t="str">
        <f t="shared" ref="R201:R264" si="34">IFERROR(V201*Q201,"")</f>
        <v/>
      </c>
      <c r="S201" s="201"/>
      <c r="T201" t="s">
        <v>475</v>
      </c>
      <c r="U201" s="201"/>
      <c r="W201" s="201"/>
      <c r="X201" s="202">
        <v>0</v>
      </c>
      <c r="Y201" s="200" t="s">
        <v>475</v>
      </c>
      <c r="Z201" s="5" t="s">
        <v>475</v>
      </c>
      <c r="AA201" s="200" t="str">
        <f t="shared" si="29"/>
        <v/>
      </c>
      <c r="AB201" s="200" t="str">
        <f t="shared" si="30"/>
        <v/>
      </c>
      <c r="AC201" s="201"/>
      <c r="AD201" s="201"/>
      <c r="AE201" s="77">
        <f t="shared" si="31"/>
        <v>0</v>
      </c>
      <c r="AF201" s="77">
        <f t="shared" si="32"/>
        <v>0</v>
      </c>
      <c r="AG201" s="77">
        <f t="array" ref="AG201">IFERROR($D201*U,0)</f>
        <v>0</v>
      </c>
      <c r="AH201" s="77">
        <f t="shared" si="27"/>
        <v>0</v>
      </c>
      <c r="AI201" s="77">
        <f t="shared" si="27"/>
        <v>0</v>
      </c>
      <c r="AJ201" s="203"/>
      <c r="AK201" s="203"/>
      <c r="AL201" s="203"/>
      <c r="AM201" s="203"/>
      <c r="AN201" t="s">
        <v>475</v>
      </c>
      <c r="AO201" t="s">
        <v>475</v>
      </c>
      <c r="AP201" t="s">
        <v>475</v>
      </c>
    </row>
    <row r="202" spans="1:42" customFormat="1" x14ac:dyDescent="0.25">
      <c r="A202" s="198">
        <v>45291</v>
      </c>
      <c r="B202" t="s">
        <v>935</v>
      </c>
      <c r="C202" t="s">
        <v>936</v>
      </c>
      <c r="D202" s="5">
        <f t="shared" si="33"/>
        <v>1984663.2099999997</v>
      </c>
      <c r="E202" s="199">
        <v>1</v>
      </c>
      <c r="F202" s="5">
        <v>2099567.0099999998</v>
      </c>
      <c r="G202" s="5">
        <v>114903.8</v>
      </c>
      <c r="H202" s="1" t="s">
        <v>24</v>
      </c>
      <c r="I202" t="s">
        <v>482</v>
      </c>
      <c r="J202" t="s">
        <v>474</v>
      </c>
      <c r="K202">
        <v>0</v>
      </c>
      <c r="L202" t="s">
        <v>483</v>
      </c>
      <c r="M202" t="s">
        <v>483</v>
      </c>
      <c r="N202" t="s">
        <v>23</v>
      </c>
      <c r="O202" s="5" t="str">
        <f t="shared" si="28"/>
        <v>N</v>
      </c>
      <c r="P202" t="s">
        <v>484</v>
      </c>
      <c r="Q202" s="200">
        <v>0</v>
      </c>
      <c r="R202" s="200">
        <f t="shared" si="34"/>
        <v>0</v>
      </c>
      <c r="S202" s="201"/>
      <c r="T202">
        <v>0</v>
      </c>
      <c r="U202" s="201"/>
      <c r="W202" s="201"/>
      <c r="X202" s="202">
        <v>0</v>
      </c>
      <c r="Y202" s="200">
        <v>0</v>
      </c>
      <c r="Z202" s="5">
        <v>0</v>
      </c>
      <c r="AA202" s="200">
        <f t="shared" si="29"/>
        <v>0</v>
      </c>
      <c r="AB202" s="200">
        <f t="shared" si="30"/>
        <v>0</v>
      </c>
      <c r="AC202" s="201"/>
      <c r="AD202" s="201"/>
      <c r="AE202" s="77">
        <f t="shared" si="31"/>
        <v>0</v>
      </c>
      <c r="AF202" s="77">
        <f t="shared" si="32"/>
        <v>0</v>
      </c>
      <c r="AG202" s="77">
        <f t="array" ref="AG202">IFERROR($D202*U,0)</f>
        <v>0</v>
      </c>
      <c r="AH202" s="77">
        <f t="shared" si="27"/>
        <v>0</v>
      </c>
      <c r="AI202" s="77">
        <f t="shared" si="27"/>
        <v>0</v>
      </c>
      <c r="AJ202" s="203"/>
      <c r="AK202" s="203"/>
      <c r="AL202" s="203"/>
      <c r="AM202" s="203"/>
      <c r="AN202" t="s">
        <v>25</v>
      </c>
      <c r="AO202" t="s">
        <v>937</v>
      </c>
      <c r="AP202" t="s">
        <v>475</v>
      </c>
    </row>
    <row r="203" spans="1:42" customFormat="1" x14ac:dyDescent="0.25">
      <c r="A203" s="198">
        <v>45291</v>
      </c>
      <c r="B203" t="s">
        <v>938</v>
      </c>
      <c r="C203" t="s">
        <v>939</v>
      </c>
      <c r="D203" s="5">
        <f t="shared" si="33"/>
        <v>36280466.880000003</v>
      </c>
      <c r="E203" s="199">
        <v>0</v>
      </c>
      <c r="F203" s="5">
        <v>36280466.880000003</v>
      </c>
      <c r="G203" s="5">
        <v>0</v>
      </c>
      <c r="H203" s="1" t="s">
        <v>23</v>
      </c>
      <c r="I203" t="s">
        <v>500</v>
      </c>
      <c r="J203" t="s">
        <v>504</v>
      </c>
      <c r="K203">
        <v>1</v>
      </c>
      <c r="L203" t="s">
        <v>500</v>
      </c>
      <c r="N203" t="s">
        <v>24</v>
      </c>
      <c r="O203" s="5" t="str">
        <f t="shared" si="28"/>
        <v>N</v>
      </c>
      <c r="P203" t="s">
        <v>475</v>
      </c>
      <c r="Q203" s="200" t="s">
        <v>475</v>
      </c>
      <c r="R203" s="200" t="str">
        <f t="shared" si="34"/>
        <v/>
      </c>
      <c r="S203" s="201"/>
      <c r="T203" t="s">
        <v>475</v>
      </c>
      <c r="U203" s="201"/>
      <c r="W203" s="201"/>
      <c r="X203" s="202">
        <v>0</v>
      </c>
      <c r="Y203" s="200" t="s">
        <v>475</v>
      </c>
      <c r="Z203" s="5" t="s">
        <v>475</v>
      </c>
      <c r="AA203" s="200" t="str">
        <f t="shared" si="29"/>
        <v/>
      </c>
      <c r="AB203" s="200" t="str">
        <f t="shared" si="30"/>
        <v/>
      </c>
      <c r="AC203" s="201"/>
      <c r="AD203" s="201"/>
      <c r="AE203" s="77">
        <f t="shared" si="31"/>
        <v>0</v>
      </c>
      <c r="AF203" s="77">
        <f t="shared" si="32"/>
        <v>0</v>
      </c>
      <c r="AG203" s="77">
        <f t="array" ref="AG203">IFERROR($D203*U,0)</f>
        <v>0</v>
      </c>
      <c r="AH203" s="77">
        <f t="shared" si="27"/>
        <v>0</v>
      </c>
      <c r="AI203" s="77">
        <f t="shared" si="27"/>
        <v>0</v>
      </c>
      <c r="AJ203" s="203"/>
      <c r="AK203" s="203"/>
      <c r="AL203" s="203"/>
      <c r="AM203" s="203"/>
      <c r="AN203" t="s">
        <v>475</v>
      </c>
      <c r="AO203" t="s">
        <v>475</v>
      </c>
      <c r="AP203" t="s">
        <v>475</v>
      </c>
    </row>
    <row r="204" spans="1:42" customFormat="1" x14ac:dyDescent="0.25">
      <c r="A204" s="198">
        <v>45291</v>
      </c>
      <c r="B204" t="s">
        <v>940</v>
      </c>
      <c r="C204" t="s">
        <v>941</v>
      </c>
      <c r="D204" s="5">
        <f t="shared" si="33"/>
        <v>14126131.199999999</v>
      </c>
      <c r="E204" s="199">
        <v>1</v>
      </c>
      <c r="F204" s="5">
        <v>15988262.399999999</v>
      </c>
      <c r="G204" s="5">
        <v>1862131.2</v>
      </c>
      <c r="H204" s="1" t="s">
        <v>24</v>
      </c>
      <c r="I204" t="s">
        <v>473</v>
      </c>
      <c r="J204" t="s">
        <v>474</v>
      </c>
      <c r="K204">
        <v>0</v>
      </c>
      <c r="L204" t="s">
        <v>473</v>
      </c>
      <c r="M204" t="s">
        <v>473</v>
      </c>
      <c r="N204" t="s">
        <v>23</v>
      </c>
      <c r="O204" s="5" t="str">
        <f t="shared" si="28"/>
        <v>N</v>
      </c>
      <c r="P204" t="s">
        <v>475</v>
      </c>
      <c r="Q204" s="200" t="s">
        <v>475</v>
      </c>
      <c r="R204" s="200" t="str">
        <f t="shared" si="34"/>
        <v/>
      </c>
      <c r="S204" s="201"/>
      <c r="T204" t="s">
        <v>475</v>
      </c>
      <c r="U204" s="201"/>
      <c r="W204" s="201"/>
      <c r="X204" s="202">
        <v>0</v>
      </c>
      <c r="Y204" s="200" t="s">
        <v>475</v>
      </c>
      <c r="Z204" s="5" t="s">
        <v>475</v>
      </c>
      <c r="AA204" s="200" t="str">
        <f t="shared" si="29"/>
        <v/>
      </c>
      <c r="AB204" s="200" t="str">
        <f t="shared" si="30"/>
        <v/>
      </c>
      <c r="AC204" s="201"/>
      <c r="AD204" s="201"/>
      <c r="AE204" s="77">
        <f t="shared" si="31"/>
        <v>0</v>
      </c>
      <c r="AF204" s="77">
        <f t="shared" si="32"/>
        <v>0</v>
      </c>
      <c r="AG204" s="77">
        <f t="array" ref="AG204">IFERROR($D204*U,0)</f>
        <v>0</v>
      </c>
      <c r="AH204" s="77">
        <f t="shared" si="27"/>
        <v>0</v>
      </c>
      <c r="AI204" s="77">
        <f t="shared" si="27"/>
        <v>0</v>
      </c>
      <c r="AJ204" s="203"/>
      <c r="AK204" s="203"/>
      <c r="AL204" s="203"/>
      <c r="AM204" s="203"/>
      <c r="AN204" t="s">
        <v>475</v>
      </c>
      <c r="AO204" t="s">
        <v>475</v>
      </c>
      <c r="AP204" t="s">
        <v>475</v>
      </c>
    </row>
    <row r="205" spans="1:42" customFormat="1" x14ac:dyDescent="0.25">
      <c r="A205" s="198">
        <v>45291</v>
      </c>
      <c r="B205" t="s">
        <v>942</v>
      </c>
      <c r="C205" t="s">
        <v>943</v>
      </c>
      <c r="D205" s="5">
        <f t="shared" si="33"/>
        <v>0</v>
      </c>
      <c r="E205" s="199">
        <v>1</v>
      </c>
      <c r="F205" s="5">
        <v>187511.42</v>
      </c>
      <c r="G205" s="5">
        <v>1051880.1599999999</v>
      </c>
      <c r="H205" s="1" t="s">
        <v>24</v>
      </c>
      <c r="I205" t="s">
        <v>473</v>
      </c>
      <c r="J205" t="s">
        <v>474</v>
      </c>
      <c r="K205">
        <v>0</v>
      </c>
      <c r="L205" t="s">
        <v>473</v>
      </c>
      <c r="M205" t="s">
        <v>473</v>
      </c>
      <c r="N205" t="s">
        <v>23</v>
      </c>
      <c r="O205" s="5" t="str">
        <f t="shared" si="28"/>
        <v>N</v>
      </c>
      <c r="P205" t="s">
        <v>475</v>
      </c>
      <c r="Q205" s="200" t="s">
        <v>475</v>
      </c>
      <c r="R205" s="200" t="str">
        <f t="shared" si="34"/>
        <v/>
      </c>
      <c r="S205" s="201"/>
      <c r="T205" t="s">
        <v>475</v>
      </c>
      <c r="U205" s="201"/>
      <c r="W205" s="201"/>
      <c r="X205" s="202">
        <v>0</v>
      </c>
      <c r="Y205" s="200" t="s">
        <v>475</v>
      </c>
      <c r="Z205" s="5" t="s">
        <v>475</v>
      </c>
      <c r="AA205" s="200" t="str">
        <f t="shared" si="29"/>
        <v/>
      </c>
      <c r="AB205" s="200" t="str">
        <f t="shared" si="30"/>
        <v/>
      </c>
      <c r="AC205" s="201"/>
      <c r="AD205" s="201"/>
      <c r="AE205" s="77">
        <f t="shared" si="31"/>
        <v>0</v>
      </c>
      <c r="AF205" s="77">
        <f t="shared" si="32"/>
        <v>0</v>
      </c>
      <c r="AG205" s="77">
        <f t="array" ref="AG205">IFERROR($D205*U,0)</f>
        <v>0</v>
      </c>
      <c r="AH205" s="77">
        <f t="shared" si="27"/>
        <v>0</v>
      </c>
      <c r="AI205" s="77">
        <f t="shared" si="27"/>
        <v>0</v>
      </c>
      <c r="AJ205" s="203"/>
      <c r="AK205" s="203"/>
      <c r="AL205" s="203"/>
      <c r="AM205" s="203"/>
      <c r="AN205" t="s">
        <v>475</v>
      </c>
      <c r="AO205" t="s">
        <v>475</v>
      </c>
      <c r="AP205" t="s">
        <v>475</v>
      </c>
    </row>
    <row r="206" spans="1:42" customFormat="1" x14ac:dyDescent="0.25">
      <c r="A206" s="198">
        <v>45291</v>
      </c>
      <c r="B206" t="s">
        <v>944</v>
      </c>
      <c r="C206" t="s">
        <v>945</v>
      </c>
      <c r="D206" s="5">
        <f t="shared" si="33"/>
        <v>432488.32999999996</v>
      </c>
      <c r="E206" s="199">
        <v>1</v>
      </c>
      <c r="F206" s="5">
        <v>666434.18999999994</v>
      </c>
      <c r="G206" s="5">
        <v>233945.86</v>
      </c>
      <c r="H206" s="1" t="s">
        <v>24</v>
      </c>
      <c r="I206" t="s">
        <v>482</v>
      </c>
      <c r="J206" t="s">
        <v>474</v>
      </c>
      <c r="K206">
        <v>0</v>
      </c>
      <c r="L206" t="s">
        <v>483</v>
      </c>
      <c r="M206" t="s">
        <v>483</v>
      </c>
      <c r="N206" t="s">
        <v>23</v>
      </c>
      <c r="O206" s="5" t="str">
        <f t="shared" si="28"/>
        <v>N</v>
      </c>
      <c r="P206" t="s">
        <v>484</v>
      </c>
      <c r="Q206" s="200">
        <v>0</v>
      </c>
      <c r="R206" s="200">
        <f t="shared" si="34"/>
        <v>0</v>
      </c>
      <c r="S206" s="201"/>
      <c r="T206">
        <v>0</v>
      </c>
      <c r="U206" s="201"/>
      <c r="W206" s="201"/>
      <c r="X206" s="202">
        <v>0</v>
      </c>
      <c r="Y206" s="200">
        <v>0</v>
      </c>
      <c r="Z206" s="5">
        <v>0</v>
      </c>
      <c r="AA206" s="200">
        <f t="shared" si="29"/>
        <v>0</v>
      </c>
      <c r="AB206" s="200">
        <f t="shared" si="30"/>
        <v>0</v>
      </c>
      <c r="AC206" s="201"/>
      <c r="AD206" s="201"/>
      <c r="AE206" s="77">
        <f t="shared" si="31"/>
        <v>0</v>
      </c>
      <c r="AF206" s="77">
        <f t="shared" si="32"/>
        <v>0</v>
      </c>
      <c r="AG206" s="77">
        <f t="array" ref="AG206">IFERROR($D206*U,0)</f>
        <v>0</v>
      </c>
      <c r="AH206" s="77">
        <f t="shared" si="27"/>
        <v>0</v>
      </c>
      <c r="AI206" s="77">
        <f t="shared" si="27"/>
        <v>0</v>
      </c>
      <c r="AJ206" s="203"/>
      <c r="AK206" s="203"/>
      <c r="AL206" s="203"/>
      <c r="AM206" s="203"/>
      <c r="AN206" t="s">
        <v>25</v>
      </c>
      <c r="AO206" t="s">
        <v>946</v>
      </c>
      <c r="AP206" t="s">
        <v>475</v>
      </c>
    </row>
    <row r="207" spans="1:42" customFormat="1" x14ac:dyDescent="0.25">
      <c r="A207" s="198">
        <v>45291</v>
      </c>
      <c r="B207" t="s">
        <v>947</v>
      </c>
      <c r="C207" t="s">
        <v>948</v>
      </c>
      <c r="D207" s="5">
        <f t="shared" si="33"/>
        <v>7398113.8199999994</v>
      </c>
      <c r="E207" s="199">
        <v>0</v>
      </c>
      <c r="F207" s="5">
        <v>7398113.8199999994</v>
      </c>
      <c r="G207" s="5">
        <v>0</v>
      </c>
      <c r="H207" s="1" t="s">
        <v>23</v>
      </c>
      <c r="I207" t="s">
        <v>500</v>
      </c>
      <c r="J207" t="s">
        <v>504</v>
      </c>
      <c r="K207">
        <v>1</v>
      </c>
      <c r="L207" t="s">
        <v>500</v>
      </c>
      <c r="N207" t="s">
        <v>24</v>
      </c>
      <c r="O207" s="5" t="str">
        <f t="shared" si="28"/>
        <v>N</v>
      </c>
      <c r="P207" t="s">
        <v>475</v>
      </c>
      <c r="Q207" s="200" t="s">
        <v>475</v>
      </c>
      <c r="R207" s="200" t="str">
        <f t="shared" si="34"/>
        <v/>
      </c>
      <c r="S207" s="201"/>
      <c r="T207" t="s">
        <v>475</v>
      </c>
      <c r="U207" s="201"/>
      <c r="W207" s="201"/>
      <c r="X207" s="202">
        <v>0</v>
      </c>
      <c r="Y207" s="200" t="s">
        <v>475</v>
      </c>
      <c r="Z207" s="5" t="s">
        <v>475</v>
      </c>
      <c r="AA207" s="200" t="str">
        <f t="shared" si="29"/>
        <v/>
      </c>
      <c r="AB207" s="200" t="str">
        <f t="shared" si="30"/>
        <v/>
      </c>
      <c r="AC207" s="201"/>
      <c r="AD207" s="201"/>
      <c r="AE207" s="77">
        <f t="shared" si="31"/>
        <v>0</v>
      </c>
      <c r="AF207" s="77">
        <f t="shared" si="32"/>
        <v>0</v>
      </c>
      <c r="AG207" s="77">
        <f t="array" ref="AG207">IFERROR($D207*U,0)</f>
        <v>0</v>
      </c>
      <c r="AH207" s="77">
        <f t="shared" si="27"/>
        <v>0</v>
      </c>
      <c r="AI207" s="77">
        <f t="shared" si="27"/>
        <v>0</v>
      </c>
      <c r="AJ207" s="203"/>
      <c r="AK207" s="203"/>
      <c r="AL207" s="203"/>
      <c r="AM207" s="203"/>
      <c r="AN207" t="s">
        <v>475</v>
      </c>
      <c r="AO207" t="s">
        <v>475</v>
      </c>
      <c r="AP207" t="s">
        <v>475</v>
      </c>
    </row>
    <row r="208" spans="1:42" customFormat="1" x14ac:dyDescent="0.25">
      <c r="A208" s="198">
        <v>45291</v>
      </c>
      <c r="B208" t="s">
        <v>949</v>
      </c>
      <c r="C208" t="s">
        <v>950</v>
      </c>
      <c r="D208" s="5">
        <f t="shared" si="33"/>
        <v>2115795.92</v>
      </c>
      <c r="E208" s="199">
        <v>1</v>
      </c>
      <c r="F208" s="5">
        <v>2125063.92</v>
      </c>
      <c r="G208" s="5">
        <v>9268</v>
      </c>
      <c r="H208" s="1" t="s">
        <v>24</v>
      </c>
      <c r="I208" t="s">
        <v>482</v>
      </c>
      <c r="J208" t="s">
        <v>474</v>
      </c>
      <c r="K208">
        <v>0</v>
      </c>
      <c r="L208" t="s">
        <v>483</v>
      </c>
      <c r="M208" t="s">
        <v>483</v>
      </c>
      <c r="N208" t="s">
        <v>23</v>
      </c>
      <c r="O208" s="5" t="str">
        <f t="shared" si="28"/>
        <v>N</v>
      </c>
      <c r="P208" t="s">
        <v>487</v>
      </c>
      <c r="Q208" s="200">
        <v>0.129</v>
      </c>
      <c r="R208" s="200">
        <f t="shared" si="34"/>
        <v>0.129</v>
      </c>
      <c r="S208" s="201"/>
      <c r="T208">
        <v>1.2E-2</v>
      </c>
      <c r="U208" s="201"/>
      <c r="V208">
        <v>1</v>
      </c>
      <c r="W208" s="201"/>
      <c r="X208" s="202">
        <v>0</v>
      </c>
      <c r="Y208" s="200">
        <v>0</v>
      </c>
      <c r="Z208" s="5">
        <v>5.0000000000000001E-3</v>
      </c>
      <c r="AA208" s="200">
        <f t="shared" si="29"/>
        <v>0</v>
      </c>
      <c r="AB208" s="200">
        <f t="shared" si="30"/>
        <v>5.0000000000000001E-3</v>
      </c>
      <c r="AC208" s="201"/>
      <c r="AD208" s="201"/>
      <c r="AE208" s="77">
        <f t="shared" si="31"/>
        <v>272937.67368000001</v>
      </c>
      <c r="AF208" s="77">
        <f t="shared" si="32"/>
        <v>25389.551039999998</v>
      </c>
      <c r="AG208" s="77">
        <f t="array" ref="AG208">IFERROR($D208*U,0)</f>
        <v>0</v>
      </c>
      <c r="AH208" s="77">
        <f t="shared" si="27"/>
        <v>0</v>
      </c>
      <c r="AI208" s="77">
        <f t="shared" si="27"/>
        <v>10578.979600000001</v>
      </c>
      <c r="AJ208" s="203"/>
      <c r="AK208" s="203"/>
      <c r="AL208" s="203"/>
      <c r="AM208" s="203"/>
      <c r="AN208" t="s">
        <v>25</v>
      </c>
      <c r="AO208" t="s">
        <v>951</v>
      </c>
      <c r="AP208" t="s">
        <v>475</v>
      </c>
    </row>
    <row r="209" spans="1:42" customFormat="1" x14ac:dyDescent="0.25">
      <c r="A209" s="198">
        <v>45291</v>
      </c>
      <c r="B209" t="s">
        <v>952</v>
      </c>
      <c r="C209" t="s">
        <v>953</v>
      </c>
      <c r="D209" s="5">
        <f t="shared" si="33"/>
        <v>3063667.1199999996</v>
      </c>
      <c r="E209" s="199">
        <v>1</v>
      </c>
      <c r="F209" s="5">
        <v>3074479.9499999997</v>
      </c>
      <c r="G209" s="5">
        <v>10812.83</v>
      </c>
      <c r="H209" s="1" t="s">
        <v>24</v>
      </c>
      <c r="I209" t="s">
        <v>482</v>
      </c>
      <c r="J209" t="s">
        <v>474</v>
      </c>
      <c r="K209">
        <v>0</v>
      </c>
      <c r="L209" t="s">
        <v>483</v>
      </c>
      <c r="M209" t="s">
        <v>483</v>
      </c>
      <c r="N209" t="s">
        <v>23</v>
      </c>
      <c r="O209" s="5" t="str">
        <f t="shared" si="28"/>
        <v>N</v>
      </c>
      <c r="P209">
        <v>0</v>
      </c>
      <c r="Q209" s="200">
        <v>0</v>
      </c>
      <c r="R209" s="200">
        <f t="shared" si="34"/>
        <v>0</v>
      </c>
      <c r="S209" s="201"/>
      <c r="T209">
        <v>0</v>
      </c>
      <c r="U209" s="201"/>
      <c r="W209" s="201"/>
      <c r="X209" s="202">
        <v>0</v>
      </c>
      <c r="Y209" s="200">
        <v>0</v>
      </c>
      <c r="Z209" s="5">
        <v>0</v>
      </c>
      <c r="AA209" s="200">
        <f t="shared" si="29"/>
        <v>0</v>
      </c>
      <c r="AB209" s="200">
        <f t="shared" si="30"/>
        <v>0</v>
      </c>
      <c r="AC209" s="201"/>
      <c r="AD209" s="201"/>
      <c r="AE209" s="77">
        <f t="shared" si="31"/>
        <v>0</v>
      </c>
      <c r="AF209" s="77">
        <f t="shared" si="32"/>
        <v>0</v>
      </c>
      <c r="AG209" s="77">
        <f t="array" ref="AG209">IFERROR($D209*U,0)</f>
        <v>0</v>
      </c>
      <c r="AH209" s="77">
        <f t="shared" si="27"/>
        <v>0</v>
      </c>
      <c r="AI209" s="77">
        <f t="shared" si="27"/>
        <v>0</v>
      </c>
      <c r="AJ209" s="203"/>
      <c r="AK209" s="203"/>
      <c r="AL209" s="203"/>
      <c r="AM209" s="203"/>
      <c r="AN209" t="s">
        <v>25</v>
      </c>
      <c r="AO209" t="s">
        <v>954</v>
      </c>
      <c r="AP209" t="s">
        <v>475</v>
      </c>
    </row>
    <row r="210" spans="1:42" customFormat="1" x14ac:dyDescent="0.25">
      <c r="A210" s="198">
        <v>45291</v>
      </c>
      <c r="B210" t="s">
        <v>955</v>
      </c>
      <c r="C210" t="s">
        <v>956</v>
      </c>
      <c r="D210" s="5">
        <f t="shared" si="33"/>
        <v>1849.7799999999997</v>
      </c>
      <c r="E210" s="199">
        <v>1</v>
      </c>
      <c r="F210" s="5">
        <v>2624.74</v>
      </c>
      <c r="G210" s="5">
        <v>774.96</v>
      </c>
      <c r="H210" s="1" t="s">
        <v>24</v>
      </c>
      <c r="I210" t="s">
        <v>473</v>
      </c>
      <c r="J210" t="s">
        <v>474</v>
      </c>
      <c r="K210">
        <v>0</v>
      </c>
      <c r="L210" t="s">
        <v>473</v>
      </c>
      <c r="M210" t="s">
        <v>473</v>
      </c>
      <c r="N210" t="s">
        <v>23</v>
      </c>
      <c r="O210" s="5" t="str">
        <f t="shared" si="28"/>
        <v>N</v>
      </c>
      <c r="P210" t="s">
        <v>475</v>
      </c>
      <c r="Q210" s="200" t="s">
        <v>475</v>
      </c>
      <c r="R210" s="200" t="str">
        <f t="shared" si="34"/>
        <v/>
      </c>
      <c r="S210" s="201"/>
      <c r="T210" t="s">
        <v>475</v>
      </c>
      <c r="U210" s="201"/>
      <c r="W210" s="201"/>
      <c r="X210" s="202">
        <v>0</v>
      </c>
      <c r="Y210" s="200" t="s">
        <v>475</v>
      </c>
      <c r="Z210" s="5" t="s">
        <v>475</v>
      </c>
      <c r="AA210" s="200" t="str">
        <f t="shared" si="29"/>
        <v/>
      </c>
      <c r="AB210" s="200" t="str">
        <f t="shared" si="30"/>
        <v/>
      </c>
      <c r="AC210" s="201"/>
      <c r="AD210" s="201"/>
      <c r="AE210" s="77">
        <f t="shared" si="31"/>
        <v>0</v>
      </c>
      <c r="AF210" s="77">
        <f t="shared" si="32"/>
        <v>0</v>
      </c>
      <c r="AG210" s="77">
        <f t="array" ref="AG210">IFERROR($D210*U,0)</f>
        <v>0</v>
      </c>
      <c r="AH210" s="77">
        <f t="shared" si="27"/>
        <v>0</v>
      </c>
      <c r="AI210" s="77">
        <f t="shared" si="27"/>
        <v>0</v>
      </c>
      <c r="AJ210" s="203"/>
      <c r="AK210" s="203"/>
      <c r="AL210" s="203"/>
      <c r="AM210" s="203"/>
      <c r="AN210" t="s">
        <v>475</v>
      </c>
      <c r="AO210" t="s">
        <v>475</v>
      </c>
      <c r="AP210" t="s">
        <v>475</v>
      </c>
    </row>
    <row r="211" spans="1:42" customFormat="1" x14ac:dyDescent="0.25">
      <c r="A211" s="198">
        <v>45291</v>
      </c>
      <c r="B211" t="s">
        <v>957</v>
      </c>
      <c r="C211" t="s">
        <v>958</v>
      </c>
      <c r="D211" s="5">
        <f t="shared" si="33"/>
        <v>7142638.8399999989</v>
      </c>
      <c r="E211" s="199">
        <v>1</v>
      </c>
      <c r="F211" s="5">
        <v>7158816.0399999991</v>
      </c>
      <c r="G211" s="5">
        <v>16177.2</v>
      </c>
      <c r="H211" s="1" t="s">
        <v>24</v>
      </c>
      <c r="I211" t="s">
        <v>473</v>
      </c>
      <c r="J211" t="s">
        <v>474</v>
      </c>
      <c r="K211">
        <v>0</v>
      </c>
      <c r="L211" t="s">
        <v>473</v>
      </c>
      <c r="M211" t="s">
        <v>473</v>
      </c>
      <c r="N211" t="s">
        <v>23</v>
      </c>
      <c r="O211" s="5" t="str">
        <f t="shared" si="28"/>
        <v>N</v>
      </c>
      <c r="P211" t="s">
        <v>475</v>
      </c>
      <c r="Q211" s="200" t="s">
        <v>475</v>
      </c>
      <c r="R211" s="200" t="str">
        <f t="shared" si="34"/>
        <v/>
      </c>
      <c r="S211" s="201"/>
      <c r="T211" t="s">
        <v>475</v>
      </c>
      <c r="U211" s="201"/>
      <c r="W211" s="201"/>
      <c r="X211" s="202">
        <v>0</v>
      </c>
      <c r="Y211" s="200" t="s">
        <v>475</v>
      </c>
      <c r="Z211" s="5" t="s">
        <v>475</v>
      </c>
      <c r="AA211" s="200" t="str">
        <f t="shared" si="29"/>
        <v/>
      </c>
      <c r="AB211" s="200" t="str">
        <f t="shared" si="30"/>
        <v/>
      </c>
      <c r="AC211" s="201"/>
      <c r="AD211" s="201"/>
      <c r="AE211" s="77">
        <f t="shared" si="31"/>
        <v>0</v>
      </c>
      <c r="AF211" s="77">
        <f t="shared" si="32"/>
        <v>0</v>
      </c>
      <c r="AG211" s="77">
        <f t="array" ref="AG211">IFERROR($D211*U,0)</f>
        <v>0</v>
      </c>
      <c r="AH211" s="77">
        <f t="shared" si="27"/>
        <v>0</v>
      </c>
      <c r="AI211" s="77">
        <f t="shared" si="27"/>
        <v>0</v>
      </c>
      <c r="AJ211" s="203"/>
      <c r="AK211" s="203"/>
      <c r="AL211" s="203"/>
      <c r="AM211" s="203"/>
      <c r="AN211" t="s">
        <v>475</v>
      </c>
      <c r="AO211" t="s">
        <v>475</v>
      </c>
      <c r="AP211" t="s">
        <v>475</v>
      </c>
    </row>
    <row r="212" spans="1:42" customFormat="1" x14ac:dyDescent="0.25">
      <c r="A212" s="198">
        <v>45291</v>
      </c>
      <c r="B212" t="s">
        <v>959</v>
      </c>
      <c r="C212" t="s">
        <v>960</v>
      </c>
      <c r="D212" s="5">
        <f t="shared" si="33"/>
        <v>52.940000000000055</v>
      </c>
      <c r="E212" s="199">
        <v>1</v>
      </c>
      <c r="F212" s="5">
        <v>1800.47</v>
      </c>
      <c r="G212" s="5">
        <v>1747.53</v>
      </c>
      <c r="H212" s="1" t="s">
        <v>24</v>
      </c>
      <c r="I212" t="s">
        <v>473</v>
      </c>
      <c r="J212" t="s">
        <v>474</v>
      </c>
      <c r="K212">
        <v>0</v>
      </c>
      <c r="L212" t="s">
        <v>473</v>
      </c>
      <c r="M212" t="s">
        <v>473</v>
      </c>
      <c r="N212" t="s">
        <v>23</v>
      </c>
      <c r="O212" s="5" t="str">
        <f t="shared" si="28"/>
        <v>N</v>
      </c>
      <c r="P212" t="s">
        <v>475</v>
      </c>
      <c r="Q212" s="200" t="s">
        <v>475</v>
      </c>
      <c r="R212" s="200" t="str">
        <f t="shared" si="34"/>
        <v/>
      </c>
      <c r="S212" s="201"/>
      <c r="T212" t="s">
        <v>475</v>
      </c>
      <c r="U212" s="201"/>
      <c r="W212" s="201"/>
      <c r="X212" s="202">
        <v>0</v>
      </c>
      <c r="Y212" s="200" t="s">
        <v>475</v>
      </c>
      <c r="Z212" s="5" t="s">
        <v>475</v>
      </c>
      <c r="AA212" s="200" t="str">
        <f t="shared" si="29"/>
        <v/>
      </c>
      <c r="AB212" s="200" t="str">
        <f t="shared" si="30"/>
        <v/>
      </c>
      <c r="AC212" s="201"/>
      <c r="AD212" s="201"/>
      <c r="AE212" s="77">
        <f t="shared" si="31"/>
        <v>0</v>
      </c>
      <c r="AF212" s="77">
        <f t="shared" si="32"/>
        <v>0</v>
      </c>
      <c r="AG212" s="77">
        <f t="array" ref="AG212">IFERROR($D212*U,0)</f>
        <v>0</v>
      </c>
      <c r="AH212" s="77">
        <f t="shared" si="27"/>
        <v>0</v>
      </c>
      <c r="AI212" s="77">
        <f t="shared" si="27"/>
        <v>0</v>
      </c>
      <c r="AJ212" s="203"/>
      <c r="AK212" s="203"/>
      <c r="AL212" s="203"/>
      <c r="AM212" s="203"/>
      <c r="AN212" t="s">
        <v>475</v>
      </c>
      <c r="AO212" t="s">
        <v>475</v>
      </c>
      <c r="AP212" t="s">
        <v>475</v>
      </c>
    </row>
    <row r="213" spans="1:42" customFormat="1" x14ac:dyDescent="0.25">
      <c r="A213" s="198">
        <v>45291</v>
      </c>
      <c r="B213" t="s">
        <v>961</v>
      </c>
      <c r="C213" t="s">
        <v>962</v>
      </c>
      <c r="D213" s="5">
        <f t="shared" si="33"/>
        <v>9269764.7800000012</v>
      </c>
      <c r="E213" s="199">
        <v>1</v>
      </c>
      <c r="F213" s="5">
        <v>9527593.8900000006</v>
      </c>
      <c r="G213" s="5">
        <v>257829.11</v>
      </c>
      <c r="H213" s="1" t="s">
        <v>23</v>
      </c>
      <c r="I213" t="s">
        <v>500</v>
      </c>
      <c r="J213" t="s">
        <v>504</v>
      </c>
      <c r="K213">
        <v>1</v>
      </c>
      <c r="L213" t="s">
        <v>500</v>
      </c>
      <c r="N213" t="s">
        <v>24</v>
      </c>
      <c r="O213" s="5" t="str">
        <f t="shared" si="28"/>
        <v>N</v>
      </c>
      <c r="P213" t="s">
        <v>475</v>
      </c>
      <c r="Q213" s="200" t="s">
        <v>475</v>
      </c>
      <c r="R213" s="200" t="str">
        <f t="shared" si="34"/>
        <v/>
      </c>
      <c r="S213" s="201"/>
      <c r="T213" t="s">
        <v>475</v>
      </c>
      <c r="U213" s="201"/>
      <c r="W213" s="201"/>
      <c r="X213" s="202">
        <v>0</v>
      </c>
      <c r="Y213" s="200" t="s">
        <v>475</v>
      </c>
      <c r="Z213" s="5" t="s">
        <v>475</v>
      </c>
      <c r="AA213" s="200" t="str">
        <f t="shared" si="29"/>
        <v/>
      </c>
      <c r="AB213" s="200" t="str">
        <f t="shared" si="30"/>
        <v/>
      </c>
      <c r="AC213" s="201"/>
      <c r="AD213" s="201"/>
      <c r="AE213" s="77">
        <f t="shared" si="31"/>
        <v>0</v>
      </c>
      <c r="AF213" s="77">
        <f t="shared" si="32"/>
        <v>0</v>
      </c>
      <c r="AG213" s="77">
        <f t="array" ref="AG213">IFERROR($D213*U,0)</f>
        <v>0</v>
      </c>
      <c r="AH213" s="77">
        <f t="shared" si="27"/>
        <v>0</v>
      </c>
      <c r="AI213" s="77">
        <f t="shared" si="27"/>
        <v>0</v>
      </c>
      <c r="AJ213" s="203"/>
      <c r="AK213" s="203"/>
      <c r="AL213" s="203"/>
      <c r="AM213" s="203"/>
      <c r="AN213" t="s">
        <v>475</v>
      </c>
      <c r="AO213" t="s">
        <v>475</v>
      </c>
      <c r="AP213" t="s">
        <v>475</v>
      </c>
    </row>
    <row r="214" spans="1:42" customFormat="1" x14ac:dyDescent="0.25">
      <c r="A214" s="198">
        <v>45291</v>
      </c>
      <c r="B214" t="s">
        <v>963</v>
      </c>
      <c r="C214" t="s">
        <v>964</v>
      </c>
      <c r="D214" s="5">
        <f t="shared" si="33"/>
        <v>903172.39</v>
      </c>
      <c r="E214" s="199">
        <v>1</v>
      </c>
      <c r="F214" s="5">
        <v>983112.34</v>
      </c>
      <c r="G214" s="5">
        <v>79939.95</v>
      </c>
      <c r="H214" s="1" t="s">
        <v>24</v>
      </c>
      <c r="I214" t="s">
        <v>473</v>
      </c>
      <c r="J214" t="s">
        <v>474</v>
      </c>
      <c r="K214">
        <v>0</v>
      </c>
      <c r="L214" t="s">
        <v>473</v>
      </c>
      <c r="M214" t="s">
        <v>473</v>
      </c>
      <c r="N214" t="s">
        <v>23</v>
      </c>
      <c r="O214" s="5" t="str">
        <f t="shared" si="28"/>
        <v>N</v>
      </c>
      <c r="P214" t="s">
        <v>475</v>
      </c>
      <c r="Q214" s="200" t="s">
        <v>475</v>
      </c>
      <c r="R214" s="200" t="str">
        <f t="shared" si="34"/>
        <v/>
      </c>
      <c r="S214" s="201"/>
      <c r="T214" t="s">
        <v>475</v>
      </c>
      <c r="U214" s="201"/>
      <c r="W214" s="201"/>
      <c r="X214" s="202">
        <v>0</v>
      </c>
      <c r="Y214" s="200" t="s">
        <v>475</v>
      </c>
      <c r="Z214" s="5" t="s">
        <v>475</v>
      </c>
      <c r="AA214" s="200" t="str">
        <f t="shared" si="29"/>
        <v/>
      </c>
      <c r="AB214" s="200" t="str">
        <f t="shared" si="30"/>
        <v/>
      </c>
      <c r="AC214" s="201"/>
      <c r="AD214" s="201"/>
      <c r="AE214" s="77">
        <f t="shared" si="31"/>
        <v>0</v>
      </c>
      <c r="AF214" s="77">
        <f t="shared" si="32"/>
        <v>0</v>
      </c>
      <c r="AG214" s="77">
        <f t="array" ref="AG214">IFERROR($D214*U,0)</f>
        <v>0</v>
      </c>
      <c r="AH214" s="77">
        <f t="shared" si="27"/>
        <v>0</v>
      </c>
      <c r="AI214" s="77">
        <f t="shared" si="27"/>
        <v>0</v>
      </c>
      <c r="AJ214" s="203"/>
      <c r="AK214" s="203"/>
      <c r="AL214" s="203"/>
      <c r="AM214" s="203"/>
      <c r="AN214" t="s">
        <v>475</v>
      </c>
      <c r="AO214" t="s">
        <v>475</v>
      </c>
      <c r="AP214" t="s">
        <v>475</v>
      </c>
    </row>
    <row r="215" spans="1:42" customFormat="1" x14ac:dyDescent="0.25">
      <c r="A215" s="198">
        <v>45291</v>
      </c>
      <c r="B215" t="s">
        <v>965</v>
      </c>
      <c r="C215" t="s">
        <v>966</v>
      </c>
      <c r="D215" s="5">
        <f t="shared" si="33"/>
        <v>416090.56</v>
      </c>
      <c r="E215" s="199">
        <v>0</v>
      </c>
      <c r="F215" s="5">
        <v>416090.56</v>
      </c>
      <c r="G215" s="5">
        <v>0</v>
      </c>
      <c r="H215" s="1" t="s">
        <v>23</v>
      </c>
      <c r="I215" t="s">
        <v>500</v>
      </c>
      <c r="J215" t="s">
        <v>474</v>
      </c>
      <c r="K215">
        <v>0</v>
      </c>
      <c r="L215" t="s">
        <v>500</v>
      </c>
      <c r="N215" t="s">
        <v>23</v>
      </c>
      <c r="O215" s="5" t="str">
        <f t="shared" si="28"/>
        <v>N</v>
      </c>
      <c r="P215" t="s">
        <v>475</v>
      </c>
      <c r="Q215" s="200" t="s">
        <v>475</v>
      </c>
      <c r="R215" s="200" t="str">
        <f t="shared" si="34"/>
        <v/>
      </c>
      <c r="S215" s="201"/>
      <c r="T215" t="s">
        <v>475</v>
      </c>
      <c r="U215" s="201"/>
      <c r="W215" s="201"/>
      <c r="X215" s="202">
        <v>0</v>
      </c>
      <c r="Y215" s="200" t="s">
        <v>475</v>
      </c>
      <c r="Z215" s="5" t="s">
        <v>475</v>
      </c>
      <c r="AA215" s="200" t="str">
        <f t="shared" si="29"/>
        <v/>
      </c>
      <c r="AB215" s="200" t="str">
        <f t="shared" si="30"/>
        <v/>
      </c>
      <c r="AC215" s="201"/>
      <c r="AD215" s="201"/>
      <c r="AE215" s="77">
        <f t="shared" si="31"/>
        <v>0</v>
      </c>
      <c r="AF215" s="77">
        <f t="shared" si="32"/>
        <v>0</v>
      </c>
      <c r="AG215" s="77">
        <f t="array" ref="AG215">IFERROR($D215*U,0)</f>
        <v>0</v>
      </c>
      <c r="AH215" s="77">
        <f t="shared" si="27"/>
        <v>0</v>
      </c>
      <c r="AI215" s="77">
        <f t="shared" si="27"/>
        <v>0</v>
      </c>
      <c r="AJ215" s="203"/>
      <c r="AK215" s="203"/>
      <c r="AL215" s="203"/>
      <c r="AM215" s="203"/>
      <c r="AN215" t="s">
        <v>475</v>
      </c>
      <c r="AO215" t="s">
        <v>475</v>
      </c>
      <c r="AP215" t="s">
        <v>475</v>
      </c>
    </row>
    <row r="216" spans="1:42" customFormat="1" x14ac:dyDescent="0.25">
      <c r="A216" s="198">
        <v>45291</v>
      </c>
      <c r="B216" t="s">
        <v>967</v>
      </c>
      <c r="C216" t="s">
        <v>968</v>
      </c>
      <c r="D216" s="5">
        <f t="shared" si="33"/>
        <v>0</v>
      </c>
      <c r="E216" s="199">
        <v>1</v>
      </c>
      <c r="F216" s="5">
        <v>251196.97</v>
      </c>
      <c r="G216" s="5">
        <v>288580.24</v>
      </c>
      <c r="H216" s="1" t="s">
        <v>24</v>
      </c>
      <c r="I216" t="s">
        <v>473</v>
      </c>
      <c r="J216" t="s">
        <v>474</v>
      </c>
      <c r="K216">
        <v>0</v>
      </c>
      <c r="L216" t="s">
        <v>473</v>
      </c>
      <c r="M216" t="s">
        <v>473</v>
      </c>
      <c r="N216" t="s">
        <v>23</v>
      </c>
      <c r="O216" s="5" t="str">
        <f t="shared" si="28"/>
        <v>N</v>
      </c>
      <c r="P216" t="s">
        <v>475</v>
      </c>
      <c r="Q216" s="200" t="s">
        <v>475</v>
      </c>
      <c r="R216" s="200" t="str">
        <f t="shared" si="34"/>
        <v/>
      </c>
      <c r="S216" s="201"/>
      <c r="T216" t="s">
        <v>475</v>
      </c>
      <c r="U216" s="201"/>
      <c r="W216" s="201"/>
      <c r="X216" s="202">
        <v>0</v>
      </c>
      <c r="Y216" s="200" t="s">
        <v>475</v>
      </c>
      <c r="Z216" s="5" t="s">
        <v>475</v>
      </c>
      <c r="AA216" s="200" t="str">
        <f t="shared" si="29"/>
        <v/>
      </c>
      <c r="AB216" s="200" t="str">
        <f t="shared" si="30"/>
        <v/>
      </c>
      <c r="AC216" s="201"/>
      <c r="AD216" s="201"/>
      <c r="AE216" s="77">
        <f t="shared" si="31"/>
        <v>0</v>
      </c>
      <c r="AF216" s="77">
        <f t="shared" si="32"/>
        <v>0</v>
      </c>
      <c r="AG216" s="77">
        <f t="array" ref="AG216">IFERROR($D216*U,0)</f>
        <v>0</v>
      </c>
      <c r="AH216" s="77">
        <f t="shared" si="27"/>
        <v>0</v>
      </c>
      <c r="AI216" s="77">
        <f t="shared" si="27"/>
        <v>0</v>
      </c>
      <c r="AJ216" s="203"/>
      <c r="AK216" s="203"/>
      <c r="AL216" s="203"/>
      <c r="AM216" s="203"/>
      <c r="AN216" t="s">
        <v>475</v>
      </c>
      <c r="AO216" t="s">
        <v>475</v>
      </c>
      <c r="AP216" t="s">
        <v>475</v>
      </c>
    </row>
    <row r="217" spans="1:42" customFormat="1" x14ac:dyDescent="0.25">
      <c r="A217" s="198">
        <v>45291</v>
      </c>
      <c r="B217" t="s">
        <v>969</v>
      </c>
      <c r="C217" t="s">
        <v>970</v>
      </c>
      <c r="D217" s="5">
        <f t="shared" si="33"/>
        <v>2905432.3200000003</v>
      </c>
      <c r="E217" s="199">
        <v>1</v>
      </c>
      <c r="F217" s="5">
        <v>5988365.5200000005</v>
      </c>
      <c r="G217" s="5">
        <v>3082933.2</v>
      </c>
      <c r="H217" s="1" t="s">
        <v>24</v>
      </c>
      <c r="I217" t="s">
        <v>473</v>
      </c>
      <c r="J217" t="s">
        <v>474</v>
      </c>
      <c r="K217">
        <v>0</v>
      </c>
      <c r="L217" t="s">
        <v>473</v>
      </c>
      <c r="M217" t="s">
        <v>473</v>
      </c>
      <c r="N217" t="s">
        <v>23</v>
      </c>
      <c r="O217" s="5" t="str">
        <f t="shared" si="28"/>
        <v>N</v>
      </c>
      <c r="P217" t="s">
        <v>475</v>
      </c>
      <c r="Q217" s="200" t="s">
        <v>475</v>
      </c>
      <c r="R217" s="200" t="str">
        <f t="shared" si="34"/>
        <v/>
      </c>
      <c r="S217" s="201"/>
      <c r="T217" t="s">
        <v>475</v>
      </c>
      <c r="U217" s="201"/>
      <c r="W217" s="201"/>
      <c r="X217" s="202">
        <v>0</v>
      </c>
      <c r="Y217" s="200" t="s">
        <v>475</v>
      </c>
      <c r="Z217" s="5" t="s">
        <v>475</v>
      </c>
      <c r="AA217" s="200" t="str">
        <f t="shared" si="29"/>
        <v/>
      </c>
      <c r="AB217" s="200" t="str">
        <f t="shared" si="30"/>
        <v/>
      </c>
      <c r="AC217" s="201"/>
      <c r="AD217" s="201"/>
      <c r="AE217" s="77">
        <f t="shared" si="31"/>
        <v>0</v>
      </c>
      <c r="AF217" s="77">
        <f t="shared" si="32"/>
        <v>0</v>
      </c>
      <c r="AG217" s="77">
        <f t="array" ref="AG217">IFERROR($D217*U,0)</f>
        <v>0</v>
      </c>
      <c r="AH217" s="77">
        <f t="shared" si="27"/>
        <v>0</v>
      </c>
      <c r="AI217" s="77">
        <f t="shared" si="27"/>
        <v>0</v>
      </c>
      <c r="AJ217" s="203"/>
      <c r="AK217" s="203"/>
      <c r="AL217" s="203"/>
      <c r="AM217" s="203"/>
      <c r="AN217" t="s">
        <v>475</v>
      </c>
      <c r="AO217" t="s">
        <v>475</v>
      </c>
      <c r="AP217" t="s">
        <v>475</v>
      </c>
    </row>
    <row r="218" spans="1:42" customFormat="1" x14ac:dyDescent="0.25">
      <c r="A218" s="198">
        <v>45291</v>
      </c>
      <c r="B218" t="s">
        <v>971</v>
      </c>
      <c r="C218" t="s">
        <v>972</v>
      </c>
      <c r="D218" s="5">
        <f t="shared" si="33"/>
        <v>389727.88</v>
      </c>
      <c r="E218" s="199">
        <v>1</v>
      </c>
      <c r="F218" s="5">
        <v>415283.63</v>
      </c>
      <c r="G218" s="5">
        <v>25555.75</v>
      </c>
      <c r="H218" s="1" t="s">
        <v>24</v>
      </c>
      <c r="I218" t="s">
        <v>482</v>
      </c>
      <c r="J218" t="s">
        <v>474</v>
      </c>
      <c r="K218">
        <v>0</v>
      </c>
      <c r="L218" t="s">
        <v>483</v>
      </c>
      <c r="M218" t="s">
        <v>483</v>
      </c>
      <c r="N218" t="s">
        <v>23</v>
      </c>
      <c r="O218" s="5" t="str">
        <f t="shared" si="28"/>
        <v>N</v>
      </c>
      <c r="P218">
        <v>0</v>
      </c>
      <c r="Q218" s="200">
        <v>0</v>
      </c>
      <c r="R218" s="200">
        <f t="shared" si="34"/>
        <v>0</v>
      </c>
      <c r="S218" s="201"/>
      <c r="T218">
        <v>0</v>
      </c>
      <c r="U218" s="201"/>
      <c r="W218" s="201"/>
      <c r="X218" s="202">
        <v>0</v>
      </c>
      <c r="Y218" s="200">
        <v>0</v>
      </c>
      <c r="Z218" s="5">
        <v>0</v>
      </c>
      <c r="AA218" s="200">
        <f t="shared" si="29"/>
        <v>0</v>
      </c>
      <c r="AB218" s="200">
        <f t="shared" si="30"/>
        <v>0</v>
      </c>
      <c r="AC218" s="201"/>
      <c r="AD218" s="201"/>
      <c r="AE218" s="77">
        <f t="shared" si="31"/>
        <v>0</v>
      </c>
      <c r="AF218" s="77">
        <f t="shared" si="32"/>
        <v>0</v>
      </c>
      <c r="AG218" s="77">
        <f t="array" ref="AG218">IFERROR($D218*U,0)</f>
        <v>0</v>
      </c>
      <c r="AH218" s="77">
        <f t="shared" si="27"/>
        <v>0</v>
      </c>
      <c r="AI218" s="77">
        <f t="shared" si="27"/>
        <v>0</v>
      </c>
      <c r="AJ218" s="203"/>
      <c r="AK218" s="203"/>
      <c r="AL218" s="203"/>
      <c r="AM218" s="203"/>
      <c r="AN218" t="s">
        <v>25</v>
      </c>
      <c r="AO218" t="s">
        <v>973</v>
      </c>
      <c r="AP218" t="s">
        <v>475</v>
      </c>
    </row>
    <row r="219" spans="1:42" customFormat="1" x14ac:dyDescent="0.25">
      <c r="A219" s="198">
        <v>45291</v>
      </c>
      <c r="B219" t="s">
        <v>974</v>
      </c>
      <c r="C219" t="s">
        <v>975</v>
      </c>
      <c r="D219" s="5">
        <f t="shared" si="33"/>
        <v>118.40000000000009</v>
      </c>
      <c r="E219" s="199">
        <v>1</v>
      </c>
      <c r="F219" s="5">
        <v>1855.19</v>
      </c>
      <c r="G219" s="5">
        <v>1736.79</v>
      </c>
      <c r="H219" s="1" t="s">
        <v>24</v>
      </c>
      <c r="I219" t="s">
        <v>473</v>
      </c>
      <c r="J219" t="s">
        <v>474</v>
      </c>
      <c r="K219">
        <v>0</v>
      </c>
      <c r="L219" t="s">
        <v>473</v>
      </c>
      <c r="M219" t="s">
        <v>473</v>
      </c>
      <c r="N219" t="s">
        <v>23</v>
      </c>
      <c r="O219" s="5" t="str">
        <f t="shared" si="28"/>
        <v>N</v>
      </c>
      <c r="P219" t="s">
        <v>475</v>
      </c>
      <c r="Q219" s="200" t="s">
        <v>475</v>
      </c>
      <c r="R219" s="200" t="str">
        <f t="shared" si="34"/>
        <v/>
      </c>
      <c r="S219" s="201"/>
      <c r="T219" t="s">
        <v>475</v>
      </c>
      <c r="U219" s="201"/>
      <c r="W219" s="201"/>
      <c r="X219" s="202">
        <v>0</v>
      </c>
      <c r="Y219" s="200" t="s">
        <v>475</v>
      </c>
      <c r="Z219" s="5" t="s">
        <v>475</v>
      </c>
      <c r="AA219" s="200" t="str">
        <f t="shared" si="29"/>
        <v/>
      </c>
      <c r="AB219" s="200" t="str">
        <f t="shared" si="30"/>
        <v/>
      </c>
      <c r="AC219" s="201"/>
      <c r="AD219" s="201"/>
      <c r="AE219" s="77">
        <f t="shared" si="31"/>
        <v>0</v>
      </c>
      <c r="AF219" s="77">
        <f t="shared" si="32"/>
        <v>0</v>
      </c>
      <c r="AG219" s="77">
        <f t="array" ref="AG219">IFERROR($D219*U,0)</f>
        <v>0</v>
      </c>
      <c r="AH219" s="77">
        <f t="shared" si="27"/>
        <v>0</v>
      </c>
      <c r="AI219" s="77">
        <f t="shared" si="27"/>
        <v>0</v>
      </c>
      <c r="AJ219" s="203"/>
      <c r="AK219" s="203"/>
      <c r="AL219" s="203"/>
      <c r="AM219" s="203"/>
      <c r="AN219" t="s">
        <v>475</v>
      </c>
      <c r="AO219" t="s">
        <v>475</v>
      </c>
      <c r="AP219" t="s">
        <v>475</v>
      </c>
    </row>
    <row r="220" spans="1:42" customFormat="1" x14ac:dyDescent="0.25">
      <c r="A220" s="198">
        <v>45291</v>
      </c>
      <c r="B220" t="s">
        <v>976</v>
      </c>
      <c r="C220" t="s">
        <v>977</v>
      </c>
      <c r="D220" s="5">
        <f t="shared" si="33"/>
        <v>69.889999999999986</v>
      </c>
      <c r="E220" s="199">
        <v>1</v>
      </c>
      <c r="F220" s="5">
        <v>825.83</v>
      </c>
      <c r="G220" s="5">
        <v>755.94</v>
      </c>
      <c r="H220" s="1" t="s">
        <v>24</v>
      </c>
      <c r="I220" t="s">
        <v>473</v>
      </c>
      <c r="J220" t="s">
        <v>474</v>
      </c>
      <c r="K220">
        <v>0</v>
      </c>
      <c r="L220" t="s">
        <v>473</v>
      </c>
      <c r="M220" t="s">
        <v>473</v>
      </c>
      <c r="N220" t="s">
        <v>23</v>
      </c>
      <c r="O220" s="5" t="str">
        <f t="shared" si="28"/>
        <v>N</v>
      </c>
      <c r="P220" t="s">
        <v>475</v>
      </c>
      <c r="Q220" s="200" t="s">
        <v>475</v>
      </c>
      <c r="R220" s="200" t="str">
        <f t="shared" si="34"/>
        <v/>
      </c>
      <c r="S220" s="201"/>
      <c r="T220" t="s">
        <v>475</v>
      </c>
      <c r="U220" s="201"/>
      <c r="W220" s="201"/>
      <c r="X220" s="202">
        <v>0</v>
      </c>
      <c r="Y220" s="200" t="s">
        <v>475</v>
      </c>
      <c r="Z220" s="5" t="s">
        <v>475</v>
      </c>
      <c r="AA220" s="200" t="str">
        <f t="shared" si="29"/>
        <v/>
      </c>
      <c r="AB220" s="200" t="str">
        <f t="shared" si="30"/>
        <v/>
      </c>
      <c r="AC220" s="201"/>
      <c r="AD220" s="201"/>
      <c r="AE220" s="77">
        <f t="shared" si="31"/>
        <v>0</v>
      </c>
      <c r="AF220" s="77">
        <f t="shared" si="32"/>
        <v>0</v>
      </c>
      <c r="AG220" s="77">
        <f t="array" ref="AG220">IFERROR($D220*U,0)</f>
        <v>0</v>
      </c>
      <c r="AH220" s="77">
        <f t="shared" si="27"/>
        <v>0</v>
      </c>
      <c r="AI220" s="77">
        <f t="shared" si="27"/>
        <v>0</v>
      </c>
      <c r="AJ220" s="203"/>
      <c r="AK220" s="203"/>
      <c r="AL220" s="203"/>
      <c r="AM220" s="203"/>
      <c r="AN220" t="s">
        <v>475</v>
      </c>
      <c r="AO220" t="s">
        <v>475</v>
      </c>
      <c r="AP220" t="s">
        <v>475</v>
      </c>
    </row>
    <row r="221" spans="1:42" customFormat="1" x14ac:dyDescent="0.25">
      <c r="A221" s="198">
        <v>45291</v>
      </c>
      <c r="B221" t="s">
        <v>978</v>
      </c>
      <c r="C221" t="s">
        <v>979</v>
      </c>
      <c r="D221" s="5">
        <f t="shared" si="33"/>
        <v>25705809.66</v>
      </c>
      <c r="E221" s="199">
        <v>1</v>
      </c>
      <c r="F221" s="5">
        <v>29077777.559999999</v>
      </c>
      <c r="G221" s="5">
        <v>3371967.9</v>
      </c>
      <c r="H221" s="1" t="s">
        <v>24</v>
      </c>
      <c r="I221" t="s">
        <v>473</v>
      </c>
      <c r="J221" t="s">
        <v>474</v>
      </c>
      <c r="K221">
        <v>0</v>
      </c>
      <c r="L221" t="s">
        <v>473</v>
      </c>
      <c r="M221" t="s">
        <v>473</v>
      </c>
      <c r="N221" t="s">
        <v>23</v>
      </c>
      <c r="O221" s="5" t="str">
        <f t="shared" si="28"/>
        <v>N</v>
      </c>
      <c r="P221" t="s">
        <v>475</v>
      </c>
      <c r="Q221" s="200" t="s">
        <v>475</v>
      </c>
      <c r="R221" s="200" t="str">
        <f t="shared" si="34"/>
        <v/>
      </c>
      <c r="S221" s="201"/>
      <c r="T221" t="s">
        <v>475</v>
      </c>
      <c r="U221" s="201"/>
      <c r="W221" s="201"/>
      <c r="X221" s="202">
        <v>0</v>
      </c>
      <c r="Y221" s="200" t="s">
        <v>475</v>
      </c>
      <c r="Z221" s="5" t="s">
        <v>475</v>
      </c>
      <c r="AA221" s="200" t="str">
        <f t="shared" si="29"/>
        <v/>
      </c>
      <c r="AB221" s="200" t="str">
        <f t="shared" si="30"/>
        <v/>
      </c>
      <c r="AC221" s="201"/>
      <c r="AD221" s="201"/>
      <c r="AE221" s="77">
        <f t="shared" si="31"/>
        <v>0</v>
      </c>
      <c r="AF221" s="77">
        <f t="shared" si="32"/>
        <v>0</v>
      </c>
      <c r="AG221" s="77">
        <f t="array" ref="AG221">IFERROR($D221*U,0)</f>
        <v>0</v>
      </c>
      <c r="AH221" s="77">
        <f t="shared" ref="AH221:AI284" si="35">IFERROR($D221*AA221,0)</f>
        <v>0</v>
      </c>
      <c r="AI221" s="77">
        <f t="shared" si="35"/>
        <v>0</v>
      </c>
      <c r="AJ221" s="203"/>
      <c r="AK221" s="203"/>
      <c r="AL221" s="203"/>
      <c r="AM221" s="203"/>
      <c r="AN221" t="s">
        <v>475</v>
      </c>
      <c r="AO221" t="s">
        <v>475</v>
      </c>
      <c r="AP221" t="s">
        <v>475</v>
      </c>
    </row>
    <row r="222" spans="1:42" customFormat="1" x14ac:dyDescent="0.25">
      <c r="A222" s="198">
        <v>45291</v>
      </c>
      <c r="B222" t="s">
        <v>980</v>
      </c>
      <c r="C222" t="s">
        <v>981</v>
      </c>
      <c r="D222" s="5">
        <f t="shared" si="33"/>
        <v>26891591.289999999</v>
      </c>
      <c r="E222" s="199">
        <v>1</v>
      </c>
      <c r="F222" s="5">
        <v>29620208.210000001</v>
      </c>
      <c r="G222" s="5">
        <v>2728616.92</v>
      </c>
      <c r="H222" s="1" t="s">
        <v>23</v>
      </c>
      <c r="I222" t="s">
        <v>500</v>
      </c>
      <c r="J222" t="s">
        <v>504</v>
      </c>
      <c r="K222">
        <v>1</v>
      </c>
      <c r="L222" t="s">
        <v>500</v>
      </c>
      <c r="N222" t="s">
        <v>24</v>
      </c>
      <c r="O222" s="5" t="str">
        <f t="shared" si="28"/>
        <v>N</v>
      </c>
      <c r="P222" t="s">
        <v>475</v>
      </c>
      <c r="Q222" s="200" t="s">
        <v>475</v>
      </c>
      <c r="R222" s="200" t="str">
        <f t="shared" si="34"/>
        <v/>
      </c>
      <c r="S222" s="201"/>
      <c r="T222" t="s">
        <v>475</v>
      </c>
      <c r="U222" s="201"/>
      <c r="W222" s="201"/>
      <c r="X222" s="202">
        <v>0</v>
      </c>
      <c r="Y222" s="200" t="s">
        <v>475</v>
      </c>
      <c r="Z222" s="5" t="s">
        <v>475</v>
      </c>
      <c r="AA222" s="200" t="str">
        <f t="shared" si="29"/>
        <v/>
      </c>
      <c r="AB222" s="200" t="str">
        <f t="shared" si="30"/>
        <v/>
      </c>
      <c r="AC222" s="201"/>
      <c r="AD222" s="201"/>
      <c r="AE222" s="77">
        <f t="shared" si="31"/>
        <v>0</v>
      </c>
      <c r="AF222" s="77">
        <f t="shared" si="32"/>
        <v>0</v>
      </c>
      <c r="AG222" s="77">
        <f t="array" ref="AG222">IFERROR($D222*U,0)</f>
        <v>0</v>
      </c>
      <c r="AH222" s="77">
        <f t="shared" si="35"/>
        <v>0</v>
      </c>
      <c r="AI222" s="77">
        <f t="shared" si="35"/>
        <v>0</v>
      </c>
      <c r="AJ222" s="203"/>
      <c r="AK222" s="203"/>
      <c r="AL222" s="203"/>
      <c r="AM222" s="203"/>
      <c r="AN222" t="s">
        <v>475</v>
      </c>
      <c r="AO222" t="s">
        <v>475</v>
      </c>
      <c r="AP222" t="s">
        <v>475</v>
      </c>
    </row>
    <row r="223" spans="1:42" customFormat="1" x14ac:dyDescent="0.25">
      <c r="A223" s="198">
        <v>45291</v>
      </c>
      <c r="B223" t="s">
        <v>982</v>
      </c>
      <c r="C223" t="s">
        <v>983</v>
      </c>
      <c r="D223" s="5">
        <f t="shared" si="33"/>
        <v>14158246.640000001</v>
      </c>
      <c r="E223" s="199">
        <v>0</v>
      </c>
      <c r="F223" s="5">
        <v>14158246.640000001</v>
      </c>
      <c r="G223" s="5">
        <v>0</v>
      </c>
      <c r="H223" s="1" t="s">
        <v>23</v>
      </c>
      <c r="I223" t="s">
        <v>500</v>
      </c>
      <c r="J223" t="s">
        <v>504</v>
      </c>
      <c r="K223">
        <v>1</v>
      </c>
      <c r="L223" t="s">
        <v>500</v>
      </c>
      <c r="N223" t="s">
        <v>24</v>
      </c>
      <c r="O223" s="5" t="str">
        <f t="shared" si="28"/>
        <v>N</v>
      </c>
      <c r="P223" t="s">
        <v>475</v>
      </c>
      <c r="Q223" s="200" t="s">
        <v>475</v>
      </c>
      <c r="R223" s="200" t="str">
        <f t="shared" si="34"/>
        <v/>
      </c>
      <c r="S223" s="201"/>
      <c r="T223" t="s">
        <v>475</v>
      </c>
      <c r="U223" s="201"/>
      <c r="W223" s="201"/>
      <c r="X223" s="202">
        <v>0</v>
      </c>
      <c r="Y223" s="200" t="s">
        <v>475</v>
      </c>
      <c r="Z223" s="5" t="s">
        <v>475</v>
      </c>
      <c r="AA223" s="200" t="str">
        <f t="shared" si="29"/>
        <v/>
      </c>
      <c r="AB223" s="200" t="str">
        <f t="shared" si="30"/>
        <v/>
      </c>
      <c r="AC223" s="201"/>
      <c r="AD223" s="201"/>
      <c r="AE223" s="77">
        <f t="shared" si="31"/>
        <v>0</v>
      </c>
      <c r="AF223" s="77">
        <f t="shared" si="32"/>
        <v>0</v>
      </c>
      <c r="AG223" s="77">
        <f t="array" ref="AG223">IFERROR($D223*U,0)</f>
        <v>0</v>
      </c>
      <c r="AH223" s="77">
        <f t="shared" si="35"/>
        <v>0</v>
      </c>
      <c r="AI223" s="77">
        <f t="shared" si="35"/>
        <v>0</v>
      </c>
      <c r="AJ223" s="203"/>
      <c r="AK223" s="203"/>
      <c r="AL223" s="203"/>
      <c r="AM223" s="203"/>
      <c r="AN223" t="s">
        <v>475</v>
      </c>
      <c r="AO223" t="s">
        <v>475</v>
      </c>
      <c r="AP223" t="s">
        <v>475</v>
      </c>
    </row>
    <row r="224" spans="1:42" customFormat="1" x14ac:dyDescent="0.25">
      <c r="A224" s="198">
        <v>45291</v>
      </c>
      <c r="B224" t="s">
        <v>984</v>
      </c>
      <c r="C224" t="s">
        <v>985</v>
      </c>
      <c r="D224" s="5">
        <f t="shared" si="33"/>
        <v>3286254.47</v>
      </c>
      <c r="E224" s="199">
        <v>1</v>
      </c>
      <c r="F224" s="5">
        <v>3415355.27</v>
      </c>
      <c r="G224" s="5">
        <v>129100.8</v>
      </c>
      <c r="H224" s="1" t="s">
        <v>24</v>
      </c>
      <c r="I224" t="s">
        <v>482</v>
      </c>
      <c r="J224" t="s">
        <v>474</v>
      </c>
      <c r="K224">
        <v>0</v>
      </c>
      <c r="L224" t="s">
        <v>483</v>
      </c>
      <c r="M224" t="s">
        <v>483</v>
      </c>
      <c r="N224" t="s">
        <v>23</v>
      </c>
      <c r="O224" s="5" t="str">
        <f t="shared" si="28"/>
        <v>N</v>
      </c>
      <c r="P224" t="s">
        <v>484</v>
      </c>
      <c r="Q224" s="200">
        <v>0</v>
      </c>
      <c r="R224" s="200">
        <f t="shared" si="34"/>
        <v>0</v>
      </c>
      <c r="S224" s="201"/>
      <c r="T224">
        <v>0</v>
      </c>
      <c r="U224" s="201"/>
      <c r="W224" s="201"/>
      <c r="X224" s="202">
        <v>0</v>
      </c>
      <c r="Y224" s="200">
        <v>0</v>
      </c>
      <c r="Z224" s="5">
        <v>0</v>
      </c>
      <c r="AA224" s="200">
        <f t="shared" si="29"/>
        <v>0</v>
      </c>
      <c r="AB224" s="200">
        <f t="shared" si="30"/>
        <v>0</v>
      </c>
      <c r="AC224" s="201"/>
      <c r="AD224" s="201"/>
      <c r="AE224" s="77">
        <f t="shared" si="31"/>
        <v>0</v>
      </c>
      <c r="AF224" s="77">
        <f t="shared" si="32"/>
        <v>0</v>
      </c>
      <c r="AG224" s="77">
        <f t="array" ref="AG224">IFERROR($D224*U,0)</f>
        <v>0</v>
      </c>
      <c r="AH224" s="77">
        <f t="shared" si="35"/>
        <v>0</v>
      </c>
      <c r="AI224" s="77">
        <f t="shared" si="35"/>
        <v>0</v>
      </c>
      <c r="AJ224" s="203"/>
      <c r="AK224" s="203"/>
      <c r="AL224" s="203"/>
      <c r="AM224" s="203"/>
      <c r="AN224" t="s">
        <v>25</v>
      </c>
      <c r="AO224" t="s">
        <v>986</v>
      </c>
      <c r="AP224" t="s">
        <v>475</v>
      </c>
    </row>
    <row r="225" spans="1:43" customFormat="1" x14ac:dyDescent="0.25">
      <c r="A225" s="198">
        <v>45291</v>
      </c>
      <c r="B225" t="s">
        <v>987</v>
      </c>
      <c r="C225" t="s">
        <v>988</v>
      </c>
      <c r="D225" s="5">
        <f t="shared" si="33"/>
        <v>1256809.75</v>
      </c>
      <c r="E225" s="199">
        <v>1</v>
      </c>
      <c r="F225" s="5">
        <v>1271029.75</v>
      </c>
      <c r="G225" s="5">
        <v>14220</v>
      </c>
      <c r="H225" s="1" t="s">
        <v>24</v>
      </c>
      <c r="I225" t="s">
        <v>473</v>
      </c>
      <c r="J225" t="s">
        <v>474</v>
      </c>
      <c r="K225">
        <v>0</v>
      </c>
      <c r="L225" t="s">
        <v>473</v>
      </c>
      <c r="M225" t="s">
        <v>473</v>
      </c>
      <c r="N225" t="s">
        <v>23</v>
      </c>
      <c r="O225" s="5" t="str">
        <f t="shared" si="28"/>
        <v>N</v>
      </c>
      <c r="P225" t="s">
        <v>475</v>
      </c>
      <c r="Q225" s="200" t="s">
        <v>475</v>
      </c>
      <c r="R225" s="200" t="str">
        <f t="shared" si="34"/>
        <v/>
      </c>
      <c r="S225" s="201"/>
      <c r="T225" t="s">
        <v>475</v>
      </c>
      <c r="U225" s="201"/>
      <c r="W225" s="201"/>
      <c r="X225" s="202">
        <v>0</v>
      </c>
      <c r="Y225" s="200" t="s">
        <v>475</v>
      </c>
      <c r="Z225" s="5" t="s">
        <v>475</v>
      </c>
      <c r="AA225" s="200" t="str">
        <f t="shared" si="29"/>
        <v/>
      </c>
      <c r="AB225" s="200" t="str">
        <f t="shared" si="30"/>
        <v/>
      </c>
      <c r="AC225" s="201"/>
      <c r="AD225" s="201"/>
      <c r="AE225" s="77">
        <f t="shared" si="31"/>
        <v>0</v>
      </c>
      <c r="AF225" s="77">
        <f t="shared" si="32"/>
        <v>0</v>
      </c>
      <c r="AG225" s="77">
        <f t="array" ref="AG225">IFERROR($D225*U,0)</f>
        <v>0</v>
      </c>
      <c r="AH225" s="77">
        <f t="shared" si="35"/>
        <v>0</v>
      </c>
      <c r="AI225" s="77">
        <f t="shared" si="35"/>
        <v>0</v>
      </c>
      <c r="AJ225" s="203"/>
      <c r="AK225" s="203"/>
      <c r="AL225" s="203"/>
      <c r="AM225" s="203"/>
      <c r="AN225" t="s">
        <v>475</v>
      </c>
      <c r="AO225" t="s">
        <v>475</v>
      </c>
      <c r="AP225" t="s">
        <v>475</v>
      </c>
    </row>
    <row r="226" spans="1:43" customFormat="1" x14ac:dyDescent="0.25">
      <c r="A226" s="198">
        <v>45291</v>
      </c>
      <c r="B226" t="s">
        <v>989</v>
      </c>
      <c r="C226" t="s">
        <v>990</v>
      </c>
      <c r="D226" s="5">
        <f t="shared" si="33"/>
        <v>1714.9900000000016</v>
      </c>
      <c r="E226" s="199">
        <v>1</v>
      </c>
      <c r="F226" s="5">
        <v>20627.97</v>
      </c>
      <c r="G226" s="5">
        <v>18912.98</v>
      </c>
      <c r="H226" s="1" t="s">
        <v>24</v>
      </c>
      <c r="I226" t="s">
        <v>482</v>
      </c>
      <c r="J226" t="s">
        <v>474</v>
      </c>
      <c r="K226">
        <v>0</v>
      </c>
      <c r="L226" t="s">
        <v>483</v>
      </c>
      <c r="M226" t="s">
        <v>483</v>
      </c>
      <c r="N226" t="s">
        <v>23</v>
      </c>
      <c r="O226" s="5" t="str">
        <f t="shared" si="28"/>
        <v>N</v>
      </c>
      <c r="P226" t="s">
        <v>484</v>
      </c>
      <c r="Q226" s="200">
        <v>0</v>
      </c>
      <c r="R226" s="200">
        <f t="shared" si="34"/>
        <v>0</v>
      </c>
      <c r="S226" s="201"/>
      <c r="T226">
        <v>0</v>
      </c>
      <c r="U226" s="201"/>
      <c r="W226" s="201"/>
      <c r="X226" s="202">
        <v>0</v>
      </c>
      <c r="Y226" s="200">
        <v>0</v>
      </c>
      <c r="Z226" s="5">
        <v>0</v>
      </c>
      <c r="AA226" s="200">
        <f t="shared" si="29"/>
        <v>0</v>
      </c>
      <c r="AB226" s="200">
        <f t="shared" si="30"/>
        <v>0</v>
      </c>
      <c r="AC226" s="201"/>
      <c r="AD226" s="201"/>
      <c r="AE226" s="77">
        <f t="shared" si="31"/>
        <v>0</v>
      </c>
      <c r="AF226" s="77">
        <f t="shared" si="32"/>
        <v>0</v>
      </c>
      <c r="AG226" s="77">
        <f t="array" ref="AG226">IFERROR($D226*U,0)</f>
        <v>0</v>
      </c>
      <c r="AH226" s="77">
        <f t="shared" si="35"/>
        <v>0</v>
      </c>
      <c r="AI226" s="77">
        <f t="shared" si="35"/>
        <v>0</v>
      </c>
      <c r="AJ226" s="203"/>
      <c r="AK226" s="203"/>
      <c r="AL226" s="203"/>
      <c r="AM226" s="203"/>
      <c r="AN226" t="s">
        <v>25</v>
      </c>
      <c r="AO226" t="s">
        <v>991</v>
      </c>
      <c r="AP226" t="s">
        <v>475</v>
      </c>
    </row>
    <row r="227" spans="1:43" customFormat="1" x14ac:dyDescent="0.25">
      <c r="A227" s="198">
        <v>45291</v>
      </c>
      <c r="B227" t="s">
        <v>992</v>
      </c>
      <c r="C227" t="s">
        <v>993</v>
      </c>
      <c r="D227" s="5">
        <f t="shared" si="33"/>
        <v>127326.52</v>
      </c>
      <c r="E227" s="199">
        <v>0</v>
      </c>
      <c r="F227" s="5">
        <v>127326.52</v>
      </c>
      <c r="G227" s="5">
        <v>0</v>
      </c>
      <c r="H227" s="1" t="s">
        <v>23</v>
      </c>
      <c r="I227" t="s">
        <v>500</v>
      </c>
      <c r="J227" t="s">
        <v>474</v>
      </c>
      <c r="K227">
        <v>0</v>
      </c>
      <c r="L227" t="s">
        <v>500</v>
      </c>
      <c r="N227" t="s">
        <v>23</v>
      </c>
      <c r="O227" s="5" t="str">
        <f t="shared" si="28"/>
        <v>N</v>
      </c>
      <c r="P227" t="s">
        <v>475</v>
      </c>
      <c r="Q227" s="200" t="s">
        <v>475</v>
      </c>
      <c r="R227" s="200" t="str">
        <f t="shared" si="34"/>
        <v/>
      </c>
      <c r="S227" s="201"/>
      <c r="T227" t="s">
        <v>475</v>
      </c>
      <c r="U227" s="201"/>
      <c r="W227" s="201"/>
      <c r="X227" s="202">
        <v>0</v>
      </c>
      <c r="Y227" s="200" t="s">
        <v>475</v>
      </c>
      <c r="Z227" s="5" t="s">
        <v>475</v>
      </c>
      <c r="AA227" s="200" t="str">
        <f t="shared" si="29"/>
        <v/>
      </c>
      <c r="AB227" s="200" t="str">
        <f t="shared" si="30"/>
        <v/>
      </c>
      <c r="AC227" s="201"/>
      <c r="AD227" s="201"/>
      <c r="AE227" s="77">
        <f t="shared" si="31"/>
        <v>0</v>
      </c>
      <c r="AF227" s="77">
        <f t="shared" si="32"/>
        <v>0</v>
      </c>
      <c r="AG227" s="77">
        <f t="array" ref="AG227">IFERROR($D227*U,0)</f>
        <v>0</v>
      </c>
      <c r="AH227" s="77">
        <f t="shared" si="35"/>
        <v>0</v>
      </c>
      <c r="AI227" s="77">
        <f t="shared" si="35"/>
        <v>0</v>
      </c>
      <c r="AJ227" s="203"/>
      <c r="AK227" s="203"/>
      <c r="AL227" s="203"/>
      <c r="AM227" s="203"/>
      <c r="AN227" t="s">
        <v>475</v>
      </c>
      <c r="AO227" t="s">
        <v>475</v>
      </c>
      <c r="AP227" t="s">
        <v>475</v>
      </c>
    </row>
    <row r="228" spans="1:43" customFormat="1" x14ac:dyDescent="0.25">
      <c r="A228" s="198">
        <v>45291</v>
      </c>
      <c r="B228" t="s">
        <v>994</v>
      </c>
      <c r="C228" t="s">
        <v>995</v>
      </c>
      <c r="D228" s="5">
        <f t="shared" si="33"/>
        <v>28271984.290000003</v>
      </c>
      <c r="E228" s="199">
        <v>0</v>
      </c>
      <c r="F228" s="5">
        <v>28271984.290000003</v>
      </c>
      <c r="G228" s="5">
        <v>0</v>
      </c>
      <c r="H228" s="1" t="s">
        <v>24</v>
      </c>
      <c r="I228" t="s">
        <v>473</v>
      </c>
      <c r="J228" t="s">
        <v>474</v>
      </c>
      <c r="K228">
        <v>0</v>
      </c>
      <c r="L228" t="s">
        <v>473</v>
      </c>
      <c r="M228" t="s">
        <v>473</v>
      </c>
      <c r="N228" t="s">
        <v>23</v>
      </c>
      <c r="O228" s="5" t="str">
        <f t="shared" si="28"/>
        <v>N</v>
      </c>
      <c r="P228" t="s">
        <v>475</v>
      </c>
      <c r="Q228" s="200" t="s">
        <v>475</v>
      </c>
      <c r="R228" s="200" t="str">
        <f t="shared" si="34"/>
        <v/>
      </c>
      <c r="S228" s="201"/>
      <c r="T228" t="s">
        <v>475</v>
      </c>
      <c r="U228" s="201"/>
      <c r="W228" s="201"/>
      <c r="X228" s="202">
        <v>0</v>
      </c>
      <c r="Y228" s="200" t="s">
        <v>475</v>
      </c>
      <c r="Z228" s="5" t="s">
        <v>475</v>
      </c>
      <c r="AA228" s="200" t="str">
        <f t="shared" si="29"/>
        <v/>
      </c>
      <c r="AB228" s="200" t="str">
        <f t="shared" si="30"/>
        <v/>
      </c>
      <c r="AC228" s="201"/>
      <c r="AD228" s="201"/>
      <c r="AE228" s="77">
        <f t="shared" si="31"/>
        <v>0</v>
      </c>
      <c r="AF228" s="77">
        <f t="shared" si="32"/>
        <v>0</v>
      </c>
      <c r="AG228" s="77">
        <f t="array" ref="AG228">IFERROR($D228*U,0)</f>
        <v>0</v>
      </c>
      <c r="AH228" s="77">
        <f t="shared" si="35"/>
        <v>0</v>
      </c>
      <c r="AI228" s="77">
        <f t="shared" si="35"/>
        <v>0</v>
      </c>
      <c r="AJ228" s="203"/>
      <c r="AK228" s="203"/>
      <c r="AL228" s="203"/>
      <c r="AM228" s="203"/>
      <c r="AN228" t="s">
        <v>475</v>
      </c>
      <c r="AO228" t="s">
        <v>475</v>
      </c>
      <c r="AP228" t="s">
        <v>475</v>
      </c>
    </row>
    <row r="229" spans="1:43" customFormat="1" x14ac:dyDescent="0.25">
      <c r="A229" s="198">
        <v>45291</v>
      </c>
      <c r="B229" t="s">
        <v>996</v>
      </c>
      <c r="C229" t="s">
        <v>997</v>
      </c>
      <c r="D229" s="5">
        <f t="shared" si="33"/>
        <v>897.55000000000291</v>
      </c>
      <c r="E229" s="199">
        <v>1</v>
      </c>
      <c r="F229" s="5">
        <v>38331.14</v>
      </c>
      <c r="G229" s="5">
        <v>37433.589999999997</v>
      </c>
      <c r="H229" s="1" t="s">
        <v>23</v>
      </c>
      <c r="I229" t="s">
        <v>500</v>
      </c>
      <c r="J229" t="s">
        <v>474</v>
      </c>
      <c r="K229">
        <v>0</v>
      </c>
      <c r="L229" t="s">
        <v>500</v>
      </c>
      <c r="N229" t="s">
        <v>23</v>
      </c>
      <c r="O229" s="5" t="str">
        <f t="shared" si="28"/>
        <v>N</v>
      </c>
      <c r="P229" t="s">
        <v>475</v>
      </c>
      <c r="Q229" s="200" t="s">
        <v>475</v>
      </c>
      <c r="R229" s="200" t="str">
        <f t="shared" si="34"/>
        <v/>
      </c>
      <c r="S229" s="201"/>
      <c r="T229" t="s">
        <v>475</v>
      </c>
      <c r="U229" s="201"/>
      <c r="W229" s="201"/>
      <c r="X229" s="202">
        <v>0</v>
      </c>
      <c r="Y229" s="200" t="s">
        <v>475</v>
      </c>
      <c r="Z229" s="5" t="s">
        <v>475</v>
      </c>
      <c r="AA229" s="200" t="str">
        <f t="shared" si="29"/>
        <v/>
      </c>
      <c r="AB229" s="200" t="str">
        <f t="shared" si="30"/>
        <v/>
      </c>
      <c r="AC229" s="201"/>
      <c r="AD229" s="201"/>
      <c r="AE229" s="77">
        <f t="shared" si="31"/>
        <v>0</v>
      </c>
      <c r="AF229" s="77">
        <f t="shared" si="32"/>
        <v>0</v>
      </c>
      <c r="AG229" s="77">
        <f t="array" ref="AG229">IFERROR($D229*U,0)</f>
        <v>0</v>
      </c>
      <c r="AH229" s="77">
        <f t="shared" si="35"/>
        <v>0</v>
      </c>
      <c r="AI229" s="77">
        <f t="shared" si="35"/>
        <v>0</v>
      </c>
      <c r="AJ229" s="203"/>
      <c r="AK229" s="203"/>
      <c r="AL229" s="203"/>
      <c r="AM229" s="203"/>
      <c r="AN229" t="s">
        <v>475</v>
      </c>
      <c r="AO229" t="s">
        <v>475</v>
      </c>
      <c r="AP229" t="s">
        <v>475</v>
      </c>
    </row>
    <row r="230" spans="1:43" customFormat="1" x14ac:dyDescent="0.25">
      <c r="A230" s="198">
        <v>45291</v>
      </c>
      <c r="B230" t="s">
        <v>998</v>
      </c>
      <c r="C230" t="s">
        <v>999</v>
      </c>
      <c r="D230" s="5">
        <f t="shared" si="33"/>
        <v>0</v>
      </c>
      <c r="E230" s="199">
        <v>1</v>
      </c>
      <c r="F230" s="5">
        <v>23563.94</v>
      </c>
      <c r="G230" s="5">
        <v>24203.87</v>
      </c>
      <c r="H230" s="1" t="s">
        <v>23</v>
      </c>
      <c r="I230" t="s">
        <v>500</v>
      </c>
      <c r="J230" t="s">
        <v>474</v>
      </c>
      <c r="K230">
        <v>0</v>
      </c>
      <c r="L230" t="s">
        <v>500</v>
      </c>
      <c r="N230" t="s">
        <v>23</v>
      </c>
      <c r="O230" s="5" t="str">
        <f t="shared" si="28"/>
        <v>N</v>
      </c>
      <c r="P230" t="s">
        <v>475</v>
      </c>
      <c r="Q230" s="200" t="s">
        <v>475</v>
      </c>
      <c r="R230" s="200" t="str">
        <f t="shared" si="34"/>
        <v/>
      </c>
      <c r="S230" s="201"/>
      <c r="T230" t="s">
        <v>475</v>
      </c>
      <c r="U230" s="201"/>
      <c r="W230" s="201"/>
      <c r="X230" s="202">
        <v>0</v>
      </c>
      <c r="Y230" s="200" t="s">
        <v>475</v>
      </c>
      <c r="Z230" s="5" t="s">
        <v>475</v>
      </c>
      <c r="AA230" s="200" t="str">
        <f t="shared" si="29"/>
        <v/>
      </c>
      <c r="AB230" s="200" t="str">
        <f t="shared" si="30"/>
        <v/>
      </c>
      <c r="AC230" s="201"/>
      <c r="AD230" s="201"/>
      <c r="AE230" s="77">
        <f t="shared" si="31"/>
        <v>0</v>
      </c>
      <c r="AF230" s="77">
        <f t="shared" si="32"/>
        <v>0</v>
      </c>
      <c r="AG230" s="77">
        <f t="array" ref="AG230">IFERROR($D230*U,0)</f>
        <v>0</v>
      </c>
      <c r="AH230" s="77">
        <f t="shared" si="35"/>
        <v>0</v>
      </c>
      <c r="AI230" s="77">
        <f t="shared" si="35"/>
        <v>0</v>
      </c>
      <c r="AJ230" s="203"/>
      <c r="AK230" s="203"/>
      <c r="AL230" s="203"/>
      <c r="AM230" s="203"/>
      <c r="AN230" t="s">
        <v>475</v>
      </c>
      <c r="AO230" t="s">
        <v>475</v>
      </c>
      <c r="AP230" t="s">
        <v>475</v>
      </c>
    </row>
    <row r="231" spans="1:43" customFormat="1" x14ac:dyDescent="0.25">
      <c r="A231" s="198">
        <v>45291</v>
      </c>
      <c r="B231" t="s">
        <v>1000</v>
      </c>
      <c r="C231" t="s">
        <v>1001</v>
      </c>
      <c r="D231" s="5">
        <f t="shared" si="33"/>
        <v>3296316</v>
      </c>
      <c r="E231" s="199">
        <v>0</v>
      </c>
      <c r="F231" s="5">
        <v>3296316</v>
      </c>
      <c r="G231" s="5">
        <v>0</v>
      </c>
      <c r="H231" s="1" t="s">
        <v>23</v>
      </c>
      <c r="I231" t="s">
        <v>500</v>
      </c>
      <c r="J231" t="s">
        <v>474</v>
      </c>
      <c r="K231">
        <v>0</v>
      </c>
      <c r="L231" t="s">
        <v>500</v>
      </c>
      <c r="N231" t="s">
        <v>23</v>
      </c>
      <c r="O231" s="5" t="str">
        <f t="shared" si="28"/>
        <v>N</v>
      </c>
      <c r="P231" t="s">
        <v>475</v>
      </c>
      <c r="Q231" s="200" t="s">
        <v>475</v>
      </c>
      <c r="R231" s="200" t="str">
        <f t="shared" si="34"/>
        <v/>
      </c>
      <c r="S231" s="201"/>
      <c r="T231" t="s">
        <v>475</v>
      </c>
      <c r="U231" s="201"/>
      <c r="W231" s="201"/>
      <c r="X231" s="202">
        <v>0</v>
      </c>
      <c r="Y231" s="200" t="s">
        <v>475</v>
      </c>
      <c r="Z231" s="5" t="s">
        <v>475</v>
      </c>
      <c r="AA231" s="200" t="str">
        <f t="shared" si="29"/>
        <v/>
      </c>
      <c r="AB231" s="200" t="str">
        <f t="shared" si="30"/>
        <v/>
      </c>
      <c r="AC231" s="201"/>
      <c r="AD231" s="201"/>
      <c r="AE231" s="77">
        <f t="shared" si="31"/>
        <v>0</v>
      </c>
      <c r="AF231" s="77">
        <f t="shared" si="32"/>
        <v>0</v>
      </c>
      <c r="AG231" s="77">
        <f t="array" ref="AG231">IFERROR($D231*U,0)</f>
        <v>0</v>
      </c>
      <c r="AH231" s="77">
        <f t="shared" si="35"/>
        <v>0</v>
      </c>
      <c r="AI231" s="77">
        <f t="shared" si="35"/>
        <v>0</v>
      </c>
      <c r="AJ231" s="203"/>
      <c r="AK231" s="203"/>
      <c r="AL231" s="203"/>
      <c r="AM231" s="203"/>
      <c r="AN231" t="s">
        <v>475</v>
      </c>
      <c r="AO231" t="s">
        <v>475</v>
      </c>
      <c r="AP231" t="s">
        <v>475</v>
      </c>
    </row>
    <row r="232" spans="1:43" customFormat="1" x14ac:dyDescent="0.25">
      <c r="A232" s="198">
        <v>45291</v>
      </c>
      <c r="B232" t="s">
        <v>1002</v>
      </c>
      <c r="C232" t="s">
        <v>1003</v>
      </c>
      <c r="D232" s="5">
        <f t="shared" si="33"/>
        <v>1406610.7999999998</v>
      </c>
      <c r="E232" s="199">
        <v>1</v>
      </c>
      <c r="F232" s="5">
        <v>2090263.5599999998</v>
      </c>
      <c r="G232" s="5">
        <v>683652.76</v>
      </c>
      <c r="H232" s="1" t="s">
        <v>23</v>
      </c>
      <c r="I232" t="s">
        <v>500</v>
      </c>
      <c r="J232" t="s">
        <v>474</v>
      </c>
      <c r="K232">
        <v>0</v>
      </c>
      <c r="L232" t="s">
        <v>500</v>
      </c>
      <c r="M232" s="208" t="s">
        <v>506</v>
      </c>
      <c r="N232" t="s">
        <v>23</v>
      </c>
      <c r="O232" s="5" t="str">
        <f t="shared" si="28"/>
        <v>N</v>
      </c>
      <c r="P232" s="208" t="s">
        <v>487</v>
      </c>
      <c r="Q232" s="200" t="s">
        <v>475</v>
      </c>
      <c r="R232" s="200" t="str">
        <f t="shared" si="34"/>
        <v/>
      </c>
      <c r="S232" s="201"/>
      <c r="T232" t="s">
        <v>475</v>
      </c>
      <c r="U232" s="201"/>
      <c r="W232" s="201"/>
      <c r="X232" s="202">
        <v>0</v>
      </c>
      <c r="Y232" s="200" t="s">
        <v>475</v>
      </c>
      <c r="Z232" s="5" t="s">
        <v>475</v>
      </c>
      <c r="AA232" s="200" t="str">
        <f t="shared" si="29"/>
        <v/>
      </c>
      <c r="AB232" s="200" t="str">
        <f t="shared" si="30"/>
        <v/>
      </c>
      <c r="AC232" s="201"/>
      <c r="AD232" s="201"/>
      <c r="AE232" s="77">
        <f t="shared" si="31"/>
        <v>0</v>
      </c>
      <c r="AF232" s="77">
        <f t="shared" si="32"/>
        <v>0</v>
      </c>
      <c r="AG232" s="77">
        <f t="array" ref="AG232">IFERROR($D232*U,0)</f>
        <v>0</v>
      </c>
      <c r="AH232" s="77">
        <f t="shared" si="35"/>
        <v>0</v>
      </c>
      <c r="AI232" s="77">
        <f t="shared" si="35"/>
        <v>0</v>
      </c>
      <c r="AJ232" s="203"/>
      <c r="AK232" s="203"/>
      <c r="AL232" s="203"/>
      <c r="AM232" s="203"/>
      <c r="AN232" t="s">
        <v>22</v>
      </c>
      <c r="AO232" t="s">
        <v>910</v>
      </c>
      <c r="AP232" t="s">
        <v>911</v>
      </c>
      <c r="AQ232" s="208" t="s">
        <v>490</v>
      </c>
    </row>
    <row r="233" spans="1:43" customFormat="1" x14ac:dyDescent="0.25">
      <c r="A233" s="198">
        <v>45291</v>
      </c>
      <c r="B233" t="s">
        <v>1004</v>
      </c>
      <c r="C233" t="s">
        <v>1005</v>
      </c>
      <c r="D233" s="5">
        <f t="shared" si="33"/>
        <v>303.23</v>
      </c>
      <c r="E233" s="199">
        <v>1</v>
      </c>
      <c r="F233" s="5">
        <v>1986.5</v>
      </c>
      <c r="G233" s="5">
        <v>1683.27</v>
      </c>
      <c r="H233" s="1" t="s">
        <v>24</v>
      </c>
      <c r="I233" t="s">
        <v>473</v>
      </c>
      <c r="J233" t="s">
        <v>474</v>
      </c>
      <c r="K233">
        <v>0</v>
      </c>
      <c r="L233" t="s">
        <v>473</v>
      </c>
      <c r="M233" t="s">
        <v>473</v>
      </c>
      <c r="N233" t="s">
        <v>23</v>
      </c>
      <c r="O233" s="5" t="str">
        <f t="shared" si="28"/>
        <v>N</v>
      </c>
      <c r="P233" t="s">
        <v>475</v>
      </c>
      <c r="Q233" s="200" t="s">
        <v>475</v>
      </c>
      <c r="R233" s="200" t="str">
        <f t="shared" si="34"/>
        <v/>
      </c>
      <c r="S233" s="201"/>
      <c r="T233" t="s">
        <v>475</v>
      </c>
      <c r="U233" s="201"/>
      <c r="W233" s="201"/>
      <c r="X233" s="202">
        <v>0</v>
      </c>
      <c r="Y233" s="200" t="s">
        <v>475</v>
      </c>
      <c r="Z233" s="5" t="s">
        <v>475</v>
      </c>
      <c r="AA233" s="200" t="str">
        <f t="shared" si="29"/>
        <v/>
      </c>
      <c r="AB233" s="200" t="str">
        <f t="shared" si="30"/>
        <v/>
      </c>
      <c r="AC233" s="201"/>
      <c r="AD233" s="201"/>
      <c r="AE233" s="77">
        <f t="shared" si="31"/>
        <v>0</v>
      </c>
      <c r="AF233" s="77">
        <f t="shared" si="32"/>
        <v>0</v>
      </c>
      <c r="AG233" s="77">
        <f t="array" ref="AG233">IFERROR($D233*U,0)</f>
        <v>0</v>
      </c>
      <c r="AH233" s="77">
        <f t="shared" si="35"/>
        <v>0</v>
      </c>
      <c r="AI233" s="77">
        <f t="shared" si="35"/>
        <v>0</v>
      </c>
      <c r="AJ233" s="203"/>
      <c r="AK233" s="203"/>
      <c r="AL233" s="203"/>
      <c r="AM233" s="203"/>
      <c r="AN233" t="s">
        <v>475</v>
      </c>
      <c r="AO233" t="s">
        <v>475</v>
      </c>
      <c r="AP233" t="s">
        <v>475</v>
      </c>
    </row>
    <row r="234" spans="1:43" customFormat="1" x14ac:dyDescent="0.25">
      <c r="A234" s="198">
        <v>45291</v>
      </c>
      <c r="B234" t="s">
        <v>1006</v>
      </c>
      <c r="C234" t="s">
        <v>1007</v>
      </c>
      <c r="D234" s="5">
        <f t="shared" si="33"/>
        <v>7403.8099999999995</v>
      </c>
      <c r="E234" s="199">
        <v>1</v>
      </c>
      <c r="F234" s="5">
        <v>9071.56</v>
      </c>
      <c r="G234" s="5">
        <v>1667.75</v>
      </c>
      <c r="H234" s="1" t="s">
        <v>24</v>
      </c>
      <c r="I234" t="s">
        <v>473</v>
      </c>
      <c r="J234" t="s">
        <v>474</v>
      </c>
      <c r="K234">
        <v>0</v>
      </c>
      <c r="L234" t="s">
        <v>473</v>
      </c>
      <c r="M234" t="s">
        <v>473</v>
      </c>
      <c r="N234" t="s">
        <v>23</v>
      </c>
      <c r="O234" s="5" t="str">
        <f t="shared" si="28"/>
        <v>N</v>
      </c>
      <c r="P234" t="s">
        <v>475</v>
      </c>
      <c r="Q234" s="200" t="s">
        <v>475</v>
      </c>
      <c r="R234" s="200" t="str">
        <f t="shared" si="34"/>
        <v/>
      </c>
      <c r="S234" s="201"/>
      <c r="T234" t="s">
        <v>475</v>
      </c>
      <c r="U234" s="201"/>
      <c r="W234" s="201"/>
      <c r="X234" s="202">
        <v>0</v>
      </c>
      <c r="Y234" s="200" t="s">
        <v>475</v>
      </c>
      <c r="Z234" s="5" t="s">
        <v>475</v>
      </c>
      <c r="AA234" s="200" t="str">
        <f t="shared" si="29"/>
        <v/>
      </c>
      <c r="AB234" s="200" t="str">
        <f t="shared" si="30"/>
        <v/>
      </c>
      <c r="AC234" s="201"/>
      <c r="AD234" s="201"/>
      <c r="AE234" s="77">
        <f t="shared" si="31"/>
        <v>0</v>
      </c>
      <c r="AF234" s="77">
        <f t="shared" si="32"/>
        <v>0</v>
      </c>
      <c r="AG234" s="77">
        <f t="array" ref="AG234">IFERROR($D234*U,0)</f>
        <v>0</v>
      </c>
      <c r="AH234" s="77">
        <f t="shared" si="35"/>
        <v>0</v>
      </c>
      <c r="AI234" s="77">
        <f t="shared" si="35"/>
        <v>0</v>
      </c>
      <c r="AJ234" s="203"/>
      <c r="AK234" s="203"/>
      <c r="AL234" s="203"/>
      <c r="AM234" s="203"/>
      <c r="AN234" t="s">
        <v>475</v>
      </c>
      <c r="AO234" t="s">
        <v>475</v>
      </c>
      <c r="AP234" t="s">
        <v>475</v>
      </c>
    </row>
    <row r="235" spans="1:43" customFormat="1" x14ac:dyDescent="0.25">
      <c r="A235" s="198">
        <v>45291</v>
      </c>
      <c r="B235" t="s">
        <v>1008</v>
      </c>
      <c r="C235" t="s">
        <v>1009</v>
      </c>
      <c r="D235" s="5">
        <f t="shared" si="33"/>
        <v>10550719.24</v>
      </c>
      <c r="E235" s="199">
        <v>1</v>
      </c>
      <c r="F235" s="5">
        <v>10626870.609999999</v>
      </c>
      <c r="G235" s="5">
        <v>76151.37</v>
      </c>
      <c r="H235" s="1" t="s">
        <v>24</v>
      </c>
      <c r="I235" t="s">
        <v>473</v>
      </c>
      <c r="J235" t="s">
        <v>474</v>
      </c>
      <c r="K235">
        <v>0</v>
      </c>
      <c r="L235" t="s">
        <v>473</v>
      </c>
      <c r="M235" t="s">
        <v>473</v>
      </c>
      <c r="N235" t="s">
        <v>23</v>
      </c>
      <c r="O235" s="5" t="str">
        <f t="shared" si="28"/>
        <v>N</v>
      </c>
      <c r="P235" t="s">
        <v>475</v>
      </c>
      <c r="Q235" s="200" t="s">
        <v>475</v>
      </c>
      <c r="R235" s="200" t="str">
        <f t="shared" si="34"/>
        <v/>
      </c>
      <c r="S235" s="201"/>
      <c r="T235" t="s">
        <v>475</v>
      </c>
      <c r="U235" s="201"/>
      <c r="W235" s="201"/>
      <c r="X235" s="202">
        <v>0</v>
      </c>
      <c r="Y235" s="200" t="s">
        <v>475</v>
      </c>
      <c r="Z235" s="5" t="s">
        <v>475</v>
      </c>
      <c r="AA235" s="200" t="str">
        <f t="shared" si="29"/>
        <v/>
      </c>
      <c r="AB235" s="200" t="str">
        <f t="shared" si="30"/>
        <v/>
      </c>
      <c r="AC235" s="201"/>
      <c r="AD235" s="201"/>
      <c r="AE235" s="77">
        <f t="shared" si="31"/>
        <v>0</v>
      </c>
      <c r="AF235" s="77">
        <f t="shared" si="32"/>
        <v>0</v>
      </c>
      <c r="AG235" s="77">
        <f t="array" ref="AG235">IFERROR($D235*U,0)</f>
        <v>0</v>
      </c>
      <c r="AH235" s="77">
        <f t="shared" si="35"/>
        <v>0</v>
      </c>
      <c r="AI235" s="77">
        <f t="shared" si="35"/>
        <v>0</v>
      </c>
      <c r="AJ235" s="203"/>
      <c r="AK235" s="203"/>
      <c r="AL235" s="203"/>
      <c r="AM235" s="203"/>
      <c r="AN235" t="s">
        <v>475</v>
      </c>
      <c r="AO235" t="s">
        <v>475</v>
      </c>
      <c r="AP235" t="s">
        <v>475</v>
      </c>
    </row>
    <row r="236" spans="1:43" customFormat="1" x14ac:dyDescent="0.25">
      <c r="A236" s="198">
        <v>45291</v>
      </c>
      <c r="B236" t="s">
        <v>1010</v>
      </c>
      <c r="C236" t="s">
        <v>1011</v>
      </c>
      <c r="D236" s="5">
        <f t="shared" si="33"/>
        <v>2200247.0399999996</v>
      </c>
      <c r="E236" s="199">
        <v>1</v>
      </c>
      <c r="F236" s="5">
        <v>2437666.5599999996</v>
      </c>
      <c r="G236" s="5">
        <v>237419.51999999999</v>
      </c>
      <c r="H236" s="1" t="s">
        <v>24</v>
      </c>
      <c r="I236" t="s">
        <v>473</v>
      </c>
      <c r="J236" t="s">
        <v>474</v>
      </c>
      <c r="K236">
        <v>0</v>
      </c>
      <c r="L236" t="s">
        <v>473</v>
      </c>
      <c r="M236" t="s">
        <v>473</v>
      </c>
      <c r="N236" t="s">
        <v>23</v>
      </c>
      <c r="O236" s="5" t="str">
        <f t="shared" si="28"/>
        <v>N</v>
      </c>
      <c r="P236" t="s">
        <v>475</v>
      </c>
      <c r="Q236" s="200" t="s">
        <v>475</v>
      </c>
      <c r="R236" s="200" t="str">
        <f t="shared" si="34"/>
        <v/>
      </c>
      <c r="S236" s="201"/>
      <c r="T236" t="s">
        <v>475</v>
      </c>
      <c r="U236" s="201"/>
      <c r="W236" s="201"/>
      <c r="X236" s="202">
        <v>0</v>
      </c>
      <c r="Y236" s="200" t="s">
        <v>475</v>
      </c>
      <c r="Z236" s="5" t="s">
        <v>475</v>
      </c>
      <c r="AA236" s="200" t="str">
        <f t="shared" si="29"/>
        <v/>
      </c>
      <c r="AB236" s="200" t="str">
        <f t="shared" si="30"/>
        <v/>
      </c>
      <c r="AC236" s="201"/>
      <c r="AD236" s="201"/>
      <c r="AE236" s="77">
        <f t="shared" si="31"/>
        <v>0</v>
      </c>
      <c r="AF236" s="77">
        <f t="shared" si="32"/>
        <v>0</v>
      </c>
      <c r="AG236" s="77">
        <f t="array" ref="AG236">IFERROR($D236*U,0)</f>
        <v>0</v>
      </c>
      <c r="AH236" s="77">
        <f t="shared" si="35"/>
        <v>0</v>
      </c>
      <c r="AI236" s="77">
        <f t="shared" si="35"/>
        <v>0</v>
      </c>
      <c r="AJ236" s="203"/>
      <c r="AK236" s="203"/>
      <c r="AL236" s="203"/>
      <c r="AM236" s="203"/>
      <c r="AN236" t="s">
        <v>475</v>
      </c>
      <c r="AO236" t="s">
        <v>475</v>
      </c>
      <c r="AP236" t="s">
        <v>475</v>
      </c>
    </row>
    <row r="237" spans="1:43" customFormat="1" x14ac:dyDescent="0.25">
      <c r="A237" s="198">
        <v>45291</v>
      </c>
      <c r="B237" t="s">
        <v>1012</v>
      </c>
      <c r="C237" t="s">
        <v>1013</v>
      </c>
      <c r="D237" s="5">
        <f t="shared" si="33"/>
        <v>0</v>
      </c>
      <c r="E237" s="199">
        <v>1</v>
      </c>
      <c r="F237" s="5">
        <v>299011.56</v>
      </c>
      <c r="G237" s="5">
        <v>301759.38</v>
      </c>
      <c r="H237" s="1" t="s">
        <v>24</v>
      </c>
      <c r="I237" t="s">
        <v>482</v>
      </c>
      <c r="J237" t="s">
        <v>474</v>
      </c>
      <c r="K237">
        <v>0</v>
      </c>
      <c r="L237" t="s">
        <v>483</v>
      </c>
      <c r="M237" t="s">
        <v>483</v>
      </c>
      <c r="N237" t="s">
        <v>23</v>
      </c>
      <c r="O237" s="5" t="str">
        <f t="shared" si="28"/>
        <v>N</v>
      </c>
      <c r="P237" t="s">
        <v>484</v>
      </c>
      <c r="Q237" s="200">
        <v>0</v>
      </c>
      <c r="R237" s="200">
        <f t="shared" si="34"/>
        <v>0</v>
      </c>
      <c r="S237" s="201"/>
      <c r="T237">
        <v>0</v>
      </c>
      <c r="U237" s="201"/>
      <c r="W237" s="201"/>
      <c r="X237" s="202">
        <v>0</v>
      </c>
      <c r="Y237" s="200">
        <v>0</v>
      </c>
      <c r="Z237" s="5">
        <v>0</v>
      </c>
      <c r="AA237" s="200">
        <f t="shared" si="29"/>
        <v>0</v>
      </c>
      <c r="AB237" s="200">
        <f t="shared" si="30"/>
        <v>0</v>
      </c>
      <c r="AC237" s="201"/>
      <c r="AD237" s="201"/>
      <c r="AE237" s="77">
        <f t="shared" si="31"/>
        <v>0</v>
      </c>
      <c r="AF237" s="77">
        <f t="shared" si="32"/>
        <v>0</v>
      </c>
      <c r="AG237" s="77">
        <f t="array" ref="AG237">IFERROR($D237*U,0)</f>
        <v>0</v>
      </c>
      <c r="AH237" s="77">
        <f t="shared" si="35"/>
        <v>0</v>
      </c>
      <c r="AI237" s="77">
        <f t="shared" si="35"/>
        <v>0</v>
      </c>
      <c r="AJ237" s="203"/>
      <c r="AK237" s="203"/>
      <c r="AL237" s="203"/>
      <c r="AM237" s="203"/>
      <c r="AN237" t="s">
        <v>25</v>
      </c>
      <c r="AO237" t="s">
        <v>1014</v>
      </c>
      <c r="AP237" t="s">
        <v>475</v>
      </c>
    </row>
    <row r="238" spans="1:43" customFormat="1" x14ac:dyDescent="0.25">
      <c r="A238" s="198">
        <v>45291</v>
      </c>
      <c r="B238" t="s">
        <v>1015</v>
      </c>
      <c r="C238" t="s">
        <v>1016</v>
      </c>
      <c r="D238" s="5">
        <f t="shared" si="33"/>
        <v>13427072.210000001</v>
      </c>
      <c r="E238" s="199">
        <v>1</v>
      </c>
      <c r="F238" s="5">
        <v>14692713.84</v>
      </c>
      <c r="G238" s="5">
        <v>1265641.6299999999</v>
      </c>
      <c r="H238" s="1" t="s">
        <v>24</v>
      </c>
      <c r="I238" t="s">
        <v>473</v>
      </c>
      <c r="J238" t="s">
        <v>474</v>
      </c>
      <c r="K238">
        <v>0</v>
      </c>
      <c r="L238" t="s">
        <v>473</v>
      </c>
      <c r="M238" t="s">
        <v>473</v>
      </c>
      <c r="N238" t="s">
        <v>23</v>
      </c>
      <c r="O238" s="5" t="str">
        <f t="shared" si="28"/>
        <v>N</v>
      </c>
      <c r="P238" t="s">
        <v>475</v>
      </c>
      <c r="Q238" s="200" t="s">
        <v>475</v>
      </c>
      <c r="R238" s="200" t="str">
        <f t="shared" si="34"/>
        <v/>
      </c>
      <c r="S238" s="201"/>
      <c r="T238" t="s">
        <v>475</v>
      </c>
      <c r="U238" s="201"/>
      <c r="W238" s="201"/>
      <c r="X238" s="202">
        <v>0</v>
      </c>
      <c r="Y238" s="200" t="s">
        <v>475</v>
      </c>
      <c r="Z238" s="5" t="s">
        <v>475</v>
      </c>
      <c r="AA238" s="200" t="str">
        <f t="shared" si="29"/>
        <v/>
      </c>
      <c r="AB238" s="200" t="str">
        <f t="shared" si="30"/>
        <v/>
      </c>
      <c r="AC238" s="201"/>
      <c r="AD238" s="201"/>
      <c r="AE238" s="77">
        <f t="shared" si="31"/>
        <v>0</v>
      </c>
      <c r="AF238" s="77">
        <f t="shared" si="32"/>
        <v>0</v>
      </c>
      <c r="AG238" s="77">
        <f t="array" ref="AG238">IFERROR($D238*U,0)</f>
        <v>0</v>
      </c>
      <c r="AH238" s="77">
        <f t="shared" si="35"/>
        <v>0</v>
      </c>
      <c r="AI238" s="77">
        <f t="shared" si="35"/>
        <v>0</v>
      </c>
      <c r="AJ238" s="203"/>
      <c r="AK238" s="203"/>
      <c r="AL238" s="203"/>
      <c r="AM238" s="203"/>
      <c r="AN238" t="s">
        <v>475</v>
      </c>
      <c r="AO238" t="s">
        <v>475</v>
      </c>
      <c r="AP238" t="s">
        <v>475</v>
      </c>
    </row>
    <row r="239" spans="1:43" customFormat="1" x14ac:dyDescent="0.25">
      <c r="A239" s="198">
        <v>45291</v>
      </c>
      <c r="B239" t="s">
        <v>1017</v>
      </c>
      <c r="C239" t="s">
        <v>1018</v>
      </c>
      <c r="D239" s="5">
        <f t="shared" si="33"/>
        <v>18678151.399999999</v>
      </c>
      <c r="E239" s="199">
        <v>1</v>
      </c>
      <c r="F239" s="5">
        <v>19116606.139999997</v>
      </c>
      <c r="G239" s="5">
        <v>438454.74</v>
      </c>
      <c r="H239" s="1" t="s">
        <v>23</v>
      </c>
      <c r="I239" t="s">
        <v>500</v>
      </c>
      <c r="J239" t="s">
        <v>504</v>
      </c>
      <c r="K239">
        <v>1</v>
      </c>
      <c r="L239" t="s">
        <v>500</v>
      </c>
      <c r="M239" s="208" t="s">
        <v>506</v>
      </c>
      <c r="N239" t="s">
        <v>24</v>
      </c>
      <c r="O239" s="5" t="str">
        <f t="shared" si="28"/>
        <v>N</v>
      </c>
      <c r="P239" t="s">
        <v>475</v>
      </c>
      <c r="Q239" s="200" t="s">
        <v>475</v>
      </c>
      <c r="R239" s="200" t="str">
        <f t="shared" si="34"/>
        <v/>
      </c>
      <c r="S239" s="201"/>
      <c r="T239" t="s">
        <v>475</v>
      </c>
      <c r="U239" s="201"/>
      <c r="W239" s="201"/>
      <c r="X239" s="202">
        <v>0</v>
      </c>
      <c r="Y239" s="200" t="s">
        <v>475</v>
      </c>
      <c r="Z239" s="5" t="s">
        <v>475</v>
      </c>
      <c r="AA239" s="200" t="str">
        <f t="shared" si="29"/>
        <v/>
      </c>
      <c r="AB239" s="200" t="str">
        <f t="shared" si="30"/>
        <v/>
      </c>
      <c r="AC239" s="201"/>
      <c r="AD239" s="201"/>
      <c r="AE239" s="77">
        <f t="shared" si="31"/>
        <v>0</v>
      </c>
      <c r="AF239" s="77">
        <f t="shared" si="32"/>
        <v>0</v>
      </c>
      <c r="AG239" s="77">
        <f t="array" ref="AG239">IFERROR($D239*U,0)</f>
        <v>0</v>
      </c>
      <c r="AH239" s="77">
        <f t="shared" si="35"/>
        <v>0</v>
      </c>
      <c r="AI239" s="77">
        <f t="shared" si="35"/>
        <v>0</v>
      </c>
      <c r="AJ239" s="203"/>
      <c r="AK239" s="203"/>
      <c r="AL239" s="203"/>
      <c r="AM239" s="203"/>
      <c r="AN239" t="s">
        <v>22</v>
      </c>
      <c r="AO239" t="s">
        <v>672</v>
      </c>
      <c r="AP239" t="s">
        <v>475</v>
      </c>
    </row>
    <row r="240" spans="1:43" customFormat="1" x14ac:dyDescent="0.25">
      <c r="A240" s="198">
        <v>45291</v>
      </c>
      <c r="B240" t="s">
        <v>1019</v>
      </c>
      <c r="C240" t="s">
        <v>1020</v>
      </c>
      <c r="D240" s="5">
        <f t="shared" si="33"/>
        <v>9287455.4199999999</v>
      </c>
      <c r="E240" s="199">
        <v>0</v>
      </c>
      <c r="F240" s="5">
        <v>9287455.4199999999</v>
      </c>
      <c r="G240" s="5">
        <v>0</v>
      </c>
      <c r="H240" s="1" t="s">
        <v>24</v>
      </c>
      <c r="I240" t="s">
        <v>473</v>
      </c>
      <c r="J240" t="s">
        <v>474</v>
      </c>
      <c r="K240">
        <v>0</v>
      </c>
      <c r="L240" t="s">
        <v>473</v>
      </c>
      <c r="M240" t="s">
        <v>473</v>
      </c>
      <c r="N240" t="s">
        <v>23</v>
      </c>
      <c r="O240" s="5" t="str">
        <f t="shared" si="28"/>
        <v>N</v>
      </c>
      <c r="P240" t="s">
        <v>475</v>
      </c>
      <c r="Q240" s="200" t="s">
        <v>475</v>
      </c>
      <c r="R240" s="200" t="str">
        <f t="shared" si="34"/>
        <v/>
      </c>
      <c r="S240" s="201"/>
      <c r="T240" t="s">
        <v>475</v>
      </c>
      <c r="U240" s="201"/>
      <c r="W240" s="201"/>
      <c r="X240" s="202">
        <v>0</v>
      </c>
      <c r="Y240" s="200" t="s">
        <v>475</v>
      </c>
      <c r="Z240" s="5" t="s">
        <v>475</v>
      </c>
      <c r="AA240" s="200" t="str">
        <f t="shared" si="29"/>
        <v/>
      </c>
      <c r="AB240" s="200" t="str">
        <f t="shared" si="30"/>
        <v/>
      </c>
      <c r="AC240" s="201"/>
      <c r="AD240" s="201"/>
      <c r="AE240" s="77">
        <f t="shared" si="31"/>
        <v>0</v>
      </c>
      <c r="AF240" s="77">
        <f t="shared" si="32"/>
        <v>0</v>
      </c>
      <c r="AG240" s="77">
        <f t="array" ref="AG240">IFERROR($D240*U,0)</f>
        <v>0</v>
      </c>
      <c r="AH240" s="77">
        <f t="shared" si="35"/>
        <v>0</v>
      </c>
      <c r="AI240" s="77">
        <f t="shared" si="35"/>
        <v>0</v>
      </c>
      <c r="AJ240" s="203"/>
      <c r="AK240" s="203"/>
      <c r="AL240" s="203"/>
      <c r="AM240" s="203"/>
      <c r="AN240" t="s">
        <v>475</v>
      </c>
      <c r="AO240" t="s">
        <v>475</v>
      </c>
      <c r="AP240" t="s">
        <v>475</v>
      </c>
    </row>
    <row r="241" spans="1:42" customFormat="1" x14ac:dyDescent="0.25">
      <c r="A241" s="198">
        <v>45291</v>
      </c>
      <c r="B241" t="s">
        <v>1021</v>
      </c>
      <c r="C241" t="s">
        <v>1022</v>
      </c>
      <c r="D241" s="5">
        <f t="shared" si="33"/>
        <v>13017623.130000001</v>
      </c>
      <c r="E241" s="199">
        <v>1</v>
      </c>
      <c r="F241" s="5">
        <v>13672680</v>
      </c>
      <c r="G241" s="5">
        <v>655056.87</v>
      </c>
      <c r="H241" s="1" t="s">
        <v>24</v>
      </c>
      <c r="I241" t="s">
        <v>473</v>
      </c>
      <c r="J241" t="s">
        <v>474</v>
      </c>
      <c r="K241">
        <v>0</v>
      </c>
      <c r="L241" t="s">
        <v>473</v>
      </c>
      <c r="M241" t="s">
        <v>473</v>
      </c>
      <c r="N241" t="s">
        <v>23</v>
      </c>
      <c r="O241" s="5" t="str">
        <f t="shared" si="28"/>
        <v>N</v>
      </c>
      <c r="P241" t="s">
        <v>475</v>
      </c>
      <c r="Q241" s="200" t="s">
        <v>475</v>
      </c>
      <c r="R241" s="200" t="str">
        <f t="shared" si="34"/>
        <v/>
      </c>
      <c r="S241" s="201"/>
      <c r="T241" t="s">
        <v>475</v>
      </c>
      <c r="U241" s="201"/>
      <c r="W241" s="201"/>
      <c r="X241" s="202">
        <v>0</v>
      </c>
      <c r="Y241" s="200" t="s">
        <v>475</v>
      </c>
      <c r="Z241" s="5" t="s">
        <v>475</v>
      </c>
      <c r="AA241" s="200" t="str">
        <f t="shared" si="29"/>
        <v/>
      </c>
      <c r="AB241" s="200" t="str">
        <f t="shared" si="30"/>
        <v/>
      </c>
      <c r="AC241" s="201"/>
      <c r="AD241" s="201"/>
      <c r="AE241" s="77">
        <f t="shared" si="31"/>
        <v>0</v>
      </c>
      <c r="AF241" s="77">
        <f t="shared" si="32"/>
        <v>0</v>
      </c>
      <c r="AG241" s="77">
        <f t="array" ref="AG241">IFERROR($D241*U,0)</f>
        <v>0</v>
      </c>
      <c r="AH241" s="77">
        <f t="shared" si="35"/>
        <v>0</v>
      </c>
      <c r="AI241" s="77">
        <f t="shared" si="35"/>
        <v>0</v>
      </c>
      <c r="AJ241" s="203"/>
      <c r="AK241" s="203"/>
      <c r="AL241" s="203"/>
      <c r="AM241" s="203"/>
      <c r="AN241" t="s">
        <v>475</v>
      </c>
      <c r="AO241" t="s">
        <v>475</v>
      </c>
      <c r="AP241" t="s">
        <v>475</v>
      </c>
    </row>
    <row r="242" spans="1:42" customFormat="1" x14ac:dyDescent="0.25">
      <c r="A242" s="198">
        <v>45291</v>
      </c>
      <c r="B242" t="s">
        <v>1023</v>
      </c>
      <c r="C242" t="s">
        <v>1024</v>
      </c>
      <c r="D242" s="5">
        <f t="shared" si="33"/>
        <v>643315.60000000009</v>
      </c>
      <c r="E242" s="199">
        <v>1</v>
      </c>
      <c r="F242" s="5">
        <v>2304226.6</v>
      </c>
      <c r="G242" s="5">
        <v>1660911</v>
      </c>
      <c r="H242" s="1" t="s">
        <v>23</v>
      </c>
      <c r="I242" t="s">
        <v>500</v>
      </c>
      <c r="J242" t="s">
        <v>474</v>
      </c>
      <c r="K242">
        <v>0</v>
      </c>
      <c r="L242" t="s">
        <v>500</v>
      </c>
      <c r="M242" s="208" t="s">
        <v>506</v>
      </c>
      <c r="N242" t="s">
        <v>23</v>
      </c>
      <c r="O242" s="5" t="str">
        <f t="shared" si="28"/>
        <v>N</v>
      </c>
      <c r="P242" t="s">
        <v>475</v>
      </c>
      <c r="Q242" s="200" t="s">
        <v>475</v>
      </c>
      <c r="R242" s="200" t="str">
        <f t="shared" si="34"/>
        <v/>
      </c>
      <c r="S242" s="201"/>
      <c r="T242" t="s">
        <v>475</v>
      </c>
      <c r="U242" s="201"/>
      <c r="W242" s="201"/>
      <c r="X242" s="202">
        <v>0</v>
      </c>
      <c r="Y242" s="200" t="s">
        <v>475</v>
      </c>
      <c r="Z242" s="5" t="s">
        <v>475</v>
      </c>
      <c r="AA242" s="200" t="str">
        <f t="shared" si="29"/>
        <v/>
      </c>
      <c r="AB242" s="200" t="str">
        <f t="shared" si="30"/>
        <v/>
      </c>
      <c r="AC242" s="201"/>
      <c r="AD242" s="201"/>
      <c r="AE242" s="77">
        <f t="shared" si="31"/>
        <v>0</v>
      </c>
      <c r="AF242" s="77">
        <f t="shared" si="32"/>
        <v>0</v>
      </c>
      <c r="AG242" s="77">
        <f t="array" ref="AG242">IFERROR($D242*U,0)</f>
        <v>0</v>
      </c>
      <c r="AH242" s="77">
        <f t="shared" si="35"/>
        <v>0</v>
      </c>
      <c r="AI242" s="77">
        <f t="shared" si="35"/>
        <v>0</v>
      </c>
      <c r="AJ242" s="203"/>
      <c r="AK242" s="203"/>
      <c r="AL242" s="203"/>
      <c r="AM242" s="203"/>
      <c r="AN242" t="s">
        <v>22</v>
      </c>
      <c r="AO242" t="s">
        <v>1025</v>
      </c>
    </row>
    <row r="243" spans="1:42" customFormat="1" x14ac:dyDescent="0.25">
      <c r="A243" s="198">
        <v>45291</v>
      </c>
      <c r="B243" t="s">
        <v>1026</v>
      </c>
      <c r="C243" t="s">
        <v>1027</v>
      </c>
      <c r="D243" s="5">
        <f t="shared" si="33"/>
        <v>0</v>
      </c>
      <c r="E243" s="199">
        <v>1</v>
      </c>
      <c r="F243" s="5">
        <v>204551.13</v>
      </c>
      <c r="G243" s="5">
        <v>300255.71000000002</v>
      </c>
      <c r="H243" s="1" t="s">
        <v>24</v>
      </c>
      <c r="I243" t="s">
        <v>482</v>
      </c>
      <c r="J243" t="s">
        <v>474</v>
      </c>
      <c r="K243">
        <v>0</v>
      </c>
      <c r="L243" t="s">
        <v>483</v>
      </c>
      <c r="M243" t="s">
        <v>483</v>
      </c>
      <c r="N243" t="s">
        <v>23</v>
      </c>
      <c r="O243" s="5" t="str">
        <f t="shared" si="28"/>
        <v>N</v>
      </c>
      <c r="P243" t="s">
        <v>484</v>
      </c>
      <c r="Q243" s="200">
        <v>0.71</v>
      </c>
      <c r="R243" s="200">
        <f t="shared" si="34"/>
        <v>0.71</v>
      </c>
      <c r="S243" s="201"/>
      <c r="T243">
        <v>0.67</v>
      </c>
      <c r="U243" s="201"/>
      <c r="V243">
        <v>1</v>
      </c>
      <c r="W243" s="201"/>
      <c r="X243" s="202">
        <v>0</v>
      </c>
      <c r="Y243" s="200">
        <v>0</v>
      </c>
      <c r="Z243" s="5">
        <v>0.66</v>
      </c>
      <c r="AA243" s="200">
        <f t="shared" si="29"/>
        <v>0</v>
      </c>
      <c r="AB243" s="200">
        <f t="shared" si="30"/>
        <v>0.66</v>
      </c>
      <c r="AC243" s="201"/>
      <c r="AD243" s="201"/>
      <c r="AE243" s="77">
        <f t="shared" si="31"/>
        <v>0</v>
      </c>
      <c r="AF243" s="77">
        <f t="shared" si="32"/>
        <v>0</v>
      </c>
      <c r="AG243" s="77">
        <f t="array" ref="AG243">IFERROR($D243*U,0)</f>
        <v>0</v>
      </c>
      <c r="AH243" s="77">
        <f t="shared" si="35"/>
        <v>0</v>
      </c>
      <c r="AI243" s="77">
        <f t="shared" si="35"/>
        <v>0</v>
      </c>
      <c r="AJ243" s="203"/>
      <c r="AK243" s="203"/>
      <c r="AL243" s="203"/>
      <c r="AM243" s="203"/>
      <c r="AN243" t="s">
        <v>25</v>
      </c>
      <c r="AO243" t="s">
        <v>1028</v>
      </c>
      <c r="AP243" t="s">
        <v>475</v>
      </c>
    </row>
    <row r="244" spans="1:42" customFormat="1" x14ac:dyDescent="0.25">
      <c r="A244" s="198">
        <v>45291</v>
      </c>
      <c r="B244" t="s">
        <v>1029</v>
      </c>
      <c r="C244" t="s">
        <v>1030</v>
      </c>
      <c r="D244" s="5">
        <f t="shared" si="33"/>
        <v>1499936.2</v>
      </c>
      <c r="E244" s="199">
        <v>1</v>
      </c>
      <c r="F244" s="5">
        <v>2087049.2</v>
      </c>
      <c r="G244" s="5">
        <v>587113</v>
      </c>
      <c r="H244" s="1" t="s">
        <v>23</v>
      </c>
      <c r="I244" t="s">
        <v>500</v>
      </c>
      <c r="J244" t="s">
        <v>474</v>
      </c>
      <c r="K244">
        <v>0</v>
      </c>
      <c r="L244" t="s">
        <v>500</v>
      </c>
      <c r="N244" t="s">
        <v>23</v>
      </c>
      <c r="O244" s="5" t="str">
        <f t="shared" si="28"/>
        <v>N</v>
      </c>
      <c r="P244" t="s">
        <v>475</v>
      </c>
      <c r="Q244" s="200" t="s">
        <v>475</v>
      </c>
      <c r="R244" s="200" t="str">
        <f t="shared" si="34"/>
        <v/>
      </c>
      <c r="S244" s="201"/>
      <c r="T244" t="s">
        <v>475</v>
      </c>
      <c r="U244" s="201"/>
      <c r="W244" s="201"/>
      <c r="X244" s="202">
        <v>0</v>
      </c>
      <c r="Y244" s="200" t="s">
        <v>475</v>
      </c>
      <c r="Z244" s="5" t="s">
        <v>475</v>
      </c>
      <c r="AA244" s="200" t="str">
        <f t="shared" si="29"/>
        <v/>
      </c>
      <c r="AB244" s="200" t="str">
        <f t="shared" si="30"/>
        <v/>
      </c>
      <c r="AC244" s="201"/>
      <c r="AD244" s="201"/>
      <c r="AE244" s="77">
        <f t="shared" si="31"/>
        <v>0</v>
      </c>
      <c r="AF244" s="77">
        <f t="shared" si="32"/>
        <v>0</v>
      </c>
      <c r="AG244" s="77">
        <f t="array" ref="AG244">IFERROR($D244*U,0)</f>
        <v>0</v>
      </c>
      <c r="AH244" s="77">
        <f t="shared" si="35"/>
        <v>0</v>
      </c>
      <c r="AI244" s="77">
        <f t="shared" si="35"/>
        <v>0</v>
      </c>
      <c r="AJ244" s="203"/>
      <c r="AK244" s="203"/>
      <c r="AL244" s="203"/>
      <c r="AM244" s="203"/>
      <c r="AN244" t="s">
        <v>475</v>
      </c>
      <c r="AO244" t="s">
        <v>475</v>
      </c>
      <c r="AP244" t="s">
        <v>475</v>
      </c>
    </row>
    <row r="245" spans="1:42" customFormat="1" x14ac:dyDescent="0.25">
      <c r="A245" s="198">
        <v>45291</v>
      </c>
      <c r="B245" t="s">
        <v>1031</v>
      </c>
      <c r="C245" t="s">
        <v>1032</v>
      </c>
      <c r="D245" s="5">
        <f t="shared" si="33"/>
        <v>2459734.7599999998</v>
      </c>
      <c r="E245" s="199">
        <v>0</v>
      </c>
      <c r="F245" s="5">
        <v>2459734.7599999998</v>
      </c>
      <c r="G245" s="5">
        <v>0</v>
      </c>
      <c r="H245" s="1" t="s">
        <v>23</v>
      </c>
      <c r="I245" t="s">
        <v>500</v>
      </c>
      <c r="J245" t="s">
        <v>504</v>
      </c>
      <c r="K245">
        <v>1</v>
      </c>
      <c r="L245" t="s">
        <v>500</v>
      </c>
      <c r="N245" t="s">
        <v>24</v>
      </c>
      <c r="O245" s="5" t="str">
        <f t="shared" si="28"/>
        <v>N</v>
      </c>
      <c r="P245" t="s">
        <v>475</v>
      </c>
      <c r="Q245" s="200" t="s">
        <v>475</v>
      </c>
      <c r="R245" s="200" t="str">
        <f t="shared" si="34"/>
        <v/>
      </c>
      <c r="S245" s="201"/>
      <c r="T245" t="s">
        <v>475</v>
      </c>
      <c r="U245" s="201"/>
      <c r="W245" s="201"/>
      <c r="X245" s="202">
        <v>0</v>
      </c>
      <c r="Y245" s="200" t="s">
        <v>475</v>
      </c>
      <c r="Z245" s="5" t="s">
        <v>475</v>
      </c>
      <c r="AA245" s="200" t="str">
        <f t="shared" si="29"/>
        <v/>
      </c>
      <c r="AB245" s="200" t="str">
        <f t="shared" si="30"/>
        <v/>
      </c>
      <c r="AC245" s="201"/>
      <c r="AD245" s="201"/>
      <c r="AE245" s="77">
        <f t="shared" si="31"/>
        <v>0</v>
      </c>
      <c r="AF245" s="77">
        <f t="shared" si="32"/>
        <v>0</v>
      </c>
      <c r="AG245" s="77">
        <f t="array" ref="AG245">IFERROR($D245*U,0)</f>
        <v>0</v>
      </c>
      <c r="AH245" s="77">
        <f t="shared" si="35"/>
        <v>0</v>
      </c>
      <c r="AI245" s="77">
        <f t="shared" si="35"/>
        <v>0</v>
      </c>
      <c r="AJ245" s="203"/>
      <c r="AK245" s="203"/>
      <c r="AL245" s="203"/>
      <c r="AM245" s="203"/>
      <c r="AN245" t="s">
        <v>475</v>
      </c>
      <c r="AO245" t="s">
        <v>475</v>
      </c>
      <c r="AP245" t="s">
        <v>475</v>
      </c>
    </row>
    <row r="246" spans="1:42" customFormat="1" x14ac:dyDescent="0.25">
      <c r="A246" s="198">
        <v>45291</v>
      </c>
      <c r="B246" t="s">
        <v>1033</v>
      </c>
      <c r="C246" t="s">
        <v>1034</v>
      </c>
      <c r="D246" s="5">
        <f t="shared" si="33"/>
        <v>6019.13</v>
      </c>
      <c r="E246" s="199">
        <v>1</v>
      </c>
      <c r="F246" s="5">
        <v>6641.34</v>
      </c>
      <c r="G246" s="5">
        <v>622.21</v>
      </c>
      <c r="H246" s="1" t="s">
        <v>24</v>
      </c>
      <c r="I246" t="s">
        <v>473</v>
      </c>
      <c r="J246" t="s">
        <v>474</v>
      </c>
      <c r="K246">
        <v>0</v>
      </c>
      <c r="L246" t="s">
        <v>473</v>
      </c>
      <c r="M246" t="s">
        <v>473</v>
      </c>
      <c r="N246" t="s">
        <v>23</v>
      </c>
      <c r="O246" s="5" t="str">
        <f t="shared" si="28"/>
        <v>N</v>
      </c>
      <c r="P246" t="s">
        <v>475</v>
      </c>
      <c r="Q246" s="200" t="s">
        <v>475</v>
      </c>
      <c r="R246" s="200" t="str">
        <f t="shared" si="34"/>
        <v/>
      </c>
      <c r="S246" s="201"/>
      <c r="T246" t="s">
        <v>475</v>
      </c>
      <c r="U246" s="201"/>
      <c r="W246" s="201"/>
      <c r="X246" s="202">
        <v>0</v>
      </c>
      <c r="Y246" s="200" t="s">
        <v>475</v>
      </c>
      <c r="Z246" s="5" t="s">
        <v>475</v>
      </c>
      <c r="AA246" s="200" t="str">
        <f t="shared" si="29"/>
        <v/>
      </c>
      <c r="AB246" s="200" t="str">
        <f t="shared" si="30"/>
        <v/>
      </c>
      <c r="AC246" s="201"/>
      <c r="AD246" s="201"/>
      <c r="AE246" s="77">
        <f t="shared" si="31"/>
        <v>0</v>
      </c>
      <c r="AF246" s="77">
        <f t="shared" si="32"/>
        <v>0</v>
      </c>
      <c r="AG246" s="77">
        <f t="array" ref="AG246">IFERROR($D246*U,0)</f>
        <v>0</v>
      </c>
      <c r="AH246" s="77">
        <f t="shared" si="35"/>
        <v>0</v>
      </c>
      <c r="AI246" s="77">
        <f t="shared" si="35"/>
        <v>0</v>
      </c>
      <c r="AJ246" s="203"/>
      <c r="AK246" s="203"/>
      <c r="AL246" s="203"/>
      <c r="AM246" s="203"/>
      <c r="AN246" t="s">
        <v>475</v>
      </c>
      <c r="AO246" t="s">
        <v>475</v>
      </c>
      <c r="AP246" t="s">
        <v>475</v>
      </c>
    </row>
    <row r="247" spans="1:42" customFormat="1" x14ac:dyDescent="0.25">
      <c r="A247" s="198">
        <v>45291</v>
      </c>
      <c r="B247" t="s">
        <v>1035</v>
      </c>
      <c r="C247" t="s">
        <v>1036</v>
      </c>
      <c r="D247" s="5">
        <f t="shared" si="33"/>
        <v>19444613.73</v>
      </c>
      <c r="E247" s="199">
        <v>1</v>
      </c>
      <c r="F247" s="5">
        <v>20286647.600000001</v>
      </c>
      <c r="G247" s="5">
        <v>842033.87</v>
      </c>
      <c r="H247" s="1" t="s">
        <v>23</v>
      </c>
      <c r="I247" t="s">
        <v>500</v>
      </c>
      <c r="J247" t="s">
        <v>504</v>
      </c>
      <c r="K247">
        <v>1</v>
      </c>
      <c r="L247" t="s">
        <v>500</v>
      </c>
      <c r="M247" s="208" t="s">
        <v>506</v>
      </c>
      <c r="N247" t="s">
        <v>24</v>
      </c>
      <c r="O247" s="5" t="str">
        <f t="shared" si="28"/>
        <v>N</v>
      </c>
      <c r="P247" t="s">
        <v>475</v>
      </c>
      <c r="Q247" s="200" t="s">
        <v>475</v>
      </c>
      <c r="R247" s="200" t="str">
        <f t="shared" si="34"/>
        <v/>
      </c>
      <c r="S247" s="201"/>
      <c r="T247" t="s">
        <v>475</v>
      </c>
      <c r="U247" s="201"/>
      <c r="W247" s="201"/>
      <c r="X247" s="202">
        <v>0</v>
      </c>
      <c r="Y247" s="200" t="s">
        <v>475</v>
      </c>
      <c r="Z247" s="5" t="s">
        <v>475</v>
      </c>
      <c r="AA247" s="200" t="str">
        <f t="shared" si="29"/>
        <v/>
      </c>
      <c r="AB247" s="200" t="str">
        <f t="shared" si="30"/>
        <v/>
      </c>
      <c r="AC247" s="201"/>
      <c r="AD247" s="201"/>
      <c r="AE247" s="77">
        <f t="shared" si="31"/>
        <v>0</v>
      </c>
      <c r="AF247" s="77">
        <f t="shared" si="32"/>
        <v>0</v>
      </c>
      <c r="AG247" s="77">
        <f t="array" ref="AG247">IFERROR($D247*U,0)</f>
        <v>0</v>
      </c>
      <c r="AH247" s="77">
        <f t="shared" si="35"/>
        <v>0</v>
      </c>
      <c r="AI247" s="77">
        <f t="shared" si="35"/>
        <v>0</v>
      </c>
      <c r="AJ247" s="203"/>
      <c r="AK247" s="203"/>
      <c r="AL247" s="203"/>
      <c r="AM247" s="203"/>
      <c r="AN247" t="s">
        <v>22</v>
      </c>
      <c r="AO247" t="s">
        <v>1037</v>
      </c>
      <c r="AP247" t="s">
        <v>475</v>
      </c>
    </row>
    <row r="248" spans="1:42" customFormat="1" x14ac:dyDescent="0.25">
      <c r="A248" s="198">
        <v>45291</v>
      </c>
      <c r="B248" t="s">
        <v>1038</v>
      </c>
      <c r="C248" t="s">
        <v>1039</v>
      </c>
      <c r="D248" s="5">
        <f t="shared" si="33"/>
        <v>717547.4</v>
      </c>
      <c r="E248" s="199">
        <v>1</v>
      </c>
      <c r="F248" s="5">
        <v>724780.49</v>
      </c>
      <c r="G248" s="5">
        <v>7233.09</v>
      </c>
      <c r="H248" s="1" t="s">
        <v>24</v>
      </c>
      <c r="I248" t="s">
        <v>482</v>
      </c>
      <c r="J248" t="s">
        <v>474</v>
      </c>
      <c r="K248">
        <v>0</v>
      </c>
      <c r="L248" t="s">
        <v>483</v>
      </c>
      <c r="M248" t="s">
        <v>483</v>
      </c>
      <c r="N248" t="s">
        <v>23</v>
      </c>
      <c r="O248" s="5" t="str">
        <f t="shared" si="28"/>
        <v>N</v>
      </c>
      <c r="P248" t="s">
        <v>484</v>
      </c>
      <c r="Q248" s="200">
        <v>0</v>
      </c>
      <c r="R248" s="200">
        <f t="shared" si="34"/>
        <v>0</v>
      </c>
      <c r="S248" s="201"/>
      <c r="T248">
        <v>0</v>
      </c>
      <c r="U248" s="201"/>
      <c r="W248" s="201"/>
      <c r="X248" s="202">
        <v>0</v>
      </c>
      <c r="Y248" s="200">
        <v>0</v>
      </c>
      <c r="Z248" s="5">
        <v>0</v>
      </c>
      <c r="AA248" s="200">
        <f t="shared" si="29"/>
        <v>0</v>
      </c>
      <c r="AB248" s="200">
        <f t="shared" si="30"/>
        <v>0</v>
      </c>
      <c r="AC248" s="201"/>
      <c r="AD248" s="201"/>
      <c r="AE248" s="77">
        <f t="shared" si="31"/>
        <v>0</v>
      </c>
      <c r="AF248" s="77">
        <f t="shared" si="32"/>
        <v>0</v>
      </c>
      <c r="AG248" s="77">
        <f t="array" ref="AG248">IFERROR($D248*U,0)</f>
        <v>0</v>
      </c>
      <c r="AH248" s="77">
        <f t="shared" si="35"/>
        <v>0</v>
      </c>
      <c r="AI248" s="77">
        <f t="shared" si="35"/>
        <v>0</v>
      </c>
      <c r="AJ248" s="203"/>
      <c r="AK248" s="203"/>
      <c r="AL248" s="203"/>
      <c r="AM248" s="203"/>
      <c r="AN248" t="s">
        <v>475</v>
      </c>
      <c r="AO248" t="s">
        <v>475</v>
      </c>
      <c r="AP248" t="s">
        <v>475</v>
      </c>
    </row>
    <row r="249" spans="1:42" customFormat="1" x14ac:dyDescent="0.25">
      <c r="A249" s="198">
        <v>45291</v>
      </c>
      <c r="B249" t="s">
        <v>1040</v>
      </c>
      <c r="C249" t="s">
        <v>1041</v>
      </c>
      <c r="D249" s="5">
        <f t="shared" si="33"/>
        <v>6717210.4899999993</v>
      </c>
      <c r="E249" s="199">
        <v>1</v>
      </c>
      <c r="F249" s="5">
        <v>6737540.8199999994</v>
      </c>
      <c r="G249" s="5">
        <v>20330.330000000002</v>
      </c>
      <c r="H249" s="1" t="s">
        <v>24</v>
      </c>
      <c r="I249" t="s">
        <v>473</v>
      </c>
      <c r="J249" t="s">
        <v>474</v>
      </c>
      <c r="K249">
        <v>0</v>
      </c>
      <c r="L249" t="s">
        <v>473</v>
      </c>
      <c r="M249" t="s">
        <v>473</v>
      </c>
      <c r="N249" t="s">
        <v>23</v>
      </c>
      <c r="O249" s="5" t="str">
        <f t="shared" si="28"/>
        <v>N</v>
      </c>
      <c r="P249" t="s">
        <v>475</v>
      </c>
      <c r="Q249" s="200" t="s">
        <v>475</v>
      </c>
      <c r="R249" s="200" t="str">
        <f t="shared" si="34"/>
        <v/>
      </c>
      <c r="S249" s="201"/>
      <c r="T249" t="s">
        <v>475</v>
      </c>
      <c r="U249" s="201"/>
      <c r="W249" s="201"/>
      <c r="X249" s="202">
        <v>0</v>
      </c>
      <c r="Y249" s="200" t="s">
        <v>475</v>
      </c>
      <c r="Z249" s="5" t="s">
        <v>475</v>
      </c>
      <c r="AA249" s="200" t="str">
        <f t="shared" si="29"/>
        <v/>
      </c>
      <c r="AB249" s="200" t="str">
        <f t="shared" si="30"/>
        <v/>
      </c>
      <c r="AC249" s="201"/>
      <c r="AD249" s="201"/>
      <c r="AE249" s="77">
        <f t="shared" si="31"/>
        <v>0</v>
      </c>
      <c r="AF249" s="77">
        <f t="shared" si="32"/>
        <v>0</v>
      </c>
      <c r="AG249" s="77">
        <f t="array" ref="AG249">IFERROR($D249*U,0)</f>
        <v>0</v>
      </c>
      <c r="AH249" s="77">
        <f t="shared" si="35"/>
        <v>0</v>
      </c>
      <c r="AI249" s="77">
        <f t="shared" si="35"/>
        <v>0</v>
      </c>
      <c r="AJ249" s="203"/>
      <c r="AK249" s="203"/>
      <c r="AL249" s="203"/>
      <c r="AM249" s="203"/>
      <c r="AN249" t="s">
        <v>475</v>
      </c>
      <c r="AO249" t="s">
        <v>475</v>
      </c>
      <c r="AP249" t="s">
        <v>475</v>
      </c>
    </row>
    <row r="250" spans="1:42" customFormat="1" x14ac:dyDescent="0.25">
      <c r="A250" s="198">
        <v>45291</v>
      </c>
      <c r="B250" t="s">
        <v>1042</v>
      </c>
      <c r="C250" t="s">
        <v>1043</v>
      </c>
      <c r="D250" s="5">
        <f t="shared" si="33"/>
        <v>36565461.890000001</v>
      </c>
      <c r="E250" s="199">
        <v>1</v>
      </c>
      <c r="F250" s="5">
        <v>36575877.689999998</v>
      </c>
      <c r="G250" s="5">
        <v>10415.799999999999</v>
      </c>
      <c r="H250" s="1" t="s">
        <v>23</v>
      </c>
      <c r="I250" t="s">
        <v>500</v>
      </c>
      <c r="J250" t="s">
        <v>504</v>
      </c>
      <c r="K250">
        <v>1</v>
      </c>
      <c r="L250" t="s">
        <v>500</v>
      </c>
      <c r="N250" t="s">
        <v>24</v>
      </c>
      <c r="O250" s="5" t="str">
        <f t="shared" si="28"/>
        <v>N</v>
      </c>
      <c r="P250" t="s">
        <v>475</v>
      </c>
      <c r="Q250" s="200" t="s">
        <v>475</v>
      </c>
      <c r="R250" s="200" t="str">
        <f t="shared" si="34"/>
        <v/>
      </c>
      <c r="S250" s="201"/>
      <c r="T250" t="s">
        <v>475</v>
      </c>
      <c r="U250" s="201"/>
      <c r="W250" s="201"/>
      <c r="X250" s="202">
        <v>0</v>
      </c>
      <c r="Y250" s="200" t="s">
        <v>475</v>
      </c>
      <c r="Z250" s="5" t="s">
        <v>475</v>
      </c>
      <c r="AA250" s="200" t="str">
        <f t="shared" si="29"/>
        <v/>
      </c>
      <c r="AB250" s="200" t="str">
        <f t="shared" si="30"/>
        <v/>
      </c>
      <c r="AC250" s="201"/>
      <c r="AD250" s="201"/>
      <c r="AE250" s="77">
        <f t="shared" si="31"/>
        <v>0</v>
      </c>
      <c r="AF250" s="77">
        <f t="shared" si="32"/>
        <v>0</v>
      </c>
      <c r="AG250" s="77">
        <f t="array" ref="AG250">IFERROR($D250*U,0)</f>
        <v>0</v>
      </c>
      <c r="AH250" s="77">
        <f t="shared" si="35"/>
        <v>0</v>
      </c>
      <c r="AI250" s="77">
        <f t="shared" si="35"/>
        <v>0</v>
      </c>
      <c r="AJ250" s="203"/>
      <c r="AK250" s="203"/>
      <c r="AL250" s="203"/>
      <c r="AM250" s="203"/>
      <c r="AN250" t="s">
        <v>475</v>
      </c>
      <c r="AO250" t="s">
        <v>475</v>
      </c>
      <c r="AP250" t="s">
        <v>475</v>
      </c>
    </row>
    <row r="251" spans="1:42" customFormat="1" x14ac:dyDescent="0.25">
      <c r="A251" s="198">
        <v>45291</v>
      </c>
      <c r="B251" t="s">
        <v>1044</v>
      </c>
      <c r="C251" t="s">
        <v>1045</v>
      </c>
      <c r="D251" s="5">
        <f t="shared" si="33"/>
        <v>10075679.48</v>
      </c>
      <c r="E251" s="199">
        <v>1</v>
      </c>
      <c r="F251" s="5">
        <v>10153783.92</v>
      </c>
      <c r="G251" s="5">
        <v>78104.44</v>
      </c>
      <c r="H251" s="1" t="s">
        <v>23</v>
      </c>
      <c r="I251" t="s">
        <v>500</v>
      </c>
      <c r="J251" t="s">
        <v>504</v>
      </c>
      <c r="K251">
        <v>1</v>
      </c>
      <c r="L251" t="s">
        <v>500</v>
      </c>
      <c r="M251" s="208" t="s">
        <v>506</v>
      </c>
      <c r="N251" t="s">
        <v>24</v>
      </c>
      <c r="O251" s="5" t="str">
        <f t="shared" si="28"/>
        <v>N</v>
      </c>
      <c r="P251" t="s">
        <v>475</v>
      </c>
      <c r="Q251" s="200" t="s">
        <v>475</v>
      </c>
      <c r="R251" s="200" t="str">
        <f t="shared" si="34"/>
        <v/>
      </c>
      <c r="S251" s="201"/>
      <c r="T251" t="s">
        <v>475</v>
      </c>
      <c r="U251" s="201"/>
      <c r="W251" s="201"/>
      <c r="X251" s="202">
        <v>0</v>
      </c>
      <c r="Y251" s="200" t="s">
        <v>475</v>
      </c>
      <c r="Z251" s="5" t="s">
        <v>475</v>
      </c>
      <c r="AA251" s="200" t="str">
        <f t="shared" si="29"/>
        <v/>
      </c>
      <c r="AB251" s="200" t="str">
        <f t="shared" si="30"/>
        <v/>
      </c>
      <c r="AC251" s="201"/>
      <c r="AD251" s="201"/>
      <c r="AE251" s="77">
        <f t="shared" si="31"/>
        <v>0</v>
      </c>
      <c r="AF251" s="77">
        <f t="shared" si="32"/>
        <v>0</v>
      </c>
      <c r="AG251" s="77">
        <f t="array" ref="AG251">IFERROR($D251*U,0)</f>
        <v>0</v>
      </c>
      <c r="AH251" s="77">
        <f t="shared" si="35"/>
        <v>0</v>
      </c>
      <c r="AI251" s="77">
        <f t="shared" si="35"/>
        <v>0</v>
      </c>
      <c r="AJ251" s="203"/>
      <c r="AK251" s="203"/>
      <c r="AL251" s="203"/>
      <c r="AM251" s="203"/>
      <c r="AN251" t="s">
        <v>22</v>
      </c>
      <c r="AO251" t="s">
        <v>1037</v>
      </c>
      <c r="AP251" t="s">
        <v>475</v>
      </c>
    </row>
    <row r="252" spans="1:42" customFormat="1" x14ac:dyDescent="0.25">
      <c r="A252" s="198">
        <v>45291</v>
      </c>
      <c r="B252" t="s">
        <v>1046</v>
      </c>
      <c r="C252" t="s">
        <v>1047</v>
      </c>
      <c r="D252" s="5">
        <f t="shared" si="33"/>
        <v>3979117.3099999991</v>
      </c>
      <c r="E252" s="199">
        <v>1</v>
      </c>
      <c r="F252" s="5">
        <v>6962536.629999999</v>
      </c>
      <c r="G252" s="5">
        <v>2983419.32</v>
      </c>
      <c r="H252" s="1" t="s">
        <v>24</v>
      </c>
      <c r="I252" t="s">
        <v>473</v>
      </c>
      <c r="J252" t="s">
        <v>474</v>
      </c>
      <c r="K252">
        <v>0</v>
      </c>
      <c r="L252" t="s">
        <v>473</v>
      </c>
      <c r="M252" t="s">
        <v>473</v>
      </c>
      <c r="N252" t="s">
        <v>23</v>
      </c>
      <c r="O252" s="5" t="str">
        <f t="shared" si="28"/>
        <v>N</v>
      </c>
      <c r="P252" t="s">
        <v>475</v>
      </c>
      <c r="Q252" s="200" t="s">
        <v>475</v>
      </c>
      <c r="R252" s="200" t="str">
        <f t="shared" si="34"/>
        <v/>
      </c>
      <c r="S252" s="201"/>
      <c r="T252" t="s">
        <v>475</v>
      </c>
      <c r="U252" s="201"/>
      <c r="W252" s="201"/>
      <c r="X252" s="202">
        <v>0</v>
      </c>
      <c r="Y252" s="200" t="s">
        <v>475</v>
      </c>
      <c r="Z252" s="5" t="s">
        <v>475</v>
      </c>
      <c r="AA252" s="200" t="str">
        <f t="shared" si="29"/>
        <v/>
      </c>
      <c r="AB252" s="200" t="str">
        <f t="shared" si="30"/>
        <v/>
      </c>
      <c r="AC252" s="201"/>
      <c r="AD252" s="201"/>
      <c r="AE252" s="77">
        <f t="shared" si="31"/>
        <v>0</v>
      </c>
      <c r="AF252" s="77">
        <f t="shared" si="32"/>
        <v>0</v>
      </c>
      <c r="AG252" s="77">
        <f t="array" ref="AG252">IFERROR($D252*U,0)</f>
        <v>0</v>
      </c>
      <c r="AH252" s="77">
        <f t="shared" si="35"/>
        <v>0</v>
      </c>
      <c r="AI252" s="77">
        <f t="shared" si="35"/>
        <v>0</v>
      </c>
      <c r="AJ252" s="203"/>
      <c r="AK252" s="203"/>
      <c r="AL252" s="203"/>
      <c r="AM252" s="203"/>
      <c r="AN252" t="s">
        <v>475</v>
      </c>
      <c r="AO252" t="s">
        <v>475</v>
      </c>
      <c r="AP252" t="s">
        <v>475</v>
      </c>
    </row>
    <row r="253" spans="1:42" customFormat="1" x14ac:dyDescent="0.25">
      <c r="A253" s="198">
        <v>45291</v>
      </c>
      <c r="B253" t="s">
        <v>1048</v>
      </c>
      <c r="C253" t="s">
        <v>1049</v>
      </c>
      <c r="D253" s="5">
        <f t="shared" si="33"/>
        <v>40105.770000000004</v>
      </c>
      <c r="E253" s="199">
        <v>1</v>
      </c>
      <c r="F253" s="5">
        <v>117995.47</v>
      </c>
      <c r="G253" s="5">
        <v>77889.7</v>
      </c>
      <c r="H253" s="1" t="s">
        <v>23</v>
      </c>
      <c r="I253" t="s">
        <v>500</v>
      </c>
      <c r="J253" t="s">
        <v>504</v>
      </c>
      <c r="K253">
        <v>1</v>
      </c>
      <c r="L253" t="s">
        <v>500</v>
      </c>
      <c r="N253" t="s">
        <v>24</v>
      </c>
      <c r="O253" s="5" t="str">
        <f t="shared" si="28"/>
        <v>N</v>
      </c>
      <c r="P253" t="s">
        <v>475</v>
      </c>
      <c r="Q253" s="200" t="s">
        <v>475</v>
      </c>
      <c r="R253" s="200" t="str">
        <f t="shared" si="34"/>
        <v/>
      </c>
      <c r="S253" s="201"/>
      <c r="T253" t="s">
        <v>475</v>
      </c>
      <c r="U253" s="201"/>
      <c r="W253" s="201"/>
      <c r="X253" s="202">
        <v>0</v>
      </c>
      <c r="Y253" s="200" t="s">
        <v>475</v>
      </c>
      <c r="Z253" s="5" t="s">
        <v>475</v>
      </c>
      <c r="AA253" s="200" t="str">
        <f t="shared" si="29"/>
        <v/>
      </c>
      <c r="AB253" s="200" t="str">
        <f t="shared" si="30"/>
        <v/>
      </c>
      <c r="AC253" s="201"/>
      <c r="AD253" s="201"/>
      <c r="AE253" s="77">
        <f t="shared" si="31"/>
        <v>0</v>
      </c>
      <c r="AF253" s="77">
        <f t="shared" si="32"/>
        <v>0</v>
      </c>
      <c r="AG253" s="77">
        <f t="array" ref="AG253">IFERROR($D253*U,0)</f>
        <v>0</v>
      </c>
      <c r="AH253" s="77">
        <f t="shared" si="35"/>
        <v>0</v>
      </c>
      <c r="AI253" s="77">
        <f t="shared" si="35"/>
        <v>0</v>
      </c>
      <c r="AJ253" s="203"/>
      <c r="AK253" s="203"/>
      <c r="AL253" s="203"/>
      <c r="AM253" s="203"/>
      <c r="AN253" t="s">
        <v>475</v>
      </c>
      <c r="AO253" t="s">
        <v>475</v>
      </c>
      <c r="AP253" t="s">
        <v>475</v>
      </c>
    </row>
    <row r="254" spans="1:42" customFormat="1" x14ac:dyDescent="0.25">
      <c r="A254" s="198">
        <v>45291</v>
      </c>
      <c r="B254" t="s">
        <v>1050</v>
      </c>
      <c r="C254" t="s">
        <v>1051</v>
      </c>
      <c r="D254" s="5">
        <f t="shared" si="33"/>
        <v>140.32999999999993</v>
      </c>
      <c r="E254" s="199">
        <v>1</v>
      </c>
      <c r="F254" s="5">
        <v>2452.5</v>
      </c>
      <c r="G254" s="5">
        <v>2312.17</v>
      </c>
      <c r="H254" s="1" t="s">
        <v>24</v>
      </c>
      <c r="I254" t="s">
        <v>473</v>
      </c>
      <c r="J254" t="s">
        <v>474</v>
      </c>
      <c r="K254">
        <v>0</v>
      </c>
      <c r="L254" t="s">
        <v>473</v>
      </c>
      <c r="M254" t="s">
        <v>473</v>
      </c>
      <c r="N254" t="s">
        <v>23</v>
      </c>
      <c r="O254" s="5" t="str">
        <f t="shared" si="28"/>
        <v>N</v>
      </c>
      <c r="P254" t="s">
        <v>475</v>
      </c>
      <c r="Q254" s="200" t="s">
        <v>475</v>
      </c>
      <c r="R254" s="200" t="str">
        <f t="shared" si="34"/>
        <v/>
      </c>
      <c r="S254" s="201"/>
      <c r="T254" t="s">
        <v>475</v>
      </c>
      <c r="U254" s="201"/>
      <c r="W254" s="201"/>
      <c r="X254" s="202">
        <v>0</v>
      </c>
      <c r="Y254" s="200" t="s">
        <v>475</v>
      </c>
      <c r="Z254" s="5" t="s">
        <v>475</v>
      </c>
      <c r="AA254" s="200" t="str">
        <f t="shared" si="29"/>
        <v/>
      </c>
      <c r="AB254" s="200" t="str">
        <f t="shared" si="30"/>
        <v/>
      </c>
      <c r="AC254" s="201"/>
      <c r="AD254" s="201"/>
      <c r="AE254" s="77">
        <f t="shared" si="31"/>
        <v>0</v>
      </c>
      <c r="AF254" s="77">
        <f t="shared" si="32"/>
        <v>0</v>
      </c>
      <c r="AG254" s="77">
        <f t="array" ref="AG254">IFERROR($D254*U,0)</f>
        <v>0</v>
      </c>
      <c r="AH254" s="77">
        <f t="shared" si="35"/>
        <v>0</v>
      </c>
      <c r="AI254" s="77">
        <f t="shared" si="35"/>
        <v>0</v>
      </c>
      <c r="AJ254" s="203"/>
      <c r="AK254" s="203"/>
      <c r="AL254" s="203"/>
      <c r="AM254" s="203"/>
      <c r="AN254" t="s">
        <v>475</v>
      </c>
      <c r="AO254" t="s">
        <v>475</v>
      </c>
      <c r="AP254" t="s">
        <v>475</v>
      </c>
    </row>
    <row r="255" spans="1:42" customFormat="1" x14ac:dyDescent="0.25">
      <c r="A255" s="198">
        <v>45291</v>
      </c>
      <c r="B255" t="s">
        <v>1052</v>
      </c>
      <c r="C255" t="s">
        <v>1053</v>
      </c>
      <c r="D255" s="5">
        <f t="shared" si="33"/>
        <v>480038.41000000003</v>
      </c>
      <c r="E255" s="199">
        <v>1</v>
      </c>
      <c r="F255" s="5">
        <v>546397.54</v>
      </c>
      <c r="G255" s="5">
        <v>66359.13</v>
      </c>
      <c r="H255" s="1" t="s">
        <v>24</v>
      </c>
      <c r="I255" t="s">
        <v>473</v>
      </c>
      <c r="J255" t="s">
        <v>474</v>
      </c>
      <c r="K255">
        <v>0</v>
      </c>
      <c r="L255" t="s">
        <v>473</v>
      </c>
      <c r="M255" t="s">
        <v>473</v>
      </c>
      <c r="N255" t="s">
        <v>23</v>
      </c>
      <c r="O255" s="5" t="str">
        <f t="shared" si="28"/>
        <v>N</v>
      </c>
      <c r="P255" t="s">
        <v>475</v>
      </c>
      <c r="Q255" s="200" t="s">
        <v>475</v>
      </c>
      <c r="R255" s="200" t="str">
        <f t="shared" si="34"/>
        <v/>
      </c>
      <c r="S255" s="201"/>
      <c r="T255" t="s">
        <v>475</v>
      </c>
      <c r="U255" s="201"/>
      <c r="W255" s="201"/>
      <c r="X255" s="202">
        <v>0</v>
      </c>
      <c r="Y255" s="200" t="s">
        <v>475</v>
      </c>
      <c r="Z255" s="5" t="s">
        <v>475</v>
      </c>
      <c r="AA255" s="200" t="str">
        <f t="shared" si="29"/>
        <v/>
      </c>
      <c r="AB255" s="200" t="str">
        <f t="shared" si="30"/>
        <v/>
      </c>
      <c r="AC255" s="201"/>
      <c r="AD255" s="201"/>
      <c r="AE255" s="77">
        <f t="shared" si="31"/>
        <v>0</v>
      </c>
      <c r="AF255" s="77">
        <f t="shared" si="32"/>
        <v>0</v>
      </c>
      <c r="AG255" s="77">
        <f t="array" ref="AG255">IFERROR($D255*U,0)</f>
        <v>0</v>
      </c>
      <c r="AH255" s="77">
        <f t="shared" si="35"/>
        <v>0</v>
      </c>
      <c r="AI255" s="77">
        <f t="shared" si="35"/>
        <v>0</v>
      </c>
      <c r="AJ255" s="203"/>
      <c r="AK255" s="203"/>
      <c r="AL255" s="203"/>
      <c r="AM255" s="203"/>
      <c r="AN255" t="s">
        <v>475</v>
      </c>
      <c r="AO255" t="s">
        <v>475</v>
      </c>
      <c r="AP255" t="s">
        <v>475</v>
      </c>
    </row>
    <row r="256" spans="1:42" customFormat="1" x14ac:dyDescent="0.25">
      <c r="A256" s="198">
        <v>45291</v>
      </c>
      <c r="B256" t="s">
        <v>1054</v>
      </c>
      <c r="C256" t="s">
        <v>1055</v>
      </c>
      <c r="D256" s="5">
        <f t="shared" si="33"/>
        <v>681129.23</v>
      </c>
      <c r="E256" s="199">
        <v>1</v>
      </c>
      <c r="F256" s="5">
        <v>852891.39</v>
      </c>
      <c r="G256" s="5">
        <v>171762.16</v>
      </c>
      <c r="H256" s="1" t="s">
        <v>24</v>
      </c>
      <c r="I256" t="s">
        <v>473</v>
      </c>
      <c r="J256" t="s">
        <v>474</v>
      </c>
      <c r="K256">
        <v>0</v>
      </c>
      <c r="L256" t="s">
        <v>473</v>
      </c>
      <c r="M256" t="s">
        <v>473</v>
      </c>
      <c r="N256" t="s">
        <v>23</v>
      </c>
      <c r="O256" s="5" t="str">
        <f t="shared" si="28"/>
        <v>N</v>
      </c>
      <c r="P256" t="s">
        <v>475</v>
      </c>
      <c r="Q256" s="200" t="s">
        <v>475</v>
      </c>
      <c r="R256" s="200" t="str">
        <f t="shared" si="34"/>
        <v/>
      </c>
      <c r="S256" s="201"/>
      <c r="T256" t="s">
        <v>475</v>
      </c>
      <c r="U256" s="201"/>
      <c r="W256" s="201"/>
      <c r="X256" s="202">
        <v>0</v>
      </c>
      <c r="Y256" s="200" t="s">
        <v>475</v>
      </c>
      <c r="Z256" s="5" t="s">
        <v>475</v>
      </c>
      <c r="AA256" s="200" t="str">
        <f t="shared" si="29"/>
        <v/>
      </c>
      <c r="AB256" s="200" t="str">
        <f t="shared" si="30"/>
        <v/>
      </c>
      <c r="AC256" s="201"/>
      <c r="AD256" s="201"/>
      <c r="AE256" s="77">
        <f t="shared" si="31"/>
        <v>0</v>
      </c>
      <c r="AF256" s="77">
        <f t="shared" si="32"/>
        <v>0</v>
      </c>
      <c r="AG256" s="77">
        <f t="array" ref="AG256">IFERROR($D256*U,0)</f>
        <v>0</v>
      </c>
      <c r="AH256" s="77">
        <f t="shared" si="35"/>
        <v>0</v>
      </c>
      <c r="AI256" s="77">
        <f t="shared" si="35"/>
        <v>0</v>
      </c>
      <c r="AJ256" s="203"/>
      <c r="AK256" s="203"/>
      <c r="AL256" s="203"/>
      <c r="AM256" s="203"/>
      <c r="AN256" t="s">
        <v>475</v>
      </c>
      <c r="AO256" t="s">
        <v>475</v>
      </c>
      <c r="AP256" t="s">
        <v>475</v>
      </c>
    </row>
    <row r="257" spans="1:42" customFormat="1" x14ac:dyDescent="0.25">
      <c r="A257" s="198">
        <v>45291</v>
      </c>
      <c r="B257" t="s">
        <v>1056</v>
      </c>
      <c r="C257" t="s">
        <v>1057</v>
      </c>
      <c r="D257" s="5">
        <f t="shared" si="33"/>
        <v>608626.54999999993</v>
      </c>
      <c r="E257" s="199">
        <v>1</v>
      </c>
      <c r="F257" s="5">
        <v>619154.39999999991</v>
      </c>
      <c r="G257" s="5">
        <v>10527.85</v>
      </c>
      <c r="H257" s="1" t="s">
        <v>24</v>
      </c>
      <c r="I257" t="s">
        <v>482</v>
      </c>
      <c r="J257" t="s">
        <v>474</v>
      </c>
      <c r="K257">
        <v>0</v>
      </c>
      <c r="L257" t="s">
        <v>483</v>
      </c>
      <c r="M257" t="s">
        <v>483</v>
      </c>
      <c r="N257" t="s">
        <v>23</v>
      </c>
      <c r="O257" s="5" t="str">
        <f t="shared" si="28"/>
        <v>N</v>
      </c>
      <c r="P257">
        <v>0</v>
      </c>
      <c r="Q257" s="200">
        <v>0</v>
      </c>
      <c r="R257" s="200">
        <f t="shared" si="34"/>
        <v>0</v>
      </c>
      <c r="S257" s="201"/>
      <c r="T257">
        <v>0</v>
      </c>
      <c r="U257" s="201"/>
      <c r="W257" s="201"/>
      <c r="X257" s="202">
        <v>0</v>
      </c>
      <c r="Y257" s="200">
        <v>0</v>
      </c>
      <c r="Z257" s="5">
        <v>0</v>
      </c>
      <c r="AA257" s="200">
        <f t="shared" si="29"/>
        <v>0</v>
      </c>
      <c r="AB257" s="200">
        <f t="shared" si="30"/>
        <v>0</v>
      </c>
      <c r="AC257" s="201"/>
      <c r="AD257" s="201"/>
      <c r="AE257" s="77">
        <f t="shared" si="31"/>
        <v>0</v>
      </c>
      <c r="AF257" s="77">
        <f t="shared" si="32"/>
        <v>0</v>
      </c>
      <c r="AG257" s="77">
        <f t="array" ref="AG257">IFERROR($D257*U,0)</f>
        <v>0</v>
      </c>
      <c r="AH257" s="77">
        <f t="shared" si="35"/>
        <v>0</v>
      </c>
      <c r="AI257" s="77">
        <f t="shared" si="35"/>
        <v>0</v>
      </c>
      <c r="AJ257" s="203"/>
      <c r="AK257" s="203"/>
      <c r="AL257" s="203"/>
      <c r="AM257" s="203"/>
      <c r="AN257" t="s">
        <v>25</v>
      </c>
      <c r="AO257" t="s">
        <v>1058</v>
      </c>
      <c r="AP257" t="s">
        <v>475</v>
      </c>
    </row>
    <row r="258" spans="1:42" customFormat="1" x14ac:dyDescent="0.25">
      <c r="A258" s="198">
        <v>45291</v>
      </c>
      <c r="B258" t="s">
        <v>1059</v>
      </c>
      <c r="C258" t="s">
        <v>1060</v>
      </c>
      <c r="D258" s="5">
        <f t="shared" si="33"/>
        <v>799120.76</v>
      </c>
      <c r="E258" s="199">
        <v>1</v>
      </c>
      <c r="F258" s="5">
        <v>897931.44</v>
      </c>
      <c r="G258" s="5">
        <v>98810.68</v>
      </c>
      <c r="H258" s="1" t="s">
        <v>23</v>
      </c>
      <c r="I258" t="s">
        <v>500</v>
      </c>
      <c r="J258" t="s">
        <v>474</v>
      </c>
      <c r="K258">
        <v>0</v>
      </c>
      <c r="L258" t="s">
        <v>500</v>
      </c>
      <c r="N258" t="s">
        <v>23</v>
      </c>
      <c r="O258" s="5" t="str">
        <f t="shared" ref="O258:O321" si="36">IF(OR(C258="FIS1",C258="FIS2",C258="FIS4",C258="Red"),"Y","N")</f>
        <v>N</v>
      </c>
      <c r="P258" t="s">
        <v>475</v>
      </c>
      <c r="Q258" s="200" t="s">
        <v>475</v>
      </c>
      <c r="R258" s="200" t="str">
        <f t="shared" si="34"/>
        <v/>
      </c>
      <c r="S258" s="201"/>
      <c r="T258" t="s">
        <v>475</v>
      </c>
      <c r="U258" s="201"/>
      <c r="W258" s="201"/>
      <c r="X258" s="202">
        <v>0</v>
      </c>
      <c r="Y258" s="200" t="s">
        <v>475</v>
      </c>
      <c r="Z258" s="5" t="s">
        <v>475</v>
      </c>
      <c r="AA258" s="200" t="str">
        <f t="shared" ref="AA258:AA321" si="37">IFERROR(Y258*V258,"")</f>
        <v/>
      </c>
      <c r="AB258" s="200" t="str">
        <f t="shared" ref="AB258:AB321" si="38">IFERROR(Z258*V258,"")</f>
        <v/>
      </c>
      <c r="AC258" s="201"/>
      <c r="AD258" s="201"/>
      <c r="AE258" s="77">
        <f t="shared" ref="AE258:AE321" si="39">+IFERROR(R258*D258,0)</f>
        <v>0</v>
      </c>
      <c r="AF258" s="77">
        <f t="shared" ref="AF258:AF321" si="40">+IFERROR(D258*T258,0)</f>
        <v>0</v>
      </c>
      <c r="AG258" s="77">
        <f t="array" ref="AG258">IFERROR($D258*U,0)</f>
        <v>0</v>
      </c>
      <c r="AH258" s="77">
        <f t="shared" si="35"/>
        <v>0</v>
      </c>
      <c r="AI258" s="77">
        <f t="shared" si="35"/>
        <v>0</v>
      </c>
      <c r="AJ258" s="203"/>
      <c r="AK258" s="203"/>
      <c r="AL258" s="203"/>
      <c r="AM258" s="203"/>
      <c r="AN258" t="s">
        <v>475</v>
      </c>
      <c r="AO258" t="s">
        <v>475</v>
      </c>
      <c r="AP258" t="s">
        <v>475</v>
      </c>
    </row>
    <row r="259" spans="1:42" customFormat="1" x14ac:dyDescent="0.25">
      <c r="A259" s="198">
        <v>45291</v>
      </c>
      <c r="B259" t="s">
        <v>1061</v>
      </c>
      <c r="C259" t="s">
        <v>1062</v>
      </c>
      <c r="D259" s="5">
        <f t="shared" ref="D259:D322" si="41">+IF(F259-G259&lt;0,0,F259-G259)</f>
        <v>11375652.579999998</v>
      </c>
      <c r="E259" s="199">
        <v>1</v>
      </c>
      <c r="F259" s="5">
        <v>11424989.799999999</v>
      </c>
      <c r="G259" s="5">
        <v>49337.22</v>
      </c>
      <c r="H259" s="1" t="s">
        <v>24</v>
      </c>
      <c r="I259" t="s">
        <v>473</v>
      </c>
      <c r="J259" t="s">
        <v>474</v>
      </c>
      <c r="K259">
        <v>0</v>
      </c>
      <c r="L259" t="s">
        <v>473</v>
      </c>
      <c r="M259" t="s">
        <v>473</v>
      </c>
      <c r="N259" t="s">
        <v>23</v>
      </c>
      <c r="O259" s="5" t="str">
        <f t="shared" si="36"/>
        <v>N</v>
      </c>
      <c r="P259" t="s">
        <v>475</v>
      </c>
      <c r="Q259" s="200" t="s">
        <v>475</v>
      </c>
      <c r="R259" s="200" t="str">
        <f t="shared" si="34"/>
        <v/>
      </c>
      <c r="S259" s="201"/>
      <c r="T259" t="s">
        <v>475</v>
      </c>
      <c r="U259" s="201"/>
      <c r="W259" s="201"/>
      <c r="X259" s="202">
        <v>0</v>
      </c>
      <c r="Y259" s="200" t="s">
        <v>475</v>
      </c>
      <c r="Z259" s="5" t="s">
        <v>475</v>
      </c>
      <c r="AA259" s="200" t="str">
        <f t="shared" si="37"/>
        <v/>
      </c>
      <c r="AB259" s="200" t="str">
        <f t="shared" si="38"/>
        <v/>
      </c>
      <c r="AC259" s="201"/>
      <c r="AD259" s="201"/>
      <c r="AE259" s="77">
        <f t="shared" si="39"/>
        <v>0</v>
      </c>
      <c r="AF259" s="77">
        <f t="shared" si="40"/>
        <v>0</v>
      </c>
      <c r="AG259" s="77">
        <f t="array" ref="AG259">IFERROR($D259*U,0)</f>
        <v>0</v>
      </c>
      <c r="AH259" s="77">
        <f t="shared" si="35"/>
        <v>0</v>
      </c>
      <c r="AI259" s="77">
        <f t="shared" si="35"/>
        <v>0</v>
      </c>
      <c r="AJ259" s="203"/>
      <c r="AK259" s="203"/>
      <c r="AL259" s="203"/>
      <c r="AM259" s="203"/>
      <c r="AN259" t="s">
        <v>475</v>
      </c>
      <c r="AO259" t="s">
        <v>475</v>
      </c>
      <c r="AP259" t="s">
        <v>475</v>
      </c>
    </row>
    <row r="260" spans="1:42" customFormat="1" x14ac:dyDescent="0.25">
      <c r="A260" s="198">
        <v>45291</v>
      </c>
      <c r="B260" t="s">
        <v>1063</v>
      </c>
      <c r="C260" t="s">
        <v>1064</v>
      </c>
      <c r="D260" s="5">
        <f t="shared" si="41"/>
        <v>3310044.6199999996</v>
      </c>
      <c r="E260" s="199">
        <v>1</v>
      </c>
      <c r="F260" s="5">
        <v>3347308.07</v>
      </c>
      <c r="G260" s="5">
        <v>37263.449999999997</v>
      </c>
      <c r="H260" s="1" t="s">
        <v>24</v>
      </c>
      <c r="I260" t="s">
        <v>482</v>
      </c>
      <c r="J260" t="s">
        <v>474</v>
      </c>
      <c r="K260">
        <v>0</v>
      </c>
      <c r="L260" t="s">
        <v>483</v>
      </c>
      <c r="M260" t="s">
        <v>483</v>
      </c>
      <c r="N260" t="s">
        <v>23</v>
      </c>
      <c r="O260" s="5" t="str">
        <f t="shared" si="36"/>
        <v>N</v>
      </c>
      <c r="P260" t="s">
        <v>484</v>
      </c>
      <c r="Q260" s="200">
        <v>0</v>
      </c>
      <c r="R260" s="200">
        <f t="shared" si="34"/>
        <v>0</v>
      </c>
      <c r="S260" s="201"/>
      <c r="T260">
        <v>0</v>
      </c>
      <c r="U260" s="201"/>
      <c r="W260" s="201"/>
      <c r="X260" s="202">
        <v>0</v>
      </c>
      <c r="Y260" s="200">
        <v>0</v>
      </c>
      <c r="Z260" s="5">
        <v>0</v>
      </c>
      <c r="AA260" s="200">
        <f t="shared" si="37"/>
        <v>0</v>
      </c>
      <c r="AB260" s="200">
        <f t="shared" si="38"/>
        <v>0</v>
      </c>
      <c r="AC260" s="201"/>
      <c r="AD260" s="201"/>
      <c r="AE260" s="77">
        <f t="shared" si="39"/>
        <v>0</v>
      </c>
      <c r="AF260" s="77">
        <f t="shared" si="40"/>
        <v>0</v>
      </c>
      <c r="AG260" s="77">
        <f t="array" ref="AG260">IFERROR($D260*U,0)</f>
        <v>0</v>
      </c>
      <c r="AH260" s="77">
        <f t="shared" si="35"/>
        <v>0</v>
      </c>
      <c r="AI260" s="77">
        <f t="shared" si="35"/>
        <v>0</v>
      </c>
      <c r="AJ260" s="203"/>
      <c r="AK260" s="203"/>
      <c r="AL260" s="203"/>
      <c r="AM260" s="203"/>
      <c r="AN260" t="s">
        <v>25</v>
      </c>
      <c r="AO260" t="s">
        <v>1065</v>
      </c>
      <c r="AP260" t="s">
        <v>475</v>
      </c>
    </row>
    <row r="261" spans="1:42" customFormat="1" x14ac:dyDescent="0.25">
      <c r="A261" s="198">
        <v>45291</v>
      </c>
      <c r="B261" t="s">
        <v>1066</v>
      </c>
      <c r="C261" t="s">
        <v>1067</v>
      </c>
      <c r="D261" s="5">
        <f t="shared" si="41"/>
        <v>11891.719999999987</v>
      </c>
      <c r="E261" s="199">
        <v>1</v>
      </c>
      <c r="F261" s="5">
        <v>95021.68</v>
      </c>
      <c r="G261" s="5">
        <v>83129.960000000006</v>
      </c>
      <c r="H261" s="1" t="s">
        <v>23</v>
      </c>
      <c r="I261" t="s">
        <v>500</v>
      </c>
      <c r="J261" t="s">
        <v>474</v>
      </c>
      <c r="K261">
        <v>0</v>
      </c>
      <c r="L261" t="s">
        <v>500</v>
      </c>
      <c r="N261" t="s">
        <v>23</v>
      </c>
      <c r="O261" s="5" t="str">
        <f t="shared" si="36"/>
        <v>N</v>
      </c>
      <c r="P261" t="s">
        <v>475</v>
      </c>
      <c r="Q261" s="200" t="s">
        <v>475</v>
      </c>
      <c r="R261" s="200" t="str">
        <f t="shared" si="34"/>
        <v/>
      </c>
      <c r="S261" s="201"/>
      <c r="T261" t="s">
        <v>475</v>
      </c>
      <c r="U261" s="201"/>
      <c r="W261" s="201"/>
      <c r="X261" s="202">
        <v>0</v>
      </c>
      <c r="Y261" s="200" t="s">
        <v>475</v>
      </c>
      <c r="Z261" s="5" t="s">
        <v>475</v>
      </c>
      <c r="AA261" s="200" t="str">
        <f t="shared" si="37"/>
        <v/>
      </c>
      <c r="AB261" s="200" t="str">
        <f t="shared" si="38"/>
        <v/>
      </c>
      <c r="AC261" s="201"/>
      <c r="AD261" s="201"/>
      <c r="AE261" s="77">
        <f t="shared" si="39"/>
        <v>0</v>
      </c>
      <c r="AF261" s="77">
        <f t="shared" si="40"/>
        <v>0</v>
      </c>
      <c r="AG261" s="77">
        <f t="array" ref="AG261">IFERROR($D261*U,0)</f>
        <v>0</v>
      </c>
      <c r="AH261" s="77">
        <f t="shared" si="35"/>
        <v>0</v>
      </c>
      <c r="AI261" s="77">
        <f t="shared" si="35"/>
        <v>0</v>
      </c>
      <c r="AJ261" s="203"/>
      <c r="AK261" s="203"/>
      <c r="AL261" s="203"/>
      <c r="AM261" s="203"/>
      <c r="AN261" t="s">
        <v>475</v>
      </c>
      <c r="AO261" t="s">
        <v>475</v>
      </c>
      <c r="AP261" t="s">
        <v>475</v>
      </c>
    </row>
    <row r="262" spans="1:42" customFormat="1" x14ac:dyDescent="0.25">
      <c r="A262" s="198">
        <v>45291</v>
      </c>
      <c r="B262" t="s">
        <v>1068</v>
      </c>
      <c r="C262" t="s">
        <v>1069</v>
      </c>
      <c r="D262" s="5">
        <f t="shared" si="41"/>
        <v>0</v>
      </c>
      <c r="E262" s="199">
        <v>1</v>
      </c>
      <c r="F262" s="5">
        <v>74370.539999999994</v>
      </c>
      <c r="G262" s="5">
        <v>76320</v>
      </c>
      <c r="H262" s="1" t="s">
        <v>23</v>
      </c>
      <c r="I262" t="s">
        <v>500</v>
      </c>
      <c r="J262" t="s">
        <v>474</v>
      </c>
      <c r="K262">
        <v>0</v>
      </c>
      <c r="L262" t="s">
        <v>500</v>
      </c>
      <c r="N262" t="s">
        <v>23</v>
      </c>
      <c r="O262" s="5" t="str">
        <f t="shared" si="36"/>
        <v>N</v>
      </c>
      <c r="P262" t="s">
        <v>475</v>
      </c>
      <c r="Q262" s="200" t="s">
        <v>475</v>
      </c>
      <c r="R262" s="200" t="str">
        <f t="shared" si="34"/>
        <v/>
      </c>
      <c r="S262" s="201"/>
      <c r="T262" t="s">
        <v>475</v>
      </c>
      <c r="U262" s="201"/>
      <c r="W262" s="201"/>
      <c r="X262" s="202">
        <v>0</v>
      </c>
      <c r="Y262" s="200" t="s">
        <v>475</v>
      </c>
      <c r="Z262" s="5" t="s">
        <v>475</v>
      </c>
      <c r="AA262" s="200" t="str">
        <f t="shared" si="37"/>
        <v/>
      </c>
      <c r="AB262" s="200" t="str">
        <f t="shared" si="38"/>
        <v/>
      </c>
      <c r="AC262" s="201"/>
      <c r="AD262" s="201"/>
      <c r="AE262" s="77">
        <f t="shared" si="39"/>
        <v>0</v>
      </c>
      <c r="AF262" s="77">
        <f t="shared" si="40"/>
        <v>0</v>
      </c>
      <c r="AG262" s="77">
        <f t="array" ref="AG262">IFERROR($D262*U,0)</f>
        <v>0</v>
      </c>
      <c r="AH262" s="77">
        <f t="shared" si="35"/>
        <v>0</v>
      </c>
      <c r="AI262" s="77">
        <f t="shared" si="35"/>
        <v>0</v>
      </c>
      <c r="AJ262" s="203"/>
      <c r="AK262" s="203"/>
      <c r="AL262" s="203"/>
      <c r="AM262" s="203"/>
      <c r="AN262" t="s">
        <v>475</v>
      </c>
      <c r="AO262" t="s">
        <v>475</v>
      </c>
      <c r="AP262" t="s">
        <v>475</v>
      </c>
    </row>
    <row r="263" spans="1:42" customFormat="1" x14ac:dyDescent="0.25">
      <c r="A263" s="198">
        <v>45291</v>
      </c>
      <c r="B263" t="s">
        <v>1070</v>
      </c>
      <c r="C263" t="s">
        <v>1071</v>
      </c>
      <c r="D263" s="5">
        <f t="shared" si="41"/>
        <v>35457.5</v>
      </c>
      <c r="E263" s="199">
        <v>1</v>
      </c>
      <c r="F263" s="5">
        <v>129640</v>
      </c>
      <c r="G263" s="5">
        <v>94182.5</v>
      </c>
      <c r="H263" s="1" t="s">
        <v>24</v>
      </c>
      <c r="I263" t="s">
        <v>473</v>
      </c>
      <c r="J263" t="s">
        <v>474</v>
      </c>
      <c r="K263">
        <v>0</v>
      </c>
      <c r="L263" t="s">
        <v>473</v>
      </c>
      <c r="M263" t="s">
        <v>473</v>
      </c>
      <c r="N263" t="s">
        <v>23</v>
      </c>
      <c r="O263" s="5" t="str">
        <f t="shared" si="36"/>
        <v>N</v>
      </c>
      <c r="P263" t="s">
        <v>475</v>
      </c>
      <c r="Q263" s="200" t="s">
        <v>475</v>
      </c>
      <c r="R263" s="200" t="str">
        <f t="shared" si="34"/>
        <v/>
      </c>
      <c r="S263" s="201"/>
      <c r="T263" t="s">
        <v>475</v>
      </c>
      <c r="U263" s="201"/>
      <c r="W263" s="201"/>
      <c r="X263" s="202">
        <v>0</v>
      </c>
      <c r="Y263" s="200" t="s">
        <v>475</v>
      </c>
      <c r="Z263" s="5" t="s">
        <v>475</v>
      </c>
      <c r="AA263" s="200" t="str">
        <f t="shared" si="37"/>
        <v/>
      </c>
      <c r="AB263" s="200" t="str">
        <f t="shared" si="38"/>
        <v/>
      </c>
      <c r="AC263" s="201"/>
      <c r="AD263" s="201"/>
      <c r="AE263" s="77">
        <f t="shared" si="39"/>
        <v>0</v>
      </c>
      <c r="AF263" s="77">
        <f t="shared" si="40"/>
        <v>0</v>
      </c>
      <c r="AG263" s="77">
        <f t="array" ref="AG263">IFERROR($D263*U,0)</f>
        <v>0</v>
      </c>
      <c r="AH263" s="77">
        <f t="shared" si="35"/>
        <v>0</v>
      </c>
      <c r="AI263" s="77">
        <f t="shared" si="35"/>
        <v>0</v>
      </c>
      <c r="AJ263" s="203"/>
      <c r="AK263" s="203"/>
      <c r="AL263" s="203"/>
      <c r="AM263" s="203"/>
      <c r="AN263" t="s">
        <v>475</v>
      </c>
      <c r="AO263" t="s">
        <v>475</v>
      </c>
      <c r="AP263" t="s">
        <v>475</v>
      </c>
    </row>
    <row r="264" spans="1:42" customFormat="1" x14ac:dyDescent="0.25">
      <c r="A264" s="198">
        <v>45291</v>
      </c>
      <c r="B264" t="s">
        <v>1072</v>
      </c>
      <c r="C264" t="s">
        <v>1073</v>
      </c>
      <c r="D264" s="5">
        <f t="shared" si="41"/>
        <v>23972.949999999997</v>
      </c>
      <c r="E264" s="199">
        <v>1</v>
      </c>
      <c r="F264" s="5">
        <v>62384.34</v>
      </c>
      <c r="G264" s="5">
        <v>38411.39</v>
      </c>
      <c r="H264" s="1" t="s">
        <v>23</v>
      </c>
      <c r="I264" t="s">
        <v>500</v>
      </c>
      <c r="J264" t="s">
        <v>474</v>
      </c>
      <c r="K264">
        <v>0</v>
      </c>
      <c r="L264" t="s">
        <v>500</v>
      </c>
      <c r="N264" t="s">
        <v>23</v>
      </c>
      <c r="O264" s="5" t="str">
        <f t="shared" si="36"/>
        <v>N</v>
      </c>
      <c r="P264" t="s">
        <v>475</v>
      </c>
      <c r="Q264" s="200" t="s">
        <v>475</v>
      </c>
      <c r="R264" s="200" t="str">
        <f t="shared" si="34"/>
        <v/>
      </c>
      <c r="S264" s="201"/>
      <c r="T264" t="s">
        <v>475</v>
      </c>
      <c r="U264" s="201"/>
      <c r="W264" s="201"/>
      <c r="X264" s="202">
        <v>0</v>
      </c>
      <c r="Y264" s="200" t="s">
        <v>475</v>
      </c>
      <c r="Z264" s="5" t="s">
        <v>475</v>
      </c>
      <c r="AA264" s="200" t="str">
        <f t="shared" si="37"/>
        <v/>
      </c>
      <c r="AB264" s="200" t="str">
        <f t="shared" si="38"/>
        <v/>
      </c>
      <c r="AC264" s="201"/>
      <c r="AD264" s="201"/>
      <c r="AE264" s="77">
        <f t="shared" si="39"/>
        <v>0</v>
      </c>
      <c r="AF264" s="77">
        <f t="shared" si="40"/>
        <v>0</v>
      </c>
      <c r="AG264" s="77">
        <f t="array" ref="AG264">IFERROR($D264*U,0)</f>
        <v>0</v>
      </c>
      <c r="AH264" s="77">
        <f t="shared" si="35"/>
        <v>0</v>
      </c>
      <c r="AI264" s="77">
        <f t="shared" si="35"/>
        <v>0</v>
      </c>
      <c r="AJ264" s="203"/>
      <c r="AK264" s="203"/>
      <c r="AL264" s="203"/>
      <c r="AM264" s="203"/>
      <c r="AN264" t="s">
        <v>475</v>
      </c>
      <c r="AO264" t="s">
        <v>475</v>
      </c>
      <c r="AP264" t="s">
        <v>475</v>
      </c>
    </row>
    <row r="265" spans="1:42" customFormat="1" x14ac:dyDescent="0.25">
      <c r="A265" s="198">
        <v>45291</v>
      </c>
      <c r="B265" t="s">
        <v>1074</v>
      </c>
      <c r="C265" t="s">
        <v>1075</v>
      </c>
      <c r="D265" s="5">
        <f t="shared" si="41"/>
        <v>9729165.290000001</v>
      </c>
      <c r="E265" s="199">
        <v>1</v>
      </c>
      <c r="F265" s="5">
        <v>9731993.2300000004</v>
      </c>
      <c r="G265" s="5">
        <v>2827.94</v>
      </c>
      <c r="H265" s="1" t="s">
        <v>24</v>
      </c>
      <c r="I265" t="s">
        <v>473</v>
      </c>
      <c r="J265" t="s">
        <v>474</v>
      </c>
      <c r="K265">
        <v>0</v>
      </c>
      <c r="L265" t="s">
        <v>473</v>
      </c>
      <c r="M265" t="s">
        <v>473</v>
      </c>
      <c r="N265" t="s">
        <v>23</v>
      </c>
      <c r="O265" s="5" t="str">
        <f t="shared" si="36"/>
        <v>N</v>
      </c>
      <c r="P265" t="s">
        <v>475</v>
      </c>
      <c r="Q265" s="200" t="s">
        <v>475</v>
      </c>
      <c r="R265" s="200" t="str">
        <f t="shared" ref="R265:R314" si="42">IFERROR(V265*Q265,"")</f>
        <v/>
      </c>
      <c r="S265" s="201"/>
      <c r="T265" t="s">
        <v>475</v>
      </c>
      <c r="U265" s="201"/>
      <c r="W265" s="201"/>
      <c r="X265" s="202">
        <v>0</v>
      </c>
      <c r="Y265" s="200" t="s">
        <v>475</v>
      </c>
      <c r="Z265" s="5" t="s">
        <v>475</v>
      </c>
      <c r="AA265" s="200" t="str">
        <f t="shared" si="37"/>
        <v/>
      </c>
      <c r="AB265" s="200" t="str">
        <f t="shared" si="38"/>
        <v/>
      </c>
      <c r="AC265" s="201"/>
      <c r="AD265" s="201"/>
      <c r="AE265" s="77">
        <f t="shared" si="39"/>
        <v>0</v>
      </c>
      <c r="AF265" s="77">
        <f t="shared" si="40"/>
        <v>0</v>
      </c>
      <c r="AG265" s="77">
        <f t="array" ref="AG265">IFERROR($D265*U,0)</f>
        <v>0</v>
      </c>
      <c r="AH265" s="77">
        <f t="shared" si="35"/>
        <v>0</v>
      </c>
      <c r="AI265" s="77">
        <f t="shared" si="35"/>
        <v>0</v>
      </c>
      <c r="AJ265" s="203"/>
      <c r="AK265" s="203"/>
      <c r="AL265" s="203"/>
      <c r="AM265" s="203"/>
      <c r="AN265" t="s">
        <v>475</v>
      </c>
      <c r="AO265" t="s">
        <v>475</v>
      </c>
      <c r="AP265" t="s">
        <v>475</v>
      </c>
    </row>
    <row r="266" spans="1:42" customFormat="1" x14ac:dyDescent="0.25">
      <c r="A266" s="198">
        <v>45291</v>
      </c>
      <c r="B266" t="s">
        <v>1076</v>
      </c>
      <c r="C266" t="s">
        <v>1077</v>
      </c>
      <c r="D266" s="5">
        <f t="shared" si="41"/>
        <v>769150.01</v>
      </c>
      <c r="E266" s="199">
        <v>0</v>
      </c>
      <c r="F266" s="5">
        <v>769150.01</v>
      </c>
      <c r="G266" s="5">
        <v>0</v>
      </c>
      <c r="H266" s="1" t="s">
        <v>23</v>
      </c>
      <c r="I266" t="s">
        <v>500</v>
      </c>
      <c r="J266" t="s">
        <v>504</v>
      </c>
      <c r="K266">
        <v>1</v>
      </c>
      <c r="L266" t="s">
        <v>500</v>
      </c>
      <c r="N266" t="s">
        <v>24</v>
      </c>
      <c r="O266" s="5" t="str">
        <f t="shared" si="36"/>
        <v>N</v>
      </c>
      <c r="P266" t="s">
        <v>475</v>
      </c>
      <c r="Q266" s="200" t="s">
        <v>475</v>
      </c>
      <c r="R266" s="200" t="str">
        <f t="shared" si="42"/>
        <v/>
      </c>
      <c r="S266" s="201"/>
      <c r="T266" t="s">
        <v>475</v>
      </c>
      <c r="U266" s="201"/>
      <c r="W266" s="201"/>
      <c r="X266" s="202">
        <v>0</v>
      </c>
      <c r="Y266" s="200" t="s">
        <v>475</v>
      </c>
      <c r="Z266" s="5" t="s">
        <v>475</v>
      </c>
      <c r="AA266" s="200" t="str">
        <f t="shared" si="37"/>
        <v/>
      </c>
      <c r="AB266" s="200" t="str">
        <f t="shared" si="38"/>
        <v/>
      </c>
      <c r="AC266" s="201"/>
      <c r="AD266" s="201"/>
      <c r="AE266" s="77">
        <f t="shared" si="39"/>
        <v>0</v>
      </c>
      <c r="AF266" s="77">
        <f t="shared" si="40"/>
        <v>0</v>
      </c>
      <c r="AG266" s="77">
        <f t="array" ref="AG266">IFERROR($D266*U,0)</f>
        <v>0</v>
      </c>
      <c r="AH266" s="77">
        <f t="shared" si="35"/>
        <v>0</v>
      </c>
      <c r="AI266" s="77">
        <f t="shared" si="35"/>
        <v>0</v>
      </c>
      <c r="AJ266" s="203"/>
      <c r="AK266" s="203"/>
      <c r="AL266" s="203"/>
      <c r="AM266" s="203"/>
      <c r="AN266" t="s">
        <v>475</v>
      </c>
      <c r="AO266" t="s">
        <v>475</v>
      </c>
      <c r="AP266" t="s">
        <v>475</v>
      </c>
    </row>
    <row r="267" spans="1:42" customFormat="1" x14ac:dyDescent="0.25">
      <c r="A267" s="198">
        <v>45291</v>
      </c>
      <c r="B267" t="s">
        <v>1078</v>
      </c>
      <c r="C267" t="s">
        <v>1079</v>
      </c>
      <c r="D267" s="5">
        <f t="shared" si="41"/>
        <v>0</v>
      </c>
      <c r="E267" s="199">
        <v>1</v>
      </c>
      <c r="F267" s="5">
        <v>673223.36</v>
      </c>
      <c r="G267" s="5">
        <v>1307479.33</v>
      </c>
      <c r="H267" s="1" t="s">
        <v>23</v>
      </c>
      <c r="I267" t="s">
        <v>500</v>
      </c>
      <c r="J267" t="s">
        <v>504</v>
      </c>
      <c r="K267">
        <v>1</v>
      </c>
      <c r="L267" t="s">
        <v>500</v>
      </c>
      <c r="M267" s="208" t="s">
        <v>506</v>
      </c>
      <c r="N267" t="s">
        <v>24</v>
      </c>
      <c r="O267" s="5" t="str">
        <f t="shared" si="36"/>
        <v>N</v>
      </c>
      <c r="P267" t="s">
        <v>475</v>
      </c>
      <c r="Q267" s="200" t="s">
        <v>475</v>
      </c>
      <c r="R267" s="200" t="str">
        <f t="shared" si="42"/>
        <v/>
      </c>
      <c r="S267" s="201"/>
      <c r="T267" t="s">
        <v>475</v>
      </c>
      <c r="U267" s="201"/>
      <c r="W267" s="201"/>
      <c r="X267" s="202">
        <v>0</v>
      </c>
      <c r="Y267" s="200" t="s">
        <v>475</v>
      </c>
      <c r="Z267" s="5" t="s">
        <v>475</v>
      </c>
      <c r="AA267" s="200" t="str">
        <f t="shared" si="37"/>
        <v/>
      </c>
      <c r="AB267" s="200" t="str">
        <f t="shared" si="38"/>
        <v/>
      </c>
      <c r="AC267" s="201"/>
      <c r="AD267" s="201"/>
      <c r="AE267" s="77">
        <f t="shared" si="39"/>
        <v>0</v>
      </c>
      <c r="AF267" s="77">
        <f t="shared" si="40"/>
        <v>0</v>
      </c>
      <c r="AG267" s="77">
        <f t="array" ref="AG267">IFERROR($D267*U,0)</f>
        <v>0</v>
      </c>
      <c r="AH267" s="77">
        <f t="shared" si="35"/>
        <v>0</v>
      </c>
      <c r="AI267" s="77">
        <f t="shared" si="35"/>
        <v>0</v>
      </c>
      <c r="AJ267" s="203"/>
      <c r="AK267" s="203"/>
      <c r="AL267" s="203"/>
      <c r="AM267" s="203"/>
      <c r="AN267" t="s">
        <v>22</v>
      </c>
      <c r="AO267" t="s">
        <v>1037</v>
      </c>
      <c r="AP267" t="s">
        <v>475</v>
      </c>
    </row>
    <row r="268" spans="1:42" customFormat="1" x14ac:dyDescent="0.25">
      <c r="A268" s="198">
        <v>45291</v>
      </c>
      <c r="B268" t="s">
        <v>1080</v>
      </c>
      <c r="C268" t="s">
        <v>1081</v>
      </c>
      <c r="D268" s="5">
        <f t="shared" si="41"/>
        <v>13847846.689999996</v>
      </c>
      <c r="E268" s="199">
        <v>1</v>
      </c>
      <c r="F268" s="5">
        <v>30148409.159999996</v>
      </c>
      <c r="G268" s="5">
        <v>16300562.470000001</v>
      </c>
      <c r="H268" s="1" t="s">
        <v>24</v>
      </c>
      <c r="I268" t="s">
        <v>473</v>
      </c>
      <c r="J268" t="s">
        <v>474</v>
      </c>
      <c r="K268">
        <v>0</v>
      </c>
      <c r="L268" t="s">
        <v>473</v>
      </c>
      <c r="M268" t="s">
        <v>473</v>
      </c>
      <c r="N268" t="s">
        <v>23</v>
      </c>
      <c r="O268" s="5" t="str">
        <f t="shared" si="36"/>
        <v>N</v>
      </c>
      <c r="P268" t="s">
        <v>475</v>
      </c>
      <c r="Q268" s="200" t="s">
        <v>475</v>
      </c>
      <c r="R268" s="200" t="str">
        <f t="shared" si="42"/>
        <v/>
      </c>
      <c r="S268" s="201"/>
      <c r="T268" t="s">
        <v>475</v>
      </c>
      <c r="U268" s="201"/>
      <c r="W268" s="201"/>
      <c r="X268" s="202">
        <v>0</v>
      </c>
      <c r="Y268" s="200" t="s">
        <v>475</v>
      </c>
      <c r="Z268" s="5" t="s">
        <v>475</v>
      </c>
      <c r="AA268" s="200" t="str">
        <f t="shared" si="37"/>
        <v/>
      </c>
      <c r="AB268" s="200" t="str">
        <f t="shared" si="38"/>
        <v/>
      </c>
      <c r="AC268" s="201"/>
      <c r="AD268" s="201"/>
      <c r="AE268" s="77">
        <f t="shared" si="39"/>
        <v>0</v>
      </c>
      <c r="AF268" s="77">
        <f t="shared" si="40"/>
        <v>0</v>
      </c>
      <c r="AG268" s="77">
        <f t="array" ref="AG268">IFERROR($D268*U,0)</f>
        <v>0</v>
      </c>
      <c r="AH268" s="77">
        <f t="shared" si="35"/>
        <v>0</v>
      </c>
      <c r="AI268" s="77">
        <f t="shared" si="35"/>
        <v>0</v>
      </c>
      <c r="AJ268" s="203"/>
      <c r="AK268" s="203"/>
      <c r="AL268" s="203"/>
      <c r="AM268" s="203"/>
      <c r="AN268" t="s">
        <v>475</v>
      </c>
      <c r="AO268" t="s">
        <v>475</v>
      </c>
      <c r="AP268" t="s">
        <v>475</v>
      </c>
    </row>
    <row r="269" spans="1:42" customFormat="1" x14ac:dyDescent="0.25">
      <c r="A269" s="198">
        <v>45291</v>
      </c>
      <c r="B269" t="s">
        <v>1082</v>
      </c>
      <c r="C269" t="s">
        <v>1083</v>
      </c>
      <c r="D269" s="5">
        <f t="shared" si="41"/>
        <v>0.2</v>
      </c>
      <c r="E269" s="199">
        <v>1</v>
      </c>
      <c r="F269" s="5">
        <v>0.22</v>
      </c>
      <c r="G269" s="5">
        <v>0.02</v>
      </c>
      <c r="H269" s="1" t="s">
        <v>23</v>
      </c>
      <c r="I269" t="s">
        <v>500</v>
      </c>
      <c r="J269" t="s">
        <v>474</v>
      </c>
      <c r="K269">
        <v>0</v>
      </c>
      <c r="L269" t="s">
        <v>500</v>
      </c>
      <c r="M269" s="208" t="s">
        <v>506</v>
      </c>
      <c r="N269" t="s">
        <v>23</v>
      </c>
      <c r="O269" s="5" t="str">
        <f t="shared" si="36"/>
        <v>N</v>
      </c>
      <c r="P269" t="s">
        <v>475</v>
      </c>
      <c r="Q269" s="200" t="s">
        <v>475</v>
      </c>
      <c r="R269" s="200" t="str">
        <f t="shared" si="42"/>
        <v/>
      </c>
      <c r="S269" s="201"/>
      <c r="T269" t="s">
        <v>475</v>
      </c>
      <c r="U269" s="201"/>
      <c r="W269" s="201"/>
      <c r="X269" s="202">
        <v>0</v>
      </c>
      <c r="Y269" s="200" t="s">
        <v>475</v>
      </c>
      <c r="Z269" s="5" t="s">
        <v>475</v>
      </c>
      <c r="AA269" s="200" t="str">
        <f t="shared" si="37"/>
        <v/>
      </c>
      <c r="AB269" s="200" t="str">
        <f t="shared" si="38"/>
        <v/>
      </c>
      <c r="AC269" s="201"/>
      <c r="AD269" s="201"/>
      <c r="AE269" s="77">
        <f t="shared" si="39"/>
        <v>0</v>
      </c>
      <c r="AF269" s="77">
        <f t="shared" si="40"/>
        <v>0</v>
      </c>
      <c r="AG269" s="77">
        <f t="array" ref="AG269">IFERROR($D269*U,0)</f>
        <v>0</v>
      </c>
      <c r="AH269" s="77">
        <f t="shared" si="35"/>
        <v>0</v>
      </c>
      <c r="AI269" s="77">
        <f t="shared" si="35"/>
        <v>0</v>
      </c>
      <c r="AJ269" s="203"/>
      <c r="AK269" s="203"/>
      <c r="AL269" s="203"/>
      <c r="AM269" s="203"/>
      <c r="AN269" t="s">
        <v>22</v>
      </c>
      <c r="AO269" t="s">
        <v>1084</v>
      </c>
      <c r="AP269" t="s">
        <v>475</v>
      </c>
    </row>
    <row r="270" spans="1:42" customFormat="1" x14ac:dyDescent="0.25">
      <c r="A270" s="198">
        <v>45291</v>
      </c>
      <c r="B270" t="s">
        <v>1085</v>
      </c>
      <c r="C270" t="s">
        <v>1086</v>
      </c>
      <c r="D270" s="5">
        <f t="shared" si="41"/>
        <v>19836.099999999999</v>
      </c>
      <c r="E270" s="199">
        <v>1</v>
      </c>
      <c r="F270" s="5">
        <v>46297.7</v>
      </c>
      <c r="G270" s="5">
        <v>26461.599999999999</v>
      </c>
      <c r="H270" s="1" t="s">
        <v>24</v>
      </c>
      <c r="I270" t="s">
        <v>482</v>
      </c>
      <c r="J270" t="s">
        <v>592</v>
      </c>
      <c r="K270">
        <v>0</v>
      </c>
      <c r="L270" t="s">
        <v>483</v>
      </c>
      <c r="M270" t="s">
        <v>483</v>
      </c>
      <c r="N270" t="s">
        <v>23</v>
      </c>
      <c r="O270" s="5" t="str">
        <f t="shared" si="36"/>
        <v>N</v>
      </c>
      <c r="P270">
        <v>0</v>
      </c>
      <c r="Q270" s="200">
        <v>0</v>
      </c>
      <c r="R270" s="200">
        <f t="shared" si="42"/>
        <v>0</v>
      </c>
      <c r="S270" s="201"/>
      <c r="T270">
        <v>0</v>
      </c>
      <c r="U270" s="201"/>
      <c r="W270" s="201"/>
      <c r="X270" s="202">
        <v>0</v>
      </c>
      <c r="Y270" s="200">
        <v>0</v>
      </c>
      <c r="Z270" s="5">
        <v>0</v>
      </c>
      <c r="AA270" s="200">
        <f t="shared" si="37"/>
        <v>0</v>
      </c>
      <c r="AB270" s="200">
        <f t="shared" si="38"/>
        <v>0</v>
      </c>
      <c r="AC270" s="201"/>
      <c r="AD270" s="201"/>
      <c r="AE270" s="77">
        <f t="shared" si="39"/>
        <v>0</v>
      </c>
      <c r="AF270" s="77">
        <f t="shared" si="40"/>
        <v>0</v>
      </c>
      <c r="AG270" s="77">
        <f t="array" ref="AG270">IFERROR($D270*U,0)</f>
        <v>0</v>
      </c>
      <c r="AH270" s="77">
        <f t="shared" si="35"/>
        <v>0</v>
      </c>
      <c r="AI270" s="77">
        <f t="shared" si="35"/>
        <v>0</v>
      </c>
      <c r="AJ270" s="203"/>
      <c r="AK270" s="203"/>
      <c r="AL270" s="203"/>
      <c r="AM270" s="203"/>
      <c r="AN270" t="s">
        <v>25</v>
      </c>
      <c r="AO270" t="s">
        <v>1087</v>
      </c>
      <c r="AP270" t="s">
        <v>475</v>
      </c>
    </row>
    <row r="271" spans="1:42" customFormat="1" x14ac:dyDescent="0.25">
      <c r="A271" s="198">
        <v>45291</v>
      </c>
      <c r="B271" t="s">
        <v>1088</v>
      </c>
      <c r="C271" t="s">
        <v>1089</v>
      </c>
      <c r="D271" s="5">
        <f t="shared" si="41"/>
        <v>216264.15999999997</v>
      </c>
      <c r="E271" s="199">
        <v>1</v>
      </c>
      <c r="F271" s="5">
        <v>341329.19999999995</v>
      </c>
      <c r="G271" s="5">
        <v>125065.04</v>
      </c>
      <c r="H271" s="1" t="s">
        <v>24</v>
      </c>
      <c r="I271" t="s">
        <v>482</v>
      </c>
      <c r="J271" t="s">
        <v>474</v>
      </c>
      <c r="K271">
        <v>0</v>
      </c>
      <c r="L271" t="s">
        <v>483</v>
      </c>
      <c r="M271" t="s">
        <v>483</v>
      </c>
      <c r="N271" t="s">
        <v>23</v>
      </c>
      <c r="O271" s="5" t="str">
        <f t="shared" si="36"/>
        <v>N</v>
      </c>
      <c r="P271" t="s">
        <v>484</v>
      </c>
      <c r="Q271" s="200">
        <v>0.03</v>
      </c>
      <c r="R271" s="200">
        <f t="shared" si="42"/>
        <v>0.03</v>
      </c>
      <c r="S271" s="201"/>
      <c r="T271">
        <v>0</v>
      </c>
      <c r="U271" s="201"/>
      <c r="V271">
        <v>1</v>
      </c>
      <c r="W271" s="201"/>
      <c r="X271" s="202">
        <v>0</v>
      </c>
      <c r="Y271" s="200">
        <v>0</v>
      </c>
      <c r="Z271" s="5">
        <v>0</v>
      </c>
      <c r="AA271" s="200">
        <f t="shared" si="37"/>
        <v>0</v>
      </c>
      <c r="AB271" s="200">
        <f t="shared" si="38"/>
        <v>0</v>
      </c>
      <c r="AC271" s="201"/>
      <c r="AD271" s="201"/>
      <c r="AE271" s="77">
        <f t="shared" si="39"/>
        <v>6487.9247999999989</v>
      </c>
      <c r="AF271" s="77">
        <f t="shared" si="40"/>
        <v>0</v>
      </c>
      <c r="AG271" s="77">
        <f t="array" ref="AG271">IFERROR($D271*U,0)</f>
        <v>0</v>
      </c>
      <c r="AH271" s="77">
        <f t="shared" si="35"/>
        <v>0</v>
      </c>
      <c r="AI271" s="77">
        <f t="shared" si="35"/>
        <v>0</v>
      </c>
      <c r="AJ271" s="203"/>
      <c r="AK271" s="203"/>
      <c r="AL271" s="203"/>
      <c r="AM271" s="203"/>
      <c r="AN271" t="s">
        <v>475</v>
      </c>
      <c r="AO271" t="s">
        <v>475</v>
      </c>
      <c r="AP271" t="s">
        <v>475</v>
      </c>
    </row>
    <row r="272" spans="1:42" customFormat="1" x14ac:dyDescent="0.25">
      <c r="A272" s="198">
        <v>45291</v>
      </c>
      <c r="B272" t="s">
        <v>1090</v>
      </c>
      <c r="C272" t="s">
        <v>1091</v>
      </c>
      <c r="D272" s="5">
        <f t="shared" si="41"/>
        <v>1353487.7299999995</v>
      </c>
      <c r="E272" s="199">
        <v>1</v>
      </c>
      <c r="F272" s="5">
        <v>6099634.7999999998</v>
      </c>
      <c r="G272" s="5">
        <v>4746147.07</v>
      </c>
      <c r="H272" s="1" t="s">
        <v>24</v>
      </c>
      <c r="I272" t="s">
        <v>473</v>
      </c>
      <c r="J272" t="s">
        <v>474</v>
      </c>
      <c r="K272">
        <v>0</v>
      </c>
      <c r="L272" t="s">
        <v>473</v>
      </c>
      <c r="M272" t="s">
        <v>473</v>
      </c>
      <c r="N272" t="s">
        <v>23</v>
      </c>
      <c r="O272" s="5" t="str">
        <f t="shared" si="36"/>
        <v>N</v>
      </c>
      <c r="P272" t="s">
        <v>475</v>
      </c>
      <c r="Q272" s="200" t="s">
        <v>475</v>
      </c>
      <c r="R272" s="200" t="str">
        <f t="shared" si="42"/>
        <v/>
      </c>
      <c r="S272" s="201"/>
      <c r="T272" t="s">
        <v>475</v>
      </c>
      <c r="U272" s="201"/>
      <c r="W272" s="201"/>
      <c r="X272" s="202">
        <v>0</v>
      </c>
      <c r="Y272" s="200" t="s">
        <v>475</v>
      </c>
      <c r="Z272" s="5" t="s">
        <v>475</v>
      </c>
      <c r="AA272" s="200" t="str">
        <f t="shared" si="37"/>
        <v/>
      </c>
      <c r="AB272" s="200" t="str">
        <f t="shared" si="38"/>
        <v/>
      </c>
      <c r="AC272" s="201"/>
      <c r="AD272" s="201"/>
      <c r="AE272" s="77">
        <f t="shared" si="39"/>
        <v>0</v>
      </c>
      <c r="AF272" s="77">
        <f t="shared" si="40"/>
        <v>0</v>
      </c>
      <c r="AG272" s="77">
        <f t="array" ref="AG272">IFERROR($D272*U,0)</f>
        <v>0</v>
      </c>
      <c r="AH272" s="77">
        <f t="shared" si="35"/>
        <v>0</v>
      </c>
      <c r="AI272" s="77">
        <f t="shared" si="35"/>
        <v>0</v>
      </c>
      <c r="AJ272" s="203"/>
      <c r="AK272" s="203"/>
      <c r="AL272" s="203"/>
      <c r="AM272" s="203"/>
      <c r="AN272" t="s">
        <v>475</v>
      </c>
      <c r="AO272" t="s">
        <v>475</v>
      </c>
      <c r="AP272" t="s">
        <v>475</v>
      </c>
    </row>
    <row r="273" spans="1:42" customFormat="1" x14ac:dyDescent="0.25">
      <c r="A273" s="198">
        <v>45291</v>
      </c>
      <c r="B273" t="s">
        <v>1092</v>
      </c>
      <c r="C273" t="s">
        <v>1093</v>
      </c>
      <c r="D273" s="5">
        <f t="shared" si="41"/>
        <v>6874503.2700000005</v>
      </c>
      <c r="E273" s="199">
        <v>1</v>
      </c>
      <c r="F273" s="5">
        <v>9471621.9800000004</v>
      </c>
      <c r="G273" s="5">
        <v>2597118.71</v>
      </c>
      <c r="H273" s="1" t="s">
        <v>24</v>
      </c>
      <c r="I273" t="s">
        <v>473</v>
      </c>
      <c r="J273" t="s">
        <v>474</v>
      </c>
      <c r="K273">
        <v>0</v>
      </c>
      <c r="L273" t="s">
        <v>473</v>
      </c>
      <c r="M273" t="s">
        <v>473</v>
      </c>
      <c r="N273" t="s">
        <v>23</v>
      </c>
      <c r="O273" s="5" t="str">
        <f t="shared" si="36"/>
        <v>N</v>
      </c>
      <c r="P273" t="s">
        <v>475</v>
      </c>
      <c r="Q273" s="200" t="s">
        <v>475</v>
      </c>
      <c r="R273" s="200" t="str">
        <f t="shared" si="42"/>
        <v/>
      </c>
      <c r="S273" s="201"/>
      <c r="T273" t="s">
        <v>475</v>
      </c>
      <c r="U273" s="201"/>
      <c r="W273" s="201"/>
      <c r="X273" s="202">
        <v>0</v>
      </c>
      <c r="Y273" s="200" t="s">
        <v>475</v>
      </c>
      <c r="Z273" s="5" t="s">
        <v>475</v>
      </c>
      <c r="AA273" s="200" t="str">
        <f t="shared" si="37"/>
        <v/>
      </c>
      <c r="AB273" s="200" t="str">
        <f t="shared" si="38"/>
        <v/>
      </c>
      <c r="AC273" s="201"/>
      <c r="AD273" s="201"/>
      <c r="AE273" s="77">
        <f t="shared" si="39"/>
        <v>0</v>
      </c>
      <c r="AF273" s="77">
        <f t="shared" si="40"/>
        <v>0</v>
      </c>
      <c r="AG273" s="77">
        <f t="array" ref="AG273">IFERROR($D273*U,0)</f>
        <v>0</v>
      </c>
      <c r="AH273" s="77">
        <f t="shared" si="35"/>
        <v>0</v>
      </c>
      <c r="AI273" s="77">
        <f t="shared" si="35"/>
        <v>0</v>
      </c>
      <c r="AJ273" s="203"/>
      <c r="AK273" s="203"/>
      <c r="AL273" s="203"/>
      <c r="AM273" s="203"/>
      <c r="AN273" t="s">
        <v>475</v>
      </c>
      <c r="AO273" t="s">
        <v>475</v>
      </c>
      <c r="AP273" t="s">
        <v>475</v>
      </c>
    </row>
    <row r="274" spans="1:42" customFormat="1" x14ac:dyDescent="0.25">
      <c r="A274" s="198">
        <v>45291</v>
      </c>
      <c r="B274" t="s">
        <v>1094</v>
      </c>
      <c r="C274" t="s">
        <v>1095</v>
      </c>
      <c r="D274" s="5">
        <f t="shared" si="41"/>
        <v>262507.08</v>
      </c>
      <c r="E274" s="199">
        <v>0</v>
      </c>
      <c r="F274" s="5">
        <v>262507.08</v>
      </c>
      <c r="G274" s="5">
        <v>0</v>
      </c>
      <c r="H274" s="1" t="s">
        <v>24</v>
      </c>
      <c r="I274" t="s">
        <v>482</v>
      </c>
      <c r="J274" t="s">
        <v>474</v>
      </c>
      <c r="K274">
        <v>0</v>
      </c>
      <c r="L274" t="s">
        <v>483</v>
      </c>
      <c r="M274" t="s">
        <v>483</v>
      </c>
      <c r="N274" t="s">
        <v>23</v>
      </c>
      <c r="O274" s="5" t="str">
        <f t="shared" si="36"/>
        <v>N</v>
      </c>
      <c r="P274" t="s">
        <v>487</v>
      </c>
      <c r="Q274" s="200">
        <v>0.18440000000000001</v>
      </c>
      <c r="R274" s="200">
        <f t="shared" si="42"/>
        <v>0.18440000000000001</v>
      </c>
      <c r="S274" s="201"/>
      <c r="T274">
        <v>0.1678</v>
      </c>
      <c r="U274" s="201"/>
      <c r="V274">
        <v>1</v>
      </c>
      <c r="W274" s="201"/>
      <c r="X274" s="202">
        <v>0</v>
      </c>
      <c r="Y274" s="200">
        <v>0</v>
      </c>
      <c r="Z274" s="5">
        <v>0.1678</v>
      </c>
      <c r="AA274" s="200">
        <f t="shared" si="37"/>
        <v>0</v>
      </c>
      <c r="AB274" s="200">
        <f t="shared" si="38"/>
        <v>0.1678</v>
      </c>
      <c r="AC274" s="201"/>
      <c r="AD274" s="201"/>
      <c r="AE274" s="77">
        <f t="shared" si="39"/>
        <v>48406.305552000005</v>
      </c>
      <c r="AF274" s="77">
        <f t="shared" si="40"/>
        <v>44048.688024000003</v>
      </c>
      <c r="AG274" s="77">
        <f t="array" ref="AG274">IFERROR($D274*U,0)</f>
        <v>0</v>
      </c>
      <c r="AH274" s="77">
        <f t="shared" si="35"/>
        <v>0</v>
      </c>
      <c r="AI274" s="77">
        <f t="shared" si="35"/>
        <v>44048.688024000003</v>
      </c>
      <c r="AJ274" s="203"/>
      <c r="AK274" s="203"/>
      <c r="AL274" s="203"/>
      <c r="AM274" s="203"/>
      <c r="AN274" t="s">
        <v>475</v>
      </c>
      <c r="AO274" t="s">
        <v>475</v>
      </c>
      <c r="AP274" t="s">
        <v>475</v>
      </c>
    </row>
    <row r="275" spans="1:42" customFormat="1" x14ac:dyDescent="0.25">
      <c r="A275" s="198">
        <v>45291</v>
      </c>
      <c r="B275" t="s">
        <v>1096</v>
      </c>
      <c r="C275" t="s">
        <v>1097</v>
      </c>
      <c r="D275" s="5">
        <f t="shared" si="41"/>
        <v>2505898.5499999998</v>
      </c>
      <c r="E275" s="199">
        <v>1</v>
      </c>
      <c r="F275" s="5">
        <v>4347389</v>
      </c>
      <c r="G275" s="5">
        <v>1841490.45</v>
      </c>
      <c r="H275" s="1" t="s">
        <v>24</v>
      </c>
      <c r="I275" t="s">
        <v>473</v>
      </c>
      <c r="J275" t="s">
        <v>474</v>
      </c>
      <c r="K275">
        <v>0</v>
      </c>
      <c r="L275" t="s">
        <v>473</v>
      </c>
      <c r="M275" t="s">
        <v>473</v>
      </c>
      <c r="N275" t="s">
        <v>23</v>
      </c>
      <c r="O275" s="5" t="str">
        <f t="shared" si="36"/>
        <v>N</v>
      </c>
      <c r="P275" t="s">
        <v>475</v>
      </c>
      <c r="Q275" s="200" t="s">
        <v>475</v>
      </c>
      <c r="R275" s="200" t="str">
        <f t="shared" si="42"/>
        <v/>
      </c>
      <c r="S275" s="201"/>
      <c r="T275" t="s">
        <v>475</v>
      </c>
      <c r="U275" s="201"/>
      <c r="W275" s="201"/>
      <c r="X275" s="202">
        <v>0</v>
      </c>
      <c r="Y275" s="200" t="s">
        <v>475</v>
      </c>
      <c r="Z275" s="5" t="s">
        <v>475</v>
      </c>
      <c r="AA275" s="200" t="str">
        <f t="shared" si="37"/>
        <v/>
      </c>
      <c r="AB275" s="200" t="str">
        <f t="shared" si="38"/>
        <v/>
      </c>
      <c r="AC275" s="201"/>
      <c r="AD275" s="201"/>
      <c r="AE275" s="77">
        <f t="shared" si="39"/>
        <v>0</v>
      </c>
      <c r="AF275" s="77">
        <f t="shared" si="40"/>
        <v>0</v>
      </c>
      <c r="AG275" s="77">
        <f t="array" ref="AG275">IFERROR($D275*U,0)</f>
        <v>0</v>
      </c>
      <c r="AH275" s="77">
        <f t="shared" si="35"/>
        <v>0</v>
      </c>
      <c r="AI275" s="77">
        <f t="shared" si="35"/>
        <v>0</v>
      </c>
      <c r="AJ275" s="203"/>
      <c r="AK275" s="203"/>
      <c r="AL275" s="203"/>
      <c r="AM275" s="203"/>
      <c r="AN275" t="s">
        <v>475</v>
      </c>
      <c r="AO275" t="s">
        <v>475</v>
      </c>
      <c r="AP275" t="s">
        <v>475</v>
      </c>
    </row>
    <row r="276" spans="1:42" customFormat="1" x14ac:dyDescent="0.25">
      <c r="A276" s="198">
        <v>45291</v>
      </c>
      <c r="B276" t="s">
        <v>1098</v>
      </c>
      <c r="C276" t="s">
        <v>1099</v>
      </c>
      <c r="D276" s="5">
        <f t="shared" si="41"/>
        <v>76804.710000000079</v>
      </c>
      <c r="E276" s="199">
        <v>1</v>
      </c>
      <c r="F276" s="5">
        <v>541904.96000000008</v>
      </c>
      <c r="G276" s="5">
        <v>465100.25</v>
      </c>
      <c r="H276" s="1" t="s">
        <v>24</v>
      </c>
      <c r="I276" t="s">
        <v>473</v>
      </c>
      <c r="J276" t="s">
        <v>474</v>
      </c>
      <c r="K276">
        <v>0</v>
      </c>
      <c r="L276" t="s">
        <v>473</v>
      </c>
      <c r="M276" t="s">
        <v>473</v>
      </c>
      <c r="N276" t="s">
        <v>23</v>
      </c>
      <c r="O276" s="5" t="str">
        <f t="shared" si="36"/>
        <v>N</v>
      </c>
      <c r="P276" t="s">
        <v>475</v>
      </c>
      <c r="Q276" s="200" t="s">
        <v>475</v>
      </c>
      <c r="R276" s="200" t="str">
        <f t="shared" si="42"/>
        <v/>
      </c>
      <c r="S276" s="201"/>
      <c r="T276" t="s">
        <v>475</v>
      </c>
      <c r="U276" s="201"/>
      <c r="W276" s="201"/>
      <c r="X276" s="202">
        <v>0</v>
      </c>
      <c r="Y276" s="200" t="s">
        <v>475</v>
      </c>
      <c r="Z276" s="5" t="s">
        <v>475</v>
      </c>
      <c r="AA276" s="200" t="str">
        <f t="shared" si="37"/>
        <v/>
      </c>
      <c r="AB276" s="200" t="str">
        <f t="shared" si="38"/>
        <v/>
      </c>
      <c r="AC276" s="201"/>
      <c r="AD276" s="201"/>
      <c r="AE276" s="77">
        <f t="shared" si="39"/>
        <v>0</v>
      </c>
      <c r="AF276" s="77">
        <f t="shared" si="40"/>
        <v>0</v>
      </c>
      <c r="AG276" s="77">
        <f t="array" ref="AG276">IFERROR($D276*U,0)</f>
        <v>0</v>
      </c>
      <c r="AH276" s="77">
        <f t="shared" si="35"/>
        <v>0</v>
      </c>
      <c r="AI276" s="77">
        <f t="shared" si="35"/>
        <v>0</v>
      </c>
      <c r="AJ276" s="203"/>
      <c r="AK276" s="203"/>
      <c r="AL276" s="203"/>
      <c r="AM276" s="203"/>
      <c r="AN276" t="s">
        <v>475</v>
      </c>
      <c r="AO276" t="s">
        <v>475</v>
      </c>
      <c r="AP276" t="s">
        <v>475</v>
      </c>
    </row>
    <row r="277" spans="1:42" customFormat="1" x14ac:dyDescent="0.25">
      <c r="A277" s="198">
        <v>45291</v>
      </c>
      <c r="B277" t="s">
        <v>1100</v>
      </c>
      <c r="C277" t="s">
        <v>1101</v>
      </c>
      <c r="D277" s="5">
        <f t="shared" si="41"/>
        <v>7469156.5</v>
      </c>
      <c r="E277" s="199">
        <v>1</v>
      </c>
      <c r="F277" s="5">
        <v>7660110.2999999998</v>
      </c>
      <c r="G277" s="5">
        <v>190953.8</v>
      </c>
      <c r="H277" s="1" t="s">
        <v>24</v>
      </c>
      <c r="I277" t="s">
        <v>473</v>
      </c>
      <c r="J277" t="s">
        <v>474</v>
      </c>
      <c r="K277">
        <v>0</v>
      </c>
      <c r="L277" t="s">
        <v>473</v>
      </c>
      <c r="M277" t="s">
        <v>473</v>
      </c>
      <c r="N277" t="s">
        <v>23</v>
      </c>
      <c r="O277" s="5" t="str">
        <f t="shared" si="36"/>
        <v>N</v>
      </c>
      <c r="P277" t="s">
        <v>475</v>
      </c>
      <c r="Q277" s="200" t="s">
        <v>475</v>
      </c>
      <c r="R277" s="200" t="str">
        <f t="shared" si="42"/>
        <v/>
      </c>
      <c r="S277" s="201"/>
      <c r="T277" t="s">
        <v>475</v>
      </c>
      <c r="U277" s="201"/>
      <c r="W277" s="201"/>
      <c r="X277" s="202">
        <v>0</v>
      </c>
      <c r="Y277" s="200" t="s">
        <v>475</v>
      </c>
      <c r="Z277" s="5" t="s">
        <v>475</v>
      </c>
      <c r="AA277" s="200" t="str">
        <f t="shared" si="37"/>
        <v/>
      </c>
      <c r="AB277" s="200" t="str">
        <f t="shared" si="38"/>
        <v/>
      </c>
      <c r="AC277" s="201"/>
      <c r="AD277" s="201"/>
      <c r="AE277" s="77">
        <f t="shared" si="39"/>
        <v>0</v>
      </c>
      <c r="AF277" s="77">
        <f t="shared" si="40"/>
        <v>0</v>
      </c>
      <c r="AG277" s="77">
        <f t="array" ref="AG277">IFERROR($D277*U,0)</f>
        <v>0</v>
      </c>
      <c r="AH277" s="77">
        <f t="shared" si="35"/>
        <v>0</v>
      </c>
      <c r="AI277" s="77">
        <f t="shared" si="35"/>
        <v>0</v>
      </c>
      <c r="AJ277" s="203"/>
      <c r="AK277" s="203"/>
      <c r="AL277" s="203"/>
      <c r="AM277" s="203"/>
      <c r="AN277" t="s">
        <v>475</v>
      </c>
      <c r="AO277" t="s">
        <v>475</v>
      </c>
      <c r="AP277" t="s">
        <v>475</v>
      </c>
    </row>
    <row r="278" spans="1:42" customFormat="1" x14ac:dyDescent="0.25">
      <c r="A278" s="198">
        <v>45291</v>
      </c>
      <c r="B278" t="s">
        <v>1102</v>
      </c>
      <c r="C278" t="s">
        <v>1103</v>
      </c>
      <c r="D278" s="5">
        <f t="shared" si="41"/>
        <v>26542874</v>
      </c>
      <c r="E278" s="199">
        <v>0</v>
      </c>
      <c r="F278" s="5">
        <v>26542874</v>
      </c>
      <c r="G278" s="5">
        <v>0</v>
      </c>
      <c r="H278" s="1" t="s">
        <v>23</v>
      </c>
      <c r="I278" t="s">
        <v>500</v>
      </c>
      <c r="J278" t="s">
        <v>504</v>
      </c>
      <c r="K278">
        <v>1</v>
      </c>
      <c r="L278" t="s">
        <v>500</v>
      </c>
      <c r="N278" t="s">
        <v>24</v>
      </c>
      <c r="O278" s="5" t="str">
        <f t="shared" si="36"/>
        <v>N</v>
      </c>
      <c r="P278" t="s">
        <v>475</v>
      </c>
      <c r="Q278" s="200" t="s">
        <v>475</v>
      </c>
      <c r="R278" s="200" t="str">
        <f t="shared" si="42"/>
        <v/>
      </c>
      <c r="S278" s="201"/>
      <c r="T278" t="s">
        <v>475</v>
      </c>
      <c r="U278" s="201"/>
      <c r="W278" s="201"/>
      <c r="X278" s="202">
        <v>0</v>
      </c>
      <c r="Y278" s="200" t="s">
        <v>475</v>
      </c>
      <c r="Z278" s="5" t="s">
        <v>475</v>
      </c>
      <c r="AA278" s="200" t="str">
        <f t="shared" si="37"/>
        <v/>
      </c>
      <c r="AB278" s="200" t="str">
        <f t="shared" si="38"/>
        <v/>
      </c>
      <c r="AC278" s="201"/>
      <c r="AD278" s="201"/>
      <c r="AE278" s="77">
        <f t="shared" si="39"/>
        <v>0</v>
      </c>
      <c r="AF278" s="77">
        <f t="shared" si="40"/>
        <v>0</v>
      </c>
      <c r="AG278" s="77">
        <f t="array" ref="AG278">IFERROR($D278*U,0)</f>
        <v>0</v>
      </c>
      <c r="AH278" s="77">
        <f t="shared" si="35"/>
        <v>0</v>
      </c>
      <c r="AI278" s="77">
        <f t="shared" si="35"/>
        <v>0</v>
      </c>
      <c r="AJ278" s="203"/>
      <c r="AK278" s="203"/>
      <c r="AL278" s="203"/>
      <c r="AM278" s="203"/>
      <c r="AN278" t="s">
        <v>475</v>
      </c>
      <c r="AO278" t="s">
        <v>475</v>
      </c>
      <c r="AP278" t="s">
        <v>475</v>
      </c>
    </row>
    <row r="279" spans="1:42" customFormat="1" x14ac:dyDescent="0.25">
      <c r="A279" s="198">
        <v>45291</v>
      </c>
      <c r="B279" t="s">
        <v>1104</v>
      </c>
      <c r="C279" t="s">
        <v>1105</v>
      </c>
      <c r="D279" s="5">
        <f t="shared" si="41"/>
        <v>2482379.27</v>
      </c>
      <c r="E279" s="199">
        <v>1</v>
      </c>
      <c r="F279" s="5">
        <v>2506228.15</v>
      </c>
      <c r="G279" s="5">
        <v>23848.880000000001</v>
      </c>
      <c r="H279" s="1" t="s">
        <v>23</v>
      </c>
      <c r="I279" t="s">
        <v>500</v>
      </c>
      <c r="J279" t="s">
        <v>504</v>
      </c>
      <c r="K279">
        <v>1</v>
      </c>
      <c r="L279" t="s">
        <v>500</v>
      </c>
      <c r="N279" t="s">
        <v>24</v>
      </c>
      <c r="O279" s="5" t="str">
        <f t="shared" si="36"/>
        <v>N</v>
      </c>
      <c r="P279" t="s">
        <v>475</v>
      </c>
      <c r="Q279" s="200" t="s">
        <v>475</v>
      </c>
      <c r="R279" s="200" t="str">
        <f t="shared" si="42"/>
        <v/>
      </c>
      <c r="S279" s="201"/>
      <c r="T279" t="s">
        <v>475</v>
      </c>
      <c r="U279" s="201"/>
      <c r="W279" s="201"/>
      <c r="X279" s="202">
        <v>0</v>
      </c>
      <c r="Y279" s="200" t="s">
        <v>475</v>
      </c>
      <c r="Z279" s="5" t="s">
        <v>475</v>
      </c>
      <c r="AA279" s="200" t="str">
        <f t="shared" si="37"/>
        <v/>
      </c>
      <c r="AB279" s="200" t="str">
        <f t="shared" si="38"/>
        <v/>
      </c>
      <c r="AC279" s="201"/>
      <c r="AD279" s="201"/>
      <c r="AE279" s="77">
        <f t="shared" si="39"/>
        <v>0</v>
      </c>
      <c r="AF279" s="77">
        <f t="shared" si="40"/>
        <v>0</v>
      </c>
      <c r="AG279" s="77">
        <f t="array" ref="AG279">IFERROR($D279*U,0)</f>
        <v>0</v>
      </c>
      <c r="AH279" s="77">
        <f t="shared" si="35"/>
        <v>0</v>
      </c>
      <c r="AI279" s="77">
        <f t="shared" si="35"/>
        <v>0</v>
      </c>
      <c r="AJ279" s="203"/>
      <c r="AK279" s="203"/>
      <c r="AL279" s="203"/>
      <c r="AM279" s="203"/>
      <c r="AN279" t="s">
        <v>475</v>
      </c>
      <c r="AO279" t="s">
        <v>475</v>
      </c>
      <c r="AP279" t="s">
        <v>475</v>
      </c>
    </row>
    <row r="280" spans="1:42" customFormat="1" x14ac:dyDescent="0.25">
      <c r="A280" s="198">
        <v>45291</v>
      </c>
      <c r="B280" t="s">
        <v>1106</v>
      </c>
      <c r="C280" t="s">
        <v>1107</v>
      </c>
      <c r="D280" s="5">
        <f t="shared" si="41"/>
        <v>2246756.25</v>
      </c>
      <c r="E280" s="199">
        <v>1</v>
      </c>
      <c r="F280" s="5">
        <v>2571218.23</v>
      </c>
      <c r="G280" s="5">
        <v>324461.98</v>
      </c>
      <c r="H280" s="1" t="s">
        <v>24</v>
      </c>
      <c r="I280" t="s">
        <v>473</v>
      </c>
      <c r="J280" t="s">
        <v>474</v>
      </c>
      <c r="K280">
        <v>0</v>
      </c>
      <c r="L280" t="s">
        <v>473</v>
      </c>
      <c r="M280" t="s">
        <v>473</v>
      </c>
      <c r="N280" t="s">
        <v>23</v>
      </c>
      <c r="O280" s="5" t="str">
        <f t="shared" si="36"/>
        <v>N</v>
      </c>
      <c r="P280" t="s">
        <v>475</v>
      </c>
      <c r="Q280" s="200" t="s">
        <v>475</v>
      </c>
      <c r="R280" s="200" t="str">
        <f t="shared" si="42"/>
        <v/>
      </c>
      <c r="S280" s="201"/>
      <c r="T280" t="s">
        <v>475</v>
      </c>
      <c r="U280" s="201"/>
      <c r="W280" s="201"/>
      <c r="X280" s="202">
        <v>0</v>
      </c>
      <c r="Y280" s="200" t="s">
        <v>475</v>
      </c>
      <c r="Z280" s="5" t="s">
        <v>475</v>
      </c>
      <c r="AA280" s="200" t="str">
        <f t="shared" si="37"/>
        <v/>
      </c>
      <c r="AB280" s="200" t="str">
        <f t="shared" si="38"/>
        <v/>
      </c>
      <c r="AC280" s="201"/>
      <c r="AD280" s="201"/>
      <c r="AE280" s="77">
        <f t="shared" si="39"/>
        <v>0</v>
      </c>
      <c r="AF280" s="77">
        <f t="shared" si="40"/>
        <v>0</v>
      </c>
      <c r="AG280" s="77">
        <f t="array" ref="AG280">IFERROR($D280*U,0)</f>
        <v>0</v>
      </c>
      <c r="AH280" s="77">
        <f t="shared" si="35"/>
        <v>0</v>
      </c>
      <c r="AI280" s="77">
        <f t="shared" si="35"/>
        <v>0</v>
      </c>
      <c r="AJ280" s="203"/>
      <c r="AK280" s="203"/>
      <c r="AL280" s="203"/>
      <c r="AM280" s="203"/>
      <c r="AN280" t="s">
        <v>475</v>
      </c>
      <c r="AO280" t="s">
        <v>475</v>
      </c>
      <c r="AP280" t="s">
        <v>475</v>
      </c>
    </row>
    <row r="281" spans="1:42" customFormat="1" x14ac:dyDescent="0.25">
      <c r="A281" s="198">
        <v>45291</v>
      </c>
      <c r="B281" t="s">
        <v>1108</v>
      </c>
      <c r="C281" t="s">
        <v>1109</v>
      </c>
      <c r="D281" s="5">
        <f t="shared" si="41"/>
        <v>6827315.2000000011</v>
      </c>
      <c r="E281" s="199">
        <v>1</v>
      </c>
      <c r="F281" s="5">
        <v>6836019.5700000012</v>
      </c>
      <c r="G281" s="5">
        <v>8704.3700000000008</v>
      </c>
      <c r="H281" s="1" t="s">
        <v>24</v>
      </c>
      <c r="I281" t="s">
        <v>482</v>
      </c>
      <c r="J281" t="s">
        <v>474</v>
      </c>
      <c r="K281">
        <v>0</v>
      </c>
      <c r="L281" t="s">
        <v>483</v>
      </c>
      <c r="M281" t="s">
        <v>483</v>
      </c>
      <c r="N281" t="s">
        <v>23</v>
      </c>
      <c r="O281" s="5" t="str">
        <f t="shared" si="36"/>
        <v>N</v>
      </c>
      <c r="P281" t="s">
        <v>484</v>
      </c>
      <c r="Q281" s="200">
        <v>0</v>
      </c>
      <c r="R281" s="200">
        <f t="shared" si="42"/>
        <v>0</v>
      </c>
      <c r="S281" s="201"/>
      <c r="T281">
        <v>0</v>
      </c>
      <c r="U281" s="201"/>
      <c r="W281" s="201"/>
      <c r="X281" s="202">
        <v>0</v>
      </c>
      <c r="Y281" s="200">
        <v>0</v>
      </c>
      <c r="Z281" s="5">
        <v>0</v>
      </c>
      <c r="AA281" s="200">
        <f t="shared" si="37"/>
        <v>0</v>
      </c>
      <c r="AB281" s="200">
        <f t="shared" si="38"/>
        <v>0</v>
      </c>
      <c r="AC281" s="201"/>
      <c r="AD281" s="201"/>
      <c r="AE281" s="77">
        <f t="shared" si="39"/>
        <v>0</v>
      </c>
      <c r="AF281" s="77">
        <f t="shared" si="40"/>
        <v>0</v>
      </c>
      <c r="AG281" s="77">
        <f t="array" ref="AG281">IFERROR($D281*U,0)</f>
        <v>0</v>
      </c>
      <c r="AH281" s="77">
        <f t="shared" si="35"/>
        <v>0</v>
      </c>
      <c r="AI281" s="77">
        <f t="shared" si="35"/>
        <v>0</v>
      </c>
      <c r="AJ281" s="203"/>
      <c r="AK281" s="203"/>
      <c r="AL281" s="203"/>
      <c r="AM281" s="203"/>
      <c r="AN281" t="s">
        <v>25</v>
      </c>
      <c r="AO281" t="s">
        <v>1110</v>
      </c>
      <c r="AP281" t="s">
        <v>475</v>
      </c>
    </row>
    <row r="282" spans="1:42" customFormat="1" x14ac:dyDescent="0.25">
      <c r="A282" s="198">
        <v>45291</v>
      </c>
      <c r="B282" t="s">
        <v>1111</v>
      </c>
      <c r="C282" t="s">
        <v>1112</v>
      </c>
      <c r="D282" s="5">
        <f t="shared" si="41"/>
        <v>983411.39</v>
      </c>
      <c r="E282" s="199">
        <v>0</v>
      </c>
      <c r="F282" s="5">
        <v>983411.39</v>
      </c>
      <c r="G282" s="5">
        <v>0</v>
      </c>
      <c r="H282" s="1" t="s">
        <v>23</v>
      </c>
      <c r="I282" t="s">
        <v>500</v>
      </c>
      <c r="J282" t="s">
        <v>504</v>
      </c>
      <c r="K282">
        <v>1</v>
      </c>
      <c r="L282" t="s">
        <v>500</v>
      </c>
      <c r="N282" t="s">
        <v>24</v>
      </c>
      <c r="O282" s="5" t="str">
        <f t="shared" si="36"/>
        <v>N</v>
      </c>
      <c r="P282" t="s">
        <v>475</v>
      </c>
      <c r="Q282" s="200" t="s">
        <v>475</v>
      </c>
      <c r="R282" s="200" t="str">
        <f t="shared" si="42"/>
        <v/>
      </c>
      <c r="S282" s="201"/>
      <c r="T282" t="s">
        <v>475</v>
      </c>
      <c r="U282" s="201"/>
      <c r="W282" s="201"/>
      <c r="X282" s="202">
        <v>0</v>
      </c>
      <c r="Y282" s="200" t="s">
        <v>475</v>
      </c>
      <c r="Z282" s="5" t="s">
        <v>475</v>
      </c>
      <c r="AA282" s="200" t="str">
        <f t="shared" si="37"/>
        <v/>
      </c>
      <c r="AB282" s="200" t="str">
        <f t="shared" si="38"/>
        <v/>
      </c>
      <c r="AC282" s="201"/>
      <c r="AD282" s="201"/>
      <c r="AE282" s="77">
        <f t="shared" si="39"/>
        <v>0</v>
      </c>
      <c r="AF282" s="77">
        <f t="shared" si="40"/>
        <v>0</v>
      </c>
      <c r="AG282" s="77">
        <f t="array" ref="AG282">IFERROR($D282*U,0)</f>
        <v>0</v>
      </c>
      <c r="AH282" s="77">
        <f t="shared" si="35"/>
        <v>0</v>
      </c>
      <c r="AI282" s="77">
        <f t="shared" si="35"/>
        <v>0</v>
      </c>
      <c r="AJ282" s="203"/>
      <c r="AK282" s="203"/>
      <c r="AL282" s="203"/>
      <c r="AM282" s="203"/>
      <c r="AN282" t="s">
        <v>475</v>
      </c>
      <c r="AO282" t="s">
        <v>1113</v>
      </c>
      <c r="AP282" t="s">
        <v>475</v>
      </c>
    </row>
    <row r="283" spans="1:42" customFormat="1" x14ac:dyDescent="0.25">
      <c r="A283" s="198">
        <v>45291</v>
      </c>
      <c r="B283" t="s">
        <v>1114</v>
      </c>
      <c r="C283" t="s">
        <v>1115</v>
      </c>
      <c r="D283" s="5">
        <f t="shared" si="41"/>
        <v>25383210.919999998</v>
      </c>
      <c r="E283" s="199">
        <v>1</v>
      </c>
      <c r="F283" s="5">
        <v>25489385.529999997</v>
      </c>
      <c r="G283" s="5">
        <v>106174.61</v>
      </c>
      <c r="H283" s="1" t="s">
        <v>23</v>
      </c>
      <c r="I283" t="s">
        <v>500</v>
      </c>
      <c r="J283" t="s">
        <v>504</v>
      </c>
      <c r="K283">
        <v>1</v>
      </c>
      <c r="L283" t="s">
        <v>500</v>
      </c>
      <c r="M283" s="208" t="s">
        <v>506</v>
      </c>
      <c r="N283" t="s">
        <v>24</v>
      </c>
      <c r="O283" s="5" t="str">
        <f t="shared" si="36"/>
        <v>N</v>
      </c>
      <c r="P283" t="s">
        <v>475</v>
      </c>
      <c r="Q283" s="200" t="s">
        <v>475</v>
      </c>
      <c r="R283" s="200" t="str">
        <f t="shared" si="42"/>
        <v/>
      </c>
      <c r="S283" s="201"/>
      <c r="T283" t="s">
        <v>475</v>
      </c>
      <c r="U283" s="201"/>
      <c r="W283" s="201"/>
      <c r="X283" s="202">
        <v>0</v>
      </c>
      <c r="Y283" s="200" t="s">
        <v>475</v>
      </c>
      <c r="Z283" s="5" t="s">
        <v>475</v>
      </c>
      <c r="AA283" s="200" t="str">
        <f t="shared" si="37"/>
        <v/>
      </c>
      <c r="AB283" s="200" t="str">
        <f t="shared" si="38"/>
        <v/>
      </c>
      <c r="AC283" s="201"/>
      <c r="AD283" s="201"/>
      <c r="AE283" s="77">
        <f t="shared" si="39"/>
        <v>0</v>
      </c>
      <c r="AF283" s="77">
        <f t="shared" si="40"/>
        <v>0</v>
      </c>
      <c r="AG283" s="77">
        <f t="array" ref="AG283">IFERROR($D283*U,0)</f>
        <v>0</v>
      </c>
      <c r="AH283" s="77">
        <f t="shared" si="35"/>
        <v>0</v>
      </c>
      <c r="AI283" s="77">
        <f t="shared" si="35"/>
        <v>0</v>
      </c>
      <c r="AJ283" s="203"/>
      <c r="AK283" s="203"/>
      <c r="AL283" s="203"/>
      <c r="AM283" s="203"/>
      <c r="AN283" t="s">
        <v>22</v>
      </c>
      <c r="AO283" t="s">
        <v>571</v>
      </c>
      <c r="AP283" t="s">
        <v>475</v>
      </c>
    </row>
    <row r="284" spans="1:42" customFormat="1" x14ac:dyDescent="0.25">
      <c r="A284" s="198">
        <v>45291</v>
      </c>
      <c r="B284" t="s">
        <v>1116</v>
      </c>
      <c r="C284" t="s">
        <v>1117</v>
      </c>
      <c r="D284" s="5">
        <f t="shared" si="41"/>
        <v>29247308.550000001</v>
      </c>
      <c r="E284" s="199">
        <v>0</v>
      </c>
      <c r="F284" s="5">
        <v>29247308.550000001</v>
      </c>
      <c r="G284" s="5">
        <v>0</v>
      </c>
      <c r="H284" s="1" t="s">
        <v>23</v>
      </c>
      <c r="I284" t="s">
        <v>500</v>
      </c>
      <c r="J284" t="s">
        <v>504</v>
      </c>
      <c r="K284">
        <v>1</v>
      </c>
      <c r="L284" t="s">
        <v>500</v>
      </c>
      <c r="N284" t="s">
        <v>24</v>
      </c>
      <c r="O284" s="5" t="str">
        <f t="shared" si="36"/>
        <v>N</v>
      </c>
      <c r="P284" t="s">
        <v>475</v>
      </c>
      <c r="Q284" s="200" t="s">
        <v>475</v>
      </c>
      <c r="R284" s="200" t="str">
        <f t="shared" si="42"/>
        <v/>
      </c>
      <c r="S284" s="201"/>
      <c r="T284" t="s">
        <v>475</v>
      </c>
      <c r="U284" s="201"/>
      <c r="W284" s="201"/>
      <c r="X284" s="202">
        <v>0</v>
      </c>
      <c r="Y284" s="200" t="s">
        <v>475</v>
      </c>
      <c r="Z284" s="5" t="s">
        <v>475</v>
      </c>
      <c r="AA284" s="200" t="str">
        <f t="shared" si="37"/>
        <v/>
      </c>
      <c r="AB284" s="200" t="str">
        <f t="shared" si="38"/>
        <v/>
      </c>
      <c r="AC284" s="201"/>
      <c r="AD284" s="201"/>
      <c r="AE284" s="77">
        <f t="shared" si="39"/>
        <v>0</v>
      </c>
      <c r="AF284" s="77">
        <f t="shared" si="40"/>
        <v>0</v>
      </c>
      <c r="AG284" s="77">
        <f t="array" ref="AG284">IFERROR($D284*U,0)</f>
        <v>0</v>
      </c>
      <c r="AH284" s="77">
        <f t="shared" si="35"/>
        <v>0</v>
      </c>
      <c r="AI284" s="77">
        <f t="shared" si="35"/>
        <v>0</v>
      </c>
      <c r="AJ284" s="203"/>
      <c r="AK284" s="203"/>
      <c r="AL284" s="203"/>
      <c r="AM284" s="203"/>
      <c r="AN284" t="s">
        <v>475</v>
      </c>
      <c r="AO284" t="s">
        <v>475</v>
      </c>
      <c r="AP284" t="s">
        <v>475</v>
      </c>
    </row>
    <row r="285" spans="1:42" customFormat="1" x14ac:dyDescent="0.25">
      <c r="A285" s="198">
        <v>45291</v>
      </c>
      <c r="B285" t="s">
        <v>1118</v>
      </c>
      <c r="C285" t="s">
        <v>1119</v>
      </c>
      <c r="D285" s="5">
        <f t="shared" si="41"/>
        <v>1063668.1900000002</v>
      </c>
      <c r="E285" s="199">
        <v>1</v>
      </c>
      <c r="F285" s="5">
        <v>1123678.32</v>
      </c>
      <c r="G285" s="5">
        <v>60010.13</v>
      </c>
      <c r="H285" s="1" t="s">
        <v>23</v>
      </c>
      <c r="I285" t="s">
        <v>500</v>
      </c>
      <c r="J285" t="s">
        <v>504</v>
      </c>
      <c r="K285">
        <v>1</v>
      </c>
      <c r="L285" t="s">
        <v>500</v>
      </c>
      <c r="N285" t="s">
        <v>24</v>
      </c>
      <c r="O285" s="5" t="str">
        <f t="shared" si="36"/>
        <v>N</v>
      </c>
      <c r="P285" t="s">
        <v>475</v>
      </c>
      <c r="Q285" s="200" t="s">
        <v>475</v>
      </c>
      <c r="R285" s="200" t="str">
        <f t="shared" si="42"/>
        <v/>
      </c>
      <c r="S285" s="201"/>
      <c r="T285" t="s">
        <v>475</v>
      </c>
      <c r="U285" s="201"/>
      <c r="W285" s="201"/>
      <c r="X285" s="202">
        <v>0</v>
      </c>
      <c r="Y285" s="200" t="s">
        <v>475</v>
      </c>
      <c r="Z285" s="5" t="s">
        <v>475</v>
      </c>
      <c r="AA285" s="200" t="str">
        <f t="shared" si="37"/>
        <v/>
      </c>
      <c r="AB285" s="200" t="str">
        <f t="shared" si="38"/>
        <v/>
      </c>
      <c r="AC285" s="201"/>
      <c r="AD285" s="201"/>
      <c r="AE285" s="77">
        <f t="shared" si="39"/>
        <v>0</v>
      </c>
      <c r="AF285" s="77">
        <f t="shared" si="40"/>
        <v>0</v>
      </c>
      <c r="AG285" s="77">
        <f t="array" ref="AG285">IFERROR($D285*U,0)</f>
        <v>0</v>
      </c>
      <c r="AH285" s="77">
        <f t="shared" ref="AH285:AI348" si="43">IFERROR($D285*AA285,0)</f>
        <v>0</v>
      </c>
      <c r="AI285" s="77">
        <f t="shared" si="43"/>
        <v>0</v>
      </c>
      <c r="AJ285" s="203"/>
      <c r="AK285" s="203"/>
      <c r="AL285" s="203"/>
      <c r="AM285" s="203"/>
      <c r="AN285" t="s">
        <v>475</v>
      </c>
      <c r="AO285" t="s">
        <v>475</v>
      </c>
      <c r="AP285" t="s">
        <v>475</v>
      </c>
    </row>
    <row r="286" spans="1:42" customFormat="1" x14ac:dyDescent="0.25">
      <c r="A286" s="198">
        <v>45291</v>
      </c>
      <c r="B286" t="s">
        <v>1120</v>
      </c>
      <c r="C286" t="s">
        <v>1121</v>
      </c>
      <c r="D286" s="5">
        <f t="shared" si="41"/>
        <v>13359523.800000001</v>
      </c>
      <c r="E286" s="199">
        <v>1</v>
      </c>
      <c r="F286" s="5">
        <v>19123011.600000001</v>
      </c>
      <c r="G286" s="5">
        <v>5763487.7999999998</v>
      </c>
      <c r="H286" s="1" t="s">
        <v>24</v>
      </c>
      <c r="I286" t="s">
        <v>473</v>
      </c>
      <c r="J286" t="s">
        <v>474</v>
      </c>
      <c r="K286">
        <v>0</v>
      </c>
      <c r="L286" t="s">
        <v>473</v>
      </c>
      <c r="M286" t="s">
        <v>473</v>
      </c>
      <c r="N286" t="s">
        <v>23</v>
      </c>
      <c r="O286" s="5" t="str">
        <f t="shared" si="36"/>
        <v>N</v>
      </c>
      <c r="P286" t="s">
        <v>475</v>
      </c>
      <c r="Q286" s="200" t="s">
        <v>475</v>
      </c>
      <c r="R286" s="200" t="str">
        <f t="shared" si="42"/>
        <v/>
      </c>
      <c r="S286" s="201"/>
      <c r="T286" t="s">
        <v>475</v>
      </c>
      <c r="U286" s="201"/>
      <c r="W286" s="201"/>
      <c r="X286" s="202">
        <v>0</v>
      </c>
      <c r="Y286" s="200" t="s">
        <v>475</v>
      </c>
      <c r="Z286" s="5" t="s">
        <v>475</v>
      </c>
      <c r="AA286" s="200" t="str">
        <f t="shared" si="37"/>
        <v/>
      </c>
      <c r="AB286" s="200" t="str">
        <f t="shared" si="38"/>
        <v/>
      </c>
      <c r="AC286" s="201"/>
      <c r="AD286" s="201"/>
      <c r="AE286" s="77">
        <f t="shared" si="39"/>
        <v>0</v>
      </c>
      <c r="AF286" s="77">
        <f t="shared" si="40"/>
        <v>0</v>
      </c>
      <c r="AG286" s="77">
        <f t="array" ref="AG286">IFERROR($D286*U,0)</f>
        <v>0</v>
      </c>
      <c r="AH286" s="77">
        <f t="shared" si="43"/>
        <v>0</v>
      </c>
      <c r="AI286" s="77">
        <f t="shared" si="43"/>
        <v>0</v>
      </c>
      <c r="AJ286" s="203"/>
      <c r="AK286" s="203"/>
      <c r="AL286" s="203"/>
      <c r="AM286" s="203"/>
      <c r="AN286" t="s">
        <v>475</v>
      </c>
      <c r="AO286" t="s">
        <v>475</v>
      </c>
      <c r="AP286" t="s">
        <v>475</v>
      </c>
    </row>
    <row r="287" spans="1:42" customFormat="1" x14ac:dyDescent="0.25">
      <c r="A287" s="198">
        <v>45291</v>
      </c>
      <c r="B287" t="s">
        <v>1122</v>
      </c>
      <c r="C287" t="s">
        <v>1123</v>
      </c>
      <c r="D287" s="5">
        <f t="shared" si="41"/>
        <v>0</v>
      </c>
      <c r="E287" s="199">
        <v>1</v>
      </c>
      <c r="F287" s="5">
        <v>0.03</v>
      </c>
      <c r="G287" s="5">
        <v>0.03</v>
      </c>
      <c r="H287" s="1" t="s">
        <v>23</v>
      </c>
      <c r="I287" t="s">
        <v>500</v>
      </c>
      <c r="J287" t="s">
        <v>474</v>
      </c>
      <c r="K287">
        <v>0</v>
      </c>
      <c r="L287" t="s">
        <v>500</v>
      </c>
      <c r="N287" t="s">
        <v>23</v>
      </c>
      <c r="O287" s="5" t="str">
        <f t="shared" si="36"/>
        <v>N</v>
      </c>
      <c r="P287" t="s">
        <v>475</v>
      </c>
      <c r="Q287" s="200" t="s">
        <v>475</v>
      </c>
      <c r="R287" s="200" t="str">
        <f t="shared" si="42"/>
        <v/>
      </c>
      <c r="S287" s="201"/>
      <c r="T287" t="s">
        <v>475</v>
      </c>
      <c r="U287" s="201"/>
      <c r="W287" s="201"/>
      <c r="X287" s="202">
        <v>0</v>
      </c>
      <c r="Y287" s="200" t="s">
        <v>475</v>
      </c>
      <c r="Z287" s="5" t="s">
        <v>475</v>
      </c>
      <c r="AA287" s="200" t="str">
        <f t="shared" si="37"/>
        <v/>
      </c>
      <c r="AB287" s="200" t="str">
        <f t="shared" si="38"/>
        <v/>
      </c>
      <c r="AC287" s="201"/>
      <c r="AD287" s="201"/>
      <c r="AE287" s="77">
        <f t="shared" si="39"/>
        <v>0</v>
      </c>
      <c r="AF287" s="77">
        <f t="shared" si="40"/>
        <v>0</v>
      </c>
      <c r="AG287" s="77">
        <f t="array" ref="AG287">IFERROR($D287*U,0)</f>
        <v>0</v>
      </c>
      <c r="AH287" s="77">
        <f t="shared" si="43"/>
        <v>0</v>
      </c>
      <c r="AI287" s="77">
        <f t="shared" si="43"/>
        <v>0</v>
      </c>
      <c r="AJ287" s="203"/>
      <c r="AK287" s="203"/>
      <c r="AL287" s="203"/>
      <c r="AM287" s="203"/>
      <c r="AN287" t="s">
        <v>475</v>
      </c>
      <c r="AO287" t="s">
        <v>475</v>
      </c>
      <c r="AP287" t="s">
        <v>475</v>
      </c>
    </row>
    <row r="288" spans="1:42" customFormat="1" x14ac:dyDescent="0.25">
      <c r="A288" s="198">
        <v>45291</v>
      </c>
      <c r="B288" t="s">
        <v>1124</v>
      </c>
      <c r="C288" t="s">
        <v>1125</v>
      </c>
      <c r="D288" s="5">
        <f t="shared" si="41"/>
        <v>529714.46</v>
      </c>
      <c r="E288" s="199">
        <v>0</v>
      </c>
      <c r="F288" s="5">
        <v>529714.46</v>
      </c>
      <c r="G288" s="5">
        <v>0</v>
      </c>
      <c r="H288" s="1" t="s">
        <v>23</v>
      </c>
      <c r="I288" t="s">
        <v>500</v>
      </c>
      <c r="J288" t="s">
        <v>504</v>
      </c>
      <c r="K288">
        <v>1</v>
      </c>
      <c r="L288" t="s">
        <v>500</v>
      </c>
      <c r="N288" t="s">
        <v>24</v>
      </c>
      <c r="O288" s="5" t="str">
        <f t="shared" si="36"/>
        <v>N</v>
      </c>
      <c r="P288" t="s">
        <v>475</v>
      </c>
      <c r="Q288" s="200" t="s">
        <v>475</v>
      </c>
      <c r="R288" s="200" t="str">
        <f t="shared" si="42"/>
        <v/>
      </c>
      <c r="S288" s="201"/>
      <c r="T288" t="s">
        <v>475</v>
      </c>
      <c r="U288" s="201"/>
      <c r="W288" s="201"/>
      <c r="X288" s="202">
        <v>0</v>
      </c>
      <c r="Y288" s="200" t="s">
        <v>475</v>
      </c>
      <c r="Z288" s="5" t="s">
        <v>475</v>
      </c>
      <c r="AA288" s="200" t="str">
        <f t="shared" si="37"/>
        <v/>
      </c>
      <c r="AB288" s="200" t="str">
        <f t="shared" si="38"/>
        <v/>
      </c>
      <c r="AC288" s="201"/>
      <c r="AD288" s="201"/>
      <c r="AE288" s="77">
        <f t="shared" si="39"/>
        <v>0</v>
      </c>
      <c r="AF288" s="77">
        <f t="shared" si="40"/>
        <v>0</v>
      </c>
      <c r="AG288" s="77">
        <f t="array" ref="AG288">IFERROR($D288*U,0)</f>
        <v>0</v>
      </c>
      <c r="AH288" s="77">
        <f t="shared" si="43"/>
        <v>0</v>
      </c>
      <c r="AI288" s="77">
        <f t="shared" si="43"/>
        <v>0</v>
      </c>
      <c r="AJ288" s="203"/>
      <c r="AK288" s="203"/>
      <c r="AL288" s="203"/>
      <c r="AM288" s="203"/>
      <c r="AN288" t="s">
        <v>475</v>
      </c>
      <c r="AO288" t="s">
        <v>475</v>
      </c>
      <c r="AP288" t="s">
        <v>475</v>
      </c>
    </row>
    <row r="289" spans="1:42" customFormat="1" x14ac:dyDescent="0.25">
      <c r="A289" s="198">
        <v>45291</v>
      </c>
      <c r="B289" t="s">
        <v>1126</v>
      </c>
      <c r="C289" t="s">
        <v>1127</v>
      </c>
      <c r="D289" s="5">
        <f t="shared" si="41"/>
        <v>345882.47</v>
      </c>
      <c r="E289" s="199">
        <v>1</v>
      </c>
      <c r="F289" s="5">
        <v>358173.31</v>
      </c>
      <c r="G289" s="5">
        <v>12290.84</v>
      </c>
      <c r="H289" s="1" t="s">
        <v>23</v>
      </c>
      <c r="I289" t="s">
        <v>500</v>
      </c>
      <c r="J289" t="s">
        <v>504</v>
      </c>
      <c r="K289">
        <v>1</v>
      </c>
      <c r="L289" t="s">
        <v>500</v>
      </c>
      <c r="N289" t="s">
        <v>24</v>
      </c>
      <c r="O289" s="5" t="str">
        <f t="shared" si="36"/>
        <v>N</v>
      </c>
      <c r="P289" t="s">
        <v>475</v>
      </c>
      <c r="Q289" s="200" t="s">
        <v>475</v>
      </c>
      <c r="R289" s="200" t="str">
        <f t="shared" si="42"/>
        <v/>
      </c>
      <c r="S289" s="201"/>
      <c r="T289" t="s">
        <v>475</v>
      </c>
      <c r="U289" s="201"/>
      <c r="W289" s="201"/>
      <c r="X289" s="202">
        <v>0</v>
      </c>
      <c r="Y289" s="200" t="s">
        <v>475</v>
      </c>
      <c r="Z289" s="5" t="s">
        <v>475</v>
      </c>
      <c r="AA289" s="200" t="str">
        <f t="shared" si="37"/>
        <v/>
      </c>
      <c r="AB289" s="200" t="str">
        <f t="shared" si="38"/>
        <v/>
      </c>
      <c r="AC289" s="201"/>
      <c r="AD289" s="201"/>
      <c r="AE289" s="77">
        <f t="shared" si="39"/>
        <v>0</v>
      </c>
      <c r="AF289" s="77">
        <f t="shared" si="40"/>
        <v>0</v>
      </c>
      <c r="AG289" s="77">
        <f t="array" ref="AG289">IFERROR($D289*U,0)</f>
        <v>0</v>
      </c>
      <c r="AH289" s="77">
        <f t="shared" si="43"/>
        <v>0</v>
      </c>
      <c r="AI289" s="77">
        <f t="shared" si="43"/>
        <v>0</v>
      </c>
      <c r="AJ289" s="203"/>
      <c r="AK289" s="203"/>
      <c r="AL289" s="203"/>
      <c r="AM289" s="203"/>
      <c r="AN289" t="s">
        <v>475</v>
      </c>
      <c r="AO289" t="s">
        <v>475</v>
      </c>
      <c r="AP289" t="s">
        <v>475</v>
      </c>
    </row>
    <row r="290" spans="1:42" customFormat="1" x14ac:dyDescent="0.25">
      <c r="A290" s="198">
        <v>45291</v>
      </c>
      <c r="B290" t="s">
        <v>1128</v>
      </c>
      <c r="C290" t="s">
        <v>1129</v>
      </c>
      <c r="D290" s="5">
        <f t="shared" si="41"/>
        <v>9366553.5999999996</v>
      </c>
      <c r="E290" s="199">
        <v>0</v>
      </c>
      <c r="F290" s="5">
        <v>9366553.5999999996</v>
      </c>
      <c r="G290" s="5">
        <v>0</v>
      </c>
      <c r="H290" s="1" t="s">
        <v>23</v>
      </c>
      <c r="I290" t="s">
        <v>500</v>
      </c>
      <c r="J290" t="s">
        <v>504</v>
      </c>
      <c r="K290">
        <v>1</v>
      </c>
      <c r="L290" t="s">
        <v>500</v>
      </c>
      <c r="N290" t="s">
        <v>24</v>
      </c>
      <c r="O290" s="5" t="str">
        <f t="shared" si="36"/>
        <v>N</v>
      </c>
      <c r="P290" t="s">
        <v>475</v>
      </c>
      <c r="Q290" s="200" t="s">
        <v>475</v>
      </c>
      <c r="R290" s="200" t="str">
        <f t="shared" si="42"/>
        <v/>
      </c>
      <c r="S290" s="201"/>
      <c r="T290" t="s">
        <v>475</v>
      </c>
      <c r="U290" s="201"/>
      <c r="W290" s="201"/>
      <c r="X290" s="202">
        <v>0</v>
      </c>
      <c r="Y290" s="200" t="s">
        <v>475</v>
      </c>
      <c r="Z290" s="5" t="s">
        <v>475</v>
      </c>
      <c r="AA290" s="200" t="str">
        <f t="shared" si="37"/>
        <v/>
      </c>
      <c r="AB290" s="200" t="str">
        <f t="shared" si="38"/>
        <v/>
      </c>
      <c r="AC290" s="201"/>
      <c r="AD290" s="201"/>
      <c r="AE290" s="77">
        <f t="shared" si="39"/>
        <v>0</v>
      </c>
      <c r="AF290" s="77">
        <f t="shared" si="40"/>
        <v>0</v>
      </c>
      <c r="AG290" s="77">
        <f t="array" ref="AG290">IFERROR($D290*U,0)</f>
        <v>0</v>
      </c>
      <c r="AH290" s="77">
        <f t="shared" si="43"/>
        <v>0</v>
      </c>
      <c r="AI290" s="77">
        <f t="shared" si="43"/>
        <v>0</v>
      </c>
      <c r="AJ290" s="203"/>
      <c r="AK290" s="203"/>
      <c r="AL290" s="203"/>
      <c r="AM290" s="203"/>
      <c r="AN290" t="s">
        <v>475</v>
      </c>
      <c r="AO290" t="s">
        <v>475</v>
      </c>
      <c r="AP290" t="s">
        <v>475</v>
      </c>
    </row>
    <row r="291" spans="1:42" customFormat="1" x14ac:dyDescent="0.25">
      <c r="A291" s="198">
        <v>45291</v>
      </c>
      <c r="B291" t="s">
        <v>1130</v>
      </c>
      <c r="C291" t="s">
        <v>1131</v>
      </c>
      <c r="D291" s="5">
        <f t="shared" si="41"/>
        <v>3374388.2100000004</v>
      </c>
      <c r="E291" s="199">
        <v>1</v>
      </c>
      <c r="F291" s="5">
        <v>3844078.0200000005</v>
      </c>
      <c r="G291" s="5">
        <v>469689.81</v>
      </c>
      <c r="H291" s="1" t="s">
        <v>24</v>
      </c>
      <c r="I291" t="s">
        <v>473</v>
      </c>
      <c r="J291" t="s">
        <v>474</v>
      </c>
      <c r="K291">
        <v>0</v>
      </c>
      <c r="L291" t="s">
        <v>473</v>
      </c>
      <c r="M291" t="s">
        <v>473</v>
      </c>
      <c r="N291" t="s">
        <v>23</v>
      </c>
      <c r="O291" s="5" t="str">
        <f t="shared" si="36"/>
        <v>N</v>
      </c>
      <c r="P291" t="s">
        <v>475</v>
      </c>
      <c r="Q291" s="200" t="s">
        <v>475</v>
      </c>
      <c r="R291" s="200" t="str">
        <f t="shared" si="42"/>
        <v/>
      </c>
      <c r="S291" s="201"/>
      <c r="T291" t="s">
        <v>475</v>
      </c>
      <c r="U291" s="201"/>
      <c r="W291" s="201"/>
      <c r="X291" s="202">
        <v>0</v>
      </c>
      <c r="Y291" s="200" t="s">
        <v>475</v>
      </c>
      <c r="Z291" s="5" t="s">
        <v>475</v>
      </c>
      <c r="AA291" s="200" t="str">
        <f t="shared" si="37"/>
        <v/>
      </c>
      <c r="AB291" s="200" t="str">
        <f t="shared" si="38"/>
        <v/>
      </c>
      <c r="AC291" s="201"/>
      <c r="AD291" s="201"/>
      <c r="AE291" s="77">
        <f t="shared" si="39"/>
        <v>0</v>
      </c>
      <c r="AF291" s="77">
        <f t="shared" si="40"/>
        <v>0</v>
      </c>
      <c r="AG291" s="77">
        <f t="array" ref="AG291">IFERROR($D291*U,0)</f>
        <v>0</v>
      </c>
      <c r="AH291" s="77">
        <f t="shared" si="43"/>
        <v>0</v>
      </c>
      <c r="AI291" s="77">
        <f t="shared" si="43"/>
        <v>0</v>
      </c>
      <c r="AJ291" s="203"/>
      <c r="AK291" s="203"/>
      <c r="AL291" s="203"/>
      <c r="AM291" s="203"/>
      <c r="AN291" t="s">
        <v>475</v>
      </c>
      <c r="AO291" t="s">
        <v>475</v>
      </c>
      <c r="AP291" t="s">
        <v>475</v>
      </c>
    </row>
    <row r="292" spans="1:42" customFormat="1" x14ac:dyDescent="0.25">
      <c r="A292" s="198">
        <v>45291</v>
      </c>
      <c r="B292" t="s">
        <v>1132</v>
      </c>
      <c r="C292" t="s">
        <v>1133</v>
      </c>
      <c r="D292" s="5">
        <f t="shared" si="41"/>
        <v>21455.14</v>
      </c>
      <c r="E292" s="199">
        <v>1</v>
      </c>
      <c r="F292" s="5">
        <v>122377.5</v>
      </c>
      <c r="G292" s="5">
        <v>100922.36</v>
      </c>
      <c r="H292" s="1" t="s">
        <v>24</v>
      </c>
      <c r="I292" t="s">
        <v>473</v>
      </c>
      <c r="J292" t="s">
        <v>474</v>
      </c>
      <c r="K292">
        <v>0</v>
      </c>
      <c r="L292" t="s">
        <v>473</v>
      </c>
      <c r="M292" t="s">
        <v>473</v>
      </c>
      <c r="N292" t="s">
        <v>23</v>
      </c>
      <c r="O292" s="5" t="str">
        <f t="shared" si="36"/>
        <v>N</v>
      </c>
      <c r="P292" t="s">
        <v>475</v>
      </c>
      <c r="Q292" s="200" t="s">
        <v>475</v>
      </c>
      <c r="R292" s="200" t="str">
        <f t="shared" si="42"/>
        <v/>
      </c>
      <c r="S292" s="201"/>
      <c r="T292" t="s">
        <v>475</v>
      </c>
      <c r="U292" s="201"/>
      <c r="W292" s="201"/>
      <c r="X292" s="202">
        <v>0</v>
      </c>
      <c r="Y292" s="200" t="s">
        <v>475</v>
      </c>
      <c r="Z292" s="5" t="s">
        <v>475</v>
      </c>
      <c r="AA292" s="200" t="str">
        <f t="shared" si="37"/>
        <v/>
      </c>
      <c r="AB292" s="200" t="str">
        <f t="shared" si="38"/>
        <v/>
      </c>
      <c r="AC292" s="201"/>
      <c r="AD292" s="201"/>
      <c r="AE292" s="77">
        <f t="shared" si="39"/>
        <v>0</v>
      </c>
      <c r="AF292" s="77">
        <f t="shared" si="40"/>
        <v>0</v>
      </c>
      <c r="AG292" s="77">
        <f t="array" ref="AG292">IFERROR($D292*U,0)</f>
        <v>0</v>
      </c>
      <c r="AH292" s="77">
        <f t="shared" si="43"/>
        <v>0</v>
      </c>
      <c r="AI292" s="77">
        <f t="shared" si="43"/>
        <v>0</v>
      </c>
      <c r="AJ292" s="203"/>
      <c r="AK292" s="203"/>
      <c r="AL292" s="203"/>
      <c r="AM292" s="203"/>
      <c r="AN292" t="s">
        <v>475</v>
      </c>
      <c r="AO292" t="s">
        <v>475</v>
      </c>
      <c r="AP292" t="s">
        <v>475</v>
      </c>
    </row>
    <row r="293" spans="1:42" customFormat="1" x14ac:dyDescent="0.25">
      <c r="A293" s="198">
        <v>45291</v>
      </c>
      <c r="B293" t="s">
        <v>1134</v>
      </c>
      <c r="C293" t="s">
        <v>1135</v>
      </c>
      <c r="D293" s="5">
        <f t="shared" si="41"/>
        <v>0</v>
      </c>
      <c r="E293" s="199">
        <v>1</v>
      </c>
      <c r="F293" s="5">
        <v>18366.52</v>
      </c>
      <c r="G293" s="5">
        <v>75075.17</v>
      </c>
      <c r="H293" s="1" t="s">
        <v>24</v>
      </c>
      <c r="I293" t="s">
        <v>482</v>
      </c>
      <c r="J293" t="s">
        <v>474</v>
      </c>
      <c r="K293">
        <v>0</v>
      </c>
      <c r="L293" t="s">
        <v>483</v>
      </c>
      <c r="M293" t="s">
        <v>483</v>
      </c>
      <c r="N293" t="s">
        <v>23</v>
      </c>
      <c r="O293" s="5" t="str">
        <f t="shared" si="36"/>
        <v>N</v>
      </c>
      <c r="P293">
        <v>0</v>
      </c>
      <c r="Q293" s="200">
        <v>0</v>
      </c>
      <c r="R293" s="200">
        <f t="shared" si="42"/>
        <v>0</v>
      </c>
      <c r="S293" s="201"/>
      <c r="T293">
        <v>0</v>
      </c>
      <c r="U293" s="201"/>
      <c r="W293" s="201"/>
      <c r="X293" s="202">
        <v>0</v>
      </c>
      <c r="Y293" s="200">
        <v>0</v>
      </c>
      <c r="Z293" s="5">
        <v>0</v>
      </c>
      <c r="AA293" s="200">
        <f t="shared" si="37"/>
        <v>0</v>
      </c>
      <c r="AB293" s="200">
        <f t="shared" si="38"/>
        <v>0</v>
      </c>
      <c r="AC293" s="201"/>
      <c r="AD293" s="201"/>
      <c r="AE293" s="77">
        <f t="shared" si="39"/>
        <v>0</v>
      </c>
      <c r="AF293" s="77">
        <f t="shared" si="40"/>
        <v>0</v>
      </c>
      <c r="AG293" s="77">
        <f t="array" ref="AG293">IFERROR($D293*U,0)</f>
        <v>0</v>
      </c>
      <c r="AH293" s="77">
        <f t="shared" si="43"/>
        <v>0</v>
      </c>
      <c r="AI293" s="77">
        <f t="shared" si="43"/>
        <v>0</v>
      </c>
      <c r="AJ293" s="203"/>
      <c r="AK293" s="203"/>
      <c r="AL293" s="203"/>
      <c r="AM293" s="203"/>
      <c r="AN293" t="s">
        <v>475</v>
      </c>
      <c r="AO293" t="s">
        <v>475</v>
      </c>
      <c r="AP293" t="s">
        <v>475</v>
      </c>
    </row>
    <row r="294" spans="1:42" customFormat="1" x14ac:dyDescent="0.25">
      <c r="A294" s="198">
        <v>45291</v>
      </c>
      <c r="B294" t="s">
        <v>1136</v>
      </c>
      <c r="C294" t="s">
        <v>1137</v>
      </c>
      <c r="D294" s="5">
        <f t="shared" si="41"/>
        <v>63653.02</v>
      </c>
      <c r="E294" s="199">
        <v>1</v>
      </c>
      <c r="F294" s="5">
        <v>66096.84</v>
      </c>
      <c r="G294" s="5">
        <v>2443.8200000000002</v>
      </c>
      <c r="H294" s="1" t="s">
        <v>24</v>
      </c>
      <c r="I294" t="s">
        <v>473</v>
      </c>
      <c r="J294" t="s">
        <v>474</v>
      </c>
      <c r="K294">
        <v>0</v>
      </c>
      <c r="L294" t="s">
        <v>473</v>
      </c>
      <c r="M294" t="s">
        <v>473</v>
      </c>
      <c r="N294" t="s">
        <v>23</v>
      </c>
      <c r="O294" s="5" t="str">
        <f t="shared" si="36"/>
        <v>N</v>
      </c>
      <c r="P294" t="s">
        <v>475</v>
      </c>
      <c r="Q294" s="200" t="s">
        <v>475</v>
      </c>
      <c r="R294" s="200" t="str">
        <f t="shared" si="42"/>
        <v/>
      </c>
      <c r="S294" s="201"/>
      <c r="T294" t="s">
        <v>475</v>
      </c>
      <c r="U294" s="201"/>
      <c r="W294" s="201"/>
      <c r="X294" s="202">
        <v>0</v>
      </c>
      <c r="Y294" s="200" t="s">
        <v>475</v>
      </c>
      <c r="Z294" s="5" t="s">
        <v>475</v>
      </c>
      <c r="AA294" s="200" t="str">
        <f t="shared" si="37"/>
        <v/>
      </c>
      <c r="AB294" s="200" t="str">
        <f t="shared" si="38"/>
        <v/>
      </c>
      <c r="AC294" s="201"/>
      <c r="AD294" s="201"/>
      <c r="AE294" s="77">
        <f t="shared" si="39"/>
        <v>0</v>
      </c>
      <c r="AF294" s="77">
        <f t="shared" si="40"/>
        <v>0</v>
      </c>
      <c r="AG294" s="77">
        <f t="array" ref="AG294">IFERROR($D294*U,0)</f>
        <v>0</v>
      </c>
      <c r="AH294" s="77">
        <f t="shared" si="43"/>
        <v>0</v>
      </c>
      <c r="AI294" s="77">
        <f t="shared" si="43"/>
        <v>0</v>
      </c>
      <c r="AJ294" s="203"/>
      <c r="AK294" s="203"/>
      <c r="AL294" s="203"/>
      <c r="AM294" s="203"/>
      <c r="AN294" t="s">
        <v>475</v>
      </c>
      <c r="AO294" t="s">
        <v>475</v>
      </c>
      <c r="AP294" t="s">
        <v>475</v>
      </c>
    </row>
    <row r="295" spans="1:42" customFormat="1" x14ac:dyDescent="0.25">
      <c r="A295" s="198">
        <v>45291</v>
      </c>
      <c r="B295" t="s">
        <v>1138</v>
      </c>
      <c r="C295" t="s">
        <v>1139</v>
      </c>
      <c r="D295" s="5">
        <f t="shared" si="41"/>
        <v>71325.210000000006</v>
      </c>
      <c r="E295" s="199">
        <v>0</v>
      </c>
      <c r="F295" s="5">
        <v>71325.210000000006</v>
      </c>
      <c r="G295" s="5">
        <v>0</v>
      </c>
      <c r="H295" s="1" t="s">
        <v>23</v>
      </c>
      <c r="I295" t="s">
        <v>500</v>
      </c>
      <c r="J295" t="s">
        <v>474</v>
      </c>
      <c r="K295">
        <v>0</v>
      </c>
      <c r="L295" t="s">
        <v>500</v>
      </c>
      <c r="N295" t="s">
        <v>23</v>
      </c>
      <c r="O295" s="5" t="str">
        <f t="shared" si="36"/>
        <v>N</v>
      </c>
      <c r="P295" t="s">
        <v>475</v>
      </c>
      <c r="Q295" s="200" t="s">
        <v>475</v>
      </c>
      <c r="R295" s="200" t="str">
        <f t="shared" si="42"/>
        <v/>
      </c>
      <c r="S295" s="201"/>
      <c r="T295" t="s">
        <v>475</v>
      </c>
      <c r="U295" s="201"/>
      <c r="W295" s="201"/>
      <c r="X295" s="202">
        <v>0</v>
      </c>
      <c r="Y295" s="200" t="s">
        <v>475</v>
      </c>
      <c r="Z295" s="5" t="s">
        <v>475</v>
      </c>
      <c r="AA295" s="200" t="str">
        <f t="shared" si="37"/>
        <v/>
      </c>
      <c r="AB295" s="200" t="str">
        <f t="shared" si="38"/>
        <v/>
      </c>
      <c r="AC295" s="201"/>
      <c r="AD295" s="201"/>
      <c r="AE295" s="77">
        <f t="shared" si="39"/>
        <v>0</v>
      </c>
      <c r="AF295" s="77">
        <f t="shared" si="40"/>
        <v>0</v>
      </c>
      <c r="AG295" s="77">
        <f t="array" ref="AG295">IFERROR($D295*U,0)</f>
        <v>0</v>
      </c>
      <c r="AH295" s="77">
        <f t="shared" si="43"/>
        <v>0</v>
      </c>
      <c r="AI295" s="77">
        <f t="shared" si="43"/>
        <v>0</v>
      </c>
      <c r="AJ295" s="203"/>
      <c r="AK295" s="203"/>
      <c r="AL295" s="203"/>
      <c r="AM295" s="203"/>
      <c r="AN295" t="s">
        <v>475</v>
      </c>
      <c r="AO295" t="s">
        <v>475</v>
      </c>
      <c r="AP295" t="s">
        <v>475</v>
      </c>
    </row>
    <row r="296" spans="1:42" customFormat="1" x14ac:dyDescent="0.25">
      <c r="A296" s="198">
        <v>45291</v>
      </c>
      <c r="B296" t="s">
        <v>1140</v>
      </c>
      <c r="C296" t="s">
        <v>1141</v>
      </c>
      <c r="D296" s="5">
        <f t="shared" si="41"/>
        <v>0</v>
      </c>
      <c r="E296" s="199">
        <v>1</v>
      </c>
      <c r="F296" s="5">
        <v>554905.41</v>
      </c>
      <c r="G296" s="5">
        <v>556505.22</v>
      </c>
      <c r="H296" s="1" t="s">
        <v>23</v>
      </c>
      <c r="I296" t="s">
        <v>500</v>
      </c>
      <c r="J296" t="s">
        <v>592</v>
      </c>
      <c r="K296">
        <v>0</v>
      </c>
      <c r="L296" t="s">
        <v>500</v>
      </c>
      <c r="N296" t="s">
        <v>23</v>
      </c>
      <c r="O296" s="5" t="str">
        <f t="shared" si="36"/>
        <v>N</v>
      </c>
      <c r="P296" t="s">
        <v>475</v>
      </c>
      <c r="Q296" s="200" t="s">
        <v>475</v>
      </c>
      <c r="R296" s="200" t="str">
        <f t="shared" si="42"/>
        <v/>
      </c>
      <c r="S296" s="201"/>
      <c r="T296" t="s">
        <v>475</v>
      </c>
      <c r="U296" s="201"/>
      <c r="W296" s="201"/>
      <c r="X296" s="202">
        <v>0</v>
      </c>
      <c r="Y296" s="200" t="s">
        <v>475</v>
      </c>
      <c r="Z296" s="5" t="s">
        <v>475</v>
      </c>
      <c r="AA296" s="200" t="str">
        <f t="shared" si="37"/>
        <v/>
      </c>
      <c r="AB296" s="200" t="str">
        <f t="shared" si="38"/>
        <v/>
      </c>
      <c r="AC296" s="201"/>
      <c r="AD296" s="201"/>
      <c r="AE296" s="77">
        <f t="shared" si="39"/>
        <v>0</v>
      </c>
      <c r="AF296" s="77">
        <f t="shared" si="40"/>
        <v>0</v>
      </c>
      <c r="AG296" s="77">
        <f t="array" ref="AG296">IFERROR($D296*U,0)</f>
        <v>0</v>
      </c>
      <c r="AH296" s="77">
        <f t="shared" si="43"/>
        <v>0</v>
      </c>
      <c r="AI296" s="77">
        <f t="shared" si="43"/>
        <v>0</v>
      </c>
      <c r="AJ296" s="203"/>
      <c r="AK296" s="203"/>
      <c r="AL296" s="203"/>
      <c r="AM296" s="203"/>
      <c r="AN296" t="s">
        <v>475</v>
      </c>
      <c r="AO296" t="s">
        <v>475</v>
      </c>
      <c r="AP296" t="s">
        <v>475</v>
      </c>
    </row>
    <row r="297" spans="1:42" customFormat="1" x14ac:dyDescent="0.25">
      <c r="A297" s="198">
        <v>45291</v>
      </c>
      <c r="B297" t="s">
        <v>1142</v>
      </c>
      <c r="C297" t="s">
        <v>1143</v>
      </c>
      <c r="D297" s="5">
        <f t="shared" si="41"/>
        <v>790597.1</v>
      </c>
      <c r="E297" s="199">
        <v>1</v>
      </c>
      <c r="F297" s="5">
        <v>953777.5</v>
      </c>
      <c r="G297" s="5">
        <v>163180.4</v>
      </c>
      <c r="H297" s="1" t="s">
        <v>23</v>
      </c>
      <c r="I297" t="s">
        <v>500</v>
      </c>
      <c r="J297" t="s">
        <v>474</v>
      </c>
      <c r="K297">
        <v>0</v>
      </c>
      <c r="L297" t="s">
        <v>500</v>
      </c>
      <c r="N297" t="s">
        <v>23</v>
      </c>
      <c r="O297" s="5" t="str">
        <f t="shared" si="36"/>
        <v>N</v>
      </c>
      <c r="P297" t="s">
        <v>475</v>
      </c>
      <c r="Q297" s="200" t="s">
        <v>475</v>
      </c>
      <c r="R297" s="200" t="str">
        <f t="shared" si="42"/>
        <v/>
      </c>
      <c r="S297" s="201"/>
      <c r="T297" t="s">
        <v>475</v>
      </c>
      <c r="U297" s="201"/>
      <c r="W297" s="201"/>
      <c r="X297" s="202">
        <v>0</v>
      </c>
      <c r="Y297" s="200" t="s">
        <v>475</v>
      </c>
      <c r="Z297" s="5" t="s">
        <v>475</v>
      </c>
      <c r="AA297" s="200" t="str">
        <f t="shared" si="37"/>
        <v/>
      </c>
      <c r="AB297" s="200" t="str">
        <f t="shared" si="38"/>
        <v/>
      </c>
      <c r="AC297" s="201"/>
      <c r="AD297" s="201"/>
      <c r="AE297" s="77">
        <f t="shared" si="39"/>
        <v>0</v>
      </c>
      <c r="AF297" s="77">
        <f t="shared" si="40"/>
        <v>0</v>
      </c>
      <c r="AG297" s="77">
        <f t="array" ref="AG297">IFERROR($D297*U,0)</f>
        <v>0</v>
      </c>
      <c r="AH297" s="77">
        <f t="shared" si="43"/>
        <v>0</v>
      </c>
      <c r="AI297" s="77">
        <f t="shared" si="43"/>
        <v>0</v>
      </c>
      <c r="AJ297" s="203"/>
      <c r="AK297" s="203"/>
      <c r="AL297" s="203"/>
      <c r="AM297" s="203"/>
      <c r="AN297" t="s">
        <v>475</v>
      </c>
      <c r="AO297" t="s">
        <v>475</v>
      </c>
      <c r="AP297" t="s">
        <v>475</v>
      </c>
    </row>
    <row r="298" spans="1:42" customFormat="1" x14ac:dyDescent="0.25">
      <c r="A298" s="198">
        <v>45291</v>
      </c>
      <c r="B298" t="s">
        <v>1144</v>
      </c>
      <c r="C298" t="s">
        <v>1145</v>
      </c>
      <c r="D298" s="5">
        <f t="shared" si="41"/>
        <v>1393647.18</v>
      </c>
      <c r="E298" s="199">
        <v>0</v>
      </c>
      <c r="F298" s="5">
        <v>1393647.18</v>
      </c>
      <c r="G298" s="5">
        <v>0</v>
      </c>
      <c r="H298" s="1" t="s">
        <v>24</v>
      </c>
      <c r="I298" t="s">
        <v>473</v>
      </c>
      <c r="J298" t="s">
        <v>474</v>
      </c>
      <c r="K298">
        <v>0</v>
      </c>
      <c r="L298" t="s">
        <v>473</v>
      </c>
      <c r="M298" t="s">
        <v>473</v>
      </c>
      <c r="N298" t="s">
        <v>23</v>
      </c>
      <c r="O298" s="5" t="str">
        <f t="shared" si="36"/>
        <v>N</v>
      </c>
      <c r="P298" t="s">
        <v>475</v>
      </c>
      <c r="Q298" s="200" t="s">
        <v>475</v>
      </c>
      <c r="R298" s="200" t="str">
        <f t="shared" si="42"/>
        <v/>
      </c>
      <c r="S298" s="201"/>
      <c r="T298" t="s">
        <v>475</v>
      </c>
      <c r="U298" s="201"/>
      <c r="W298" s="201"/>
      <c r="X298" s="202">
        <v>0</v>
      </c>
      <c r="Y298" s="200" t="s">
        <v>475</v>
      </c>
      <c r="Z298" s="5" t="s">
        <v>475</v>
      </c>
      <c r="AA298" s="200" t="str">
        <f t="shared" si="37"/>
        <v/>
      </c>
      <c r="AB298" s="200" t="str">
        <f t="shared" si="38"/>
        <v/>
      </c>
      <c r="AC298" s="201"/>
      <c r="AD298" s="201"/>
      <c r="AE298" s="77">
        <f t="shared" si="39"/>
        <v>0</v>
      </c>
      <c r="AF298" s="77">
        <f t="shared" si="40"/>
        <v>0</v>
      </c>
      <c r="AG298" s="77">
        <f t="array" ref="AG298">IFERROR($D298*U,0)</f>
        <v>0</v>
      </c>
      <c r="AH298" s="77">
        <f t="shared" si="43"/>
        <v>0</v>
      </c>
      <c r="AI298" s="77">
        <f t="shared" si="43"/>
        <v>0</v>
      </c>
      <c r="AJ298" s="203"/>
      <c r="AK298" s="203"/>
      <c r="AL298" s="203"/>
      <c r="AM298" s="203"/>
      <c r="AN298" t="s">
        <v>475</v>
      </c>
      <c r="AO298" t="s">
        <v>475</v>
      </c>
      <c r="AP298" t="s">
        <v>475</v>
      </c>
    </row>
    <row r="299" spans="1:42" customFormat="1" x14ac:dyDescent="0.25">
      <c r="A299" s="198">
        <v>45291</v>
      </c>
      <c r="B299" t="s">
        <v>1146</v>
      </c>
      <c r="C299" t="s">
        <v>1147</v>
      </c>
      <c r="D299" s="5">
        <f t="shared" si="41"/>
        <v>519111.14</v>
      </c>
      <c r="E299" s="199">
        <v>0</v>
      </c>
      <c r="F299" s="5">
        <v>519111.14</v>
      </c>
      <c r="G299" s="5">
        <v>0</v>
      </c>
      <c r="H299" s="1" t="s">
        <v>24</v>
      </c>
      <c r="I299" t="s">
        <v>473</v>
      </c>
      <c r="J299" t="s">
        <v>474</v>
      </c>
      <c r="K299">
        <v>0</v>
      </c>
      <c r="L299" t="s">
        <v>473</v>
      </c>
      <c r="M299" t="s">
        <v>473</v>
      </c>
      <c r="N299" t="s">
        <v>23</v>
      </c>
      <c r="O299" s="5" t="str">
        <f t="shared" si="36"/>
        <v>N</v>
      </c>
      <c r="P299" t="s">
        <v>475</v>
      </c>
      <c r="Q299" s="200" t="s">
        <v>475</v>
      </c>
      <c r="R299" s="200" t="str">
        <f t="shared" si="42"/>
        <v/>
      </c>
      <c r="S299" s="201"/>
      <c r="T299" t="s">
        <v>475</v>
      </c>
      <c r="U299" s="201"/>
      <c r="W299" s="201"/>
      <c r="X299" s="202">
        <v>0</v>
      </c>
      <c r="Y299" s="200" t="s">
        <v>475</v>
      </c>
      <c r="Z299" s="5" t="s">
        <v>475</v>
      </c>
      <c r="AA299" s="200" t="str">
        <f t="shared" si="37"/>
        <v/>
      </c>
      <c r="AB299" s="200" t="str">
        <f t="shared" si="38"/>
        <v/>
      </c>
      <c r="AC299" s="201"/>
      <c r="AD299" s="201"/>
      <c r="AE299" s="77">
        <f t="shared" si="39"/>
        <v>0</v>
      </c>
      <c r="AF299" s="77">
        <f t="shared" si="40"/>
        <v>0</v>
      </c>
      <c r="AG299" s="77">
        <f t="array" ref="AG299">IFERROR($D299*U,0)</f>
        <v>0</v>
      </c>
      <c r="AH299" s="77">
        <f t="shared" si="43"/>
        <v>0</v>
      </c>
      <c r="AI299" s="77">
        <f t="shared" si="43"/>
        <v>0</v>
      </c>
      <c r="AJ299" s="203"/>
      <c r="AK299" s="203"/>
      <c r="AL299" s="203"/>
      <c r="AM299" s="203"/>
      <c r="AN299" t="s">
        <v>475</v>
      </c>
      <c r="AO299" t="s">
        <v>475</v>
      </c>
      <c r="AP299" t="s">
        <v>475</v>
      </c>
    </row>
    <row r="300" spans="1:42" customFormat="1" x14ac:dyDescent="0.25">
      <c r="A300" s="198">
        <v>45291</v>
      </c>
      <c r="B300" t="s">
        <v>1148</v>
      </c>
      <c r="C300" t="s">
        <v>1149</v>
      </c>
      <c r="D300" s="5">
        <f t="shared" si="41"/>
        <v>2604193.5200000005</v>
      </c>
      <c r="E300" s="199">
        <v>1</v>
      </c>
      <c r="F300" s="5">
        <v>2672910.0900000003</v>
      </c>
      <c r="G300" s="5">
        <v>68716.570000000007</v>
      </c>
      <c r="H300" s="1" t="s">
        <v>24</v>
      </c>
      <c r="I300" t="s">
        <v>473</v>
      </c>
      <c r="J300" t="s">
        <v>474</v>
      </c>
      <c r="K300">
        <v>0</v>
      </c>
      <c r="L300" t="s">
        <v>473</v>
      </c>
      <c r="M300" t="s">
        <v>473</v>
      </c>
      <c r="N300" t="s">
        <v>23</v>
      </c>
      <c r="O300" s="5" t="str">
        <f t="shared" si="36"/>
        <v>N</v>
      </c>
      <c r="P300" t="s">
        <v>475</v>
      </c>
      <c r="Q300" s="200" t="s">
        <v>475</v>
      </c>
      <c r="R300" s="200" t="str">
        <f t="shared" si="42"/>
        <v/>
      </c>
      <c r="S300" s="201"/>
      <c r="T300" t="s">
        <v>475</v>
      </c>
      <c r="U300" s="201"/>
      <c r="W300" s="201"/>
      <c r="X300" s="202">
        <v>0</v>
      </c>
      <c r="Y300" s="200" t="s">
        <v>475</v>
      </c>
      <c r="Z300" s="5" t="s">
        <v>475</v>
      </c>
      <c r="AA300" s="200" t="str">
        <f t="shared" si="37"/>
        <v/>
      </c>
      <c r="AB300" s="200" t="str">
        <f t="shared" si="38"/>
        <v/>
      </c>
      <c r="AC300" s="201"/>
      <c r="AD300" s="201"/>
      <c r="AE300" s="77">
        <f t="shared" si="39"/>
        <v>0</v>
      </c>
      <c r="AF300" s="77">
        <f t="shared" si="40"/>
        <v>0</v>
      </c>
      <c r="AG300" s="77">
        <f t="array" ref="AG300">IFERROR($D300*U,0)</f>
        <v>0</v>
      </c>
      <c r="AH300" s="77">
        <f t="shared" si="43"/>
        <v>0</v>
      </c>
      <c r="AI300" s="77">
        <f t="shared" si="43"/>
        <v>0</v>
      </c>
      <c r="AJ300" s="203"/>
      <c r="AK300" s="203"/>
      <c r="AL300" s="203"/>
      <c r="AM300" s="203"/>
      <c r="AN300" t="s">
        <v>475</v>
      </c>
      <c r="AO300" t="s">
        <v>475</v>
      </c>
      <c r="AP300" t="s">
        <v>475</v>
      </c>
    </row>
    <row r="301" spans="1:42" customFormat="1" x14ac:dyDescent="0.25">
      <c r="A301" s="198">
        <v>45291</v>
      </c>
      <c r="B301" t="s">
        <v>1150</v>
      </c>
      <c r="C301" t="s">
        <v>1151</v>
      </c>
      <c r="D301" s="5">
        <f t="shared" si="41"/>
        <v>2368531.84</v>
      </c>
      <c r="E301" s="199">
        <v>1</v>
      </c>
      <c r="F301" s="5">
        <v>2495833.5</v>
      </c>
      <c r="G301" s="5">
        <v>127301.66</v>
      </c>
      <c r="H301" s="1" t="s">
        <v>24</v>
      </c>
      <c r="I301" t="s">
        <v>473</v>
      </c>
      <c r="J301" t="s">
        <v>474</v>
      </c>
      <c r="K301">
        <v>0</v>
      </c>
      <c r="L301" t="s">
        <v>473</v>
      </c>
      <c r="M301" t="s">
        <v>473</v>
      </c>
      <c r="N301" t="s">
        <v>23</v>
      </c>
      <c r="O301" s="5" t="str">
        <f t="shared" si="36"/>
        <v>N</v>
      </c>
      <c r="P301" t="s">
        <v>475</v>
      </c>
      <c r="Q301" s="200" t="s">
        <v>475</v>
      </c>
      <c r="R301" s="200" t="str">
        <f t="shared" si="42"/>
        <v/>
      </c>
      <c r="S301" s="201"/>
      <c r="T301" t="s">
        <v>475</v>
      </c>
      <c r="U301" s="201"/>
      <c r="W301" s="201"/>
      <c r="X301" s="202">
        <v>0</v>
      </c>
      <c r="Y301" s="200" t="s">
        <v>475</v>
      </c>
      <c r="Z301" s="5" t="s">
        <v>475</v>
      </c>
      <c r="AA301" s="200" t="str">
        <f t="shared" si="37"/>
        <v/>
      </c>
      <c r="AB301" s="200" t="str">
        <f t="shared" si="38"/>
        <v/>
      </c>
      <c r="AC301" s="201"/>
      <c r="AD301" s="201"/>
      <c r="AE301" s="77">
        <f t="shared" si="39"/>
        <v>0</v>
      </c>
      <c r="AF301" s="77">
        <f t="shared" si="40"/>
        <v>0</v>
      </c>
      <c r="AG301" s="77">
        <f t="array" ref="AG301">IFERROR($D301*U,0)</f>
        <v>0</v>
      </c>
      <c r="AH301" s="77">
        <f t="shared" si="43"/>
        <v>0</v>
      </c>
      <c r="AI301" s="77">
        <f t="shared" si="43"/>
        <v>0</v>
      </c>
      <c r="AJ301" s="203"/>
      <c r="AK301" s="203"/>
      <c r="AL301" s="203"/>
      <c r="AM301" s="203"/>
      <c r="AN301" t="s">
        <v>475</v>
      </c>
      <c r="AO301" t="s">
        <v>475</v>
      </c>
      <c r="AP301" t="s">
        <v>475</v>
      </c>
    </row>
    <row r="302" spans="1:42" customFormat="1" x14ac:dyDescent="0.25">
      <c r="A302" s="198">
        <v>45291</v>
      </c>
      <c r="B302" t="s">
        <v>1152</v>
      </c>
      <c r="C302" t="s">
        <v>1153</v>
      </c>
      <c r="D302" s="5">
        <f t="shared" si="41"/>
        <v>2013441.2</v>
      </c>
      <c r="E302" s="199">
        <v>1</v>
      </c>
      <c r="F302" s="5">
        <v>3200640.46</v>
      </c>
      <c r="G302" s="5">
        <v>1187199.26</v>
      </c>
      <c r="H302" s="1" t="s">
        <v>23</v>
      </c>
      <c r="I302" t="s">
        <v>500</v>
      </c>
      <c r="J302" t="s">
        <v>504</v>
      </c>
      <c r="K302">
        <v>1</v>
      </c>
      <c r="L302" t="s">
        <v>500</v>
      </c>
      <c r="M302" s="208" t="s">
        <v>506</v>
      </c>
      <c r="N302" t="s">
        <v>24</v>
      </c>
      <c r="O302" s="5" t="str">
        <f t="shared" si="36"/>
        <v>N</v>
      </c>
      <c r="P302" t="s">
        <v>475</v>
      </c>
      <c r="Q302" s="200" t="s">
        <v>475</v>
      </c>
      <c r="R302" s="200" t="str">
        <f t="shared" si="42"/>
        <v/>
      </c>
      <c r="S302" s="201"/>
      <c r="T302" t="s">
        <v>475</v>
      </c>
      <c r="U302" s="201"/>
      <c r="W302" s="201"/>
      <c r="X302" s="202">
        <v>0</v>
      </c>
      <c r="Y302" s="200" t="s">
        <v>475</v>
      </c>
      <c r="Z302" s="5" t="s">
        <v>475</v>
      </c>
      <c r="AA302" s="200" t="str">
        <f t="shared" si="37"/>
        <v/>
      </c>
      <c r="AB302" s="200" t="str">
        <f t="shared" si="38"/>
        <v/>
      </c>
      <c r="AC302" s="201"/>
      <c r="AD302" s="201"/>
      <c r="AE302" s="77">
        <f t="shared" si="39"/>
        <v>0</v>
      </c>
      <c r="AF302" s="77">
        <f t="shared" si="40"/>
        <v>0</v>
      </c>
      <c r="AG302" s="77">
        <f t="array" ref="AG302">IFERROR($D302*U,0)</f>
        <v>0</v>
      </c>
      <c r="AH302" s="77">
        <f t="shared" si="43"/>
        <v>0</v>
      </c>
      <c r="AI302" s="77">
        <f t="shared" si="43"/>
        <v>0</v>
      </c>
      <c r="AJ302" s="203"/>
      <c r="AK302" s="203"/>
      <c r="AL302" s="203"/>
      <c r="AM302" s="203"/>
      <c r="AN302" t="s">
        <v>22</v>
      </c>
      <c r="AO302" t="s">
        <v>571</v>
      </c>
      <c r="AP302" t="s">
        <v>475</v>
      </c>
    </row>
    <row r="303" spans="1:42" customFormat="1" x14ac:dyDescent="0.25">
      <c r="A303" s="198">
        <v>45291</v>
      </c>
      <c r="B303" t="s">
        <v>1154</v>
      </c>
      <c r="C303" t="s">
        <v>1155</v>
      </c>
      <c r="D303" s="5">
        <f t="shared" si="41"/>
        <v>83586.260000000009</v>
      </c>
      <c r="E303" s="199">
        <v>1</v>
      </c>
      <c r="F303" s="5">
        <v>86899.040000000008</v>
      </c>
      <c r="G303" s="5">
        <v>3312.78</v>
      </c>
      <c r="H303" s="1" t="s">
        <v>24</v>
      </c>
      <c r="I303" t="s">
        <v>473</v>
      </c>
      <c r="J303" t="s">
        <v>474</v>
      </c>
      <c r="K303">
        <v>0</v>
      </c>
      <c r="L303" t="s">
        <v>473</v>
      </c>
      <c r="M303" t="s">
        <v>473</v>
      </c>
      <c r="N303" t="s">
        <v>23</v>
      </c>
      <c r="O303" s="5" t="str">
        <f t="shared" si="36"/>
        <v>N</v>
      </c>
      <c r="P303" t="s">
        <v>475</v>
      </c>
      <c r="Q303" s="200" t="s">
        <v>475</v>
      </c>
      <c r="R303" s="200" t="str">
        <f t="shared" si="42"/>
        <v/>
      </c>
      <c r="S303" s="201"/>
      <c r="T303" t="s">
        <v>475</v>
      </c>
      <c r="U303" s="201"/>
      <c r="W303" s="201"/>
      <c r="X303" s="202">
        <v>0</v>
      </c>
      <c r="Y303" s="200" t="s">
        <v>475</v>
      </c>
      <c r="Z303" s="5" t="s">
        <v>475</v>
      </c>
      <c r="AA303" s="200" t="str">
        <f t="shared" si="37"/>
        <v/>
      </c>
      <c r="AB303" s="200" t="str">
        <f t="shared" si="38"/>
        <v/>
      </c>
      <c r="AC303" s="201"/>
      <c r="AD303" s="201"/>
      <c r="AE303" s="77">
        <f t="shared" si="39"/>
        <v>0</v>
      </c>
      <c r="AF303" s="77">
        <f t="shared" si="40"/>
        <v>0</v>
      </c>
      <c r="AG303" s="77">
        <f t="array" ref="AG303">IFERROR($D303*U,0)</f>
        <v>0</v>
      </c>
      <c r="AH303" s="77">
        <f t="shared" si="43"/>
        <v>0</v>
      </c>
      <c r="AI303" s="77">
        <f t="shared" si="43"/>
        <v>0</v>
      </c>
      <c r="AJ303" s="203"/>
      <c r="AK303" s="203"/>
      <c r="AL303" s="203"/>
      <c r="AM303" s="203"/>
      <c r="AN303" t="s">
        <v>475</v>
      </c>
      <c r="AO303" t="s">
        <v>475</v>
      </c>
      <c r="AP303" t="s">
        <v>475</v>
      </c>
    </row>
    <row r="304" spans="1:42" customFormat="1" x14ac:dyDescent="0.25">
      <c r="A304" s="198">
        <v>45291</v>
      </c>
      <c r="B304" t="s">
        <v>1156</v>
      </c>
      <c r="C304" t="s">
        <v>1157</v>
      </c>
      <c r="D304" s="5">
        <f t="shared" si="41"/>
        <v>0</v>
      </c>
      <c r="E304" s="199">
        <v>1</v>
      </c>
      <c r="F304" s="5">
        <v>541253.76</v>
      </c>
      <c r="G304" s="5">
        <v>1066874.49</v>
      </c>
      <c r="H304" s="1" t="s">
        <v>24</v>
      </c>
      <c r="I304" t="s">
        <v>473</v>
      </c>
      <c r="J304" t="s">
        <v>474</v>
      </c>
      <c r="K304">
        <v>0</v>
      </c>
      <c r="L304" t="s">
        <v>473</v>
      </c>
      <c r="M304" t="s">
        <v>473</v>
      </c>
      <c r="N304" t="s">
        <v>23</v>
      </c>
      <c r="O304" s="5" t="str">
        <f t="shared" si="36"/>
        <v>N</v>
      </c>
      <c r="P304" t="s">
        <v>475</v>
      </c>
      <c r="Q304" s="200" t="s">
        <v>475</v>
      </c>
      <c r="R304" s="200" t="str">
        <f t="shared" si="42"/>
        <v/>
      </c>
      <c r="S304" s="201"/>
      <c r="T304" t="s">
        <v>475</v>
      </c>
      <c r="U304" s="201"/>
      <c r="W304" s="201"/>
      <c r="X304" s="202">
        <v>0</v>
      </c>
      <c r="Y304" s="200" t="s">
        <v>475</v>
      </c>
      <c r="Z304" s="5" t="s">
        <v>475</v>
      </c>
      <c r="AA304" s="200" t="str">
        <f t="shared" si="37"/>
        <v/>
      </c>
      <c r="AB304" s="200" t="str">
        <f t="shared" si="38"/>
        <v/>
      </c>
      <c r="AC304" s="201"/>
      <c r="AD304" s="201"/>
      <c r="AE304" s="77">
        <f t="shared" si="39"/>
        <v>0</v>
      </c>
      <c r="AF304" s="77">
        <f t="shared" si="40"/>
        <v>0</v>
      </c>
      <c r="AG304" s="77">
        <f t="array" ref="AG304">IFERROR($D304*U,0)</f>
        <v>0</v>
      </c>
      <c r="AH304" s="77">
        <f t="shared" si="43"/>
        <v>0</v>
      </c>
      <c r="AI304" s="77">
        <f t="shared" si="43"/>
        <v>0</v>
      </c>
      <c r="AJ304" s="203"/>
      <c r="AK304" s="203"/>
      <c r="AL304" s="203"/>
      <c r="AM304" s="203"/>
      <c r="AN304" t="s">
        <v>475</v>
      </c>
      <c r="AO304" t="s">
        <v>475</v>
      </c>
      <c r="AP304" t="s">
        <v>475</v>
      </c>
    </row>
    <row r="305" spans="1:43" customFormat="1" x14ac:dyDescent="0.25">
      <c r="A305" s="198">
        <v>45291</v>
      </c>
      <c r="B305" t="s">
        <v>1158</v>
      </c>
      <c r="C305" t="s">
        <v>1159</v>
      </c>
      <c r="D305" s="5">
        <f t="shared" si="41"/>
        <v>825817.45</v>
      </c>
      <c r="E305" s="199">
        <v>1</v>
      </c>
      <c r="F305" s="5">
        <v>913855.27</v>
      </c>
      <c r="G305" s="5">
        <v>88037.82</v>
      </c>
      <c r="H305" s="1" t="s">
        <v>24</v>
      </c>
      <c r="I305" t="s">
        <v>482</v>
      </c>
      <c r="J305" t="s">
        <v>474</v>
      </c>
      <c r="K305">
        <v>0</v>
      </c>
      <c r="L305" t="s">
        <v>483</v>
      </c>
      <c r="M305" t="s">
        <v>483</v>
      </c>
      <c r="N305" t="s">
        <v>23</v>
      </c>
      <c r="O305" s="5" t="str">
        <f t="shared" si="36"/>
        <v>N</v>
      </c>
      <c r="P305">
        <v>0</v>
      </c>
      <c r="Q305" s="200">
        <v>0</v>
      </c>
      <c r="R305" s="200">
        <f t="shared" si="42"/>
        <v>0</v>
      </c>
      <c r="S305" s="201"/>
      <c r="T305">
        <v>0</v>
      </c>
      <c r="U305" s="201"/>
      <c r="W305" s="201"/>
      <c r="X305" s="202">
        <v>0</v>
      </c>
      <c r="Y305" s="200">
        <v>0</v>
      </c>
      <c r="Z305" s="5">
        <v>0</v>
      </c>
      <c r="AA305" s="200">
        <f t="shared" si="37"/>
        <v>0</v>
      </c>
      <c r="AB305" s="200">
        <f t="shared" si="38"/>
        <v>0</v>
      </c>
      <c r="AC305" s="201"/>
      <c r="AD305" s="201"/>
      <c r="AE305" s="77">
        <f t="shared" si="39"/>
        <v>0</v>
      </c>
      <c r="AF305" s="77">
        <f t="shared" si="40"/>
        <v>0</v>
      </c>
      <c r="AG305" s="77">
        <f t="array" ref="AG305">IFERROR($D305*U,0)</f>
        <v>0</v>
      </c>
      <c r="AH305" s="77">
        <f t="shared" si="43"/>
        <v>0</v>
      </c>
      <c r="AI305" s="77">
        <f t="shared" si="43"/>
        <v>0</v>
      </c>
      <c r="AJ305" s="203"/>
      <c r="AK305" s="203"/>
      <c r="AL305" s="203"/>
      <c r="AM305" s="203"/>
      <c r="AN305" t="s">
        <v>475</v>
      </c>
      <c r="AO305" t="s">
        <v>475</v>
      </c>
      <c r="AP305" t="s">
        <v>475</v>
      </c>
    </row>
    <row r="306" spans="1:43" customFormat="1" x14ac:dyDescent="0.25">
      <c r="A306" s="198">
        <v>45291</v>
      </c>
      <c r="B306" t="s">
        <v>1160</v>
      </c>
      <c r="C306" t="s">
        <v>1161</v>
      </c>
      <c r="D306" s="5">
        <f t="shared" si="41"/>
        <v>0</v>
      </c>
      <c r="E306" s="199">
        <v>1</v>
      </c>
      <c r="F306" s="5">
        <v>1653130.51</v>
      </c>
      <c r="G306" s="5">
        <v>2235899</v>
      </c>
      <c r="H306" s="1" t="s">
        <v>24</v>
      </c>
      <c r="I306" t="s">
        <v>473</v>
      </c>
      <c r="J306" t="s">
        <v>474</v>
      </c>
      <c r="K306">
        <v>0</v>
      </c>
      <c r="L306" t="s">
        <v>473</v>
      </c>
      <c r="M306" t="s">
        <v>473</v>
      </c>
      <c r="N306" t="s">
        <v>23</v>
      </c>
      <c r="O306" s="5" t="str">
        <f t="shared" si="36"/>
        <v>N</v>
      </c>
      <c r="P306" t="s">
        <v>475</v>
      </c>
      <c r="Q306" s="200" t="s">
        <v>475</v>
      </c>
      <c r="R306" s="200" t="str">
        <f t="shared" si="42"/>
        <v/>
      </c>
      <c r="S306" s="201"/>
      <c r="T306" t="s">
        <v>475</v>
      </c>
      <c r="U306" s="201"/>
      <c r="W306" s="201"/>
      <c r="X306" s="202">
        <v>0</v>
      </c>
      <c r="Y306" s="200" t="s">
        <v>475</v>
      </c>
      <c r="Z306" s="5" t="s">
        <v>475</v>
      </c>
      <c r="AA306" s="200" t="str">
        <f t="shared" si="37"/>
        <v/>
      </c>
      <c r="AB306" s="200" t="str">
        <f t="shared" si="38"/>
        <v/>
      </c>
      <c r="AC306" s="201"/>
      <c r="AD306" s="201"/>
      <c r="AE306" s="77">
        <f t="shared" si="39"/>
        <v>0</v>
      </c>
      <c r="AF306" s="77">
        <f t="shared" si="40"/>
        <v>0</v>
      </c>
      <c r="AG306" s="77">
        <f t="array" ref="AG306">IFERROR($D306*U,0)</f>
        <v>0</v>
      </c>
      <c r="AH306" s="77">
        <f t="shared" si="43"/>
        <v>0</v>
      </c>
      <c r="AI306" s="77">
        <f t="shared" si="43"/>
        <v>0</v>
      </c>
      <c r="AJ306" s="203"/>
      <c r="AK306" s="203"/>
      <c r="AL306" s="203"/>
      <c r="AM306" s="203"/>
      <c r="AN306" t="s">
        <v>475</v>
      </c>
      <c r="AO306" t="s">
        <v>475</v>
      </c>
      <c r="AP306" t="s">
        <v>475</v>
      </c>
    </row>
    <row r="307" spans="1:43" customFormat="1" x14ac:dyDescent="0.25">
      <c r="A307" s="198">
        <v>45291</v>
      </c>
      <c r="B307" t="s">
        <v>898</v>
      </c>
      <c r="C307" t="s">
        <v>1162</v>
      </c>
      <c r="D307" s="5">
        <f t="shared" si="41"/>
        <v>740814.48</v>
      </c>
      <c r="E307" s="199">
        <v>1</v>
      </c>
      <c r="F307" s="5">
        <v>860262.59</v>
      </c>
      <c r="G307" s="5">
        <v>119448.11</v>
      </c>
      <c r="H307" s="1" t="s">
        <v>24</v>
      </c>
      <c r="I307" t="s">
        <v>473</v>
      </c>
      <c r="J307" t="s">
        <v>474</v>
      </c>
      <c r="K307">
        <v>0</v>
      </c>
      <c r="L307" t="s">
        <v>473</v>
      </c>
      <c r="M307" t="s">
        <v>473</v>
      </c>
      <c r="N307" t="s">
        <v>23</v>
      </c>
      <c r="O307" s="5" t="str">
        <f t="shared" si="36"/>
        <v>N</v>
      </c>
      <c r="P307" t="s">
        <v>475</v>
      </c>
      <c r="Q307" s="200" t="s">
        <v>475</v>
      </c>
      <c r="R307" s="200" t="str">
        <f t="shared" si="42"/>
        <v/>
      </c>
      <c r="S307" s="201"/>
      <c r="T307" t="s">
        <v>475</v>
      </c>
      <c r="U307" s="201"/>
      <c r="W307" s="201"/>
      <c r="X307" s="202">
        <v>0</v>
      </c>
      <c r="Y307" s="200" t="s">
        <v>475</v>
      </c>
      <c r="Z307" s="5" t="s">
        <v>475</v>
      </c>
      <c r="AA307" s="200" t="str">
        <f t="shared" si="37"/>
        <v/>
      </c>
      <c r="AB307" s="200" t="str">
        <f t="shared" si="38"/>
        <v/>
      </c>
      <c r="AC307" s="201"/>
      <c r="AD307" s="201"/>
      <c r="AE307" s="77">
        <f t="shared" si="39"/>
        <v>0</v>
      </c>
      <c r="AF307" s="77">
        <f t="shared" si="40"/>
        <v>0</v>
      </c>
      <c r="AG307" s="77">
        <f t="array" ref="AG307">IFERROR($D307*U,0)</f>
        <v>0</v>
      </c>
      <c r="AH307" s="77">
        <f t="shared" si="43"/>
        <v>0</v>
      </c>
      <c r="AI307" s="77">
        <f t="shared" si="43"/>
        <v>0</v>
      </c>
      <c r="AJ307" s="203"/>
      <c r="AK307" s="203"/>
      <c r="AL307" s="203"/>
      <c r="AM307" s="203"/>
      <c r="AN307" t="s">
        <v>475</v>
      </c>
      <c r="AO307" t="s">
        <v>475</v>
      </c>
      <c r="AP307" t="s">
        <v>475</v>
      </c>
    </row>
    <row r="308" spans="1:43" customFormat="1" x14ac:dyDescent="0.25">
      <c r="A308" s="198">
        <v>45291</v>
      </c>
      <c r="B308" t="s">
        <v>1163</v>
      </c>
      <c r="C308" t="s">
        <v>1164</v>
      </c>
      <c r="D308" s="5">
        <f t="shared" si="41"/>
        <v>21474009.140000001</v>
      </c>
      <c r="E308" s="199">
        <v>1</v>
      </c>
      <c r="F308" s="5">
        <v>22659741.82</v>
      </c>
      <c r="G308" s="5">
        <v>1185732.68</v>
      </c>
      <c r="H308" s="1" t="s">
        <v>23</v>
      </c>
      <c r="I308" t="s">
        <v>500</v>
      </c>
      <c r="J308" t="s">
        <v>504</v>
      </c>
      <c r="K308">
        <v>1</v>
      </c>
      <c r="L308" t="s">
        <v>500</v>
      </c>
      <c r="N308" t="s">
        <v>24</v>
      </c>
      <c r="O308" s="5" t="str">
        <f t="shared" si="36"/>
        <v>N</v>
      </c>
      <c r="P308" t="s">
        <v>475</v>
      </c>
      <c r="Q308" s="200" t="s">
        <v>475</v>
      </c>
      <c r="R308" s="200" t="str">
        <f t="shared" si="42"/>
        <v/>
      </c>
      <c r="S308" s="201"/>
      <c r="T308" t="s">
        <v>475</v>
      </c>
      <c r="U308" s="201"/>
      <c r="W308" s="201"/>
      <c r="X308" s="202">
        <v>0</v>
      </c>
      <c r="Y308" s="200" t="s">
        <v>475</v>
      </c>
      <c r="Z308" s="5" t="s">
        <v>475</v>
      </c>
      <c r="AA308" s="200" t="str">
        <f t="shared" si="37"/>
        <v/>
      </c>
      <c r="AB308" s="200" t="str">
        <f t="shared" si="38"/>
        <v/>
      </c>
      <c r="AC308" s="201"/>
      <c r="AD308" s="201"/>
      <c r="AE308" s="77">
        <f t="shared" si="39"/>
        <v>0</v>
      </c>
      <c r="AF308" s="77">
        <f t="shared" si="40"/>
        <v>0</v>
      </c>
      <c r="AG308" s="77">
        <f t="array" ref="AG308">IFERROR($D308*U,0)</f>
        <v>0</v>
      </c>
      <c r="AH308" s="77">
        <f t="shared" si="43"/>
        <v>0</v>
      </c>
      <c r="AI308" s="77">
        <f t="shared" si="43"/>
        <v>0</v>
      </c>
      <c r="AJ308" s="203"/>
      <c r="AK308" s="203"/>
      <c r="AL308" s="203"/>
      <c r="AM308" s="203"/>
      <c r="AN308" t="s">
        <v>475</v>
      </c>
      <c r="AO308" t="s">
        <v>475</v>
      </c>
      <c r="AP308" t="s">
        <v>475</v>
      </c>
    </row>
    <row r="309" spans="1:43" customFormat="1" x14ac:dyDescent="0.25">
      <c r="A309" s="198">
        <v>45291</v>
      </c>
      <c r="B309" t="s">
        <v>1165</v>
      </c>
      <c r="C309" t="s">
        <v>1166</v>
      </c>
      <c r="D309" s="5">
        <f t="shared" si="41"/>
        <v>97542.080000000002</v>
      </c>
      <c r="E309" s="199">
        <v>0</v>
      </c>
      <c r="F309" s="5">
        <v>97542.080000000002</v>
      </c>
      <c r="G309" s="5">
        <v>0</v>
      </c>
      <c r="H309" s="1" t="s">
        <v>24</v>
      </c>
      <c r="I309" t="s">
        <v>482</v>
      </c>
      <c r="J309" t="s">
        <v>474</v>
      </c>
      <c r="K309">
        <v>0</v>
      </c>
      <c r="L309" t="s">
        <v>483</v>
      </c>
      <c r="M309" t="s">
        <v>483</v>
      </c>
      <c r="N309" t="s">
        <v>23</v>
      </c>
      <c r="O309" s="5" t="str">
        <f t="shared" si="36"/>
        <v>N</v>
      </c>
      <c r="P309" t="s">
        <v>484</v>
      </c>
      <c r="Q309" s="200">
        <v>0</v>
      </c>
      <c r="R309" s="200">
        <f t="shared" si="42"/>
        <v>0</v>
      </c>
      <c r="S309" s="201"/>
      <c r="T309">
        <v>0</v>
      </c>
      <c r="U309" s="201"/>
      <c r="W309" s="201"/>
      <c r="X309" s="202">
        <v>0</v>
      </c>
      <c r="Y309" s="200">
        <v>0</v>
      </c>
      <c r="Z309" s="5">
        <v>0</v>
      </c>
      <c r="AA309" s="200">
        <f t="shared" si="37"/>
        <v>0</v>
      </c>
      <c r="AB309" s="200">
        <f t="shared" si="38"/>
        <v>0</v>
      </c>
      <c r="AC309" s="201"/>
      <c r="AD309" s="201"/>
      <c r="AE309" s="77">
        <f t="shared" si="39"/>
        <v>0</v>
      </c>
      <c r="AF309" s="77">
        <f t="shared" si="40"/>
        <v>0</v>
      </c>
      <c r="AG309" s="77">
        <f t="array" ref="AG309">IFERROR($D309*U,0)</f>
        <v>0</v>
      </c>
      <c r="AH309" s="77">
        <f t="shared" si="43"/>
        <v>0</v>
      </c>
      <c r="AI309" s="77">
        <f t="shared" si="43"/>
        <v>0</v>
      </c>
      <c r="AJ309" s="203"/>
      <c r="AK309" s="203"/>
      <c r="AL309" s="203"/>
      <c r="AM309" s="203"/>
      <c r="AN309" t="s">
        <v>25</v>
      </c>
      <c r="AO309" t="s">
        <v>1167</v>
      </c>
      <c r="AP309" t="s">
        <v>475</v>
      </c>
    </row>
    <row r="310" spans="1:43" customFormat="1" x14ac:dyDescent="0.25">
      <c r="A310" s="198">
        <v>45291</v>
      </c>
      <c r="B310" t="s">
        <v>1168</v>
      </c>
      <c r="C310" t="s">
        <v>1169</v>
      </c>
      <c r="D310" s="5">
        <f t="shared" si="41"/>
        <v>0</v>
      </c>
      <c r="E310" s="199">
        <v>1</v>
      </c>
      <c r="F310" s="5">
        <v>207548.67</v>
      </c>
      <c r="G310" s="5">
        <v>210141.52</v>
      </c>
      <c r="H310" s="1" t="s">
        <v>24</v>
      </c>
      <c r="I310" t="s">
        <v>482</v>
      </c>
      <c r="J310" t="s">
        <v>474</v>
      </c>
      <c r="K310">
        <v>0</v>
      </c>
      <c r="L310" t="s">
        <v>483</v>
      </c>
      <c r="M310" t="s">
        <v>483</v>
      </c>
      <c r="N310" t="s">
        <v>23</v>
      </c>
      <c r="O310" s="5" t="str">
        <f t="shared" si="36"/>
        <v>N</v>
      </c>
      <c r="P310" t="s">
        <v>487</v>
      </c>
      <c r="Q310" s="200">
        <v>0.71</v>
      </c>
      <c r="R310" s="200">
        <f t="shared" si="42"/>
        <v>0.71</v>
      </c>
      <c r="S310" s="201"/>
      <c r="T310">
        <v>9.0000000000000011E-3</v>
      </c>
      <c r="U310" s="201"/>
      <c r="V310">
        <v>1</v>
      </c>
      <c r="W310" s="201"/>
      <c r="X310" s="202">
        <v>0</v>
      </c>
      <c r="Y310" s="200">
        <v>0</v>
      </c>
      <c r="Z310" s="5">
        <v>9.0000000000000011E-3</v>
      </c>
      <c r="AA310" s="200">
        <f t="shared" si="37"/>
        <v>0</v>
      </c>
      <c r="AB310" s="200">
        <f t="shared" si="38"/>
        <v>9.0000000000000011E-3</v>
      </c>
      <c r="AC310" s="201"/>
      <c r="AD310" s="201"/>
      <c r="AE310" s="77">
        <f t="shared" si="39"/>
        <v>0</v>
      </c>
      <c r="AF310" s="77">
        <f t="shared" si="40"/>
        <v>0</v>
      </c>
      <c r="AG310" s="77">
        <f t="array" ref="AG310">IFERROR($D310*U,0)</f>
        <v>0</v>
      </c>
      <c r="AH310" s="77">
        <f t="shared" si="43"/>
        <v>0</v>
      </c>
      <c r="AI310" s="77">
        <f t="shared" si="43"/>
        <v>0</v>
      </c>
      <c r="AJ310" s="203"/>
      <c r="AK310" s="203"/>
      <c r="AL310" s="203"/>
      <c r="AM310" s="203"/>
      <c r="AN310" t="s">
        <v>25</v>
      </c>
      <c r="AO310" t="s">
        <v>1170</v>
      </c>
      <c r="AP310" t="s">
        <v>475</v>
      </c>
    </row>
    <row r="311" spans="1:43" customFormat="1" x14ac:dyDescent="0.25">
      <c r="A311" s="198">
        <v>45291</v>
      </c>
      <c r="B311" t="s">
        <v>1171</v>
      </c>
      <c r="C311" t="s">
        <v>1172</v>
      </c>
      <c r="D311" s="5">
        <f t="shared" si="41"/>
        <v>18884.839999999997</v>
      </c>
      <c r="E311" s="199">
        <v>1</v>
      </c>
      <c r="F311" s="5">
        <v>41956.2</v>
      </c>
      <c r="G311" s="5">
        <v>23071.360000000001</v>
      </c>
      <c r="H311" s="1" t="s">
        <v>24</v>
      </c>
      <c r="I311" t="s">
        <v>482</v>
      </c>
      <c r="J311" t="s">
        <v>474</v>
      </c>
      <c r="K311">
        <v>0</v>
      </c>
      <c r="L311" t="s">
        <v>483</v>
      </c>
      <c r="M311" t="s">
        <v>483</v>
      </c>
      <c r="N311" t="s">
        <v>23</v>
      </c>
      <c r="O311" s="5" t="str">
        <f t="shared" si="36"/>
        <v>N</v>
      </c>
      <c r="P311" t="s">
        <v>487</v>
      </c>
      <c r="Q311" s="200">
        <v>0</v>
      </c>
      <c r="R311" s="200">
        <f t="shared" si="42"/>
        <v>0</v>
      </c>
      <c r="S311" s="201"/>
      <c r="T311">
        <v>0</v>
      </c>
      <c r="U311" s="201"/>
      <c r="W311" s="201"/>
      <c r="X311" s="202">
        <v>0</v>
      </c>
      <c r="Y311" s="200">
        <v>0</v>
      </c>
      <c r="Z311" s="5">
        <v>0</v>
      </c>
      <c r="AA311" s="200">
        <f t="shared" si="37"/>
        <v>0</v>
      </c>
      <c r="AB311" s="200">
        <f t="shared" si="38"/>
        <v>0</v>
      </c>
      <c r="AC311" s="201"/>
      <c r="AD311" s="201"/>
      <c r="AE311" s="77">
        <f t="shared" si="39"/>
        <v>0</v>
      </c>
      <c r="AF311" s="77">
        <f t="shared" si="40"/>
        <v>0</v>
      </c>
      <c r="AG311" s="77">
        <f t="array" ref="AG311">IFERROR($D311*U,0)</f>
        <v>0</v>
      </c>
      <c r="AH311" s="77">
        <f t="shared" si="43"/>
        <v>0</v>
      </c>
      <c r="AI311" s="77">
        <f t="shared" si="43"/>
        <v>0</v>
      </c>
      <c r="AJ311" s="203"/>
      <c r="AK311" s="203"/>
      <c r="AL311" s="203"/>
      <c r="AM311" s="203"/>
      <c r="AN311" t="s">
        <v>475</v>
      </c>
      <c r="AO311" t="s">
        <v>475</v>
      </c>
      <c r="AP311" t="s">
        <v>475</v>
      </c>
    </row>
    <row r="312" spans="1:43" customFormat="1" x14ac:dyDescent="0.25">
      <c r="A312" s="198">
        <v>45291</v>
      </c>
      <c r="B312" t="s">
        <v>1173</v>
      </c>
      <c r="C312" t="s">
        <v>1174</v>
      </c>
      <c r="D312" s="5">
        <f t="shared" si="41"/>
        <v>2057701.4700000002</v>
      </c>
      <c r="E312" s="199">
        <v>1</v>
      </c>
      <c r="F312" s="5">
        <v>2970305.81</v>
      </c>
      <c r="G312" s="5">
        <v>912604.34</v>
      </c>
      <c r="H312" s="1" t="s">
        <v>24</v>
      </c>
      <c r="I312" t="s">
        <v>473</v>
      </c>
      <c r="J312" t="s">
        <v>474</v>
      </c>
      <c r="K312">
        <v>0</v>
      </c>
      <c r="L312" t="s">
        <v>473</v>
      </c>
      <c r="M312" t="s">
        <v>473</v>
      </c>
      <c r="N312" t="s">
        <v>23</v>
      </c>
      <c r="O312" s="5" t="str">
        <f t="shared" si="36"/>
        <v>N</v>
      </c>
      <c r="P312" t="s">
        <v>475</v>
      </c>
      <c r="Q312" s="200" t="s">
        <v>475</v>
      </c>
      <c r="R312" s="200" t="str">
        <f t="shared" si="42"/>
        <v/>
      </c>
      <c r="S312" s="201"/>
      <c r="T312" t="s">
        <v>475</v>
      </c>
      <c r="U312" s="201"/>
      <c r="W312" s="201"/>
      <c r="X312" s="202">
        <v>0</v>
      </c>
      <c r="Y312" s="200" t="s">
        <v>475</v>
      </c>
      <c r="Z312" s="5" t="s">
        <v>475</v>
      </c>
      <c r="AA312" s="200" t="str">
        <f t="shared" si="37"/>
        <v/>
      </c>
      <c r="AB312" s="200" t="str">
        <f t="shared" si="38"/>
        <v/>
      </c>
      <c r="AC312" s="201"/>
      <c r="AD312" s="201"/>
      <c r="AE312" s="77">
        <f t="shared" si="39"/>
        <v>0</v>
      </c>
      <c r="AF312" s="77">
        <f t="shared" si="40"/>
        <v>0</v>
      </c>
      <c r="AG312" s="77">
        <f t="array" ref="AG312">IFERROR($D312*U,0)</f>
        <v>0</v>
      </c>
      <c r="AH312" s="77">
        <f t="shared" si="43"/>
        <v>0</v>
      </c>
      <c r="AI312" s="77">
        <f t="shared" si="43"/>
        <v>0</v>
      </c>
      <c r="AJ312" s="203"/>
      <c r="AK312" s="203"/>
      <c r="AL312" s="203"/>
      <c r="AM312" s="203"/>
      <c r="AN312" t="s">
        <v>475</v>
      </c>
      <c r="AO312" t="s">
        <v>475</v>
      </c>
      <c r="AP312" t="s">
        <v>475</v>
      </c>
    </row>
    <row r="313" spans="1:43" customFormat="1" x14ac:dyDescent="0.25">
      <c r="A313" s="198">
        <v>45291</v>
      </c>
      <c r="B313" t="s">
        <v>1175</v>
      </c>
      <c r="C313" t="s">
        <v>1176</v>
      </c>
      <c r="D313" s="5">
        <f t="shared" si="41"/>
        <v>2904199.9699999997</v>
      </c>
      <c r="E313" s="199">
        <v>1</v>
      </c>
      <c r="F313" s="5">
        <v>2995371.59</v>
      </c>
      <c r="G313" s="5">
        <v>91171.62</v>
      </c>
      <c r="H313" s="1" t="s">
        <v>24</v>
      </c>
      <c r="I313" t="s">
        <v>473</v>
      </c>
      <c r="J313" t="s">
        <v>474</v>
      </c>
      <c r="K313">
        <v>0</v>
      </c>
      <c r="L313" t="s">
        <v>473</v>
      </c>
      <c r="M313" t="s">
        <v>473</v>
      </c>
      <c r="N313" t="s">
        <v>23</v>
      </c>
      <c r="O313" s="5" t="str">
        <f t="shared" si="36"/>
        <v>N</v>
      </c>
      <c r="P313" t="s">
        <v>475</v>
      </c>
      <c r="Q313" s="200" t="s">
        <v>475</v>
      </c>
      <c r="R313" s="200" t="str">
        <f t="shared" si="42"/>
        <v/>
      </c>
      <c r="S313" s="201"/>
      <c r="T313" t="s">
        <v>475</v>
      </c>
      <c r="U313" s="201"/>
      <c r="W313" s="201"/>
      <c r="X313" s="202">
        <v>0</v>
      </c>
      <c r="Y313" s="200" t="s">
        <v>475</v>
      </c>
      <c r="Z313" s="5" t="s">
        <v>475</v>
      </c>
      <c r="AA313" s="200" t="str">
        <f t="shared" si="37"/>
        <v/>
      </c>
      <c r="AB313" s="200" t="str">
        <f t="shared" si="38"/>
        <v/>
      </c>
      <c r="AC313" s="201"/>
      <c r="AD313" s="201"/>
      <c r="AE313" s="77">
        <f t="shared" si="39"/>
        <v>0</v>
      </c>
      <c r="AF313" s="77">
        <f t="shared" si="40"/>
        <v>0</v>
      </c>
      <c r="AG313" s="77">
        <f t="array" ref="AG313">IFERROR($D313*U,0)</f>
        <v>0</v>
      </c>
      <c r="AH313" s="77">
        <f t="shared" si="43"/>
        <v>0</v>
      </c>
      <c r="AI313" s="77">
        <f t="shared" si="43"/>
        <v>0</v>
      </c>
      <c r="AJ313" s="203"/>
      <c r="AK313" s="203"/>
      <c r="AL313" s="203"/>
      <c r="AM313" s="203"/>
      <c r="AN313" t="s">
        <v>475</v>
      </c>
      <c r="AO313" t="s">
        <v>475</v>
      </c>
      <c r="AP313" t="s">
        <v>475</v>
      </c>
    </row>
    <row r="314" spans="1:43" customFormat="1" x14ac:dyDescent="0.25">
      <c r="A314" s="198">
        <v>45291</v>
      </c>
      <c r="B314" t="s">
        <v>1177</v>
      </c>
      <c r="C314" t="s">
        <v>1178</v>
      </c>
      <c r="D314" s="5">
        <f t="shared" si="41"/>
        <v>6274</v>
      </c>
      <c r="E314" s="199">
        <v>1</v>
      </c>
      <c r="F314" s="5">
        <v>199569.9</v>
      </c>
      <c r="G314" s="5">
        <v>193295.9</v>
      </c>
      <c r="H314" s="1" t="s">
        <v>23</v>
      </c>
      <c r="I314" t="s">
        <v>500</v>
      </c>
      <c r="J314" t="s">
        <v>474</v>
      </c>
      <c r="K314">
        <v>0</v>
      </c>
      <c r="L314" t="s">
        <v>500</v>
      </c>
      <c r="M314" s="208" t="s">
        <v>506</v>
      </c>
      <c r="N314" t="s">
        <v>23</v>
      </c>
      <c r="O314" s="5" t="str">
        <f t="shared" si="36"/>
        <v>N</v>
      </c>
      <c r="P314" s="208" t="s">
        <v>487</v>
      </c>
      <c r="Q314" s="200" t="s">
        <v>475</v>
      </c>
      <c r="R314" s="200" t="str">
        <f t="shared" si="42"/>
        <v/>
      </c>
      <c r="S314" s="201"/>
      <c r="T314" t="s">
        <v>475</v>
      </c>
      <c r="U314" s="201"/>
      <c r="W314" s="201"/>
      <c r="X314" s="202">
        <v>0</v>
      </c>
      <c r="Y314" s="200" t="s">
        <v>475</v>
      </c>
      <c r="Z314" s="5" t="s">
        <v>475</v>
      </c>
      <c r="AA314" s="200" t="str">
        <f t="shared" si="37"/>
        <v/>
      </c>
      <c r="AB314" s="200" t="str">
        <f t="shared" si="38"/>
        <v/>
      </c>
      <c r="AC314" s="201"/>
      <c r="AD314" s="201"/>
      <c r="AE314" s="77">
        <f t="shared" si="39"/>
        <v>0</v>
      </c>
      <c r="AF314" s="77">
        <f t="shared" si="40"/>
        <v>0</v>
      </c>
      <c r="AG314" s="77">
        <f t="array" ref="AG314">IFERROR($D314*U,0)</f>
        <v>0</v>
      </c>
      <c r="AH314" s="77">
        <f t="shared" si="43"/>
        <v>0</v>
      </c>
      <c r="AI314" s="77">
        <f t="shared" si="43"/>
        <v>0</v>
      </c>
      <c r="AJ314" s="203"/>
      <c r="AK314" s="203"/>
      <c r="AL314" s="203"/>
      <c r="AM314" s="203"/>
      <c r="AN314" t="s">
        <v>22</v>
      </c>
      <c r="AO314" t="s">
        <v>910</v>
      </c>
      <c r="AP314" t="s">
        <v>911</v>
      </c>
      <c r="AQ314" s="208" t="s">
        <v>490</v>
      </c>
    </row>
    <row r="315" spans="1:43" customFormat="1" x14ac:dyDescent="0.25">
      <c r="A315" s="198">
        <v>45291</v>
      </c>
      <c r="B315" t="s">
        <v>1179</v>
      </c>
      <c r="C315" t="s">
        <v>1180</v>
      </c>
      <c r="D315" s="5">
        <f t="shared" si="41"/>
        <v>0</v>
      </c>
      <c r="E315" s="199">
        <v>1</v>
      </c>
      <c r="F315" s="5">
        <v>102725.11</v>
      </c>
      <c r="G315" s="5">
        <v>205543.78</v>
      </c>
      <c r="H315" s="1" t="s">
        <v>23</v>
      </c>
      <c r="I315" t="s">
        <v>500</v>
      </c>
      <c r="J315" t="s">
        <v>474</v>
      </c>
      <c r="K315">
        <v>0</v>
      </c>
      <c r="L315" t="s">
        <v>500</v>
      </c>
      <c r="M315" s="208" t="s">
        <v>506</v>
      </c>
      <c r="N315" t="s">
        <v>23</v>
      </c>
      <c r="O315" s="5" t="str">
        <f t="shared" si="36"/>
        <v>N</v>
      </c>
      <c r="P315" s="208" t="s">
        <v>487</v>
      </c>
      <c r="Q315" s="200" t="s">
        <v>475</v>
      </c>
      <c r="R315" s="204">
        <v>0.99399999999999999</v>
      </c>
      <c r="S315" s="201"/>
      <c r="T315" s="208">
        <v>7.0000000000000007E-2</v>
      </c>
      <c r="U315" s="201"/>
      <c r="V315" s="208">
        <v>1</v>
      </c>
      <c r="W315" s="201"/>
      <c r="X315" s="202">
        <v>0</v>
      </c>
      <c r="Y315" s="200" t="s">
        <v>475</v>
      </c>
      <c r="Z315" s="205">
        <v>7.0000000000000007E-2</v>
      </c>
      <c r="AA315" s="200" t="str">
        <f t="shared" si="37"/>
        <v/>
      </c>
      <c r="AB315" s="200">
        <f t="shared" si="38"/>
        <v>7.0000000000000007E-2</v>
      </c>
      <c r="AC315" s="201"/>
      <c r="AD315" s="201"/>
      <c r="AE315" s="77">
        <f t="shared" si="39"/>
        <v>0</v>
      </c>
      <c r="AF315" s="77">
        <f t="shared" si="40"/>
        <v>0</v>
      </c>
      <c r="AG315" s="77">
        <f t="array" ref="AG315">IFERROR($D315*U,0)</f>
        <v>0</v>
      </c>
      <c r="AH315" s="77">
        <f t="shared" si="43"/>
        <v>0</v>
      </c>
      <c r="AI315" s="77">
        <f t="shared" si="43"/>
        <v>0</v>
      </c>
      <c r="AJ315" s="203"/>
      <c r="AK315" s="203"/>
      <c r="AL315" s="203"/>
      <c r="AM315" s="203"/>
      <c r="AN315" t="s">
        <v>22</v>
      </c>
      <c r="AO315" t="s">
        <v>1181</v>
      </c>
      <c r="AP315" t="s">
        <v>1182</v>
      </c>
      <c r="AQ315" s="208" t="s">
        <v>490</v>
      </c>
    </row>
    <row r="316" spans="1:43" customFormat="1" x14ac:dyDescent="0.25">
      <c r="A316" s="198">
        <v>45291</v>
      </c>
      <c r="B316" t="s">
        <v>1183</v>
      </c>
      <c r="C316" t="s">
        <v>1184</v>
      </c>
      <c r="D316" s="5">
        <f t="shared" si="41"/>
        <v>56306.200000000012</v>
      </c>
      <c r="E316" s="199">
        <v>1</v>
      </c>
      <c r="F316" s="5">
        <v>200828.76</v>
      </c>
      <c r="G316" s="5">
        <v>144522.56</v>
      </c>
      <c r="H316" s="1" t="s">
        <v>24</v>
      </c>
      <c r="I316" t="s">
        <v>473</v>
      </c>
      <c r="J316" t="s">
        <v>474</v>
      </c>
      <c r="K316">
        <v>0</v>
      </c>
      <c r="L316" t="s">
        <v>473</v>
      </c>
      <c r="M316" t="s">
        <v>473</v>
      </c>
      <c r="N316" t="s">
        <v>23</v>
      </c>
      <c r="O316" s="5" t="str">
        <f t="shared" si="36"/>
        <v>N</v>
      </c>
      <c r="P316" t="s">
        <v>475</v>
      </c>
      <c r="Q316" s="200" t="s">
        <v>475</v>
      </c>
      <c r="R316" s="200" t="str">
        <f t="shared" ref="R316:R379" si="44">IFERROR(V316*Q316,"")</f>
        <v/>
      </c>
      <c r="S316" s="201"/>
      <c r="T316" t="s">
        <v>475</v>
      </c>
      <c r="U316" s="201"/>
      <c r="W316" s="201"/>
      <c r="X316" s="202">
        <v>0</v>
      </c>
      <c r="Y316" s="200" t="s">
        <v>475</v>
      </c>
      <c r="Z316" s="5" t="s">
        <v>475</v>
      </c>
      <c r="AA316" s="200" t="str">
        <f t="shared" si="37"/>
        <v/>
      </c>
      <c r="AB316" s="200" t="str">
        <f t="shared" si="38"/>
        <v/>
      </c>
      <c r="AC316" s="201"/>
      <c r="AD316" s="201"/>
      <c r="AE316" s="77">
        <f t="shared" si="39"/>
        <v>0</v>
      </c>
      <c r="AF316" s="77">
        <f t="shared" si="40"/>
        <v>0</v>
      </c>
      <c r="AG316" s="77">
        <f t="array" ref="AG316">IFERROR($D316*U,0)</f>
        <v>0</v>
      </c>
      <c r="AH316" s="77">
        <f t="shared" si="43"/>
        <v>0</v>
      </c>
      <c r="AI316" s="77">
        <f t="shared" si="43"/>
        <v>0</v>
      </c>
      <c r="AJ316" s="203"/>
      <c r="AK316" s="203"/>
      <c r="AL316" s="203"/>
      <c r="AM316" s="203"/>
      <c r="AN316" t="s">
        <v>475</v>
      </c>
      <c r="AO316" t="s">
        <v>475</v>
      </c>
      <c r="AP316" t="s">
        <v>475</v>
      </c>
    </row>
    <row r="317" spans="1:43" customFormat="1" x14ac:dyDescent="0.25">
      <c r="A317" s="198">
        <v>45291</v>
      </c>
      <c r="B317" t="s">
        <v>1185</v>
      </c>
      <c r="C317" t="s">
        <v>1186</v>
      </c>
      <c r="D317" s="5">
        <f t="shared" si="41"/>
        <v>294138.88</v>
      </c>
      <c r="E317" s="199">
        <v>0</v>
      </c>
      <c r="F317" s="5">
        <v>294138.88</v>
      </c>
      <c r="G317" s="5">
        <v>0</v>
      </c>
      <c r="H317" s="1" t="s">
        <v>23</v>
      </c>
      <c r="I317" t="s">
        <v>500</v>
      </c>
      <c r="J317" t="s">
        <v>504</v>
      </c>
      <c r="K317">
        <v>1</v>
      </c>
      <c r="L317" t="s">
        <v>500</v>
      </c>
      <c r="N317" t="s">
        <v>24</v>
      </c>
      <c r="O317" s="5" t="str">
        <f t="shared" si="36"/>
        <v>N</v>
      </c>
      <c r="P317" t="s">
        <v>475</v>
      </c>
      <c r="Q317" s="200" t="s">
        <v>475</v>
      </c>
      <c r="R317" s="200" t="str">
        <f t="shared" si="44"/>
        <v/>
      </c>
      <c r="S317" s="201"/>
      <c r="T317" t="s">
        <v>475</v>
      </c>
      <c r="U317" s="201"/>
      <c r="W317" s="201"/>
      <c r="X317" s="202">
        <v>0</v>
      </c>
      <c r="Y317" s="200" t="s">
        <v>475</v>
      </c>
      <c r="Z317" s="5" t="s">
        <v>475</v>
      </c>
      <c r="AA317" s="200" t="str">
        <f t="shared" si="37"/>
        <v/>
      </c>
      <c r="AB317" s="200" t="str">
        <f t="shared" si="38"/>
        <v/>
      </c>
      <c r="AC317" s="201"/>
      <c r="AD317" s="201"/>
      <c r="AE317" s="77">
        <f t="shared" si="39"/>
        <v>0</v>
      </c>
      <c r="AF317" s="77">
        <f t="shared" si="40"/>
        <v>0</v>
      </c>
      <c r="AG317" s="77">
        <f t="array" ref="AG317">IFERROR($D317*U,0)</f>
        <v>0</v>
      </c>
      <c r="AH317" s="77">
        <f t="shared" si="43"/>
        <v>0</v>
      </c>
      <c r="AI317" s="77">
        <f t="shared" si="43"/>
        <v>0</v>
      </c>
      <c r="AJ317" s="203"/>
      <c r="AK317" s="203"/>
      <c r="AL317" s="203"/>
      <c r="AM317" s="203"/>
      <c r="AN317" t="s">
        <v>475</v>
      </c>
      <c r="AO317" t="s">
        <v>475</v>
      </c>
      <c r="AP317" t="s">
        <v>475</v>
      </c>
    </row>
    <row r="318" spans="1:43" customFormat="1" x14ac:dyDescent="0.25">
      <c r="A318" s="198">
        <v>45291</v>
      </c>
      <c r="B318" t="s">
        <v>1187</v>
      </c>
      <c r="C318" t="s">
        <v>1188</v>
      </c>
      <c r="D318" s="5">
        <f t="shared" si="41"/>
        <v>6410751.7799999993</v>
      </c>
      <c r="E318" s="199">
        <v>0</v>
      </c>
      <c r="F318" s="5">
        <v>6410751.7799999993</v>
      </c>
      <c r="G318" s="5">
        <v>0</v>
      </c>
      <c r="H318" s="1" t="s">
        <v>23</v>
      </c>
      <c r="I318" t="s">
        <v>500</v>
      </c>
      <c r="J318" t="s">
        <v>504</v>
      </c>
      <c r="K318">
        <v>1</v>
      </c>
      <c r="L318" t="s">
        <v>500</v>
      </c>
      <c r="N318" t="s">
        <v>24</v>
      </c>
      <c r="O318" s="5" t="str">
        <f t="shared" si="36"/>
        <v>N</v>
      </c>
      <c r="P318" t="s">
        <v>475</v>
      </c>
      <c r="Q318" s="200" t="s">
        <v>475</v>
      </c>
      <c r="R318" s="200" t="str">
        <f t="shared" si="44"/>
        <v/>
      </c>
      <c r="S318" s="201"/>
      <c r="T318" t="s">
        <v>475</v>
      </c>
      <c r="U318" s="201"/>
      <c r="W318" s="201"/>
      <c r="X318" s="202">
        <v>0</v>
      </c>
      <c r="Y318" s="200" t="s">
        <v>475</v>
      </c>
      <c r="Z318" s="5" t="s">
        <v>475</v>
      </c>
      <c r="AA318" s="200" t="str">
        <f t="shared" si="37"/>
        <v/>
      </c>
      <c r="AB318" s="200" t="str">
        <f t="shared" si="38"/>
        <v/>
      </c>
      <c r="AC318" s="201"/>
      <c r="AD318" s="201"/>
      <c r="AE318" s="77">
        <f t="shared" si="39"/>
        <v>0</v>
      </c>
      <c r="AF318" s="77">
        <f t="shared" si="40"/>
        <v>0</v>
      </c>
      <c r="AG318" s="77">
        <f t="array" ref="AG318">IFERROR($D318*U,0)</f>
        <v>0</v>
      </c>
      <c r="AH318" s="77">
        <f t="shared" si="43"/>
        <v>0</v>
      </c>
      <c r="AI318" s="77">
        <f t="shared" si="43"/>
        <v>0</v>
      </c>
      <c r="AJ318" s="203"/>
      <c r="AK318" s="203"/>
      <c r="AL318" s="203"/>
      <c r="AM318" s="203"/>
      <c r="AN318" t="s">
        <v>475</v>
      </c>
      <c r="AO318" t="s">
        <v>475</v>
      </c>
      <c r="AP318" t="s">
        <v>475</v>
      </c>
    </row>
    <row r="319" spans="1:43" customFormat="1" x14ac:dyDescent="0.25">
      <c r="A319" s="198">
        <v>45291</v>
      </c>
      <c r="B319" t="s">
        <v>1189</v>
      </c>
      <c r="C319" t="s">
        <v>1190</v>
      </c>
      <c r="D319" s="5">
        <f t="shared" si="41"/>
        <v>5737185.3500000006</v>
      </c>
      <c r="E319" s="199">
        <v>1</v>
      </c>
      <c r="F319" s="5">
        <v>5780626.9100000001</v>
      </c>
      <c r="G319" s="5">
        <v>43441.56</v>
      </c>
      <c r="H319" s="1" t="s">
        <v>24</v>
      </c>
      <c r="I319" t="s">
        <v>473</v>
      </c>
      <c r="J319" t="s">
        <v>474</v>
      </c>
      <c r="K319">
        <v>0</v>
      </c>
      <c r="L319" t="s">
        <v>473</v>
      </c>
      <c r="M319" t="s">
        <v>473</v>
      </c>
      <c r="N319" t="s">
        <v>23</v>
      </c>
      <c r="O319" s="5" t="str">
        <f t="shared" si="36"/>
        <v>N</v>
      </c>
      <c r="P319" t="s">
        <v>475</v>
      </c>
      <c r="Q319" s="200" t="s">
        <v>475</v>
      </c>
      <c r="R319" s="200" t="str">
        <f t="shared" si="44"/>
        <v/>
      </c>
      <c r="S319" s="201"/>
      <c r="T319" t="s">
        <v>475</v>
      </c>
      <c r="U319" s="201"/>
      <c r="W319" s="201"/>
      <c r="X319" s="202">
        <v>0</v>
      </c>
      <c r="Y319" s="200" t="s">
        <v>475</v>
      </c>
      <c r="Z319" s="5" t="s">
        <v>475</v>
      </c>
      <c r="AA319" s="200" t="str">
        <f t="shared" si="37"/>
        <v/>
      </c>
      <c r="AB319" s="200" t="str">
        <f t="shared" si="38"/>
        <v/>
      </c>
      <c r="AC319" s="201"/>
      <c r="AD319" s="201"/>
      <c r="AE319" s="77">
        <f t="shared" si="39"/>
        <v>0</v>
      </c>
      <c r="AF319" s="77">
        <f t="shared" si="40"/>
        <v>0</v>
      </c>
      <c r="AG319" s="77">
        <f t="array" ref="AG319">IFERROR($D319*U,0)</f>
        <v>0</v>
      </c>
      <c r="AH319" s="77">
        <f t="shared" si="43"/>
        <v>0</v>
      </c>
      <c r="AI319" s="77">
        <f t="shared" si="43"/>
        <v>0</v>
      </c>
      <c r="AJ319" s="203"/>
      <c r="AK319" s="203"/>
      <c r="AL319" s="203"/>
      <c r="AM319" s="203"/>
      <c r="AN319" t="s">
        <v>475</v>
      </c>
      <c r="AO319" t="s">
        <v>475</v>
      </c>
      <c r="AP319" t="s">
        <v>475</v>
      </c>
    </row>
    <row r="320" spans="1:43" customFormat="1" x14ac:dyDescent="0.25">
      <c r="A320" s="198">
        <v>45291</v>
      </c>
      <c r="B320" t="s">
        <v>1191</v>
      </c>
      <c r="C320" t="s">
        <v>1192</v>
      </c>
      <c r="D320" s="5">
        <f t="shared" si="41"/>
        <v>0</v>
      </c>
      <c r="E320" s="199">
        <v>1</v>
      </c>
      <c r="F320" s="5">
        <v>697.44</v>
      </c>
      <c r="G320" s="5">
        <v>704.9</v>
      </c>
      <c r="H320" s="1" t="s">
        <v>24</v>
      </c>
      <c r="I320" t="s">
        <v>473</v>
      </c>
      <c r="J320" t="s">
        <v>474</v>
      </c>
      <c r="K320">
        <v>0</v>
      </c>
      <c r="L320" t="s">
        <v>473</v>
      </c>
      <c r="M320" t="s">
        <v>473</v>
      </c>
      <c r="N320" t="s">
        <v>23</v>
      </c>
      <c r="O320" s="5" t="str">
        <f t="shared" si="36"/>
        <v>N</v>
      </c>
      <c r="P320" t="s">
        <v>475</v>
      </c>
      <c r="Q320" s="200" t="s">
        <v>475</v>
      </c>
      <c r="R320" s="200" t="str">
        <f t="shared" si="44"/>
        <v/>
      </c>
      <c r="S320" s="201"/>
      <c r="T320" t="s">
        <v>475</v>
      </c>
      <c r="U320" s="201"/>
      <c r="W320" s="201"/>
      <c r="X320" s="202">
        <v>0</v>
      </c>
      <c r="Y320" s="200" t="s">
        <v>475</v>
      </c>
      <c r="Z320" s="5" t="s">
        <v>475</v>
      </c>
      <c r="AA320" s="200" t="str">
        <f t="shared" si="37"/>
        <v/>
      </c>
      <c r="AB320" s="200" t="str">
        <f t="shared" si="38"/>
        <v/>
      </c>
      <c r="AC320" s="201"/>
      <c r="AD320" s="201"/>
      <c r="AE320" s="77">
        <f t="shared" si="39"/>
        <v>0</v>
      </c>
      <c r="AF320" s="77">
        <f t="shared" si="40"/>
        <v>0</v>
      </c>
      <c r="AG320" s="77">
        <f t="array" ref="AG320">IFERROR($D320*U,0)</f>
        <v>0</v>
      </c>
      <c r="AH320" s="77">
        <f t="shared" si="43"/>
        <v>0</v>
      </c>
      <c r="AI320" s="77">
        <f t="shared" si="43"/>
        <v>0</v>
      </c>
      <c r="AJ320" s="203"/>
      <c r="AK320" s="203"/>
      <c r="AL320" s="203"/>
      <c r="AM320" s="203"/>
      <c r="AN320" t="s">
        <v>475</v>
      </c>
      <c r="AO320" t="s">
        <v>475</v>
      </c>
      <c r="AP320" t="s">
        <v>475</v>
      </c>
    </row>
    <row r="321" spans="1:43" customFormat="1" x14ac:dyDescent="0.25">
      <c r="A321" s="198">
        <v>45291</v>
      </c>
      <c r="B321" t="s">
        <v>1193</v>
      </c>
      <c r="C321" t="s">
        <v>1194</v>
      </c>
      <c r="D321" s="5">
        <f t="shared" si="41"/>
        <v>673212.49</v>
      </c>
      <c r="E321" s="199">
        <v>1</v>
      </c>
      <c r="F321" s="5">
        <v>865412.98</v>
      </c>
      <c r="G321" s="5">
        <v>192200.49</v>
      </c>
      <c r="H321" s="1" t="s">
        <v>24</v>
      </c>
      <c r="I321" t="s">
        <v>473</v>
      </c>
      <c r="J321" t="s">
        <v>474</v>
      </c>
      <c r="K321">
        <v>0</v>
      </c>
      <c r="L321" t="s">
        <v>473</v>
      </c>
      <c r="M321" t="s">
        <v>473</v>
      </c>
      <c r="N321" t="s">
        <v>23</v>
      </c>
      <c r="O321" s="5" t="str">
        <f t="shared" si="36"/>
        <v>N</v>
      </c>
      <c r="P321" t="s">
        <v>475</v>
      </c>
      <c r="Q321" s="200" t="s">
        <v>475</v>
      </c>
      <c r="R321" s="200" t="str">
        <f t="shared" si="44"/>
        <v/>
      </c>
      <c r="S321" s="201"/>
      <c r="T321" t="s">
        <v>475</v>
      </c>
      <c r="U321" s="201"/>
      <c r="W321" s="201"/>
      <c r="X321" s="202">
        <v>0</v>
      </c>
      <c r="Y321" s="200" t="s">
        <v>475</v>
      </c>
      <c r="Z321" s="5" t="s">
        <v>475</v>
      </c>
      <c r="AA321" s="200" t="str">
        <f t="shared" si="37"/>
        <v/>
      </c>
      <c r="AB321" s="200" t="str">
        <f t="shared" si="38"/>
        <v/>
      </c>
      <c r="AC321" s="201"/>
      <c r="AD321" s="201"/>
      <c r="AE321" s="77">
        <f t="shared" si="39"/>
        <v>0</v>
      </c>
      <c r="AF321" s="77">
        <f t="shared" si="40"/>
        <v>0</v>
      </c>
      <c r="AG321" s="77">
        <f t="array" ref="AG321">IFERROR($D321*U,0)</f>
        <v>0</v>
      </c>
      <c r="AH321" s="77">
        <f t="shared" si="43"/>
        <v>0</v>
      </c>
      <c r="AI321" s="77">
        <f t="shared" si="43"/>
        <v>0</v>
      </c>
      <c r="AJ321" s="203"/>
      <c r="AK321" s="203"/>
      <c r="AL321" s="203"/>
      <c r="AM321" s="203"/>
      <c r="AN321" t="s">
        <v>475</v>
      </c>
      <c r="AO321" t="s">
        <v>475</v>
      </c>
      <c r="AP321" t="s">
        <v>475</v>
      </c>
    </row>
    <row r="322" spans="1:43" customFormat="1" x14ac:dyDescent="0.25">
      <c r="A322" s="198">
        <v>45291</v>
      </c>
      <c r="B322" t="s">
        <v>1195</v>
      </c>
      <c r="C322" t="s">
        <v>1196</v>
      </c>
      <c r="D322" s="5">
        <f t="shared" si="41"/>
        <v>0</v>
      </c>
      <c r="E322" s="199">
        <v>1</v>
      </c>
      <c r="F322" s="5">
        <v>130307.87000000001</v>
      </c>
      <c r="G322" s="5">
        <v>157825.25</v>
      </c>
      <c r="H322" s="1" t="s">
        <v>24</v>
      </c>
      <c r="I322" t="s">
        <v>473</v>
      </c>
      <c r="J322" t="s">
        <v>474</v>
      </c>
      <c r="K322">
        <v>0</v>
      </c>
      <c r="L322" t="s">
        <v>473</v>
      </c>
      <c r="M322" t="s">
        <v>473</v>
      </c>
      <c r="N322" t="s">
        <v>23</v>
      </c>
      <c r="O322" s="5" t="str">
        <f t="shared" ref="O322:O385" si="45">IF(OR(C322="FIS1",C322="FIS2",C322="FIS4",C322="Red"),"Y","N")</f>
        <v>N</v>
      </c>
      <c r="P322" t="s">
        <v>475</v>
      </c>
      <c r="Q322" s="200" t="s">
        <v>475</v>
      </c>
      <c r="R322" s="200" t="str">
        <f t="shared" si="44"/>
        <v/>
      </c>
      <c r="S322" s="201"/>
      <c r="T322" t="s">
        <v>475</v>
      </c>
      <c r="U322" s="201"/>
      <c r="W322" s="201"/>
      <c r="X322" s="202">
        <v>0</v>
      </c>
      <c r="Y322" s="200" t="s">
        <v>475</v>
      </c>
      <c r="Z322" s="5" t="s">
        <v>475</v>
      </c>
      <c r="AA322" s="200" t="str">
        <f t="shared" ref="AA322:AA385" si="46">IFERROR(Y322*V322,"")</f>
        <v/>
      </c>
      <c r="AB322" s="200" t="str">
        <f t="shared" ref="AB322:AB385" si="47">IFERROR(Z322*V322,"")</f>
        <v/>
      </c>
      <c r="AC322" s="201"/>
      <c r="AD322" s="201"/>
      <c r="AE322" s="77">
        <f t="shared" ref="AE322:AE385" si="48">+IFERROR(R322*D322,0)</f>
        <v>0</v>
      </c>
      <c r="AF322" s="77">
        <f t="shared" ref="AF322:AF385" si="49">+IFERROR(D322*T322,0)</f>
        <v>0</v>
      </c>
      <c r="AG322" s="77">
        <f t="array" ref="AG322">IFERROR($D322*U,0)</f>
        <v>0</v>
      </c>
      <c r="AH322" s="77">
        <f t="shared" si="43"/>
        <v>0</v>
      </c>
      <c r="AI322" s="77">
        <f t="shared" si="43"/>
        <v>0</v>
      </c>
      <c r="AJ322" s="203"/>
      <c r="AK322" s="203"/>
      <c r="AL322" s="203"/>
      <c r="AM322" s="203"/>
      <c r="AN322" t="s">
        <v>475</v>
      </c>
      <c r="AO322" t="s">
        <v>475</v>
      </c>
      <c r="AP322" t="s">
        <v>475</v>
      </c>
    </row>
    <row r="323" spans="1:43" customFormat="1" x14ac:dyDescent="0.25">
      <c r="A323" s="198">
        <v>45291</v>
      </c>
      <c r="B323" t="s">
        <v>1197</v>
      </c>
      <c r="C323" t="s">
        <v>1198</v>
      </c>
      <c r="D323" s="5">
        <f t="shared" ref="D323:D386" si="50">+IF(F323-G323&lt;0,0,F323-G323)</f>
        <v>0</v>
      </c>
      <c r="E323" s="199">
        <v>1</v>
      </c>
      <c r="F323" s="5">
        <v>24125.5</v>
      </c>
      <c r="G323" s="5">
        <v>49497.72</v>
      </c>
      <c r="H323" s="1" t="s">
        <v>24</v>
      </c>
      <c r="I323" t="s">
        <v>473</v>
      </c>
      <c r="J323" t="s">
        <v>474</v>
      </c>
      <c r="K323">
        <v>0</v>
      </c>
      <c r="L323" t="s">
        <v>473</v>
      </c>
      <c r="M323" t="s">
        <v>473</v>
      </c>
      <c r="N323" t="s">
        <v>23</v>
      </c>
      <c r="O323" s="5" t="str">
        <f t="shared" si="45"/>
        <v>N</v>
      </c>
      <c r="P323" t="s">
        <v>475</v>
      </c>
      <c r="Q323" s="200" t="s">
        <v>475</v>
      </c>
      <c r="R323" s="200" t="str">
        <f t="shared" si="44"/>
        <v/>
      </c>
      <c r="S323" s="201"/>
      <c r="T323" t="s">
        <v>475</v>
      </c>
      <c r="U323" s="201"/>
      <c r="W323" s="201"/>
      <c r="X323" s="202">
        <v>0</v>
      </c>
      <c r="Y323" s="200" t="s">
        <v>475</v>
      </c>
      <c r="Z323" s="5" t="s">
        <v>475</v>
      </c>
      <c r="AA323" s="200" t="str">
        <f t="shared" si="46"/>
        <v/>
      </c>
      <c r="AB323" s="200" t="str">
        <f t="shared" si="47"/>
        <v/>
      </c>
      <c r="AC323" s="201"/>
      <c r="AD323" s="201"/>
      <c r="AE323" s="77">
        <f t="shared" si="48"/>
        <v>0</v>
      </c>
      <c r="AF323" s="77">
        <f t="shared" si="49"/>
        <v>0</v>
      </c>
      <c r="AG323" s="77">
        <f t="array" ref="AG323">IFERROR($D323*U,0)</f>
        <v>0</v>
      </c>
      <c r="AH323" s="77">
        <f t="shared" si="43"/>
        <v>0</v>
      </c>
      <c r="AI323" s="77">
        <f t="shared" si="43"/>
        <v>0</v>
      </c>
      <c r="AJ323" s="203"/>
      <c r="AK323" s="203"/>
      <c r="AL323" s="203"/>
      <c r="AM323" s="203"/>
      <c r="AN323" t="s">
        <v>475</v>
      </c>
      <c r="AO323" t="s">
        <v>475</v>
      </c>
      <c r="AP323" t="s">
        <v>475</v>
      </c>
    </row>
    <row r="324" spans="1:43" customFormat="1" x14ac:dyDescent="0.25">
      <c r="A324" s="198">
        <v>45291</v>
      </c>
      <c r="B324" t="s">
        <v>1199</v>
      </c>
      <c r="C324" t="s">
        <v>1200</v>
      </c>
      <c r="D324" s="5">
        <f t="shared" si="50"/>
        <v>736471.89</v>
      </c>
      <c r="E324" s="199">
        <v>0</v>
      </c>
      <c r="F324" s="5">
        <v>736471.89</v>
      </c>
      <c r="G324" s="5">
        <v>0</v>
      </c>
      <c r="H324" s="1" t="s">
        <v>23</v>
      </c>
      <c r="I324" t="s">
        <v>500</v>
      </c>
      <c r="J324" t="s">
        <v>592</v>
      </c>
      <c r="K324">
        <v>0</v>
      </c>
      <c r="L324" t="s">
        <v>500</v>
      </c>
      <c r="M324" s="208" t="s">
        <v>506</v>
      </c>
      <c r="N324" t="s">
        <v>23</v>
      </c>
      <c r="O324" s="5" t="str">
        <f t="shared" si="45"/>
        <v>N</v>
      </c>
      <c r="P324" s="208" t="s">
        <v>487</v>
      </c>
      <c r="Q324" s="200" t="s">
        <v>475</v>
      </c>
      <c r="R324" s="200" t="str">
        <f t="shared" si="44"/>
        <v/>
      </c>
      <c r="S324" s="201"/>
      <c r="T324" t="s">
        <v>475</v>
      </c>
      <c r="U324" s="201"/>
      <c r="W324" s="201"/>
      <c r="X324" s="202">
        <v>0</v>
      </c>
      <c r="Y324" s="200" t="s">
        <v>475</v>
      </c>
      <c r="Z324" s="5" t="s">
        <v>475</v>
      </c>
      <c r="AA324" s="200" t="str">
        <f t="shared" si="46"/>
        <v/>
      </c>
      <c r="AB324" s="200" t="str">
        <f t="shared" si="47"/>
        <v/>
      </c>
      <c r="AC324" s="201"/>
      <c r="AD324" s="201"/>
      <c r="AE324" s="77">
        <f t="shared" si="48"/>
        <v>0</v>
      </c>
      <c r="AF324" s="77">
        <f t="shared" si="49"/>
        <v>0</v>
      </c>
      <c r="AG324" s="77">
        <f t="array" ref="AG324">IFERROR($D324*U,0)</f>
        <v>0</v>
      </c>
      <c r="AH324" s="77">
        <f t="shared" si="43"/>
        <v>0</v>
      </c>
      <c r="AI324" s="77">
        <f t="shared" si="43"/>
        <v>0</v>
      </c>
      <c r="AJ324" s="203"/>
      <c r="AK324" s="203"/>
      <c r="AL324" s="203"/>
      <c r="AM324" s="203"/>
      <c r="AN324" t="s">
        <v>22</v>
      </c>
      <c r="AO324" t="s">
        <v>1201</v>
      </c>
      <c r="AP324" t="s">
        <v>1202</v>
      </c>
      <c r="AQ324" s="208" t="s">
        <v>490</v>
      </c>
    </row>
    <row r="325" spans="1:43" customFormat="1" x14ac:dyDescent="0.25">
      <c r="A325" s="198">
        <v>45291</v>
      </c>
      <c r="B325" t="s">
        <v>1203</v>
      </c>
      <c r="C325" t="s">
        <v>1204</v>
      </c>
      <c r="D325" s="5">
        <f t="shared" si="50"/>
        <v>3550170.58</v>
      </c>
      <c r="E325" s="199">
        <v>0</v>
      </c>
      <c r="F325" s="5">
        <v>3550170.58</v>
      </c>
      <c r="G325" s="5">
        <v>0</v>
      </c>
      <c r="H325" s="1" t="s">
        <v>23</v>
      </c>
      <c r="I325" t="s">
        <v>500</v>
      </c>
      <c r="J325" t="s">
        <v>504</v>
      </c>
      <c r="K325">
        <v>1</v>
      </c>
      <c r="L325" t="s">
        <v>500</v>
      </c>
      <c r="M325" s="208" t="s">
        <v>506</v>
      </c>
      <c r="N325" t="s">
        <v>24</v>
      </c>
      <c r="O325" s="5" t="str">
        <f t="shared" si="45"/>
        <v>N</v>
      </c>
      <c r="P325" t="s">
        <v>475</v>
      </c>
      <c r="Q325" s="200" t="s">
        <v>475</v>
      </c>
      <c r="R325" s="200" t="str">
        <f t="shared" si="44"/>
        <v/>
      </c>
      <c r="S325" s="201"/>
      <c r="T325" t="s">
        <v>475</v>
      </c>
      <c r="U325" s="201"/>
      <c r="W325" s="201"/>
      <c r="X325" s="202">
        <v>0</v>
      </c>
      <c r="Y325" s="200" t="s">
        <v>475</v>
      </c>
      <c r="Z325" s="5" t="s">
        <v>475</v>
      </c>
      <c r="AA325" s="200" t="str">
        <f t="shared" si="46"/>
        <v/>
      </c>
      <c r="AB325" s="200" t="str">
        <f t="shared" si="47"/>
        <v/>
      </c>
      <c r="AC325" s="201"/>
      <c r="AD325" s="201"/>
      <c r="AE325" s="77">
        <f t="shared" si="48"/>
        <v>0</v>
      </c>
      <c r="AF325" s="77">
        <f t="shared" si="49"/>
        <v>0</v>
      </c>
      <c r="AG325" s="77">
        <f t="array" ref="AG325">IFERROR($D325*U,0)</f>
        <v>0</v>
      </c>
      <c r="AH325" s="77">
        <f t="shared" si="43"/>
        <v>0</v>
      </c>
      <c r="AI325" s="77">
        <f t="shared" si="43"/>
        <v>0</v>
      </c>
      <c r="AJ325" s="203"/>
      <c r="AK325" s="203"/>
      <c r="AL325" s="203"/>
      <c r="AM325" s="203"/>
      <c r="AN325" t="s">
        <v>22</v>
      </c>
      <c r="AO325" t="s">
        <v>615</v>
      </c>
      <c r="AP325" t="s">
        <v>475</v>
      </c>
    </row>
    <row r="326" spans="1:43" customFormat="1" x14ac:dyDescent="0.25">
      <c r="A326" s="198">
        <v>45291</v>
      </c>
      <c r="B326" t="s">
        <v>1205</v>
      </c>
      <c r="C326" t="s">
        <v>1206</v>
      </c>
      <c r="D326" s="5">
        <f t="shared" si="50"/>
        <v>0</v>
      </c>
      <c r="E326" s="199">
        <v>1</v>
      </c>
      <c r="F326" s="5">
        <v>1281295.1900000002</v>
      </c>
      <c r="G326" s="5">
        <v>1315611.01</v>
      </c>
      <c r="H326" s="1" t="s">
        <v>24</v>
      </c>
      <c r="I326" t="s">
        <v>473</v>
      </c>
      <c r="J326" t="s">
        <v>474</v>
      </c>
      <c r="K326">
        <v>0</v>
      </c>
      <c r="L326" t="s">
        <v>473</v>
      </c>
      <c r="M326" t="s">
        <v>473</v>
      </c>
      <c r="N326" t="s">
        <v>23</v>
      </c>
      <c r="O326" s="5" t="str">
        <f t="shared" si="45"/>
        <v>N</v>
      </c>
      <c r="P326" t="s">
        <v>475</v>
      </c>
      <c r="Q326" s="200" t="s">
        <v>475</v>
      </c>
      <c r="R326" s="200" t="str">
        <f t="shared" si="44"/>
        <v/>
      </c>
      <c r="S326" s="201"/>
      <c r="T326" t="s">
        <v>475</v>
      </c>
      <c r="U326" s="201"/>
      <c r="W326" s="201"/>
      <c r="X326" s="202">
        <v>0</v>
      </c>
      <c r="Y326" s="200" t="s">
        <v>475</v>
      </c>
      <c r="Z326" s="5" t="s">
        <v>475</v>
      </c>
      <c r="AA326" s="200" t="str">
        <f t="shared" si="46"/>
        <v/>
      </c>
      <c r="AB326" s="200" t="str">
        <f t="shared" si="47"/>
        <v/>
      </c>
      <c r="AC326" s="201"/>
      <c r="AD326" s="201"/>
      <c r="AE326" s="77">
        <f t="shared" si="48"/>
        <v>0</v>
      </c>
      <c r="AF326" s="77">
        <f t="shared" si="49"/>
        <v>0</v>
      </c>
      <c r="AG326" s="77">
        <f t="array" ref="AG326">IFERROR($D326*U,0)</f>
        <v>0</v>
      </c>
      <c r="AH326" s="77">
        <f t="shared" si="43"/>
        <v>0</v>
      </c>
      <c r="AI326" s="77">
        <f t="shared" si="43"/>
        <v>0</v>
      </c>
      <c r="AJ326" s="203"/>
      <c r="AK326" s="203"/>
      <c r="AL326" s="203"/>
      <c r="AM326" s="203"/>
      <c r="AN326" t="s">
        <v>475</v>
      </c>
      <c r="AO326" t="s">
        <v>475</v>
      </c>
      <c r="AP326" t="s">
        <v>475</v>
      </c>
    </row>
    <row r="327" spans="1:43" customFormat="1" x14ac:dyDescent="0.25">
      <c r="A327" s="198">
        <v>45291</v>
      </c>
      <c r="B327" t="s">
        <v>1207</v>
      </c>
      <c r="C327" t="s">
        <v>1208</v>
      </c>
      <c r="D327" s="5">
        <f t="shared" si="50"/>
        <v>13511.520000000019</v>
      </c>
      <c r="E327" s="199">
        <v>1</v>
      </c>
      <c r="F327" s="5">
        <v>3523272.09</v>
      </c>
      <c r="G327" s="5">
        <v>3509760.57</v>
      </c>
      <c r="H327" s="1" t="s">
        <v>24</v>
      </c>
      <c r="I327" t="s">
        <v>473</v>
      </c>
      <c r="J327" t="s">
        <v>474</v>
      </c>
      <c r="K327">
        <v>0</v>
      </c>
      <c r="L327" t="s">
        <v>473</v>
      </c>
      <c r="M327" t="s">
        <v>473</v>
      </c>
      <c r="N327" t="s">
        <v>23</v>
      </c>
      <c r="O327" s="5" t="str">
        <f t="shared" si="45"/>
        <v>N</v>
      </c>
      <c r="P327" t="s">
        <v>475</v>
      </c>
      <c r="Q327" s="200" t="s">
        <v>475</v>
      </c>
      <c r="R327" s="200" t="str">
        <f t="shared" si="44"/>
        <v/>
      </c>
      <c r="S327" s="201"/>
      <c r="T327" t="s">
        <v>475</v>
      </c>
      <c r="U327" s="201"/>
      <c r="W327" s="201"/>
      <c r="X327" s="202">
        <v>0</v>
      </c>
      <c r="Y327" s="200" t="s">
        <v>475</v>
      </c>
      <c r="Z327" s="5" t="s">
        <v>475</v>
      </c>
      <c r="AA327" s="200" t="str">
        <f t="shared" si="46"/>
        <v/>
      </c>
      <c r="AB327" s="200" t="str">
        <f t="shared" si="47"/>
        <v/>
      </c>
      <c r="AC327" s="201"/>
      <c r="AD327" s="201"/>
      <c r="AE327" s="77">
        <f t="shared" si="48"/>
        <v>0</v>
      </c>
      <c r="AF327" s="77">
        <f t="shared" si="49"/>
        <v>0</v>
      </c>
      <c r="AG327" s="77">
        <f t="array" ref="AG327">IFERROR($D327*U,0)</f>
        <v>0</v>
      </c>
      <c r="AH327" s="77">
        <f t="shared" si="43"/>
        <v>0</v>
      </c>
      <c r="AI327" s="77">
        <f t="shared" si="43"/>
        <v>0</v>
      </c>
      <c r="AJ327" s="203"/>
      <c r="AK327" s="203"/>
      <c r="AL327" s="203"/>
      <c r="AM327" s="203"/>
      <c r="AN327" t="s">
        <v>475</v>
      </c>
      <c r="AO327" t="s">
        <v>475</v>
      </c>
      <c r="AP327" t="s">
        <v>475</v>
      </c>
    </row>
    <row r="328" spans="1:43" customFormat="1" x14ac:dyDescent="0.25">
      <c r="A328" s="198">
        <v>45291</v>
      </c>
      <c r="B328" t="s">
        <v>1209</v>
      </c>
      <c r="C328" t="s">
        <v>1210</v>
      </c>
      <c r="D328" s="5">
        <f t="shared" si="50"/>
        <v>615311.60000000009</v>
      </c>
      <c r="E328" s="199">
        <v>0</v>
      </c>
      <c r="F328" s="5">
        <v>615311.60000000009</v>
      </c>
      <c r="G328" s="5">
        <v>0</v>
      </c>
      <c r="H328" s="1" t="s">
        <v>24</v>
      </c>
      <c r="I328" t="s">
        <v>473</v>
      </c>
      <c r="J328" t="s">
        <v>474</v>
      </c>
      <c r="K328">
        <v>0</v>
      </c>
      <c r="L328" t="s">
        <v>473</v>
      </c>
      <c r="M328" t="s">
        <v>473</v>
      </c>
      <c r="N328" t="s">
        <v>23</v>
      </c>
      <c r="O328" s="5" t="str">
        <f t="shared" si="45"/>
        <v>N</v>
      </c>
      <c r="P328" t="s">
        <v>475</v>
      </c>
      <c r="Q328" s="200" t="s">
        <v>475</v>
      </c>
      <c r="R328" s="200" t="str">
        <f t="shared" si="44"/>
        <v/>
      </c>
      <c r="S328" s="201"/>
      <c r="T328" t="s">
        <v>475</v>
      </c>
      <c r="U328" s="201"/>
      <c r="W328" s="201"/>
      <c r="X328" s="202">
        <v>0</v>
      </c>
      <c r="Y328" s="200" t="s">
        <v>475</v>
      </c>
      <c r="Z328" s="5" t="s">
        <v>475</v>
      </c>
      <c r="AA328" s="200" t="str">
        <f t="shared" si="46"/>
        <v/>
      </c>
      <c r="AB328" s="200" t="str">
        <f t="shared" si="47"/>
        <v/>
      </c>
      <c r="AC328" s="201"/>
      <c r="AD328" s="201"/>
      <c r="AE328" s="77">
        <f t="shared" si="48"/>
        <v>0</v>
      </c>
      <c r="AF328" s="77">
        <f t="shared" si="49"/>
        <v>0</v>
      </c>
      <c r="AG328" s="77">
        <f t="array" ref="AG328">IFERROR($D328*U,0)</f>
        <v>0</v>
      </c>
      <c r="AH328" s="77">
        <f t="shared" si="43"/>
        <v>0</v>
      </c>
      <c r="AI328" s="77">
        <f t="shared" si="43"/>
        <v>0</v>
      </c>
      <c r="AJ328" s="203"/>
      <c r="AK328" s="203"/>
      <c r="AL328" s="203"/>
      <c r="AM328" s="203"/>
      <c r="AN328" t="s">
        <v>475</v>
      </c>
      <c r="AO328" t="s">
        <v>475</v>
      </c>
      <c r="AP328" t="s">
        <v>475</v>
      </c>
    </row>
    <row r="329" spans="1:43" customFormat="1" x14ac:dyDescent="0.25">
      <c r="A329" s="198">
        <v>45291</v>
      </c>
      <c r="B329" t="s">
        <v>1211</v>
      </c>
      <c r="C329" t="s">
        <v>1212</v>
      </c>
      <c r="D329" s="5">
        <f t="shared" si="50"/>
        <v>822683.35999999987</v>
      </c>
      <c r="E329" s="199">
        <v>1</v>
      </c>
      <c r="F329" s="5">
        <v>1382652.64</v>
      </c>
      <c r="G329" s="5">
        <v>559969.28000000003</v>
      </c>
      <c r="H329" s="1" t="s">
        <v>24</v>
      </c>
      <c r="I329" t="s">
        <v>473</v>
      </c>
      <c r="J329" t="s">
        <v>474</v>
      </c>
      <c r="K329">
        <v>0</v>
      </c>
      <c r="L329" t="s">
        <v>473</v>
      </c>
      <c r="M329" t="s">
        <v>473</v>
      </c>
      <c r="N329" t="s">
        <v>23</v>
      </c>
      <c r="O329" s="5" t="str">
        <f t="shared" si="45"/>
        <v>N</v>
      </c>
      <c r="P329" t="s">
        <v>475</v>
      </c>
      <c r="Q329" s="200" t="s">
        <v>475</v>
      </c>
      <c r="R329" s="200" t="str">
        <f t="shared" si="44"/>
        <v/>
      </c>
      <c r="S329" s="201"/>
      <c r="T329" t="s">
        <v>475</v>
      </c>
      <c r="U329" s="201"/>
      <c r="W329" s="201"/>
      <c r="X329" s="202">
        <v>0</v>
      </c>
      <c r="Y329" s="200" t="s">
        <v>475</v>
      </c>
      <c r="Z329" s="5" t="s">
        <v>475</v>
      </c>
      <c r="AA329" s="200" t="str">
        <f t="shared" si="46"/>
        <v/>
      </c>
      <c r="AB329" s="200" t="str">
        <f t="shared" si="47"/>
        <v/>
      </c>
      <c r="AC329" s="201"/>
      <c r="AD329" s="201"/>
      <c r="AE329" s="77">
        <f t="shared" si="48"/>
        <v>0</v>
      </c>
      <c r="AF329" s="77">
        <f t="shared" si="49"/>
        <v>0</v>
      </c>
      <c r="AG329" s="77">
        <f t="array" ref="AG329">IFERROR($D329*U,0)</f>
        <v>0</v>
      </c>
      <c r="AH329" s="77">
        <f t="shared" si="43"/>
        <v>0</v>
      </c>
      <c r="AI329" s="77">
        <f t="shared" si="43"/>
        <v>0</v>
      </c>
      <c r="AJ329" s="203"/>
      <c r="AK329" s="203"/>
      <c r="AL329" s="203"/>
      <c r="AM329" s="203"/>
      <c r="AN329" t="s">
        <v>475</v>
      </c>
      <c r="AO329" t="s">
        <v>475</v>
      </c>
      <c r="AP329" t="s">
        <v>475</v>
      </c>
    </row>
    <row r="330" spans="1:43" customFormat="1" x14ac:dyDescent="0.25">
      <c r="A330" s="198">
        <v>45291</v>
      </c>
      <c r="B330" t="s">
        <v>1213</v>
      </c>
      <c r="C330" t="s">
        <v>1214</v>
      </c>
      <c r="D330" s="5">
        <f t="shared" si="50"/>
        <v>237762.93000000002</v>
      </c>
      <c r="E330" s="199">
        <v>1</v>
      </c>
      <c r="F330" s="5">
        <v>454034.4</v>
      </c>
      <c r="G330" s="5">
        <v>216271.47</v>
      </c>
      <c r="H330" s="1" t="s">
        <v>24</v>
      </c>
      <c r="I330" t="s">
        <v>473</v>
      </c>
      <c r="J330" t="s">
        <v>474</v>
      </c>
      <c r="K330">
        <v>0</v>
      </c>
      <c r="L330" t="s">
        <v>473</v>
      </c>
      <c r="M330" t="s">
        <v>473</v>
      </c>
      <c r="N330" t="s">
        <v>23</v>
      </c>
      <c r="O330" s="5" t="str">
        <f t="shared" si="45"/>
        <v>N</v>
      </c>
      <c r="P330" t="s">
        <v>475</v>
      </c>
      <c r="Q330" s="200" t="s">
        <v>475</v>
      </c>
      <c r="R330" s="200" t="str">
        <f t="shared" si="44"/>
        <v/>
      </c>
      <c r="S330" s="201"/>
      <c r="T330" t="s">
        <v>475</v>
      </c>
      <c r="U330" s="201"/>
      <c r="W330" s="201"/>
      <c r="X330" s="202">
        <v>0</v>
      </c>
      <c r="Y330" s="200" t="s">
        <v>475</v>
      </c>
      <c r="Z330" s="5" t="s">
        <v>475</v>
      </c>
      <c r="AA330" s="200" t="str">
        <f t="shared" si="46"/>
        <v/>
      </c>
      <c r="AB330" s="200" t="str">
        <f t="shared" si="47"/>
        <v/>
      </c>
      <c r="AC330" s="201"/>
      <c r="AD330" s="201"/>
      <c r="AE330" s="77">
        <f t="shared" si="48"/>
        <v>0</v>
      </c>
      <c r="AF330" s="77">
        <f t="shared" si="49"/>
        <v>0</v>
      </c>
      <c r="AG330" s="77">
        <f t="array" ref="AG330">IFERROR($D330*U,0)</f>
        <v>0</v>
      </c>
      <c r="AH330" s="77">
        <f t="shared" si="43"/>
        <v>0</v>
      </c>
      <c r="AI330" s="77">
        <f t="shared" si="43"/>
        <v>0</v>
      </c>
      <c r="AJ330" s="203"/>
      <c r="AK330" s="203"/>
      <c r="AL330" s="203"/>
      <c r="AM330" s="203"/>
      <c r="AN330" t="s">
        <v>475</v>
      </c>
      <c r="AO330" t="s">
        <v>475</v>
      </c>
      <c r="AP330" t="s">
        <v>475</v>
      </c>
    </row>
    <row r="331" spans="1:43" customFormat="1" x14ac:dyDescent="0.25">
      <c r="A331" s="198">
        <v>45291</v>
      </c>
      <c r="B331" t="s">
        <v>1215</v>
      </c>
      <c r="C331" t="s">
        <v>1216</v>
      </c>
      <c r="D331" s="5">
        <f t="shared" si="50"/>
        <v>1721490.77</v>
      </c>
      <c r="E331" s="199">
        <v>1</v>
      </c>
      <c r="F331" s="5">
        <v>1986056.8</v>
      </c>
      <c r="G331" s="5">
        <v>264566.03000000003</v>
      </c>
      <c r="H331" s="1" t="s">
        <v>23</v>
      </c>
      <c r="I331" t="s">
        <v>500</v>
      </c>
      <c r="J331" t="s">
        <v>592</v>
      </c>
      <c r="K331">
        <v>0</v>
      </c>
      <c r="L331" t="s">
        <v>500</v>
      </c>
      <c r="M331" s="208" t="s">
        <v>506</v>
      </c>
      <c r="N331" t="s">
        <v>23</v>
      </c>
      <c r="O331" s="5" t="str">
        <f t="shared" si="45"/>
        <v>N</v>
      </c>
      <c r="P331" t="s">
        <v>475</v>
      </c>
      <c r="Q331" s="200" t="s">
        <v>475</v>
      </c>
      <c r="R331" s="200" t="str">
        <f t="shared" si="44"/>
        <v/>
      </c>
      <c r="S331" s="201"/>
      <c r="T331" t="s">
        <v>475</v>
      </c>
      <c r="U331" s="201"/>
      <c r="W331" s="201"/>
      <c r="X331" s="202">
        <v>0</v>
      </c>
      <c r="Y331" s="200" t="s">
        <v>475</v>
      </c>
      <c r="Z331" s="5" t="s">
        <v>475</v>
      </c>
      <c r="AA331" s="200" t="str">
        <f t="shared" si="46"/>
        <v/>
      </c>
      <c r="AB331" s="200" t="str">
        <f t="shared" si="47"/>
        <v/>
      </c>
      <c r="AC331" s="201"/>
      <c r="AD331" s="201"/>
      <c r="AE331" s="77">
        <f t="shared" si="48"/>
        <v>0</v>
      </c>
      <c r="AF331" s="77">
        <f t="shared" si="49"/>
        <v>0</v>
      </c>
      <c r="AG331" s="77">
        <f t="array" ref="AG331">IFERROR($D331*U,0)</f>
        <v>0</v>
      </c>
      <c r="AH331" s="77">
        <f t="shared" si="43"/>
        <v>0</v>
      </c>
      <c r="AI331" s="77">
        <f t="shared" si="43"/>
        <v>0</v>
      </c>
      <c r="AJ331" s="203"/>
      <c r="AK331" s="203"/>
      <c r="AL331" s="203"/>
      <c r="AM331" s="203"/>
      <c r="AN331" t="s">
        <v>22</v>
      </c>
      <c r="AO331" t="s">
        <v>1217</v>
      </c>
      <c r="AP331" t="s">
        <v>475</v>
      </c>
    </row>
    <row r="332" spans="1:43" customFormat="1" x14ac:dyDescent="0.25">
      <c r="A332" s="198">
        <v>45291</v>
      </c>
      <c r="B332" t="s">
        <v>1218</v>
      </c>
      <c r="C332" t="s">
        <v>1219</v>
      </c>
      <c r="D332" s="5">
        <f t="shared" si="50"/>
        <v>478984.68000000005</v>
      </c>
      <c r="E332" s="199">
        <v>1</v>
      </c>
      <c r="F332" s="5">
        <v>676201.8</v>
      </c>
      <c r="G332" s="5">
        <v>197217.12</v>
      </c>
      <c r="H332" s="1" t="s">
        <v>24</v>
      </c>
      <c r="I332" t="s">
        <v>473</v>
      </c>
      <c r="J332" t="s">
        <v>474</v>
      </c>
      <c r="K332">
        <v>0</v>
      </c>
      <c r="L332" t="s">
        <v>473</v>
      </c>
      <c r="M332" t="s">
        <v>473</v>
      </c>
      <c r="N332" t="s">
        <v>23</v>
      </c>
      <c r="O332" s="5" t="str">
        <f t="shared" si="45"/>
        <v>N</v>
      </c>
      <c r="P332" t="s">
        <v>475</v>
      </c>
      <c r="Q332" s="200" t="s">
        <v>475</v>
      </c>
      <c r="R332" s="200" t="str">
        <f t="shared" si="44"/>
        <v/>
      </c>
      <c r="S332" s="201"/>
      <c r="T332" t="s">
        <v>475</v>
      </c>
      <c r="U332" s="201"/>
      <c r="W332" s="201"/>
      <c r="X332" s="202">
        <v>0</v>
      </c>
      <c r="Y332" s="200" t="s">
        <v>475</v>
      </c>
      <c r="Z332" s="5" t="s">
        <v>475</v>
      </c>
      <c r="AA332" s="200" t="str">
        <f t="shared" si="46"/>
        <v/>
      </c>
      <c r="AB332" s="200" t="str">
        <f t="shared" si="47"/>
        <v/>
      </c>
      <c r="AC332" s="201"/>
      <c r="AD332" s="201"/>
      <c r="AE332" s="77">
        <f t="shared" si="48"/>
        <v>0</v>
      </c>
      <c r="AF332" s="77">
        <f t="shared" si="49"/>
        <v>0</v>
      </c>
      <c r="AG332" s="77">
        <f t="array" ref="AG332">IFERROR($D332*U,0)</f>
        <v>0</v>
      </c>
      <c r="AH332" s="77">
        <f t="shared" si="43"/>
        <v>0</v>
      </c>
      <c r="AI332" s="77">
        <f t="shared" si="43"/>
        <v>0</v>
      </c>
      <c r="AJ332" s="203"/>
      <c r="AK332" s="203"/>
      <c r="AL332" s="203"/>
      <c r="AM332" s="203"/>
      <c r="AN332" t="s">
        <v>475</v>
      </c>
      <c r="AO332" t="s">
        <v>475</v>
      </c>
      <c r="AP332" t="s">
        <v>475</v>
      </c>
    </row>
    <row r="333" spans="1:43" customFormat="1" x14ac:dyDescent="0.25">
      <c r="A333" s="198">
        <v>45291</v>
      </c>
      <c r="B333" t="s">
        <v>1220</v>
      </c>
      <c r="C333" t="s">
        <v>1221</v>
      </c>
      <c r="D333" s="5">
        <f t="shared" si="50"/>
        <v>708947.14</v>
      </c>
      <c r="E333" s="199">
        <v>1</v>
      </c>
      <c r="F333" s="5">
        <v>763477.98</v>
      </c>
      <c r="G333" s="5">
        <v>54530.84</v>
      </c>
      <c r="H333" s="1" t="s">
        <v>24</v>
      </c>
      <c r="I333" t="s">
        <v>473</v>
      </c>
      <c r="J333" t="s">
        <v>474</v>
      </c>
      <c r="K333">
        <v>0</v>
      </c>
      <c r="L333" t="s">
        <v>473</v>
      </c>
      <c r="M333" t="s">
        <v>473</v>
      </c>
      <c r="N333" t="s">
        <v>23</v>
      </c>
      <c r="O333" s="5" t="str">
        <f t="shared" si="45"/>
        <v>N</v>
      </c>
      <c r="P333" t="s">
        <v>475</v>
      </c>
      <c r="Q333" s="200" t="s">
        <v>475</v>
      </c>
      <c r="R333" s="200" t="str">
        <f t="shared" si="44"/>
        <v/>
      </c>
      <c r="S333" s="201"/>
      <c r="T333" t="s">
        <v>475</v>
      </c>
      <c r="U333" s="201"/>
      <c r="W333" s="201"/>
      <c r="X333" s="202">
        <v>0</v>
      </c>
      <c r="Y333" s="200" t="s">
        <v>475</v>
      </c>
      <c r="Z333" s="5" t="s">
        <v>475</v>
      </c>
      <c r="AA333" s="200" t="str">
        <f t="shared" si="46"/>
        <v/>
      </c>
      <c r="AB333" s="200" t="str">
        <f t="shared" si="47"/>
        <v/>
      </c>
      <c r="AC333" s="201"/>
      <c r="AD333" s="201"/>
      <c r="AE333" s="77">
        <f t="shared" si="48"/>
        <v>0</v>
      </c>
      <c r="AF333" s="77">
        <f t="shared" si="49"/>
        <v>0</v>
      </c>
      <c r="AG333" s="77">
        <f t="array" ref="AG333">IFERROR($D333*U,0)</f>
        <v>0</v>
      </c>
      <c r="AH333" s="77">
        <f t="shared" si="43"/>
        <v>0</v>
      </c>
      <c r="AI333" s="77">
        <f t="shared" si="43"/>
        <v>0</v>
      </c>
      <c r="AJ333" s="203"/>
      <c r="AK333" s="203"/>
      <c r="AL333" s="203"/>
      <c r="AM333" s="203"/>
      <c r="AN333" t="s">
        <v>475</v>
      </c>
      <c r="AO333" t="s">
        <v>475</v>
      </c>
      <c r="AP333" t="s">
        <v>475</v>
      </c>
    </row>
    <row r="334" spans="1:43" customFormat="1" x14ac:dyDescent="0.25">
      <c r="A334" s="198">
        <v>45291</v>
      </c>
      <c r="B334" t="s">
        <v>1222</v>
      </c>
      <c r="C334" t="s">
        <v>1223</v>
      </c>
      <c r="D334" s="5">
        <f t="shared" si="50"/>
        <v>245455.94999999998</v>
      </c>
      <c r="E334" s="199">
        <v>0</v>
      </c>
      <c r="F334" s="5">
        <v>245455.94999999998</v>
      </c>
      <c r="G334" s="5">
        <v>0</v>
      </c>
      <c r="H334" s="1" t="s">
        <v>23</v>
      </c>
      <c r="I334" t="s">
        <v>500</v>
      </c>
      <c r="J334" t="s">
        <v>474</v>
      </c>
      <c r="K334">
        <v>0</v>
      </c>
      <c r="L334" t="s">
        <v>500</v>
      </c>
      <c r="N334" t="s">
        <v>23</v>
      </c>
      <c r="O334" s="5" t="str">
        <f t="shared" si="45"/>
        <v>N</v>
      </c>
      <c r="P334" t="s">
        <v>475</v>
      </c>
      <c r="Q334" s="200" t="s">
        <v>475</v>
      </c>
      <c r="R334" s="200" t="str">
        <f t="shared" si="44"/>
        <v/>
      </c>
      <c r="S334" s="201"/>
      <c r="T334" t="s">
        <v>475</v>
      </c>
      <c r="U334" s="201"/>
      <c r="W334" s="201"/>
      <c r="X334" s="202">
        <v>0</v>
      </c>
      <c r="Y334" s="200" t="s">
        <v>475</v>
      </c>
      <c r="Z334" s="5" t="s">
        <v>475</v>
      </c>
      <c r="AA334" s="200" t="str">
        <f t="shared" si="46"/>
        <v/>
      </c>
      <c r="AB334" s="200" t="str">
        <f t="shared" si="47"/>
        <v/>
      </c>
      <c r="AC334" s="201"/>
      <c r="AD334" s="201"/>
      <c r="AE334" s="77">
        <f t="shared" si="48"/>
        <v>0</v>
      </c>
      <c r="AF334" s="77">
        <f t="shared" si="49"/>
        <v>0</v>
      </c>
      <c r="AG334" s="77">
        <f t="array" ref="AG334">IFERROR($D334*U,0)</f>
        <v>0</v>
      </c>
      <c r="AH334" s="77">
        <f t="shared" si="43"/>
        <v>0</v>
      </c>
      <c r="AI334" s="77">
        <f t="shared" si="43"/>
        <v>0</v>
      </c>
      <c r="AJ334" s="203"/>
      <c r="AK334" s="203"/>
      <c r="AL334" s="203"/>
      <c r="AM334" s="203"/>
      <c r="AN334" t="s">
        <v>475</v>
      </c>
      <c r="AO334" t="s">
        <v>475</v>
      </c>
      <c r="AP334" t="s">
        <v>475</v>
      </c>
    </row>
    <row r="335" spans="1:43" customFormat="1" x14ac:dyDescent="0.25">
      <c r="A335" s="198">
        <v>45291</v>
      </c>
      <c r="B335" t="s">
        <v>1224</v>
      </c>
      <c r="C335" t="s">
        <v>1225</v>
      </c>
      <c r="D335" s="5">
        <f t="shared" si="50"/>
        <v>270664.68</v>
      </c>
      <c r="E335" s="199">
        <v>1</v>
      </c>
      <c r="F335" s="5">
        <v>287950.55</v>
      </c>
      <c r="G335" s="5">
        <v>17285.87</v>
      </c>
      <c r="H335" s="1" t="s">
        <v>24</v>
      </c>
      <c r="I335" t="s">
        <v>473</v>
      </c>
      <c r="J335" t="s">
        <v>474</v>
      </c>
      <c r="K335">
        <v>0</v>
      </c>
      <c r="L335" t="s">
        <v>473</v>
      </c>
      <c r="M335" t="s">
        <v>473</v>
      </c>
      <c r="N335" t="s">
        <v>23</v>
      </c>
      <c r="O335" s="5" t="str">
        <f t="shared" si="45"/>
        <v>N</v>
      </c>
      <c r="P335" t="s">
        <v>475</v>
      </c>
      <c r="Q335" s="200" t="s">
        <v>475</v>
      </c>
      <c r="R335" s="200" t="str">
        <f t="shared" si="44"/>
        <v/>
      </c>
      <c r="S335" s="201"/>
      <c r="T335" t="s">
        <v>475</v>
      </c>
      <c r="U335" s="201"/>
      <c r="W335" s="201"/>
      <c r="X335" s="202">
        <v>0</v>
      </c>
      <c r="Y335" s="200" t="s">
        <v>475</v>
      </c>
      <c r="Z335" s="5" t="s">
        <v>475</v>
      </c>
      <c r="AA335" s="200" t="str">
        <f t="shared" si="46"/>
        <v/>
      </c>
      <c r="AB335" s="200" t="str">
        <f t="shared" si="47"/>
        <v/>
      </c>
      <c r="AC335" s="201"/>
      <c r="AD335" s="201"/>
      <c r="AE335" s="77">
        <f t="shared" si="48"/>
        <v>0</v>
      </c>
      <c r="AF335" s="77">
        <f t="shared" si="49"/>
        <v>0</v>
      </c>
      <c r="AG335" s="77">
        <f t="array" ref="AG335">IFERROR($D335*U,0)</f>
        <v>0</v>
      </c>
      <c r="AH335" s="77">
        <f t="shared" si="43"/>
        <v>0</v>
      </c>
      <c r="AI335" s="77">
        <f t="shared" si="43"/>
        <v>0</v>
      </c>
      <c r="AJ335" s="203"/>
      <c r="AK335" s="203"/>
      <c r="AL335" s="203"/>
      <c r="AM335" s="203"/>
      <c r="AN335" t="s">
        <v>475</v>
      </c>
      <c r="AO335" t="s">
        <v>475</v>
      </c>
      <c r="AP335" t="s">
        <v>475</v>
      </c>
    </row>
    <row r="336" spans="1:43" customFormat="1" x14ac:dyDescent="0.25">
      <c r="A336" s="198">
        <v>45291</v>
      </c>
      <c r="B336" t="s">
        <v>1226</v>
      </c>
      <c r="C336" t="s">
        <v>1227</v>
      </c>
      <c r="D336" s="5">
        <f t="shared" si="50"/>
        <v>3293648.4</v>
      </c>
      <c r="E336" s="199">
        <v>1</v>
      </c>
      <c r="F336" s="5">
        <v>4001482.29</v>
      </c>
      <c r="G336" s="5">
        <v>707833.89</v>
      </c>
      <c r="H336" s="1" t="s">
        <v>24</v>
      </c>
      <c r="I336" t="s">
        <v>473</v>
      </c>
      <c r="J336" t="s">
        <v>474</v>
      </c>
      <c r="K336">
        <v>0</v>
      </c>
      <c r="L336" t="s">
        <v>473</v>
      </c>
      <c r="M336" t="s">
        <v>473</v>
      </c>
      <c r="N336" t="s">
        <v>23</v>
      </c>
      <c r="O336" s="5" t="str">
        <f t="shared" si="45"/>
        <v>N</v>
      </c>
      <c r="P336" t="s">
        <v>475</v>
      </c>
      <c r="Q336" s="200" t="s">
        <v>475</v>
      </c>
      <c r="R336" s="200" t="str">
        <f t="shared" si="44"/>
        <v/>
      </c>
      <c r="S336" s="201"/>
      <c r="T336" t="s">
        <v>475</v>
      </c>
      <c r="U336" s="201"/>
      <c r="W336" s="201"/>
      <c r="X336" s="202">
        <v>0</v>
      </c>
      <c r="Y336" s="200" t="s">
        <v>475</v>
      </c>
      <c r="Z336" s="5" t="s">
        <v>475</v>
      </c>
      <c r="AA336" s="200" t="str">
        <f t="shared" si="46"/>
        <v/>
      </c>
      <c r="AB336" s="200" t="str">
        <f t="shared" si="47"/>
        <v/>
      </c>
      <c r="AC336" s="201"/>
      <c r="AD336" s="201"/>
      <c r="AE336" s="77">
        <f t="shared" si="48"/>
        <v>0</v>
      </c>
      <c r="AF336" s="77">
        <f t="shared" si="49"/>
        <v>0</v>
      </c>
      <c r="AG336" s="77">
        <f t="array" ref="AG336">IFERROR($D336*U,0)</f>
        <v>0</v>
      </c>
      <c r="AH336" s="77">
        <f t="shared" si="43"/>
        <v>0</v>
      </c>
      <c r="AI336" s="77">
        <f t="shared" si="43"/>
        <v>0</v>
      </c>
      <c r="AJ336" s="203"/>
      <c r="AK336" s="203"/>
      <c r="AL336" s="203"/>
      <c r="AM336" s="203"/>
      <c r="AN336" t="s">
        <v>475</v>
      </c>
      <c r="AO336" t="s">
        <v>475</v>
      </c>
      <c r="AP336" t="s">
        <v>475</v>
      </c>
    </row>
    <row r="337" spans="1:43" customFormat="1" x14ac:dyDescent="0.25">
      <c r="A337" s="198">
        <v>45291</v>
      </c>
      <c r="B337" t="s">
        <v>1228</v>
      </c>
      <c r="C337" t="s">
        <v>1229</v>
      </c>
      <c r="D337" s="5">
        <f t="shared" si="50"/>
        <v>167257.47</v>
      </c>
      <c r="E337" s="199">
        <v>0</v>
      </c>
      <c r="F337" s="5">
        <v>167257.47</v>
      </c>
      <c r="G337" s="5">
        <v>0</v>
      </c>
      <c r="H337" s="1" t="s">
        <v>24</v>
      </c>
      <c r="I337" t="s">
        <v>482</v>
      </c>
      <c r="J337" t="s">
        <v>474</v>
      </c>
      <c r="K337">
        <v>0</v>
      </c>
      <c r="L337" t="s">
        <v>483</v>
      </c>
      <c r="M337" t="s">
        <v>483</v>
      </c>
      <c r="N337" t="s">
        <v>23</v>
      </c>
      <c r="O337" s="5" t="str">
        <f t="shared" si="45"/>
        <v>N</v>
      </c>
      <c r="P337" t="s">
        <v>484</v>
      </c>
      <c r="Q337" s="200">
        <v>0</v>
      </c>
      <c r="R337" s="200">
        <f t="shared" si="44"/>
        <v>0</v>
      </c>
      <c r="S337" s="201"/>
      <c r="T337">
        <v>0</v>
      </c>
      <c r="U337" s="201"/>
      <c r="W337" s="201"/>
      <c r="X337" s="202">
        <v>0</v>
      </c>
      <c r="Y337" s="200">
        <v>0</v>
      </c>
      <c r="Z337" s="5">
        <v>0</v>
      </c>
      <c r="AA337" s="200">
        <f t="shared" si="46"/>
        <v>0</v>
      </c>
      <c r="AB337" s="200">
        <f t="shared" si="47"/>
        <v>0</v>
      </c>
      <c r="AC337" s="201"/>
      <c r="AD337" s="201"/>
      <c r="AE337" s="77">
        <f t="shared" si="48"/>
        <v>0</v>
      </c>
      <c r="AF337" s="77">
        <f t="shared" si="49"/>
        <v>0</v>
      </c>
      <c r="AG337" s="77">
        <f t="array" ref="AG337">IFERROR($D337*U,0)</f>
        <v>0</v>
      </c>
      <c r="AH337" s="77">
        <f t="shared" si="43"/>
        <v>0</v>
      </c>
      <c r="AI337" s="77">
        <f t="shared" si="43"/>
        <v>0</v>
      </c>
      <c r="AJ337" s="203"/>
      <c r="AK337" s="203"/>
      <c r="AL337" s="203"/>
      <c r="AM337" s="203"/>
      <c r="AN337" t="s">
        <v>25</v>
      </c>
      <c r="AO337" t="s">
        <v>1230</v>
      </c>
      <c r="AP337" t="s">
        <v>475</v>
      </c>
    </row>
    <row r="338" spans="1:43" customFormat="1" x14ac:dyDescent="0.25">
      <c r="A338" s="198">
        <v>45291</v>
      </c>
      <c r="B338" t="s">
        <v>1231</v>
      </c>
      <c r="C338" t="s">
        <v>1232</v>
      </c>
      <c r="D338" s="5">
        <f t="shared" si="50"/>
        <v>415155.92000000004</v>
      </c>
      <c r="E338" s="199">
        <v>0</v>
      </c>
      <c r="F338" s="5">
        <v>415155.92000000004</v>
      </c>
      <c r="G338" s="5">
        <v>0</v>
      </c>
      <c r="H338" s="1" t="s">
        <v>24</v>
      </c>
      <c r="I338" t="s">
        <v>473</v>
      </c>
      <c r="J338" t="s">
        <v>474</v>
      </c>
      <c r="K338">
        <v>0</v>
      </c>
      <c r="L338" t="s">
        <v>473</v>
      </c>
      <c r="M338" t="s">
        <v>473</v>
      </c>
      <c r="N338" t="s">
        <v>23</v>
      </c>
      <c r="O338" s="5" t="str">
        <f t="shared" si="45"/>
        <v>N</v>
      </c>
      <c r="P338" t="s">
        <v>475</v>
      </c>
      <c r="Q338" s="200" t="s">
        <v>475</v>
      </c>
      <c r="R338" s="200" t="str">
        <f t="shared" si="44"/>
        <v/>
      </c>
      <c r="S338" s="201"/>
      <c r="T338" t="s">
        <v>475</v>
      </c>
      <c r="U338" s="201"/>
      <c r="W338" s="201"/>
      <c r="X338" s="202">
        <v>0</v>
      </c>
      <c r="Y338" s="200" t="s">
        <v>475</v>
      </c>
      <c r="Z338" s="5" t="s">
        <v>475</v>
      </c>
      <c r="AA338" s="200" t="str">
        <f t="shared" si="46"/>
        <v/>
      </c>
      <c r="AB338" s="200" t="str">
        <f t="shared" si="47"/>
        <v/>
      </c>
      <c r="AC338" s="201"/>
      <c r="AD338" s="201"/>
      <c r="AE338" s="77">
        <f t="shared" si="48"/>
        <v>0</v>
      </c>
      <c r="AF338" s="77">
        <f t="shared" si="49"/>
        <v>0</v>
      </c>
      <c r="AG338" s="77">
        <f t="array" ref="AG338">IFERROR($D338*U,0)</f>
        <v>0</v>
      </c>
      <c r="AH338" s="77">
        <f t="shared" si="43"/>
        <v>0</v>
      </c>
      <c r="AI338" s="77">
        <f t="shared" si="43"/>
        <v>0</v>
      </c>
      <c r="AJ338" s="203"/>
      <c r="AK338" s="203"/>
      <c r="AL338" s="203"/>
      <c r="AM338" s="203"/>
      <c r="AN338" t="s">
        <v>475</v>
      </c>
      <c r="AO338" t="s">
        <v>475</v>
      </c>
      <c r="AP338" t="s">
        <v>475</v>
      </c>
    </row>
    <row r="339" spans="1:43" customFormat="1" x14ac:dyDescent="0.25">
      <c r="A339" s="198">
        <v>45291</v>
      </c>
      <c r="B339" t="s">
        <v>1233</v>
      </c>
      <c r="C339" t="s">
        <v>1234</v>
      </c>
      <c r="D339" s="5">
        <f t="shared" si="50"/>
        <v>0</v>
      </c>
      <c r="E339" s="199">
        <v>1</v>
      </c>
      <c r="F339" s="5">
        <v>24905.85</v>
      </c>
      <c r="G339" s="5">
        <v>25175.11</v>
      </c>
      <c r="H339" s="1" t="s">
        <v>23</v>
      </c>
      <c r="I339" t="s">
        <v>500</v>
      </c>
      <c r="J339" t="s">
        <v>474</v>
      </c>
      <c r="K339">
        <v>0</v>
      </c>
      <c r="L339" t="s">
        <v>500</v>
      </c>
      <c r="N339" t="s">
        <v>23</v>
      </c>
      <c r="O339" s="5" t="str">
        <f t="shared" si="45"/>
        <v>N</v>
      </c>
      <c r="P339" t="s">
        <v>475</v>
      </c>
      <c r="Q339" s="200" t="s">
        <v>475</v>
      </c>
      <c r="R339" s="200" t="str">
        <f t="shared" si="44"/>
        <v/>
      </c>
      <c r="S339" s="201"/>
      <c r="T339" t="s">
        <v>475</v>
      </c>
      <c r="U339" s="201"/>
      <c r="W339" s="201"/>
      <c r="X339" s="202">
        <v>0</v>
      </c>
      <c r="Y339" s="200" t="s">
        <v>475</v>
      </c>
      <c r="Z339" s="5" t="s">
        <v>475</v>
      </c>
      <c r="AA339" s="200" t="str">
        <f t="shared" si="46"/>
        <v/>
      </c>
      <c r="AB339" s="200" t="str">
        <f t="shared" si="47"/>
        <v/>
      </c>
      <c r="AC339" s="201"/>
      <c r="AD339" s="201"/>
      <c r="AE339" s="77">
        <f t="shared" si="48"/>
        <v>0</v>
      </c>
      <c r="AF339" s="77">
        <f t="shared" si="49"/>
        <v>0</v>
      </c>
      <c r="AG339" s="77">
        <f t="array" ref="AG339">IFERROR($D339*U,0)</f>
        <v>0</v>
      </c>
      <c r="AH339" s="77">
        <f t="shared" si="43"/>
        <v>0</v>
      </c>
      <c r="AI339" s="77">
        <f t="shared" si="43"/>
        <v>0</v>
      </c>
      <c r="AJ339" s="203"/>
      <c r="AK339" s="203"/>
      <c r="AL339" s="203"/>
      <c r="AM339" s="203"/>
      <c r="AN339" t="s">
        <v>475</v>
      </c>
      <c r="AO339" t="s">
        <v>475</v>
      </c>
      <c r="AP339" t="s">
        <v>475</v>
      </c>
    </row>
    <row r="340" spans="1:43" customFormat="1" x14ac:dyDescent="0.25">
      <c r="A340" s="198">
        <v>45291</v>
      </c>
      <c r="B340" t="s">
        <v>1235</v>
      </c>
      <c r="C340" t="s">
        <v>1236</v>
      </c>
      <c r="D340" s="5">
        <f t="shared" si="50"/>
        <v>11826260.560000001</v>
      </c>
      <c r="E340" s="199">
        <v>1</v>
      </c>
      <c r="F340" s="5">
        <v>11975322.890000001</v>
      </c>
      <c r="G340" s="5">
        <v>149062.32999999999</v>
      </c>
      <c r="H340" s="1" t="s">
        <v>24</v>
      </c>
      <c r="I340" t="s">
        <v>473</v>
      </c>
      <c r="J340" t="s">
        <v>474</v>
      </c>
      <c r="K340">
        <v>0</v>
      </c>
      <c r="L340" t="s">
        <v>473</v>
      </c>
      <c r="M340" t="s">
        <v>473</v>
      </c>
      <c r="N340" t="s">
        <v>23</v>
      </c>
      <c r="O340" s="5" t="str">
        <f t="shared" si="45"/>
        <v>N</v>
      </c>
      <c r="P340" t="s">
        <v>475</v>
      </c>
      <c r="Q340" s="200" t="s">
        <v>475</v>
      </c>
      <c r="R340" s="200" t="str">
        <f t="shared" si="44"/>
        <v/>
      </c>
      <c r="S340" s="201"/>
      <c r="T340" t="s">
        <v>475</v>
      </c>
      <c r="U340" s="201"/>
      <c r="W340" s="201"/>
      <c r="X340" s="202">
        <v>0</v>
      </c>
      <c r="Y340" s="200" t="s">
        <v>475</v>
      </c>
      <c r="Z340" s="5" t="s">
        <v>475</v>
      </c>
      <c r="AA340" s="200" t="str">
        <f t="shared" si="46"/>
        <v/>
      </c>
      <c r="AB340" s="200" t="str">
        <f t="shared" si="47"/>
        <v/>
      </c>
      <c r="AC340" s="201"/>
      <c r="AD340" s="201"/>
      <c r="AE340" s="77">
        <f t="shared" si="48"/>
        <v>0</v>
      </c>
      <c r="AF340" s="77">
        <f t="shared" si="49"/>
        <v>0</v>
      </c>
      <c r="AG340" s="77">
        <f t="array" ref="AG340">IFERROR($D340*U,0)</f>
        <v>0</v>
      </c>
      <c r="AH340" s="77">
        <f t="shared" si="43"/>
        <v>0</v>
      </c>
      <c r="AI340" s="77">
        <f t="shared" si="43"/>
        <v>0</v>
      </c>
      <c r="AJ340" s="203"/>
      <c r="AK340" s="203"/>
      <c r="AL340" s="203"/>
      <c r="AM340" s="203"/>
      <c r="AN340" t="s">
        <v>475</v>
      </c>
      <c r="AO340" t="s">
        <v>475</v>
      </c>
      <c r="AP340" t="s">
        <v>475</v>
      </c>
    </row>
    <row r="341" spans="1:43" customFormat="1" x14ac:dyDescent="0.25">
      <c r="A341" s="198">
        <v>45291</v>
      </c>
      <c r="B341" t="s">
        <v>1237</v>
      </c>
      <c r="C341" t="s">
        <v>1238</v>
      </c>
      <c r="D341" s="5">
        <f t="shared" si="50"/>
        <v>135855.01999999999</v>
      </c>
      <c r="E341" s="199">
        <v>1</v>
      </c>
      <c r="F341" s="5">
        <v>153618.22</v>
      </c>
      <c r="G341" s="5">
        <v>17763.2</v>
      </c>
      <c r="H341" s="1" t="s">
        <v>24</v>
      </c>
      <c r="I341" t="s">
        <v>482</v>
      </c>
      <c r="J341" t="s">
        <v>474</v>
      </c>
      <c r="K341">
        <v>0</v>
      </c>
      <c r="L341" t="s">
        <v>483</v>
      </c>
      <c r="M341" t="s">
        <v>483</v>
      </c>
      <c r="N341" t="s">
        <v>23</v>
      </c>
      <c r="O341" s="5" t="str">
        <f t="shared" si="45"/>
        <v>N</v>
      </c>
      <c r="P341" t="s">
        <v>487</v>
      </c>
      <c r="Q341" s="200">
        <v>0</v>
      </c>
      <c r="R341" s="200">
        <f t="shared" si="44"/>
        <v>0</v>
      </c>
      <c r="S341" s="201"/>
      <c r="T341">
        <v>0</v>
      </c>
      <c r="U341" s="201"/>
      <c r="W341" s="201"/>
      <c r="X341" s="202">
        <v>0</v>
      </c>
      <c r="Y341" s="200">
        <v>0</v>
      </c>
      <c r="Z341" s="5">
        <v>0</v>
      </c>
      <c r="AA341" s="200">
        <f t="shared" si="46"/>
        <v>0</v>
      </c>
      <c r="AB341" s="200">
        <f t="shared" si="47"/>
        <v>0</v>
      </c>
      <c r="AC341" s="201"/>
      <c r="AD341" s="201"/>
      <c r="AE341" s="77">
        <f t="shared" si="48"/>
        <v>0</v>
      </c>
      <c r="AF341" s="77">
        <f t="shared" si="49"/>
        <v>0</v>
      </c>
      <c r="AG341" s="77">
        <f t="array" ref="AG341">IFERROR($D341*U,0)</f>
        <v>0</v>
      </c>
      <c r="AH341" s="77">
        <f t="shared" si="43"/>
        <v>0</v>
      </c>
      <c r="AI341" s="77">
        <f t="shared" si="43"/>
        <v>0</v>
      </c>
      <c r="AJ341" s="203"/>
      <c r="AK341" s="203"/>
      <c r="AL341" s="203"/>
      <c r="AM341" s="203"/>
      <c r="AN341" t="s">
        <v>475</v>
      </c>
      <c r="AO341" t="s">
        <v>475</v>
      </c>
      <c r="AP341" t="s">
        <v>475</v>
      </c>
    </row>
    <row r="342" spans="1:43" customFormat="1" x14ac:dyDescent="0.25">
      <c r="A342" s="198">
        <v>45291</v>
      </c>
      <c r="B342" t="s">
        <v>1239</v>
      </c>
      <c r="C342" t="s">
        <v>1240</v>
      </c>
      <c r="D342" s="5">
        <f t="shared" si="50"/>
        <v>1745021.7</v>
      </c>
      <c r="E342" s="199">
        <v>1</v>
      </c>
      <c r="F342" s="5">
        <v>1750288.5</v>
      </c>
      <c r="G342" s="5">
        <v>5266.8</v>
      </c>
      <c r="H342" s="1" t="s">
        <v>23</v>
      </c>
      <c r="I342" t="s">
        <v>500</v>
      </c>
      <c r="J342" t="s">
        <v>504</v>
      </c>
      <c r="K342">
        <v>1</v>
      </c>
      <c r="L342" t="s">
        <v>500</v>
      </c>
      <c r="M342" s="208" t="s">
        <v>506</v>
      </c>
      <c r="N342" t="s">
        <v>24</v>
      </c>
      <c r="O342" s="5" t="str">
        <f t="shared" si="45"/>
        <v>N</v>
      </c>
      <c r="P342" t="s">
        <v>475</v>
      </c>
      <c r="Q342" s="200" t="s">
        <v>475</v>
      </c>
      <c r="R342" s="200" t="str">
        <f t="shared" si="44"/>
        <v/>
      </c>
      <c r="S342" s="201"/>
      <c r="T342" t="s">
        <v>475</v>
      </c>
      <c r="U342" s="201"/>
      <c r="W342" s="201"/>
      <c r="X342" s="202">
        <v>0</v>
      </c>
      <c r="Y342" s="200" t="s">
        <v>475</v>
      </c>
      <c r="Z342" s="5" t="s">
        <v>475</v>
      </c>
      <c r="AA342" s="200" t="str">
        <f t="shared" si="46"/>
        <v/>
      </c>
      <c r="AB342" s="200" t="str">
        <f t="shared" si="47"/>
        <v/>
      </c>
      <c r="AC342" s="201"/>
      <c r="AD342" s="201"/>
      <c r="AE342" s="77">
        <f t="shared" si="48"/>
        <v>0</v>
      </c>
      <c r="AF342" s="77">
        <f t="shared" si="49"/>
        <v>0</v>
      </c>
      <c r="AG342" s="77">
        <f t="array" ref="AG342">IFERROR($D342*U,0)</f>
        <v>0</v>
      </c>
      <c r="AH342" s="77">
        <f t="shared" si="43"/>
        <v>0</v>
      </c>
      <c r="AI342" s="77">
        <f t="shared" si="43"/>
        <v>0</v>
      </c>
      <c r="AJ342" s="203"/>
      <c r="AK342" s="203"/>
      <c r="AL342" s="203"/>
      <c r="AM342" s="203"/>
      <c r="AN342" t="s">
        <v>22</v>
      </c>
      <c r="AO342" t="s">
        <v>571</v>
      </c>
      <c r="AP342" t="s">
        <v>475</v>
      </c>
    </row>
    <row r="343" spans="1:43" customFormat="1" x14ac:dyDescent="0.25">
      <c r="A343" s="198">
        <v>45291</v>
      </c>
      <c r="B343" t="s">
        <v>1241</v>
      </c>
      <c r="C343" t="s">
        <v>1242</v>
      </c>
      <c r="D343" s="5">
        <f t="shared" si="50"/>
        <v>3763369.34</v>
      </c>
      <c r="E343" s="199">
        <v>1</v>
      </c>
      <c r="F343" s="5">
        <v>4065516.12</v>
      </c>
      <c r="G343" s="5">
        <v>302146.78000000003</v>
      </c>
      <c r="H343" s="1" t="s">
        <v>24</v>
      </c>
      <c r="I343" t="s">
        <v>473</v>
      </c>
      <c r="J343" t="s">
        <v>474</v>
      </c>
      <c r="K343">
        <v>0</v>
      </c>
      <c r="L343" t="s">
        <v>473</v>
      </c>
      <c r="M343" t="s">
        <v>473</v>
      </c>
      <c r="N343" t="s">
        <v>23</v>
      </c>
      <c r="O343" s="5" t="str">
        <f t="shared" si="45"/>
        <v>N</v>
      </c>
      <c r="P343" t="s">
        <v>475</v>
      </c>
      <c r="Q343" s="200" t="s">
        <v>475</v>
      </c>
      <c r="R343" s="200" t="str">
        <f t="shared" si="44"/>
        <v/>
      </c>
      <c r="S343" s="201"/>
      <c r="T343" t="s">
        <v>475</v>
      </c>
      <c r="U343" s="201"/>
      <c r="W343" s="201"/>
      <c r="X343" s="202">
        <v>0</v>
      </c>
      <c r="Y343" s="200" t="s">
        <v>475</v>
      </c>
      <c r="Z343" s="5" t="s">
        <v>475</v>
      </c>
      <c r="AA343" s="200" t="str">
        <f t="shared" si="46"/>
        <v/>
      </c>
      <c r="AB343" s="200" t="str">
        <f t="shared" si="47"/>
        <v/>
      </c>
      <c r="AC343" s="201"/>
      <c r="AD343" s="201"/>
      <c r="AE343" s="77">
        <f t="shared" si="48"/>
        <v>0</v>
      </c>
      <c r="AF343" s="77">
        <f t="shared" si="49"/>
        <v>0</v>
      </c>
      <c r="AG343" s="77">
        <f t="array" ref="AG343">IFERROR($D343*U,0)</f>
        <v>0</v>
      </c>
      <c r="AH343" s="77">
        <f t="shared" si="43"/>
        <v>0</v>
      </c>
      <c r="AI343" s="77">
        <f t="shared" si="43"/>
        <v>0</v>
      </c>
      <c r="AJ343" s="203"/>
      <c r="AK343" s="203"/>
      <c r="AL343" s="203"/>
      <c r="AM343" s="203"/>
      <c r="AN343" t="s">
        <v>475</v>
      </c>
      <c r="AO343" t="s">
        <v>475</v>
      </c>
      <c r="AP343" t="s">
        <v>475</v>
      </c>
    </row>
    <row r="344" spans="1:43" customFormat="1" x14ac:dyDescent="0.25">
      <c r="A344" s="198">
        <v>45291</v>
      </c>
      <c r="B344" t="s">
        <v>1243</v>
      </c>
      <c r="C344" t="s">
        <v>1244</v>
      </c>
      <c r="D344" s="5">
        <f t="shared" si="50"/>
        <v>16537.590000000011</v>
      </c>
      <c r="E344" s="199">
        <v>1</v>
      </c>
      <c r="F344" s="5">
        <v>102267.21</v>
      </c>
      <c r="G344" s="5">
        <v>85729.62</v>
      </c>
      <c r="H344" s="1" t="s">
        <v>24</v>
      </c>
      <c r="I344" t="s">
        <v>482</v>
      </c>
      <c r="J344" t="s">
        <v>474</v>
      </c>
      <c r="K344">
        <v>0</v>
      </c>
      <c r="L344" t="s">
        <v>483</v>
      </c>
      <c r="M344" t="s">
        <v>483</v>
      </c>
      <c r="N344" t="s">
        <v>23</v>
      </c>
      <c r="O344" s="5" t="str">
        <f t="shared" si="45"/>
        <v>N</v>
      </c>
      <c r="P344">
        <v>0</v>
      </c>
      <c r="Q344" s="200">
        <v>0</v>
      </c>
      <c r="R344" s="200">
        <f t="shared" si="44"/>
        <v>0</v>
      </c>
      <c r="S344" s="201"/>
      <c r="T344">
        <v>0</v>
      </c>
      <c r="U344" s="201"/>
      <c r="W344" s="201"/>
      <c r="X344" s="202">
        <v>0</v>
      </c>
      <c r="Y344" s="200">
        <v>0</v>
      </c>
      <c r="Z344" s="5">
        <v>0</v>
      </c>
      <c r="AA344" s="200">
        <f t="shared" si="46"/>
        <v>0</v>
      </c>
      <c r="AB344" s="200">
        <f t="shared" si="47"/>
        <v>0</v>
      </c>
      <c r="AC344" s="201"/>
      <c r="AD344" s="201"/>
      <c r="AE344" s="77">
        <f t="shared" si="48"/>
        <v>0</v>
      </c>
      <c r="AF344" s="77">
        <f t="shared" si="49"/>
        <v>0</v>
      </c>
      <c r="AG344" s="77">
        <f t="array" ref="AG344">IFERROR($D344*U,0)</f>
        <v>0</v>
      </c>
      <c r="AH344" s="77">
        <f t="shared" si="43"/>
        <v>0</v>
      </c>
      <c r="AI344" s="77">
        <f t="shared" si="43"/>
        <v>0</v>
      </c>
      <c r="AJ344" s="203"/>
      <c r="AK344" s="203"/>
      <c r="AL344" s="203"/>
      <c r="AM344" s="203"/>
      <c r="AN344" t="s">
        <v>25</v>
      </c>
      <c r="AO344" t="s">
        <v>1245</v>
      </c>
      <c r="AP344" t="s">
        <v>1246</v>
      </c>
      <c r="AQ344" s="208" t="s">
        <v>490</v>
      </c>
    </row>
    <row r="345" spans="1:43" customFormat="1" x14ac:dyDescent="0.25">
      <c r="A345" s="198">
        <v>45291</v>
      </c>
      <c r="B345" t="s">
        <v>1247</v>
      </c>
      <c r="C345" t="s">
        <v>1248</v>
      </c>
      <c r="D345" s="5">
        <f t="shared" si="50"/>
        <v>90112.00999999998</v>
      </c>
      <c r="E345" s="199">
        <v>1</v>
      </c>
      <c r="F345" s="5">
        <v>253986.71</v>
      </c>
      <c r="G345" s="5">
        <v>163874.70000000001</v>
      </c>
      <c r="H345" s="1" t="s">
        <v>23</v>
      </c>
      <c r="I345" t="s">
        <v>500</v>
      </c>
      <c r="J345" t="s">
        <v>474</v>
      </c>
      <c r="K345">
        <v>0</v>
      </c>
      <c r="L345" t="s">
        <v>500</v>
      </c>
      <c r="N345" t="s">
        <v>23</v>
      </c>
      <c r="O345" s="5" t="str">
        <f t="shared" si="45"/>
        <v>N</v>
      </c>
      <c r="P345" t="s">
        <v>475</v>
      </c>
      <c r="Q345" s="200" t="s">
        <v>475</v>
      </c>
      <c r="R345" s="200" t="str">
        <f t="shared" si="44"/>
        <v/>
      </c>
      <c r="S345" s="201"/>
      <c r="T345" t="s">
        <v>475</v>
      </c>
      <c r="U345" s="201"/>
      <c r="W345" s="201"/>
      <c r="X345" s="202">
        <v>0</v>
      </c>
      <c r="Y345" s="200" t="s">
        <v>475</v>
      </c>
      <c r="Z345" s="5" t="s">
        <v>475</v>
      </c>
      <c r="AA345" s="200" t="str">
        <f t="shared" si="46"/>
        <v/>
      </c>
      <c r="AB345" s="200" t="str">
        <f t="shared" si="47"/>
        <v/>
      </c>
      <c r="AC345" s="201"/>
      <c r="AD345" s="201"/>
      <c r="AE345" s="77">
        <f t="shared" si="48"/>
        <v>0</v>
      </c>
      <c r="AF345" s="77">
        <f t="shared" si="49"/>
        <v>0</v>
      </c>
      <c r="AG345" s="77">
        <f t="array" ref="AG345">IFERROR($D345*U,0)</f>
        <v>0</v>
      </c>
      <c r="AH345" s="77">
        <f t="shared" si="43"/>
        <v>0</v>
      </c>
      <c r="AI345" s="77">
        <f t="shared" si="43"/>
        <v>0</v>
      </c>
      <c r="AJ345" s="203"/>
      <c r="AK345" s="203"/>
      <c r="AL345" s="203"/>
      <c r="AM345" s="203"/>
      <c r="AN345" t="s">
        <v>475</v>
      </c>
      <c r="AO345" t="s">
        <v>475</v>
      </c>
      <c r="AP345" t="s">
        <v>475</v>
      </c>
    </row>
    <row r="346" spans="1:43" customFormat="1" x14ac:dyDescent="0.25">
      <c r="A346" s="198">
        <v>45291</v>
      </c>
      <c r="B346" t="s">
        <v>1249</v>
      </c>
      <c r="C346" t="s">
        <v>1250</v>
      </c>
      <c r="D346" s="5">
        <f t="shared" si="50"/>
        <v>0</v>
      </c>
      <c r="E346" s="199">
        <v>1</v>
      </c>
      <c r="F346" s="5">
        <v>166740.5</v>
      </c>
      <c r="G346" s="5">
        <v>203162.4</v>
      </c>
      <c r="H346" s="1" t="s">
        <v>24</v>
      </c>
      <c r="I346" t="s">
        <v>482</v>
      </c>
      <c r="J346" t="s">
        <v>474</v>
      </c>
      <c r="K346">
        <v>0</v>
      </c>
      <c r="L346" t="s">
        <v>483</v>
      </c>
      <c r="M346" t="s">
        <v>483</v>
      </c>
      <c r="N346" t="s">
        <v>23</v>
      </c>
      <c r="O346" s="5" t="str">
        <f t="shared" si="45"/>
        <v>N</v>
      </c>
      <c r="P346" t="s">
        <v>487</v>
      </c>
      <c r="Q346" s="200">
        <v>0</v>
      </c>
      <c r="R346" s="200">
        <f t="shared" si="44"/>
        <v>0</v>
      </c>
      <c r="S346" s="201"/>
      <c r="T346">
        <v>0</v>
      </c>
      <c r="U346" s="201"/>
      <c r="W346" s="201"/>
      <c r="X346" s="202">
        <v>0</v>
      </c>
      <c r="Y346" s="200">
        <v>0</v>
      </c>
      <c r="Z346" s="5">
        <v>0</v>
      </c>
      <c r="AA346" s="200">
        <f t="shared" si="46"/>
        <v>0</v>
      </c>
      <c r="AB346" s="200">
        <f t="shared" si="47"/>
        <v>0</v>
      </c>
      <c r="AC346" s="201"/>
      <c r="AD346" s="201"/>
      <c r="AE346" s="77">
        <f t="shared" si="48"/>
        <v>0</v>
      </c>
      <c r="AF346" s="77">
        <f t="shared" si="49"/>
        <v>0</v>
      </c>
      <c r="AG346" s="77">
        <f t="array" ref="AG346">IFERROR($D346*U,0)</f>
        <v>0</v>
      </c>
      <c r="AH346" s="77">
        <f t="shared" si="43"/>
        <v>0</v>
      </c>
      <c r="AI346" s="77">
        <f t="shared" si="43"/>
        <v>0</v>
      </c>
      <c r="AJ346" s="203"/>
      <c r="AK346" s="203"/>
      <c r="AL346" s="203"/>
      <c r="AM346" s="203"/>
      <c r="AN346" t="s">
        <v>25</v>
      </c>
      <c r="AO346" t="s">
        <v>1251</v>
      </c>
      <c r="AP346" t="s">
        <v>475</v>
      </c>
    </row>
    <row r="347" spans="1:43" customFormat="1" x14ac:dyDescent="0.25">
      <c r="A347" s="198">
        <v>45291</v>
      </c>
      <c r="B347" t="s">
        <v>1252</v>
      </c>
      <c r="C347" t="s">
        <v>1253</v>
      </c>
      <c r="D347" s="5">
        <f t="shared" si="50"/>
        <v>136286.61000000002</v>
      </c>
      <c r="E347" s="199">
        <v>1</v>
      </c>
      <c r="F347" s="5">
        <v>206684.39</v>
      </c>
      <c r="G347" s="5">
        <v>70397.78</v>
      </c>
      <c r="H347" s="1" t="s">
        <v>24</v>
      </c>
      <c r="I347" t="s">
        <v>482</v>
      </c>
      <c r="J347" t="s">
        <v>474</v>
      </c>
      <c r="K347">
        <v>0</v>
      </c>
      <c r="L347" t="s">
        <v>483</v>
      </c>
      <c r="M347" t="s">
        <v>483</v>
      </c>
      <c r="N347" t="s">
        <v>23</v>
      </c>
      <c r="O347" s="5" t="str">
        <f t="shared" si="45"/>
        <v>N</v>
      </c>
      <c r="P347" t="s">
        <v>487</v>
      </c>
      <c r="Q347" s="200">
        <v>0.21</v>
      </c>
      <c r="R347" s="200">
        <f t="shared" si="44"/>
        <v>0.21</v>
      </c>
      <c r="S347" s="201"/>
      <c r="T347">
        <v>0.03</v>
      </c>
      <c r="U347" s="201"/>
      <c r="V347">
        <v>1</v>
      </c>
      <c r="W347" s="201"/>
      <c r="X347" s="202">
        <v>0</v>
      </c>
      <c r="Y347" s="200">
        <v>0</v>
      </c>
      <c r="Z347" s="5">
        <v>0.03</v>
      </c>
      <c r="AA347" s="200">
        <f t="shared" si="46"/>
        <v>0</v>
      </c>
      <c r="AB347" s="200">
        <f t="shared" si="47"/>
        <v>0.03</v>
      </c>
      <c r="AC347" s="201"/>
      <c r="AD347" s="201"/>
      <c r="AE347" s="77">
        <f t="shared" si="48"/>
        <v>28620.188100000003</v>
      </c>
      <c r="AF347" s="77">
        <f t="shared" si="49"/>
        <v>4088.5983000000001</v>
      </c>
      <c r="AG347" s="77">
        <f t="array" ref="AG347">IFERROR($D347*U,0)</f>
        <v>0</v>
      </c>
      <c r="AH347" s="77">
        <f t="shared" si="43"/>
        <v>0</v>
      </c>
      <c r="AI347" s="77">
        <f t="shared" si="43"/>
        <v>4088.5983000000001</v>
      </c>
      <c r="AJ347" s="203"/>
      <c r="AK347" s="203"/>
      <c r="AL347" s="203"/>
      <c r="AM347" s="203"/>
      <c r="AN347" t="s">
        <v>25</v>
      </c>
      <c r="AO347" t="s">
        <v>1254</v>
      </c>
      <c r="AP347" t="s">
        <v>475</v>
      </c>
    </row>
    <row r="348" spans="1:43" customFormat="1" x14ac:dyDescent="0.25">
      <c r="A348" s="198">
        <v>45291</v>
      </c>
      <c r="B348" t="s">
        <v>1255</v>
      </c>
      <c r="C348" t="s">
        <v>1256</v>
      </c>
      <c r="D348" s="5">
        <f t="shared" si="50"/>
        <v>395491.22</v>
      </c>
      <c r="E348" s="199">
        <v>1</v>
      </c>
      <c r="F348" s="5">
        <v>409182.75999999995</v>
      </c>
      <c r="G348" s="5">
        <v>13691.54</v>
      </c>
      <c r="H348" s="1" t="s">
        <v>24</v>
      </c>
      <c r="I348" t="s">
        <v>482</v>
      </c>
      <c r="J348" t="s">
        <v>474</v>
      </c>
      <c r="K348">
        <v>0</v>
      </c>
      <c r="L348" t="s">
        <v>483</v>
      </c>
      <c r="M348" t="s">
        <v>483</v>
      </c>
      <c r="N348" t="s">
        <v>23</v>
      </c>
      <c r="O348" s="5" t="str">
        <f t="shared" si="45"/>
        <v>N</v>
      </c>
      <c r="P348" t="s">
        <v>484</v>
      </c>
      <c r="Q348" s="200">
        <v>0</v>
      </c>
      <c r="R348" s="200">
        <f t="shared" si="44"/>
        <v>0</v>
      </c>
      <c r="S348" s="201"/>
      <c r="T348">
        <v>0</v>
      </c>
      <c r="U348" s="201"/>
      <c r="W348" s="201"/>
      <c r="X348" s="202">
        <v>0</v>
      </c>
      <c r="Y348" s="200">
        <v>0</v>
      </c>
      <c r="Z348" s="5">
        <v>0</v>
      </c>
      <c r="AA348" s="200">
        <f t="shared" si="46"/>
        <v>0</v>
      </c>
      <c r="AB348" s="200">
        <f t="shared" si="47"/>
        <v>0</v>
      </c>
      <c r="AC348" s="201"/>
      <c r="AD348" s="201"/>
      <c r="AE348" s="77">
        <f t="shared" si="48"/>
        <v>0</v>
      </c>
      <c r="AF348" s="77">
        <f t="shared" si="49"/>
        <v>0</v>
      </c>
      <c r="AG348" s="77">
        <f t="array" ref="AG348">IFERROR($D348*U,0)</f>
        <v>0</v>
      </c>
      <c r="AH348" s="77">
        <f t="shared" si="43"/>
        <v>0</v>
      </c>
      <c r="AI348" s="77">
        <f t="shared" si="43"/>
        <v>0</v>
      </c>
      <c r="AJ348" s="203"/>
      <c r="AK348" s="203"/>
      <c r="AL348" s="203"/>
      <c r="AM348" s="203"/>
      <c r="AN348" t="s">
        <v>475</v>
      </c>
      <c r="AO348" t="s">
        <v>1257</v>
      </c>
      <c r="AP348" t="s">
        <v>475</v>
      </c>
    </row>
    <row r="349" spans="1:43" customFormat="1" x14ac:dyDescent="0.25">
      <c r="A349" s="198">
        <v>45291</v>
      </c>
      <c r="B349" t="s">
        <v>1258</v>
      </c>
      <c r="C349" t="s">
        <v>1259</v>
      </c>
      <c r="D349" s="5">
        <f t="shared" si="50"/>
        <v>3233144.6700000004</v>
      </c>
      <c r="E349" s="199">
        <v>1</v>
      </c>
      <c r="F349" s="5">
        <v>3341522.74</v>
      </c>
      <c r="G349" s="5">
        <v>108378.07</v>
      </c>
      <c r="H349" s="1" t="s">
        <v>24</v>
      </c>
      <c r="I349" t="s">
        <v>473</v>
      </c>
      <c r="J349" t="s">
        <v>474</v>
      </c>
      <c r="K349">
        <v>0</v>
      </c>
      <c r="L349" t="s">
        <v>473</v>
      </c>
      <c r="M349" t="s">
        <v>473</v>
      </c>
      <c r="N349" t="s">
        <v>23</v>
      </c>
      <c r="O349" s="5" t="str">
        <f t="shared" si="45"/>
        <v>N</v>
      </c>
      <c r="P349" t="s">
        <v>475</v>
      </c>
      <c r="Q349" s="200" t="s">
        <v>475</v>
      </c>
      <c r="R349" s="200" t="str">
        <f t="shared" si="44"/>
        <v/>
      </c>
      <c r="S349" s="201"/>
      <c r="T349" t="s">
        <v>475</v>
      </c>
      <c r="U349" s="201"/>
      <c r="W349" s="201"/>
      <c r="X349" s="202">
        <v>0</v>
      </c>
      <c r="Y349" s="200" t="s">
        <v>475</v>
      </c>
      <c r="Z349" s="5" t="s">
        <v>475</v>
      </c>
      <c r="AA349" s="200" t="str">
        <f t="shared" si="46"/>
        <v/>
      </c>
      <c r="AB349" s="200" t="str">
        <f t="shared" si="47"/>
        <v/>
      </c>
      <c r="AC349" s="201"/>
      <c r="AD349" s="201"/>
      <c r="AE349" s="77">
        <f t="shared" si="48"/>
        <v>0</v>
      </c>
      <c r="AF349" s="77">
        <f t="shared" si="49"/>
        <v>0</v>
      </c>
      <c r="AG349" s="77">
        <f t="array" ref="AG349">IFERROR($D349*U,0)</f>
        <v>0</v>
      </c>
      <c r="AH349" s="77">
        <f t="shared" ref="AH349:AI412" si="51">IFERROR($D349*AA349,0)</f>
        <v>0</v>
      </c>
      <c r="AI349" s="77">
        <f t="shared" si="51"/>
        <v>0</v>
      </c>
      <c r="AJ349" s="203"/>
      <c r="AK349" s="203"/>
      <c r="AL349" s="203"/>
      <c r="AM349" s="203"/>
      <c r="AN349" t="s">
        <v>475</v>
      </c>
      <c r="AO349" t="s">
        <v>475</v>
      </c>
      <c r="AP349" t="s">
        <v>475</v>
      </c>
    </row>
    <row r="350" spans="1:43" customFormat="1" x14ac:dyDescent="0.25">
      <c r="A350" s="198">
        <v>45291</v>
      </c>
      <c r="B350" t="s">
        <v>1260</v>
      </c>
      <c r="C350" t="s">
        <v>1261</v>
      </c>
      <c r="D350" s="5">
        <f t="shared" si="50"/>
        <v>6806881.4399999995</v>
      </c>
      <c r="E350" s="199">
        <v>0</v>
      </c>
      <c r="F350" s="5">
        <v>6806881.4399999995</v>
      </c>
      <c r="G350" s="5">
        <v>0</v>
      </c>
      <c r="H350" s="1" t="s">
        <v>24</v>
      </c>
      <c r="I350" t="s">
        <v>473</v>
      </c>
      <c r="J350" t="s">
        <v>474</v>
      </c>
      <c r="K350">
        <v>0</v>
      </c>
      <c r="L350" t="s">
        <v>473</v>
      </c>
      <c r="M350" t="s">
        <v>473</v>
      </c>
      <c r="N350" t="s">
        <v>23</v>
      </c>
      <c r="O350" s="5" t="str">
        <f t="shared" si="45"/>
        <v>N</v>
      </c>
      <c r="P350" t="s">
        <v>475</v>
      </c>
      <c r="Q350" s="200" t="s">
        <v>475</v>
      </c>
      <c r="R350" s="200" t="str">
        <f t="shared" si="44"/>
        <v/>
      </c>
      <c r="S350" s="201"/>
      <c r="T350" t="s">
        <v>475</v>
      </c>
      <c r="U350" s="201"/>
      <c r="W350" s="201"/>
      <c r="X350" s="202">
        <v>0</v>
      </c>
      <c r="Y350" s="200" t="s">
        <v>475</v>
      </c>
      <c r="Z350" s="5" t="s">
        <v>475</v>
      </c>
      <c r="AA350" s="200" t="str">
        <f t="shared" si="46"/>
        <v/>
      </c>
      <c r="AB350" s="200" t="str">
        <f t="shared" si="47"/>
        <v/>
      </c>
      <c r="AC350" s="201"/>
      <c r="AD350" s="201"/>
      <c r="AE350" s="77">
        <f t="shared" si="48"/>
        <v>0</v>
      </c>
      <c r="AF350" s="77">
        <f t="shared" si="49"/>
        <v>0</v>
      </c>
      <c r="AG350" s="77">
        <f t="array" ref="AG350">IFERROR($D350*U,0)</f>
        <v>0</v>
      </c>
      <c r="AH350" s="77">
        <f t="shared" si="51"/>
        <v>0</v>
      </c>
      <c r="AI350" s="77">
        <f t="shared" si="51"/>
        <v>0</v>
      </c>
      <c r="AJ350" s="203"/>
      <c r="AK350" s="203"/>
      <c r="AL350" s="203"/>
      <c r="AM350" s="203"/>
      <c r="AN350" t="s">
        <v>475</v>
      </c>
      <c r="AO350" t="s">
        <v>475</v>
      </c>
      <c r="AP350" t="s">
        <v>475</v>
      </c>
    </row>
    <row r="351" spans="1:43" customFormat="1" x14ac:dyDescent="0.25">
      <c r="A351" s="198">
        <v>45291</v>
      </c>
      <c r="B351" t="s">
        <v>1262</v>
      </c>
      <c r="C351" t="s">
        <v>1263</v>
      </c>
      <c r="D351" s="5">
        <f t="shared" si="50"/>
        <v>0</v>
      </c>
      <c r="E351" s="199">
        <v>1</v>
      </c>
      <c r="F351" s="5">
        <v>510818.93</v>
      </c>
      <c r="G351" s="5">
        <v>894350.75</v>
      </c>
      <c r="H351" s="1" t="s">
        <v>23</v>
      </c>
      <c r="I351" t="s">
        <v>500</v>
      </c>
      <c r="J351" t="s">
        <v>504</v>
      </c>
      <c r="K351">
        <v>1</v>
      </c>
      <c r="L351" t="s">
        <v>500</v>
      </c>
      <c r="N351" t="s">
        <v>24</v>
      </c>
      <c r="O351" s="5" t="str">
        <f t="shared" si="45"/>
        <v>N</v>
      </c>
      <c r="P351" t="s">
        <v>475</v>
      </c>
      <c r="Q351" s="200" t="s">
        <v>475</v>
      </c>
      <c r="R351" s="200" t="str">
        <f t="shared" si="44"/>
        <v/>
      </c>
      <c r="S351" s="201"/>
      <c r="T351" t="s">
        <v>475</v>
      </c>
      <c r="U351" s="201"/>
      <c r="W351" s="201"/>
      <c r="X351" s="202">
        <v>0</v>
      </c>
      <c r="Y351" s="200" t="s">
        <v>475</v>
      </c>
      <c r="Z351" s="5" t="s">
        <v>475</v>
      </c>
      <c r="AA351" s="200" t="str">
        <f t="shared" si="46"/>
        <v/>
      </c>
      <c r="AB351" s="200" t="str">
        <f t="shared" si="47"/>
        <v/>
      </c>
      <c r="AC351" s="201"/>
      <c r="AD351" s="201"/>
      <c r="AE351" s="77">
        <f t="shared" si="48"/>
        <v>0</v>
      </c>
      <c r="AF351" s="77">
        <f t="shared" si="49"/>
        <v>0</v>
      </c>
      <c r="AG351" s="77">
        <f t="array" ref="AG351">IFERROR($D351*U,0)</f>
        <v>0</v>
      </c>
      <c r="AH351" s="77">
        <f t="shared" si="51"/>
        <v>0</v>
      </c>
      <c r="AI351" s="77">
        <f t="shared" si="51"/>
        <v>0</v>
      </c>
      <c r="AJ351" s="203"/>
      <c r="AK351" s="203"/>
      <c r="AL351" s="203"/>
      <c r="AM351" s="203"/>
      <c r="AN351" t="s">
        <v>475</v>
      </c>
      <c r="AO351" t="s">
        <v>475</v>
      </c>
      <c r="AP351" t="s">
        <v>475</v>
      </c>
    </row>
    <row r="352" spans="1:43" customFormat="1" x14ac:dyDescent="0.25">
      <c r="A352" s="198">
        <v>45291</v>
      </c>
      <c r="B352" t="s">
        <v>1264</v>
      </c>
      <c r="C352" t="s">
        <v>1265</v>
      </c>
      <c r="D352" s="5">
        <f t="shared" si="50"/>
        <v>2362.0500000000002</v>
      </c>
      <c r="E352" s="199">
        <v>1</v>
      </c>
      <c r="F352" s="5">
        <v>3598.46</v>
      </c>
      <c r="G352" s="5">
        <v>1236.4100000000001</v>
      </c>
      <c r="H352" s="1" t="s">
        <v>24</v>
      </c>
      <c r="I352" t="s">
        <v>473</v>
      </c>
      <c r="J352" t="s">
        <v>474</v>
      </c>
      <c r="K352">
        <v>0</v>
      </c>
      <c r="L352" t="s">
        <v>473</v>
      </c>
      <c r="M352" t="s">
        <v>473</v>
      </c>
      <c r="N352" t="s">
        <v>23</v>
      </c>
      <c r="O352" s="5" t="str">
        <f t="shared" si="45"/>
        <v>N</v>
      </c>
      <c r="P352" t="s">
        <v>475</v>
      </c>
      <c r="Q352" s="200" t="s">
        <v>475</v>
      </c>
      <c r="R352" s="200" t="str">
        <f t="shared" si="44"/>
        <v/>
      </c>
      <c r="S352" s="201"/>
      <c r="T352" t="s">
        <v>475</v>
      </c>
      <c r="U352" s="201"/>
      <c r="W352" s="201"/>
      <c r="X352" s="202">
        <v>0</v>
      </c>
      <c r="Y352" s="200" t="s">
        <v>475</v>
      </c>
      <c r="Z352" s="5" t="s">
        <v>475</v>
      </c>
      <c r="AA352" s="200" t="str">
        <f t="shared" si="46"/>
        <v/>
      </c>
      <c r="AB352" s="200" t="str">
        <f t="shared" si="47"/>
        <v/>
      </c>
      <c r="AC352" s="201"/>
      <c r="AD352" s="201"/>
      <c r="AE352" s="77">
        <f t="shared" si="48"/>
        <v>0</v>
      </c>
      <c r="AF352" s="77">
        <f t="shared" si="49"/>
        <v>0</v>
      </c>
      <c r="AG352" s="77">
        <f t="array" ref="AG352">IFERROR($D352*U,0)</f>
        <v>0</v>
      </c>
      <c r="AH352" s="77">
        <f t="shared" si="51"/>
        <v>0</v>
      </c>
      <c r="AI352" s="77">
        <f t="shared" si="51"/>
        <v>0</v>
      </c>
      <c r="AJ352" s="203"/>
      <c r="AK352" s="203"/>
      <c r="AL352" s="203"/>
      <c r="AM352" s="203"/>
      <c r="AN352" t="s">
        <v>475</v>
      </c>
      <c r="AO352" t="s">
        <v>475</v>
      </c>
      <c r="AP352" t="s">
        <v>475</v>
      </c>
    </row>
    <row r="353" spans="1:42" customFormat="1" x14ac:dyDescent="0.25">
      <c r="A353" s="198">
        <v>45291</v>
      </c>
      <c r="B353" t="s">
        <v>1266</v>
      </c>
      <c r="C353" t="s">
        <v>1267</v>
      </c>
      <c r="D353" s="5">
        <f t="shared" si="50"/>
        <v>10533758.060000001</v>
      </c>
      <c r="E353" s="199">
        <v>1</v>
      </c>
      <c r="F353" s="5">
        <v>10588448.32</v>
      </c>
      <c r="G353" s="5">
        <v>54690.26</v>
      </c>
      <c r="H353" s="1" t="s">
        <v>23</v>
      </c>
      <c r="I353" t="s">
        <v>500</v>
      </c>
      <c r="J353" t="s">
        <v>504</v>
      </c>
      <c r="K353">
        <v>1</v>
      </c>
      <c r="L353" t="s">
        <v>500</v>
      </c>
      <c r="N353" t="s">
        <v>24</v>
      </c>
      <c r="O353" s="5" t="str">
        <f t="shared" si="45"/>
        <v>N</v>
      </c>
      <c r="P353" t="s">
        <v>475</v>
      </c>
      <c r="Q353" s="200" t="s">
        <v>475</v>
      </c>
      <c r="R353" s="200" t="str">
        <f t="shared" si="44"/>
        <v/>
      </c>
      <c r="S353" s="201"/>
      <c r="T353" t="s">
        <v>475</v>
      </c>
      <c r="U353" s="201"/>
      <c r="W353" s="201"/>
      <c r="X353" s="202">
        <v>0</v>
      </c>
      <c r="Y353" s="200" t="s">
        <v>475</v>
      </c>
      <c r="Z353" s="5" t="s">
        <v>475</v>
      </c>
      <c r="AA353" s="200" t="str">
        <f t="shared" si="46"/>
        <v/>
      </c>
      <c r="AB353" s="200" t="str">
        <f t="shared" si="47"/>
        <v/>
      </c>
      <c r="AC353" s="201"/>
      <c r="AD353" s="201"/>
      <c r="AE353" s="77">
        <f t="shared" si="48"/>
        <v>0</v>
      </c>
      <c r="AF353" s="77">
        <f t="shared" si="49"/>
        <v>0</v>
      </c>
      <c r="AG353" s="77">
        <f t="array" ref="AG353">IFERROR($D353*U,0)</f>
        <v>0</v>
      </c>
      <c r="AH353" s="77">
        <f t="shared" si="51"/>
        <v>0</v>
      </c>
      <c r="AI353" s="77">
        <f t="shared" si="51"/>
        <v>0</v>
      </c>
      <c r="AJ353" s="203"/>
      <c r="AK353" s="203"/>
      <c r="AL353" s="203"/>
      <c r="AM353" s="203"/>
      <c r="AN353" t="s">
        <v>475</v>
      </c>
      <c r="AO353" t="s">
        <v>475</v>
      </c>
      <c r="AP353" t="s">
        <v>475</v>
      </c>
    </row>
    <row r="354" spans="1:42" customFormat="1" x14ac:dyDescent="0.25">
      <c r="A354" s="198">
        <v>45291</v>
      </c>
      <c r="B354" t="s">
        <v>1268</v>
      </c>
      <c r="C354" t="s">
        <v>1269</v>
      </c>
      <c r="D354" s="5">
        <f t="shared" si="50"/>
        <v>6454243.5000000009</v>
      </c>
      <c r="E354" s="199">
        <v>1</v>
      </c>
      <c r="F354" s="5">
        <v>6607203.2700000005</v>
      </c>
      <c r="G354" s="5">
        <v>152959.76999999999</v>
      </c>
      <c r="H354" s="1" t="s">
        <v>23</v>
      </c>
      <c r="I354" t="s">
        <v>500</v>
      </c>
      <c r="J354" t="s">
        <v>504</v>
      </c>
      <c r="K354">
        <v>1</v>
      </c>
      <c r="L354" t="s">
        <v>500</v>
      </c>
      <c r="N354" t="s">
        <v>24</v>
      </c>
      <c r="O354" s="5" t="str">
        <f t="shared" si="45"/>
        <v>N</v>
      </c>
      <c r="P354" t="s">
        <v>475</v>
      </c>
      <c r="Q354" s="200" t="s">
        <v>475</v>
      </c>
      <c r="R354" s="200" t="str">
        <f t="shared" si="44"/>
        <v/>
      </c>
      <c r="S354" s="201"/>
      <c r="T354" t="s">
        <v>475</v>
      </c>
      <c r="U354" s="201"/>
      <c r="W354" s="201"/>
      <c r="X354" s="202">
        <v>0</v>
      </c>
      <c r="Y354" s="200" t="s">
        <v>475</v>
      </c>
      <c r="Z354" s="5" t="s">
        <v>475</v>
      </c>
      <c r="AA354" s="200" t="str">
        <f t="shared" si="46"/>
        <v/>
      </c>
      <c r="AB354" s="200" t="str">
        <f t="shared" si="47"/>
        <v/>
      </c>
      <c r="AC354" s="201"/>
      <c r="AD354" s="201"/>
      <c r="AE354" s="77">
        <f t="shared" si="48"/>
        <v>0</v>
      </c>
      <c r="AF354" s="77">
        <f t="shared" si="49"/>
        <v>0</v>
      </c>
      <c r="AG354" s="77">
        <f t="array" ref="AG354">IFERROR($D354*U,0)</f>
        <v>0</v>
      </c>
      <c r="AH354" s="77">
        <f t="shared" si="51"/>
        <v>0</v>
      </c>
      <c r="AI354" s="77">
        <f t="shared" si="51"/>
        <v>0</v>
      </c>
      <c r="AJ354" s="203"/>
      <c r="AK354" s="203"/>
      <c r="AL354" s="203"/>
      <c r="AM354" s="203"/>
      <c r="AN354" t="s">
        <v>475</v>
      </c>
      <c r="AO354" t="s">
        <v>475</v>
      </c>
      <c r="AP354" t="s">
        <v>475</v>
      </c>
    </row>
    <row r="355" spans="1:42" customFormat="1" x14ac:dyDescent="0.25">
      <c r="A355" s="198">
        <v>45291</v>
      </c>
      <c r="B355" t="s">
        <v>1270</v>
      </c>
      <c r="C355" t="s">
        <v>1271</v>
      </c>
      <c r="D355" s="5">
        <f t="shared" si="50"/>
        <v>201512.41</v>
      </c>
      <c r="E355" s="199">
        <v>1</v>
      </c>
      <c r="F355" s="5">
        <v>203034.58000000002</v>
      </c>
      <c r="G355" s="5">
        <v>1522.17</v>
      </c>
      <c r="H355" s="1" t="s">
        <v>24</v>
      </c>
      <c r="I355" t="s">
        <v>473</v>
      </c>
      <c r="J355" t="s">
        <v>474</v>
      </c>
      <c r="K355">
        <v>0</v>
      </c>
      <c r="L355" t="s">
        <v>473</v>
      </c>
      <c r="M355" t="s">
        <v>473</v>
      </c>
      <c r="N355" t="s">
        <v>23</v>
      </c>
      <c r="O355" s="5" t="str">
        <f t="shared" si="45"/>
        <v>N</v>
      </c>
      <c r="P355" t="s">
        <v>475</v>
      </c>
      <c r="Q355" s="200" t="s">
        <v>475</v>
      </c>
      <c r="R355" s="200" t="str">
        <f t="shared" si="44"/>
        <v/>
      </c>
      <c r="S355" s="201"/>
      <c r="T355" t="s">
        <v>475</v>
      </c>
      <c r="U355" s="201"/>
      <c r="W355" s="201"/>
      <c r="X355" s="202">
        <v>0</v>
      </c>
      <c r="Y355" s="200" t="s">
        <v>475</v>
      </c>
      <c r="Z355" s="5" t="s">
        <v>475</v>
      </c>
      <c r="AA355" s="200" t="str">
        <f t="shared" si="46"/>
        <v/>
      </c>
      <c r="AB355" s="200" t="str">
        <f t="shared" si="47"/>
        <v/>
      </c>
      <c r="AC355" s="201"/>
      <c r="AD355" s="201"/>
      <c r="AE355" s="77">
        <f t="shared" si="48"/>
        <v>0</v>
      </c>
      <c r="AF355" s="77">
        <f t="shared" si="49"/>
        <v>0</v>
      </c>
      <c r="AG355" s="77">
        <f t="array" ref="AG355">IFERROR($D355*U,0)</f>
        <v>0</v>
      </c>
      <c r="AH355" s="77">
        <f t="shared" si="51"/>
        <v>0</v>
      </c>
      <c r="AI355" s="77">
        <f t="shared" si="51"/>
        <v>0</v>
      </c>
      <c r="AJ355" s="203"/>
      <c r="AK355" s="203"/>
      <c r="AL355" s="203"/>
      <c r="AM355" s="203"/>
      <c r="AN355" t="s">
        <v>475</v>
      </c>
      <c r="AO355" t="s">
        <v>475</v>
      </c>
      <c r="AP355" t="s">
        <v>475</v>
      </c>
    </row>
    <row r="356" spans="1:42" customFormat="1" x14ac:dyDescent="0.25">
      <c r="A356" s="198">
        <v>45291</v>
      </c>
      <c r="B356" t="s">
        <v>1272</v>
      </c>
      <c r="C356" t="s">
        <v>1273</v>
      </c>
      <c r="D356" s="5">
        <f t="shared" si="50"/>
        <v>652.15999999999985</v>
      </c>
      <c r="E356" s="199">
        <v>1</v>
      </c>
      <c r="F356" s="5">
        <v>2732.21</v>
      </c>
      <c r="G356" s="5">
        <v>2080.0500000000002</v>
      </c>
      <c r="H356" s="1" t="s">
        <v>24</v>
      </c>
      <c r="I356" t="s">
        <v>473</v>
      </c>
      <c r="J356" t="s">
        <v>474</v>
      </c>
      <c r="K356">
        <v>0</v>
      </c>
      <c r="L356" t="s">
        <v>473</v>
      </c>
      <c r="M356" t="s">
        <v>473</v>
      </c>
      <c r="N356" t="s">
        <v>23</v>
      </c>
      <c r="O356" s="5" t="str">
        <f t="shared" si="45"/>
        <v>N</v>
      </c>
      <c r="P356" t="s">
        <v>475</v>
      </c>
      <c r="Q356" s="200" t="s">
        <v>475</v>
      </c>
      <c r="R356" s="200" t="str">
        <f t="shared" si="44"/>
        <v/>
      </c>
      <c r="S356" s="201"/>
      <c r="T356" t="s">
        <v>475</v>
      </c>
      <c r="U356" s="201"/>
      <c r="W356" s="201"/>
      <c r="X356" s="202">
        <v>0</v>
      </c>
      <c r="Y356" s="200" t="s">
        <v>475</v>
      </c>
      <c r="Z356" s="5" t="s">
        <v>475</v>
      </c>
      <c r="AA356" s="200" t="str">
        <f t="shared" si="46"/>
        <v/>
      </c>
      <c r="AB356" s="200" t="str">
        <f t="shared" si="47"/>
        <v/>
      </c>
      <c r="AC356" s="201"/>
      <c r="AD356" s="201"/>
      <c r="AE356" s="77">
        <f t="shared" si="48"/>
        <v>0</v>
      </c>
      <c r="AF356" s="77">
        <f t="shared" si="49"/>
        <v>0</v>
      </c>
      <c r="AG356" s="77">
        <f t="array" ref="AG356">IFERROR($D356*U,0)</f>
        <v>0</v>
      </c>
      <c r="AH356" s="77">
        <f t="shared" si="51"/>
        <v>0</v>
      </c>
      <c r="AI356" s="77">
        <f t="shared" si="51"/>
        <v>0</v>
      </c>
      <c r="AJ356" s="203"/>
      <c r="AK356" s="203"/>
      <c r="AL356" s="203"/>
      <c r="AM356" s="203"/>
      <c r="AN356" t="s">
        <v>475</v>
      </c>
      <c r="AO356" t="s">
        <v>475</v>
      </c>
      <c r="AP356" t="s">
        <v>475</v>
      </c>
    </row>
    <row r="357" spans="1:42" customFormat="1" x14ac:dyDescent="0.25">
      <c r="A357" s="198">
        <v>45291</v>
      </c>
      <c r="B357" t="s">
        <v>1274</v>
      </c>
      <c r="C357" t="s">
        <v>1275</v>
      </c>
      <c r="D357" s="5">
        <f t="shared" si="50"/>
        <v>826457.14000000013</v>
      </c>
      <c r="E357" s="199">
        <v>1</v>
      </c>
      <c r="F357" s="5">
        <v>2133718.6</v>
      </c>
      <c r="G357" s="5">
        <v>1307261.46</v>
      </c>
      <c r="H357" s="1" t="s">
        <v>24</v>
      </c>
      <c r="I357" t="s">
        <v>473</v>
      </c>
      <c r="J357" t="s">
        <v>474</v>
      </c>
      <c r="K357">
        <v>0</v>
      </c>
      <c r="L357" t="s">
        <v>473</v>
      </c>
      <c r="M357" t="s">
        <v>473</v>
      </c>
      <c r="N357" t="s">
        <v>23</v>
      </c>
      <c r="O357" s="5" t="str">
        <f t="shared" si="45"/>
        <v>N</v>
      </c>
      <c r="P357" t="s">
        <v>475</v>
      </c>
      <c r="Q357" s="200" t="s">
        <v>475</v>
      </c>
      <c r="R357" s="200" t="str">
        <f t="shared" si="44"/>
        <v/>
      </c>
      <c r="S357" s="201"/>
      <c r="T357" t="s">
        <v>475</v>
      </c>
      <c r="U357" s="201"/>
      <c r="W357" s="201"/>
      <c r="X357" s="202">
        <v>0</v>
      </c>
      <c r="Y357" s="200" t="s">
        <v>475</v>
      </c>
      <c r="Z357" s="5" t="s">
        <v>475</v>
      </c>
      <c r="AA357" s="200" t="str">
        <f t="shared" si="46"/>
        <v/>
      </c>
      <c r="AB357" s="200" t="str">
        <f t="shared" si="47"/>
        <v/>
      </c>
      <c r="AC357" s="201"/>
      <c r="AD357" s="201"/>
      <c r="AE357" s="77">
        <f t="shared" si="48"/>
        <v>0</v>
      </c>
      <c r="AF357" s="77">
        <f t="shared" si="49"/>
        <v>0</v>
      </c>
      <c r="AG357" s="77">
        <f t="array" ref="AG357">IFERROR($D357*U,0)</f>
        <v>0</v>
      </c>
      <c r="AH357" s="77">
        <f t="shared" si="51"/>
        <v>0</v>
      </c>
      <c r="AI357" s="77">
        <f t="shared" si="51"/>
        <v>0</v>
      </c>
      <c r="AJ357" s="203"/>
      <c r="AK357" s="203"/>
      <c r="AL357" s="203"/>
      <c r="AM357" s="203"/>
      <c r="AN357" t="s">
        <v>475</v>
      </c>
      <c r="AO357" t="s">
        <v>475</v>
      </c>
      <c r="AP357" t="s">
        <v>475</v>
      </c>
    </row>
    <row r="358" spans="1:42" customFormat="1" x14ac:dyDescent="0.25">
      <c r="A358" s="198">
        <v>45291</v>
      </c>
      <c r="B358" t="s">
        <v>1276</v>
      </c>
      <c r="C358" t="s">
        <v>1277</v>
      </c>
      <c r="D358" s="5">
        <f t="shared" si="50"/>
        <v>2401004.96</v>
      </c>
      <c r="E358" s="199">
        <v>0</v>
      </c>
      <c r="F358" s="5">
        <v>2401004.96</v>
      </c>
      <c r="G358" s="5">
        <v>0</v>
      </c>
      <c r="H358" s="1" t="s">
        <v>23</v>
      </c>
      <c r="I358" t="s">
        <v>500</v>
      </c>
      <c r="J358" t="s">
        <v>504</v>
      </c>
      <c r="K358">
        <v>1</v>
      </c>
      <c r="L358" t="s">
        <v>500</v>
      </c>
      <c r="N358" t="s">
        <v>24</v>
      </c>
      <c r="O358" s="5" t="str">
        <f t="shared" si="45"/>
        <v>N</v>
      </c>
      <c r="P358" t="s">
        <v>475</v>
      </c>
      <c r="Q358" s="200" t="s">
        <v>475</v>
      </c>
      <c r="R358" s="200" t="str">
        <f t="shared" si="44"/>
        <v/>
      </c>
      <c r="S358" s="201"/>
      <c r="T358" t="s">
        <v>475</v>
      </c>
      <c r="U358" s="201"/>
      <c r="W358" s="201"/>
      <c r="X358" s="202">
        <v>0</v>
      </c>
      <c r="Y358" s="200" t="s">
        <v>475</v>
      </c>
      <c r="Z358" s="5" t="s">
        <v>475</v>
      </c>
      <c r="AA358" s="200" t="str">
        <f t="shared" si="46"/>
        <v/>
      </c>
      <c r="AB358" s="200" t="str">
        <f t="shared" si="47"/>
        <v/>
      </c>
      <c r="AC358" s="201"/>
      <c r="AD358" s="201"/>
      <c r="AE358" s="77">
        <f t="shared" si="48"/>
        <v>0</v>
      </c>
      <c r="AF358" s="77">
        <f t="shared" si="49"/>
        <v>0</v>
      </c>
      <c r="AG358" s="77">
        <f t="array" ref="AG358">IFERROR($D358*U,0)</f>
        <v>0</v>
      </c>
      <c r="AH358" s="77">
        <f t="shared" si="51"/>
        <v>0</v>
      </c>
      <c r="AI358" s="77">
        <f t="shared" si="51"/>
        <v>0</v>
      </c>
      <c r="AJ358" s="203"/>
      <c r="AK358" s="203"/>
      <c r="AL358" s="203"/>
      <c r="AM358" s="203"/>
      <c r="AN358" t="s">
        <v>475</v>
      </c>
      <c r="AO358" t="s">
        <v>475</v>
      </c>
      <c r="AP358" t="s">
        <v>475</v>
      </c>
    </row>
    <row r="359" spans="1:42" customFormat="1" x14ac:dyDescent="0.25">
      <c r="A359" s="198">
        <v>45291</v>
      </c>
      <c r="B359" t="s">
        <v>1278</v>
      </c>
      <c r="C359" t="s">
        <v>1279</v>
      </c>
      <c r="D359" s="5">
        <f t="shared" si="50"/>
        <v>6847226.1099999994</v>
      </c>
      <c r="E359" s="199">
        <v>1</v>
      </c>
      <c r="F359" s="5">
        <v>6958093.0099999998</v>
      </c>
      <c r="G359" s="5">
        <v>110866.9</v>
      </c>
      <c r="H359" s="1" t="s">
        <v>23</v>
      </c>
      <c r="I359" t="s">
        <v>500</v>
      </c>
      <c r="J359" t="s">
        <v>504</v>
      </c>
      <c r="K359">
        <v>1</v>
      </c>
      <c r="L359" t="s">
        <v>500</v>
      </c>
      <c r="M359" s="208" t="s">
        <v>506</v>
      </c>
      <c r="N359" t="s">
        <v>24</v>
      </c>
      <c r="O359" s="5" t="str">
        <f t="shared" si="45"/>
        <v>N</v>
      </c>
      <c r="P359" t="s">
        <v>475</v>
      </c>
      <c r="Q359" s="200" t="s">
        <v>475</v>
      </c>
      <c r="R359" s="200" t="str">
        <f t="shared" si="44"/>
        <v/>
      </c>
      <c r="S359" s="201"/>
      <c r="T359" t="s">
        <v>475</v>
      </c>
      <c r="U359" s="201"/>
      <c r="W359" s="201"/>
      <c r="X359" s="202">
        <v>0</v>
      </c>
      <c r="Y359" s="200" t="s">
        <v>475</v>
      </c>
      <c r="Z359" s="5" t="s">
        <v>475</v>
      </c>
      <c r="AA359" s="200" t="str">
        <f t="shared" si="46"/>
        <v/>
      </c>
      <c r="AB359" s="200" t="str">
        <f t="shared" si="47"/>
        <v/>
      </c>
      <c r="AC359" s="201"/>
      <c r="AD359" s="201"/>
      <c r="AE359" s="77">
        <f t="shared" si="48"/>
        <v>0</v>
      </c>
      <c r="AF359" s="77">
        <f t="shared" si="49"/>
        <v>0</v>
      </c>
      <c r="AG359" s="77">
        <f t="array" ref="AG359">IFERROR($D359*U,0)</f>
        <v>0</v>
      </c>
      <c r="AH359" s="77">
        <f t="shared" si="51"/>
        <v>0</v>
      </c>
      <c r="AI359" s="77">
        <f t="shared" si="51"/>
        <v>0</v>
      </c>
      <c r="AJ359" s="203"/>
      <c r="AK359" s="203"/>
      <c r="AL359" s="203"/>
      <c r="AM359" s="203"/>
      <c r="AN359" t="s">
        <v>22</v>
      </c>
      <c r="AO359" t="s">
        <v>571</v>
      </c>
      <c r="AP359" t="s">
        <v>475</v>
      </c>
    </row>
    <row r="360" spans="1:42" customFormat="1" x14ac:dyDescent="0.25">
      <c r="A360" s="198">
        <v>45291</v>
      </c>
      <c r="B360" t="s">
        <v>1280</v>
      </c>
      <c r="C360" t="s">
        <v>1281</v>
      </c>
      <c r="D360" s="5">
        <f t="shared" si="50"/>
        <v>616637.87000000058</v>
      </c>
      <c r="E360" s="199">
        <v>1</v>
      </c>
      <c r="F360" s="5">
        <v>3428708.1700000004</v>
      </c>
      <c r="G360" s="5">
        <v>2812070.3</v>
      </c>
      <c r="H360" s="1" t="s">
        <v>23</v>
      </c>
      <c r="I360" t="s">
        <v>500</v>
      </c>
      <c r="J360" t="s">
        <v>504</v>
      </c>
      <c r="K360">
        <v>1</v>
      </c>
      <c r="L360" t="s">
        <v>500</v>
      </c>
      <c r="M360" s="208" t="s">
        <v>506</v>
      </c>
      <c r="N360" t="s">
        <v>24</v>
      </c>
      <c r="O360" s="5" t="str">
        <f t="shared" si="45"/>
        <v>N</v>
      </c>
      <c r="P360" t="s">
        <v>475</v>
      </c>
      <c r="Q360" s="200" t="s">
        <v>475</v>
      </c>
      <c r="R360" s="200" t="str">
        <f t="shared" si="44"/>
        <v/>
      </c>
      <c r="S360" s="201"/>
      <c r="T360" t="s">
        <v>475</v>
      </c>
      <c r="U360" s="201"/>
      <c r="W360" s="201"/>
      <c r="X360" s="202">
        <v>0</v>
      </c>
      <c r="Y360" s="200" t="s">
        <v>475</v>
      </c>
      <c r="Z360" s="5" t="s">
        <v>475</v>
      </c>
      <c r="AA360" s="200" t="str">
        <f t="shared" si="46"/>
        <v/>
      </c>
      <c r="AB360" s="200" t="str">
        <f t="shared" si="47"/>
        <v/>
      </c>
      <c r="AC360" s="201"/>
      <c r="AD360" s="201"/>
      <c r="AE360" s="77">
        <f t="shared" si="48"/>
        <v>0</v>
      </c>
      <c r="AF360" s="77">
        <f t="shared" si="49"/>
        <v>0</v>
      </c>
      <c r="AG360" s="77">
        <f t="array" ref="AG360">IFERROR($D360*U,0)</f>
        <v>0</v>
      </c>
      <c r="AH360" s="77">
        <f t="shared" si="51"/>
        <v>0</v>
      </c>
      <c r="AI360" s="77">
        <f t="shared" si="51"/>
        <v>0</v>
      </c>
      <c r="AJ360" s="203"/>
      <c r="AK360" s="203"/>
      <c r="AL360" s="203"/>
      <c r="AM360" s="203"/>
      <c r="AN360" t="s">
        <v>22</v>
      </c>
      <c r="AO360" t="s">
        <v>571</v>
      </c>
      <c r="AP360" t="s">
        <v>475</v>
      </c>
    </row>
    <row r="361" spans="1:42" customFormat="1" x14ac:dyDescent="0.25">
      <c r="A361" s="198">
        <v>45291</v>
      </c>
      <c r="B361" t="s">
        <v>1282</v>
      </c>
      <c r="C361" t="s">
        <v>1283</v>
      </c>
      <c r="D361" s="5">
        <f t="shared" si="50"/>
        <v>4306.2099999999919</v>
      </c>
      <c r="E361" s="199">
        <v>1</v>
      </c>
      <c r="F361" s="5">
        <v>67692.399999999994</v>
      </c>
      <c r="G361" s="5">
        <v>63386.19</v>
      </c>
      <c r="H361" s="1" t="s">
        <v>24</v>
      </c>
      <c r="I361" t="s">
        <v>473</v>
      </c>
      <c r="J361" t="s">
        <v>474</v>
      </c>
      <c r="K361">
        <v>0</v>
      </c>
      <c r="L361" t="s">
        <v>473</v>
      </c>
      <c r="M361" t="s">
        <v>473</v>
      </c>
      <c r="N361" t="s">
        <v>23</v>
      </c>
      <c r="O361" s="5" t="str">
        <f t="shared" si="45"/>
        <v>N</v>
      </c>
      <c r="P361" t="s">
        <v>475</v>
      </c>
      <c r="Q361" s="200" t="s">
        <v>475</v>
      </c>
      <c r="R361" s="200" t="str">
        <f t="shared" si="44"/>
        <v/>
      </c>
      <c r="S361" s="201"/>
      <c r="T361" t="s">
        <v>475</v>
      </c>
      <c r="U361" s="201"/>
      <c r="W361" s="201"/>
      <c r="X361" s="202">
        <v>0</v>
      </c>
      <c r="Y361" s="200" t="s">
        <v>475</v>
      </c>
      <c r="Z361" s="5" t="s">
        <v>475</v>
      </c>
      <c r="AA361" s="200" t="str">
        <f t="shared" si="46"/>
        <v/>
      </c>
      <c r="AB361" s="200" t="str">
        <f t="shared" si="47"/>
        <v/>
      </c>
      <c r="AC361" s="201"/>
      <c r="AD361" s="201"/>
      <c r="AE361" s="77">
        <f t="shared" si="48"/>
        <v>0</v>
      </c>
      <c r="AF361" s="77">
        <f t="shared" si="49"/>
        <v>0</v>
      </c>
      <c r="AG361" s="77">
        <f t="array" ref="AG361">IFERROR($D361*U,0)</f>
        <v>0</v>
      </c>
      <c r="AH361" s="77">
        <f t="shared" si="51"/>
        <v>0</v>
      </c>
      <c r="AI361" s="77">
        <f t="shared" si="51"/>
        <v>0</v>
      </c>
      <c r="AJ361" s="203"/>
      <c r="AK361" s="203"/>
      <c r="AL361" s="203"/>
      <c r="AM361" s="203"/>
      <c r="AN361" t="s">
        <v>475</v>
      </c>
      <c r="AO361" t="s">
        <v>475</v>
      </c>
      <c r="AP361" t="s">
        <v>475</v>
      </c>
    </row>
    <row r="362" spans="1:42" customFormat="1" x14ac:dyDescent="0.25">
      <c r="A362" s="198">
        <v>45291</v>
      </c>
      <c r="B362" t="s">
        <v>1284</v>
      </c>
      <c r="C362" t="s">
        <v>1285</v>
      </c>
      <c r="D362" s="5">
        <f t="shared" si="50"/>
        <v>1741.2999999999993</v>
      </c>
      <c r="E362" s="199">
        <v>1</v>
      </c>
      <c r="F362" s="5">
        <v>18358.849999999999</v>
      </c>
      <c r="G362" s="5">
        <v>16617.55</v>
      </c>
      <c r="H362" s="1" t="s">
        <v>24</v>
      </c>
      <c r="I362" t="s">
        <v>482</v>
      </c>
      <c r="J362" t="s">
        <v>474</v>
      </c>
      <c r="K362">
        <v>0</v>
      </c>
      <c r="L362" t="s">
        <v>483</v>
      </c>
      <c r="M362" t="s">
        <v>483</v>
      </c>
      <c r="N362" t="s">
        <v>23</v>
      </c>
      <c r="O362" s="5" t="str">
        <f t="shared" si="45"/>
        <v>N</v>
      </c>
      <c r="P362">
        <v>0</v>
      </c>
      <c r="Q362" s="200">
        <v>0</v>
      </c>
      <c r="R362" s="200">
        <f t="shared" si="44"/>
        <v>0</v>
      </c>
      <c r="S362" s="201"/>
      <c r="T362">
        <v>0</v>
      </c>
      <c r="U362" s="201"/>
      <c r="W362" s="201"/>
      <c r="X362" s="202">
        <v>0</v>
      </c>
      <c r="Y362" s="200">
        <v>0</v>
      </c>
      <c r="Z362" s="5">
        <v>0</v>
      </c>
      <c r="AA362" s="200">
        <f t="shared" si="46"/>
        <v>0</v>
      </c>
      <c r="AB362" s="200">
        <f t="shared" si="47"/>
        <v>0</v>
      </c>
      <c r="AC362" s="201"/>
      <c r="AD362" s="201"/>
      <c r="AE362" s="77">
        <f t="shared" si="48"/>
        <v>0</v>
      </c>
      <c r="AF362" s="77">
        <f t="shared" si="49"/>
        <v>0</v>
      </c>
      <c r="AG362" s="77">
        <f t="array" ref="AG362">IFERROR($D362*U,0)</f>
        <v>0</v>
      </c>
      <c r="AH362" s="77">
        <f t="shared" si="51"/>
        <v>0</v>
      </c>
      <c r="AI362" s="77">
        <f t="shared" si="51"/>
        <v>0</v>
      </c>
      <c r="AJ362" s="203"/>
      <c r="AK362" s="203"/>
      <c r="AL362" s="203"/>
      <c r="AM362" s="203"/>
      <c r="AN362" t="s">
        <v>475</v>
      </c>
      <c r="AO362" t="s">
        <v>475</v>
      </c>
      <c r="AP362" t="s">
        <v>475</v>
      </c>
    </row>
    <row r="363" spans="1:42" customFormat="1" x14ac:dyDescent="0.25">
      <c r="A363" s="198">
        <v>45291</v>
      </c>
      <c r="B363" t="s">
        <v>1286</v>
      </c>
      <c r="C363" t="s">
        <v>1287</v>
      </c>
      <c r="D363" s="5">
        <f t="shared" si="50"/>
        <v>736487.39</v>
      </c>
      <c r="E363" s="199">
        <v>1</v>
      </c>
      <c r="F363" s="5">
        <v>737390</v>
      </c>
      <c r="G363" s="5">
        <v>902.61</v>
      </c>
      <c r="H363" s="1" t="s">
        <v>24</v>
      </c>
      <c r="I363" t="s">
        <v>482</v>
      </c>
      <c r="J363" t="s">
        <v>474</v>
      </c>
      <c r="K363">
        <v>0</v>
      </c>
      <c r="L363" t="s">
        <v>483</v>
      </c>
      <c r="M363" t="s">
        <v>483</v>
      </c>
      <c r="N363" t="s">
        <v>23</v>
      </c>
      <c r="O363" s="5" t="str">
        <f t="shared" si="45"/>
        <v>N</v>
      </c>
      <c r="P363" t="s">
        <v>484</v>
      </c>
      <c r="Q363" s="200">
        <v>0</v>
      </c>
      <c r="R363" s="200">
        <f t="shared" si="44"/>
        <v>0</v>
      </c>
      <c r="S363" s="201"/>
      <c r="T363">
        <v>0</v>
      </c>
      <c r="U363" s="201"/>
      <c r="W363" s="201"/>
      <c r="X363" s="202">
        <v>0</v>
      </c>
      <c r="Y363" s="200">
        <v>0</v>
      </c>
      <c r="Z363" s="5">
        <v>0</v>
      </c>
      <c r="AA363" s="200">
        <f t="shared" si="46"/>
        <v>0</v>
      </c>
      <c r="AB363" s="200">
        <f t="shared" si="47"/>
        <v>0</v>
      </c>
      <c r="AC363" s="201"/>
      <c r="AD363" s="201"/>
      <c r="AE363" s="77">
        <f t="shared" si="48"/>
        <v>0</v>
      </c>
      <c r="AF363" s="77">
        <f t="shared" si="49"/>
        <v>0</v>
      </c>
      <c r="AG363" s="77">
        <f t="array" ref="AG363">IFERROR($D363*U,0)</f>
        <v>0</v>
      </c>
      <c r="AH363" s="77">
        <f t="shared" si="51"/>
        <v>0</v>
      </c>
      <c r="AI363" s="77">
        <f t="shared" si="51"/>
        <v>0</v>
      </c>
      <c r="AJ363" s="203"/>
      <c r="AK363" s="203"/>
      <c r="AL363" s="203"/>
      <c r="AM363" s="203"/>
      <c r="AN363" t="s">
        <v>25</v>
      </c>
      <c r="AO363" t="s">
        <v>1288</v>
      </c>
      <c r="AP363" t="s">
        <v>475</v>
      </c>
    </row>
    <row r="364" spans="1:42" customFormat="1" x14ac:dyDescent="0.25">
      <c r="A364" s="198">
        <v>45291</v>
      </c>
      <c r="B364" t="s">
        <v>1289</v>
      </c>
      <c r="C364" t="s">
        <v>1290</v>
      </c>
      <c r="D364" s="5">
        <f t="shared" si="50"/>
        <v>1849702.8099999998</v>
      </c>
      <c r="E364" s="199">
        <v>1</v>
      </c>
      <c r="F364" s="5">
        <v>2506054.2999999998</v>
      </c>
      <c r="G364" s="5">
        <v>656351.49</v>
      </c>
      <c r="H364" s="1" t="s">
        <v>23</v>
      </c>
      <c r="I364" t="s">
        <v>500</v>
      </c>
      <c r="J364" t="s">
        <v>504</v>
      </c>
      <c r="K364">
        <v>1</v>
      </c>
      <c r="L364" t="s">
        <v>500</v>
      </c>
      <c r="N364" t="s">
        <v>24</v>
      </c>
      <c r="O364" s="5" t="str">
        <f t="shared" si="45"/>
        <v>N</v>
      </c>
      <c r="P364" t="s">
        <v>475</v>
      </c>
      <c r="Q364" s="200" t="s">
        <v>475</v>
      </c>
      <c r="R364" s="200" t="str">
        <f t="shared" si="44"/>
        <v/>
      </c>
      <c r="S364" s="201"/>
      <c r="T364" t="s">
        <v>475</v>
      </c>
      <c r="U364" s="201"/>
      <c r="W364" s="201"/>
      <c r="X364" s="202">
        <v>0</v>
      </c>
      <c r="Y364" s="200" t="s">
        <v>475</v>
      </c>
      <c r="Z364" s="5" t="s">
        <v>475</v>
      </c>
      <c r="AA364" s="200" t="str">
        <f t="shared" si="46"/>
        <v/>
      </c>
      <c r="AB364" s="200" t="str">
        <f t="shared" si="47"/>
        <v/>
      </c>
      <c r="AC364" s="201"/>
      <c r="AD364" s="201"/>
      <c r="AE364" s="77">
        <f t="shared" si="48"/>
        <v>0</v>
      </c>
      <c r="AF364" s="77">
        <f t="shared" si="49"/>
        <v>0</v>
      </c>
      <c r="AG364" s="77">
        <f t="array" ref="AG364">IFERROR($D364*U,0)</f>
        <v>0</v>
      </c>
      <c r="AH364" s="77">
        <f t="shared" si="51"/>
        <v>0</v>
      </c>
      <c r="AI364" s="77">
        <f t="shared" si="51"/>
        <v>0</v>
      </c>
      <c r="AJ364" s="203"/>
      <c r="AK364" s="203"/>
      <c r="AL364" s="203"/>
      <c r="AM364" s="203"/>
      <c r="AN364" t="s">
        <v>475</v>
      </c>
      <c r="AO364" t="s">
        <v>475</v>
      </c>
      <c r="AP364" t="s">
        <v>475</v>
      </c>
    </row>
    <row r="365" spans="1:42" customFormat="1" x14ac:dyDescent="0.25">
      <c r="A365" s="198">
        <v>45291</v>
      </c>
      <c r="B365" t="s">
        <v>1291</v>
      </c>
      <c r="C365" t="s">
        <v>1292</v>
      </c>
      <c r="D365" s="5">
        <f t="shared" si="50"/>
        <v>0</v>
      </c>
      <c r="E365" s="199">
        <v>1</v>
      </c>
      <c r="F365" s="5">
        <v>1.8</v>
      </c>
      <c r="G365" s="5">
        <v>1.8</v>
      </c>
      <c r="H365" s="1" t="s">
        <v>23</v>
      </c>
      <c r="I365" t="s">
        <v>500</v>
      </c>
      <c r="J365" t="s">
        <v>592</v>
      </c>
      <c r="K365">
        <v>0</v>
      </c>
      <c r="L365" t="s">
        <v>500</v>
      </c>
      <c r="N365" t="s">
        <v>23</v>
      </c>
      <c r="O365" s="5" t="str">
        <f t="shared" si="45"/>
        <v>N</v>
      </c>
      <c r="P365" t="s">
        <v>475</v>
      </c>
      <c r="Q365" s="200" t="s">
        <v>475</v>
      </c>
      <c r="R365" s="200" t="str">
        <f t="shared" si="44"/>
        <v/>
      </c>
      <c r="S365" s="201"/>
      <c r="T365" t="s">
        <v>475</v>
      </c>
      <c r="U365" s="201"/>
      <c r="W365" s="201"/>
      <c r="X365" s="202">
        <v>0</v>
      </c>
      <c r="Y365" s="200" t="s">
        <v>475</v>
      </c>
      <c r="Z365" s="5" t="s">
        <v>475</v>
      </c>
      <c r="AA365" s="200" t="str">
        <f t="shared" si="46"/>
        <v/>
      </c>
      <c r="AB365" s="200" t="str">
        <f t="shared" si="47"/>
        <v/>
      </c>
      <c r="AC365" s="201"/>
      <c r="AD365" s="201"/>
      <c r="AE365" s="77">
        <f t="shared" si="48"/>
        <v>0</v>
      </c>
      <c r="AF365" s="77">
        <f t="shared" si="49"/>
        <v>0</v>
      </c>
      <c r="AG365" s="77">
        <f t="array" ref="AG365">IFERROR($D365*U,0)</f>
        <v>0</v>
      </c>
      <c r="AH365" s="77">
        <f t="shared" si="51"/>
        <v>0</v>
      </c>
      <c r="AI365" s="77">
        <f t="shared" si="51"/>
        <v>0</v>
      </c>
      <c r="AJ365" s="203"/>
      <c r="AK365" s="203"/>
      <c r="AL365" s="203"/>
      <c r="AM365" s="203"/>
      <c r="AN365" t="s">
        <v>475</v>
      </c>
      <c r="AO365" t="s">
        <v>475</v>
      </c>
      <c r="AP365" t="s">
        <v>475</v>
      </c>
    </row>
    <row r="366" spans="1:42" customFormat="1" x14ac:dyDescent="0.25">
      <c r="A366" s="198">
        <v>45291</v>
      </c>
      <c r="B366" t="s">
        <v>1293</v>
      </c>
      <c r="C366" t="s">
        <v>1294</v>
      </c>
      <c r="D366" s="5">
        <f t="shared" si="50"/>
        <v>1376148.56</v>
      </c>
      <c r="E366" s="199">
        <v>1</v>
      </c>
      <c r="F366" s="5">
        <v>1406664.71</v>
      </c>
      <c r="G366" s="5">
        <v>30516.15</v>
      </c>
      <c r="H366" s="1" t="s">
        <v>23</v>
      </c>
      <c r="I366" t="s">
        <v>500</v>
      </c>
      <c r="J366" t="s">
        <v>504</v>
      </c>
      <c r="K366">
        <v>1</v>
      </c>
      <c r="L366" t="s">
        <v>500</v>
      </c>
      <c r="N366" t="s">
        <v>24</v>
      </c>
      <c r="O366" s="5" t="str">
        <f t="shared" si="45"/>
        <v>N</v>
      </c>
      <c r="P366" t="s">
        <v>475</v>
      </c>
      <c r="Q366" s="200" t="s">
        <v>475</v>
      </c>
      <c r="R366" s="200" t="str">
        <f t="shared" si="44"/>
        <v/>
      </c>
      <c r="S366" s="201"/>
      <c r="T366" t="s">
        <v>475</v>
      </c>
      <c r="U366" s="201"/>
      <c r="W366" s="201"/>
      <c r="X366" s="202">
        <v>0</v>
      </c>
      <c r="Y366" s="200" t="s">
        <v>475</v>
      </c>
      <c r="Z366" s="5" t="s">
        <v>475</v>
      </c>
      <c r="AA366" s="200" t="str">
        <f t="shared" si="46"/>
        <v/>
      </c>
      <c r="AB366" s="200" t="str">
        <f t="shared" si="47"/>
        <v/>
      </c>
      <c r="AC366" s="201"/>
      <c r="AD366" s="201"/>
      <c r="AE366" s="77">
        <f t="shared" si="48"/>
        <v>0</v>
      </c>
      <c r="AF366" s="77">
        <f t="shared" si="49"/>
        <v>0</v>
      </c>
      <c r="AG366" s="77">
        <f t="array" ref="AG366">IFERROR($D366*U,0)</f>
        <v>0</v>
      </c>
      <c r="AH366" s="77">
        <f t="shared" si="51"/>
        <v>0</v>
      </c>
      <c r="AI366" s="77">
        <f t="shared" si="51"/>
        <v>0</v>
      </c>
      <c r="AJ366" s="203"/>
      <c r="AK366" s="203"/>
      <c r="AL366" s="203"/>
      <c r="AM366" s="203"/>
      <c r="AN366" t="s">
        <v>475</v>
      </c>
      <c r="AO366" t="s">
        <v>475</v>
      </c>
      <c r="AP366" t="s">
        <v>475</v>
      </c>
    </row>
    <row r="367" spans="1:42" customFormat="1" x14ac:dyDescent="0.25">
      <c r="A367" s="198">
        <v>45291</v>
      </c>
      <c r="B367" t="s">
        <v>1295</v>
      </c>
      <c r="C367" t="s">
        <v>1296</v>
      </c>
      <c r="D367" s="5">
        <f t="shared" si="50"/>
        <v>0</v>
      </c>
      <c r="E367" s="199">
        <v>1</v>
      </c>
      <c r="F367" s="5">
        <v>7433.48</v>
      </c>
      <c r="G367" s="5">
        <v>21675.89</v>
      </c>
      <c r="H367" s="1" t="s">
        <v>24</v>
      </c>
      <c r="I367" t="s">
        <v>482</v>
      </c>
      <c r="J367" t="s">
        <v>474</v>
      </c>
      <c r="K367">
        <v>0</v>
      </c>
      <c r="L367" t="s">
        <v>483</v>
      </c>
      <c r="M367" t="s">
        <v>483</v>
      </c>
      <c r="N367" t="s">
        <v>23</v>
      </c>
      <c r="O367" s="5" t="str">
        <f t="shared" si="45"/>
        <v>N</v>
      </c>
      <c r="P367" t="s">
        <v>484</v>
      </c>
      <c r="Q367" s="200">
        <v>0</v>
      </c>
      <c r="R367" s="200">
        <f t="shared" si="44"/>
        <v>0</v>
      </c>
      <c r="S367" s="201"/>
      <c r="T367">
        <v>0</v>
      </c>
      <c r="U367" s="201"/>
      <c r="W367" s="201"/>
      <c r="X367" s="202">
        <v>0</v>
      </c>
      <c r="Y367" s="200">
        <v>0</v>
      </c>
      <c r="Z367" s="5">
        <v>0</v>
      </c>
      <c r="AA367" s="200">
        <f t="shared" si="46"/>
        <v>0</v>
      </c>
      <c r="AB367" s="200">
        <f t="shared" si="47"/>
        <v>0</v>
      </c>
      <c r="AC367" s="201"/>
      <c r="AD367" s="201"/>
      <c r="AE367" s="77">
        <f t="shared" si="48"/>
        <v>0</v>
      </c>
      <c r="AF367" s="77">
        <f t="shared" si="49"/>
        <v>0</v>
      </c>
      <c r="AG367" s="77">
        <f t="array" ref="AG367">IFERROR($D367*U,0)</f>
        <v>0</v>
      </c>
      <c r="AH367" s="77">
        <f t="shared" si="51"/>
        <v>0</v>
      </c>
      <c r="AI367" s="77">
        <f t="shared" si="51"/>
        <v>0</v>
      </c>
      <c r="AJ367" s="203"/>
      <c r="AK367" s="203"/>
      <c r="AL367" s="203"/>
      <c r="AM367" s="203"/>
      <c r="AN367" t="s">
        <v>25</v>
      </c>
      <c r="AO367" t="s">
        <v>1297</v>
      </c>
      <c r="AP367" t="s">
        <v>475</v>
      </c>
    </row>
    <row r="368" spans="1:42" customFormat="1" x14ac:dyDescent="0.25">
      <c r="A368" s="198">
        <v>45291</v>
      </c>
      <c r="B368" t="s">
        <v>1298</v>
      </c>
      <c r="C368" t="s">
        <v>1299</v>
      </c>
      <c r="D368" s="5">
        <f t="shared" si="50"/>
        <v>458175.39</v>
      </c>
      <c r="E368" s="199">
        <v>1</v>
      </c>
      <c r="F368" s="5">
        <v>469229.7</v>
      </c>
      <c r="G368" s="5">
        <v>11054.31</v>
      </c>
      <c r="H368" s="1" t="s">
        <v>24</v>
      </c>
      <c r="I368" t="s">
        <v>482</v>
      </c>
      <c r="J368" t="s">
        <v>474</v>
      </c>
      <c r="K368">
        <v>0</v>
      </c>
      <c r="L368" t="s">
        <v>483</v>
      </c>
      <c r="M368" t="s">
        <v>483</v>
      </c>
      <c r="N368" t="s">
        <v>23</v>
      </c>
      <c r="O368" s="5" t="str">
        <f t="shared" si="45"/>
        <v>N</v>
      </c>
      <c r="P368" t="s">
        <v>484</v>
      </c>
      <c r="Q368" s="200">
        <v>0</v>
      </c>
      <c r="R368" s="200">
        <f t="shared" si="44"/>
        <v>0</v>
      </c>
      <c r="S368" s="201"/>
      <c r="T368">
        <v>0</v>
      </c>
      <c r="U368" s="201"/>
      <c r="W368" s="201"/>
      <c r="X368" s="202">
        <v>0</v>
      </c>
      <c r="Y368" s="200">
        <v>0</v>
      </c>
      <c r="Z368" s="5">
        <v>0</v>
      </c>
      <c r="AA368" s="200">
        <f t="shared" si="46"/>
        <v>0</v>
      </c>
      <c r="AB368" s="200">
        <f t="shared" si="47"/>
        <v>0</v>
      </c>
      <c r="AC368" s="201"/>
      <c r="AD368" s="201"/>
      <c r="AE368" s="77">
        <f t="shared" si="48"/>
        <v>0</v>
      </c>
      <c r="AF368" s="77">
        <f t="shared" si="49"/>
        <v>0</v>
      </c>
      <c r="AG368" s="77">
        <f t="array" ref="AG368">IFERROR($D368*U,0)</f>
        <v>0</v>
      </c>
      <c r="AH368" s="77">
        <f t="shared" si="51"/>
        <v>0</v>
      </c>
      <c r="AI368" s="77">
        <f t="shared" si="51"/>
        <v>0</v>
      </c>
      <c r="AJ368" s="203"/>
      <c r="AK368" s="203"/>
      <c r="AL368" s="203"/>
      <c r="AM368" s="203"/>
      <c r="AN368" t="s">
        <v>475</v>
      </c>
      <c r="AO368" t="s">
        <v>475</v>
      </c>
      <c r="AP368" t="s">
        <v>475</v>
      </c>
    </row>
    <row r="369" spans="1:42" customFormat="1" x14ac:dyDescent="0.25">
      <c r="A369" s="198">
        <v>45291</v>
      </c>
      <c r="B369" t="s">
        <v>1300</v>
      </c>
      <c r="C369" t="s">
        <v>1301</v>
      </c>
      <c r="D369" s="5">
        <f t="shared" si="50"/>
        <v>41974.64</v>
      </c>
      <c r="E369" s="199">
        <v>0</v>
      </c>
      <c r="F369" s="5">
        <v>41974.64</v>
      </c>
      <c r="G369" s="5">
        <v>0</v>
      </c>
      <c r="H369" s="1" t="s">
        <v>23</v>
      </c>
      <c r="I369" t="s">
        <v>500</v>
      </c>
      <c r="J369" t="s">
        <v>474</v>
      </c>
      <c r="K369">
        <v>0</v>
      </c>
      <c r="L369" t="s">
        <v>500</v>
      </c>
      <c r="N369" t="s">
        <v>23</v>
      </c>
      <c r="O369" s="5" t="str">
        <f t="shared" si="45"/>
        <v>N</v>
      </c>
      <c r="P369" t="s">
        <v>475</v>
      </c>
      <c r="Q369" s="200" t="s">
        <v>475</v>
      </c>
      <c r="R369" s="200" t="str">
        <f t="shared" si="44"/>
        <v/>
      </c>
      <c r="S369" s="201"/>
      <c r="T369" t="s">
        <v>475</v>
      </c>
      <c r="U369" s="201"/>
      <c r="W369" s="201"/>
      <c r="X369" s="202">
        <v>0</v>
      </c>
      <c r="Y369" s="200" t="s">
        <v>475</v>
      </c>
      <c r="Z369" s="5" t="s">
        <v>475</v>
      </c>
      <c r="AA369" s="200" t="str">
        <f t="shared" si="46"/>
        <v/>
      </c>
      <c r="AB369" s="200" t="str">
        <f t="shared" si="47"/>
        <v/>
      </c>
      <c r="AC369" s="201"/>
      <c r="AD369" s="201"/>
      <c r="AE369" s="77">
        <f t="shared" si="48"/>
        <v>0</v>
      </c>
      <c r="AF369" s="77">
        <f t="shared" si="49"/>
        <v>0</v>
      </c>
      <c r="AG369" s="77">
        <f t="array" ref="AG369">IFERROR($D369*U,0)</f>
        <v>0</v>
      </c>
      <c r="AH369" s="77">
        <f t="shared" si="51"/>
        <v>0</v>
      </c>
      <c r="AI369" s="77">
        <f t="shared" si="51"/>
        <v>0</v>
      </c>
      <c r="AJ369" s="203"/>
      <c r="AK369" s="203"/>
      <c r="AL369" s="203"/>
      <c r="AM369" s="203"/>
      <c r="AN369" t="s">
        <v>475</v>
      </c>
      <c r="AO369" t="s">
        <v>475</v>
      </c>
      <c r="AP369" t="s">
        <v>475</v>
      </c>
    </row>
    <row r="370" spans="1:42" customFormat="1" x14ac:dyDescent="0.25">
      <c r="A370" s="198">
        <v>45291</v>
      </c>
      <c r="B370" t="s">
        <v>1302</v>
      </c>
      <c r="C370" t="s">
        <v>1303</v>
      </c>
      <c r="D370" s="5">
        <f t="shared" si="50"/>
        <v>7971605.3300000001</v>
      </c>
      <c r="E370" s="199">
        <v>1</v>
      </c>
      <c r="F370" s="5">
        <v>7974788.9199999999</v>
      </c>
      <c r="G370" s="5">
        <v>3183.59</v>
      </c>
      <c r="H370" s="1" t="s">
        <v>24</v>
      </c>
      <c r="I370" t="s">
        <v>473</v>
      </c>
      <c r="J370" t="s">
        <v>474</v>
      </c>
      <c r="K370">
        <v>0</v>
      </c>
      <c r="L370" t="s">
        <v>473</v>
      </c>
      <c r="M370" t="s">
        <v>473</v>
      </c>
      <c r="N370" t="s">
        <v>23</v>
      </c>
      <c r="O370" s="5" t="str">
        <f t="shared" si="45"/>
        <v>N</v>
      </c>
      <c r="P370" t="s">
        <v>475</v>
      </c>
      <c r="Q370" s="200" t="s">
        <v>475</v>
      </c>
      <c r="R370" s="200" t="str">
        <f t="shared" si="44"/>
        <v/>
      </c>
      <c r="S370" s="201"/>
      <c r="T370" t="s">
        <v>475</v>
      </c>
      <c r="U370" s="201"/>
      <c r="W370" s="201"/>
      <c r="X370" s="202">
        <v>0</v>
      </c>
      <c r="Y370" s="200" t="s">
        <v>475</v>
      </c>
      <c r="Z370" s="5" t="s">
        <v>475</v>
      </c>
      <c r="AA370" s="200" t="str">
        <f t="shared" si="46"/>
        <v/>
      </c>
      <c r="AB370" s="200" t="str">
        <f t="shared" si="47"/>
        <v/>
      </c>
      <c r="AC370" s="201"/>
      <c r="AD370" s="201"/>
      <c r="AE370" s="77">
        <f t="shared" si="48"/>
        <v>0</v>
      </c>
      <c r="AF370" s="77">
        <f t="shared" si="49"/>
        <v>0</v>
      </c>
      <c r="AG370" s="77">
        <f t="array" ref="AG370">IFERROR($D370*U,0)</f>
        <v>0</v>
      </c>
      <c r="AH370" s="77">
        <f t="shared" si="51"/>
        <v>0</v>
      </c>
      <c r="AI370" s="77">
        <f t="shared" si="51"/>
        <v>0</v>
      </c>
      <c r="AJ370" s="203"/>
      <c r="AK370" s="203"/>
      <c r="AL370" s="203"/>
      <c r="AM370" s="203"/>
      <c r="AN370" t="s">
        <v>475</v>
      </c>
      <c r="AO370" t="s">
        <v>475</v>
      </c>
      <c r="AP370" t="s">
        <v>475</v>
      </c>
    </row>
    <row r="371" spans="1:42" customFormat="1" x14ac:dyDescent="0.25">
      <c r="A371" s="198">
        <v>45291</v>
      </c>
      <c r="B371" t="s">
        <v>1304</v>
      </c>
      <c r="C371" t="s">
        <v>1305</v>
      </c>
      <c r="D371" s="5">
        <f t="shared" si="50"/>
        <v>302216.64</v>
      </c>
      <c r="E371" s="199">
        <v>0</v>
      </c>
      <c r="F371" s="5">
        <v>302216.64</v>
      </c>
      <c r="G371" s="5">
        <v>0</v>
      </c>
      <c r="H371" s="1" t="s">
        <v>23</v>
      </c>
      <c r="I371" t="s">
        <v>500</v>
      </c>
      <c r="J371" t="s">
        <v>474</v>
      </c>
      <c r="K371">
        <v>0</v>
      </c>
      <c r="L371" t="s">
        <v>500</v>
      </c>
      <c r="N371" t="s">
        <v>23</v>
      </c>
      <c r="O371" s="5" t="str">
        <f t="shared" si="45"/>
        <v>N</v>
      </c>
      <c r="P371" t="s">
        <v>475</v>
      </c>
      <c r="Q371" s="200" t="s">
        <v>475</v>
      </c>
      <c r="R371" s="200" t="str">
        <f t="shared" si="44"/>
        <v/>
      </c>
      <c r="S371" s="201"/>
      <c r="T371" t="s">
        <v>475</v>
      </c>
      <c r="U371" s="201"/>
      <c r="W371" s="201"/>
      <c r="X371" s="202">
        <v>0</v>
      </c>
      <c r="Y371" s="200" t="s">
        <v>475</v>
      </c>
      <c r="Z371" s="5" t="s">
        <v>475</v>
      </c>
      <c r="AA371" s="200" t="str">
        <f t="shared" si="46"/>
        <v/>
      </c>
      <c r="AB371" s="200" t="str">
        <f t="shared" si="47"/>
        <v/>
      </c>
      <c r="AC371" s="201"/>
      <c r="AD371" s="201"/>
      <c r="AE371" s="77">
        <f t="shared" si="48"/>
        <v>0</v>
      </c>
      <c r="AF371" s="77">
        <f t="shared" si="49"/>
        <v>0</v>
      </c>
      <c r="AG371" s="77">
        <f t="array" ref="AG371">IFERROR($D371*U,0)</f>
        <v>0</v>
      </c>
      <c r="AH371" s="77">
        <f t="shared" si="51"/>
        <v>0</v>
      </c>
      <c r="AI371" s="77">
        <f t="shared" si="51"/>
        <v>0</v>
      </c>
      <c r="AJ371" s="203"/>
      <c r="AK371" s="203"/>
      <c r="AL371" s="203"/>
      <c r="AM371" s="203"/>
      <c r="AN371" t="s">
        <v>475</v>
      </c>
      <c r="AO371" t="s">
        <v>475</v>
      </c>
      <c r="AP371" t="s">
        <v>475</v>
      </c>
    </row>
    <row r="372" spans="1:42" customFormat="1" x14ac:dyDescent="0.25">
      <c r="A372" s="198">
        <v>45291</v>
      </c>
      <c r="B372" t="s">
        <v>1306</v>
      </c>
      <c r="C372" t="s">
        <v>1307</v>
      </c>
      <c r="D372" s="5">
        <f t="shared" si="50"/>
        <v>8684759.2799999993</v>
      </c>
      <c r="E372" s="199">
        <v>1</v>
      </c>
      <c r="F372" s="5">
        <v>9958627.8399999999</v>
      </c>
      <c r="G372" s="5">
        <v>1273868.56</v>
      </c>
      <c r="H372" s="1" t="s">
        <v>24</v>
      </c>
      <c r="I372" t="s">
        <v>473</v>
      </c>
      <c r="J372" t="s">
        <v>474</v>
      </c>
      <c r="K372">
        <v>0</v>
      </c>
      <c r="L372" t="s">
        <v>473</v>
      </c>
      <c r="M372" t="s">
        <v>473</v>
      </c>
      <c r="N372" t="s">
        <v>23</v>
      </c>
      <c r="O372" s="5" t="str">
        <f t="shared" si="45"/>
        <v>N</v>
      </c>
      <c r="P372" t="s">
        <v>475</v>
      </c>
      <c r="Q372" s="200" t="s">
        <v>475</v>
      </c>
      <c r="R372" s="200" t="str">
        <f t="shared" si="44"/>
        <v/>
      </c>
      <c r="S372" s="201"/>
      <c r="T372" t="s">
        <v>475</v>
      </c>
      <c r="U372" s="201"/>
      <c r="W372" s="201"/>
      <c r="X372" s="202">
        <v>0</v>
      </c>
      <c r="Y372" s="200" t="s">
        <v>475</v>
      </c>
      <c r="Z372" s="5" t="s">
        <v>475</v>
      </c>
      <c r="AA372" s="200" t="str">
        <f t="shared" si="46"/>
        <v/>
      </c>
      <c r="AB372" s="200" t="str">
        <f t="shared" si="47"/>
        <v/>
      </c>
      <c r="AC372" s="201"/>
      <c r="AD372" s="201"/>
      <c r="AE372" s="77">
        <f t="shared" si="48"/>
        <v>0</v>
      </c>
      <c r="AF372" s="77">
        <f t="shared" si="49"/>
        <v>0</v>
      </c>
      <c r="AG372" s="77">
        <f t="array" ref="AG372">IFERROR($D372*U,0)</f>
        <v>0</v>
      </c>
      <c r="AH372" s="77">
        <f t="shared" si="51"/>
        <v>0</v>
      </c>
      <c r="AI372" s="77">
        <f t="shared" si="51"/>
        <v>0</v>
      </c>
      <c r="AJ372" s="203"/>
      <c r="AK372" s="203"/>
      <c r="AL372" s="203"/>
      <c r="AM372" s="203"/>
      <c r="AN372" t="s">
        <v>475</v>
      </c>
      <c r="AO372" t="s">
        <v>475</v>
      </c>
      <c r="AP372" t="s">
        <v>475</v>
      </c>
    </row>
    <row r="373" spans="1:42" customFormat="1" x14ac:dyDescent="0.25">
      <c r="A373" s="198">
        <v>45291</v>
      </c>
      <c r="B373" t="s">
        <v>1308</v>
      </c>
      <c r="C373" t="s">
        <v>1309</v>
      </c>
      <c r="D373" s="5">
        <f t="shared" si="50"/>
        <v>378665.37</v>
      </c>
      <c r="E373" s="199">
        <v>1</v>
      </c>
      <c r="F373" s="5">
        <v>379773.24</v>
      </c>
      <c r="G373" s="5">
        <v>1107.8699999999999</v>
      </c>
      <c r="H373" s="1" t="s">
        <v>24</v>
      </c>
      <c r="I373" t="s">
        <v>473</v>
      </c>
      <c r="J373" t="s">
        <v>474</v>
      </c>
      <c r="K373">
        <v>0</v>
      </c>
      <c r="L373" t="s">
        <v>473</v>
      </c>
      <c r="M373" t="s">
        <v>473</v>
      </c>
      <c r="N373" t="s">
        <v>23</v>
      </c>
      <c r="O373" s="5" t="str">
        <f t="shared" si="45"/>
        <v>N</v>
      </c>
      <c r="P373" t="s">
        <v>475</v>
      </c>
      <c r="Q373" s="200" t="s">
        <v>475</v>
      </c>
      <c r="R373" s="200" t="str">
        <f t="shared" si="44"/>
        <v/>
      </c>
      <c r="S373" s="201"/>
      <c r="T373" t="s">
        <v>475</v>
      </c>
      <c r="U373" s="201"/>
      <c r="W373" s="201"/>
      <c r="X373" s="202">
        <v>0</v>
      </c>
      <c r="Y373" s="200" t="s">
        <v>475</v>
      </c>
      <c r="Z373" s="5" t="s">
        <v>475</v>
      </c>
      <c r="AA373" s="200" t="str">
        <f t="shared" si="46"/>
        <v/>
      </c>
      <c r="AB373" s="200" t="str">
        <f t="shared" si="47"/>
        <v/>
      </c>
      <c r="AC373" s="201"/>
      <c r="AD373" s="201"/>
      <c r="AE373" s="77">
        <f t="shared" si="48"/>
        <v>0</v>
      </c>
      <c r="AF373" s="77">
        <f t="shared" si="49"/>
        <v>0</v>
      </c>
      <c r="AG373" s="77">
        <f t="array" ref="AG373">IFERROR($D373*U,0)</f>
        <v>0</v>
      </c>
      <c r="AH373" s="77">
        <f t="shared" si="51"/>
        <v>0</v>
      </c>
      <c r="AI373" s="77">
        <f t="shared" si="51"/>
        <v>0</v>
      </c>
      <c r="AJ373" s="203"/>
      <c r="AK373" s="203"/>
      <c r="AL373" s="203"/>
      <c r="AM373" s="203"/>
      <c r="AN373" t="s">
        <v>475</v>
      </c>
      <c r="AO373" t="s">
        <v>475</v>
      </c>
      <c r="AP373" t="s">
        <v>475</v>
      </c>
    </row>
    <row r="374" spans="1:42" customFormat="1" x14ac:dyDescent="0.25">
      <c r="A374" s="198">
        <v>45291</v>
      </c>
      <c r="B374" t="s">
        <v>1310</v>
      </c>
      <c r="C374" t="s">
        <v>1311</v>
      </c>
      <c r="D374" s="5">
        <f t="shared" si="50"/>
        <v>9316613.0700000003</v>
      </c>
      <c r="E374" s="199">
        <v>1</v>
      </c>
      <c r="F374" s="5">
        <v>10262872.280000001</v>
      </c>
      <c r="G374" s="5">
        <v>946259.21</v>
      </c>
      <c r="H374" s="1" t="s">
        <v>24</v>
      </c>
      <c r="I374" t="s">
        <v>473</v>
      </c>
      <c r="J374" t="s">
        <v>474</v>
      </c>
      <c r="K374">
        <v>0</v>
      </c>
      <c r="L374" t="s">
        <v>473</v>
      </c>
      <c r="M374" t="s">
        <v>473</v>
      </c>
      <c r="N374" t="s">
        <v>23</v>
      </c>
      <c r="O374" s="5" t="str">
        <f t="shared" si="45"/>
        <v>N</v>
      </c>
      <c r="P374" t="s">
        <v>475</v>
      </c>
      <c r="Q374" s="200" t="s">
        <v>475</v>
      </c>
      <c r="R374" s="200" t="str">
        <f t="shared" si="44"/>
        <v/>
      </c>
      <c r="S374" s="201"/>
      <c r="T374" t="s">
        <v>475</v>
      </c>
      <c r="U374" s="201"/>
      <c r="W374" s="201"/>
      <c r="X374" s="202">
        <v>0</v>
      </c>
      <c r="Y374" s="200" t="s">
        <v>475</v>
      </c>
      <c r="Z374" s="5" t="s">
        <v>475</v>
      </c>
      <c r="AA374" s="200" t="str">
        <f t="shared" si="46"/>
        <v/>
      </c>
      <c r="AB374" s="200" t="str">
        <f t="shared" si="47"/>
        <v/>
      </c>
      <c r="AC374" s="201"/>
      <c r="AD374" s="201"/>
      <c r="AE374" s="77">
        <f t="shared" si="48"/>
        <v>0</v>
      </c>
      <c r="AF374" s="77">
        <f t="shared" si="49"/>
        <v>0</v>
      </c>
      <c r="AG374" s="77">
        <f t="array" ref="AG374">IFERROR($D374*U,0)</f>
        <v>0</v>
      </c>
      <c r="AH374" s="77">
        <f t="shared" si="51"/>
        <v>0</v>
      </c>
      <c r="AI374" s="77">
        <f t="shared" si="51"/>
        <v>0</v>
      </c>
      <c r="AJ374" s="203"/>
      <c r="AK374" s="203"/>
      <c r="AL374" s="203"/>
      <c r="AM374" s="203"/>
      <c r="AN374" t="s">
        <v>475</v>
      </c>
      <c r="AO374" t="s">
        <v>475</v>
      </c>
      <c r="AP374" t="s">
        <v>475</v>
      </c>
    </row>
    <row r="375" spans="1:42" customFormat="1" x14ac:dyDescent="0.25">
      <c r="A375" s="198">
        <v>45291</v>
      </c>
      <c r="B375" t="s">
        <v>1312</v>
      </c>
      <c r="C375" t="s">
        <v>1313</v>
      </c>
      <c r="D375" s="5">
        <f t="shared" si="50"/>
        <v>21353372.230000004</v>
      </c>
      <c r="E375" s="199">
        <v>1</v>
      </c>
      <c r="F375" s="5">
        <v>22102207.880000003</v>
      </c>
      <c r="G375" s="5">
        <v>748835.65</v>
      </c>
      <c r="H375" s="1" t="s">
        <v>23</v>
      </c>
      <c r="I375" t="s">
        <v>500</v>
      </c>
      <c r="J375" t="s">
        <v>504</v>
      </c>
      <c r="K375">
        <v>1</v>
      </c>
      <c r="L375" t="s">
        <v>500</v>
      </c>
      <c r="N375" t="s">
        <v>24</v>
      </c>
      <c r="O375" s="5" t="str">
        <f t="shared" si="45"/>
        <v>N</v>
      </c>
      <c r="P375" t="s">
        <v>475</v>
      </c>
      <c r="Q375" s="200" t="s">
        <v>475</v>
      </c>
      <c r="R375" s="200" t="str">
        <f t="shared" si="44"/>
        <v/>
      </c>
      <c r="S375" s="201"/>
      <c r="T375" t="s">
        <v>475</v>
      </c>
      <c r="U375" s="201"/>
      <c r="W375" s="201"/>
      <c r="X375" s="202">
        <v>0</v>
      </c>
      <c r="Y375" s="200" t="s">
        <v>475</v>
      </c>
      <c r="Z375" s="5" t="s">
        <v>475</v>
      </c>
      <c r="AA375" s="200" t="str">
        <f t="shared" si="46"/>
        <v/>
      </c>
      <c r="AB375" s="200" t="str">
        <f t="shared" si="47"/>
        <v/>
      </c>
      <c r="AC375" s="201"/>
      <c r="AD375" s="201"/>
      <c r="AE375" s="77">
        <f t="shared" si="48"/>
        <v>0</v>
      </c>
      <c r="AF375" s="77">
        <f t="shared" si="49"/>
        <v>0</v>
      </c>
      <c r="AG375" s="77">
        <f t="array" ref="AG375">IFERROR($D375*U,0)</f>
        <v>0</v>
      </c>
      <c r="AH375" s="77">
        <f t="shared" si="51"/>
        <v>0</v>
      </c>
      <c r="AI375" s="77">
        <f t="shared" si="51"/>
        <v>0</v>
      </c>
      <c r="AJ375" s="203"/>
      <c r="AK375" s="203"/>
      <c r="AL375" s="203"/>
      <c r="AM375" s="203"/>
      <c r="AN375" t="s">
        <v>475</v>
      </c>
      <c r="AO375" t="s">
        <v>475</v>
      </c>
      <c r="AP375" t="s">
        <v>475</v>
      </c>
    </row>
    <row r="376" spans="1:42" customFormat="1" x14ac:dyDescent="0.25">
      <c r="A376" s="198">
        <v>45291</v>
      </c>
      <c r="B376" t="s">
        <v>1314</v>
      </c>
      <c r="C376" t="s">
        <v>1315</v>
      </c>
      <c r="D376" s="5">
        <f t="shared" si="50"/>
        <v>0</v>
      </c>
      <c r="E376" s="199">
        <v>1</v>
      </c>
      <c r="F376" s="5">
        <v>8780823.040000001</v>
      </c>
      <c r="G376" s="5">
        <v>9919102.1199999992</v>
      </c>
      <c r="H376" s="1" t="s">
        <v>24</v>
      </c>
      <c r="I376" t="s">
        <v>473</v>
      </c>
      <c r="J376" t="s">
        <v>474</v>
      </c>
      <c r="K376">
        <v>0</v>
      </c>
      <c r="L376" t="s">
        <v>473</v>
      </c>
      <c r="M376" t="s">
        <v>473</v>
      </c>
      <c r="N376" t="s">
        <v>23</v>
      </c>
      <c r="O376" s="5" t="str">
        <f t="shared" si="45"/>
        <v>N</v>
      </c>
      <c r="P376" t="s">
        <v>475</v>
      </c>
      <c r="Q376" s="200" t="s">
        <v>475</v>
      </c>
      <c r="R376" s="200" t="str">
        <f t="shared" si="44"/>
        <v/>
      </c>
      <c r="S376" s="201"/>
      <c r="T376" t="s">
        <v>475</v>
      </c>
      <c r="U376" s="201"/>
      <c r="W376" s="201"/>
      <c r="X376" s="202">
        <v>0</v>
      </c>
      <c r="Y376" s="200" t="s">
        <v>475</v>
      </c>
      <c r="Z376" s="5" t="s">
        <v>475</v>
      </c>
      <c r="AA376" s="200" t="str">
        <f t="shared" si="46"/>
        <v/>
      </c>
      <c r="AB376" s="200" t="str">
        <f t="shared" si="47"/>
        <v/>
      </c>
      <c r="AC376" s="201"/>
      <c r="AD376" s="201"/>
      <c r="AE376" s="77">
        <f t="shared" si="48"/>
        <v>0</v>
      </c>
      <c r="AF376" s="77">
        <f t="shared" si="49"/>
        <v>0</v>
      </c>
      <c r="AG376" s="77">
        <f t="array" ref="AG376">IFERROR($D376*U,0)</f>
        <v>0</v>
      </c>
      <c r="AH376" s="77">
        <f t="shared" si="51"/>
        <v>0</v>
      </c>
      <c r="AI376" s="77">
        <f t="shared" si="51"/>
        <v>0</v>
      </c>
      <c r="AJ376" s="203"/>
      <c r="AK376" s="203"/>
      <c r="AL376" s="203"/>
      <c r="AM376" s="203"/>
      <c r="AN376" t="s">
        <v>475</v>
      </c>
      <c r="AO376" t="s">
        <v>475</v>
      </c>
      <c r="AP376" t="s">
        <v>475</v>
      </c>
    </row>
    <row r="377" spans="1:42" customFormat="1" x14ac:dyDescent="0.25">
      <c r="A377" s="198">
        <v>45291</v>
      </c>
      <c r="B377" t="s">
        <v>1316</v>
      </c>
      <c r="C377" t="s">
        <v>1317</v>
      </c>
      <c r="D377" s="5">
        <f t="shared" si="50"/>
        <v>1204911.3599999999</v>
      </c>
      <c r="E377" s="199">
        <v>1</v>
      </c>
      <c r="F377" s="5">
        <v>1206691.2</v>
      </c>
      <c r="G377" s="5">
        <v>1779.84</v>
      </c>
      <c r="H377" s="1" t="s">
        <v>24</v>
      </c>
      <c r="I377" t="s">
        <v>473</v>
      </c>
      <c r="J377" t="s">
        <v>474</v>
      </c>
      <c r="K377">
        <v>0</v>
      </c>
      <c r="L377" t="s">
        <v>473</v>
      </c>
      <c r="M377" t="s">
        <v>473</v>
      </c>
      <c r="N377" t="s">
        <v>23</v>
      </c>
      <c r="O377" s="5" t="str">
        <f t="shared" si="45"/>
        <v>N</v>
      </c>
      <c r="P377" t="s">
        <v>475</v>
      </c>
      <c r="Q377" s="200" t="s">
        <v>475</v>
      </c>
      <c r="R377" s="200" t="str">
        <f t="shared" si="44"/>
        <v/>
      </c>
      <c r="S377" s="201"/>
      <c r="T377" t="s">
        <v>475</v>
      </c>
      <c r="U377" s="201"/>
      <c r="W377" s="201"/>
      <c r="X377" s="202">
        <v>0</v>
      </c>
      <c r="Y377" s="200" t="s">
        <v>475</v>
      </c>
      <c r="Z377" s="5" t="s">
        <v>475</v>
      </c>
      <c r="AA377" s="200" t="str">
        <f t="shared" si="46"/>
        <v/>
      </c>
      <c r="AB377" s="200" t="str">
        <f t="shared" si="47"/>
        <v/>
      </c>
      <c r="AC377" s="201"/>
      <c r="AD377" s="201"/>
      <c r="AE377" s="77">
        <f t="shared" si="48"/>
        <v>0</v>
      </c>
      <c r="AF377" s="77">
        <f t="shared" si="49"/>
        <v>0</v>
      </c>
      <c r="AG377" s="77">
        <f t="array" ref="AG377">IFERROR($D377*U,0)</f>
        <v>0</v>
      </c>
      <c r="AH377" s="77">
        <f t="shared" si="51"/>
        <v>0</v>
      </c>
      <c r="AI377" s="77">
        <f t="shared" si="51"/>
        <v>0</v>
      </c>
      <c r="AJ377" s="203"/>
      <c r="AK377" s="203"/>
      <c r="AL377" s="203"/>
      <c r="AM377" s="203"/>
      <c r="AN377" t="s">
        <v>475</v>
      </c>
      <c r="AO377" t="s">
        <v>475</v>
      </c>
      <c r="AP377" t="s">
        <v>475</v>
      </c>
    </row>
    <row r="378" spans="1:42" customFormat="1" x14ac:dyDescent="0.25">
      <c r="A378" s="198">
        <v>45291</v>
      </c>
      <c r="B378" t="s">
        <v>1318</v>
      </c>
      <c r="C378" t="s">
        <v>1319</v>
      </c>
      <c r="D378" s="5">
        <f t="shared" si="50"/>
        <v>81408.589999999982</v>
      </c>
      <c r="E378" s="199">
        <v>1</v>
      </c>
      <c r="F378" s="5">
        <v>189754.36</v>
      </c>
      <c r="G378" s="5">
        <v>108345.77</v>
      </c>
      <c r="H378" s="1" t="s">
        <v>24</v>
      </c>
      <c r="I378" t="s">
        <v>482</v>
      </c>
      <c r="J378" t="s">
        <v>474</v>
      </c>
      <c r="K378">
        <v>0</v>
      </c>
      <c r="L378" t="s">
        <v>483</v>
      </c>
      <c r="M378" t="s">
        <v>483</v>
      </c>
      <c r="N378" t="s">
        <v>23</v>
      </c>
      <c r="O378" s="5" t="str">
        <f t="shared" si="45"/>
        <v>N</v>
      </c>
      <c r="P378" t="s">
        <v>484</v>
      </c>
      <c r="Q378" s="200">
        <v>0</v>
      </c>
      <c r="R378" s="200">
        <f t="shared" si="44"/>
        <v>0</v>
      </c>
      <c r="S378" s="201"/>
      <c r="T378">
        <v>0</v>
      </c>
      <c r="U378" s="201"/>
      <c r="W378" s="201"/>
      <c r="X378" s="202">
        <v>0</v>
      </c>
      <c r="Y378" s="200">
        <v>0</v>
      </c>
      <c r="Z378" s="5">
        <v>0</v>
      </c>
      <c r="AA378" s="200">
        <f t="shared" si="46"/>
        <v>0</v>
      </c>
      <c r="AB378" s="200">
        <f t="shared" si="47"/>
        <v>0</v>
      </c>
      <c r="AC378" s="201"/>
      <c r="AD378" s="201"/>
      <c r="AE378" s="77">
        <f t="shared" si="48"/>
        <v>0</v>
      </c>
      <c r="AF378" s="77">
        <f t="shared" si="49"/>
        <v>0</v>
      </c>
      <c r="AG378" s="77">
        <f t="array" ref="AG378">IFERROR($D378*U,0)</f>
        <v>0</v>
      </c>
      <c r="AH378" s="77">
        <f t="shared" si="51"/>
        <v>0</v>
      </c>
      <c r="AI378" s="77">
        <f t="shared" si="51"/>
        <v>0</v>
      </c>
      <c r="AJ378" s="203"/>
      <c r="AK378" s="203"/>
      <c r="AL378" s="203"/>
      <c r="AM378" s="203"/>
      <c r="AN378" t="s">
        <v>25</v>
      </c>
      <c r="AO378" t="s">
        <v>1320</v>
      </c>
      <c r="AP378" t="s">
        <v>475</v>
      </c>
    </row>
    <row r="379" spans="1:42" customFormat="1" x14ac:dyDescent="0.25">
      <c r="A379" s="198">
        <v>45291</v>
      </c>
      <c r="B379" t="s">
        <v>1321</v>
      </c>
      <c r="C379" t="s">
        <v>1322</v>
      </c>
      <c r="D379" s="5">
        <f t="shared" si="50"/>
        <v>0</v>
      </c>
      <c r="E379" s="199">
        <v>1</v>
      </c>
      <c r="F379" s="5">
        <v>221771.6</v>
      </c>
      <c r="G379" s="5">
        <v>248368</v>
      </c>
      <c r="H379" s="1" t="s">
        <v>24</v>
      </c>
      <c r="I379" t="s">
        <v>482</v>
      </c>
      <c r="J379" t="s">
        <v>474</v>
      </c>
      <c r="K379">
        <v>0</v>
      </c>
      <c r="L379" t="s">
        <v>483</v>
      </c>
      <c r="M379" t="s">
        <v>483</v>
      </c>
      <c r="N379" t="s">
        <v>23</v>
      </c>
      <c r="O379" s="5" t="str">
        <f t="shared" si="45"/>
        <v>N</v>
      </c>
      <c r="P379" t="s">
        <v>487</v>
      </c>
      <c r="Q379" s="200">
        <v>0.28999999999999998</v>
      </c>
      <c r="R379" s="200">
        <f t="shared" si="44"/>
        <v>0.28999999999999998</v>
      </c>
      <c r="S379" s="201"/>
      <c r="T379">
        <v>0.2</v>
      </c>
      <c r="U379" s="201"/>
      <c r="V379">
        <v>1</v>
      </c>
      <c r="W379" s="201"/>
      <c r="X379" s="202">
        <v>0</v>
      </c>
      <c r="Y379" s="200">
        <v>0</v>
      </c>
      <c r="Z379" s="5">
        <v>0.2</v>
      </c>
      <c r="AA379" s="200">
        <f t="shared" si="46"/>
        <v>0</v>
      </c>
      <c r="AB379" s="200">
        <f t="shared" si="47"/>
        <v>0.2</v>
      </c>
      <c r="AC379" s="201"/>
      <c r="AD379" s="201"/>
      <c r="AE379" s="77">
        <f t="shared" si="48"/>
        <v>0</v>
      </c>
      <c r="AF379" s="77">
        <f t="shared" si="49"/>
        <v>0</v>
      </c>
      <c r="AG379" s="77">
        <f t="array" ref="AG379">IFERROR($D379*U,0)</f>
        <v>0</v>
      </c>
      <c r="AH379" s="77">
        <f t="shared" si="51"/>
        <v>0</v>
      </c>
      <c r="AI379" s="77">
        <f t="shared" si="51"/>
        <v>0</v>
      </c>
      <c r="AJ379" s="203"/>
      <c r="AK379" s="203"/>
      <c r="AL379" s="203"/>
      <c r="AM379" s="203"/>
      <c r="AN379" t="s">
        <v>25</v>
      </c>
      <c r="AO379" t="s">
        <v>1323</v>
      </c>
      <c r="AP379" t="s">
        <v>475</v>
      </c>
    </row>
    <row r="380" spans="1:42" customFormat="1" x14ac:dyDescent="0.25">
      <c r="A380" s="198">
        <v>45291</v>
      </c>
      <c r="B380" t="s">
        <v>1324</v>
      </c>
      <c r="C380" t="s">
        <v>1325</v>
      </c>
      <c r="D380" s="5">
        <f t="shared" si="50"/>
        <v>321049.33999999997</v>
      </c>
      <c r="E380" s="199">
        <v>1</v>
      </c>
      <c r="F380" s="5">
        <v>342679.54</v>
      </c>
      <c r="G380" s="5">
        <v>21630.2</v>
      </c>
      <c r="H380" s="1" t="s">
        <v>24</v>
      </c>
      <c r="I380" t="s">
        <v>482</v>
      </c>
      <c r="J380" t="s">
        <v>474</v>
      </c>
      <c r="K380">
        <v>0</v>
      </c>
      <c r="L380" t="s">
        <v>483</v>
      </c>
      <c r="M380" t="s">
        <v>483</v>
      </c>
      <c r="N380" t="s">
        <v>23</v>
      </c>
      <c r="O380" s="5" t="str">
        <f t="shared" si="45"/>
        <v>N</v>
      </c>
      <c r="P380" t="s">
        <v>487</v>
      </c>
      <c r="Q380" s="200">
        <v>0</v>
      </c>
      <c r="R380" s="200">
        <f t="shared" ref="R380:R422" si="52">IFERROR(V380*Q380,"")</f>
        <v>0</v>
      </c>
      <c r="S380" s="201"/>
      <c r="T380">
        <v>0</v>
      </c>
      <c r="U380" s="201"/>
      <c r="W380" s="201"/>
      <c r="X380" s="202">
        <v>0</v>
      </c>
      <c r="Y380" s="200">
        <v>0</v>
      </c>
      <c r="Z380" s="5">
        <v>0</v>
      </c>
      <c r="AA380" s="200">
        <f t="shared" si="46"/>
        <v>0</v>
      </c>
      <c r="AB380" s="200">
        <f t="shared" si="47"/>
        <v>0</v>
      </c>
      <c r="AC380" s="201"/>
      <c r="AD380" s="201"/>
      <c r="AE380" s="77">
        <f t="shared" si="48"/>
        <v>0</v>
      </c>
      <c r="AF380" s="77">
        <f t="shared" si="49"/>
        <v>0</v>
      </c>
      <c r="AG380" s="77">
        <f t="array" ref="AG380">IFERROR($D380*U,0)</f>
        <v>0</v>
      </c>
      <c r="AH380" s="77">
        <f t="shared" si="51"/>
        <v>0</v>
      </c>
      <c r="AI380" s="77">
        <f t="shared" si="51"/>
        <v>0</v>
      </c>
      <c r="AJ380" s="203"/>
      <c r="AK380" s="203"/>
      <c r="AL380" s="203"/>
      <c r="AM380" s="203"/>
      <c r="AN380" t="s">
        <v>475</v>
      </c>
      <c r="AO380" t="s">
        <v>475</v>
      </c>
      <c r="AP380" t="s">
        <v>475</v>
      </c>
    </row>
    <row r="381" spans="1:42" customFormat="1" x14ac:dyDescent="0.25">
      <c r="A381" s="198">
        <v>45291</v>
      </c>
      <c r="B381" t="s">
        <v>1326</v>
      </c>
      <c r="C381" t="s">
        <v>1327</v>
      </c>
      <c r="D381" s="5">
        <f t="shared" si="50"/>
        <v>0</v>
      </c>
      <c r="E381" s="199">
        <v>1</v>
      </c>
      <c r="F381" s="5">
        <v>249553.52000000002</v>
      </c>
      <c r="G381" s="5">
        <v>403877.73</v>
      </c>
      <c r="H381" s="1" t="s">
        <v>24</v>
      </c>
      <c r="I381" t="s">
        <v>473</v>
      </c>
      <c r="J381" t="s">
        <v>474</v>
      </c>
      <c r="K381">
        <v>0</v>
      </c>
      <c r="L381" t="s">
        <v>473</v>
      </c>
      <c r="M381" t="s">
        <v>473</v>
      </c>
      <c r="N381" t="s">
        <v>23</v>
      </c>
      <c r="O381" s="5" t="str">
        <f t="shared" si="45"/>
        <v>N</v>
      </c>
      <c r="P381" t="s">
        <v>475</v>
      </c>
      <c r="Q381" s="200" t="s">
        <v>475</v>
      </c>
      <c r="R381" s="200" t="str">
        <f t="shared" si="52"/>
        <v/>
      </c>
      <c r="S381" s="201"/>
      <c r="T381" t="s">
        <v>475</v>
      </c>
      <c r="U381" s="201"/>
      <c r="W381" s="201"/>
      <c r="X381" s="202">
        <v>0</v>
      </c>
      <c r="Y381" s="200" t="s">
        <v>475</v>
      </c>
      <c r="Z381" s="5" t="s">
        <v>475</v>
      </c>
      <c r="AA381" s="200" t="str">
        <f t="shared" si="46"/>
        <v/>
      </c>
      <c r="AB381" s="200" t="str">
        <f t="shared" si="47"/>
        <v/>
      </c>
      <c r="AC381" s="201"/>
      <c r="AD381" s="201"/>
      <c r="AE381" s="77">
        <f t="shared" si="48"/>
        <v>0</v>
      </c>
      <c r="AF381" s="77">
        <f t="shared" si="49"/>
        <v>0</v>
      </c>
      <c r="AG381" s="77">
        <f t="array" ref="AG381">IFERROR($D381*U,0)</f>
        <v>0</v>
      </c>
      <c r="AH381" s="77">
        <f t="shared" si="51"/>
        <v>0</v>
      </c>
      <c r="AI381" s="77">
        <f t="shared" si="51"/>
        <v>0</v>
      </c>
      <c r="AJ381" s="203"/>
      <c r="AK381" s="203"/>
      <c r="AL381" s="203"/>
      <c r="AM381" s="203"/>
      <c r="AN381" t="s">
        <v>475</v>
      </c>
      <c r="AO381" t="s">
        <v>475</v>
      </c>
      <c r="AP381" t="s">
        <v>475</v>
      </c>
    </row>
    <row r="382" spans="1:42" customFormat="1" x14ac:dyDescent="0.25">
      <c r="A382" s="198">
        <v>45291</v>
      </c>
      <c r="B382" t="s">
        <v>1328</v>
      </c>
      <c r="C382" t="s">
        <v>1329</v>
      </c>
      <c r="D382" s="5">
        <f t="shared" si="50"/>
        <v>955806.42</v>
      </c>
      <c r="E382" s="199">
        <v>1</v>
      </c>
      <c r="F382" s="5">
        <v>993449.02</v>
      </c>
      <c r="G382" s="5">
        <v>37642.6</v>
      </c>
      <c r="H382" s="1" t="s">
        <v>24</v>
      </c>
      <c r="I382" t="s">
        <v>482</v>
      </c>
      <c r="J382" t="s">
        <v>474</v>
      </c>
      <c r="K382">
        <v>0</v>
      </c>
      <c r="L382" t="s">
        <v>483</v>
      </c>
      <c r="M382" t="s">
        <v>483</v>
      </c>
      <c r="N382" t="s">
        <v>23</v>
      </c>
      <c r="O382" s="5" t="str">
        <f t="shared" si="45"/>
        <v>N</v>
      </c>
      <c r="P382" t="s">
        <v>487</v>
      </c>
      <c r="Q382" s="200">
        <v>0.53500000000000003</v>
      </c>
      <c r="R382" s="200">
        <f t="shared" si="52"/>
        <v>0.53500000000000003</v>
      </c>
      <c r="S382" s="201"/>
      <c r="T382">
        <v>0.12</v>
      </c>
      <c r="U382" s="201"/>
      <c r="V382">
        <v>1</v>
      </c>
      <c r="W382" s="201"/>
      <c r="X382" s="202">
        <v>0</v>
      </c>
      <c r="Y382" s="200">
        <v>0</v>
      </c>
      <c r="Z382" s="5">
        <v>7.2000000000000008E-2</v>
      </c>
      <c r="AA382" s="200">
        <f t="shared" si="46"/>
        <v>0</v>
      </c>
      <c r="AB382" s="200">
        <f t="shared" si="47"/>
        <v>7.2000000000000008E-2</v>
      </c>
      <c r="AC382" s="201"/>
      <c r="AD382" s="201"/>
      <c r="AE382" s="77">
        <f t="shared" si="48"/>
        <v>511356.43470000004</v>
      </c>
      <c r="AF382" s="77">
        <f t="shared" si="49"/>
        <v>114696.77039999999</v>
      </c>
      <c r="AG382" s="77">
        <f t="array" ref="AG382">IFERROR($D382*U,0)</f>
        <v>0</v>
      </c>
      <c r="AH382" s="77">
        <f t="shared" si="51"/>
        <v>0</v>
      </c>
      <c r="AI382" s="77">
        <f t="shared" si="51"/>
        <v>68818.062240000014</v>
      </c>
      <c r="AJ382" s="203"/>
      <c r="AK382" s="203"/>
      <c r="AL382" s="203"/>
      <c r="AM382" s="203"/>
      <c r="AN382" t="s">
        <v>475</v>
      </c>
      <c r="AO382" t="s">
        <v>475</v>
      </c>
      <c r="AP382" t="s">
        <v>475</v>
      </c>
    </row>
    <row r="383" spans="1:42" customFormat="1" x14ac:dyDescent="0.25">
      <c r="A383" s="198">
        <v>45291</v>
      </c>
      <c r="B383" t="s">
        <v>1330</v>
      </c>
      <c r="C383" t="s">
        <v>1331</v>
      </c>
      <c r="D383" s="5">
        <f t="shared" si="50"/>
        <v>990338.3</v>
      </c>
      <c r="E383" s="199">
        <v>1</v>
      </c>
      <c r="F383" s="5">
        <v>1013189.28</v>
      </c>
      <c r="G383" s="5">
        <v>22850.98</v>
      </c>
      <c r="H383" s="1" t="s">
        <v>24</v>
      </c>
      <c r="I383" t="s">
        <v>473</v>
      </c>
      <c r="J383" t="s">
        <v>474</v>
      </c>
      <c r="K383">
        <v>0</v>
      </c>
      <c r="L383" t="s">
        <v>473</v>
      </c>
      <c r="M383" t="s">
        <v>473</v>
      </c>
      <c r="N383" t="s">
        <v>23</v>
      </c>
      <c r="O383" s="5" t="str">
        <f t="shared" si="45"/>
        <v>N</v>
      </c>
      <c r="P383" t="s">
        <v>475</v>
      </c>
      <c r="Q383" s="200" t="s">
        <v>475</v>
      </c>
      <c r="R383" s="200" t="str">
        <f t="shared" si="52"/>
        <v/>
      </c>
      <c r="S383" s="201"/>
      <c r="T383" t="s">
        <v>475</v>
      </c>
      <c r="U383" s="201"/>
      <c r="W383" s="201"/>
      <c r="X383" s="202">
        <v>0</v>
      </c>
      <c r="Y383" s="200" t="s">
        <v>475</v>
      </c>
      <c r="Z383" s="5" t="s">
        <v>475</v>
      </c>
      <c r="AA383" s="200" t="str">
        <f t="shared" si="46"/>
        <v/>
      </c>
      <c r="AB383" s="200" t="str">
        <f t="shared" si="47"/>
        <v/>
      </c>
      <c r="AC383" s="201"/>
      <c r="AD383" s="201"/>
      <c r="AE383" s="77">
        <f t="shared" si="48"/>
        <v>0</v>
      </c>
      <c r="AF383" s="77">
        <f t="shared" si="49"/>
        <v>0</v>
      </c>
      <c r="AG383" s="77">
        <f t="array" ref="AG383">IFERROR($D383*U,0)</f>
        <v>0</v>
      </c>
      <c r="AH383" s="77">
        <f t="shared" si="51"/>
        <v>0</v>
      </c>
      <c r="AI383" s="77">
        <f t="shared" si="51"/>
        <v>0</v>
      </c>
      <c r="AJ383" s="203"/>
      <c r="AK383" s="203"/>
      <c r="AL383" s="203"/>
      <c r="AM383" s="203"/>
      <c r="AN383" t="s">
        <v>475</v>
      </c>
      <c r="AO383" t="s">
        <v>475</v>
      </c>
      <c r="AP383" t="s">
        <v>475</v>
      </c>
    </row>
    <row r="384" spans="1:42" customFormat="1" x14ac:dyDescent="0.25">
      <c r="A384" s="198">
        <v>45291</v>
      </c>
      <c r="B384" t="s">
        <v>1332</v>
      </c>
      <c r="C384" t="s">
        <v>1333</v>
      </c>
      <c r="D384" s="5">
        <f t="shared" si="50"/>
        <v>515045.04000000004</v>
      </c>
      <c r="E384" s="199">
        <v>0</v>
      </c>
      <c r="F384" s="5">
        <v>515045.04000000004</v>
      </c>
      <c r="G384" s="5">
        <v>0</v>
      </c>
      <c r="H384" s="1" t="s">
        <v>23</v>
      </c>
      <c r="I384" t="s">
        <v>500</v>
      </c>
      <c r="J384" t="s">
        <v>504</v>
      </c>
      <c r="K384">
        <v>1</v>
      </c>
      <c r="L384" t="s">
        <v>500</v>
      </c>
      <c r="M384" s="208" t="s">
        <v>506</v>
      </c>
      <c r="N384" t="s">
        <v>24</v>
      </c>
      <c r="O384" s="5" t="str">
        <f t="shared" si="45"/>
        <v>N</v>
      </c>
      <c r="P384" t="s">
        <v>475</v>
      </c>
      <c r="Q384" s="200" t="s">
        <v>475</v>
      </c>
      <c r="R384" s="200" t="str">
        <f t="shared" si="52"/>
        <v/>
      </c>
      <c r="S384" s="201"/>
      <c r="T384" t="s">
        <v>475</v>
      </c>
      <c r="U384" s="201"/>
      <c r="W384" s="201"/>
      <c r="X384" s="202">
        <v>0</v>
      </c>
      <c r="Y384" s="200" t="s">
        <v>475</v>
      </c>
      <c r="Z384" s="5" t="s">
        <v>475</v>
      </c>
      <c r="AA384" s="200" t="str">
        <f t="shared" si="46"/>
        <v/>
      </c>
      <c r="AB384" s="200" t="str">
        <f t="shared" si="47"/>
        <v/>
      </c>
      <c r="AC384" s="201"/>
      <c r="AD384" s="201"/>
      <c r="AE384" s="77">
        <f t="shared" si="48"/>
        <v>0</v>
      </c>
      <c r="AF384" s="77">
        <f t="shared" si="49"/>
        <v>0</v>
      </c>
      <c r="AG384" s="77">
        <f t="array" ref="AG384">IFERROR($D384*U,0)</f>
        <v>0</v>
      </c>
      <c r="AH384" s="77">
        <f t="shared" si="51"/>
        <v>0</v>
      </c>
      <c r="AI384" s="77">
        <f t="shared" si="51"/>
        <v>0</v>
      </c>
      <c r="AJ384" s="203"/>
      <c r="AK384" s="203"/>
      <c r="AL384" s="203"/>
      <c r="AM384" s="203"/>
      <c r="AN384" t="s">
        <v>22</v>
      </c>
      <c r="AO384" t="s">
        <v>571</v>
      </c>
      <c r="AP384" t="s">
        <v>475</v>
      </c>
    </row>
    <row r="385" spans="1:42" customFormat="1" x14ac:dyDescent="0.25">
      <c r="A385" s="198">
        <v>45291</v>
      </c>
      <c r="B385" t="s">
        <v>1334</v>
      </c>
      <c r="C385" t="s">
        <v>1335</v>
      </c>
      <c r="D385" s="5">
        <f t="shared" si="50"/>
        <v>8921662.540000001</v>
      </c>
      <c r="E385" s="199">
        <v>1</v>
      </c>
      <c r="F385" s="5">
        <v>9030856.3200000003</v>
      </c>
      <c r="G385" s="5">
        <v>109193.78</v>
      </c>
      <c r="H385" s="1" t="s">
        <v>23</v>
      </c>
      <c r="I385" t="s">
        <v>500</v>
      </c>
      <c r="J385" t="s">
        <v>474</v>
      </c>
      <c r="K385">
        <v>0</v>
      </c>
      <c r="L385" t="s">
        <v>500</v>
      </c>
      <c r="M385" s="208" t="s">
        <v>506</v>
      </c>
      <c r="N385" t="s">
        <v>23</v>
      </c>
      <c r="O385" s="5" t="str">
        <f t="shared" si="45"/>
        <v>N</v>
      </c>
      <c r="P385" t="s">
        <v>475</v>
      </c>
      <c r="Q385" s="200" t="s">
        <v>475</v>
      </c>
      <c r="R385" s="200" t="str">
        <f t="shared" si="52"/>
        <v/>
      </c>
      <c r="S385" s="201"/>
      <c r="T385" t="s">
        <v>475</v>
      </c>
      <c r="U385" s="201"/>
      <c r="W385" s="201"/>
      <c r="X385" s="202">
        <v>0</v>
      </c>
      <c r="Y385" s="200" t="s">
        <v>475</v>
      </c>
      <c r="Z385" s="5" t="s">
        <v>475</v>
      </c>
      <c r="AA385" s="200" t="str">
        <f t="shared" si="46"/>
        <v/>
      </c>
      <c r="AB385" s="200" t="str">
        <f t="shared" si="47"/>
        <v/>
      </c>
      <c r="AC385" s="201"/>
      <c r="AD385" s="201"/>
      <c r="AE385" s="77">
        <f t="shared" si="48"/>
        <v>0</v>
      </c>
      <c r="AF385" s="77">
        <f t="shared" si="49"/>
        <v>0</v>
      </c>
      <c r="AG385" s="77">
        <f t="array" ref="AG385">IFERROR($D385*U,0)</f>
        <v>0</v>
      </c>
      <c r="AH385" s="77">
        <f t="shared" si="51"/>
        <v>0</v>
      </c>
      <c r="AI385" s="77">
        <f t="shared" si="51"/>
        <v>0</v>
      </c>
      <c r="AJ385" s="203"/>
      <c r="AK385" s="203"/>
      <c r="AL385" s="203"/>
      <c r="AM385" s="203"/>
      <c r="AN385" t="s">
        <v>22</v>
      </c>
      <c r="AO385" t="s">
        <v>1336</v>
      </c>
      <c r="AP385" t="s">
        <v>475</v>
      </c>
    </row>
    <row r="386" spans="1:42" customFormat="1" x14ac:dyDescent="0.25">
      <c r="A386" s="198">
        <v>45291</v>
      </c>
      <c r="B386" t="s">
        <v>1337</v>
      </c>
      <c r="C386" t="s">
        <v>1338</v>
      </c>
      <c r="D386" s="5">
        <f t="shared" si="50"/>
        <v>2117644.36</v>
      </c>
      <c r="E386" s="199">
        <v>1</v>
      </c>
      <c r="F386" s="5">
        <v>2217145.48</v>
      </c>
      <c r="G386" s="5">
        <v>99501.119999999995</v>
      </c>
      <c r="H386" s="1" t="s">
        <v>23</v>
      </c>
      <c r="I386" t="s">
        <v>500</v>
      </c>
      <c r="J386" t="s">
        <v>474</v>
      </c>
      <c r="K386">
        <v>0</v>
      </c>
      <c r="L386" t="s">
        <v>500</v>
      </c>
      <c r="N386" t="s">
        <v>23</v>
      </c>
      <c r="O386" s="5" t="str">
        <f t="shared" ref="O386:O449" si="53">IF(OR(C386="FIS1",C386="FIS2",C386="FIS4",C386="Red"),"Y","N")</f>
        <v>N</v>
      </c>
      <c r="P386" t="s">
        <v>475</v>
      </c>
      <c r="Q386" s="200" t="s">
        <v>475</v>
      </c>
      <c r="R386" s="200" t="str">
        <f t="shared" si="52"/>
        <v/>
      </c>
      <c r="S386" s="201"/>
      <c r="T386" t="s">
        <v>475</v>
      </c>
      <c r="U386" s="201"/>
      <c r="W386" s="201"/>
      <c r="X386" s="202">
        <v>0</v>
      </c>
      <c r="Y386" s="200" t="s">
        <v>475</v>
      </c>
      <c r="Z386" s="5" t="s">
        <v>475</v>
      </c>
      <c r="AA386" s="200" t="str">
        <f t="shared" ref="AA386:AA449" si="54">IFERROR(Y386*V386,"")</f>
        <v/>
      </c>
      <c r="AB386" s="200" t="str">
        <f t="shared" ref="AB386:AB449" si="55">IFERROR(Z386*V386,"")</f>
        <v/>
      </c>
      <c r="AC386" s="201"/>
      <c r="AD386" s="201"/>
      <c r="AE386" s="77">
        <f t="shared" ref="AE386:AE449" si="56">+IFERROR(R386*D386,0)</f>
        <v>0</v>
      </c>
      <c r="AF386" s="77">
        <f t="shared" ref="AF386:AF449" si="57">+IFERROR(D386*T386,0)</f>
        <v>0</v>
      </c>
      <c r="AG386" s="77">
        <f t="array" ref="AG386">IFERROR($D386*U,0)</f>
        <v>0</v>
      </c>
      <c r="AH386" s="77">
        <f t="shared" si="51"/>
        <v>0</v>
      </c>
      <c r="AI386" s="77">
        <f t="shared" si="51"/>
        <v>0</v>
      </c>
      <c r="AJ386" s="203"/>
      <c r="AK386" s="203"/>
      <c r="AL386" s="203"/>
      <c r="AM386" s="203"/>
      <c r="AN386" t="s">
        <v>475</v>
      </c>
      <c r="AO386" t="s">
        <v>475</v>
      </c>
      <c r="AP386" t="s">
        <v>475</v>
      </c>
    </row>
    <row r="387" spans="1:42" customFormat="1" x14ac:dyDescent="0.25">
      <c r="A387" s="198">
        <v>45291</v>
      </c>
      <c r="B387" t="s">
        <v>1339</v>
      </c>
      <c r="C387" t="s">
        <v>1340</v>
      </c>
      <c r="D387" s="5">
        <f t="shared" ref="D387:D450" si="58">+IF(F387-G387&lt;0,0,F387-G387)</f>
        <v>405538.96</v>
      </c>
      <c r="E387" s="199">
        <v>1</v>
      </c>
      <c r="F387" s="5">
        <v>810509.92</v>
      </c>
      <c r="G387" s="5">
        <v>404970.96</v>
      </c>
      <c r="H387" s="1" t="s">
        <v>23</v>
      </c>
      <c r="I387" t="s">
        <v>500</v>
      </c>
      <c r="J387" t="s">
        <v>474</v>
      </c>
      <c r="K387">
        <v>0</v>
      </c>
      <c r="L387" t="s">
        <v>500</v>
      </c>
      <c r="N387" t="s">
        <v>23</v>
      </c>
      <c r="O387" s="5" t="str">
        <f t="shared" si="53"/>
        <v>N</v>
      </c>
      <c r="P387" t="s">
        <v>475</v>
      </c>
      <c r="Q387" s="200" t="s">
        <v>475</v>
      </c>
      <c r="R387" s="200" t="str">
        <f t="shared" si="52"/>
        <v/>
      </c>
      <c r="S387" s="201"/>
      <c r="T387" t="s">
        <v>475</v>
      </c>
      <c r="U387" s="201"/>
      <c r="W387" s="201"/>
      <c r="X387" s="202">
        <v>0</v>
      </c>
      <c r="Y387" s="200" t="s">
        <v>475</v>
      </c>
      <c r="Z387" s="5" t="s">
        <v>475</v>
      </c>
      <c r="AA387" s="200" t="str">
        <f t="shared" si="54"/>
        <v/>
      </c>
      <c r="AB387" s="200" t="str">
        <f t="shared" si="55"/>
        <v/>
      </c>
      <c r="AC387" s="201"/>
      <c r="AD387" s="201"/>
      <c r="AE387" s="77">
        <f t="shared" si="56"/>
        <v>0</v>
      </c>
      <c r="AF387" s="77">
        <f t="shared" si="57"/>
        <v>0</v>
      </c>
      <c r="AG387" s="77">
        <f t="array" ref="AG387">IFERROR($D387*U,0)</f>
        <v>0</v>
      </c>
      <c r="AH387" s="77">
        <f t="shared" si="51"/>
        <v>0</v>
      </c>
      <c r="AI387" s="77">
        <f t="shared" si="51"/>
        <v>0</v>
      </c>
      <c r="AJ387" s="203"/>
      <c r="AK387" s="203"/>
      <c r="AL387" s="203"/>
      <c r="AM387" s="203"/>
      <c r="AN387" t="s">
        <v>475</v>
      </c>
      <c r="AO387" t="s">
        <v>475</v>
      </c>
      <c r="AP387" t="s">
        <v>475</v>
      </c>
    </row>
    <row r="388" spans="1:42" customFormat="1" x14ac:dyDescent="0.25">
      <c r="A388" s="198">
        <v>45291</v>
      </c>
      <c r="B388" t="s">
        <v>1341</v>
      </c>
      <c r="C388" t="s">
        <v>1342</v>
      </c>
      <c r="D388" s="5">
        <f t="shared" si="58"/>
        <v>8162548.8000000007</v>
      </c>
      <c r="E388" s="199">
        <v>0</v>
      </c>
      <c r="F388" s="5">
        <v>8162548.8000000007</v>
      </c>
      <c r="G388" s="5">
        <v>0</v>
      </c>
      <c r="H388" s="1" t="s">
        <v>23</v>
      </c>
      <c r="I388" t="s">
        <v>500</v>
      </c>
      <c r="J388" t="s">
        <v>504</v>
      </c>
      <c r="K388">
        <v>1</v>
      </c>
      <c r="L388" t="s">
        <v>500</v>
      </c>
      <c r="N388" t="s">
        <v>24</v>
      </c>
      <c r="O388" s="5" t="str">
        <f t="shared" si="53"/>
        <v>N</v>
      </c>
      <c r="P388" t="s">
        <v>475</v>
      </c>
      <c r="Q388" s="200" t="s">
        <v>475</v>
      </c>
      <c r="R388" s="200" t="str">
        <f t="shared" si="52"/>
        <v/>
      </c>
      <c r="S388" s="201"/>
      <c r="T388" t="s">
        <v>475</v>
      </c>
      <c r="U388" s="201"/>
      <c r="W388" s="201"/>
      <c r="X388" s="202">
        <v>0</v>
      </c>
      <c r="Y388" s="200" t="s">
        <v>475</v>
      </c>
      <c r="Z388" s="5" t="s">
        <v>475</v>
      </c>
      <c r="AA388" s="200" t="str">
        <f t="shared" si="54"/>
        <v/>
      </c>
      <c r="AB388" s="200" t="str">
        <f t="shared" si="55"/>
        <v/>
      </c>
      <c r="AC388" s="201"/>
      <c r="AD388" s="201"/>
      <c r="AE388" s="77">
        <f t="shared" si="56"/>
        <v>0</v>
      </c>
      <c r="AF388" s="77">
        <f t="shared" si="57"/>
        <v>0</v>
      </c>
      <c r="AG388" s="77">
        <f t="array" ref="AG388">IFERROR($D388*U,0)</f>
        <v>0</v>
      </c>
      <c r="AH388" s="77">
        <f t="shared" si="51"/>
        <v>0</v>
      </c>
      <c r="AI388" s="77">
        <f t="shared" si="51"/>
        <v>0</v>
      </c>
      <c r="AJ388" s="203"/>
      <c r="AK388" s="203"/>
      <c r="AL388" s="203"/>
      <c r="AM388" s="203"/>
      <c r="AN388" t="s">
        <v>475</v>
      </c>
      <c r="AO388" t="s">
        <v>475</v>
      </c>
      <c r="AP388" t="s">
        <v>475</v>
      </c>
    </row>
    <row r="389" spans="1:42" customFormat="1" x14ac:dyDescent="0.25">
      <c r="A389" s="198">
        <v>45291</v>
      </c>
      <c r="B389" t="s">
        <v>1343</v>
      </c>
      <c r="C389" t="s">
        <v>1344</v>
      </c>
      <c r="D389" s="5">
        <f t="shared" si="58"/>
        <v>85063.77</v>
      </c>
      <c r="E389" s="199">
        <v>1</v>
      </c>
      <c r="F389" s="5">
        <v>103480.57</v>
      </c>
      <c r="G389" s="5">
        <v>18416.8</v>
      </c>
      <c r="H389" s="1" t="s">
        <v>24</v>
      </c>
      <c r="I389" t="s">
        <v>473</v>
      </c>
      <c r="J389" t="s">
        <v>474</v>
      </c>
      <c r="K389">
        <v>0</v>
      </c>
      <c r="L389" t="s">
        <v>473</v>
      </c>
      <c r="M389" t="s">
        <v>473</v>
      </c>
      <c r="N389" t="s">
        <v>23</v>
      </c>
      <c r="O389" s="5" t="str">
        <f t="shared" si="53"/>
        <v>N</v>
      </c>
      <c r="P389" t="s">
        <v>475</v>
      </c>
      <c r="Q389" s="200" t="s">
        <v>475</v>
      </c>
      <c r="R389" s="200" t="str">
        <f t="shared" si="52"/>
        <v/>
      </c>
      <c r="S389" s="201"/>
      <c r="T389" t="s">
        <v>475</v>
      </c>
      <c r="U389" s="201"/>
      <c r="W389" s="201"/>
      <c r="X389" s="202">
        <v>0</v>
      </c>
      <c r="Y389" s="200" t="s">
        <v>475</v>
      </c>
      <c r="Z389" s="5" t="s">
        <v>475</v>
      </c>
      <c r="AA389" s="200" t="str">
        <f t="shared" si="54"/>
        <v/>
      </c>
      <c r="AB389" s="200" t="str">
        <f t="shared" si="55"/>
        <v/>
      </c>
      <c r="AC389" s="201"/>
      <c r="AD389" s="201"/>
      <c r="AE389" s="77">
        <f t="shared" si="56"/>
        <v>0</v>
      </c>
      <c r="AF389" s="77">
        <f t="shared" si="57"/>
        <v>0</v>
      </c>
      <c r="AG389" s="77">
        <f t="array" ref="AG389">IFERROR($D389*U,0)</f>
        <v>0</v>
      </c>
      <c r="AH389" s="77">
        <f t="shared" si="51"/>
        <v>0</v>
      </c>
      <c r="AI389" s="77">
        <f t="shared" si="51"/>
        <v>0</v>
      </c>
      <c r="AJ389" s="203"/>
      <c r="AK389" s="203"/>
      <c r="AL389" s="203"/>
      <c r="AM389" s="203"/>
      <c r="AN389" t="s">
        <v>475</v>
      </c>
      <c r="AO389" t="s">
        <v>475</v>
      </c>
      <c r="AP389" t="s">
        <v>475</v>
      </c>
    </row>
    <row r="390" spans="1:42" customFormat="1" x14ac:dyDescent="0.25">
      <c r="A390" s="198">
        <v>45291</v>
      </c>
      <c r="B390" t="s">
        <v>1345</v>
      </c>
      <c r="C390" t="s">
        <v>1346</v>
      </c>
      <c r="D390" s="5">
        <f t="shared" si="58"/>
        <v>5601010.0899999999</v>
      </c>
      <c r="E390" s="199">
        <v>0</v>
      </c>
      <c r="F390" s="5">
        <v>5601010.0899999999</v>
      </c>
      <c r="G390" s="5">
        <v>0</v>
      </c>
      <c r="H390" s="1" t="s">
        <v>23</v>
      </c>
      <c r="I390" t="s">
        <v>500</v>
      </c>
      <c r="J390" t="s">
        <v>504</v>
      </c>
      <c r="K390">
        <v>1</v>
      </c>
      <c r="L390" t="s">
        <v>500</v>
      </c>
      <c r="M390" s="208" t="s">
        <v>506</v>
      </c>
      <c r="N390" t="s">
        <v>24</v>
      </c>
      <c r="O390" s="5" t="str">
        <f t="shared" si="53"/>
        <v>N</v>
      </c>
      <c r="P390" t="s">
        <v>475</v>
      </c>
      <c r="Q390" s="200" t="s">
        <v>475</v>
      </c>
      <c r="R390" s="200" t="str">
        <f t="shared" si="52"/>
        <v/>
      </c>
      <c r="S390" s="201"/>
      <c r="T390" t="s">
        <v>475</v>
      </c>
      <c r="U390" s="201"/>
      <c r="W390" s="201"/>
      <c r="X390" s="202">
        <v>0</v>
      </c>
      <c r="Y390" s="200" t="s">
        <v>475</v>
      </c>
      <c r="Z390" s="5" t="s">
        <v>475</v>
      </c>
      <c r="AA390" s="200" t="str">
        <f t="shared" si="54"/>
        <v/>
      </c>
      <c r="AB390" s="200" t="str">
        <f t="shared" si="55"/>
        <v/>
      </c>
      <c r="AC390" s="201"/>
      <c r="AD390" s="201"/>
      <c r="AE390" s="77">
        <f t="shared" si="56"/>
        <v>0</v>
      </c>
      <c r="AF390" s="77">
        <f t="shared" si="57"/>
        <v>0</v>
      </c>
      <c r="AG390" s="77">
        <f t="array" ref="AG390">IFERROR($D390*U,0)</f>
        <v>0</v>
      </c>
      <c r="AH390" s="77">
        <f t="shared" si="51"/>
        <v>0</v>
      </c>
      <c r="AI390" s="77">
        <f t="shared" si="51"/>
        <v>0</v>
      </c>
      <c r="AJ390" s="203"/>
      <c r="AK390" s="203"/>
      <c r="AL390" s="203"/>
      <c r="AM390" s="203"/>
      <c r="AN390" t="s">
        <v>22</v>
      </c>
      <c r="AO390" t="s">
        <v>1037</v>
      </c>
      <c r="AP390" t="s">
        <v>475</v>
      </c>
    </row>
    <row r="391" spans="1:42" customFormat="1" x14ac:dyDescent="0.25">
      <c r="A391" s="198">
        <v>45291</v>
      </c>
      <c r="B391" t="s">
        <v>1347</v>
      </c>
      <c r="C391" t="s">
        <v>1348</v>
      </c>
      <c r="D391" s="5">
        <f t="shared" si="58"/>
        <v>0</v>
      </c>
      <c r="E391" s="199">
        <v>1</v>
      </c>
      <c r="F391" s="5">
        <v>2796663.44</v>
      </c>
      <c r="G391" s="5">
        <v>5000593.5199999996</v>
      </c>
      <c r="H391" s="1" t="s">
        <v>24</v>
      </c>
      <c r="I391" t="s">
        <v>473</v>
      </c>
      <c r="J391" t="s">
        <v>474</v>
      </c>
      <c r="K391">
        <v>0</v>
      </c>
      <c r="L391" t="s">
        <v>473</v>
      </c>
      <c r="M391" t="s">
        <v>473</v>
      </c>
      <c r="N391" t="s">
        <v>23</v>
      </c>
      <c r="O391" s="5" t="str">
        <f t="shared" si="53"/>
        <v>N</v>
      </c>
      <c r="P391" t="s">
        <v>475</v>
      </c>
      <c r="Q391" s="200" t="s">
        <v>475</v>
      </c>
      <c r="R391" s="200" t="str">
        <f t="shared" si="52"/>
        <v/>
      </c>
      <c r="S391" s="201"/>
      <c r="T391" t="s">
        <v>475</v>
      </c>
      <c r="U391" s="201"/>
      <c r="W391" s="201"/>
      <c r="X391" s="202">
        <v>0</v>
      </c>
      <c r="Y391" s="200" t="s">
        <v>475</v>
      </c>
      <c r="Z391" s="5" t="s">
        <v>475</v>
      </c>
      <c r="AA391" s="200" t="str">
        <f t="shared" si="54"/>
        <v/>
      </c>
      <c r="AB391" s="200" t="str">
        <f t="shared" si="55"/>
        <v/>
      </c>
      <c r="AC391" s="201"/>
      <c r="AD391" s="201"/>
      <c r="AE391" s="77">
        <f t="shared" si="56"/>
        <v>0</v>
      </c>
      <c r="AF391" s="77">
        <f t="shared" si="57"/>
        <v>0</v>
      </c>
      <c r="AG391" s="77">
        <f t="array" ref="AG391">IFERROR($D391*U,0)</f>
        <v>0</v>
      </c>
      <c r="AH391" s="77">
        <f t="shared" si="51"/>
        <v>0</v>
      </c>
      <c r="AI391" s="77">
        <f t="shared" si="51"/>
        <v>0</v>
      </c>
      <c r="AJ391" s="203"/>
      <c r="AK391" s="203"/>
      <c r="AL391" s="203"/>
      <c r="AM391" s="203"/>
      <c r="AN391" t="s">
        <v>475</v>
      </c>
      <c r="AO391" t="s">
        <v>475</v>
      </c>
      <c r="AP391" t="s">
        <v>475</v>
      </c>
    </row>
    <row r="392" spans="1:42" customFormat="1" x14ac:dyDescent="0.25">
      <c r="A392" s="198">
        <v>45291</v>
      </c>
      <c r="B392" t="s">
        <v>1349</v>
      </c>
      <c r="C392" t="s">
        <v>1350</v>
      </c>
      <c r="D392" s="5">
        <f t="shared" si="58"/>
        <v>47528.350000000326</v>
      </c>
      <c r="E392" s="199">
        <v>1</v>
      </c>
      <c r="F392" s="5">
        <v>1627816.8200000003</v>
      </c>
      <c r="G392" s="5">
        <v>1580288.47</v>
      </c>
      <c r="H392" s="1" t="s">
        <v>24</v>
      </c>
      <c r="I392" t="s">
        <v>482</v>
      </c>
      <c r="J392" t="s">
        <v>567</v>
      </c>
      <c r="K392">
        <v>0</v>
      </c>
      <c r="L392" t="s">
        <v>483</v>
      </c>
      <c r="M392" t="s">
        <v>483</v>
      </c>
      <c r="N392" t="s">
        <v>23</v>
      </c>
      <c r="O392" s="5" t="str">
        <f t="shared" si="53"/>
        <v>N</v>
      </c>
      <c r="P392">
        <v>0</v>
      </c>
      <c r="Q392" s="200">
        <v>0</v>
      </c>
      <c r="R392" s="200">
        <f t="shared" si="52"/>
        <v>0</v>
      </c>
      <c r="S392" s="201"/>
      <c r="T392">
        <v>0</v>
      </c>
      <c r="U392" s="201"/>
      <c r="W392" s="201"/>
      <c r="X392" s="202">
        <v>0</v>
      </c>
      <c r="Y392" s="200">
        <v>0</v>
      </c>
      <c r="Z392" s="5">
        <v>0</v>
      </c>
      <c r="AA392" s="200">
        <f t="shared" si="54"/>
        <v>0</v>
      </c>
      <c r="AB392" s="200">
        <f t="shared" si="55"/>
        <v>0</v>
      </c>
      <c r="AC392" s="201"/>
      <c r="AD392" s="201"/>
      <c r="AE392" s="77">
        <f t="shared" si="56"/>
        <v>0</v>
      </c>
      <c r="AF392" s="77">
        <f t="shared" si="57"/>
        <v>0</v>
      </c>
      <c r="AG392" s="77">
        <f t="array" ref="AG392">IFERROR($D392*U,0)</f>
        <v>0</v>
      </c>
      <c r="AH392" s="77">
        <f t="shared" si="51"/>
        <v>0</v>
      </c>
      <c r="AI392" s="77">
        <f t="shared" si="51"/>
        <v>0</v>
      </c>
      <c r="AJ392" s="203"/>
      <c r="AK392" s="203"/>
      <c r="AL392" s="203"/>
      <c r="AM392" s="203"/>
      <c r="AN392" t="s">
        <v>475</v>
      </c>
      <c r="AO392" t="s">
        <v>475</v>
      </c>
      <c r="AP392" t="s">
        <v>475</v>
      </c>
    </row>
    <row r="393" spans="1:42" customFormat="1" x14ac:dyDescent="0.25">
      <c r="A393" s="198">
        <v>45291</v>
      </c>
      <c r="B393" t="s">
        <v>1351</v>
      </c>
      <c r="C393" t="s">
        <v>1352</v>
      </c>
      <c r="D393" s="5">
        <f t="shared" si="58"/>
        <v>1801483.26</v>
      </c>
      <c r="E393" s="199">
        <v>1</v>
      </c>
      <c r="F393" s="5">
        <v>2554307.27</v>
      </c>
      <c r="G393" s="5">
        <v>752824.01</v>
      </c>
      <c r="H393" s="1" t="s">
        <v>24</v>
      </c>
      <c r="I393" t="s">
        <v>473</v>
      </c>
      <c r="J393" t="s">
        <v>474</v>
      </c>
      <c r="K393">
        <v>0</v>
      </c>
      <c r="L393" t="s">
        <v>473</v>
      </c>
      <c r="M393" t="s">
        <v>473</v>
      </c>
      <c r="N393" t="s">
        <v>23</v>
      </c>
      <c r="O393" s="5" t="str">
        <f t="shared" si="53"/>
        <v>N</v>
      </c>
      <c r="P393" t="s">
        <v>475</v>
      </c>
      <c r="Q393" s="200" t="s">
        <v>475</v>
      </c>
      <c r="R393" s="200" t="str">
        <f t="shared" si="52"/>
        <v/>
      </c>
      <c r="S393" s="201"/>
      <c r="T393" t="s">
        <v>475</v>
      </c>
      <c r="U393" s="201"/>
      <c r="W393" s="201"/>
      <c r="X393" s="202">
        <v>0</v>
      </c>
      <c r="Y393" s="200" t="s">
        <v>475</v>
      </c>
      <c r="Z393" s="5" t="s">
        <v>475</v>
      </c>
      <c r="AA393" s="200" t="str">
        <f t="shared" si="54"/>
        <v/>
      </c>
      <c r="AB393" s="200" t="str">
        <f t="shared" si="55"/>
        <v/>
      </c>
      <c r="AC393" s="201"/>
      <c r="AD393" s="201"/>
      <c r="AE393" s="77">
        <f t="shared" si="56"/>
        <v>0</v>
      </c>
      <c r="AF393" s="77">
        <f t="shared" si="57"/>
        <v>0</v>
      </c>
      <c r="AG393" s="77">
        <f t="array" ref="AG393">IFERROR($D393*U,0)</f>
        <v>0</v>
      </c>
      <c r="AH393" s="77">
        <f t="shared" si="51"/>
        <v>0</v>
      </c>
      <c r="AI393" s="77">
        <f t="shared" si="51"/>
        <v>0</v>
      </c>
      <c r="AJ393" s="203"/>
      <c r="AK393" s="203"/>
      <c r="AL393" s="203"/>
      <c r="AM393" s="203"/>
      <c r="AN393" t="s">
        <v>475</v>
      </c>
      <c r="AO393" t="s">
        <v>475</v>
      </c>
      <c r="AP393" t="s">
        <v>475</v>
      </c>
    </row>
    <row r="394" spans="1:42" customFormat="1" x14ac:dyDescent="0.25">
      <c r="A394" s="198">
        <v>45291</v>
      </c>
      <c r="B394" t="s">
        <v>1353</v>
      </c>
      <c r="C394" t="s">
        <v>1354</v>
      </c>
      <c r="D394" s="5">
        <f t="shared" si="58"/>
        <v>1311243.9300000002</v>
      </c>
      <c r="E394" s="199">
        <v>1</v>
      </c>
      <c r="F394" s="5">
        <v>2038854.54</v>
      </c>
      <c r="G394" s="5">
        <v>727610.61</v>
      </c>
      <c r="H394" s="1" t="s">
        <v>24</v>
      </c>
      <c r="I394" t="s">
        <v>473</v>
      </c>
      <c r="J394" t="s">
        <v>474</v>
      </c>
      <c r="K394">
        <v>0</v>
      </c>
      <c r="L394" t="s">
        <v>473</v>
      </c>
      <c r="M394" t="s">
        <v>473</v>
      </c>
      <c r="N394" t="s">
        <v>23</v>
      </c>
      <c r="O394" s="5" t="str">
        <f t="shared" si="53"/>
        <v>N</v>
      </c>
      <c r="P394" t="s">
        <v>475</v>
      </c>
      <c r="Q394" s="200" t="s">
        <v>475</v>
      </c>
      <c r="R394" s="200" t="str">
        <f t="shared" si="52"/>
        <v/>
      </c>
      <c r="S394" s="201"/>
      <c r="T394" t="s">
        <v>475</v>
      </c>
      <c r="U394" s="201"/>
      <c r="W394" s="201"/>
      <c r="X394" s="202">
        <v>0</v>
      </c>
      <c r="Y394" s="200" t="s">
        <v>475</v>
      </c>
      <c r="Z394" s="5" t="s">
        <v>475</v>
      </c>
      <c r="AA394" s="200" t="str">
        <f t="shared" si="54"/>
        <v/>
      </c>
      <c r="AB394" s="200" t="str">
        <f t="shared" si="55"/>
        <v/>
      </c>
      <c r="AC394" s="201"/>
      <c r="AD394" s="201"/>
      <c r="AE394" s="77">
        <f t="shared" si="56"/>
        <v>0</v>
      </c>
      <c r="AF394" s="77">
        <f t="shared" si="57"/>
        <v>0</v>
      </c>
      <c r="AG394" s="77">
        <f t="array" ref="AG394">IFERROR($D394*U,0)</f>
        <v>0</v>
      </c>
      <c r="AH394" s="77">
        <f t="shared" si="51"/>
        <v>0</v>
      </c>
      <c r="AI394" s="77">
        <f t="shared" si="51"/>
        <v>0</v>
      </c>
      <c r="AJ394" s="203"/>
      <c r="AK394" s="203"/>
      <c r="AL394" s="203"/>
      <c r="AM394" s="203"/>
      <c r="AN394" t="s">
        <v>475</v>
      </c>
      <c r="AO394" t="s">
        <v>475</v>
      </c>
      <c r="AP394" t="s">
        <v>475</v>
      </c>
    </row>
    <row r="395" spans="1:42" customFormat="1" x14ac:dyDescent="0.25">
      <c r="A395" s="198">
        <v>45291</v>
      </c>
      <c r="B395" t="s">
        <v>1355</v>
      </c>
      <c r="C395" t="s">
        <v>1356</v>
      </c>
      <c r="D395" s="5">
        <f t="shared" si="58"/>
        <v>1631.8300000000017</v>
      </c>
      <c r="E395" s="199">
        <v>1</v>
      </c>
      <c r="F395" s="5">
        <v>99610.98</v>
      </c>
      <c r="G395" s="5">
        <v>97979.15</v>
      </c>
      <c r="H395" s="1" t="s">
        <v>23</v>
      </c>
      <c r="I395" t="s">
        <v>500</v>
      </c>
      <c r="J395" t="s">
        <v>474</v>
      </c>
      <c r="K395">
        <v>0</v>
      </c>
      <c r="L395" t="s">
        <v>500</v>
      </c>
      <c r="N395" t="s">
        <v>23</v>
      </c>
      <c r="O395" s="5" t="str">
        <f t="shared" si="53"/>
        <v>N</v>
      </c>
      <c r="P395" t="s">
        <v>475</v>
      </c>
      <c r="Q395" s="200" t="s">
        <v>475</v>
      </c>
      <c r="R395" s="200" t="str">
        <f t="shared" si="52"/>
        <v/>
      </c>
      <c r="S395" s="201"/>
      <c r="T395" t="s">
        <v>475</v>
      </c>
      <c r="U395" s="201"/>
      <c r="W395" s="201"/>
      <c r="X395" s="202">
        <v>0</v>
      </c>
      <c r="Y395" s="200" t="s">
        <v>475</v>
      </c>
      <c r="Z395" s="5" t="s">
        <v>475</v>
      </c>
      <c r="AA395" s="200" t="str">
        <f t="shared" si="54"/>
        <v/>
      </c>
      <c r="AB395" s="200" t="str">
        <f t="shared" si="55"/>
        <v/>
      </c>
      <c r="AC395" s="201"/>
      <c r="AD395" s="201"/>
      <c r="AE395" s="77">
        <f t="shared" si="56"/>
        <v>0</v>
      </c>
      <c r="AF395" s="77">
        <f t="shared" si="57"/>
        <v>0</v>
      </c>
      <c r="AG395" s="77">
        <f t="array" ref="AG395">IFERROR($D395*U,0)</f>
        <v>0</v>
      </c>
      <c r="AH395" s="77">
        <f t="shared" si="51"/>
        <v>0</v>
      </c>
      <c r="AI395" s="77">
        <f t="shared" si="51"/>
        <v>0</v>
      </c>
      <c r="AJ395" s="203"/>
      <c r="AK395" s="203"/>
      <c r="AL395" s="203"/>
      <c r="AM395" s="203"/>
      <c r="AN395" t="s">
        <v>475</v>
      </c>
      <c r="AO395" t="s">
        <v>475</v>
      </c>
      <c r="AP395" t="s">
        <v>475</v>
      </c>
    </row>
    <row r="396" spans="1:42" customFormat="1" x14ac:dyDescent="0.25">
      <c r="A396" s="198">
        <v>45291</v>
      </c>
      <c r="B396" t="s">
        <v>1357</v>
      </c>
      <c r="C396" t="s">
        <v>1358</v>
      </c>
      <c r="D396" s="5">
        <f t="shared" si="58"/>
        <v>129861.78</v>
      </c>
      <c r="E396" s="199">
        <v>1</v>
      </c>
      <c r="F396" s="5">
        <v>341027.18</v>
      </c>
      <c r="G396" s="5">
        <v>211165.4</v>
      </c>
      <c r="H396" s="1" t="s">
        <v>24</v>
      </c>
      <c r="I396" t="s">
        <v>473</v>
      </c>
      <c r="J396" t="s">
        <v>474</v>
      </c>
      <c r="K396">
        <v>0</v>
      </c>
      <c r="L396" t="s">
        <v>473</v>
      </c>
      <c r="M396" t="s">
        <v>473</v>
      </c>
      <c r="N396" t="s">
        <v>23</v>
      </c>
      <c r="O396" s="5" t="str">
        <f t="shared" si="53"/>
        <v>N</v>
      </c>
      <c r="P396" t="s">
        <v>475</v>
      </c>
      <c r="Q396" s="200" t="s">
        <v>475</v>
      </c>
      <c r="R396" s="200" t="str">
        <f t="shared" si="52"/>
        <v/>
      </c>
      <c r="S396" s="201"/>
      <c r="T396" t="s">
        <v>475</v>
      </c>
      <c r="U396" s="201"/>
      <c r="W396" s="201"/>
      <c r="X396" s="202">
        <v>0</v>
      </c>
      <c r="Y396" s="200" t="s">
        <v>475</v>
      </c>
      <c r="Z396" s="5" t="s">
        <v>475</v>
      </c>
      <c r="AA396" s="200" t="str">
        <f t="shared" si="54"/>
        <v/>
      </c>
      <c r="AB396" s="200" t="str">
        <f t="shared" si="55"/>
        <v/>
      </c>
      <c r="AC396" s="201"/>
      <c r="AD396" s="201"/>
      <c r="AE396" s="77">
        <f t="shared" si="56"/>
        <v>0</v>
      </c>
      <c r="AF396" s="77">
        <f t="shared" si="57"/>
        <v>0</v>
      </c>
      <c r="AG396" s="77">
        <f t="array" ref="AG396">IFERROR($D396*U,0)</f>
        <v>0</v>
      </c>
      <c r="AH396" s="77">
        <f t="shared" si="51"/>
        <v>0</v>
      </c>
      <c r="AI396" s="77">
        <f t="shared" si="51"/>
        <v>0</v>
      </c>
      <c r="AJ396" s="203"/>
      <c r="AK396" s="203"/>
      <c r="AL396" s="203"/>
      <c r="AM396" s="203"/>
      <c r="AN396" t="s">
        <v>475</v>
      </c>
      <c r="AO396" t="s">
        <v>475</v>
      </c>
      <c r="AP396" t="s">
        <v>475</v>
      </c>
    </row>
    <row r="397" spans="1:42" customFormat="1" x14ac:dyDescent="0.25">
      <c r="A397" s="198">
        <v>45291</v>
      </c>
      <c r="B397" t="s">
        <v>1359</v>
      </c>
      <c r="C397" t="s">
        <v>1360</v>
      </c>
      <c r="D397" s="5">
        <f t="shared" si="58"/>
        <v>99253.000000000029</v>
      </c>
      <c r="E397" s="199">
        <v>1</v>
      </c>
      <c r="F397" s="5">
        <v>297915.29000000004</v>
      </c>
      <c r="G397" s="5">
        <v>198662.29</v>
      </c>
      <c r="H397" s="1" t="s">
        <v>24</v>
      </c>
      <c r="I397" t="s">
        <v>482</v>
      </c>
      <c r="J397" t="s">
        <v>474</v>
      </c>
      <c r="K397">
        <v>0</v>
      </c>
      <c r="L397" t="s">
        <v>483</v>
      </c>
      <c r="M397" t="s">
        <v>483</v>
      </c>
      <c r="N397" t="s">
        <v>23</v>
      </c>
      <c r="O397" s="5" t="str">
        <f t="shared" si="53"/>
        <v>N</v>
      </c>
      <c r="P397" t="s">
        <v>484</v>
      </c>
      <c r="Q397" s="200">
        <v>0</v>
      </c>
      <c r="R397" s="200">
        <f t="shared" si="52"/>
        <v>0</v>
      </c>
      <c r="S397" s="201"/>
      <c r="T397">
        <v>0</v>
      </c>
      <c r="U397" s="201"/>
      <c r="W397" s="201"/>
      <c r="X397" s="202">
        <v>0</v>
      </c>
      <c r="Y397" s="200">
        <v>0</v>
      </c>
      <c r="Z397" s="5">
        <v>0</v>
      </c>
      <c r="AA397" s="200">
        <f t="shared" si="54"/>
        <v>0</v>
      </c>
      <c r="AB397" s="200">
        <f t="shared" si="55"/>
        <v>0</v>
      </c>
      <c r="AC397" s="201"/>
      <c r="AD397" s="201"/>
      <c r="AE397" s="77">
        <f t="shared" si="56"/>
        <v>0</v>
      </c>
      <c r="AF397" s="77">
        <f t="shared" si="57"/>
        <v>0</v>
      </c>
      <c r="AG397" s="77">
        <f t="array" ref="AG397">IFERROR($D397*U,0)</f>
        <v>0</v>
      </c>
      <c r="AH397" s="77">
        <f t="shared" si="51"/>
        <v>0</v>
      </c>
      <c r="AI397" s="77">
        <f t="shared" si="51"/>
        <v>0</v>
      </c>
      <c r="AJ397" s="203"/>
      <c r="AK397" s="203"/>
      <c r="AL397" s="203"/>
      <c r="AM397" s="203"/>
      <c r="AN397" t="s">
        <v>25</v>
      </c>
      <c r="AO397" t="s">
        <v>1361</v>
      </c>
      <c r="AP397" t="s">
        <v>475</v>
      </c>
    </row>
    <row r="398" spans="1:42" customFormat="1" x14ac:dyDescent="0.25">
      <c r="A398" s="198">
        <v>45291</v>
      </c>
      <c r="B398" t="s">
        <v>1362</v>
      </c>
      <c r="C398" t="s">
        <v>1363</v>
      </c>
      <c r="D398" s="5">
        <f t="shared" si="58"/>
        <v>8807</v>
      </c>
      <c r="E398" s="199">
        <v>0</v>
      </c>
      <c r="F398" s="5">
        <v>8807</v>
      </c>
      <c r="G398" s="5">
        <v>0</v>
      </c>
      <c r="H398" s="1" t="s">
        <v>23</v>
      </c>
      <c r="I398" t="s">
        <v>500</v>
      </c>
      <c r="J398" t="s">
        <v>504</v>
      </c>
      <c r="K398">
        <v>1</v>
      </c>
      <c r="L398" t="s">
        <v>500</v>
      </c>
      <c r="N398" t="s">
        <v>24</v>
      </c>
      <c r="O398" s="5" t="str">
        <f t="shared" si="53"/>
        <v>N</v>
      </c>
      <c r="P398" t="s">
        <v>475</v>
      </c>
      <c r="Q398" s="200" t="s">
        <v>475</v>
      </c>
      <c r="R398" s="200" t="str">
        <f t="shared" si="52"/>
        <v/>
      </c>
      <c r="S398" s="201"/>
      <c r="T398" t="s">
        <v>475</v>
      </c>
      <c r="U398" s="201"/>
      <c r="W398" s="201"/>
      <c r="X398" s="202">
        <v>0</v>
      </c>
      <c r="Y398" s="200" t="s">
        <v>475</v>
      </c>
      <c r="Z398" s="5" t="s">
        <v>475</v>
      </c>
      <c r="AA398" s="200" t="str">
        <f t="shared" si="54"/>
        <v/>
      </c>
      <c r="AB398" s="200" t="str">
        <f t="shared" si="55"/>
        <v/>
      </c>
      <c r="AC398" s="201"/>
      <c r="AD398" s="201"/>
      <c r="AE398" s="77">
        <f t="shared" si="56"/>
        <v>0</v>
      </c>
      <c r="AF398" s="77">
        <f t="shared" si="57"/>
        <v>0</v>
      </c>
      <c r="AG398" s="77">
        <f t="array" ref="AG398">IFERROR($D398*U,0)</f>
        <v>0</v>
      </c>
      <c r="AH398" s="77">
        <f t="shared" si="51"/>
        <v>0</v>
      </c>
      <c r="AI398" s="77">
        <f t="shared" si="51"/>
        <v>0</v>
      </c>
      <c r="AJ398" s="203"/>
      <c r="AK398" s="203"/>
      <c r="AL398" s="203"/>
      <c r="AM398" s="203"/>
      <c r="AN398" t="s">
        <v>475</v>
      </c>
      <c r="AO398" t="s">
        <v>475</v>
      </c>
      <c r="AP398" t="s">
        <v>475</v>
      </c>
    </row>
    <row r="399" spans="1:42" customFormat="1" x14ac:dyDescent="0.25">
      <c r="A399" s="198">
        <v>45291</v>
      </c>
      <c r="B399" t="s">
        <v>1364</v>
      </c>
      <c r="C399" t="s">
        <v>1365</v>
      </c>
      <c r="D399" s="5">
        <f t="shared" si="58"/>
        <v>11578218.870000001</v>
      </c>
      <c r="E399" s="199">
        <v>1</v>
      </c>
      <c r="F399" s="5">
        <v>11599372.450000001</v>
      </c>
      <c r="G399" s="5">
        <v>21153.58</v>
      </c>
      <c r="H399" s="1" t="s">
        <v>24</v>
      </c>
      <c r="I399" t="s">
        <v>473</v>
      </c>
      <c r="J399" t="s">
        <v>474</v>
      </c>
      <c r="K399">
        <v>0</v>
      </c>
      <c r="L399" t="s">
        <v>473</v>
      </c>
      <c r="M399" t="s">
        <v>473</v>
      </c>
      <c r="N399" t="s">
        <v>23</v>
      </c>
      <c r="O399" s="5" t="str">
        <f t="shared" si="53"/>
        <v>N</v>
      </c>
      <c r="P399" t="s">
        <v>475</v>
      </c>
      <c r="Q399" s="200" t="s">
        <v>475</v>
      </c>
      <c r="R399" s="200" t="str">
        <f t="shared" si="52"/>
        <v/>
      </c>
      <c r="S399" s="201"/>
      <c r="T399" t="s">
        <v>475</v>
      </c>
      <c r="U399" s="201"/>
      <c r="W399" s="201"/>
      <c r="X399" s="202">
        <v>0</v>
      </c>
      <c r="Y399" s="200" t="s">
        <v>475</v>
      </c>
      <c r="Z399" s="5" t="s">
        <v>475</v>
      </c>
      <c r="AA399" s="200" t="str">
        <f t="shared" si="54"/>
        <v/>
      </c>
      <c r="AB399" s="200" t="str">
        <f t="shared" si="55"/>
        <v/>
      </c>
      <c r="AC399" s="201"/>
      <c r="AD399" s="201"/>
      <c r="AE399" s="77">
        <f t="shared" si="56"/>
        <v>0</v>
      </c>
      <c r="AF399" s="77">
        <f t="shared" si="57"/>
        <v>0</v>
      </c>
      <c r="AG399" s="77">
        <f t="array" ref="AG399">IFERROR($D399*U,0)</f>
        <v>0</v>
      </c>
      <c r="AH399" s="77">
        <f t="shared" si="51"/>
        <v>0</v>
      </c>
      <c r="AI399" s="77">
        <f t="shared" si="51"/>
        <v>0</v>
      </c>
      <c r="AJ399" s="203"/>
      <c r="AK399" s="203"/>
      <c r="AL399" s="203"/>
      <c r="AM399" s="203"/>
      <c r="AN399" t="s">
        <v>475</v>
      </c>
      <c r="AO399" t="s">
        <v>475</v>
      </c>
      <c r="AP399" t="s">
        <v>475</v>
      </c>
    </row>
    <row r="400" spans="1:42" customFormat="1" x14ac:dyDescent="0.25">
      <c r="A400" s="198">
        <v>45291</v>
      </c>
      <c r="B400" t="s">
        <v>1366</v>
      </c>
      <c r="C400" t="s">
        <v>1367</v>
      </c>
      <c r="D400" s="5">
        <f t="shared" si="58"/>
        <v>264034.83</v>
      </c>
      <c r="E400" s="199">
        <v>1</v>
      </c>
      <c r="F400" s="5">
        <v>359094.87</v>
      </c>
      <c r="G400" s="5">
        <v>95060.04</v>
      </c>
      <c r="H400" s="1" t="s">
        <v>24</v>
      </c>
      <c r="I400" t="s">
        <v>482</v>
      </c>
      <c r="J400" t="s">
        <v>474</v>
      </c>
      <c r="K400">
        <v>0</v>
      </c>
      <c r="L400" t="s">
        <v>483</v>
      </c>
      <c r="M400" t="s">
        <v>483</v>
      </c>
      <c r="N400" t="s">
        <v>23</v>
      </c>
      <c r="O400" s="5" t="str">
        <f t="shared" si="53"/>
        <v>N</v>
      </c>
      <c r="P400" t="s">
        <v>484</v>
      </c>
      <c r="Q400" s="200">
        <v>0</v>
      </c>
      <c r="R400" s="200">
        <f t="shared" si="52"/>
        <v>0</v>
      </c>
      <c r="S400" s="201"/>
      <c r="T400">
        <v>0</v>
      </c>
      <c r="U400" s="201"/>
      <c r="W400" s="201"/>
      <c r="X400" s="202">
        <v>0</v>
      </c>
      <c r="Y400" s="200">
        <v>0</v>
      </c>
      <c r="Z400" s="5">
        <v>0</v>
      </c>
      <c r="AA400" s="200">
        <f t="shared" si="54"/>
        <v>0</v>
      </c>
      <c r="AB400" s="200">
        <f t="shared" si="55"/>
        <v>0</v>
      </c>
      <c r="AC400" s="201"/>
      <c r="AD400" s="201"/>
      <c r="AE400" s="77">
        <f t="shared" si="56"/>
        <v>0</v>
      </c>
      <c r="AF400" s="77">
        <f t="shared" si="57"/>
        <v>0</v>
      </c>
      <c r="AG400" s="77">
        <f t="array" ref="AG400">IFERROR($D400*U,0)</f>
        <v>0</v>
      </c>
      <c r="AH400" s="77">
        <f t="shared" si="51"/>
        <v>0</v>
      </c>
      <c r="AI400" s="77">
        <f t="shared" si="51"/>
        <v>0</v>
      </c>
      <c r="AJ400" s="203"/>
      <c r="AK400" s="203"/>
      <c r="AL400" s="203"/>
      <c r="AM400" s="203"/>
      <c r="AN400" t="s">
        <v>25</v>
      </c>
      <c r="AO400" t="s">
        <v>1368</v>
      </c>
      <c r="AP400" t="s">
        <v>475</v>
      </c>
    </row>
    <row r="401" spans="1:42" customFormat="1" x14ac:dyDescent="0.25">
      <c r="A401" s="198">
        <v>45291</v>
      </c>
      <c r="B401" t="s">
        <v>1369</v>
      </c>
      <c r="C401" t="s">
        <v>1370</v>
      </c>
      <c r="D401" s="5">
        <f t="shared" si="58"/>
        <v>483466.17999999993</v>
      </c>
      <c r="E401" s="199">
        <v>1</v>
      </c>
      <c r="F401" s="5">
        <v>572178.96</v>
      </c>
      <c r="G401" s="5">
        <v>88712.78</v>
      </c>
      <c r="H401" s="1" t="s">
        <v>23</v>
      </c>
      <c r="I401" t="s">
        <v>500</v>
      </c>
      <c r="J401" t="s">
        <v>567</v>
      </c>
      <c r="K401">
        <v>0</v>
      </c>
      <c r="L401" t="s">
        <v>500</v>
      </c>
      <c r="N401" t="s">
        <v>23</v>
      </c>
      <c r="O401" s="5" t="str">
        <f t="shared" si="53"/>
        <v>N</v>
      </c>
      <c r="P401" t="s">
        <v>475</v>
      </c>
      <c r="Q401" s="200" t="s">
        <v>475</v>
      </c>
      <c r="R401" s="200" t="str">
        <f t="shared" si="52"/>
        <v/>
      </c>
      <c r="S401" s="201"/>
      <c r="T401" t="s">
        <v>475</v>
      </c>
      <c r="U401" s="201"/>
      <c r="W401" s="201"/>
      <c r="X401" s="202">
        <v>0</v>
      </c>
      <c r="Y401" s="200" t="s">
        <v>475</v>
      </c>
      <c r="Z401" s="5" t="s">
        <v>475</v>
      </c>
      <c r="AA401" s="200" t="str">
        <f t="shared" si="54"/>
        <v/>
      </c>
      <c r="AB401" s="200" t="str">
        <f t="shared" si="55"/>
        <v/>
      </c>
      <c r="AC401" s="201"/>
      <c r="AD401" s="201"/>
      <c r="AE401" s="77">
        <f t="shared" si="56"/>
        <v>0</v>
      </c>
      <c r="AF401" s="77">
        <f t="shared" si="57"/>
        <v>0</v>
      </c>
      <c r="AG401" s="77">
        <f t="array" ref="AG401">IFERROR($D401*U,0)</f>
        <v>0</v>
      </c>
      <c r="AH401" s="77">
        <f t="shared" si="51"/>
        <v>0</v>
      </c>
      <c r="AI401" s="77">
        <f t="shared" si="51"/>
        <v>0</v>
      </c>
      <c r="AJ401" s="203"/>
      <c r="AK401" s="203"/>
      <c r="AL401" s="203"/>
      <c r="AM401" s="203"/>
      <c r="AN401" t="s">
        <v>475</v>
      </c>
      <c r="AO401" t="s">
        <v>475</v>
      </c>
      <c r="AP401" t="s">
        <v>475</v>
      </c>
    </row>
    <row r="402" spans="1:42" customFormat="1" x14ac:dyDescent="0.25">
      <c r="A402" s="198">
        <v>45291</v>
      </c>
      <c r="B402" t="s">
        <v>1371</v>
      </c>
      <c r="C402" t="s">
        <v>1372</v>
      </c>
      <c r="D402" s="5">
        <f t="shared" si="58"/>
        <v>0</v>
      </c>
      <c r="E402" s="199">
        <v>1</v>
      </c>
      <c r="F402" s="5">
        <v>4493.08</v>
      </c>
      <c r="G402" s="5">
        <v>3239957.16</v>
      </c>
      <c r="H402" s="1" t="s">
        <v>24</v>
      </c>
      <c r="I402" t="s">
        <v>473</v>
      </c>
      <c r="J402" t="s">
        <v>474</v>
      </c>
      <c r="K402">
        <v>0</v>
      </c>
      <c r="L402" t="s">
        <v>473</v>
      </c>
      <c r="M402" t="s">
        <v>473</v>
      </c>
      <c r="N402" t="s">
        <v>23</v>
      </c>
      <c r="O402" s="5" t="str">
        <f t="shared" si="53"/>
        <v>N</v>
      </c>
      <c r="P402" t="s">
        <v>475</v>
      </c>
      <c r="Q402" s="200" t="s">
        <v>475</v>
      </c>
      <c r="R402" s="200" t="str">
        <f t="shared" si="52"/>
        <v/>
      </c>
      <c r="S402" s="201"/>
      <c r="T402" t="s">
        <v>475</v>
      </c>
      <c r="U402" s="201"/>
      <c r="W402" s="201"/>
      <c r="X402" s="202">
        <v>0</v>
      </c>
      <c r="Y402" s="200" t="s">
        <v>475</v>
      </c>
      <c r="Z402" s="5" t="s">
        <v>475</v>
      </c>
      <c r="AA402" s="200" t="str">
        <f t="shared" si="54"/>
        <v/>
      </c>
      <c r="AB402" s="200" t="str">
        <f t="shared" si="55"/>
        <v/>
      </c>
      <c r="AC402" s="201"/>
      <c r="AD402" s="201"/>
      <c r="AE402" s="77">
        <f t="shared" si="56"/>
        <v>0</v>
      </c>
      <c r="AF402" s="77">
        <f t="shared" si="57"/>
        <v>0</v>
      </c>
      <c r="AG402" s="77">
        <f t="array" ref="AG402">IFERROR($D402*U,0)</f>
        <v>0</v>
      </c>
      <c r="AH402" s="77">
        <f t="shared" si="51"/>
        <v>0</v>
      </c>
      <c r="AI402" s="77">
        <f t="shared" si="51"/>
        <v>0</v>
      </c>
      <c r="AJ402" s="203"/>
      <c r="AK402" s="203"/>
      <c r="AL402" s="203"/>
      <c r="AM402" s="203"/>
      <c r="AN402" t="s">
        <v>475</v>
      </c>
      <c r="AO402" t="s">
        <v>475</v>
      </c>
      <c r="AP402" t="s">
        <v>475</v>
      </c>
    </row>
    <row r="403" spans="1:42" customFormat="1" x14ac:dyDescent="0.25">
      <c r="A403" s="198">
        <v>45291</v>
      </c>
      <c r="B403" t="s">
        <v>1373</v>
      </c>
      <c r="C403" t="s">
        <v>1374</v>
      </c>
      <c r="D403" s="5">
        <f t="shared" si="58"/>
        <v>7634462.4199999999</v>
      </c>
      <c r="E403" s="199">
        <v>1</v>
      </c>
      <c r="F403" s="5">
        <v>7783550.8499999996</v>
      </c>
      <c r="G403" s="5">
        <v>149088.43</v>
      </c>
      <c r="H403" s="1" t="s">
        <v>23</v>
      </c>
      <c r="I403" t="s">
        <v>500</v>
      </c>
      <c r="J403" t="s">
        <v>504</v>
      </c>
      <c r="K403">
        <v>1</v>
      </c>
      <c r="L403" t="s">
        <v>500</v>
      </c>
      <c r="N403" t="s">
        <v>24</v>
      </c>
      <c r="O403" s="5" t="str">
        <f t="shared" si="53"/>
        <v>N</v>
      </c>
      <c r="P403" t="s">
        <v>475</v>
      </c>
      <c r="Q403" s="200" t="s">
        <v>475</v>
      </c>
      <c r="R403" s="200" t="str">
        <f t="shared" si="52"/>
        <v/>
      </c>
      <c r="S403" s="201"/>
      <c r="T403" t="s">
        <v>475</v>
      </c>
      <c r="U403" s="201"/>
      <c r="W403" s="201"/>
      <c r="X403" s="202">
        <v>0</v>
      </c>
      <c r="Y403" s="200" t="s">
        <v>475</v>
      </c>
      <c r="Z403" s="5" t="s">
        <v>475</v>
      </c>
      <c r="AA403" s="200" t="str">
        <f t="shared" si="54"/>
        <v/>
      </c>
      <c r="AB403" s="200" t="str">
        <f t="shared" si="55"/>
        <v/>
      </c>
      <c r="AC403" s="201"/>
      <c r="AD403" s="201"/>
      <c r="AE403" s="77">
        <f t="shared" si="56"/>
        <v>0</v>
      </c>
      <c r="AF403" s="77">
        <f t="shared" si="57"/>
        <v>0</v>
      </c>
      <c r="AG403" s="77">
        <f t="array" ref="AG403">IFERROR($D403*U,0)</f>
        <v>0</v>
      </c>
      <c r="AH403" s="77">
        <f t="shared" si="51"/>
        <v>0</v>
      </c>
      <c r="AI403" s="77">
        <f t="shared" si="51"/>
        <v>0</v>
      </c>
      <c r="AJ403" s="203"/>
      <c r="AK403" s="203"/>
      <c r="AL403" s="203"/>
      <c r="AM403" s="203"/>
      <c r="AN403" t="s">
        <v>475</v>
      </c>
      <c r="AO403" t="s">
        <v>475</v>
      </c>
      <c r="AP403" t="s">
        <v>475</v>
      </c>
    </row>
    <row r="404" spans="1:42" customFormat="1" x14ac:dyDescent="0.25">
      <c r="A404" s="198">
        <v>45291</v>
      </c>
      <c r="B404" t="s">
        <v>1375</v>
      </c>
      <c r="C404" t="s">
        <v>1376</v>
      </c>
      <c r="D404" s="5">
        <f t="shared" si="58"/>
        <v>378537.57</v>
      </c>
      <c r="E404" s="199">
        <v>1</v>
      </c>
      <c r="F404" s="5">
        <v>397651.95</v>
      </c>
      <c r="G404" s="5">
        <v>19114.38</v>
      </c>
      <c r="H404" s="1" t="s">
        <v>24</v>
      </c>
      <c r="I404" t="s">
        <v>482</v>
      </c>
      <c r="J404" t="s">
        <v>474</v>
      </c>
      <c r="K404">
        <v>0</v>
      </c>
      <c r="L404" t="s">
        <v>483</v>
      </c>
      <c r="M404" t="s">
        <v>483</v>
      </c>
      <c r="N404" t="s">
        <v>23</v>
      </c>
      <c r="O404" s="5" t="str">
        <f t="shared" si="53"/>
        <v>N</v>
      </c>
      <c r="P404" t="s">
        <v>484</v>
      </c>
      <c r="Q404" s="200">
        <v>0</v>
      </c>
      <c r="R404" s="200">
        <f t="shared" si="52"/>
        <v>0</v>
      </c>
      <c r="S404" s="201"/>
      <c r="T404">
        <v>0</v>
      </c>
      <c r="U404" s="201"/>
      <c r="W404" s="201"/>
      <c r="X404" s="202">
        <v>0</v>
      </c>
      <c r="Y404" s="200">
        <v>0</v>
      </c>
      <c r="Z404" s="5">
        <v>0</v>
      </c>
      <c r="AA404" s="200">
        <f t="shared" si="54"/>
        <v>0</v>
      </c>
      <c r="AB404" s="200">
        <f t="shared" si="55"/>
        <v>0</v>
      </c>
      <c r="AC404" s="201"/>
      <c r="AD404" s="201"/>
      <c r="AE404" s="77">
        <f t="shared" si="56"/>
        <v>0</v>
      </c>
      <c r="AF404" s="77">
        <f t="shared" si="57"/>
        <v>0</v>
      </c>
      <c r="AG404" s="77">
        <f t="array" ref="AG404">IFERROR($D404*U,0)</f>
        <v>0</v>
      </c>
      <c r="AH404" s="77">
        <f t="shared" si="51"/>
        <v>0</v>
      </c>
      <c r="AI404" s="77">
        <f t="shared" si="51"/>
        <v>0</v>
      </c>
      <c r="AJ404" s="203"/>
      <c r="AK404" s="203"/>
      <c r="AL404" s="203"/>
      <c r="AM404" s="203"/>
      <c r="AN404" t="s">
        <v>475</v>
      </c>
      <c r="AO404" t="s">
        <v>475</v>
      </c>
      <c r="AP404" t="s">
        <v>475</v>
      </c>
    </row>
    <row r="405" spans="1:42" customFormat="1" x14ac:dyDescent="0.25">
      <c r="A405" s="198">
        <v>45291</v>
      </c>
      <c r="B405" t="s">
        <v>1377</v>
      </c>
      <c r="C405" t="s">
        <v>1378</v>
      </c>
      <c r="D405" s="5">
        <f t="shared" si="58"/>
        <v>6892604.7599999998</v>
      </c>
      <c r="E405" s="199">
        <v>0</v>
      </c>
      <c r="F405" s="5">
        <v>6892604.7599999998</v>
      </c>
      <c r="G405" s="5">
        <v>0</v>
      </c>
      <c r="H405" s="1" t="s">
        <v>23</v>
      </c>
      <c r="I405" t="s">
        <v>500</v>
      </c>
      <c r="J405" t="s">
        <v>504</v>
      </c>
      <c r="K405">
        <v>1</v>
      </c>
      <c r="L405" t="s">
        <v>500</v>
      </c>
      <c r="N405" t="s">
        <v>24</v>
      </c>
      <c r="O405" s="5" t="str">
        <f t="shared" si="53"/>
        <v>N</v>
      </c>
      <c r="P405" t="s">
        <v>475</v>
      </c>
      <c r="Q405" s="200" t="s">
        <v>475</v>
      </c>
      <c r="R405" s="200" t="str">
        <f t="shared" si="52"/>
        <v/>
      </c>
      <c r="S405" s="201"/>
      <c r="T405" t="s">
        <v>475</v>
      </c>
      <c r="U405" s="201"/>
      <c r="W405" s="201"/>
      <c r="X405" s="202">
        <v>0</v>
      </c>
      <c r="Y405" s="200" t="s">
        <v>475</v>
      </c>
      <c r="Z405" s="5" t="s">
        <v>475</v>
      </c>
      <c r="AA405" s="200" t="str">
        <f t="shared" si="54"/>
        <v/>
      </c>
      <c r="AB405" s="200" t="str">
        <f t="shared" si="55"/>
        <v/>
      </c>
      <c r="AC405" s="201"/>
      <c r="AD405" s="201"/>
      <c r="AE405" s="77">
        <f t="shared" si="56"/>
        <v>0</v>
      </c>
      <c r="AF405" s="77">
        <f t="shared" si="57"/>
        <v>0</v>
      </c>
      <c r="AG405" s="77">
        <f t="array" ref="AG405">IFERROR($D405*U,0)</f>
        <v>0</v>
      </c>
      <c r="AH405" s="77">
        <f t="shared" si="51"/>
        <v>0</v>
      </c>
      <c r="AI405" s="77">
        <f t="shared" si="51"/>
        <v>0</v>
      </c>
      <c r="AJ405" s="203"/>
      <c r="AK405" s="203"/>
      <c r="AL405" s="203"/>
      <c r="AM405" s="203"/>
      <c r="AN405" t="s">
        <v>475</v>
      </c>
      <c r="AO405" t="s">
        <v>475</v>
      </c>
      <c r="AP405" t="s">
        <v>475</v>
      </c>
    </row>
    <row r="406" spans="1:42" customFormat="1" x14ac:dyDescent="0.25">
      <c r="A406" s="198">
        <v>45291</v>
      </c>
      <c r="B406" t="s">
        <v>1379</v>
      </c>
      <c r="C406" t="s">
        <v>1380</v>
      </c>
      <c r="D406" s="5">
        <f t="shared" si="58"/>
        <v>1530.42</v>
      </c>
      <c r="E406" s="199">
        <v>0</v>
      </c>
      <c r="F406" s="5">
        <v>1530.42</v>
      </c>
      <c r="G406" s="5">
        <v>0</v>
      </c>
      <c r="H406" s="1" t="s">
        <v>23</v>
      </c>
      <c r="I406" t="s">
        <v>500</v>
      </c>
      <c r="J406" t="s">
        <v>790</v>
      </c>
      <c r="K406">
        <v>1</v>
      </c>
      <c r="L406" t="s">
        <v>500</v>
      </c>
      <c r="N406" t="s">
        <v>24</v>
      </c>
      <c r="O406" s="5" t="str">
        <f t="shared" si="53"/>
        <v>N</v>
      </c>
      <c r="P406" t="s">
        <v>475</v>
      </c>
      <c r="Q406" s="200" t="s">
        <v>475</v>
      </c>
      <c r="R406" s="200" t="str">
        <f t="shared" si="52"/>
        <v/>
      </c>
      <c r="S406" s="201"/>
      <c r="T406" t="s">
        <v>475</v>
      </c>
      <c r="U406" s="201"/>
      <c r="W406" s="201"/>
      <c r="X406" s="202">
        <v>0</v>
      </c>
      <c r="Y406" s="200" t="s">
        <v>475</v>
      </c>
      <c r="Z406" s="5" t="s">
        <v>475</v>
      </c>
      <c r="AA406" s="200" t="str">
        <f t="shared" si="54"/>
        <v/>
      </c>
      <c r="AB406" s="200" t="str">
        <f t="shared" si="55"/>
        <v/>
      </c>
      <c r="AC406" s="201"/>
      <c r="AD406" s="201"/>
      <c r="AE406" s="77">
        <f t="shared" si="56"/>
        <v>0</v>
      </c>
      <c r="AF406" s="77">
        <f t="shared" si="57"/>
        <v>0</v>
      </c>
      <c r="AG406" s="77">
        <f t="array" ref="AG406">IFERROR($D406*U,0)</f>
        <v>0</v>
      </c>
      <c r="AH406" s="77">
        <f t="shared" si="51"/>
        <v>0</v>
      </c>
      <c r="AI406" s="77">
        <f t="shared" si="51"/>
        <v>0</v>
      </c>
      <c r="AJ406" s="203"/>
      <c r="AK406" s="203"/>
      <c r="AL406" s="203"/>
      <c r="AM406" s="203"/>
      <c r="AN406" t="s">
        <v>475</v>
      </c>
      <c r="AO406" t="s">
        <v>475</v>
      </c>
      <c r="AP406" t="s">
        <v>475</v>
      </c>
    </row>
    <row r="407" spans="1:42" customFormat="1" x14ac:dyDescent="0.25">
      <c r="A407" s="198">
        <v>45291</v>
      </c>
      <c r="B407" t="s">
        <v>1381</v>
      </c>
      <c r="C407" t="s">
        <v>1382</v>
      </c>
      <c r="D407" s="5">
        <f t="shared" si="58"/>
        <v>625364.75999999989</v>
      </c>
      <c r="E407" s="199">
        <v>1</v>
      </c>
      <c r="F407" s="5">
        <v>848349.04999999993</v>
      </c>
      <c r="G407" s="5">
        <v>222984.29</v>
      </c>
      <c r="H407" s="1" t="s">
        <v>24</v>
      </c>
      <c r="I407" t="s">
        <v>473</v>
      </c>
      <c r="J407" t="s">
        <v>474</v>
      </c>
      <c r="K407">
        <v>0</v>
      </c>
      <c r="L407" t="s">
        <v>473</v>
      </c>
      <c r="M407" t="s">
        <v>473</v>
      </c>
      <c r="N407" t="s">
        <v>23</v>
      </c>
      <c r="O407" s="5" t="str">
        <f t="shared" si="53"/>
        <v>N</v>
      </c>
      <c r="P407" t="s">
        <v>475</v>
      </c>
      <c r="Q407" s="200" t="s">
        <v>475</v>
      </c>
      <c r="R407" s="200" t="str">
        <f t="shared" si="52"/>
        <v/>
      </c>
      <c r="S407" s="201"/>
      <c r="T407" t="s">
        <v>475</v>
      </c>
      <c r="U407" s="201"/>
      <c r="W407" s="201"/>
      <c r="X407" s="202">
        <v>0</v>
      </c>
      <c r="Y407" s="200" t="s">
        <v>475</v>
      </c>
      <c r="Z407" s="5" t="s">
        <v>475</v>
      </c>
      <c r="AA407" s="200" t="str">
        <f t="shared" si="54"/>
        <v/>
      </c>
      <c r="AB407" s="200" t="str">
        <f t="shared" si="55"/>
        <v/>
      </c>
      <c r="AC407" s="201"/>
      <c r="AD407" s="201"/>
      <c r="AE407" s="77">
        <f t="shared" si="56"/>
        <v>0</v>
      </c>
      <c r="AF407" s="77">
        <f t="shared" si="57"/>
        <v>0</v>
      </c>
      <c r="AG407" s="77">
        <f t="array" ref="AG407">IFERROR($D407*U,0)</f>
        <v>0</v>
      </c>
      <c r="AH407" s="77">
        <f t="shared" si="51"/>
        <v>0</v>
      </c>
      <c r="AI407" s="77">
        <f t="shared" si="51"/>
        <v>0</v>
      </c>
      <c r="AJ407" s="203"/>
      <c r="AK407" s="203"/>
      <c r="AL407" s="203"/>
      <c r="AM407" s="203"/>
      <c r="AN407" t="s">
        <v>475</v>
      </c>
      <c r="AO407" t="s">
        <v>475</v>
      </c>
      <c r="AP407" t="s">
        <v>475</v>
      </c>
    </row>
    <row r="408" spans="1:42" customFormat="1" x14ac:dyDescent="0.25">
      <c r="A408" s="198">
        <v>45291</v>
      </c>
      <c r="B408" t="s">
        <v>1383</v>
      </c>
      <c r="C408" t="s">
        <v>1384</v>
      </c>
      <c r="D408" s="5">
        <f t="shared" si="58"/>
        <v>660683.96999999974</v>
      </c>
      <c r="E408" s="199">
        <v>1</v>
      </c>
      <c r="F408" s="5">
        <v>3090288.03</v>
      </c>
      <c r="G408" s="5">
        <v>2429604.06</v>
      </c>
      <c r="H408" s="1" t="s">
        <v>24</v>
      </c>
      <c r="I408" t="s">
        <v>473</v>
      </c>
      <c r="J408" t="s">
        <v>474</v>
      </c>
      <c r="K408">
        <v>0</v>
      </c>
      <c r="L408" t="s">
        <v>473</v>
      </c>
      <c r="M408" t="s">
        <v>473</v>
      </c>
      <c r="N408" t="s">
        <v>23</v>
      </c>
      <c r="O408" s="5" t="str">
        <f t="shared" si="53"/>
        <v>N</v>
      </c>
      <c r="P408" t="s">
        <v>475</v>
      </c>
      <c r="Q408" s="200" t="s">
        <v>475</v>
      </c>
      <c r="R408" s="200" t="str">
        <f t="shared" si="52"/>
        <v/>
      </c>
      <c r="S408" s="201"/>
      <c r="T408" t="s">
        <v>475</v>
      </c>
      <c r="U408" s="201"/>
      <c r="W408" s="201"/>
      <c r="X408" s="202">
        <v>0</v>
      </c>
      <c r="Y408" s="200" t="s">
        <v>475</v>
      </c>
      <c r="Z408" s="5" t="s">
        <v>475</v>
      </c>
      <c r="AA408" s="200" t="str">
        <f t="shared" si="54"/>
        <v/>
      </c>
      <c r="AB408" s="200" t="str">
        <f t="shared" si="55"/>
        <v/>
      </c>
      <c r="AC408" s="201"/>
      <c r="AD408" s="201"/>
      <c r="AE408" s="77">
        <f t="shared" si="56"/>
        <v>0</v>
      </c>
      <c r="AF408" s="77">
        <f t="shared" si="57"/>
        <v>0</v>
      </c>
      <c r="AG408" s="77">
        <f t="array" ref="AG408">IFERROR($D408*U,0)</f>
        <v>0</v>
      </c>
      <c r="AH408" s="77">
        <f t="shared" si="51"/>
        <v>0</v>
      </c>
      <c r="AI408" s="77">
        <f t="shared" si="51"/>
        <v>0</v>
      </c>
      <c r="AJ408" s="203"/>
      <c r="AK408" s="203"/>
      <c r="AL408" s="203"/>
      <c r="AM408" s="203"/>
      <c r="AN408" t="s">
        <v>475</v>
      </c>
      <c r="AO408" t="s">
        <v>475</v>
      </c>
      <c r="AP408" t="s">
        <v>475</v>
      </c>
    </row>
    <row r="409" spans="1:42" customFormat="1" x14ac:dyDescent="0.25">
      <c r="A409" s="198">
        <v>45291</v>
      </c>
      <c r="B409" t="s">
        <v>1385</v>
      </c>
      <c r="C409" t="s">
        <v>1386</v>
      </c>
      <c r="D409" s="5">
        <f t="shared" si="58"/>
        <v>0</v>
      </c>
      <c r="E409" s="199">
        <v>1</v>
      </c>
      <c r="F409" s="5">
        <v>273370.28000000003</v>
      </c>
      <c r="G409" s="5">
        <v>284605.58</v>
      </c>
      <c r="H409" s="1" t="s">
        <v>24</v>
      </c>
      <c r="I409" t="s">
        <v>473</v>
      </c>
      <c r="J409" t="s">
        <v>474</v>
      </c>
      <c r="K409">
        <v>0</v>
      </c>
      <c r="L409" t="s">
        <v>473</v>
      </c>
      <c r="M409" t="s">
        <v>473</v>
      </c>
      <c r="N409" t="s">
        <v>23</v>
      </c>
      <c r="O409" s="5" t="str">
        <f t="shared" si="53"/>
        <v>N</v>
      </c>
      <c r="P409" t="s">
        <v>475</v>
      </c>
      <c r="Q409" s="200" t="s">
        <v>475</v>
      </c>
      <c r="R409" s="200" t="str">
        <f t="shared" si="52"/>
        <v/>
      </c>
      <c r="S409" s="201"/>
      <c r="T409" t="s">
        <v>475</v>
      </c>
      <c r="U409" s="201"/>
      <c r="W409" s="201"/>
      <c r="X409" s="202">
        <v>0</v>
      </c>
      <c r="Y409" s="200" t="s">
        <v>475</v>
      </c>
      <c r="Z409" s="5" t="s">
        <v>475</v>
      </c>
      <c r="AA409" s="200" t="str">
        <f t="shared" si="54"/>
        <v/>
      </c>
      <c r="AB409" s="200" t="str">
        <f t="shared" si="55"/>
        <v/>
      </c>
      <c r="AC409" s="201"/>
      <c r="AD409" s="201"/>
      <c r="AE409" s="77">
        <f t="shared" si="56"/>
        <v>0</v>
      </c>
      <c r="AF409" s="77">
        <f t="shared" si="57"/>
        <v>0</v>
      </c>
      <c r="AG409" s="77">
        <f t="array" ref="AG409">IFERROR($D409*U,0)</f>
        <v>0</v>
      </c>
      <c r="AH409" s="77">
        <f t="shared" si="51"/>
        <v>0</v>
      </c>
      <c r="AI409" s="77">
        <f t="shared" si="51"/>
        <v>0</v>
      </c>
      <c r="AJ409" s="203"/>
      <c r="AK409" s="203"/>
      <c r="AL409" s="203"/>
      <c r="AM409" s="203"/>
      <c r="AN409" t="s">
        <v>475</v>
      </c>
      <c r="AO409" t="s">
        <v>475</v>
      </c>
      <c r="AP409" t="s">
        <v>475</v>
      </c>
    </row>
    <row r="410" spans="1:42" customFormat="1" x14ac:dyDescent="0.25">
      <c r="A410" s="198">
        <v>45291</v>
      </c>
      <c r="B410" t="s">
        <v>1387</v>
      </c>
      <c r="C410" t="s">
        <v>1388</v>
      </c>
      <c r="D410" s="5">
        <f t="shared" si="58"/>
        <v>1956808.3599999994</v>
      </c>
      <c r="E410" s="199">
        <v>1</v>
      </c>
      <c r="F410" s="5">
        <v>4910636.3499999996</v>
      </c>
      <c r="G410" s="5">
        <v>2953827.99</v>
      </c>
      <c r="H410" s="1" t="s">
        <v>24</v>
      </c>
      <c r="I410" t="s">
        <v>473</v>
      </c>
      <c r="J410" t="s">
        <v>474</v>
      </c>
      <c r="K410">
        <v>0</v>
      </c>
      <c r="L410" t="s">
        <v>473</v>
      </c>
      <c r="M410" t="s">
        <v>473</v>
      </c>
      <c r="N410" t="s">
        <v>23</v>
      </c>
      <c r="O410" s="5" t="str">
        <f t="shared" si="53"/>
        <v>N</v>
      </c>
      <c r="P410" t="s">
        <v>475</v>
      </c>
      <c r="Q410" s="200" t="s">
        <v>475</v>
      </c>
      <c r="R410" s="200" t="str">
        <f t="shared" si="52"/>
        <v/>
      </c>
      <c r="S410" s="201"/>
      <c r="T410" t="s">
        <v>475</v>
      </c>
      <c r="U410" s="201"/>
      <c r="W410" s="201"/>
      <c r="X410" s="202">
        <v>0</v>
      </c>
      <c r="Y410" s="200" t="s">
        <v>475</v>
      </c>
      <c r="Z410" s="5" t="s">
        <v>475</v>
      </c>
      <c r="AA410" s="200" t="str">
        <f t="shared" si="54"/>
        <v/>
      </c>
      <c r="AB410" s="200" t="str">
        <f t="shared" si="55"/>
        <v/>
      </c>
      <c r="AC410" s="201"/>
      <c r="AD410" s="201"/>
      <c r="AE410" s="77">
        <f t="shared" si="56"/>
        <v>0</v>
      </c>
      <c r="AF410" s="77">
        <f t="shared" si="57"/>
        <v>0</v>
      </c>
      <c r="AG410" s="77">
        <f t="array" ref="AG410">IFERROR($D410*U,0)</f>
        <v>0</v>
      </c>
      <c r="AH410" s="77">
        <f t="shared" si="51"/>
        <v>0</v>
      </c>
      <c r="AI410" s="77">
        <f t="shared" si="51"/>
        <v>0</v>
      </c>
      <c r="AJ410" s="203"/>
      <c r="AK410" s="203"/>
      <c r="AL410" s="203"/>
      <c r="AM410" s="203"/>
      <c r="AN410" t="s">
        <v>475</v>
      </c>
      <c r="AO410" t="s">
        <v>475</v>
      </c>
      <c r="AP410" t="s">
        <v>475</v>
      </c>
    </row>
    <row r="411" spans="1:42" customFormat="1" x14ac:dyDescent="0.25">
      <c r="A411" s="198">
        <v>45291</v>
      </c>
      <c r="B411" t="s">
        <v>1389</v>
      </c>
      <c r="C411" t="s">
        <v>1390</v>
      </c>
      <c r="D411" s="5">
        <f t="shared" si="58"/>
        <v>6168769.959999999</v>
      </c>
      <c r="E411" s="199">
        <v>1</v>
      </c>
      <c r="F411" s="5">
        <v>6307045.8899999987</v>
      </c>
      <c r="G411" s="5">
        <v>138275.93</v>
      </c>
      <c r="H411" s="1" t="s">
        <v>24</v>
      </c>
      <c r="I411" t="s">
        <v>473</v>
      </c>
      <c r="J411" t="s">
        <v>474</v>
      </c>
      <c r="K411">
        <v>0</v>
      </c>
      <c r="L411" t="s">
        <v>473</v>
      </c>
      <c r="M411" t="s">
        <v>473</v>
      </c>
      <c r="N411" t="s">
        <v>23</v>
      </c>
      <c r="O411" s="5" t="str">
        <f t="shared" si="53"/>
        <v>N</v>
      </c>
      <c r="P411" t="s">
        <v>475</v>
      </c>
      <c r="Q411" s="200" t="s">
        <v>475</v>
      </c>
      <c r="R411" s="200" t="str">
        <f t="shared" si="52"/>
        <v/>
      </c>
      <c r="S411" s="201"/>
      <c r="T411" t="s">
        <v>475</v>
      </c>
      <c r="U411" s="201"/>
      <c r="W411" s="201"/>
      <c r="X411" s="202">
        <v>0</v>
      </c>
      <c r="Y411" s="200" t="s">
        <v>475</v>
      </c>
      <c r="Z411" s="5" t="s">
        <v>475</v>
      </c>
      <c r="AA411" s="200" t="str">
        <f t="shared" si="54"/>
        <v/>
      </c>
      <c r="AB411" s="200" t="str">
        <f t="shared" si="55"/>
        <v/>
      </c>
      <c r="AC411" s="201"/>
      <c r="AD411" s="201"/>
      <c r="AE411" s="77">
        <f t="shared" si="56"/>
        <v>0</v>
      </c>
      <c r="AF411" s="77">
        <f t="shared" si="57"/>
        <v>0</v>
      </c>
      <c r="AG411" s="77">
        <f t="array" ref="AG411">IFERROR($D411*U,0)</f>
        <v>0</v>
      </c>
      <c r="AH411" s="77">
        <f t="shared" si="51"/>
        <v>0</v>
      </c>
      <c r="AI411" s="77">
        <f t="shared" si="51"/>
        <v>0</v>
      </c>
      <c r="AJ411" s="203"/>
      <c r="AK411" s="203"/>
      <c r="AL411" s="203"/>
      <c r="AM411" s="203"/>
      <c r="AN411" t="s">
        <v>475</v>
      </c>
      <c r="AO411" t="s">
        <v>475</v>
      </c>
      <c r="AP411" t="s">
        <v>475</v>
      </c>
    </row>
    <row r="412" spans="1:42" customFormat="1" x14ac:dyDescent="0.25">
      <c r="A412" s="198">
        <v>45291</v>
      </c>
      <c r="B412" t="s">
        <v>1391</v>
      </c>
      <c r="C412" t="s">
        <v>1392</v>
      </c>
      <c r="D412" s="5">
        <f t="shared" si="58"/>
        <v>591741.51</v>
      </c>
      <c r="E412" s="199">
        <v>0</v>
      </c>
      <c r="F412" s="5">
        <v>591741.51</v>
      </c>
      <c r="G412" s="5">
        <v>0</v>
      </c>
      <c r="H412" s="1" t="s">
        <v>24</v>
      </c>
      <c r="I412" t="s">
        <v>482</v>
      </c>
      <c r="J412" t="s">
        <v>474</v>
      </c>
      <c r="K412">
        <v>0</v>
      </c>
      <c r="L412" t="s">
        <v>483</v>
      </c>
      <c r="M412" t="s">
        <v>483</v>
      </c>
      <c r="N412" t="s">
        <v>23</v>
      </c>
      <c r="O412" s="5" t="str">
        <f t="shared" si="53"/>
        <v>N</v>
      </c>
      <c r="P412" t="s">
        <v>484</v>
      </c>
      <c r="Q412" s="200">
        <v>0</v>
      </c>
      <c r="R412" s="200">
        <f t="shared" si="52"/>
        <v>0</v>
      </c>
      <c r="S412" s="201"/>
      <c r="T412">
        <v>0</v>
      </c>
      <c r="U412" s="201"/>
      <c r="W412" s="201"/>
      <c r="X412" s="202">
        <v>0</v>
      </c>
      <c r="Y412" s="200">
        <v>0</v>
      </c>
      <c r="Z412" s="5">
        <v>0</v>
      </c>
      <c r="AA412" s="200">
        <f t="shared" si="54"/>
        <v>0</v>
      </c>
      <c r="AB412" s="200">
        <f t="shared" si="55"/>
        <v>0</v>
      </c>
      <c r="AC412" s="201"/>
      <c r="AD412" s="201"/>
      <c r="AE412" s="77">
        <f t="shared" si="56"/>
        <v>0</v>
      </c>
      <c r="AF412" s="77">
        <f t="shared" si="57"/>
        <v>0</v>
      </c>
      <c r="AG412" s="77">
        <f t="array" ref="AG412">IFERROR($D412*U,0)</f>
        <v>0</v>
      </c>
      <c r="AH412" s="77">
        <f t="shared" si="51"/>
        <v>0</v>
      </c>
      <c r="AI412" s="77">
        <f t="shared" si="51"/>
        <v>0</v>
      </c>
      <c r="AJ412" s="203"/>
      <c r="AK412" s="203"/>
      <c r="AL412" s="203"/>
      <c r="AM412" s="203"/>
      <c r="AN412" t="s">
        <v>25</v>
      </c>
      <c r="AO412" t="s">
        <v>1393</v>
      </c>
      <c r="AP412" t="s">
        <v>475</v>
      </c>
    </row>
    <row r="413" spans="1:42" customFormat="1" x14ac:dyDescent="0.25">
      <c r="A413" s="198">
        <v>45291</v>
      </c>
      <c r="B413" t="s">
        <v>1394</v>
      </c>
      <c r="C413" t="s">
        <v>1395</v>
      </c>
      <c r="D413" s="5">
        <f t="shared" si="58"/>
        <v>43798810.059999995</v>
      </c>
      <c r="E413" s="199">
        <v>1</v>
      </c>
      <c r="F413" s="5">
        <v>44493094.789999992</v>
      </c>
      <c r="G413" s="5">
        <v>694284.73</v>
      </c>
      <c r="H413" s="1" t="s">
        <v>23</v>
      </c>
      <c r="I413" t="s">
        <v>500</v>
      </c>
      <c r="J413" t="s">
        <v>504</v>
      </c>
      <c r="K413">
        <v>1</v>
      </c>
      <c r="L413" t="s">
        <v>500</v>
      </c>
      <c r="M413" s="208" t="s">
        <v>506</v>
      </c>
      <c r="N413" t="s">
        <v>24</v>
      </c>
      <c r="O413" s="5" t="str">
        <f t="shared" si="53"/>
        <v>N</v>
      </c>
      <c r="P413" t="s">
        <v>475</v>
      </c>
      <c r="Q413" s="200" t="s">
        <v>475</v>
      </c>
      <c r="R413" s="200" t="str">
        <f t="shared" si="52"/>
        <v/>
      </c>
      <c r="S413" s="201"/>
      <c r="T413" t="s">
        <v>475</v>
      </c>
      <c r="U413" s="201"/>
      <c r="W413" s="201"/>
      <c r="X413" s="202">
        <v>0</v>
      </c>
      <c r="Y413" s="200" t="s">
        <v>475</v>
      </c>
      <c r="Z413" s="5" t="s">
        <v>475</v>
      </c>
      <c r="AA413" s="200" t="str">
        <f t="shared" si="54"/>
        <v/>
      </c>
      <c r="AB413" s="200" t="str">
        <f t="shared" si="55"/>
        <v/>
      </c>
      <c r="AC413" s="201"/>
      <c r="AD413" s="201"/>
      <c r="AE413" s="77">
        <f t="shared" si="56"/>
        <v>0</v>
      </c>
      <c r="AF413" s="77">
        <f t="shared" si="57"/>
        <v>0</v>
      </c>
      <c r="AG413" s="77">
        <f t="array" ref="AG413">IFERROR($D413*U,0)</f>
        <v>0</v>
      </c>
      <c r="AH413" s="77">
        <f t="shared" ref="AH413:AI476" si="59">IFERROR($D413*AA413,0)</f>
        <v>0</v>
      </c>
      <c r="AI413" s="77">
        <f t="shared" si="59"/>
        <v>0</v>
      </c>
      <c r="AJ413" s="203"/>
      <c r="AK413" s="203"/>
      <c r="AL413" s="203"/>
      <c r="AM413" s="203"/>
      <c r="AN413" t="s">
        <v>22</v>
      </c>
      <c r="AO413" t="s">
        <v>571</v>
      </c>
      <c r="AP413" t="s">
        <v>475</v>
      </c>
    </row>
    <row r="414" spans="1:42" customFormat="1" x14ac:dyDescent="0.25">
      <c r="A414" s="198">
        <v>45291</v>
      </c>
      <c r="B414" t="s">
        <v>1396</v>
      </c>
      <c r="C414" t="s">
        <v>1397</v>
      </c>
      <c r="D414" s="5">
        <f t="shared" si="58"/>
        <v>17264846.93</v>
      </c>
      <c r="E414" s="199">
        <v>1</v>
      </c>
      <c r="F414" s="5">
        <v>18405547.68</v>
      </c>
      <c r="G414" s="5">
        <v>1140700.75</v>
      </c>
      <c r="H414" s="1" t="s">
        <v>24</v>
      </c>
      <c r="I414" t="s">
        <v>473</v>
      </c>
      <c r="J414" t="s">
        <v>474</v>
      </c>
      <c r="K414">
        <v>0</v>
      </c>
      <c r="L414" t="s">
        <v>473</v>
      </c>
      <c r="M414" t="s">
        <v>473</v>
      </c>
      <c r="N414" t="s">
        <v>23</v>
      </c>
      <c r="O414" s="5" t="str">
        <f t="shared" si="53"/>
        <v>N</v>
      </c>
      <c r="P414" t="s">
        <v>475</v>
      </c>
      <c r="Q414" s="200" t="s">
        <v>475</v>
      </c>
      <c r="R414" s="200" t="str">
        <f t="shared" si="52"/>
        <v/>
      </c>
      <c r="S414" s="201"/>
      <c r="T414" t="s">
        <v>475</v>
      </c>
      <c r="U414" s="201"/>
      <c r="W414" s="201"/>
      <c r="X414" s="202">
        <v>0</v>
      </c>
      <c r="Y414" s="200" t="s">
        <v>475</v>
      </c>
      <c r="Z414" s="5" t="s">
        <v>475</v>
      </c>
      <c r="AA414" s="200" t="str">
        <f t="shared" si="54"/>
        <v/>
      </c>
      <c r="AB414" s="200" t="str">
        <f t="shared" si="55"/>
        <v/>
      </c>
      <c r="AC414" s="201"/>
      <c r="AD414" s="201"/>
      <c r="AE414" s="77">
        <f t="shared" si="56"/>
        <v>0</v>
      </c>
      <c r="AF414" s="77">
        <f t="shared" si="57"/>
        <v>0</v>
      </c>
      <c r="AG414" s="77">
        <f t="array" ref="AG414">IFERROR($D414*U,0)</f>
        <v>0</v>
      </c>
      <c r="AH414" s="77">
        <f t="shared" si="59"/>
        <v>0</v>
      </c>
      <c r="AI414" s="77">
        <f t="shared" si="59"/>
        <v>0</v>
      </c>
      <c r="AJ414" s="203"/>
      <c r="AK414" s="203"/>
      <c r="AL414" s="203"/>
      <c r="AM414" s="203"/>
      <c r="AN414" t="s">
        <v>475</v>
      </c>
      <c r="AO414" t="s">
        <v>475</v>
      </c>
      <c r="AP414" t="s">
        <v>475</v>
      </c>
    </row>
    <row r="415" spans="1:42" customFormat="1" x14ac:dyDescent="0.25">
      <c r="A415" s="198">
        <v>45291</v>
      </c>
      <c r="B415" t="s">
        <v>1398</v>
      </c>
      <c r="C415" t="s">
        <v>1399</v>
      </c>
      <c r="D415" s="5">
        <f t="shared" si="58"/>
        <v>399865.96</v>
      </c>
      <c r="E415" s="199">
        <v>1</v>
      </c>
      <c r="F415" s="5">
        <v>407453.54000000004</v>
      </c>
      <c r="G415" s="5">
        <v>7587.58</v>
      </c>
      <c r="H415" s="1" t="s">
        <v>24</v>
      </c>
      <c r="I415" t="s">
        <v>482</v>
      </c>
      <c r="J415" t="s">
        <v>474</v>
      </c>
      <c r="K415">
        <v>0</v>
      </c>
      <c r="L415" t="s">
        <v>483</v>
      </c>
      <c r="M415" t="s">
        <v>483</v>
      </c>
      <c r="N415" t="s">
        <v>23</v>
      </c>
      <c r="O415" s="5" t="str">
        <f t="shared" si="53"/>
        <v>N</v>
      </c>
      <c r="P415" t="s">
        <v>487</v>
      </c>
      <c r="Q415" s="200">
        <v>0.91299999999999992</v>
      </c>
      <c r="R415" s="200">
        <f t="shared" si="52"/>
        <v>0.91299999999999992</v>
      </c>
      <c r="S415" s="201"/>
      <c r="T415">
        <v>0.11</v>
      </c>
      <c r="U415" s="201"/>
      <c r="V415">
        <v>1</v>
      </c>
      <c r="W415" s="201"/>
      <c r="X415" s="202">
        <v>0</v>
      </c>
      <c r="Y415" s="200">
        <v>0</v>
      </c>
      <c r="Z415" s="5">
        <v>0.107</v>
      </c>
      <c r="AA415" s="200">
        <f t="shared" si="54"/>
        <v>0</v>
      </c>
      <c r="AB415" s="200">
        <f t="shared" si="55"/>
        <v>0.107</v>
      </c>
      <c r="AC415" s="201"/>
      <c r="AD415" s="201"/>
      <c r="AE415" s="77">
        <f t="shared" si="56"/>
        <v>365077.62147999997</v>
      </c>
      <c r="AF415" s="77">
        <f t="shared" si="57"/>
        <v>43985.255600000004</v>
      </c>
      <c r="AG415" s="77">
        <f t="array" ref="AG415">IFERROR($D415*U,0)</f>
        <v>0</v>
      </c>
      <c r="AH415" s="77">
        <f t="shared" si="59"/>
        <v>0</v>
      </c>
      <c r="AI415" s="77">
        <f t="shared" si="59"/>
        <v>42785.657720000003</v>
      </c>
      <c r="AJ415" s="203"/>
      <c r="AK415" s="203"/>
      <c r="AL415" s="203"/>
      <c r="AM415" s="203"/>
      <c r="AN415" t="s">
        <v>25</v>
      </c>
      <c r="AO415" t="s">
        <v>1400</v>
      </c>
      <c r="AP415" t="s">
        <v>475</v>
      </c>
    </row>
    <row r="416" spans="1:42" customFormat="1" x14ac:dyDescent="0.25">
      <c r="A416" s="198">
        <v>45291</v>
      </c>
      <c r="B416" t="s">
        <v>1401</v>
      </c>
      <c r="C416" t="s">
        <v>1402</v>
      </c>
      <c r="D416" s="5">
        <f t="shared" si="58"/>
        <v>550185.01</v>
      </c>
      <c r="E416" s="199">
        <v>1</v>
      </c>
      <c r="F416" s="5">
        <v>559340.01</v>
      </c>
      <c r="G416" s="5">
        <v>9155</v>
      </c>
      <c r="H416" s="1" t="s">
        <v>24</v>
      </c>
      <c r="I416" t="s">
        <v>482</v>
      </c>
      <c r="J416" t="s">
        <v>474</v>
      </c>
      <c r="K416">
        <v>0</v>
      </c>
      <c r="L416" t="s">
        <v>483</v>
      </c>
      <c r="M416" t="s">
        <v>483</v>
      </c>
      <c r="N416" t="s">
        <v>23</v>
      </c>
      <c r="O416" s="5" t="str">
        <f t="shared" si="53"/>
        <v>N</v>
      </c>
      <c r="P416" t="s">
        <v>484</v>
      </c>
      <c r="Q416" s="200">
        <v>0</v>
      </c>
      <c r="R416" s="200">
        <f t="shared" si="52"/>
        <v>0</v>
      </c>
      <c r="S416" s="201"/>
      <c r="T416">
        <v>0</v>
      </c>
      <c r="U416" s="201"/>
      <c r="W416" s="201"/>
      <c r="X416" s="202">
        <v>0</v>
      </c>
      <c r="Y416" s="200">
        <v>0</v>
      </c>
      <c r="Z416" s="5">
        <v>0</v>
      </c>
      <c r="AA416" s="200">
        <f t="shared" si="54"/>
        <v>0</v>
      </c>
      <c r="AB416" s="200">
        <f t="shared" si="55"/>
        <v>0</v>
      </c>
      <c r="AC416" s="201"/>
      <c r="AD416" s="201"/>
      <c r="AE416" s="77">
        <f t="shared" si="56"/>
        <v>0</v>
      </c>
      <c r="AF416" s="77">
        <f t="shared" si="57"/>
        <v>0</v>
      </c>
      <c r="AG416" s="77">
        <f t="array" ref="AG416">IFERROR($D416*U,0)</f>
        <v>0</v>
      </c>
      <c r="AH416" s="77">
        <f t="shared" si="59"/>
        <v>0</v>
      </c>
      <c r="AI416" s="77">
        <f t="shared" si="59"/>
        <v>0</v>
      </c>
      <c r="AJ416" s="203"/>
      <c r="AK416" s="203"/>
      <c r="AL416" s="203"/>
      <c r="AM416" s="203"/>
      <c r="AN416" t="s">
        <v>25</v>
      </c>
      <c r="AO416" t="s">
        <v>1403</v>
      </c>
      <c r="AP416" t="s">
        <v>475</v>
      </c>
    </row>
    <row r="417" spans="1:43" customFormat="1" x14ac:dyDescent="0.25">
      <c r="A417" s="198">
        <v>45291</v>
      </c>
      <c r="B417" t="s">
        <v>1404</v>
      </c>
      <c r="C417" t="s">
        <v>1405</v>
      </c>
      <c r="D417" s="5">
        <f t="shared" si="58"/>
        <v>0</v>
      </c>
      <c r="E417" s="199">
        <v>1</v>
      </c>
      <c r="F417" s="5">
        <v>433594.05000000005</v>
      </c>
      <c r="G417" s="5">
        <v>2291450.75</v>
      </c>
      <c r="H417" s="1" t="s">
        <v>23</v>
      </c>
      <c r="I417" t="s">
        <v>500</v>
      </c>
      <c r="J417" t="s">
        <v>504</v>
      </c>
      <c r="K417">
        <v>1</v>
      </c>
      <c r="L417" t="s">
        <v>500</v>
      </c>
      <c r="N417" t="s">
        <v>24</v>
      </c>
      <c r="O417" s="5" t="str">
        <f t="shared" si="53"/>
        <v>N</v>
      </c>
      <c r="P417" t="s">
        <v>475</v>
      </c>
      <c r="Q417" s="200" t="s">
        <v>475</v>
      </c>
      <c r="R417" s="200" t="str">
        <f t="shared" si="52"/>
        <v/>
      </c>
      <c r="S417" s="201"/>
      <c r="T417" t="s">
        <v>475</v>
      </c>
      <c r="U417" s="201"/>
      <c r="W417" s="201"/>
      <c r="X417" s="202">
        <v>0</v>
      </c>
      <c r="Y417" s="200" t="s">
        <v>475</v>
      </c>
      <c r="Z417" s="5" t="s">
        <v>475</v>
      </c>
      <c r="AA417" s="200" t="str">
        <f t="shared" si="54"/>
        <v/>
      </c>
      <c r="AB417" s="200" t="str">
        <f t="shared" si="55"/>
        <v/>
      </c>
      <c r="AC417" s="201"/>
      <c r="AD417" s="201"/>
      <c r="AE417" s="77">
        <f t="shared" si="56"/>
        <v>0</v>
      </c>
      <c r="AF417" s="77">
        <f t="shared" si="57"/>
        <v>0</v>
      </c>
      <c r="AG417" s="77">
        <f t="array" ref="AG417">IFERROR($D417*U,0)</f>
        <v>0</v>
      </c>
      <c r="AH417" s="77">
        <f t="shared" si="59"/>
        <v>0</v>
      </c>
      <c r="AI417" s="77">
        <f t="shared" si="59"/>
        <v>0</v>
      </c>
      <c r="AJ417" s="203"/>
      <c r="AK417" s="203"/>
      <c r="AL417" s="203"/>
      <c r="AM417" s="203"/>
      <c r="AN417" t="s">
        <v>475</v>
      </c>
      <c r="AO417" t="s">
        <v>475</v>
      </c>
      <c r="AP417" t="s">
        <v>475</v>
      </c>
    </row>
    <row r="418" spans="1:43" customFormat="1" x14ac:dyDescent="0.25">
      <c r="A418" s="198">
        <v>45291</v>
      </c>
      <c r="B418" t="s">
        <v>1406</v>
      </c>
      <c r="C418" t="s">
        <v>1407</v>
      </c>
      <c r="D418" s="5">
        <f t="shared" si="58"/>
        <v>2530274.39</v>
      </c>
      <c r="E418" s="199">
        <v>0</v>
      </c>
      <c r="F418" s="5">
        <v>2530274.39</v>
      </c>
      <c r="G418" s="5">
        <v>0</v>
      </c>
      <c r="H418" s="1" t="s">
        <v>24</v>
      </c>
      <c r="I418" t="s">
        <v>473</v>
      </c>
      <c r="J418" t="s">
        <v>474</v>
      </c>
      <c r="K418">
        <v>0</v>
      </c>
      <c r="L418" t="s">
        <v>473</v>
      </c>
      <c r="M418" t="s">
        <v>473</v>
      </c>
      <c r="N418" t="s">
        <v>23</v>
      </c>
      <c r="O418" s="5" t="str">
        <f t="shared" si="53"/>
        <v>N</v>
      </c>
      <c r="P418" t="s">
        <v>475</v>
      </c>
      <c r="Q418" s="200" t="s">
        <v>475</v>
      </c>
      <c r="R418" s="200" t="str">
        <f t="shared" si="52"/>
        <v/>
      </c>
      <c r="S418" s="201"/>
      <c r="T418" t="s">
        <v>475</v>
      </c>
      <c r="U418" s="201"/>
      <c r="W418" s="201"/>
      <c r="X418" s="202">
        <v>0</v>
      </c>
      <c r="Y418" s="200" t="s">
        <v>475</v>
      </c>
      <c r="Z418" s="5" t="s">
        <v>475</v>
      </c>
      <c r="AA418" s="200" t="str">
        <f t="shared" si="54"/>
        <v/>
      </c>
      <c r="AB418" s="200" t="str">
        <f t="shared" si="55"/>
        <v/>
      </c>
      <c r="AC418" s="201"/>
      <c r="AD418" s="201"/>
      <c r="AE418" s="77">
        <f t="shared" si="56"/>
        <v>0</v>
      </c>
      <c r="AF418" s="77">
        <f t="shared" si="57"/>
        <v>0</v>
      </c>
      <c r="AG418" s="77">
        <f t="array" ref="AG418">IFERROR($D418*U,0)</f>
        <v>0</v>
      </c>
      <c r="AH418" s="77">
        <f t="shared" si="59"/>
        <v>0</v>
      </c>
      <c r="AI418" s="77">
        <f t="shared" si="59"/>
        <v>0</v>
      </c>
      <c r="AJ418" s="203"/>
      <c r="AK418" s="203"/>
      <c r="AL418" s="203"/>
      <c r="AM418" s="203"/>
      <c r="AN418" t="s">
        <v>475</v>
      </c>
      <c r="AO418" t="s">
        <v>475</v>
      </c>
      <c r="AP418" t="s">
        <v>475</v>
      </c>
    </row>
    <row r="419" spans="1:43" customFormat="1" x14ac:dyDescent="0.25">
      <c r="A419" s="198">
        <v>45291</v>
      </c>
      <c r="B419" t="s">
        <v>1408</v>
      </c>
      <c r="C419" t="s">
        <v>1409</v>
      </c>
      <c r="D419" s="5">
        <f t="shared" si="58"/>
        <v>0</v>
      </c>
      <c r="E419" s="199">
        <v>1</v>
      </c>
      <c r="F419" s="5">
        <v>518370.64</v>
      </c>
      <c r="G419" s="5">
        <v>966642.01</v>
      </c>
      <c r="H419" s="1" t="s">
        <v>24</v>
      </c>
      <c r="I419" t="s">
        <v>473</v>
      </c>
      <c r="J419" t="s">
        <v>474</v>
      </c>
      <c r="K419">
        <v>0</v>
      </c>
      <c r="L419" t="s">
        <v>473</v>
      </c>
      <c r="M419" t="s">
        <v>473</v>
      </c>
      <c r="N419" t="s">
        <v>23</v>
      </c>
      <c r="O419" s="5" t="str">
        <f t="shared" si="53"/>
        <v>N</v>
      </c>
      <c r="P419" t="s">
        <v>475</v>
      </c>
      <c r="Q419" s="200" t="s">
        <v>475</v>
      </c>
      <c r="R419" s="200" t="str">
        <f t="shared" si="52"/>
        <v/>
      </c>
      <c r="S419" s="201"/>
      <c r="T419" t="s">
        <v>475</v>
      </c>
      <c r="U419" s="201"/>
      <c r="W419" s="201"/>
      <c r="X419" s="202">
        <v>0</v>
      </c>
      <c r="Y419" s="200" t="s">
        <v>475</v>
      </c>
      <c r="Z419" s="5" t="s">
        <v>475</v>
      </c>
      <c r="AA419" s="200" t="str">
        <f t="shared" si="54"/>
        <v/>
      </c>
      <c r="AB419" s="200" t="str">
        <f t="shared" si="55"/>
        <v/>
      </c>
      <c r="AC419" s="201"/>
      <c r="AD419" s="201"/>
      <c r="AE419" s="77">
        <f t="shared" si="56"/>
        <v>0</v>
      </c>
      <c r="AF419" s="77">
        <f t="shared" si="57"/>
        <v>0</v>
      </c>
      <c r="AG419" s="77">
        <f t="array" ref="AG419">IFERROR($D419*U,0)</f>
        <v>0</v>
      </c>
      <c r="AH419" s="77">
        <f t="shared" si="59"/>
        <v>0</v>
      </c>
      <c r="AI419" s="77">
        <f t="shared" si="59"/>
        <v>0</v>
      </c>
      <c r="AJ419" s="203"/>
      <c r="AK419" s="203"/>
      <c r="AL419" s="203"/>
      <c r="AM419" s="203"/>
      <c r="AN419" t="s">
        <v>475</v>
      </c>
      <c r="AO419" t="s">
        <v>475</v>
      </c>
      <c r="AP419" t="s">
        <v>475</v>
      </c>
    </row>
    <row r="420" spans="1:43" customFormat="1" x14ac:dyDescent="0.25">
      <c r="A420" s="198">
        <v>45291</v>
      </c>
      <c r="B420" t="s">
        <v>1410</v>
      </c>
      <c r="C420" t="s">
        <v>1411</v>
      </c>
      <c r="D420" s="5">
        <f t="shared" si="58"/>
        <v>582642.42000000004</v>
      </c>
      <c r="E420" s="199">
        <v>0</v>
      </c>
      <c r="F420" s="5">
        <v>582642.42000000004</v>
      </c>
      <c r="G420" s="5">
        <v>0</v>
      </c>
      <c r="H420" s="1" t="s">
        <v>24</v>
      </c>
      <c r="I420" t="s">
        <v>473</v>
      </c>
      <c r="J420" t="s">
        <v>474</v>
      </c>
      <c r="K420">
        <v>0</v>
      </c>
      <c r="L420" t="s">
        <v>473</v>
      </c>
      <c r="M420" t="s">
        <v>473</v>
      </c>
      <c r="N420" t="s">
        <v>23</v>
      </c>
      <c r="O420" s="5" t="str">
        <f t="shared" si="53"/>
        <v>N</v>
      </c>
      <c r="P420" t="s">
        <v>475</v>
      </c>
      <c r="Q420" s="200" t="s">
        <v>475</v>
      </c>
      <c r="R420" s="200" t="str">
        <f t="shared" si="52"/>
        <v/>
      </c>
      <c r="S420" s="201"/>
      <c r="T420" t="s">
        <v>475</v>
      </c>
      <c r="U420" s="201"/>
      <c r="W420" s="201"/>
      <c r="X420" s="202">
        <v>0</v>
      </c>
      <c r="Y420" s="200" t="s">
        <v>475</v>
      </c>
      <c r="Z420" s="5" t="s">
        <v>475</v>
      </c>
      <c r="AA420" s="200" t="str">
        <f t="shared" si="54"/>
        <v/>
      </c>
      <c r="AB420" s="200" t="str">
        <f t="shared" si="55"/>
        <v/>
      </c>
      <c r="AC420" s="201"/>
      <c r="AD420" s="201"/>
      <c r="AE420" s="77">
        <f t="shared" si="56"/>
        <v>0</v>
      </c>
      <c r="AF420" s="77">
        <f t="shared" si="57"/>
        <v>0</v>
      </c>
      <c r="AG420" s="77">
        <f t="array" ref="AG420">IFERROR($D420*U,0)</f>
        <v>0</v>
      </c>
      <c r="AH420" s="77">
        <f t="shared" si="59"/>
        <v>0</v>
      </c>
      <c r="AI420" s="77">
        <f t="shared" si="59"/>
        <v>0</v>
      </c>
      <c r="AJ420" s="203"/>
      <c r="AK420" s="203"/>
      <c r="AL420" s="203"/>
      <c r="AM420" s="203"/>
      <c r="AN420" t="s">
        <v>475</v>
      </c>
      <c r="AO420" t="s">
        <v>475</v>
      </c>
      <c r="AP420" t="s">
        <v>475</v>
      </c>
    </row>
    <row r="421" spans="1:43" customFormat="1" x14ac:dyDescent="0.25">
      <c r="A421" s="198">
        <v>45291</v>
      </c>
      <c r="B421" t="s">
        <v>1412</v>
      </c>
      <c r="C421" t="s">
        <v>1413</v>
      </c>
      <c r="D421" s="5">
        <f t="shared" si="58"/>
        <v>0</v>
      </c>
      <c r="E421" s="199">
        <v>1</v>
      </c>
      <c r="F421" s="5">
        <v>191514.42</v>
      </c>
      <c r="G421" s="5">
        <v>276425.01</v>
      </c>
      <c r="H421" s="1" t="s">
        <v>23</v>
      </c>
      <c r="I421" t="s">
        <v>500</v>
      </c>
      <c r="J421" t="s">
        <v>474</v>
      </c>
      <c r="K421">
        <v>0</v>
      </c>
      <c r="L421" t="s">
        <v>500</v>
      </c>
      <c r="N421" t="s">
        <v>23</v>
      </c>
      <c r="O421" s="5" t="str">
        <f t="shared" si="53"/>
        <v>N</v>
      </c>
      <c r="P421" t="s">
        <v>475</v>
      </c>
      <c r="Q421" s="200" t="s">
        <v>475</v>
      </c>
      <c r="R421" s="200" t="str">
        <f t="shared" si="52"/>
        <v/>
      </c>
      <c r="S421" s="201"/>
      <c r="T421" t="s">
        <v>475</v>
      </c>
      <c r="U421" s="201"/>
      <c r="W421" s="201"/>
      <c r="X421" s="202">
        <v>0</v>
      </c>
      <c r="Y421" s="200" t="s">
        <v>475</v>
      </c>
      <c r="Z421" s="5" t="s">
        <v>475</v>
      </c>
      <c r="AA421" s="200" t="str">
        <f t="shared" si="54"/>
        <v/>
      </c>
      <c r="AB421" s="200" t="str">
        <f t="shared" si="55"/>
        <v/>
      </c>
      <c r="AC421" s="201"/>
      <c r="AD421" s="201"/>
      <c r="AE421" s="77">
        <f t="shared" si="56"/>
        <v>0</v>
      </c>
      <c r="AF421" s="77">
        <f t="shared" si="57"/>
        <v>0</v>
      </c>
      <c r="AG421" s="77">
        <f t="array" ref="AG421">IFERROR($D421*U,0)</f>
        <v>0</v>
      </c>
      <c r="AH421" s="77">
        <f t="shared" si="59"/>
        <v>0</v>
      </c>
      <c r="AI421" s="77">
        <f t="shared" si="59"/>
        <v>0</v>
      </c>
      <c r="AJ421" s="203"/>
      <c r="AK421" s="203"/>
      <c r="AL421" s="203"/>
      <c r="AM421" s="203"/>
      <c r="AN421" t="s">
        <v>475</v>
      </c>
      <c r="AO421" t="s">
        <v>475</v>
      </c>
      <c r="AP421" t="s">
        <v>475</v>
      </c>
    </row>
    <row r="422" spans="1:43" customFormat="1" x14ac:dyDescent="0.25">
      <c r="A422" s="198">
        <v>45291</v>
      </c>
      <c r="B422" t="s">
        <v>1414</v>
      </c>
      <c r="C422" t="s">
        <v>1415</v>
      </c>
      <c r="D422" s="5">
        <f t="shared" si="58"/>
        <v>0.12</v>
      </c>
      <c r="E422" s="199">
        <v>1</v>
      </c>
      <c r="F422" s="5">
        <v>0.37</v>
      </c>
      <c r="G422" s="5">
        <v>0.25</v>
      </c>
      <c r="H422" s="1" t="s">
        <v>23</v>
      </c>
      <c r="I422" t="s">
        <v>500</v>
      </c>
      <c r="J422" t="s">
        <v>474</v>
      </c>
      <c r="K422">
        <v>0</v>
      </c>
      <c r="L422" t="s">
        <v>500</v>
      </c>
      <c r="N422" t="s">
        <v>23</v>
      </c>
      <c r="O422" s="5" t="str">
        <f t="shared" si="53"/>
        <v>N</v>
      </c>
      <c r="P422" t="s">
        <v>475</v>
      </c>
      <c r="Q422" s="200" t="s">
        <v>475</v>
      </c>
      <c r="R422" s="200" t="str">
        <f t="shared" si="52"/>
        <v/>
      </c>
      <c r="S422" s="201"/>
      <c r="T422" t="s">
        <v>475</v>
      </c>
      <c r="U422" s="201"/>
      <c r="W422" s="201"/>
      <c r="X422" s="202">
        <v>0</v>
      </c>
      <c r="Y422" s="200" t="s">
        <v>475</v>
      </c>
      <c r="Z422" s="5" t="s">
        <v>475</v>
      </c>
      <c r="AA422" s="200" t="str">
        <f t="shared" si="54"/>
        <v/>
      </c>
      <c r="AB422" s="200" t="str">
        <f t="shared" si="55"/>
        <v/>
      </c>
      <c r="AC422" s="201"/>
      <c r="AD422" s="201"/>
      <c r="AE422" s="77">
        <f t="shared" si="56"/>
        <v>0</v>
      </c>
      <c r="AF422" s="77">
        <f t="shared" si="57"/>
        <v>0</v>
      </c>
      <c r="AG422" s="77">
        <f t="array" ref="AG422">IFERROR($D422*U,0)</f>
        <v>0</v>
      </c>
      <c r="AH422" s="77">
        <f t="shared" si="59"/>
        <v>0</v>
      </c>
      <c r="AI422" s="77">
        <f t="shared" si="59"/>
        <v>0</v>
      </c>
      <c r="AJ422" s="203"/>
      <c r="AK422" s="203"/>
      <c r="AL422" s="203"/>
      <c r="AM422" s="203"/>
      <c r="AN422" t="s">
        <v>475</v>
      </c>
      <c r="AO422" t="s">
        <v>475</v>
      </c>
      <c r="AP422" t="s">
        <v>475</v>
      </c>
    </row>
    <row r="423" spans="1:43" customFormat="1" x14ac:dyDescent="0.25">
      <c r="A423" s="198">
        <v>45291</v>
      </c>
      <c r="B423" t="s">
        <v>1416</v>
      </c>
      <c r="C423" t="s">
        <v>1417</v>
      </c>
      <c r="D423" s="5">
        <f t="shared" si="58"/>
        <v>408507.32</v>
      </c>
      <c r="E423" s="199">
        <v>0</v>
      </c>
      <c r="F423" s="5">
        <v>408507.32</v>
      </c>
      <c r="G423" s="5">
        <v>0</v>
      </c>
      <c r="H423" s="1" t="s">
        <v>23</v>
      </c>
      <c r="I423" t="s">
        <v>500</v>
      </c>
      <c r="J423" t="s">
        <v>474</v>
      </c>
      <c r="K423">
        <v>0</v>
      </c>
      <c r="L423" t="s">
        <v>500</v>
      </c>
      <c r="M423" s="208" t="s">
        <v>506</v>
      </c>
      <c r="N423" t="s">
        <v>23</v>
      </c>
      <c r="O423" s="5" t="str">
        <f t="shared" si="53"/>
        <v>N</v>
      </c>
      <c r="P423" s="208" t="s">
        <v>487</v>
      </c>
      <c r="Q423" s="200" t="s">
        <v>475</v>
      </c>
      <c r="R423" s="204">
        <v>0.80600000000000005</v>
      </c>
      <c r="S423" s="201"/>
      <c r="T423" s="208">
        <v>0.41600000000000004</v>
      </c>
      <c r="U423" s="201"/>
      <c r="V423" s="208">
        <v>1</v>
      </c>
      <c r="W423" s="201"/>
      <c r="X423" s="202">
        <v>0</v>
      </c>
      <c r="Y423" s="200" t="s">
        <v>475</v>
      </c>
      <c r="Z423" s="5" t="s">
        <v>475</v>
      </c>
      <c r="AA423" s="200" t="str">
        <f t="shared" si="54"/>
        <v/>
      </c>
      <c r="AB423" s="200" t="str">
        <f t="shared" si="55"/>
        <v/>
      </c>
      <c r="AC423" s="201"/>
      <c r="AD423" s="201"/>
      <c r="AE423" s="77">
        <f t="shared" si="56"/>
        <v>329256.89992000005</v>
      </c>
      <c r="AF423" s="77">
        <f t="shared" si="57"/>
        <v>169939.04512000002</v>
      </c>
      <c r="AG423" s="77">
        <f t="array" ref="AG423">IFERROR($D423*U,0)</f>
        <v>0</v>
      </c>
      <c r="AH423" s="77">
        <f t="shared" si="59"/>
        <v>0</v>
      </c>
      <c r="AI423" s="77">
        <f t="shared" si="59"/>
        <v>0</v>
      </c>
      <c r="AJ423" s="203"/>
      <c r="AK423" s="203"/>
      <c r="AL423" s="203"/>
      <c r="AM423" s="203"/>
      <c r="AN423" t="s">
        <v>22</v>
      </c>
      <c r="AO423" t="s">
        <v>1418</v>
      </c>
      <c r="AP423" t="s">
        <v>1419</v>
      </c>
      <c r="AQ423" s="208" t="s">
        <v>490</v>
      </c>
    </row>
    <row r="424" spans="1:43" customFormat="1" x14ac:dyDescent="0.25">
      <c r="A424" s="198">
        <v>45291</v>
      </c>
      <c r="B424" t="s">
        <v>1420</v>
      </c>
      <c r="C424" t="s">
        <v>1421</v>
      </c>
      <c r="D424" s="5">
        <f t="shared" si="58"/>
        <v>9324</v>
      </c>
      <c r="E424" s="199">
        <v>0</v>
      </c>
      <c r="F424" s="5">
        <v>9324</v>
      </c>
      <c r="G424" s="5">
        <v>0</v>
      </c>
      <c r="H424" s="1" t="s">
        <v>24</v>
      </c>
      <c r="I424" t="s">
        <v>482</v>
      </c>
      <c r="J424" t="s">
        <v>1422</v>
      </c>
      <c r="K424">
        <v>0</v>
      </c>
      <c r="L424" t="s">
        <v>483</v>
      </c>
      <c r="M424" t="s">
        <v>483</v>
      </c>
      <c r="N424" t="s">
        <v>23</v>
      </c>
      <c r="O424" s="5" t="str">
        <f t="shared" si="53"/>
        <v>N</v>
      </c>
      <c r="P424" t="s">
        <v>487</v>
      </c>
      <c r="Q424" s="200">
        <v>0.33500000000000002</v>
      </c>
      <c r="R424" s="200">
        <f t="shared" ref="R424:R461" si="60">IFERROR(V424*Q424,"")</f>
        <v>0.33500000000000002</v>
      </c>
      <c r="S424" s="201"/>
      <c r="T424">
        <v>0.33500000000000002</v>
      </c>
      <c r="U424" s="201"/>
      <c r="V424">
        <v>1</v>
      </c>
      <c r="W424" s="201"/>
      <c r="X424" s="202">
        <v>0</v>
      </c>
      <c r="Y424" s="200">
        <v>0</v>
      </c>
      <c r="Z424" s="5">
        <v>0.19899999999999998</v>
      </c>
      <c r="AA424" s="200">
        <f t="shared" si="54"/>
        <v>0</v>
      </c>
      <c r="AB424" s="200">
        <f t="shared" si="55"/>
        <v>0.19899999999999998</v>
      </c>
      <c r="AC424" s="201"/>
      <c r="AD424" s="201"/>
      <c r="AE424" s="77">
        <f t="shared" si="56"/>
        <v>3123.54</v>
      </c>
      <c r="AF424" s="77">
        <f t="shared" si="57"/>
        <v>3123.54</v>
      </c>
      <c r="AG424" s="77">
        <f t="array" ref="AG424">IFERROR($D424*U,0)</f>
        <v>0</v>
      </c>
      <c r="AH424" s="77">
        <f t="shared" si="59"/>
        <v>0</v>
      </c>
      <c r="AI424" s="77">
        <f t="shared" si="59"/>
        <v>1855.4759999999999</v>
      </c>
      <c r="AJ424" s="203"/>
      <c r="AK424" s="203"/>
      <c r="AL424" s="203"/>
      <c r="AM424" s="203"/>
      <c r="AN424" t="s">
        <v>25</v>
      </c>
      <c r="AO424" t="s">
        <v>1423</v>
      </c>
      <c r="AP424" t="s">
        <v>1424</v>
      </c>
      <c r="AQ424" s="208" t="s">
        <v>490</v>
      </c>
    </row>
    <row r="425" spans="1:43" customFormat="1" x14ac:dyDescent="0.25">
      <c r="A425" s="198">
        <v>45291</v>
      </c>
      <c r="B425" t="s">
        <v>1425</v>
      </c>
      <c r="C425" t="s">
        <v>1426</v>
      </c>
      <c r="D425" s="5">
        <f t="shared" si="58"/>
        <v>4105.6499999999996</v>
      </c>
      <c r="E425" s="199">
        <v>1</v>
      </c>
      <c r="F425" s="5">
        <v>16040.49</v>
      </c>
      <c r="G425" s="5">
        <v>11934.84</v>
      </c>
      <c r="H425" s="1" t="s">
        <v>24</v>
      </c>
      <c r="I425" t="s">
        <v>482</v>
      </c>
      <c r="J425" t="s">
        <v>474</v>
      </c>
      <c r="K425">
        <v>0</v>
      </c>
      <c r="L425" t="s">
        <v>483</v>
      </c>
      <c r="M425" t="s">
        <v>483</v>
      </c>
      <c r="N425" t="s">
        <v>23</v>
      </c>
      <c r="O425" s="5" t="str">
        <f t="shared" si="53"/>
        <v>N</v>
      </c>
      <c r="P425" t="s">
        <v>487</v>
      </c>
      <c r="Q425" s="200">
        <v>0.22800000000000001</v>
      </c>
      <c r="R425" s="200">
        <f t="shared" si="60"/>
        <v>0.22800000000000001</v>
      </c>
      <c r="S425" s="201"/>
      <c r="T425">
        <v>0.21199999999999999</v>
      </c>
      <c r="U425" s="201"/>
      <c r="V425">
        <v>1</v>
      </c>
      <c r="W425" s="201"/>
      <c r="X425" s="202">
        <v>0</v>
      </c>
      <c r="Y425" s="200">
        <v>0</v>
      </c>
      <c r="Z425" s="5">
        <v>0</v>
      </c>
      <c r="AA425" s="200">
        <f t="shared" si="54"/>
        <v>0</v>
      </c>
      <c r="AB425" s="200">
        <f t="shared" si="55"/>
        <v>0</v>
      </c>
      <c r="AC425" s="201"/>
      <c r="AD425" s="201"/>
      <c r="AE425" s="77">
        <f t="shared" si="56"/>
        <v>936.08819999999992</v>
      </c>
      <c r="AF425" s="77">
        <f t="shared" si="57"/>
        <v>870.39779999999985</v>
      </c>
      <c r="AG425" s="77">
        <f t="array" ref="AG425">IFERROR($D425*U,0)</f>
        <v>0</v>
      </c>
      <c r="AH425" s="77">
        <f t="shared" si="59"/>
        <v>0</v>
      </c>
      <c r="AI425" s="77">
        <f t="shared" si="59"/>
        <v>0</v>
      </c>
      <c r="AJ425" s="203"/>
      <c r="AK425" s="203"/>
      <c r="AL425" s="203"/>
      <c r="AM425" s="203"/>
      <c r="AN425" t="s">
        <v>475</v>
      </c>
      <c r="AO425" t="s">
        <v>475</v>
      </c>
      <c r="AP425" t="s">
        <v>475</v>
      </c>
    </row>
    <row r="426" spans="1:43" customFormat="1" x14ac:dyDescent="0.25">
      <c r="A426" s="198">
        <v>45291</v>
      </c>
      <c r="B426" t="s">
        <v>1427</v>
      </c>
      <c r="C426" t="s">
        <v>1428</v>
      </c>
      <c r="D426" s="5">
        <f t="shared" si="58"/>
        <v>500070.62</v>
      </c>
      <c r="E426" s="199">
        <v>0</v>
      </c>
      <c r="F426" s="5">
        <v>500070.62</v>
      </c>
      <c r="G426" s="5">
        <v>0</v>
      </c>
      <c r="H426" s="1" t="s">
        <v>23</v>
      </c>
      <c r="I426" t="s">
        <v>500</v>
      </c>
      <c r="J426" t="s">
        <v>504</v>
      </c>
      <c r="K426">
        <v>1</v>
      </c>
      <c r="L426" t="s">
        <v>500</v>
      </c>
      <c r="M426" s="208" t="s">
        <v>506</v>
      </c>
      <c r="N426" t="s">
        <v>24</v>
      </c>
      <c r="O426" s="5" t="str">
        <f t="shared" si="53"/>
        <v>N</v>
      </c>
      <c r="P426" t="s">
        <v>475</v>
      </c>
      <c r="Q426" s="200" t="s">
        <v>475</v>
      </c>
      <c r="R426" s="200" t="str">
        <f t="shared" si="60"/>
        <v/>
      </c>
      <c r="S426" s="201"/>
      <c r="T426" t="s">
        <v>475</v>
      </c>
      <c r="U426" s="201"/>
      <c r="W426" s="201"/>
      <c r="X426" s="202">
        <v>0</v>
      </c>
      <c r="Y426" s="200" t="s">
        <v>475</v>
      </c>
      <c r="Z426" s="5" t="s">
        <v>475</v>
      </c>
      <c r="AA426" s="200" t="str">
        <f t="shared" si="54"/>
        <v/>
      </c>
      <c r="AB426" s="200" t="str">
        <f t="shared" si="55"/>
        <v/>
      </c>
      <c r="AC426" s="201"/>
      <c r="AD426" s="201"/>
      <c r="AE426" s="77">
        <f t="shared" si="56"/>
        <v>0</v>
      </c>
      <c r="AF426" s="77">
        <f t="shared" si="57"/>
        <v>0</v>
      </c>
      <c r="AG426" s="77">
        <f t="array" ref="AG426">IFERROR($D426*U,0)</f>
        <v>0</v>
      </c>
      <c r="AH426" s="77">
        <f t="shared" si="59"/>
        <v>0</v>
      </c>
      <c r="AI426" s="77">
        <f t="shared" si="59"/>
        <v>0</v>
      </c>
      <c r="AJ426" s="203"/>
      <c r="AK426" s="203"/>
      <c r="AL426" s="203"/>
      <c r="AM426" s="203"/>
      <c r="AN426" t="s">
        <v>22</v>
      </c>
      <c r="AO426" t="s">
        <v>1429</v>
      </c>
      <c r="AP426" t="s">
        <v>475</v>
      </c>
    </row>
    <row r="427" spans="1:43" customFormat="1" x14ac:dyDescent="0.25">
      <c r="A427" s="198">
        <v>45291</v>
      </c>
      <c r="B427" t="s">
        <v>1430</v>
      </c>
      <c r="C427" t="s">
        <v>1431</v>
      </c>
      <c r="D427" s="5">
        <f t="shared" si="58"/>
        <v>3402.1199999999953</v>
      </c>
      <c r="E427" s="199">
        <v>1</v>
      </c>
      <c r="F427" s="5">
        <v>40160.239999999998</v>
      </c>
      <c r="G427" s="5">
        <v>36758.120000000003</v>
      </c>
      <c r="H427" s="1" t="s">
        <v>24</v>
      </c>
      <c r="I427" t="s">
        <v>473</v>
      </c>
      <c r="J427" t="s">
        <v>474</v>
      </c>
      <c r="K427">
        <v>0</v>
      </c>
      <c r="L427" t="s">
        <v>473</v>
      </c>
      <c r="M427" t="s">
        <v>473</v>
      </c>
      <c r="N427" t="s">
        <v>23</v>
      </c>
      <c r="O427" s="5" t="str">
        <f t="shared" si="53"/>
        <v>N</v>
      </c>
      <c r="P427" t="s">
        <v>475</v>
      </c>
      <c r="Q427" s="200" t="s">
        <v>475</v>
      </c>
      <c r="R427" s="200" t="str">
        <f t="shared" si="60"/>
        <v/>
      </c>
      <c r="S427" s="201"/>
      <c r="T427" t="s">
        <v>475</v>
      </c>
      <c r="U427" s="201"/>
      <c r="W427" s="201"/>
      <c r="X427" s="202">
        <v>0</v>
      </c>
      <c r="Y427" s="200" t="s">
        <v>475</v>
      </c>
      <c r="Z427" s="5" t="s">
        <v>475</v>
      </c>
      <c r="AA427" s="200" t="str">
        <f t="shared" si="54"/>
        <v/>
      </c>
      <c r="AB427" s="200" t="str">
        <f t="shared" si="55"/>
        <v/>
      </c>
      <c r="AC427" s="201"/>
      <c r="AD427" s="201"/>
      <c r="AE427" s="77">
        <f t="shared" si="56"/>
        <v>0</v>
      </c>
      <c r="AF427" s="77">
        <f t="shared" si="57"/>
        <v>0</v>
      </c>
      <c r="AG427" s="77">
        <f t="array" ref="AG427">IFERROR($D427*U,0)</f>
        <v>0</v>
      </c>
      <c r="AH427" s="77">
        <f t="shared" si="59"/>
        <v>0</v>
      </c>
      <c r="AI427" s="77">
        <f t="shared" si="59"/>
        <v>0</v>
      </c>
      <c r="AJ427" s="203"/>
      <c r="AK427" s="203"/>
      <c r="AL427" s="203"/>
      <c r="AM427" s="203"/>
      <c r="AN427" t="s">
        <v>475</v>
      </c>
      <c r="AO427" t="s">
        <v>475</v>
      </c>
      <c r="AP427" t="s">
        <v>475</v>
      </c>
    </row>
    <row r="428" spans="1:43" customFormat="1" x14ac:dyDescent="0.25">
      <c r="A428" s="198">
        <v>45291</v>
      </c>
      <c r="B428" t="s">
        <v>1432</v>
      </c>
      <c r="C428" t="s">
        <v>1433</v>
      </c>
      <c r="D428" s="5">
        <f t="shared" si="58"/>
        <v>13110382.449999999</v>
      </c>
      <c r="E428" s="199">
        <v>0</v>
      </c>
      <c r="F428" s="5">
        <v>13110382.449999999</v>
      </c>
      <c r="G428" s="5">
        <v>0</v>
      </c>
      <c r="H428" s="1" t="s">
        <v>23</v>
      </c>
      <c r="I428" t="s">
        <v>500</v>
      </c>
      <c r="J428" t="s">
        <v>504</v>
      </c>
      <c r="K428">
        <v>1</v>
      </c>
      <c r="L428" t="s">
        <v>500</v>
      </c>
      <c r="N428" t="s">
        <v>24</v>
      </c>
      <c r="O428" s="5" t="str">
        <f t="shared" si="53"/>
        <v>N</v>
      </c>
      <c r="P428" t="s">
        <v>475</v>
      </c>
      <c r="Q428" s="200" t="s">
        <v>475</v>
      </c>
      <c r="R428" s="200" t="str">
        <f t="shared" si="60"/>
        <v/>
      </c>
      <c r="S428" s="201"/>
      <c r="T428" t="s">
        <v>475</v>
      </c>
      <c r="U428" s="201"/>
      <c r="W428" s="201"/>
      <c r="X428" s="202">
        <v>0</v>
      </c>
      <c r="Y428" s="200" t="s">
        <v>475</v>
      </c>
      <c r="Z428" s="5" t="s">
        <v>475</v>
      </c>
      <c r="AA428" s="200" t="str">
        <f t="shared" si="54"/>
        <v/>
      </c>
      <c r="AB428" s="200" t="str">
        <f t="shared" si="55"/>
        <v/>
      </c>
      <c r="AC428" s="201"/>
      <c r="AD428" s="201"/>
      <c r="AE428" s="77">
        <f t="shared" si="56"/>
        <v>0</v>
      </c>
      <c r="AF428" s="77">
        <f t="shared" si="57"/>
        <v>0</v>
      </c>
      <c r="AG428" s="77">
        <f t="array" ref="AG428">IFERROR($D428*U,0)</f>
        <v>0</v>
      </c>
      <c r="AH428" s="77">
        <f t="shared" si="59"/>
        <v>0</v>
      </c>
      <c r="AI428" s="77">
        <f t="shared" si="59"/>
        <v>0</v>
      </c>
      <c r="AJ428" s="203"/>
      <c r="AK428" s="203"/>
      <c r="AL428" s="203"/>
      <c r="AM428" s="203"/>
      <c r="AN428" t="s">
        <v>475</v>
      </c>
      <c r="AO428" t="s">
        <v>475</v>
      </c>
      <c r="AP428" t="s">
        <v>475</v>
      </c>
    </row>
    <row r="429" spans="1:43" customFormat="1" x14ac:dyDescent="0.25">
      <c r="A429" s="198">
        <v>45291</v>
      </c>
      <c r="B429" t="s">
        <v>1434</v>
      </c>
      <c r="C429" t="s">
        <v>1435</v>
      </c>
      <c r="D429" s="5">
        <f t="shared" si="58"/>
        <v>1221815.2999999993</v>
      </c>
      <c r="E429" s="199">
        <v>1</v>
      </c>
      <c r="F429" s="5">
        <v>5058382.6999999993</v>
      </c>
      <c r="G429" s="5">
        <v>3836567.4</v>
      </c>
      <c r="H429" s="1" t="s">
        <v>23</v>
      </c>
      <c r="I429" t="s">
        <v>500</v>
      </c>
      <c r="J429" t="s">
        <v>474</v>
      </c>
      <c r="K429">
        <v>0</v>
      </c>
      <c r="L429" t="s">
        <v>500</v>
      </c>
      <c r="M429" s="208" t="s">
        <v>506</v>
      </c>
      <c r="N429" t="s">
        <v>23</v>
      </c>
      <c r="O429" s="5" t="str">
        <f t="shared" si="53"/>
        <v>N</v>
      </c>
      <c r="P429" s="208" t="s">
        <v>487</v>
      </c>
      <c r="Q429" s="200" t="s">
        <v>475</v>
      </c>
      <c r="R429" s="200" t="str">
        <f t="shared" si="60"/>
        <v/>
      </c>
      <c r="S429" s="201"/>
      <c r="T429" t="s">
        <v>475</v>
      </c>
      <c r="U429" s="201"/>
      <c r="W429" s="201"/>
      <c r="X429" s="202">
        <v>0</v>
      </c>
      <c r="Y429" s="200" t="s">
        <v>475</v>
      </c>
      <c r="Z429" s="5" t="s">
        <v>475</v>
      </c>
      <c r="AA429" s="200" t="str">
        <f t="shared" si="54"/>
        <v/>
      </c>
      <c r="AB429" s="200" t="str">
        <f t="shared" si="55"/>
        <v/>
      </c>
      <c r="AC429" s="201"/>
      <c r="AD429" s="201"/>
      <c r="AE429" s="77">
        <f t="shared" si="56"/>
        <v>0</v>
      </c>
      <c r="AF429" s="77">
        <f t="shared" si="57"/>
        <v>0</v>
      </c>
      <c r="AG429" s="77">
        <f t="array" ref="AG429">IFERROR($D429*U,0)</f>
        <v>0</v>
      </c>
      <c r="AH429" s="77">
        <f t="shared" si="59"/>
        <v>0</v>
      </c>
      <c r="AI429" s="77">
        <f t="shared" si="59"/>
        <v>0</v>
      </c>
      <c r="AJ429" s="203"/>
      <c r="AK429" s="203"/>
      <c r="AL429" s="203"/>
      <c r="AM429" s="203"/>
      <c r="AN429" t="s">
        <v>22</v>
      </c>
      <c r="AO429" t="s">
        <v>561</v>
      </c>
      <c r="AP429" t="s">
        <v>562</v>
      </c>
      <c r="AQ429" s="208" t="s">
        <v>490</v>
      </c>
    </row>
    <row r="430" spans="1:43" customFormat="1" x14ac:dyDescent="0.25">
      <c r="A430" s="198">
        <v>45291</v>
      </c>
      <c r="B430" t="s">
        <v>1436</v>
      </c>
      <c r="C430" t="s">
        <v>1437</v>
      </c>
      <c r="D430" s="5">
        <f t="shared" si="58"/>
        <v>18260676.729999997</v>
      </c>
      <c r="E430" s="199">
        <v>1</v>
      </c>
      <c r="F430" s="5">
        <v>23248722.329999998</v>
      </c>
      <c r="G430" s="5">
        <v>4988045.5999999996</v>
      </c>
      <c r="H430" s="1" t="s">
        <v>23</v>
      </c>
      <c r="I430" t="s">
        <v>500</v>
      </c>
      <c r="J430" t="s">
        <v>504</v>
      </c>
      <c r="K430">
        <v>1</v>
      </c>
      <c r="L430" t="s">
        <v>500</v>
      </c>
      <c r="N430" t="s">
        <v>24</v>
      </c>
      <c r="O430" s="5" t="str">
        <f t="shared" si="53"/>
        <v>N</v>
      </c>
      <c r="P430" t="s">
        <v>475</v>
      </c>
      <c r="Q430" s="200" t="s">
        <v>475</v>
      </c>
      <c r="R430" s="200" t="str">
        <f t="shared" si="60"/>
        <v/>
      </c>
      <c r="S430" s="201"/>
      <c r="T430" t="s">
        <v>475</v>
      </c>
      <c r="U430" s="201"/>
      <c r="W430" s="201"/>
      <c r="X430" s="202">
        <v>0</v>
      </c>
      <c r="Y430" s="200" t="s">
        <v>475</v>
      </c>
      <c r="Z430" s="5" t="s">
        <v>475</v>
      </c>
      <c r="AA430" s="200" t="str">
        <f t="shared" si="54"/>
        <v/>
      </c>
      <c r="AB430" s="200" t="str">
        <f t="shared" si="55"/>
        <v/>
      </c>
      <c r="AC430" s="201"/>
      <c r="AD430" s="201"/>
      <c r="AE430" s="77">
        <f t="shared" si="56"/>
        <v>0</v>
      </c>
      <c r="AF430" s="77">
        <f t="shared" si="57"/>
        <v>0</v>
      </c>
      <c r="AG430" s="77">
        <f t="array" ref="AG430">IFERROR($D430*U,0)</f>
        <v>0</v>
      </c>
      <c r="AH430" s="77">
        <f t="shared" si="59"/>
        <v>0</v>
      </c>
      <c r="AI430" s="77">
        <f t="shared" si="59"/>
        <v>0</v>
      </c>
      <c r="AJ430" s="203"/>
      <c r="AK430" s="203"/>
      <c r="AL430" s="203"/>
      <c r="AM430" s="203"/>
      <c r="AN430" t="s">
        <v>475</v>
      </c>
      <c r="AO430" t="s">
        <v>475</v>
      </c>
      <c r="AP430" t="s">
        <v>475</v>
      </c>
    </row>
    <row r="431" spans="1:43" customFormat="1" x14ac:dyDescent="0.25">
      <c r="A431" s="198">
        <v>45291</v>
      </c>
      <c r="B431" t="s">
        <v>1438</v>
      </c>
      <c r="C431" t="s">
        <v>1439</v>
      </c>
      <c r="D431" s="5">
        <f t="shared" si="58"/>
        <v>828854.07999999984</v>
      </c>
      <c r="E431" s="199">
        <v>1</v>
      </c>
      <c r="F431" s="5">
        <v>2919548.4</v>
      </c>
      <c r="G431" s="5">
        <v>2090694.32</v>
      </c>
      <c r="H431" s="1" t="s">
        <v>23</v>
      </c>
      <c r="I431" t="s">
        <v>500</v>
      </c>
      <c r="J431" t="s">
        <v>474</v>
      </c>
      <c r="K431">
        <v>0</v>
      </c>
      <c r="L431" t="s">
        <v>500</v>
      </c>
      <c r="M431" s="208" t="s">
        <v>506</v>
      </c>
      <c r="N431" t="s">
        <v>23</v>
      </c>
      <c r="O431" s="5" t="str">
        <f t="shared" si="53"/>
        <v>N</v>
      </c>
      <c r="P431" t="s">
        <v>475</v>
      </c>
      <c r="Q431" s="200" t="s">
        <v>475</v>
      </c>
      <c r="R431" s="200" t="str">
        <f t="shared" si="60"/>
        <v/>
      </c>
      <c r="S431" s="201"/>
      <c r="T431" t="s">
        <v>475</v>
      </c>
      <c r="U431" s="201"/>
      <c r="W431" s="201"/>
      <c r="X431" s="202">
        <v>0</v>
      </c>
      <c r="Y431" s="200" t="s">
        <v>475</v>
      </c>
      <c r="Z431" s="5" t="s">
        <v>475</v>
      </c>
      <c r="AA431" s="200" t="str">
        <f t="shared" si="54"/>
        <v/>
      </c>
      <c r="AB431" s="200" t="str">
        <f t="shared" si="55"/>
        <v/>
      </c>
      <c r="AC431" s="201"/>
      <c r="AD431" s="201"/>
      <c r="AE431" s="77">
        <f t="shared" si="56"/>
        <v>0</v>
      </c>
      <c r="AF431" s="77">
        <f t="shared" si="57"/>
        <v>0</v>
      </c>
      <c r="AG431" s="77">
        <f t="array" ref="AG431">IFERROR($D431*U,0)</f>
        <v>0</v>
      </c>
      <c r="AH431" s="77">
        <f t="shared" si="59"/>
        <v>0</v>
      </c>
      <c r="AI431" s="77">
        <f t="shared" si="59"/>
        <v>0</v>
      </c>
      <c r="AJ431" s="203"/>
      <c r="AK431" s="203"/>
      <c r="AL431" s="203"/>
      <c r="AM431" s="203"/>
      <c r="AN431" t="s">
        <v>22</v>
      </c>
      <c r="AO431">
        <v>0</v>
      </c>
      <c r="AP431" t="s">
        <v>475</v>
      </c>
    </row>
    <row r="432" spans="1:43" customFormat="1" x14ac:dyDescent="0.25">
      <c r="A432" s="198">
        <v>45291</v>
      </c>
      <c r="B432" t="s">
        <v>1440</v>
      </c>
      <c r="C432" t="s">
        <v>1441</v>
      </c>
      <c r="D432" s="5">
        <f t="shared" si="58"/>
        <v>5312.4500000000007</v>
      </c>
      <c r="E432" s="199">
        <v>1</v>
      </c>
      <c r="F432" s="5">
        <v>25321.64</v>
      </c>
      <c r="G432" s="5">
        <v>20009.189999999999</v>
      </c>
      <c r="H432" s="1" t="s">
        <v>24</v>
      </c>
      <c r="I432" t="s">
        <v>473</v>
      </c>
      <c r="J432" t="s">
        <v>474</v>
      </c>
      <c r="K432">
        <v>0</v>
      </c>
      <c r="L432" t="s">
        <v>473</v>
      </c>
      <c r="M432" t="s">
        <v>473</v>
      </c>
      <c r="N432" t="s">
        <v>23</v>
      </c>
      <c r="O432" s="5" t="str">
        <f t="shared" si="53"/>
        <v>N</v>
      </c>
      <c r="P432" t="s">
        <v>475</v>
      </c>
      <c r="Q432" s="200" t="s">
        <v>475</v>
      </c>
      <c r="R432" s="200" t="str">
        <f t="shared" si="60"/>
        <v/>
      </c>
      <c r="S432" s="201"/>
      <c r="T432" t="s">
        <v>475</v>
      </c>
      <c r="U432" s="201"/>
      <c r="W432" s="201"/>
      <c r="X432" s="202">
        <v>0</v>
      </c>
      <c r="Y432" s="200" t="s">
        <v>475</v>
      </c>
      <c r="Z432" s="5" t="s">
        <v>475</v>
      </c>
      <c r="AA432" s="200" t="str">
        <f t="shared" si="54"/>
        <v/>
      </c>
      <c r="AB432" s="200" t="str">
        <f t="shared" si="55"/>
        <v/>
      </c>
      <c r="AC432" s="201"/>
      <c r="AD432" s="201"/>
      <c r="AE432" s="77">
        <f t="shared" si="56"/>
        <v>0</v>
      </c>
      <c r="AF432" s="77">
        <f t="shared" si="57"/>
        <v>0</v>
      </c>
      <c r="AG432" s="77">
        <f t="array" ref="AG432">IFERROR($D432*U,0)</f>
        <v>0</v>
      </c>
      <c r="AH432" s="77">
        <f t="shared" si="59"/>
        <v>0</v>
      </c>
      <c r="AI432" s="77">
        <f t="shared" si="59"/>
        <v>0</v>
      </c>
      <c r="AJ432" s="203"/>
      <c r="AK432" s="203"/>
      <c r="AL432" s="203"/>
      <c r="AM432" s="203"/>
      <c r="AN432" t="s">
        <v>475</v>
      </c>
      <c r="AO432" t="s">
        <v>475</v>
      </c>
      <c r="AP432" t="s">
        <v>475</v>
      </c>
    </row>
    <row r="433" spans="1:42" customFormat="1" x14ac:dyDescent="0.25">
      <c r="A433" s="198">
        <v>45291</v>
      </c>
      <c r="B433" t="s">
        <v>1442</v>
      </c>
      <c r="C433" t="s">
        <v>1443</v>
      </c>
      <c r="D433" s="5">
        <f t="shared" si="58"/>
        <v>156.61999999999989</v>
      </c>
      <c r="E433" s="199">
        <v>1</v>
      </c>
      <c r="F433" s="5">
        <v>3711.08</v>
      </c>
      <c r="G433" s="5">
        <v>3554.46</v>
      </c>
      <c r="H433" s="1" t="s">
        <v>24</v>
      </c>
      <c r="I433" t="s">
        <v>473</v>
      </c>
      <c r="J433" t="s">
        <v>474</v>
      </c>
      <c r="K433">
        <v>0</v>
      </c>
      <c r="L433" t="s">
        <v>473</v>
      </c>
      <c r="M433" t="s">
        <v>473</v>
      </c>
      <c r="N433" t="s">
        <v>23</v>
      </c>
      <c r="O433" s="5" t="str">
        <f t="shared" si="53"/>
        <v>N</v>
      </c>
      <c r="P433" t="s">
        <v>475</v>
      </c>
      <c r="Q433" s="200" t="s">
        <v>475</v>
      </c>
      <c r="R433" s="200" t="str">
        <f t="shared" si="60"/>
        <v/>
      </c>
      <c r="S433" s="201"/>
      <c r="T433" t="s">
        <v>475</v>
      </c>
      <c r="U433" s="201"/>
      <c r="W433" s="201"/>
      <c r="X433" s="202">
        <v>0</v>
      </c>
      <c r="Y433" s="200" t="s">
        <v>475</v>
      </c>
      <c r="Z433" s="5" t="s">
        <v>475</v>
      </c>
      <c r="AA433" s="200" t="str">
        <f t="shared" si="54"/>
        <v/>
      </c>
      <c r="AB433" s="200" t="str">
        <f t="shared" si="55"/>
        <v/>
      </c>
      <c r="AC433" s="201"/>
      <c r="AD433" s="201"/>
      <c r="AE433" s="77">
        <f t="shared" si="56"/>
        <v>0</v>
      </c>
      <c r="AF433" s="77">
        <f t="shared" si="57"/>
        <v>0</v>
      </c>
      <c r="AG433" s="77">
        <f t="array" ref="AG433">IFERROR($D433*U,0)</f>
        <v>0</v>
      </c>
      <c r="AH433" s="77">
        <f t="shared" si="59"/>
        <v>0</v>
      </c>
      <c r="AI433" s="77">
        <f t="shared" si="59"/>
        <v>0</v>
      </c>
      <c r="AJ433" s="203"/>
      <c r="AK433" s="203"/>
      <c r="AL433" s="203"/>
      <c r="AM433" s="203"/>
      <c r="AN433" t="s">
        <v>475</v>
      </c>
      <c r="AO433" t="s">
        <v>475</v>
      </c>
      <c r="AP433" t="s">
        <v>475</v>
      </c>
    </row>
    <row r="434" spans="1:42" customFormat="1" x14ac:dyDescent="0.25">
      <c r="A434" s="198">
        <v>45291</v>
      </c>
      <c r="B434" t="s">
        <v>1444</v>
      </c>
      <c r="C434" t="s">
        <v>1445</v>
      </c>
      <c r="D434" s="5">
        <f t="shared" si="58"/>
        <v>60665128.159999989</v>
      </c>
      <c r="E434" s="199">
        <v>1</v>
      </c>
      <c r="F434" s="5">
        <v>111762691.91999999</v>
      </c>
      <c r="G434" s="5">
        <v>51097563.759999998</v>
      </c>
      <c r="H434" s="1" t="s">
        <v>23</v>
      </c>
      <c r="I434" t="s">
        <v>500</v>
      </c>
      <c r="J434" t="s">
        <v>504</v>
      </c>
      <c r="K434">
        <v>1</v>
      </c>
      <c r="L434" t="s">
        <v>500</v>
      </c>
      <c r="N434" t="s">
        <v>24</v>
      </c>
      <c r="O434" s="5" t="str">
        <f t="shared" si="53"/>
        <v>N</v>
      </c>
      <c r="P434" t="s">
        <v>475</v>
      </c>
      <c r="Q434" s="200" t="s">
        <v>475</v>
      </c>
      <c r="R434" s="200" t="str">
        <f t="shared" si="60"/>
        <v/>
      </c>
      <c r="S434" s="201"/>
      <c r="T434" t="s">
        <v>475</v>
      </c>
      <c r="U434" s="201"/>
      <c r="W434" s="201"/>
      <c r="X434" s="202">
        <v>0</v>
      </c>
      <c r="Y434" s="200" t="s">
        <v>475</v>
      </c>
      <c r="Z434" s="5" t="s">
        <v>475</v>
      </c>
      <c r="AA434" s="200" t="str">
        <f t="shared" si="54"/>
        <v/>
      </c>
      <c r="AB434" s="200" t="str">
        <f t="shared" si="55"/>
        <v/>
      </c>
      <c r="AC434" s="201"/>
      <c r="AD434" s="201"/>
      <c r="AE434" s="77">
        <f t="shared" si="56"/>
        <v>0</v>
      </c>
      <c r="AF434" s="77">
        <f t="shared" si="57"/>
        <v>0</v>
      </c>
      <c r="AG434" s="77">
        <f t="array" ref="AG434">IFERROR($D434*U,0)</f>
        <v>0</v>
      </c>
      <c r="AH434" s="77">
        <f t="shared" si="59"/>
        <v>0</v>
      </c>
      <c r="AI434" s="77">
        <f t="shared" si="59"/>
        <v>0</v>
      </c>
      <c r="AJ434" s="203"/>
      <c r="AK434" s="203"/>
      <c r="AL434" s="203"/>
      <c r="AM434" s="203"/>
      <c r="AN434" t="s">
        <v>475</v>
      </c>
      <c r="AO434" t="s">
        <v>475</v>
      </c>
      <c r="AP434" t="s">
        <v>475</v>
      </c>
    </row>
    <row r="435" spans="1:42" customFormat="1" x14ac:dyDescent="0.25">
      <c r="A435" s="198">
        <v>45291</v>
      </c>
      <c r="B435" t="s">
        <v>1446</v>
      </c>
      <c r="C435" t="s">
        <v>1447</v>
      </c>
      <c r="D435" s="5">
        <f t="shared" si="58"/>
        <v>143739.84999999998</v>
      </c>
      <c r="E435" s="199">
        <v>1</v>
      </c>
      <c r="F435" s="5">
        <v>410929.91999999998</v>
      </c>
      <c r="G435" s="5">
        <v>267190.07</v>
      </c>
      <c r="H435" s="1" t="s">
        <v>24</v>
      </c>
      <c r="I435" t="s">
        <v>482</v>
      </c>
      <c r="J435" t="s">
        <v>474</v>
      </c>
      <c r="K435">
        <v>0</v>
      </c>
      <c r="L435" t="s">
        <v>483</v>
      </c>
      <c r="M435" t="s">
        <v>483</v>
      </c>
      <c r="N435" t="s">
        <v>23</v>
      </c>
      <c r="O435" s="5" t="str">
        <f t="shared" si="53"/>
        <v>N</v>
      </c>
      <c r="P435" t="s">
        <v>487</v>
      </c>
      <c r="Q435" s="200">
        <v>0</v>
      </c>
      <c r="R435" s="200">
        <f t="shared" si="60"/>
        <v>0</v>
      </c>
      <c r="S435" s="201"/>
      <c r="T435">
        <v>0</v>
      </c>
      <c r="U435" s="201"/>
      <c r="W435" s="201"/>
      <c r="X435" s="202">
        <v>0</v>
      </c>
      <c r="Y435" s="200">
        <v>0</v>
      </c>
      <c r="Z435" s="5">
        <v>0</v>
      </c>
      <c r="AA435" s="200">
        <f t="shared" si="54"/>
        <v>0</v>
      </c>
      <c r="AB435" s="200">
        <f t="shared" si="55"/>
        <v>0</v>
      </c>
      <c r="AC435" s="201"/>
      <c r="AD435" s="201"/>
      <c r="AE435" s="77">
        <f t="shared" si="56"/>
        <v>0</v>
      </c>
      <c r="AF435" s="77">
        <f t="shared" si="57"/>
        <v>0</v>
      </c>
      <c r="AG435" s="77">
        <f t="array" ref="AG435">IFERROR($D435*U,0)</f>
        <v>0</v>
      </c>
      <c r="AH435" s="77">
        <f t="shared" si="59"/>
        <v>0</v>
      </c>
      <c r="AI435" s="77">
        <f t="shared" si="59"/>
        <v>0</v>
      </c>
      <c r="AJ435" s="203"/>
      <c r="AK435" s="203"/>
      <c r="AL435" s="203"/>
      <c r="AM435" s="203"/>
      <c r="AN435" t="s">
        <v>25</v>
      </c>
      <c r="AO435" t="s">
        <v>1448</v>
      </c>
      <c r="AP435" t="s">
        <v>475</v>
      </c>
    </row>
    <row r="436" spans="1:42" customFormat="1" x14ac:dyDescent="0.25">
      <c r="A436" s="198">
        <v>45291</v>
      </c>
      <c r="B436" t="s">
        <v>1449</v>
      </c>
      <c r="C436" t="s">
        <v>1450</v>
      </c>
      <c r="D436" s="5">
        <f t="shared" si="58"/>
        <v>0</v>
      </c>
      <c r="E436" s="199">
        <v>1</v>
      </c>
      <c r="F436" s="5">
        <v>8408599.5600000005</v>
      </c>
      <c r="G436" s="5">
        <v>12619262.359999999</v>
      </c>
      <c r="H436" s="1" t="s">
        <v>24</v>
      </c>
      <c r="I436" t="s">
        <v>473</v>
      </c>
      <c r="J436" t="s">
        <v>474</v>
      </c>
      <c r="K436">
        <v>0</v>
      </c>
      <c r="L436" t="s">
        <v>473</v>
      </c>
      <c r="M436" t="s">
        <v>473</v>
      </c>
      <c r="N436" t="s">
        <v>23</v>
      </c>
      <c r="O436" s="5" t="str">
        <f t="shared" si="53"/>
        <v>N</v>
      </c>
      <c r="P436" t="s">
        <v>475</v>
      </c>
      <c r="Q436" s="200" t="s">
        <v>475</v>
      </c>
      <c r="R436" s="200" t="str">
        <f t="shared" si="60"/>
        <v/>
      </c>
      <c r="S436" s="201"/>
      <c r="T436" t="s">
        <v>475</v>
      </c>
      <c r="U436" s="201"/>
      <c r="W436" s="201"/>
      <c r="X436" s="202">
        <v>0</v>
      </c>
      <c r="Y436" s="200" t="s">
        <v>475</v>
      </c>
      <c r="Z436" s="5" t="s">
        <v>475</v>
      </c>
      <c r="AA436" s="200" t="str">
        <f t="shared" si="54"/>
        <v/>
      </c>
      <c r="AB436" s="200" t="str">
        <f t="shared" si="55"/>
        <v/>
      </c>
      <c r="AC436" s="201"/>
      <c r="AD436" s="201"/>
      <c r="AE436" s="77">
        <f t="shared" si="56"/>
        <v>0</v>
      </c>
      <c r="AF436" s="77">
        <f t="shared" si="57"/>
        <v>0</v>
      </c>
      <c r="AG436" s="77">
        <f t="array" ref="AG436">IFERROR($D436*U,0)</f>
        <v>0</v>
      </c>
      <c r="AH436" s="77">
        <f t="shared" si="59"/>
        <v>0</v>
      </c>
      <c r="AI436" s="77">
        <f t="shared" si="59"/>
        <v>0</v>
      </c>
      <c r="AJ436" s="203"/>
      <c r="AK436" s="203"/>
      <c r="AL436" s="203"/>
      <c r="AM436" s="203"/>
      <c r="AN436" t="s">
        <v>475</v>
      </c>
      <c r="AO436" t="s">
        <v>475</v>
      </c>
      <c r="AP436" t="s">
        <v>475</v>
      </c>
    </row>
    <row r="437" spans="1:42" customFormat="1" x14ac:dyDescent="0.25">
      <c r="A437" s="198">
        <v>45291</v>
      </c>
      <c r="B437" t="s">
        <v>1451</v>
      </c>
      <c r="C437" t="s">
        <v>1452</v>
      </c>
      <c r="D437" s="5">
        <f t="shared" si="58"/>
        <v>539659.83000000007</v>
      </c>
      <c r="E437" s="199">
        <v>1</v>
      </c>
      <c r="F437" s="5">
        <v>957719.12</v>
      </c>
      <c r="G437" s="5">
        <v>418059.29</v>
      </c>
      <c r="H437" s="1" t="s">
        <v>24</v>
      </c>
      <c r="I437" t="s">
        <v>473</v>
      </c>
      <c r="J437" t="s">
        <v>474</v>
      </c>
      <c r="K437">
        <v>0</v>
      </c>
      <c r="L437" t="s">
        <v>473</v>
      </c>
      <c r="M437" t="s">
        <v>473</v>
      </c>
      <c r="N437" t="s">
        <v>23</v>
      </c>
      <c r="O437" s="5" t="str">
        <f t="shared" si="53"/>
        <v>N</v>
      </c>
      <c r="P437" t="s">
        <v>475</v>
      </c>
      <c r="Q437" s="200" t="s">
        <v>475</v>
      </c>
      <c r="R437" s="200" t="str">
        <f t="shared" si="60"/>
        <v/>
      </c>
      <c r="S437" s="201"/>
      <c r="T437" t="s">
        <v>475</v>
      </c>
      <c r="U437" s="201"/>
      <c r="W437" s="201"/>
      <c r="X437" s="202">
        <v>0</v>
      </c>
      <c r="Y437" s="200" t="s">
        <v>475</v>
      </c>
      <c r="Z437" s="5" t="s">
        <v>475</v>
      </c>
      <c r="AA437" s="200" t="str">
        <f t="shared" si="54"/>
        <v/>
      </c>
      <c r="AB437" s="200" t="str">
        <f t="shared" si="55"/>
        <v/>
      </c>
      <c r="AC437" s="201"/>
      <c r="AD437" s="201"/>
      <c r="AE437" s="77">
        <f t="shared" si="56"/>
        <v>0</v>
      </c>
      <c r="AF437" s="77">
        <f t="shared" si="57"/>
        <v>0</v>
      </c>
      <c r="AG437" s="77">
        <f t="array" ref="AG437">IFERROR($D437*U,0)</f>
        <v>0</v>
      </c>
      <c r="AH437" s="77">
        <f t="shared" si="59"/>
        <v>0</v>
      </c>
      <c r="AI437" s="77">
        <f t="shared" si="59"/>
        <v>0</v>
      </c>
      <c r="AJ437" s="203"/>
      <c r="AK437" s="203"/>
      <c r="AL437" s="203"/>
      <c r="AM437" s="203"/>
      <c r="AN437" t="s">
        <v>475</v>
      </c>
      <c r="AO437" t="s">
        <v>475</v>
      </c>
      <c r="AP437" t="s">
        <v>475</v>
      </c>
    </row>
    <row r="438" spans="1:42" customFormat="1" x14ac:dyDescent="0.25">
      <c r="A438" s="198">
        <v>45291</v>
      </c>
      <c r="B438" t="s">
        <v>1453</v>
      </c>
      <c r="C438" t="s">
        <v>1454</v>
      </c>
      <c r="D438" s="5">
        <f t="shared" si="58"/>
        <v>5730944.3099999996</v>
      </c>
      <c r="E438" s="199">
        <v>1</v>
      </c>
      <c r="F438" s="5">
        <v>7209345.0099999998</v>
      </c>
      <c r="G438" s="5">
        <v>1478400.7</v>
      </c>
      <c r="H438" s="1" t="s">
        <v>23</v>
      </c>
      <c r="I438" t="s">
        <v>500</v>
      </c>
      <c r="J438" t="s">
        <v>504</v>
      </c>
      <c r="K438">
        <v>1</v>
      </c>
      <c r="L438" t="s">
        <v>500</v>
      </c>
      <c r="N438" t="s">
        <v>24</v>
      </c>
      <c r="O438" s="5" t="str">
        <f t="shared" si="53"/>
        <v>N</v>
      </c>
      <c r="P438" t="s">
        <v>475</v>
      </c>
      <c r="Q438" s="200" t="s">
        <v>475</v>
      </c>
      <c r="R438" s="200" t="str">
        <f t="shared" si="60"/>
        <v/>
      </c>
      <c r="S438" s="201"/>
      <c r="T438" t="s">
        <v>475</v>
      </c>
      <c r="U438" s="201"/>
      <c r="W438" s="201"/>
      <c r="X438" s="202">
        <v>0</v>
      </c>
      <c r="Y438" s="200" t="s">
        <v>475</v>
      </c>
      <c r="Z438" s="5" t="s">
        <v>475</v>
      </c>
      <c r="AA438" s="200" t="str">
        <f t="shared" si="54"/>
        <v/>
      </c>
      <c r="AB438" s="200" t="str">
        <f t="shared" si="55"/>
        <v/>
      </c>
      <c r="AC438" s="201"/>
      <c r="AD438" s="201"/>
      <c r="AE438" s="77">
        <f t="shared" si="56"/>
        <v>0</v>
      </c>
      <c r="AF438" s="77">
        <f t="shared" si="57"/>
        <v>0</v>
      </c>
      <c r="AG438" s="77">
        <f t="array" ref="AG438">IFERROR($D438*U,0)</f>
        <v>0</v>
      </c>
      <c r="AH438" s="77">
        <f t="shared" si="59"/>
        <v>0</v>
      </c>
      <c r="AI438" s="77">
        <f t="shared" si="59"/>
        <v>0</v>
      </c>
      <c r="AJ438" s="203"/>
      <c r="AK438" s="203"/>
      <c r="AL438" s="203"/>
      <c r="AM438" s="203"/>
      <c r="AN438" t="s">
        <v>475</v>
      </c>
      <c r="AO438" t="s">
        <v>475</v>
      </c>
      <c r="AP438" t="s">
        <v>475</v>
      </c>
    </row>
    <row r="439" spans="1:42" customFormat="1" x14ac:dyDescent="0.25">
      <c r="A439" s="198">
        <v>45291</v>
      </c>
      <c r="B439" t="s">
        <v>1455</v>
      </c>
      <c r="C439" t="s">
        <v>1456</v>
      </c>
      <c r="D439" s="5">
        <f t="shared" si="58"/>
        <v>171036.5</v>
      </c>
      <c r="E439" s="199">
        <v>1</v>
      </c>
      <c r="F439" s="5">
        <v>274806</v>
      </c>
      <c r="G439" s="5">
        <v>103769.5</v>
      </c>
      <c r="H439" s="1" t="s">
        <v>24</v>
      </c>
      <c r="I439" t="s">
        <v>482</v>
      </c>
      <c r="J439" t="s">
        <v>474</v>
      </c>
      <c r="K439">
        <v>0</v>
      </c>
      <c r="L439" t="s">
        <v>483</v>
      </c>
      <c r="M439" t="s">
        <v>483</v>
      </c>
      <c r="N439" t="s">
        <v>23</v>
      </c>
      <c r="O439" s="5" t="str">
        <f t="shared" si="53"/>
        <v>N</v>
      </c>
      <c r="P439" t="s">
        <v>487</v>
      </c>
      <c r="Q439" s="200">
        <v>0.57700000000000007</v>
      </c>
      <c r="R439" s="200">
        <f t="shared" si="60"/>
        <v>0.57700000000000007</v>
      </c>
      <c r="S439" s="201"/>
      <c r="T439">
        <v>0</v>
      </c>
      <c r="U439" s="201"/>
      <c r="V439">
        <v>1</v>
      </c>
      <c r="W439" s="201"/>
      <c r="X439" s="202">
        <v>0</v>
      </c>
      <c r="Y439" s="200">
        <v>0</v>
      </c>
      <c r="Z439" s="5">
        <v>0</v>
      </c>
      <c r="AA439" s="200">
        <f t="shared" si="54"/>
        <v>0</v>
      </c>
      <c r="AB439" s="200">
        <f t="shared" si="55"/>
        <v>0</v>
      </c>
      <c r="AC439" s="201"/>
      <c r="AD439" s="201"/>
      <c r="AE439" s="77">
        <f t="shared" si="56"/>
        <v>98688.060500000007</v>
      </c>
      <c r="AF439" s="77">
        <f t="shared" si="57"/>
        <v>0</v>
      </c>
      <c r="AG439" s="77">
        <f t="array" ref="AG439">IFERROR($D439*U,0)</f>
        <v>0</v>
      </c>
      <c r="AH439" s="77">
        <f t="shared" si="59"/>
        <v>0</v>
      </c>
      <c r="AI439" s="77">
        <f t="shared" si="59"/>
        <v>0</v>
      </c>
      <c r="AJ439" s="203"/>
      <c r="AK439" s="203"/>
      <c r="AL439" s="203"/>
      <c r="AM439" s="203"/>
      <c r="AN439" t="s">
        <v>25</v>
      </c>
      <c r="AO439" t="s">
        <v>1457</v>
      </c>
      <c r="AP439" t="s">
        <v>475</v>
      </c>
    </row>
    <row r="440" spans="1:42" customFormat="1" x14ac:dyDescent="0.25">
      <c r="A440" s="198">
        <v>45291</v>
      </c>
      <c r="B440" t="s">
        <v>1458</v>
      </c>
      <c r="C440" t="s">
        <v>1459</v>
      </c>
      <c r="D440" s="5">
        <f t="shared" si="58"/>
        <v>1037159.4300000002</v>
      </c>
      <c r="E440" s="199">
        <v>1</v>
      </c>
      <c r="F440" s="5">
        <v>1686731.6400000001</v>
      </c>
      <c r="G440" s="5">
        <v>649572.21</v>
      </c>
      <c r="H440" s="1" t="s">
        <v>24</v>
      </c>
      <c r="I440" t="s">
        <v>482</v>
      </c>
      <c r="J440" t="s">
        <v>474</v>
      </c>
      <c r="K440">
        <v>0</v>
      </c>
      <c r="L440" t="s">
        <v>483</v>
      </c>
      <c r="M440" t="s">
        <v>483</v>
      </c>
      <c r="N440" t="s">
        <v>23</v>
      </c>
      <c r="O440" s="5" t="str">
        <f t="shared" si="53"/>
        <v>N</v>
      </c>
      <c r="P440" t="s">
        <v>487</v>
      </c>
      <c r="Q440" s="200">
        <v>0.4</v>
      </c>
      <c r="R440" s="200">
        <f t="shared" si="60"/>
        <v>0.4</v>
      </c>
      <c r="S440" s="201"/>
      <c r="T440">
        <v>0</v>
      </c>
      <c r="U440" s="201"/>
      <c r="V440">
        <v>1</v>
      </c>
      <c r="W440" s="201"/>
      <c r="X440" s="202">
        <v>0</v>
      </c>
      <c r="Y440" s="200">
        <v>0</v>
      </c>
      <c r="Z440" s="5">
        <v>0</v>
      </c>
      <c r="AA440" s="200">
        <f t="shared" si="54"/>
        <v>0</v>
      </c>
      <c r="AB440" s="200">
        <f t="shared" si="55"/>
        <v>0</v>
      </c>
      <c r="AC440" s="201"/>
      <c r="AD440" s="201"/>
      <c r="AE440" s="77">
        <f t="shared" si="56"/>
        <v>414863.77200000011</v>
      </c>
      <c r="AF440" s="77">
        <f t="shared" si="57"/>
        <v>0</v>
      </c>
      <c r="AG440" s="77">
        <f t="array" ref="AG440">IFERROR($D440*U,0)</f>
        <v>0</v>
      </c>
      <c r="AH440" s="77">
        <f t="shared" si="59"/>
        <v>0</v>
      </c>
      <c r="AI440" s="77">
        <f t="shared" si="59"/>
        <v>0</v>
      </c>
      <c r="AJ440" s="203"/>
      <c r="AK440" s="203"/>
      <c r="AL440" s="203"/>
      <c r="AM440" s="203"/>
      <c r="AN440" t="s">
        <v>25</v>
      </c>
      <c r="AO440" t="s">
        <v>1460</v>
      </c>
      <c r="AP440" t="s">
        <v>475</v>
      </c>
    </row>
    <row r="441" spans="1:42" customFormat="1" x14ac:dyDescent="0.25">
      <c r="A441" s="198">
        <v>45291</v>
      </c>
      <c r="B441" t="s">
        <v>1461</v>
      </c>
      <c r="C441" t="s">
        <v>1462</v>
      </c>
      <c r="D441" s="5">
        <f t="shared" si="58"/>
        <v>272237.51</v>
      </c>
      <c r="E441" s="199">
        <v>0</v>
      </c>
      <c r="F441" s="5">
        <v>272237.51</v>
      </c>
      <c r="G441" s="5">
        <v>0</v>
      </c>
      <c r="H441" s="1" t="s">
        <v>23</v>
      </c>
      <c r="I441" t="s">
        <v>500</v>
      </c>
      <c r="J441" t="s">
        <v>504</v>
      </c>
      <c r="K441">
        <v>1</v>
      </c>
      <c r="L441" t="s">
        <v>500</v>
      </c>
      <c r="N441" t="s">
        <v>24</v>
      </c>
      <c r="O441" s="5" t="str">
        <f t="shared" si="53"/>
        <v>N</v>
      </c>
      <c r="P441" t="s">
        <v>475</v>
      </c>
      <c r="Q441" s="200" t="s">
        <v>475</v>
      </c>
      <c r="R441" s="200" t="str">
        <f t="shared" si="60"/>
        <v/>
      </c>
      <c r="S441" s="201"/>
      <c r="T441" t="s">
        <v>475</v>
      </c>
      <c r="U441" s="201"/>
      <c r="W441" s="201"/>
      <c r="X441" s="202">
        <v>0</v>
      </c>
      <c r="Y441" s="200" t="s">
        <v>475</v>
      </c>
      <c r="Z441" s="5" t="s">
        <v>475</v>
      </c>
      <c r="AA441" s="200" t="str">
        <f t="shared" si="54"/>
        <v/>
      </c>
      <c r="AB441" s="200" t="str">
        <f t="shared" si="55"/>
        <v/>
      </c>
      <c r="AC441" s="201"/>
      <c r="AD441" s="201"/>
      <c r="AE441" s="77">
        <f t="shared" si="56"/>
        <v>0</v>
      </c>
      <c r="AF441" s="77">
        <f t="shared" si="57"/>
        <v>0</v>
      </c>
      <c r="AG441" s="77">
        <f t="array" ref="AG441">IFERROR($D441*U,0)</f>
        <v>0</v>
      </c>
      <c r="AH441" s="77">
        <f t="shared" si="59"/>
        <v>0</v>
      </c>
      <c r="AI441" s="77">
        <f t="shared" si="59"/>
        <v>0</v>
      </c>
      <c r="AJ441" s="203"/>
      <c r="AK441" s="203"/>
      <c r="AL441" s="203"/>
      <c r="AM441" s="203"/>
      <c r="AN441" t="s">
        <v>475</v>
      </c>
      <c r="AO441" t="s">
        <v>475</v>
      </c>
      <c r="AP441" t="s">
        <v>475</v>
      </c>
    </row>
    <row r="442" spans="1:42" customFormat="1" x14ac:dyDescent="0.25">
      <c r="A442" s="198">
        <v>45291</v>
      </c>
      <c r="B442" t="s">
        <v>1463</v>
      </c>
      <c r="C442" t="s">
        <v>1464</v>
      </c>
      <c r="D442" s="5">
        <f t="shared" si="58"/>
        <v>1122246.74</v>
      </c>
      <c r="E442" s="199">
        <v>1</v>
      </c>
      <c r="F442" s="5">
        <v>1289054.33</v>
      </c>
      <c r="G442" s="5">
        <v>166807.59</v>
      </c>
      <c r="H442" s="1" t="s">
        <v>24</v>
      </c>
      <c r="I442" t="s">
        <v>473</v>
      </c>
      <c r="J442" t="s">
        <v>474</v>
      </c>
      <c r="K442">
        <v>0</v>
      </c>
      <c r="L442" t="s">
        <v>473</v>
      </c>
      <c r="M442" t="s">
        <v>473</v>
      </c>
      <c r="N442" t="s">
        <v>23</v>
      </c>
      <c r="O442" s="5" t="str">
        <f t="shared" si="53"/>
        <v>N</v>
      </c>
      <c r="P442" t="s">
        <v>475</v>
      </c>
      <c r="Q442" s="200" t="s">
        <v>475</v>
      </c>
      <c r="R442" s="200" t="str">
        <f t="shared" si="60"/>
        <v/>
      </c>
      <c r="S442" s="201"/>
      <c r="T442" t="s">
        <v>475</v>
      </c>
      <c r="U442" s="201"/>
      <c r="W442" s="201"/>
      <c r="X442" s="202">
        <v>0</v>
      </c>
      <c r="Y442" s="200" t="s">
        <v>475</v>
      </c>
      <c r="Z442" s="5" t="s">
        <v>475</v>
      </c>
      <c r="AA442" s="200" t="str">
        <f t="shared" si="54"/>
        <v/>
      </c>
      <c r="AB442" s="200" t="str">
        <f t="shared" si="55"/>
        <v/>
      </c>
      <c r="AC442" s="201"/>
      <c r="AD442" s="201"/>
      <c r="AE442" s="77">
        <f t="shared" si="56"/>
        <v>0</v>
      </c>
      <c r="AF442" s="77">
        <f t="shared" si="57"/>
        <v>0</v>
      </c>
      <c r="AG442" s="77">
        <f t="array" ref="AG442">IFERROR($D442*U,0)</f>
        <v>0</v>
      </c>
      <c r="AH442" s="77">
        <f t="shared" si="59"/>
        <v>0</v>
      </c>
      <c r="AI442" s="77">
        <f t="shared" si="59"/>
        <v>0</v>
      </c>
      <c r="AJ442" s="203"/>
      <c r="AK442" s="203"/>
      <c r="AL442" s="203"/>
      <c r="AM442" s="203"/>
      <c r="AN442" t="s">
        <v>475</v>
      </c>
      <c r="AO442" t="s">
        <v>475</v>
      </c>
      <c r="AP442" t="s">
        <v>475</v>
      </c>
    </row>
    <row r="443" spans="1:42" customFormat="1" x14ac:dyDescent="0.25">
      <c r="A443" s="198">
        <v>45291</v>
      </c>
      <c r="B443" t="s">
        <v>1465</v>
      </c>
      <c r="C443" t="s">
        <v>1466</v>
      </c>
      <c r="D443" s="5">
        <f t="shared" si="58"/>
        <v>573894.45000000007</v>
      </c>
      <c r="E443" s="199">
        <v>0</v>
      </c>
      <c r="F443" s="5">
        <v>573894.45000000007</v>
      </c>
      <c r="G443" s="5">
        <v>0</v>
      </c>
      <c r="H443" s="1" t="s">
        <v>24</v>
      </c>
      <c r="I443" t="s">
        <v>473</v>
      </c>
      <c r="J443" t="s">
        <v>474</v>
      </c>
      <c r="K443">
        <v>0</v>
      </c>
      <c r="L443" t="s">
        <v>473</v>
      </c>
      <c r="M443" t="s">
        <v>473</v>
      </c>
      <c r="N443" t="s">
        <v>23</v>
      </c>
      <c r="O443" s="5" t="str">
        <f t="shared" si="53"/>
        <v>N</v>
      </c>
      <c r="P443" t="s">
        <v>475</v>
      </c>
      <c r="Q443" s="200" t="s">
        <v>475</v>
      </c>
      <c r="R443" s="200" t="str">
        <f t="shared" si="60"/>
        <v/>
      </c>
      <c r="S443" s="201"/>
      <c r="T443" t="s">
        <v>475</v>
      </c>
      <c r="U443" s="201"/>
      <c r="W443" s="201"/>
      <c r="X443" s="202">
        <v>0</v>
      </c>
      <c r="Y443" s="200" t="s">
        <v>475</v>
      </c>
      <c r="Z443" s="5" t="s">
        <v>475</v>
      </c>
      <c r="AA443" s="200" t="str">
        <f t="shared" si="54"/>
        <v/>
      </c>
      <c r="AB443" s="200" t="str">
        <f t="shared" si="55"/>
        <v/>
      </c>
      <c r="AC443" s="201"/>
      <c r="AD443" s="201"/>
      <c r="AE443" s="77">
        <f t="shared" si="56"/>
        <v>0</v>
      </c>
      <c r="AF443" s="77">
        <f t="shared" si="57"/>
        <v>0</v>
      </c>
      <c r="AG443" s="77">
        <f t="array" ref="AG443">IFERROR($D443*U,0)</f>
        <v>0</v>
      </c>
      <c r="AH443" s="77">
        <f t="shared" si="59"/>
        <v>0</v>
      </c>
      <c r="AI443" s="77">
        <f t="shared" si="59"/>
        <v>0</v>
      </c>
      <c r="AJ443" s="203"/>
      <c r="AK443" s="203"/>
      <c r="AL443" s="203"/>
      <c r="AM443" s="203"/>
      <c r="AN443" t="s">
        <v>475</v>
      </c>
      <c r="AO443" t="s">
        <v>475</v>
      </c>
      <c r="AP443" t="s">
        <v>475</v>
      </c>
    </row>
    <row r="444" spans="1:42" customFormat="1" x14ac:dyDescent="0.25">
      <c r="A444" s="198">
        <v>45291</v>
      </c>
      <c r="B444" t="s">
        <v>1467</v>
      </c>
      <c r="C444" t="s">
        <v>1468</v>
      </c>
      <c r="D444" s="5">
        <f t="shared" si="58"/>
        <v>7689008.6400000006</v>
      </c>
      <c r="E444" s="199">
        <v>1</v>
      </c>
      <c r="F444" s="5">
        <v>11395898</v>
      </c>
      <c r="G444" s="5">
        <v>3706889.36</v>
      </c>
      <c r="H444" s="1" t="s">
        <v>24</v>
      </c>
      <c r="I444" t="s">
        <v>473</v>
      </c>
      <c r="J444" t="s">
        <v>474</v>
      </c>
      <c r="K444">
        <v>0</v>
      </c>
      <c r="L444" t="s">
        <v>473</v>
      </c>
      <c r="M444" t="s">
        <v>473</v>
      </c>
      <c r="N444" t="s">
        <v>23</v>
      </c>
      <c r="O444" s="5" t="str">
        <f t="shared" si="53"/>
        <v>N</v>
      </c>
      <c r="P444" t="s">
        <v>475</v>
      </c>
      <c r="Q444" s="200" t="s">
        <v>475</v>
      </c>
      <c r="R444" s="200" t="str">
        <f t="shared" si="60"/>
        <v/>
      </c>
      <c r="S444" s="201"/>
      <c r="T444" t="s">
        <v>475</v>
      </c>
      <c r="U444" s="201"/>
      <c r="W444" s="201"/>
      <c r="X444" s="202">
        <v>0</v>
      </c>
      <c r="Y444" s="200" t="s">
        <v>475</v>
      </c>
      <c r="Z444" s="5" t="s">
        <v>475</v>
      </c>
      <c r="AA444" s="200" t="str">
        <f t="shared" si="54"/>
        <v/>
      </c>
      <c r="AB444" s="200" t="str">
        <f t="shared" si="55"/>
        <v/>
      </c>
      <c r="AC444" s="201"/>
      <c r="AD444" s="201"/>
      <c r="AE444" s="77">
        <f t="shared" si="56"/>
        <v>0</v>
      </c>
      <c r="AF444" s="77">
        <f t="shared" si="57"/>
        <v>0</v>
      </c>
      <c r="AG444" s="77">
        <f t="array" ref="AG444">IFERROR($D444*U,0)</f>
        <v>0</v>
      </c>
      <c r="AH444" s="77">
        <f t="shared" si="59"/>
        <v>0</v>
      </c>
      <c r="AI444" s="77">
        <f t="shared" si="59"/>
        <v>0</v>
      </c>
      <c r="AJ444" s="203"/>
      <c r="AK444" s="203"/>
      <c r="AL444" s="203"/>
      <c r="AM444" s="203"/>
      <c r="AN444" t="s">
        <v>475</v>
      </c>
      <c r="AO444" t="s">
        <v>475</v>
      </c>
      <c r="AP444" t="s">
        <v>475</v>
      </c>
    </row>
    <row r="445" spans="1:42" customFormat="1" x14ac:dyDescent="0.25">
      <c r="A445" s="198">
        <v>45291</v>
      </c>
      <c r="B445" t="s">
        <v>1469</v>
      </c>
      <c r="C445" t="s">
        <v>1470</v>
      </c>
      <c r="D445" s="5">
        <f t="shared" si="58"/>
        <v>210445.35999999996</v>
      </c>
      <c r="E445" s="199">
        <v>1</v>
      </c>
      <c r="F445" s="5">
        <v>312920.69999999995</v>
      </c>
      <c r="G445" s="5">
        <v>102475.34</v>
      </c>
      <c r="H445" s="1" t="s">
        <v>23</v>
      </c>
      <c r="I445" t="s">
        <v>500</v>
      </c>
      <c r="J445" t="s">
        <v>474</v>
      </c>
      <c r="K445">
        <v>0</v>
      </c>
      <c r="L445" t="s">
        <v>500</v>
      </c>
      <c r="M445" s="208" t="s">
        <v>506</v>
      </c>
      <c r="N445" t="s">
        <v>23</v>
      </c>
      <c r="O445" s="5" t="str">
        <f t="shared" si="53"/>
        <v>N</v>
      </c>
      <c r="P445" t="s">
        <v>475</v>
      </c>
      <c r="Q445" s="200" t="s">
        <v>475</v>
      </c>
      <c r="R445" s="200" t="str">
        <f t="shared" si="60"/>
        <v/>
      </c>
      <c r="S445" s="201"/>
      <c r="T445" t="s">
        <v>475</v>
      </c>
      <c r="U445" s="201"/>
      <c r="W445" s="201"/>
      <c r="X445" s="202">
        <v>0</v>
      </c>
      <c r="Y445" s="200" t="s">
        <v>475</v>
      </c>
      <c r="Z445" s="5" t="s">
        <v>475</v>
      </c>
      <c r="AA445" s="200" t="str">
        <f t="shared" si="54"/>
        <v/>
      </c>
      <c r="AB445" s="200" t="str">
        <f t="shared" si="55"/>
        <v/>
      </c>
      <c r="AC445" s="201"/>
      <c r="AD445" s="201"/>
      <c r="AE445" s="77">
        <f t="shared" si="56"/>
        <v>0</v>
      </c>
      <c r="AF445" s="77">
        <f t="shared" si="57"/>
        <v>0</v>
      </c>
      <c r="AG445" s="77">
        <f t="array" ref="AG445">IFERROR($D445*U,0)</f>
        <v>0</v>
      </c>
      <c r="AH445" s="77">
        <f t="shared" si="59"/>
        <v>0</v>
      </c>
      <c r="AI445" s="77">
        <f t="shared" si="59"/>
        <v>0</v>
      </c>
      <c r="AJ445" s="203"/>
      <c r="AK445" s="203"/>
      <c r="AL445" s="203"/>
      <c r="AM445" s="203"/>
      <c r="AN445" t="s">
        <v>22</v>
      </c>
      <c r="AO445" t="s">
        <v>1471</v>
      </c>
    </row>
    <row r="446" spans="1:42" customFormat="1" x14ac:dyDescent="0.25">
      <c r="A446" s="198">
        <v>45291</v>
      </c>
      <c r="B446" t="s">
        <v>1472</v>
      </c>
      <c r="C446" t="s">
        <v>1473</v>
      </c>
      <c r="D446" s="5">
        <f t="shared" si="58"/>
        <v>40856795.609999999</v>
      </c>
      <c r="E446" s="199">
        <v>0</v>
      </c>
      <c r="F446" s="5">
        <v>40856795.609999999</v>
      </c>
      <c r="G446" s="5">
        <v>0</v>
      </c>
      <c r="H446" s="1" t="s">
        <v>23</v>
      </c>
      <c r="I446" t="s">
        <v>500</v>
      </c>
      <c r="J446" t="s">
        <v>504</v>
      </c>
      <c r="K446">
        <v>1</v>
      </c>
      <c r="L446" t="s">
        <v>500</v>
      </c>
      <c r="N446" t="s">
        <v>24</v>
      </c>
      <c r="O446" s="5" t="str">
        <f t="shared" si="53"/>
        <v>N</v>
      </c>
      <c r="P446" t="s">
        <v>475</v>
      </c>
      <c r="Q446" s="200" t="s">
        <v>475</v>
      </c>
      <c r="R446" s="200" t="str">
        <f t="shared" si="60"/>
        <v/>
      </c>
      <c r="S446" s="201"/>
      <c r="T446" t="s">
        <v>475</v>
      </c>
      <c r="U446" s="201"/>
      <c r="W446" s="201"/>
      <c r="X446" s="202">
        <v>0</v>
      </c>
      <c r="Y446" s="200" t="s">
        <v>475</v>
      </c>
      <c r="Z446" s="5" t="s">
        <v>475</v>
      </c>
      <c r="AA446" s="200" t="str">
        <f t="shared" si="54"/>
        <v/>
      </c>
      <c r="AB446" s="200" t="str">
        <f t="shared" si="55"/>
        <v/>
      </c>
      <c r="AC446" s="201"/>
      <c r="AD446" s="201"/>
      <c r="AE446" s="77">
        <f t="shared" si="56"/>
        <v>0</v>
      </c>
      <c r="AF446" s="77">
        <f t="shared" si="57"/>
        <v>0</v>
      </c>
      <c r="AG446" s="77">
        <f t="array" ref="AG446">IFERROR($D446*U,0)</f>
        <v>0</v>
      </c>
      <c r="AH446" s="77">
        <f t="shared" si="59"/>
        <v>0</v>
      </c>
      <c r="AI446" s="77">
        <f t="shared" si="59"/>
        <v>0</v>
      </c>
      <c r="AJ446" s="203"/>
      <c r="AK446" s="203"/>
      <c r="AL446" s="203"/>
      <c r="AM446" s="203"/>
      <c r="AN446" t="s">
        <v>475</v>
      </c>
      <c r="AO446" t="s">
        <v>475</v>
      </c>
      <c r="AP446" t="s">
        <v>475</v>
      </c>
    </row>
    <row r="447" spans="1:42" customFormat="1" x14ac:dyDescent="0.25">
      <c r="A447" s="198">
        <v>45291</v>
      </c>
      <c r="B447" t="s">
        <v>1474</v>
      </c>
      <c r="C447" t="s">
        <v>1475</v>
      </c>
      <c r="D447" s="5">
        <f t="shared" si="58"/>
        <v>0</v>
      </c>
      <c r="E447" s="199">
        <v>1</v>
      </c>
      <c r="F447" s="5">
        <v>747860.87</v>
      </c>
      <c r="G447" s="5">
        <v>2817784.06</v>
      </c>
      <c r="H447" s="1" t="s">
        <v>23</v>
      </c>
      <c r="I447" t="s">
        <v>500</v>
      </c>
      <c r="J447" t="s">
        <v>504</v>
      </c>
      <c r="K447">
        <v>1</v>
      </c>
      <c r="L447" t="s">
        <v>500</v>
      </c>
      <c r="M447" s="208" t="s">
        <v>506</v>
      </c>
      <c r="N447" t="s">
        <v>24</v>
      </c>
      <c r="O447" s="5" t="str">
        <f t="shared" si="53"/>
        <v>N</v>
      </c>
      <c r="P447" t="s">
        <v>475</v>
      </c>
      <c r="Q447" s="200" t="s">
        <v>475</v>
      </c>
      <c r="R447" s="200" t="str">
        <f t="shared" si="60"/>
        <v/>
      </c>
      <c r="S447" s="201"/>
      <c r="T447" t="s">
        <v>475</v>
      </c>
      <c r="U447" s="201"/>
      <c r="W447" s="201"/>
      <c r="X447" s="202">
        <v>0</v>
      </c>
      <c r="Y447" s="200" t="s">
        <v>475</v>
      </c>
      <c r="Z447" s="5" t="s">
        <v>475</v>
      </c>
      <c r="AA447" s="200" t="str">
        <f t="shared" si="54"/>
        <v/>
      </c>
      <c r="AB447" s="200" t="str">
        <f t="shared" si="55"/>
        <v/>
      </c>
      <c r="AC447" s="201"/>
      <c r="AD447" s="201"/>
      <c r="AE447" s="77">
        <f t="shared" si="56"/>
        <v>0</v>
      </c>
      <c r="AF447" s="77">
        <f t="shared" si="57"/>
        <v>0</v>
      </c>
      <c r="AG447" s="77">
        <f t="array" ref="AG447">IFERROR($D447*U,0)</f>
        <v>0</v>
      </c>
      <c r="AH447" s="77">
        <f t="shared" si="59"/>
        <v>0</v>
      </c>
      <c r="AI447" s="77">
        <f t="shared" si="59"/>
        <v>0</v>
      </c>
      <c r="AJ447" s="203"/>
      <c r="AK447" s="203"/>
      <c r="AL447" s="203"/>
      <c r="AM447" s="203"/>
      <c r="AN447" t="s">
        <v>22</v>
      </c>
      <c r="AO447" t="s">
        <v>672</v>
      </c>
      <c r="AP447" t="s">
        <v>475</v>
      </c>
    </row>
    <row r="448" spans="1:42" customFormat="1" x14ac:dyDescent="0.25">
      <c r="A448" s="198">
        <v>45291</v>
      </c>
      <c r="B448" t="s">
        <v>1476</v>
      </c>
      <c r="C448" t="s">
        <v>1477</v>
      </c>
      <c r="D448" s="5">
        <f t="shared" si="58"/>
        <v>0</v>
      </c>
      <c r="E448" s="199">
        <v>1</v>
      </c>
      <c r="F448" s="5">
        <v>802932.69</v>
      </c>
      <c r="G448" s="5">
        <v>1259221.1000000001</v>
      </c>
      <c r="H448" s="1" t="s">
        <v>24</v>
      </c>
      <c r="I448" t="s">
        <v>473</v>
      </c>
      <c r="J448" t="s">
        <v>474</v>
      </c>
      <c r="K448">
        <v>0</v>
      </c>
      <c r="L448" t="s">
        <v>473</v>
      </c>
      <c r="M448" t="s">
        <v>473</v>
      </c>
      <c r="N448" t="s">
        <v>23</v>
      </c>
      <c r="O448" s="5" t="str">
        <f t="shared" si="53"/>
        <v>N</v>
      </c>
      <c r="P448" t="s">
        <v>475</v>
      </c>
      <c r="Q448" s="200" t="s">
        <v>475</v>
      </c>
      <c r="R448" s="200" t="str">
        <f t="shared" si="60"/>
        <v/>
      </c>
      <c r="S448" s="201"/>
      <c r="T448" t="s">
        <v>475</v>
      </c>
      <c r="U448" s="201"/>
      <c r="W448" s="201"/>
      <c r="X448" s="202">
        <v>0</v>
      </c>
      <c r="Y448" s="200" t="s">
        <v>475</v>
      </c>
      <c r="Z448" s="5" t="s">
        <v>475</v>
      </c>
      <c r="AA448" s="200" t="str">
        <f t="shared" si="54"/>
        <v/>
      </c>
      <c r="AB448" s="200" t="str">
        <f t="shared" si="55"/>
        <v/>
      </c>
      <c r="AC448" s="201"/>
      <c r="AD448" s="201"/>
      <c r="AE448" s="77">
        <f t="shared" si="56"/>
        <v>0</v>
      </c>
      <c r="AF448" s="77">
        <f t="shared" si="57"/>
        <v>0</v>
      </c>
      <c r="AG448" s="77">
        <f t="array" ref="AG448">IFERROR($D448*U,0)</f>
        <v>0</v>
      </c>
      <c r="AH448" s="77">
        <f t="shared" si="59"/>
        <v>0</v>
      </c>
      <c r="AI448" s="77">
        <f t="shared" si="59"/>
        <v>0</v>
      </c>
      <c r="AJ448" s="203"/>
      <c r="AK448" s="203"/>
      <c r="AL448" s="203"/>
      <c r="AM448" s="203"/>
      <c r="AN448" t="s">
        <v>475</v>
      </c>
      <c r="AO448" t="s">
        <v>475</v>
      </c>
      <c r="AP448" t="s">
        <v>475</v>
      </c>
    </row>
    <row r="449" spans="1:43" customFormat="1" x14ac:dyDescent="0.25">
      <c r="A449" s="198">
        <v>45291</v>
      </c>
      <c r="B449" t="s">
        <v>1478</v>
      </c>
      <c r="C449" t="s">
        <v>1479</v>
      </c>
      <c r="D449" s="5">
        <f t="shared" si="58"/>
        <v>1536829.79</v>
      </c>
      <c r="E449" s="199">
        <v>1</v>
      </c>
      <c r="F449" s="5">
        <v>2695741.79</v>
      </c>
      <c r="G449" s="5">
        <v>1158912</v>
      </c>
      <c r="H449" s="1" t="s">
        <v>23</v>
      </c>
      <c r="I449" t="s">
        <v>500</v>
      </c>
      <c r="J449" t="s">
        <v>504</v>
      </c>
      <c r="K449">
        <v>1</v>
      </c>
      <c r="L449" t="s">
        <v>500</v>
      </c>
      <c r="N449" t="s">
        <v>24</v>
      </c>
      <c r="O449" s="5" t="str">
        <f t="shared" si="53"/>
        <v>N</v>
      </c>
      <c r="P449" t="s">
        <v>475</v>
      </c>
      <c r="Q449" s="200" t="s">
        <v>475</v>
      </c>
      <c r="R449" s="200" t="str">
        <f t="shared" si="60"/>
        <v/>
      </c>
      <c r="S449" s="201"/>
      <c r="T449" t="s">
        <v>475</v>
      </c>
      <c r="U449" s="201"/>
      <c r="W449" s="201"/>
      <c r="X449" s="202">
        <v>0</v>
      </c>
      <c r="Y449" s="200" t="s">
        <v>475</v>
      </c>
      <c r="Z449" s="5" t="s">
        <v>475</v>
      </c>
      <c r="AA449" s="200" t="str">
        <f t="shared" si="54"/>
        <v/>
      </c>
      <c r="AB449" s="200" t="str">
        <f t="shared" si="55"/>
        <v/>
      </c>
      <c r="AC449" s="201"/>
      <c r="AD449" s="201"/>
      <c r="AE449" s="77">
        <f t="shared" si="56"/>
        <v>0</v>
      </c>
      <c r="AF449" s="77">
        <f t="shared" si="57"/>
        <v>0</v>
      </c>
      <c r="AG449" s="77">
        <f t="array" ref="AG449">IFERROR($D449*U,0)</f>
        <v>0</v>
      </c>
      <c r="AH449" s="77">
        <f t="shared" si="59"/>
        <v>0</v>
      </c>
      <c r="AI449" s="77">
        <f t="shared" si="59"/>
        <v>0</v>
      </c>
      <c r="AJ449" s="203"/>
      <c r="AK449" s="203"/>
      <c r="AL449" s="203"/>
      <c r="AM449" s="203"/>
      <c r="AN449" t="s">
        <v>475</v>
      </c>
      <c r="AO449" t="s">
        <v>475</v>
      </c>
      <c r="AP449" t="s">
        <v>475</v>
      </c>
    </row>
    <row r="450" spans="1:43" customFormat="1" x14ac:dyDescent="0.25">
      <c r="A450" s="198">
        <v>45291</v>
      </c>
      <c r="B450" t="s">
        <v>1480</v>
      </c>
      <c r="C450" t="s">
        <v>1481</v>
      </c>
      <c r="D450" s="5">
        <f t="shared" si="58"/>
        <v>0</v>
      </c>
      <c r="E450" s="199">
        <v>1</v>
      </c>
      <c r="F450" s="5">
        <v>4.78</v>
      </c>
      <c r="G450" s="5">
        <v>223381.33</v>
      </c>
      <c r="H450" s="1" t="s">
        <v>24</v>
      </c>
      <c r="I450" t="s">
        <v>482</v>
      </c>
      <c r="J450" t="s">
        <v>592</v>
      </c>
      <c r="K450">
        <v>0</v>
      </c>
      <c r="L450" t="s">
        <v>483</v>
      </c>
      <c r="M450" t="s">
        <v>483</v>
      </c>
      <c r="N450" t="s">
        <v>23</v>
      </c>
      <c r="O450" s="5" t="str">
        <f t="shared" ref="O450:O513" si="61">IF(OR(C450="FIS1",C450="FIS2",C450="FIS4",C450="Red"),"Y","N")</f>
        <v>N</v>
      </c>
      <c r="P450">
        <v>0</v>
      </c>
      <c r="Q450" s="200">
        <v>0</v>
      </c>
      <c r="R450" s="200">
        <f t="shared" si="60"/>
        <v>0</v>
      </c>
      <c r="S450" s="201"/>
      <c r="T450">
        <v>0</v>
      </c>
      <c r="U450" s="201"/>
      <c r="W450" s="201"/>
      <c r="X450" s="202">
        <v>0</v>
      </c>
      <c r="Y450" s="200">
        <v>0</v>
      </c>
      <c r="Z450" s="5">
        <v>0</v>
      </c>
      <c r="AA450" s="200">
        <f t="shared" ref="AA450:AA513" si="62">IFERROR(Y450*V450,"")</f>
        <v>0</v>
      </c>
      <c r="AB450" s="200">
        <f t="shared" ref="AB450:AB513" si="63">IFERROR(Z450*V450,"")</f>
        <v>0</v>
      </c>
      <c r="AC450" s="201"/>
      <c r="AD450" s="201"/>
      <c r="AE450" s="77">
        <f t="shared" ref="AE450:AE513" si="64">+IFERROR(R450*D450,0)</f>
        <v>0</v>
      </c>
      <c r="AF450" s="77">
        <f t="shared" ref="AF450:AF513" si="65">+IFERROR(D450*T450,0)</f>
        <v>0</v>
      </c>
      <c r="AG450" s="77">
        <f t="array" ref="AG450">IFERROR($D450*U,0)</f>
        <v>0</v>
      </c>
      <c r="AH450" s="77">
        <f t="shared" si="59"/>
        <v>0</v>
      </c>
      <c r="AI450" s="77">
        <f t="shared" si="59"/>
        <v>0</v>
      </c>
      <c r="AJ450" s="203"/>
      <c r="AK450" s="203"/>
      <c r="AL450" s="203"/>
      <c r="AM450" s="203"/>
      <c r="AN450" t="s">
        <v>475</v>
      </c>
      <c r="AO450" t="s">
        <v>475</v>
      </c>
      <c r="AP450" t="s">
        <v>475</v>
      </c>
    </row>
    <row r="451" spans="1:43" customFormat="1" x14ac:dyDescent="0.25">
      <c r="A451" s="198">
        <v>45291</v>
      </c>
      <c r="B451" t="s">
        <v>1482</v>
      </c>
      <c r="C451" t="s">
        <v>1483</v>
      </c>
      <c r="D451" s="5">
        <f t="shared" ref="D451:D514" si="66">+IF(F451-G451&lt;0,0,F451-G451)</f>
        <v>6510.5</v>
      </c>
      <c r="E451" s="199">
        <v>1</v>
      </c>
      <c r="F451" s="5">
        <v>29214.66</v>
      </c>
      <c r="G451" s="5">
        <v>22704.16</v>
      </c>
      <c r="H451" s="1" t="s">
        <v>24</v>
      </c>
      <c r="I451" t="s">
        <v>482</v>
      </c>
      <c r="J451" t="s">
        <v>474</v>
      </c>
      <c r="K451">
        <v>0</v>
      </c>
      <c r="L451" t="s">
        <v>483</v>
      </c>
      <c r="M451" t="s">
        <v>483</v>
      </c>
      <c r="N451" t="s">
        <v>23</v>
      </c>
      <c r="O451" s="5" t="str">
        <f t="shared" si="61"/>
        <v>N</v>
      </c>
      <c r="P451" t="s">
        <v>484</v>
      </c>
      <c r="Q451" s="200">
        <v>0</v>
      </c>
      <c r="R451" s="200">
        <f t="shared" si="60"/>
        <v>0</v>
      </c>
      <c r="S451" s="201"/>
      <c r="T451">
        <v>0</v>
      </c>
      <c r="U451" s="201"/>
      <c r="W451" s="201"/>
      <c r="X451" s="202">
        <v>0</v>
      </c>
      <c r="Y451" s="200">
        <v>0</v>
      </c>
      <c r="Z451" s="5">
        <v>0</v>
      </c>
      <c r="AA451" s="200">
        <f t="shared" si="62"/>
        <v>0</v>
      </c>
      <c r="AB451" s="200">
        <f t="shared" si="63"/>
        <v>0</v>
      </c>
      <c r="AC451" s="201"/>
      <c r="AD451" s="201"/>
      <c r="AE451" s="77">
        <f t="shared" si="64"/>
        <v>0</v>
      </c>
      <c r="AF451" s="77">
        <f t="shared" si="65"/>
        <v>0</v>
      </c>
      <c r="AG451" s="77">
        <f t="array" ref="AG451">IFERROR($D451*U,0)</f>
        <v>0</v>
      </c>
      <c r="AH451" s="77">
        <f t="shared" si="59"/>
        <v>0</v>
      </c>
      <c r="AI451" s="77">
        <f t="shared" si="59"/>
        <v>0</v>
      </c>
      <c r="AJ451" s="203"/>
      <c r="AK451" s="203"/>
      <c r="AL451" s="203"/>
      <c r="AM451" s="203"/>
      <c r="AN451" t="s">
        <v>25</v>
      </c>
      <c r="AO451" t="s">
        <v>1484</v>
      </c>
      <c r="AP451" t="s">
        <v>475</v>
      </c>
    </row>
    <row r="452" spans="1:43" customFormat="1" x14ac:dyDescent="0.25">
      <c r="A452" s="198">
        <v>45291</v>
      </c>
      <c r="B452" t="s">
        <v>1485</v>
      </c>
      <c r="C452" t="s">
        <v>1486</v>
      </c>
      <c r="D452" s="5">
        <f t="shared" si="66"/>
        <v>1667123.19</v>
      </c>
      <c r="E452" s="199">
        <v>0</v>
      </c>
      <c r="F452" s="5">
        <v>1667123.19</v>
      </c>
      <c r="G452" s="5">
        <v>0</v>
      </c>
      <c r="H452" s="1" t="s">
        <v>23</v>
      </c>
      <c r="I452" t="s">
        <v>500</v>
      </c>
      <c r="J452" t="s">
        <v>474</v>
      </c>
      <c r="K452">
        <v>0</v>
      </c>
      <c r="L452" t="s">
        <v>500</v>
      </c>
      <c r="N452" t="s">
        <v>23</v>
      </c>
      <c r="O452" s="5" t="str">
        <f t="shared" si="61"/>
        <v>N</v>
      </c>
      <c r="P452" t="s">
        <v>475</v>
      </c>
      <c r="Q452" s="200" t="s">
        <v>475</v>
      </c>
      <c r="R452" s="200" t="str">
        <f t="shared" si="60"/>
        <v/>
      </c>
      <c r="S452" s="201"/>
      <c r="T452" t="s">
        <v>475</v>
      </c>
      <c r="U452" s="201"/>
      <c r="W452" s="201"/>
      <c r="X452" s="202">
        <v>0</v>
      </c>
      <c r="Y452" s="200" t="s">
        <v>475</v>
      </c>
      <c r="Z452" s="5" t="s">
        <v>475</v>
      </c>
      <c r="AA452" s="200" t="str">
        <f t="shared" si="62"/>
        <v/>
      </c>
      <c r="AB452" s="200" t="str">
        <f t="shared" si="63"/>
        <v/>
      </c>
      <c r="AC452" s="201"/>
      <c r="AD452" s="201"/>
      <c r="AE452" s="77">
        <f t="shared" si="64"/>
        <v>0</v>
      </c>
      <c r="AF452" s="77">
        <f t="shared" si="65"/>
        <v>0</v>
      </c>
      <c r="AG452" s="77">
        <f t="array" ref="AG452">IFERROR($D452*U,0)</f>
        <v>0</v>
      </c>
      <c r="AH452" s="77">
        <f t="shared" si="59"/>
        <v>0</v>
      </c>
      <c r="AI452" s="77">
        <f t="shared" si="59"/>
        <v>0</v>
      </c>
      <c r="AJ452" s="203"/>
      <c r="AK452" s="203"/>
      <c r="AL452" s="203"/>
      <c r="AM452" s="203"/>
      <c r="AN452" t="s">
        <v>475</v>
      </c>
      <c r="AO452" t="s">
        <v>475</v>
      </c>
      <c r="AP452" t="s">
        <v>475</v>
      </c>
    </row>
    <row r="453" spans="1:43" customFormat="1" x14ac:dyDescent="0.25">
      <c r="A453" s="198">
        <v>45291</v>
      </c>
      <c r="B453" t="s">
        <v>1487</v>
      </c>
      <c r="C453" t="s">
        <v>1488</v>
      </c>
      <c r="D453" s="5">
        <f t="shared" si="66"/>
        <v>1336315.04</v>
      </c>
      <c r="E453" s="199">
        <v>1</v>
      </c>
      <c r="F453" s="5">
        <v>3127869.12</v>
      </c>
      <c r="G453" s="5">
        <v>1791554.08</v>
      </c>
      <c r="H453" s="1" t="s">
        <v>23</v>
      </c>
      <c r="I453" t="s">
        <v>500</v>
      </c>
      <c r="J453" t="s">
        <v>567</v>
      </c>
      <c r="K453">
        <v>0</v>
      </c>
      <c r="L453" t="s">
        <v>500</v>
      </c>
      <c r="M453" s="208" t="s">
        <v>506</v>
      </c>
      <c r="N453" t="s">
        <v>23</v>
      </c>
      <c r="O453" s="5" t="str">
        <f t="shared" si="61"/>
        <v>N</v>
      </c>
      <c r="P453" t="s">
        <v>475</v>
      </c>
      <c r="Q453" s="200" t="s">
        <v>475</v>
      </c>
      <c r="R453" s="200" t="str">
        <f t="shared" si="60"/>
        <v/>
      </c>
      <c r="S453" s="201"/>
      <c r="T453" t="s">
        <v>475</v>
      </c>
      <c r="U453" s="201"/>
      <c r="W453" s="201"/>
      <c r="X453" s="202">
        <v>0</v>
      </c>
      <c r="Y453" s="200" t="s">
        <v>475</v>
      </c>
      <c r="Z453" s="5" t="s">
        <v>475</v>
      </c>
      <c r="AA453" s="200" t="str">
        <f t="shared" si="62"/>
        <v/>
      </c>
      <c r="AB453" s="200" t="str">
        <f t="shared" si="63"/>
        <v/>
      </c>
      <c r="AC453" s="201"/>
      <c r="AD453" s="201"/>
      <c r="AE453" s="77">
        <f t="shared" si="64"/>
        <v>0</v>
      </c>
      <c r="AF453" s="77">
        <f t="shared" si="65"/>
        <v>0</v>
      </c>
      <c r="AG453" s="77">
        <f t="array" ref="AG453">IFERROR($D453*U,0)</f>
        <v>0</v>
      </c>
      <c r="AH453" s="77">
        <f t="shared" si="59"/>
        <v>0</v>
      </c>
      <c r="AI453" s="77">
        <f t="shared" si="59"/>
        <v>0</v>
      </c>
      <c r="AJ453" s="203"/>
      <c r="AK453" s="203"/>
      <c r="AL453" s="203"/>
      <c r="AM453" s="203"/>
      <c r="AN453" t="s">
        <v>22</v>
      </c>
      <c r="AO453" t="s">
        <v>1489</v>
      </c>
      <c r="AP453" t="s">
        <v>475</v>
      </c>
    </row>
    <row r="454" spans="1:43" customFormat="1" x14ac:dyDescent="0.25">
      <c r="A454" s="198">
        <v>45291</v>
      </c>
      <c r="B454" t="s">
        <v>1490</v>
      </c>
      <c r="C454" t="s">
        <v>1491</v>
      </c>
      <c r="D454" s="5">
        <f t="shared" si="66"/>
        <v>19635</v>
      </c>
      <c r="E454" s="199">
        <v>1</v>
      </c>
      <c r="F454" s="5">
        <v>270708</v>
      </c>
      <c r="G454" s="5">
        <v>251073</v>
      </c>
      <c r="H454" s="1" t="s">
        <v>24</v>
      </c>
      <c r="I454" t="s">
        <v>473</v>
      </c>
      <c r="J454" t="s">
        <v>474</v>
      </c>
      <c r="K454">
        <v>0</v>
      </c>
      <c r="L454" t="s">
        <v>473</v>
      </c>
      <c r="M454" t="s">
        <v>473</v>
      </c>
      <c r="N454" t="s">
        <v>23</v>
      </c>
      <c r="O454" s="5" t="str">
        <f t="shared" si="61"/>
        <v>N</v>
      </c>
      <c r="P454" t="s">
        <v>475</v>
      </c>
      <c r="Q454" s="200" t="s">
        <v>475</v>
      </c>
      <c r="R454" s="200" t="str">
        <f t="shared" si="60"/>
        <v/>
      </c>
      <c r="S454" s="201"/>
      <c r="T454" t="s">
        <v>475</v>
      </c>
      <c r="U454" s="201"/>
      <c r="W454" s="201"/>
      <c r="X454" s="202">
        <v>0</v>
      </c>
      <c r="Y454" s="200" t="s">
        <v>475</v>
      </c>
      <c r="Z454" s="5" t="s">
        <v>475</v>
      </c>
      <c r="AA454" s="200" t="str">
        <f t="shared" si="62"/>
        <v/>
      </c>
      <c r="AB454" s="200" t="str">
        <f t="shared" si="63"/>
        <v/>
      </c>
      <c r="AC454" s="201"/>
      <c r="AD454" s="201"/>
      <c r="AE454" s="77">
        <f t="shared" si="64"/>
        <v>0</v>
      </c>
      <c r="AF454" s="77">
        <f t="shared" si="65"/>
        <v>0</v>
      </c>
      <c r="AG454" s="77">
        <f t="array" ref="AG454">IFERROR($D454*U,0)</f>
        <v>0</v>
      </c>
      <c r="AH454" s="77">
        <f t="shared" si="59"/>
        <v>0</v>
      </c>
      <c r="AI454" s="77">
        <f t="shared" si="59"/>
        <v>0</v>
      </c>
      <c r="AJ454" s="203"/>
      <c r="AK454" s="203"/>
      <c r="AL454" s="203"/>
      <c r="AM454" s="203"/>
      <c r="AN454" t="s">
        <v>475</v>
      </c>
      <c r="AO454" t="s">
        <v>475</v>
      </c>
      <c r="AP454" t="s">
        <v>475</v>
      </c>
    </row>
    <row r="455" spans="1:43" customFormat="1" x14ac:dyDescent="0.25">
      <c r="A455" s="198">
        <v>45291</v>
      </c>
      <c r="B455" t="s">
        <v>1492</v>
      </c>
      <c r="C455" t="s">
        <v>1493</v>
      </c>
      <c r="D455" s="5">
        <f t="shared" si="66"/>
        <v>39.820000000000164</v>
      </c>
      <c r="E455" s="199">
        <v>1</v>
      </c>
      <c r="F455" s="5">
        <v>3138.52</v>
      </c>
      <c r="G455" s="5">
        <v>3098.7</v>
      </c>
      <c r="H455" s="1" t="s">
        <v>24</v>
      </c>
      <c r="I455" t="s">
        <v>473</v>
      </c>
      <c r="J455" t="s">
        <v>474</v>
      </c>
      <c r="K455">
        <v>0</v>
      </c>
      <c r="L455" t="s">
        <v>473</v>
      </c>
      <c r="M455" t="s">
        <v>473</v>
      </c>
      <c r="N455" t="s">
        <v>23</v>
      </c>
      <c r="O455" s="5" t="str">
        <f t="shared" si="61"/>
        <v>N</v>
      </c>
      <c r="P455" t="s">
        <v>475</v>
      </c>
      <c r="Q455" s="200" t="s">
        <v>475</v>
      </c>
      <c r="R455" s="200" t="str">
        <f t="shared" si="60"/>
        <v/>
      </c>
      <c r="S455" s="201"/>
      <c r="T455" t="s">
        <v>475</v>
      </c>
      <c r="U455" s="201"/>
      <c r="W455" s="201"/>
      <c r="X455" s="202">
        <v>0</v>
      </c>
      <c r="Y455" s="200" t="s">
        <v>475</v>
      </c>
      <c r="Z455" s="5" t="s">
        <v>475</v>
      </c>
      <c r="AA455" s="200" t="str">
        <f t="shared" si="62"/>
        <v/>
      </c>
      <c r="AB455" s="200" t="str">
        <f t="shared" si="63"/>
        <v/>
      </c>
      <c r="AC455" s="201"/>
      <c r="AD455" s="201"/>
      <c r="AE455" s="77">
        <f t="shared" si="64"/>
        <v>0</v>
      </c>
      <c r="AF455" s="77">
        <f t="shared" si="65"/>
        <v>0</v>
      </c>
      <c r="AG455" s="77">
        <f t="array" ref="AG455">IFERROR($D455*U,0)</f>
        <v>0</v>
      </c>
      <c r="AH455" s="77">
        <f t="shared" si="59"/>
        <v>0</v>
      </c>
      <c r="AI455" s="77">
        <f t="shared" si="59"/>
        <v>0</v>
      </c>
      <c r="AJ455" s="203"/>
      <c r="AK455" s="203"/>
      <c r="AL455" s="203"/>
      <c r="AM455" s="203"/>
      <c r="AN455" t="s">
        <v>475</v>
      </c>
      <c r="AO455" t="s">
        <v>475</v>
      </c>
      <c r="AP455" t="s">
        <v>475</v>
      </c>
    </row>
    <row r="456" spans="1:43" customFormat="1" x14ac:dyDescent="0.25">
      <c r="A456" s="198">
        <v>45291</v>
      </c>
      <c r="B456" t="s">
        <v>1494</v>
      </c>
      <c r="C456" t="s">
        <v>1495</v>
      </c>
      <c r="D456" s="5">
        <f t="shared" si="66"/>
        <v>31004.190000000002</v>
      </c>
      <c r="E456" s="199">
        <v>1</v>
      </c>
      <c r="F456" s="5">
        <v>49403.58</v>
      </c>
      <c r="G456" s="5">
        <v>18399.39</v>
      </c>
      <c r="H456" s="1" t="s">
        <v>23</v>
      </c>
      <c r="I456" t="s">
        <v>500</v>
      </c>
      <c r="J456" t="s">
        <v>474</v>
      </c>
      <c r="K456">
        <v>0</v>
      </c>
      <c r="L456" t="s">
        <v>500</v>
      </c>
      <c r="N456" t="s">
        <v>23</v>
      </c>
      <c r="O456" s="5" t="str">
        <f t="shared" si="61"/>
        <v>N</v>
      </c>
      <c r="P456" t="s">
        <v>475</v>
      </c>
      <c r="Q456" s="200" t="s">
        <v>475</v>
      </c>
      <c r="R456" s="200" t="str">
        <f t="shared" si="60"/>
        <v/>
      </c>
      <c r="S456" s="201"/>
      <c r="T456" t="s">
        <v>475</v>
      </c>
      <c r="U456" s="201"/>
      <c r="W456" s="201"/>
      <c r="X456" s="202">
        <v>0</v>
      </c>
      <c r="Y456" s="200" t="s">
        <v>475</v>
      </c>
      <c r="Z456" s="5" t="s">
        <v>475</v>
      </c>
      <c r="AA456" s="200" t="str">
        <f t="shared" si="62"/>
        <v/>
      </c>
      <c r="AB456" s="200" t="str">
        <f t="shared" si="63"/>
        <v/>
      </c>
      <c r="AC456" s="201"/>
      <c r="AD456" s="201"/>
      <c r="AE456" s="77">
        <f t="shared" si="64"/>
        <v>0</v>
      </c>
      <c r="AF456" s="77">
        <f t="shared" si="65"/>
        <v>0</v>
      </c>
      <c r="AG456" s="77">
        <f t="array" ref="AG456">IFERROR($D456*U,0)</f>
        <v>0</v>
      </c>
      <c r="AH456" s="77">
        <f t="shared" si="59"/>
        <v>0</v>
      </c>
      <c r="AI456" s="77">
        <f t="shared" si="59"/>
        <v>0</v>
      </c>
      <c r="AJ456" s="203"/>
      <c r="AK456" s="203"/>
      <c r="AL456" s="203"/>
      <c r="AM456" s="203"/>
      <c r="AN456" t="s">
        <v>475</v>
      </c>
      <c r="AO456" t="s">
        <v>475</v>
      </c>
      <c r="AP456" t="s">
        <v>475</v>
      </c>
    </row>
    <row r="457" spans="1:43" customFormat="1" x14ac:dyDescent="0.25">
      <c r="A457" s="198">
        <v>45291</v>
      </c>
      <c r="B457" t="s">
        <v>1496</v>
      </c>
      <c r="C457" t="s">
        <v>1497</v>
      </c>
      <c r="D457" s="5">
        <f t="shared" si="66"/>
        <v>4057848.08</v>
      </c>
      <c r="E457" s="199">
        <v>1</v>
      </c>
      <c r="F457" s="5">
        <v>4154265.84</v>
      </c>
      <c r="G457" s="5">
        <v>96417.76</v>
      </c>
      <c r="H457" s="1" t="s">
        <v>23</v>
      </c>
      <c r="I457" t="s">
        <v>500</v>
      </c>
      <c r="J457" t="s">
        <v>790</v>
      </c>
      <c r="K457">
        <v>1</v>
      </c>
      <c r="L457" t="s">
        <v>500</v>
      </c>
      <c r="N457" t="s">
        <v>24</v>
      </c>
      <c r="O457" s="5" t="str">
        <f t="shared" si="61"/>
        <v>N</v>
      </c>
      <c r="P457" t="s">
        <v>475</v>
      </c>
      <c r="Q457" s="200" t="s">
        <v>475</v>
      </c>
      <c r="R457" s="200" t="str">
        <f t="shared" si="60"/>
        <v/>
      </c>
      <c r="S457" s="201"/>
      <c r="T457" t="s">
        <v>475</v>
      </c>
      <c r="U457" s="201"/>
      <c r="W457" s="201"/>
      <c r="X457" s="202">
        <v>0</v>
      </c>
      <c r="Y457" s="200" t="s">
        <v>475</v>
      </c>
      <c r="Z457" s="5" t="s">
        <v>475</v>
      </c>
      <c r="AA457" s="200" t="str">
        <f t="shared" si="62"/>
        <v/>
      </c>
      <c r="AB457" s="200" t="str">
        <f t="shared" si="63"/>
        <v/>
      </c>
      <c r="AC457" s="201"/>
      <c r="AD457" s="201"/>
      <c r="AE457" s="77">
        <f t="shared" si="64"/>
        <v>0</v>
      </c>
      <c r="AF457" s="77">
        <f t="shared" si="65"/>
        <v>0</v>
      </c>
      <c r="AG457" s="77">
        <f t="array" ref="AG457">IFERROR($D457*U,0)</f>
        <v>0</v>
      </c>
      <c r="AH457" s="77">
        <f t="shared" si="59"/>
        <v>0</v>
      </c>
      <c r="AI457" s="77">
        <f t="shared" si="59"/>
        <v>0</v>
      </c>
      <c r="AJ457" s="203"/>
      <c r="AK457" s="203"/>
      <c r="AL457" s="203"/>
      <c r="AM457" s="203"/>
      <c r="AN457" t="s">
        <v>475</v>
      </c>
      <c r="AO457" t="s">
        <v>475</v>
      </c>
      <c r="AP457" t="s">
        <v>475</v>
      </c>
    </row>
    <row r="458" spans="1:43" customFormat="1" x14ac:dyDescent="0.25">
      <c r="A458" s="198">
        <v>45291</v>
      </c>
      <c r="B458" t="s">
        <v>1498</v>
      </c>
      <c r="C458" t="s">
        <v>1499</v>
      </c>
      <c r="D458" s="5">
        <f t="shared" si="66"/>
        <v>1379503.38</v>
      </c>
      <c r="E458" s="199">
        <v>1</v>
      </c>
      <c r="F458" s="5">
        <v>1381720.6099999999</v>
      </c>
      <c r="G458" s="5">
        <v>2217.23</v>
      </c>
      <c r="H458" s="1" t="s">
        <v>24</v>
      </c>
      <c r="I458" t="s">
        <v>482</v>
      </c>
      <c r="J458" t="s">
        <v>592</v>
      </c>
      <c r="K458">
        <v>0</v>
      </c>
      <c r="L458" t="s">
        <v>483</v>
      </c>
      <c r="M458" t="s">
        <v>483</v>
      </c>
      <c r="N458" t="s">
        <v>23</v>
      </c>
      <c r="O458" s="5" t="str">
        <f t="shared" si="61"/>
        <v>N</v>
      </c>
      <c r="P458">
        <v>0</v>
      </c>
      <c r="Q458" s="200">
        <v>0</v>
      </c>
      <c r="R458" s="200">
        <f t="shared" si="60"/>
        <v>0</v>
      </c>
      <c r="S458" s="201"/>
      <c r="T458">
        <v>0</v>
      </c>
      <c r="U458" s="201"/>
      <c r="W458" s="201"/>
      <c r="X458" s="202">
        <v>0</v>
      </c>
      <c r="Y458" s="200">
        <v>0</v>
      </c>
      <c r="Z458" s="5">
        <v>0</v>
      </c>
      <c r="AA458" s="200">
        <f t="shared" si="62"/>
        <v>0</v>
      </c>
      <c r="AB458" s="200">
        <f t="shared" si="63"/>
        <v>0</v>
      </c>
      <c r="AC458" s="201"/>
      <c r="AD458" s="201"/>
      <c r="AE458" s="77">
        <f t="shared" si="64"/>
        <v>0</v>
      </c>
      <c r="AF458" s="77">
        <f t="shared" si="65"/>
        <v>0</v>
      </c>
      <c r="AG458" s="77">
        <f t="array" ref="AG458">IFERROR($D458*U,0)</f>
        <v>0</v>
      </c>
      <c r="AH458" s="77">
        <f t="shared" si="59"/>
        <v>0</v>
      </c>
      <c r="AI458" s="77">
        <f t="shared" si="59"/>
        <v>0</v>
      </c>
      <c r="AJ458" s="203"/>
      <c r="AK458" s="203"/>
      <c r="AL458" s="203"/>
      <c r="AM458" s="203"/>
      <c r="AN458" t="s">
        <v>25</v>
      </c>
      <c r="AO458" t="s">
        <v>1500</v>
      </c>
      <c r="AP458" t="s">
        <v>1501</v>
      </c>
      <c r="AQ458" s="208" t="s">
        <v>490</v>
      </c>
    </row>
    <row r="459" spans="1:43" customFormat="1" x14ac:dyDescent="0.25">
      <c r="A459" s="198">
        <v>45291</v>
      </c>
      <c r="B459" t="s">
        <v>1502</v>
      </c>
      <c r="C459" t="s">
        <v>1503</v>
      </c>
      <c r="D459" s="5">
        <f t="shared" si="66"/>
        <v>260669.47</v>
      </c>
      <c r="E459" s="199">
        <v>0</v>
      </c>
      <c r="F459" s="5">
        <v>260669.47</v>
      </c>
      <c r="G459" s="5">
        <v>0</v>
      </c>
      <c r="H459" s="1" t="s">
        <v>23</v>
      </c>
      <c r="I459" t="s">
        <v>500</v>
      </c>
      <c r="J459" t="s">
        <v>504</v>
      </c>
      <c r="K459">
        <v>1</v>
      </c>
      <c r="L459" t="s">
        <v>500</v>
      </c>
      <c r="N459" t="s">
        <v>24</v>
      </c>
      <c r="O459" s="5" t="str">
        <f t="shared" si="61"/>
        <v>N</v>
      </c>
      <c r="P459" t="s">
        <v>475</v>
      </c>
      <c r="Q459" s="200" t="s">
        <v>475</v>
      </c>
      <c r="R459" s="200" t="str">
        <f t="shared" si="60"/>
        <v/>
      </c>
      <c r="S459" s="201"/>
      <c r="T459" t="s">
        <v>475</v>
      </c>
      <c r="U459" s="201"/>
      <c r="W459" s="201"/>
      <c r="X459" s="202">
        <v>0</v>
      </c>
      <c r="Y459" s="200" t="s">
        <v>475</v>
      </c>
      <c r="Z459" s="5" t="s">
        <v>475</v>
      </c>
      <c r="AA459" s="200" t="str">
        <f t="shared" si="62"/>
        <v/>
      </c>
      <c r="AB459" s="200" t="str">
        <f t="shared" si="63"/>
        <v/>
      </c>
      <c r="AC459" s="201"/>
      <c r="AD459" s="201"/>
      <c r="AE459" s="77">
        <f t="shared" si="64"/>
        <v>0</v>
      </c>
      <c r="AF459" s="77">
        <f t="shared" si="65"/>
        <v>0</v>
      </c>
      <c r="AG459" s="77">
        <f t="array" ref="AG459">IFERROR($D459*U,0)</f>
        <v>0</v>
      </c>
      <c r="AH459" s="77">
        <f t="shared" si="59"/>
        <v>0</v>
      </c>
      <c r="AI459" s="77">
        <f t="shared" si="59"/>
        <v>0</v>
      </c>
      <c r="AJ459" s="203"/>
      <c r="AK459" s="203"/>
      <c r="AL459" s="203"/>
      <c r="AM459" s="203"/>
      <c r="AN459" t="s">
        <v>475</v>
      </c>
      <c r="AO459" t="s">
        <v>475</v>
      </c>
      <c r="AP459" t="s">
        <v>475</v>
      </c>
    </row>
    <row r="460" spans="1:43" customFormat="1" x14ac:dyDescent="0.25">
      <c r="A460" s="198">
        <v>45291</v>
      </c>
      <c r="B460" t="s">
        <v>1504</v>
      </c>
      <c r="C460" t="s">
        <v>1505</v>
      </c>
      <c r="D460" s="5">
        <f t="shared" si="66"/>
        <v>63306.200000000012</v>
      </c>
      <c r="E460" s="199">
        <v>1</v>
      </c>
      <c r="F460" s="5">
        <v>256115.20000000001</v>
      </c>
      <c r="G460" s="5">
        <v>192809</v>
      </c>
      <c r="H460" s="1" t="s">
        <v>24</v>
      </c>
      <c r="I460" t="s">
        <v>473</v>
      </c>
      <c r="J460" t="s">
        <v>474</v>
      </c>
      <c r="K460">
        <v>0</v>
      </c>
      <c r="L460" t="s">
        <v>473</v>
      </c>
      <c r="M460" t="s">
        <v>473</v>
      </c>
      <c r="N460" t="s">
        <v>23</v>
      </c>
      <c r="O460" s="5" t="str">
        <f t="shared" si="61"/>
        <v>N</v>
      </c>
      <c r="P460" t="s">
        <v>475</v>
      </c>
      <c r="Q460" s="200" t="s">
        <v>475</v>
      </c>
      <c r="R460" s="200" t="str">
        <f t="shared" si="60"/>
        <v/>
      </c>
      <c r="S460" s="201"/>
      <c r="T460" t="s">
        <v>475</v>
      </c>
      <c r="U460" s="201"/>
      <c r="W460" s="201"/>
      <c r="X460" s="202">
        <v>0</v>
      </c>
      <c r="Y460" s="200" t="s">
        <v>475</v>
      </c>
      <c r="Z460" s="5" t="s">
        <v>475</v>
      </c>
      <c r="AA460" s="200" t="str">
        <f t="shared" si="62"/>
        <v/>
      </c>
      <c r="AB460" s="200" t="str">
        <f t="shared" si="63"/>
        <v/>
      </c>
      <c r="AC460" s="201"/>
      <c r="AD460" s="201"/>
      <c r="AE460" s="77">
        <f t="shared" si="64"/>
        <v>0</v>
      </c>
      <c r="AF460" s="77">
        <f t="shared" si="65"/>
        <v>0</v>
      </c>
      <c r="AG460" s="77">
        <f t="array" ref="AG460">IFERROR($D460*U,0)</f>
        <v>0</v>
      </c>
      <c r="AH460" s="77">
        <f t="shared" si="59"/>
        <v>0</v>
      </c>
      <c r="AI460" s="77">
        <f t="shared" si="59"/>
        <v>0</v>
      </c>
      <c r="AJ460" s="203"/>
      <c r="AK460" s="203"/>
      <c r="AL460" s="203"/>
      <c r="AM460" s="203"/>
      <c r="AN460" t="s">
        <v>475</v>
      </c>
      <c r="AO460" t="s">
        <v>475</v>
      </c>
      <c r="AP460" t="s">
        <v>475</v>
      </c>
    </row>
    <row r="461" spans="1:43" customFormat="1" x14ac:dyDescent="0.25">
      <c r="A461" s="198">
        <v>45291</v>
      </c>
      <c r="B461" t="s">
        <v>1506</v>
      </c>
      <c r="C461" t="s">
        <v>1507</v>
      </c>
      <c r="D461" s="5">
        <f t="shared" si="66"/>
        <v>6111332.9400000013</v>
      </c>
      <c r="E461" s="199">
        <v>1</v>
      </c>
      <c r="F461" s="5">
        <v>15013798.800000001</v>
      </c>
      <c r="G461" s="5">
        <v>8902465.8599999994</v>
      </c>
      <c r="H461" s="1" t="s">
        <v>23</v>
      </c>
      <c r="I461" t="s">
        <v>500</v>
      </c>
      <c r="J461" t="s">
        <v>790</v>
      </c>
      <c r="K461">
        <v>1</v>
      </c>
      <c r="L461" t="s">
        <v>500</v>
      </c>
      <c r="N461" t="s">
        <v>24</v>
      </c>
      <c r="O461" s="5" t="str">
        <f t="shared" si="61"/>
        <v>N</v>
      </c>
      <c r="P461" t="s">
        <v>475</v>
      </c>
      <c r="Q461" s="200" t="s">
        <v>475</v>
      </c>
      <c r="R461" s="200" t="str">
        <f t="shared" si="60"/>
        <v/>
      </c>
      <c r="S461" s="201"/>
      <c r="T461" t="s">
        <v>475</v>
      </c>
      <c r="U461" s="201"/>
      <c r="W461" s="201"/>
      <c r="X461" s="202">
        <v>0</v>
      </c>
      <c r="Y461" s="200" t="s">
        <v>475</v>
      </c>
      <c r="Z461" s="5" t="s">
        <v>475</v>
      </c>
      <c r="AA461" s="200" t="str">
        <f t="shared" si="62"/>
        <v/>
      </c>
      <c r="AB461" s="200" t="str">
        <f t="shared" si="63"/>
        <v/>
      </c>
      <c r="AC461" s="201"/>
      <c r="AD461" s="201"/>
      <c r="AE461" s="77">
        <f t="shared" si="64"/>
        <v>0</v>
      </c>
      <c r="AF461" s="77">
        <f t="shared" si="65"/>
        <v>0</v>
      </c>
      <c r="AG461" s="77">
        <f t="array" ref="AG461">IFERROR($D461*U,0)</f>
        <v>0</v>
      </c>
      <c r="AH461" s="77">
        <f t="shared" si="59"/>
        <v>0</v>
      </c>
      <c r="AI461" s="77">
        <f t="shared" si="59"/>
        <v>0</v>
      </c>
      <c r="AJ461" s="203"/>
      <c r="AK461" s="203"/>
      <c r="AL461" s="203"/>
      <c r="AM461" s="203"/>
      <c r="AN461" t="s">
        <v>475</v>
      </c>
      <c r="AO461" t="s">
        <v>475</v>
      </c>
      <c r="AP461" t="s">
        <v>475</v>
      </c>
    </row>
    <row r="462" spans="1:43" customFormat="1" x14ac:dyDescent="0.25">
      <c r="A462" s="198">
        <v>45291</v>
      </c>
      <c r="B462" s="208" t="s">
        <v>1508</v>
      </c>
      <c r="C462" t="s">
        <v>1509</v>
      </c>
      <c r="D462" s="5">
        <f t="shared" si="66"/>
        <v>662693.16</v>
      </c>
      <c r="E462" s="199">
        <v>1</v>
      </c>
      <c r="F462" s="5">
        <v>770030.94000000006</v>
      </c>
      <c r="G462" s="5">
        <v>107337.78</v>
      </c>
      <c r="H462" s="1" t="s">
        <v>24</v>
      </c>
      <c r="I462" t="s">
        <v>473</v>
      </c>
      <c r="J462" t="s">
        <v>474</v>
      </c>
      <c r="K462">
        <v>0</v>
      </c>
      <c r="L462" t="s">
        <v>473</v>
      </c>
      <c r="M462" t="s">
        <v>473</v>
      </c>
      <c r="N462" t="s">
        <v>23</v>
      </c>
      <c r="O462" s="5" t="str">
        <f t="shared" si="61"/>
        <v>N</v>
      </c>
      <c r="P462" s="208" t="s">
        <v>487</v>
      </c>
      <c r="Q462" s="200" t="s">
        <v>475</v>
      </c>
      <c r="R462" s="204">
        <v>1</v>
      </c>
      <c r="S462" s="201"/>
      <c r="T462" t="s">
        <v>475</v>
      </c>
      <c r="U462" s="201"/>
      <c r="V462" s="208">
        <v>1</v>
      </c>
      <c r="W462" s="201"/>
      <c r="X462" s="202">
        <v>0</v>
      </c>
      <c r="Y462" s="200" t="s">
        <v>475</v>
      </c>
      <c r="Z462" s="5" t="s">
        <v>475</v>
      </c>
      <c r="AA462" s="200" t="str">
        <f t="shared" si="62"/>
        <v/>
      </c>
      <c r="AB462" s="200" t="str">
        <f t="shared" si="63"/>
        <v/>
      </c>
      <c r="AC462" s="201"/>
      <c r="AD462" s="201"/>
      <c r="AE462" s="77">
        <f t="shared" si="64"/>
        <v>662693.16</v>
      </c>
      <c r="AF462" s="77">
        <f t="shared" si="65"/>
        <v>0</v>
      </c>
      <c r="AG462" s="77">
        <f t="array" ref="AG462">IFERROR($D462*U,0)</f>
        <v>0</v>
      </c>
      <c r="AH462" s="77">
        <f t="shared" si="59"/>
        <v>0</v>
      </c>
      <c r="AI462" s="77">
        <f t="shared" si="59"/>
        <v>0</v>
      </c>
      <c r="AJ462" s="203"/>
      <c r="AK462" s="203"/>
      <c r="AL462" s="203"/>
      <c r="AM462" s="203"/>
      <c r="AN462" t="s">
        <v>475</v>
      </c>
      <c r="AO462" t="s">
        <v>475</v>
      </c>
      <c r="AP462" t="s">
        <v>475</v>
      </c>
    </row>
    <row r="463" spans="1:43" customFormat="1" x14ac:dyDescent="0.25">
      <c r="A463" s="198">
        <v>45291</v>
      </c>
      <c r="B463" t="s">
        <v>1510</v>
      </c>
      <c r="C463" t="s">
        <v>1511</v>
      </c>
      <c r="D463" s="5">
        <f t="shared" si="66"/>
        <v>7744717</v>
      </c>
      <c r="E463" s="199">
        <v>1</v>
      </c>
      <c r="F463" s="5">
        <v>8062753.8399999999</v>
      </c>
      <c r="G463" s="5">
        <v>318036.84000000003</v>
      </c>
      <c r="H463" s="1" t="s">
        <v>24</v>
      </c>
      <c r="I463" t="s">
        <v>473</v>
      </c>
      <c r="J463" t="s">
        <v>474</v>
      </c>
      <c r="K463">
        <v>0</v>
      </c>
      <c r="L463" t="s">
        <v>473</v>
      </c>
      <c r="M463" t="s">
        <v>473</v>
      </c>
      <c r="N463" t="s">
        <v>23</v>
      </c>
      <c r="O463" s="5" t="str">
        <f t="shared" si="61"/>
        <v>N</v>
      </c>
      <c r="P463" t="s">
        <v>475</v>
      </c>
      <c r="Q463" s="200" t="s">
        <v>475</v>
      </c>
      <c r="R463" s="200" t="str">
        <f t="shared" ref="R463:R502" si="67">IFERROR(V463*Q463,"")</f>
        <v/>
      </c>
      <c r="S463" s="201"/>
      <c r="T463" t="s">
        <v>475</v>
      </c>
      <c r="U463" s="201"/>
      <c r="W463" s="201"/>
      <c r="X463" s="202">
        <v>0</v>
      </c>
      <c r="Y463" s="200" t="s">
        <v>475</v>
      </c>
      <c r="Z463" s="5" t="s">
        <v>475</v>
      </c>
      <c r="AA463" s="200" t="str">
        <f t="shared" si="62"/>
        <v/>
      </c>
      <c r="AB463" s="200" t="str">
        <f t="shared" si="63"/>
        <v/>
      </c>
      <c r="AC463" s="201"/>
      <c r="AD463" s="201"/>
      <c r="AE463" s="77">
        <f t="shared" si="64"/>
        <v>0</v>
      </c>
      <c r="AF463" s="77">
        <f t="shared" si="65"/>
        <v>0</v>
      </c>
      <c r="AG463" s="77">
        <f t="array" ref="AG463">IFERROR($D463*U,0)</f>
        <v>0</v>
      </c>
      <c r="AH463" s="77">
        <f t="shared" si="59"/>
        <v>0</v>
      </c>
      <c r="AI463" s="77">
        <f t="shared" si="59"/>
        <v>0</v>
      </c>
      <c r="AJ463" s="203"/>
      <c r="AK463" s="203"/>
      <c r="AL463" s="203"/>
      <c r="AM463" s="203"/>
      <c r="AN463" t="s">
        <v>475</v>
      </c>
      <c r="AO463" t="s">
        <v>475</v>
      </c>
      <c r="AP463" t="s">
        <v>475</v>
      </c>
    </row>
    <row r="464" spans="1:43" customFormat="1" x14ac:dyDescent="0.25">
      <c r="A464" s="198">
        <v>45291</v>
      </c>
      <c r="B464" t="s">
        <v>1512</v>
      </c>
      <c r="C464" t="s">
        <v>1513</v>
      </c>
      <c r="D464" s="5">
        <f t="shared" si="66"/>
        <v>2028.08</v>
      </c>
      <c r="E464" s="199">
        <v>1</v>
      </c>
      <c r="F464" s="5">
        <v>7564.01</v>
      </c>
      <c r="G464" s="5">
        <v>5535.93</v>
      </c>
      <c r="H464" s="1" t="s">
        <v>24</v>
      </c>
      <c r="I464" t="s">
        <v>473</v>
      </c>
      <c r="J464" t="s">
        <v>474</v>
      </c>
      <c r="K464">
        <v>0</v>
      </c>
      <c r="L464" t="s">
        <v>473</v>
      </c>
      <c r="M464" t="s">
        <v>473</v>
      </c>
      <c r="N464" t="s">
        <v>23</v>
      </c>
      <c r="O464" s="5" t="str">
        <f t="shared" si="61"/>
        <v>N</v>
      </c>
      <c r="P464" t="s">
        <v>475</v>
      </c>
      <c r="Q464" s="200" t="s">
        <v>475</v>
      </c>
      <c r="R464" s="200" t="str">
        <f t="shared" si="67"/>
        <v/>
      </c>
      <c r="S464" s="201"/>
      <c r="T464" t="s">
        <v>475</v>
      </c>
      <c r="U464" s="201"/>
      <c r="W464" s="201"/>
      <c r="X464" s="202">
        <v>0</v>
      </c>
      <c r="Y464" s="200" t="s">
        <v>475</v>
      </c>
      <c r="Z464" s="5" t="s">
        <v>475</v>
      </c>
      <c r="AA464" s="200" t="str">
        <f t="shared" si="62"/>
        <v/>
      </c>
      <c r="AB464" s="200" t="str">
        <f t="shared" si="63"/>
        <v/>
      </c>
      <c r="AC464" s="201"/>
      <c r="AD464" s="201"/>
      <c r="AE464" s="77">
        <f t="shared" si="64"/>
        <v>0</v>
      </c>
      <c r="AF464" s="77">
        <f t="shared" si="65"/>
        <v>0</v>
      </c>
      <c r="AG464" s="77">
        <f t="array" ref="AG464">IFERROR($D464*U,0)</f>
        <v>0</v>
      </c>
      <c r="AH464" s="77">
        <f t="shared" si="59"/>
        <v>0</v>
      </c>
      <c r="AI464" s="77">
        <f t="shared" si="59"/>
        <v>0</v>
      </c>
      <c r="AJ464" s="203"/>
      <c r="AK464" s="203"/>
      <c r="AL464" s="203"/>
      <c r="AM464" s="203"/>
      <c r="AN464" t="s">
        <v>475</v>
      </c>
      <c r="AO464" t="s">
        <v>475</v>
      </c>
      <c r="AP464" t="s">
        <v>475</v>
      </c>
    </row>
    <row r="465" spans="1:42" customFormat="1" x14ac:dyDescent="0.25">
      <c r="A465" s="198">
        <v>45291</v>
      </c>
      <c r="B465" t="s">
        <v>1514</v>
      </c>
      <c r="C465" t="s">
        <v>1515</v>
      </c>
      <c r="D465" s="5">
        <f t="shared" si="66"/>
        <v>307712.36</v>
      </c>
      <c r="E465" s="199">
        <v>1</v>
      </c>
      <c r="F465" s="5">
        <v>752190.13</v>
      </c>
      <c r="G465" s="5">
        <v>444477.77</v>
      </c>
      <c r="H465" s="1" t="s">
        <v>24</v>
      </c>
      <c r="I465" t="s">
        <v>482</v>
      </c>
      <c r="J465" t="s">
        <v>474</v>
      </c>
      <c r="K465">
        <v>0</v>
      </c>
      <c r="L465" t="s">
        <v>483</v>
      </c>
      <c r="M465" t="s">
        <v>483</v>
      </c>
      <c r="N465" t="s">
        <v>23</v>
      </c>
      <c r="O465" s="5" t="str">
        <f t="shared" si="61"/>
        <v>N</v>
      </c>
      <c r="P465" t="s">
        <v>484</v>
      </c>
      <c r="Q465" s="200">
        <v>0</v>
      </c>
      <c r="R465" s="200">
        <f t="shared" si="67"/>
        <v>0</v>
      </c>
      <c r="S465" s="201"/>
      <c r="T465">
        <v>0</v>
      </c>
      <c r="U465" s="201"/>
      <c r="W465" s="201"/>
      <c r="X465" s="202">
        <v>0</v>
      </c>
      <c r="Y465" s="200">
        <v>0</v>
      </c>
      <c r="Z465" s="5">
        <v>0</v>
      </c>
      <c r="AA465" s="200">
        <f t="shared" si="62"/>
        <v>0</v>
      </c>
      <c r="AB465" s="200">
        <f t="shared" si="63"/>
        <v>0</v>
      </c>
      <c r="AC465" s="201"/>
      <c r="AD465" s="201"/>
      <c r="AE465" s="77">
        <f t="shared" si="64"/>
        <v>0</v>
      </c>
      <c r="AF465" s="77">
        <f t="shared" si="65"/>
        <v>0</v>
      </c>
      <c r="AG465" s="77">
        <f t="array" ref="AG465">IFERROR($D465*U,0)</f>
        <v>0</v>
      </c>
      <c r="AH465" s="77">
        <f t="shared" si="59"/>
        <v>0</v>
      </c>
      <c r="AI465" s="77">
        <f t="shared" si="59"/>
        <v>0</v>
      </c>
      <c r="AJ465" s="203"/>
      <c r="AK465" s="203"/>
      <c r="AL465" s="203"/>
      <c r="AM465" s="203"/>
      <c r="AN465" t="s">
        <v>25</v>
      </c>
      <c r="AO465" t="s">
        <v>1516</v>
      </c>
      <c r="AP465" t="s">
        <v>475</v>
      </c>
    </row>
    <row r="466" spans="1:42" customFormat="1" x14ac:dyDescent="0.25">
      <c r="A466" s="198">
        <v>45291</v>
      </c>
      <c r="B466" t="s">
        <v>1517</v>
      </c>
      <c r="C466" t="s">
        <v>1518</v>
      </c>
      <c r="D466" s="5">
        <f t="shared" si="66"/>
        <v>23948912.170000002</v>
      </c>
      <c r="E466" s="199">
        <v>1</v>
      </c>
      <c r="F466" s="5">
        <v>25050057.670000002</v>
      </c>
      <c r="G466" s="5">
        <v>1101145.5</v>
      </c>
      <c r="H466" s="1" t="s">
        <v>24</v>
      </c>
      <c r="I466" t="s">
        <v>473</v>
      </c>
      <c r="J466" t="s">
        <v>474</v>
      </c>
      <c r="K466">
        <v>0</v>
      </c>
      <c r="L466" t="s">
        <v>473</v>
      </c>
      <c r="M466" t="s">
        <v>473</v>
      </c>
      <c r="N466" t="s">
        <v>23</v>
      </c>
      <c r="O466" s="5" t="str">
        <f t="shared" si="61"/>
        <v>N</v>
      </c>
      <c r="P466" t="s">
        <v>475</v>
      </c>
      <c r="Q466" s="200" t="s">
        <v>475</v>
      </c>
      <c r="R466" s="200" t="str">
        <f t="shared" si="67"/>
        <v/>
      </c>
      <c r="S466" s="201"/>
      <c r="T466" t="s">
        <v>475</v>
      </c>
      <c r="U466" s="201"/>
      <c r="W466" s="201"/>
      <c r="X466" s="202">
        <v>0</v>
      </c>
      <c r="Y466" s="200" t="s">
        <v>475</v>
      </c>
      <c r="Z466" s="5" t="s">
        <v>475</v>
      </c>
      <c r="AA466" s="200" t="str">
        <f t="shared" si="62"/>
        <v/>
      </c>
      <c r="AB466" s="200" t="str">
        <f t="shared" si="63"/>
        <v/>
      </c>
      <c r="AC466" s="201"/>
      <c r="AD466" s="201"/>
      <c r="AE466" s="77">
        <f t="shared" si="64"/>
        <v>0</v>
      </c>
      <c r="AF466" s="77">
        <f t="shared" si="65"/>
        <v>0</v>
      </c>
      <c r="AG466" s="77">
        <f t="array" ref="AG466">IFERROR($D466*U,0)</f>
        <v>0</v>
      </c>
      <c r="AH466" s="77">
        <f t="shared" si="59"/>
        <v>0</v>
      </c>
      <c r="AI466" s="77">
        <f t="shared" si="59"/>
        <v>0</v>
      </c>
      <c r="AJ466" s="203"/>
      <c r="AK466" s="203"/>
      <c r="AL466" s="203"/>
      <c r="AM466" s="203"/>
      <c r="AN466" t="s">
        <v>475</v>
      </c>
      <c r="AO466" t="s">
        <v>475</v>
      </c>
      <c r="AP466" t="s">
        <v>475</v>
      </c>
    </row>
    <row r="467" spans="1:42" customFormat="1" x14ac:dyDescent="0.25">
      <c r="A467" s="198">
        <v>45291</v>
      </c>
      <c r="B467" t="s">
        <v>1519</v>
      </c>
      <c r="C467" t="s">
        <v>1520</v>
      </c>
      <c r="D467" s="5">
        <f t="shared" si="66"/>
        <v>6206816.71</v>
      </c>
      <c r="E467" s="199">
        <v>1</v>
      </c>
      <c r="F467" s="5">
        <v>6373019.3499999996</v>
      </c>
      <c r="G467" s="5">
        <v>166202.64000000001</v>
      </c>
      <c r="H467" s="1" t="s">
        <v>24</v>
      </c>
      <c r="I467" t="s">
        <v>473</v>
      </c>
      <c r="J467" t="s">
        <v>474</v>
      </c>
      <c r="K467">
        <v>0</v>
      </c>
      <c r="L467" t="s">
        <v>473</v>
      </c>
      <c r="M467" t="s">
        <v>473</v>
      </c>
      <c r="N467" t="s">
        <v>23</v>
      </c>
      <c r="O467" s="5" t="str">
        <f t="shared" si="61"/>
        <v>N</v>
      </c>
      <c r="P467" t="s">
        <v>475</v>
      </c>
      <c r="Q467" s="200" t="s">
        <v>475</v>
      </c>
      <c r="R467" s="200" t="str">
        <f t="shared" si="67"/>
        <v/>
      </c>
      <c r="S467" s="201"/>
      <c r="T467" t="s">
        <v>475</v>
      </c>
      <c r="U467" s="201"/>
      <c r="W467" s="201"/>
      <c r="X467" s="202">
        <v>0</v>
      </c>
      <c r="Y467" s="200" t="s">
        <v>475</v>
      </c>
      <c r="Z467" s="5" t="s">
        <v>475</v>
      </c>
      <c r="AA467" s="200" t="str">
        <f t="shared" si="62"/>
        <v/>
      </c>
      <c r="AB467" s="200" t="str">
        <f t="shared" si="63"/>
        <v/>
      </c>
      <c r="AC467" s="201"/>
      <c r="AD467" s="201"/>
      <c r="AE467" s="77">
        <f t="shared" si="64"/>
        <v>0</v>
      </c>
      <c r="AF467" s="77">
        <f t="shared" si="65"/>
        <v>0</v>
      </c>
      <c r="AG467" s="77">
        <f t="array" ref="AG467">IFERROR($D467*U,0)</f>
        <v>0</v>
      </c>
      <c r="AH467" s="77">
        <f t="shared" si="59"/>
        <v>0</v>
      </c>
      <c r="AI467" s="77">
        <f t="shared" si="59"/>
        <v>0</v>
      </c>
      <c r="AJ467" s="203"/>
      <c r="AK467" s="203"/>
      <c r="AL467" s="203"/>
      <c r="AM467" s="203"/>
      <c r="AN467" t="s">
        <v>475</v>
      </c>
      <c r="AO467" t="s">
        <v>475</v>
      </c>
      <c r="AP467" t="s">
        <v>475</v>
      </c>
    </row>
    <row r="468" spans="1:42" customFormat="1" x14ac:dyDescent="0.25">
      <c r="A468" s="198">
        <v>45291</v>
      </c>
      <c r="B468" t="s">
        <v>1521</v>
      </c>
      <c r="C468" t="s">
        <v>1522</v>
      </c>
      <c r="D468" s="5">
        <f t="shared" si="66"/>
        <v>3619953.99</v>
      </c>
      <c r="E468" s="199">
        <v>1</v>
      </c>
      <c r="F468" s="5">
        <v>3636752.58</v>
      </c>
      <c r="G468" s="5">
        <v>16798.59</v>
      </c>
      <c r="H468" s="1" t="s">
        <v>23</v>
      </c>
      <c r="I468" t="s">
        <v>500</v>
      </c>
      <c r="J468" t="s">
        <v>504</v>
      </c>
      <c r="K468">
        <v>1</v>
      </c>
      <c r="L468" t="s">
        <v>500</v>
      </c>
      <c r="N468" t="s">
        <v>24</v>
      </c>
      <c r="O468" s="5" t="str">
        <f t="shared" si="61"/>
        <v>N</v>
      </c>
      <c r="P468" t="s">
        <v>475</v>
      </c>
      <c r="Q468" s="200" t="s">
        <v>475</v>
      </c>
      <c r="R468" s="200" t="str">
        <f t="shared" si="67"/>
        <v/>
      </c>
      <c r="S468" s="201"/>
      <c r="T468" t="s">
        <v>475</v>
      </c>
      <c r="U468" s="201"/>
      <c r="W468" s="201"/>
      <c r="X468" s="202">
        <v>0</v>
      </c>
      <c r="Y468" s="200" t="s">
        <v>475</v>
      </c>
      <c r="Z468" s="5" t="s">
        <v>475</v>
      </c>
      <c r="AA468" s="200" t="str">
        <f t="shared" si="62"/>
        <v/>
      </c>
      <c r="AB468" s="200" t="str">
        <f t="shared" si="63"/>
        <v/>
      </c>
      <c r="AC468" s="201"/>
      <c r="AD468" s="201"/>
      <c r="AE468" s="77">
        <f t="shared" si="64"/>
        <v>0</v>
      </c>
      <c r="AF468" s="77">
        <f t="shared" si="65"/>
        <v>0</v>
      </c>
      <c r="AG468" s="77">
        <f t="array" ref="AG468">IFERROR($D468*U,0)</f>
        <v>0</v>
      </c>
      <c r="AH468" s="77">
        <f t="shared" si="59"/>
        <v>0</v>
      </c>
      <c r="AI468" s="77">
        <f t="shared" si="59"/>
        <v>0</v>
      </c>
      <c r="AJ468" s="203"/>
      <c r="AK468" s="203"/>
      <c r="AL468" s="203"/>
      <c r="AM468" s="203"/>
      <c r="AN468" t="s">
        <v>475</v>
      </c>
      <c r="AO468" t="s">
        <v>475</v>
      </c>
      <c r="AP468" t="s">
        <v>475</v>
      </c>
    </row>
    <row r="469" spans="1:42" customFormat="1" x14ac:dyDescent="0.25">
      <c r="A469" s="198">
        <v>45291</v>
      </c>
      <c r="B469" t="s">
        <v>1523</v>
      </c>
      <c r="C469" t="s">
        <v>1524</v>
      </c>
      <c r="D469" s="5">
        <f t="shared" si="66"/>
        <v>5328217.01</v>
      </c>
      <c r="E469" s="199">
        <v>1</v>
      </c>
      <c r="F469" s="5">
        <v>5738460.8599999994</v>
      </c>
      <c r="G469" s="5">
        <v>410243.85</v>
      </c>
      <c r="H469" s="1" t="s">
        <v>23</v>
      </c>
      <c r="I469" t="s">
        <v>500</v>
      </c>
      <c r="J469" t="s">
        <v>504</v>
      </c>
      <c r="K469">
        <v>1</v>
      </c>
      <c r="L469" t="s">
        <v>500</v>
      </c>
      <c r="N469" t="s">
        <v>24</v>
      </c>
      <c r="O469" s="5" t="str">
        <f t="shared" si="61"/>
        <v>N</v>
      </c>
      <c r="P469" t="s">
        <v>475</v>
      </c>
      <c r="Q469" s="200" t="s">
        <v>475</v>
      </c>
      <c r="R469" s="200" t="str">
        <f t="shared" si="67"/>
        <v/>
      </c>
      <c r="S469" s="201"/>
      <c r="T469" t="s">
        <v>475</v>
      </c>
      <c r="U469" s="201"/>
      <c r="W469" s="201"/>
      <c r="X469" s="202">
        <v>0</v>
      </c>
      <c r="Y469" s="200" t="s">
        <v>475</v>
      </c>
      <c r="Z469" s="5" t="s">
        <v>475</v>
      </c>
      <c r="AA469" s="200" t="str">
        <f t="shared" si="62"/>
        <v/>
      </c>
      <c r="AB469" s="200" t="str">
        <f t="shared" si="63"/>
        <v/>
      </c>
      <c r="AC469" s="201"/>
      <c r="AD469" s="201"/>
      <c r="AE469" s="77">
        <f t="shared" si="64"/>
        <v>0</v>
      </c>
      <c r="AF469" s="77">
        <f t="shared" si="65"/>
        <v>0</v>
      </c>
      <c r="AG469" s="77">
        <f t="array" ref="AG469">IFERROR($D469*U,0)</f>
        <v>0</v>
      </c>
      <c r="AH469" s="77">
        <f t="shared" si="59"/>
        <v>0</v>
      </c>
      <c r="AI469" s="77">
        <f t="shared" si="59"/>
        <v>0</v>
      </c>
      <c r="AJ469" s="203"/>
      <c r="AK469" s="203"/>
      <c r="AL469" s="203"/>
      <c r="AM469" s="203"/>
      <c r="AN469" t="s">
        <v>475</v>
      </c>
      <c r="AO469" t="s">
        <v>475</v>
      </c>
      <c r="AP469" t="s">
        <v>475</v>
      </c>
    </row>
    <row r="470" spans="1:42" customFormat="1" x14ac:dyDescent="0.25">
      <c r="A470" s="198">
        <v>45291</v>
      </c>
      <c r="B470" t="s">
        <v>1525</v>
      </c>
      <c r="C470" t="s">
        <v>1526</v>
      </c>
      <c r="D470" s="5">
        <f t="shared" si="66"/>
        <v>21399920.060000002</v>
      </c>
      <c r="E470" s="199">
        <v>1</v>
      </c>
      <c r="F470" s="5">
        <v>21416953.300000001</v>
      </c>
      <c r="G470" s="5">
        <v>17033.240000000002</v>
      </c>
      <c r="H470" s="1" t="s">
        <v>23</v>
      </c>
      <c r="I470" t="s">
        <v>500</v>
      </c>
      <c r="J470" t="s">
        <v>504</v>
      </c>
      <c r="K470">
        <v>1</v>
      </c>
      <c r="L470" t="s">
        <v>500</v>
      </c>
      <c r="N470" t="s">
        <v>24</v>
      </c>
      <c r="O470" s="5" t="str">
        <f t="shared" si="61"/>
        <v>N</v>
      </c>
      <c r="P470" t="s">
        <v>475</v>
      </c>
      <c r="Q470" s="200" t="s">
        <v>475</v>
      </c>
      <c r="R470" s="200" t="str">
        <f t="shared" si="67"/>
        <v/>
      </c>
      <c r="S470" s="201"/>
      <c r="T470" t="s">
        <v>475</v>
      </c>
      <c r="U470" s="201"/>
      <c r="W470" s="201"/>
      <c r="X470" s="202">
        <v>0</v>
      </c>
      <c r="Y470" s="200" t="s">
        <v>475</v>
      </c>
      <c r="Z470" s="5" t="s">
        <v>475</v>
      </c>
      <c r="AA470" s="200" t="str">
        <f t="shared" si="62"/>
        <v/>
      </c>
      <c r="AB470" s="200" t="str">
        <f t="shared" si="63"/>
        <v/>
      </c>
      <c r="AC470" s="201"/>
      <c r="AD470" s="201"/>
      <c r="AE470" s="77">
        <f t="shared" si="64"/>
        <v>0</v>
      </c>
      <c r="AF470" s="77">
        <f t="shared" si="65"/>
        <v>0</v>
      </c>
      <c r="AG470" s="77">
        <f t="array" ref="AG470">IFERROR($D470*U,0)</f>
        <v>0</v>
      </c>
      <c r="AH470" s="77">
        <f t="shared" si="59"/>
        <v>0</v>
      </c>
      <c r="AI470" s="77">
        <f t="shared" si="59"/>
        <v>0</v>
      </c>
      <c r="AJ470" s="203"/>
      <c r="AK470" s="203"/>
      <c r="AL470" s="203"/>
      <c r="AM470" s="203"/>
      <c r="AN470" t="s">
        <v>475</v>
      </c>
      <c r="AO470" t="s">
        <v>475</v>
      </c>
      <c r="AP470" t="s">
        <v>475</v>
      </c>
    </row>
    <row r="471" spans="1:42" customFormat="1" x14ac:dyDescent="0.25">
      <c r="A471" s="198">
        <v>45291</v>
      </c>
      <c r="B471" t="s">
        <v>1527</v>
      </c>
      <c r="C471" t="s">
        <v>1528</v>
      </c>
      <c r="D471" s="5">
        <f t="shared" si="66"/>
        <v>0</v>
      </c>
      <c r="E471" s="199">
        <v>1</v>
      </c>
      <c r="F471" s="5">
        <v>22288.43</v>
      </c>
      <c r="G471" s="5">
        <v>37624.22</v>
      </c>
      <c r="H471" s="1" t="s">
        <v>24</v>
      </c>
      <c r="I471" t="s">
        <v>482</v>
      </c>
      <c r="J471" t="s">
        <v>474</v>
      </c>
      <c r="K471">
        <v>0</v>
      </c>
      <c r="L471" t="s">
        <v>483</v>
      </c>
      <c r="M471" t="s">
        <v>483</v>
      </c>
      <c r="N471" t="s">
        <v>23</v>
      </c>
      <c r="O471" s="5" t="str">
        <f t="shared" si="61"/>
        <v>N</v>
      </c>
      <c r="P471" t="s">
        <v>484</v>
      </c>
      <c r="Q471" s="200">
        <v>0</v>
      </c>
      <c r="R471" s="200">
        <f t="shared" si="67"/>
        <v>0</v>
      </c>
      <c r="S471" s="201"/>
      <c r="T471">
        <v>0</v>
      </c>
      <c r="U471" s="201"/>
      <c r="W471" s="201"/>
      <c r="X471" s="202">
        <v>0</v>
      </c>
      <c r="Y471" s="200">
        <v>0</v>
      </c>
      <c r="Z471" s="5">
        <v>0</v>
      </c>
      <c r="AA471" s="200">
        <f t="shared" si="62"/>
        <v>0</v>
      </c>
      <c r="AB471" s="200">
        <f t="shared" si="63"/>
        <v>0</v>
      </c>
      <c r="AC471" s="201"/>
      <c r="AD471" s="201"/>
      <c r="AE471" s="77">
        <f t="shared" si="64"/>
        <v>0</v>
      </c>
      <c r="AF471" s="77">
        <f t="shared" si="65"/>
        <v>0</v>
      </c>
      <c r="AG471" s="77">
        <f t="array" ref="AG471">IFERROR($D471*U,0)</f>
        <v>0</v>
      </c>
      <c r="AH471" s="77">
        <f t="shared" si="59"/>
        <v>0</v>
      </c>
      <c r="AI471" s="77">
        <f t="shared" si="59"/>
        <v>0</v>
      </c>
      <c r="AJ471" s="203"/>
      <c r="AK471" s="203"/>
      <c r="AL471" s="203"/>
      <c r="AM471" s="203"/>
      <c r="AN471" t="s">
        <v>25</v>
      </c>
      <c r="AO471" t="s">
        <v>1529</v>
      </c>
      <c r="AP471" t="s">
        <v>475</v>
      </c>
    </row>
    <row r="472" spans="1:42" customFormat="1" x14ac:dyDescent="0.25">
      <c r="A472" s="198">
        <v>45291</v>
      </c>
      <c r="B472" t="s">
        <v>1530</v>
      </c>
      <c r="C472" t="s">
        <v>1531</v>
      </c>
      <c r="D472" s="5">
        <f t="shared" si="66"/>
        <v>455.67999999999995</v>
      </c>
      <c r="E472" s="199">
        <v>1</v>
      </c>
      <c r="F472" s="5">
        <v>703.78</v>
      </c>
      <c r="G472" s="5">
        <v>248.1</v>
      </c>
      <c r="H472" s="1" t="s">
        <v>24</v>
      </c>
      <c r="I472" t="s">
        <v>473</v>
      </c>
      <c r="J472" t="s">
        <v>474</v>
      </c>
      <c r="K472">
        <v>0</v>
      </c>
      <c r="L472" t="s">
        <v>473</v>
      </c>
      <c r="M472" t="s">
        <v>473</v>
      </c>
      <c r="N472" t="s">
        <v>23</v>
      </c>
      <c r="O472" s="5" t="str">
        <f t="shared" si="61"/>
        <v>N</v>
      </c>
      <c r="P472" t="s">
        <v>475</v>
      </c>
      <c r="Q472" s="200" t="s">
        <v>475</v>
      </c>
      <c r="R472" s="200" t="str">
        <f t="shared" si="67"/>
        <v/>
      </c>
      <c r="S472" s="201"/>
      <c r="T472" t="s">
        <v>475</v>
      </c>
      <c r="U472" s="201"/>
      <c r="W472" s="201"/>
      <c r="X472" s="202">
        <v>0</v>
      </c>
      <c r="Y472" s="200" t="s">
        <v>475</v>
      </c>
      <c r="Z472" s="5" t="s">
        <v>475</v>
      </c>
      <c r="AA472" s="200" t="str">
        <f t="shared" si="62"/>
        <v/>
      </c>
      <c r="AB472" s="200" t="str">
        <f t="shared" si="63"/>
        <v/>
      </c>
      <c r="AC472" s="201"/>
      <c r="AD472" s="201"/>
      <c r="AE472" s="77">
        <f t="shared" si="64"/>
        <v>0</v>
      </c>
      <c r="AF472" s="77">
        <f t="shared" si="65"/>
        <v>0</v>
      </c>
      <c r="AG472" s="77">
        <f t="array" ref="AG472">IFERROR($D472*U,0)</f>
        <v>0</v>
      </c>
      <c r="AH472" s="77">
        <f t="shared" si="59"/>
        <v>0</v>
      </c>
      <c r="AI472" s="77">
        <f t="shared" si="59"/>
        <v>0</v>
      </c>
      <c r="AJ472" s="203"/>
      <c r="AK472" s="203"/>
      <c r="AL472" s="203"/>
      <c r="AM472" s="203"/>
      <c r="AN472" t="s">
        <v>475</v>
      </c>
      <c r="AO472" t="s">
        <v>475</v>
      </c>
      <c r="AP472" t="s">
        <v>475</v>
      </c>
    </row>
    <row r="473" spans="1:42" customFormat="1" x14ac:dyDescent="0.25">
      <c r="A473" s="198">
        <v>45291</v>
      </c>
      <c r="B473" t="s">
        <v>1532</v>
      </c>
      <c r="C473" t="s">
        <v>1533</v>
      </c>
      <c r="D473" s="5">
        <f t="shared" si="66"/>
        <v>8555133.7300000004</v>
      </c>
      <c r="E473" s="199">
        <v>1</v>
      </c>
      <c r="F473" s="5">
        <v>8979614.7699999996</v>
      </c>
      <c r="G473" s="5">
        <v>424481.04</v>
      </c>
      <c r="H473" s="1" t="s">
        <v>23</v>
      </c>
      <c r="I473" t="s">
        <v>500</v>
      </c>
      <c r="J473" t="s">
        <v>504</v>
      </c>
      <c r="K473">
        <v>1</v>
      </c>
      <c r="L473" t="s">
        <v>500</v>
      </c>
      <c r="M473" s="208" t="s">
        <v>506</v>
      </c>
      <c r="N473" t="s">
        <v>24</v>
      </c>
      <c r="O473" s="5" t="str">
        <f t="shared" si="61"/>
        <v>N</v>
      </c>
      <c r="P473" t="s">
        <v>475</v>
      </c>
      <c r="Q473" s="200" t="s">
        <v>475</v>
      </c>
      <c r="R473" s="200" t="str">
        <f t="shared" si="67"/>
        <v/>
      </c>
      <c r="S473" s="201"/>
      <c r="T473" t="s">
        <v>475</v>
      </c>
      <c r="U473" s="201"/>
      <c r="W473" s="201"/>
      <c r="X473" s="202">
        <v>0</v>
      </c>
      <c r="Y473" s="200" t="s">
        <v>475</v>
      </c>
      <c r="Z473" s="5" t="s">
        <v>475</v>
      </c>
      <c r="AA473" s="200" t="str">
        <f t="shared" si="62"/>
        <v/>
      </c>
      <c r="AB473" s="200" t="str">
        <f t="shared" si="63"/>
        <v/>
      </c>
      <c r="AC473" s="201"/>
      <c r="AD473" s="201"/>
      <c r="AE473" s="77">
        <f t="shared" si="64"/>
        <v>0</v>
      </c>
      <c r="AF473" s="77">
        <f t="shared" si="65"/>
        <v>0</v>
      </c>
      <c r="AG473" s="77">
        <f t="array" ref="AG473">IFERROR($D473*U,0)</f>
        <v>0</v>
      </c>
      <c r="AH473" s="77">
        <f t="shared" si="59"/>
        <v>0</v>
      </c>
      <c r="AI473" s="77">
        <f t="shared" si="59"/>
        <v>0</v>
      </c>
      <c r="AJ473" s="203"/>
      <c r="AK473" s="203"/>
      <c r="AL473" s="203"/>
      <c r="AM473" s="203"/>
      <c r="AN473" t="s">
        <v>22</v>
      </c>
      <c r="AO473" t="s">
        <v>571</v>
      </c>
      <c r="AP473" t="s">
        <v>475</v>
      </c>
    </row>
    <row r="474" spans="1:42" customFormat="1" x14ac:dyDescent="0.25">
      <c r="A474" s="198">
        <v>45291</v>
      </c>
      <c r="B474" t="s">
        <v>1534</v>
      </c>
      <c r="C474" t="s">
        <v>1535</v>
      </c>
      <c r="D474" s="5">
        <f t="shared" si="66"/>
        <v>158845.32</v>
      </c>
      <c r="E474" s="199">
        <v>0</v>
      </c>
      <c r="F474" s="5">
        <v>158845.32</v>
      </c>
      <c r="G474" s="5">
        <v>0</v>
      </c>
      <c r="H474" s="1" t="s">
        <v>23</v>
      </c>
      <c r="I474" t="s">
        <v>500</v>
      </c>
      <c r="J474" t="s">
        <v>504</v>
      </c>
      <c r="K474">
        <v>1</v>
      </c>
      <c r="L474" t="s">
        <v>500</v>
      </c>
      <c r="M474" s="208" t="s">
        <v>506</v>
      </c>
      <c r="N474" t="s">
        <v>24</v>
      </c>
      <c r="O474" s="5" t="str">
        <f t="shared" si="61"/>
        <v>N</v>
      </c>
      <c r="P474" t="s">
        <v>475</v>
      </c>
      <c r="Q474" s="200" t="s">
        <v>475</v>
      </c>
      <c r="R474" s="200" t="str">
        <f t="shared" si="67"/>
        <v/>
      </c>
      <c r="S474" s="201"/>
      <c r="T474" t="s">
        <v>475</v>
      </c>
      <c r="U474" s="201"/>
      <c r="W474" s="201"/>
      <c r="X474" s="202">
        <v>0</v>
      </c>
      <c r="Y474" s="200" t="s">
        <v>475</v>
      </c>
      <c r="Z474" s="5" t="s">
        <v>475</v>
      </c>
      <c r="AA474" s="200" t="str">
        <f t="shared" si="62"/>
        <v/>
      </c>
      <c r="AB474" s="200" t="str">
        <f t="shared" si="63"/>
        <v/>
      </c>
      <c r="AC474" s="201"/>
      <c r="AD474" s="201"/>
      <c r="AE474" s="77">
        <f t="shared" si="64"/>
        <v>0</v>
      </c>
      <c r="AF474" s="77">
        <f t="shared" si="65"/>
        <v>0</v>
      </c>
      <c r="AG474" s="77">
        <f t="array" ref="AG474">IFERROR($D474*U,0)</f>
        <v>0</v>
      </c>
      <c r="AH474" s="77">
        <f t="shared" si="59"/>
        <v>0</v>
      </c>
      <c r="AI474" s="77">
        <f t="shared" si="59"/>
        <v>0</v>
      </c>
      <c r="AJ474" s="203"/>
      <c r="AK474" s="203"/>
      <c r="AL474" s="203"/>
      <c r="AM474" s="203"/>
      <c r="AN474" t="s">
        <v>22</v>
      </c>
      <c r="AO474" t="s">
        <v>1037</v>
      </c>
      <c r="AP474" t="s">
        <v>475</v>
      </c>
    </row>
    <row r="475" spans="1:42" customFormat="1" x14ac:dyDescent="0.25">
      <c r="A475" s="198">
        <v>45291</v>
      </c>
      <c r="B475" t="s">
        <v>1536</v>
      </c>
      <c r="C475" t="s">
        <v>1537</v>
      </c>
      <c r="D475" s="5">
        <f t="shared" si="66"/>
        <v>42151802.100000001</v>
      </c>
      <c r="E475" s="199">
        <v>0</v>
      </c>
      <c r="F475" s="5">
        <v>42151802.100000001</v>
      </c>
      <c r="G475" s="5">
        <v>0</v>
      </c>
      <c r="H475" s="1" t="s">
        <v>23</v>
      </c>
      <c r="I475" t="s">
        <v>500</v>
      </c>
      <c r="J475" t="s">
        <v>504</v>
      </c>
      <c r="K475">
        <v>1</v>
      </c>
      <c r="L475" t="s">
        <v>500</v>
      </c>
      <c r="N475" t="s">
        <v>24</v>
      </c>
      <c r="O475" s="5" t="str">
        <f t="shared" si="61"/>
        <v>N</v>
      </c>
      <c r="P475" t="s">
        <v>475</v>
      </c>
      <c r="Q475" s="200" t="s">
        <v>475</v>
      </c>
      <c r="R475" s="200" t="str">
        <f t="shared" si="67"/>
        <v/>
      </c>
      <c r="S475" s="201"/>
      <c r="T475" t="s">
        <v>475</v>
      </c>
      <c r="U475" s="201"/>
      <c r="W475" s="201"/>
      <c r="X475" s="202">
        <v>0</v>
      </c>
      <c r="Y475" s="200" t="s">
        <v>475</v>
      </c>
      <c r="Z475" s="5" t="s">
        <v>475</v>
      </c>
      <c r="AA475" s="200" t="str">
        <f t="shared" si="62"/>
        <v/>
      </c>
      <c r="AB475" s="200" t="str">
        <f t="shared" si="63"/>
        <v/>
      </c>
      <c r="AC475" s="201"/>
      <c r="AD475" s="201"/>
      <c r="AE475" s="77">
        <f t="shared" si="64"/>
        <v>0</v>
      </c>
      <c r="AF475" s="77">
        <f t="shared" si="65"/>
        <v>0</v>
      </c>
      <c r="AG475" s="77">
        <f t="array" ref="AG475">IFERROR($D475*U,0)</f>
        <v>0</v>
      </c>
      <c r="AH475" s="77">
        <f t="shared" si="59"/>
        <v>0</v>
      </c>
      <c r="AI475" s="77">
        <f t="shared" si="59"/>
        <v>0</v>
      </c>
      <c r="AJ475" s="203"/>
      <c r="AK475" s="203"/>
      <c r="AL475" s="203"/>
      <c r="AM475" s="203"/>
      <c r="AN475" t="s">
        <v>475</v>
      </c>
      <c r="AO475" t="s">
        <v>475</v>
      </c>
      <c r="AP475" t="s">
        <v>475</v>
      </c>
    </row>
    <row r="476" spans="1:42" customFormat="1" x14ac:dyDescent="0.25">
      <c r="A476" s="198">
        <v>45291</v>
      </c>
      <c r="B476" t="s">
        <v>1538</v>
      </c>
      <c r="C476" t="s">
        <v>1539</v>
      </c>
      <c r="D476" s="5">
        <f t="shared" si="66"/>
        <v>190798.41</v>
      </c>
      <c r="E476" s="199">
        <v>1</v>
      </c>
      <c r="F476" s="5">
        <v>213568.76</v>
      </c>
      <c r="G476" s="5">
        <v>22770.35</v>
      </c>
      <c r="H476" s="1" t="s">
        <v>24</v>
      </c>
      <c r="I476" t="s">
        <v>473</v>
      </c>
      <c r="J476" t="s">
        <v>474</v>
      </c>
      <c r="K476">
        <v>0</v>
      </c>
      <c r="L476" t="s">
        <v>473</v>
      </c>
      <c r="M476" t="s">
        <v>473</v>
      </c>
      <c r="N476" t="s">
        <v>23</v>
      </c>
      <c r="O476" s="5" t="str">
        <f t="shared" si="61"/>
        <v>N</v>
      </c>
      <c r="P476" t="s">
        <v>475</v>
      </c>
      <c r="Q476" s="200" t="s">
        <v>475</v>
      </c>
      <c r="R476" s="200" t="str">
        <f t="shared" si="67"/>
        <v/>
      </c>
      <c r="S476" s="201"/>
      <c r="T476" t="s">
        <v>475</v>
      </c>
      <c r="U476" s="201"/>
      <c r="W476" s="201"/>
      <c r="X476" s="202">
        <v>0</v>
      </c>
      <c r="Y476" s="200" t="s">
        <v>475</v>
      </c>
      <c r="Z476" s="5" t="s">
        <v>475</v>
      </c>
      <c r="AA476" s="200" t="str">
        <f t="shared" si="62"/>
        <v/>
      </c>
      <c r="AB476" s="200" t="str">
        <f t="shared" si="63"/>
        <v/>
      </c>
      <c r="AC476" s="201"/>
      <c r="AD476" s="201"/>
      <c r="AE476" s="77">
        <f t="shared" si="64"/>
        <v>0</v>
      </c>
      <c r="AF476" s="77">
        <f t="shared" si="65"/>
        <v>0</v>
      </c>
      <c r="AG476" s="77">
        <f t="array" ref="AG476">IFERROR($D476*U,0)</f>
        <v>0</v>
      </c>
      <c r="AH476" s="77">
        <f t="shared" si="59"/>
        <v>0</v>
      </c>
      <c r="AI476" s="77">
        <f t="shared" si="59"/>
        <v>0</v>
      </c>
      <c r="AJ476" s="203"/>
      <c r="AK476" s="203"/>
      <c r="AL476" s="203"/>
      <c r="AM476" s="203"/>
      <c r="AN476" t="s">
        <v>475</v>
      </c>
      <c r="AO476" t="s">
        <v>475</v>
      </c>
      <c r="AP476" t="s">
        <v>475</v>
      </c>
    </row>
    <row r="477" spans="1:42" customFormat="1" x14ac:dyDescent="0.25">
      <c r="A477" s="198">
        <v>45291</v>
      </c>
      <c r="B477" t="s">
        <v>1540</v>
      </c>
      <c r="C477" t="s">
        <v>1541</v>
      </c>
      <c r="D477" s="5">
        <f t="shared" si="66"/>
        <v>1209324.9999999998</v>
      </c>
      <c r="E477" s="199">
        <v>1</v>
      </c>
      <c r="F477" s="5">
        <v>1210735.5099999998</v>
      </c>
      <c r="G477" s="5">
        <v>1410.51</v>
      </c>
      <c r="H477" s="1" t="s">
        <v>24</v>
      </c>
      <c r="I477" t="s">
        <v>473</v>
      </c>
      <c r="J477" t="s">
        <v>474</v>
      </c>
      <c r="K477">
        <v>0</v>
      </c>
      <c r="L477" t="s">
        <v>473</v>
      </c>
      <c r="M477" t="s">
        <v>473</v>
      </c>
      <c r="N477" t="s">
        <v>23</v>
      </c>
      <c r="O477" s="5" t="str">
        <f t="shared" si="61"/>
        <v>N</v>
      </c>
      <c r="P477" t="s">
        <v>475</v>
      </c>
      <c r="Q477" s="200" t="s">
        <v>475</v>
      </c>
      <c r="R477" s="200" t="str">
        <f t="shared" si="67"/>
        <v/>
      </c>
      <c r="S477" s="201"/>
      <c r="T477" t="s">
        <v>475</v>
      </c>
      <c r="U477" s="201"/>
      <c r="W477" s="201"/>
      <c r="X477" s="202">
        <v>0</v>
      </c>
      <c r="Y477" s="200" t="s">
        <v>475</v>
      </c>
      <c r="Z477" s="5" t="s">
        <v>475</v>
      </c>
      <c r="AA477" s="200" t="str">
        <f t="shared" si="62"/>
        <v/>
      </c>
      <c r="AB477" s="200" t="str">
        <f t="shared" si="63"/>
        <v/>
      </c>
      <c r="AC477" s="201"/>
      <c r="AD477" s="201"/>
      <c r="AE477" s="77">
        <f t="shared" si="64"/>
        <v>0</v>
      </c>
      <c r="AF477" s="77">
        <f t="shared" si="65"/>
        <v>0</v>
      </c>
      <c r="AG477" s="77">
        <f t="array" ref="AG477">IFERROR($D477*U,0)</f>
        <v>0</v>
      </c>
      <c r="AH477" s="77">
        <f t="shared" ref="AH477:AI540" si="68">IFERROR($D477*AA477,0)</f>
        <v>0</v>
      </c>
      <c r="AI477" s="77">
        <f t="shared" si="68"/>
        <v>0</v>
      </c>
      <c r="AJ477" s="203"/>
      <c r="AK477" s="203"/>
      <c r="AL477" s="203"/>
      <c r="AM477" s="203"/>
      <c r="AN477" t="s">
        <v>475</v>
      </c>
      <c r="AO477" t="s">
        <v>475</v>
      </c>
      <c r="AP477" t="s">
        <v>475</v>
      </c>
    </row>
    <row r="478" spans="1:42" customFormat="1" x14ac:dyDescent="0.25">
      <c r="A478" s="198">
        <v>45291</v>
      </c>
      <c r="B478" t="s">
        <v>1542</v>
      </c>
      <c r="C478" t="s">
        <v>1543</v>
      </c>
      <c r="D478" s="5">
        <f t="shared" si="66"/>
        <v>6859862.9100000001</v>
      </c>
      <c r="E478" s="199">
        <v>1</v>
      </c>
      <c r="F478" s="5">
        <v>7326075.9800000004</v>
      </c>
      <c r="G478" s="5">
        <v>466213.07</v>
      </c>
      <c r="H478" s="1" t="s">
        <v>23</v>
      </c>
      <c r="I478" t="s">
        <v>500</v>
      </c>
      <c r="J478" t="s">
        <v>504</v>
      </c>
      <c r="K478">
        <v>1</v>
      </c>
      <c r="L478" t="s">
        <v>500</v>
      </c>
      <c r="M478" s="208" t="s">
        <v>506</v>
      </c>
      <c r="N478" t="s">
        <v>24</v>
      </c>
      <c r="O478" s="5" t="str">
        <f t="shared" si="61"/>
        <v>N</v>
      </c>
      <c r="P478" t="s">
        <v>475</v>
      </c>
      <c r="Q478" s="200" t="s">
        <v>475</v>
      </c>
      <c r="R478" s="200" t="str">
        <f t="shared" si="67"/>
        <v/>
      </c>
      <c r="S478" s="201"/>
      <c r="T478" t="s">
        <v>475</v>
      </c>
      <c r="U478" s="201"/>
      <c r="W478" s="201"/>
      <c r="X478" s="202">
        <v>0</v>
      </c>
      <c r="Y478" s="200" t="s">
        <v>475</v>
      </c>
      <c r="Z478" s="5" t="s">
        <v>475</v>
      </c>
      <c r="AA478" s="200" t="str">
        <f t="shared" si="62"/>
        <v/>
      </c>
      <c r="AB478" s="200" t="str">
        <f t="shared" si="63"/>
        <v/>
      </c>
      <c r="AC478" s="201"/>
      <c r="AD478" s="201"/>
      <c r="AE478" s="77">
        <f t="shared" si="64"/>
        <v>0</v>
      </c>
      <c r="AF478" s="77">
        <f t="shared" si="65"/>
        <v>0</v>
      </c>
      <c r="AG478" s="77">
        <f t="array" ref="AG478">IFERROR($D478*U,0)</f>
        <v>0</v>
      </c>
      <c r="AH478" s="77">
        <f t="shared" si="68"/>
        <v>0</v>
      </c>
      <c r="AI478" s="77">
        <f t="shared" si="68"/>
        <v>0</v>
      </c>
      <c r="AJ478" s="203"/>
      <c r="AK478" s="203"/>
      <c r="AL478" s="203"/>
      <c r="AM478" s="203"/>
      <c r="AN478" t="s">
        <v>22</v>
      </c>
      <c r="AO478" t="s">
        <v>672</v>
      </c>
      <c r="AP478" t="s">
        <v>475</v>
      </c>
    </row>
    <row r="479" spans="1:42" customFormat="1" x14ac:dyDescent="0.25">
      <c r="A479" s="198">
        <v>45291</v>
      </c>
      <c r="B479" t="s">
        <v>1544</v>
      </c>
      <c r="C479" t="s">
        <v>1545</v>
      </c>
      <c r="D479" s="5">
        <f t="shared" si="66"/>
        <v>0</v>
      </c>
      <c r="E479" s="199">
        <v>1</v>
      </c>
      <c r="F479" s="5">
        <v>556168.6</v>
      </c>
      <c r="G479" s="5">
        <v>761944.44</v>
      </c>
      <c r="H479" s="1" t="s">
        <v>24</v>
      </c>
      <c r="I479" t="s">
        <v>482</v>
      </c>
      <c r="J479" t="s">
        <v>474</v>
      </c>
      <c r="K479">
        <v>0</v>
      </c>
      <c r="L479" t="s">
        <v>483</v>
      </c>
      <c r="M479" t="s">
        <v>483</v>
      </c>
      <c r="N479" t="s">
        <v>23</v>
      </c>
      <c r="O479" s="5" t="str">
        <f t="shared" si="61"/>
        <v>N</v>
      </c>
      <c r="P479" t="s">
        <v>484</v>
      </c>
      <c r="Q479" s="200">
        <v>0</v>
      </c>
      <c r="R479" s="200">
        <f t="shared" si="67"/>
        <v>0</v>
      </c>
      <c r="S479" s="201"/>
      <c r="T479">
        <v>0</v>
      </c>
      <c r="U479" s="201"/>
      <c r="W479" s="201"/>
      <c r="X479" s="202">
        <v>0</v>
      </c>
      <c r="Y479" s="200">
        <v>0</v>
      </c>
      <c r="Z479" s="5">
        <v>0</v>
      </c>
      <c r="AA479" s="200">
        <f t="shared" si="62"/>
        <v>0</v>
      </c>
      <c r="AB479" s="200">
        <f t="shared" si="63"/>
        <v>0</v>
      </c>
      <c r="AC479" s="201"/>
      <c r="AD479" s="201"/>
      <c r="AE479" s="77">
        <f t="shared" si="64"/>
        <v>0</v>
      </c>
      <c r="AF479" s="77">
        <f t="shared" si="65"/>
        <v>0</v>
      </c>
      <c r="AG479" s="77">
        <f t="array" ref="AG479">IFERROR($D479*U,0)</f>
        <v>0</v>
      </c>
      <c r="AH479" s="77">
        <f t="shared" si="68"/>
        <v>0</v>
      </c>
      <c r="AI479" s="77">
        <f t="shared" si="68"/>
        <v>0</v>
      </c>
      <c r="AJ479" s="203"/>
      <c r="AK479" s="203"/>
      <c r="AL479" s="203"/>
      <c r="AM479" s="203"/>
      <c r="AN479" t="s">
        <v>475</v>
      </c>
      <c r="AO479" t="s">
        <v>475</v>
      </c>
      <c r="AP479" t="s">
        <v>475</v>
      </c>
    </row>
    <row r="480" spans="1:42" customFormat="1" x14ac:dyDescent="0.25">
      <c r="A480" s="198">
        <v>45291</v>
      </c>
      <c r="B480" t="s">
        <v>1546</v>
      </c>
      <c r="C480" t="s">
        <v>1547</v>
      </c>
      <c r="D480" s="5">
        <f t="shared" si="66"/>
        <v>563289.85000000009</v>
      </c>
      <c r="E480" s="199">
        <v>1</v>
      </c>
      <c r="F480" s="5">
        <v>1519593.06</v>
      </c>
      <c r="G480" s="5">
        <v>956303.21</v>
      </c>
      <c r="H480" s="1" t="s">
        <v>23</v>
      </c>
      <c r="I480" t="s">
        <v>500</v>
      </c>
      <c r="J480" t="s">
        <v>504</v>
      </c>
      <c r="K480">
        <v>1</v>
      </c>
      <c r="L480" t="s">
        <v>500</v>
      </c>
      <c r="N480" t="s">
        <v>24</v>
      </c>
      <c r="O480" s="5" t="str">
        <f t="shared" si="61"/>
        <v>N</v>
      </c>
      <c r="P480" t="s">
        <v>475</v>
      </c>
      <c r="Q480" s="200" t="s">
        <v>475</v>
      </c>
      <c r="R480" s="200" t="str">
        <f t="shared" si="67"/>
        <v/>
      </c>
      <c r="S480" s="201"/>
      <c r="T480" t="s">
        <v>475</v>
      </c>
      <c r="U480" s="201"/>
      <c r="W480" s="201"/>
      <c r="X480" s="202">
        <v>0</v>
      </c>
      <c r="Y480" s="200" t="s">
        <v>475</v>
      </c>
      <c r="Z480" s="5" t="s">
        <v>475</v>
      </c>
      <c r="AA480" s="200" t="str">
        <f t="shared" si="62"/>
        <v/>
      </c>
      <c r="AB480" s="200" t="str">
        <f t="shared" si="63"/>
        <v/>
      </c>
      <c r="AC480" s="201"/>
      <c r="AD480" s="201"/>
      <c r="AE480" s="77">
        <f t="shared" si="64"/>
        <v>0</v>
      </c>
      <c r="AF480" s="77">
        <f t="shared" si="65"/>
        <v>0</v>
      </c>
      <c r="AG480" s="77">
        <f t="array" ref="AG480">IFERROR($D480*U,0)</f>
        <v>0</v>
      </c>
      <c r="AH480" s="77">
        <f t="shared" si="68"/>
        <v>0</v>
      </c>
      <c r="AI480" s="77">
        <f t="shared" si="68"/>
        <v>0</v>
      </c>
      <c r="AJ480" s="203"/>
      <c r="AK480" s="203"/>
      <c r="AL480" s="203"/>
      <c r="AM480" s="203"/>
      <c r="AN480" t="s">
        <v>475</v>
      </c>
      <c r="AO480" t="s">
        <v>475</v>
      </c>
      <c r="AP480" t="s">
        <v>475</v>
      </c>
    </row>
    <row r="481" spans="1:43" customFormat="1" x14ac:dyDescent="0.25">
      <c r="A481" s="198">
        <v>45291</v>
      </c>
      <c r="B481" t="s">
        <v>1548</v>
      </c>
      <c r="C481" t="s">
        <v>1549</v>
      </c>
      <c r="D481" s="5">
        <f t="shared" si="66"/>
        <v>128306.51000000001</v>
      </c>
      <c r="E481" s="199">
        <v>1</v>
      </c>
      <c r="F481" s="5">
        <v>162761.75</v>
      </c>
      <c r="G481" s="5">
        <v>34455.24</v>
      </c>
      <c r="H481" s="1" t="s">
        <v>24</v>
      </c>
      <c r="I481" t="s">
        <v>482</v>
      </c>
      <c r="J481" t="s">
        <v>474</v>
      </c>
      <c r="K481">
        <v>0</v>
      </c>
      <c r="L481" t="s">
        <v>483</v>
      </c>
      <c r="M481" t="s">
        <v>483</v>
      </c>
      <c r="N481" t="s">
        <v>23</v>
      </c>
      <c r="O481" s="5" t="str">
        <f t="shared" si="61"/>
        <v>N</v>
      </c>
      <c r="P481" t="s">
        <v>484</v>
      </c>
      <c r="Q481" s="200">
        <v>0</v>
      </c>
      <c r="R481" s="200">
        <f t="shared" si="67"/>
        <v>0</v>
      </c>
      <c r="S481" s="201"/>
      <c r="T481">
        <v>0</v>
      </c>
      <c r="U481" s="201"/>
      <c r="W481" s="201"/>
      <c r="X481" s="202">
        <v>0</v>
      </c>
      <c r="Y481" s="200">
        <v>0</v>
      </c>
      <c r="Z481" s="5">
        <v>0</v>
      </c>
      <c r="AA481" s="200">
        <f t="shared" si="62"/>
        <v>0</v>
      </c>
      <c r="AB481" s="200">
        <f t="shared" si="63"/>
        <v>0</v>
      </c>
      <c r="AC481" s="201"/>
      <c r="AD481" s="201"/>
      <c r="AE481" s="77">
        <f t="shared" si="64"/>
        <v>0</v>
      </c>
      <c r="AF481" s="77">
        <f t="shared" si="65"/>
        <v>0</v>
      </c>
      <c r="AG481" s="77">
        <f t="array" ref="AG481">IFERROR($D481*U,0)</f>
        <v>0</v>
      </c>
      <c r="AH481" s="77">
        <f t="shared" si="68"/>
        <v>0</v>
      </c>
      <c r="AI481" s="77">
        <f t="shared" si="68"/>
        <v>0</v>
      </c>
      <c r="AJ481" s="203"/>
      <c r="AK481" s="203"/>
      <c r="AL481" s="203"/>
      <c r="AM481" s="203"/>
      <c r="AN481" t="s">
        <v>25</v>
      </c>
      <c r="AO481" t="s">
        <v>1550</v>
      </c>
      <c r="AP481" t="s">
        <v>1551</v>
      </c>
      <c r="AQ481" s="208" t="s">
        <v>490</v>
      </c>
    </row>
    <row r="482" spans="1:43" customFormat="1" x14ac:dyDescent="0.25">
      <c r="A482" s="198">
        <v>45291</v>
      </c>
      <c r="B482" t="s">
        <v>1552</v>
      </c>
      <c r="C482" t="s">
        <v>1553</v>
      </c>
      <c r="D482" s="5">
        <f t="shared" si="66"/>
        <v>0</v>
      </c>
      <c r="E482" s="199">
        <v>1</v>
      </c>
      <c r="F482" s="5">
        <v>17152.5</v>
      </c>
      <c r="G482" s="5">
        <v>18457.5</v>
      </c>
      <c r="H482" s="1" t="s">
        <v>24</v>
      </c>
      <c r="I482" t="s">
        <v>482</v>
      </c>
      <c r="J482" t="s">
        <v>474</v>
      </c>
      <c r="K482">
        <v>0</v>
      </c>
      <c r="L482" t="s">
        <v>483</v>
      </c>
      <c r="M482" t="s">
        <v>483</v>
      </c>
      <c r="N482" t="s">
        <v>23</v>
      </c>
      <c r="O482" s="5" t="str">
        <f t="shared" si="61"/>
        <v>N</v>
      </c>
      <c r="P482" t="s">
        <v>487</v>
      </c>
      <c r="Q482" s="200">
        <v>2.6000000000000002E-2</v>
      </c>
      <c r="R482" s="200">
        <f t="shared" si="67"/>
        <v>2.6000000000000002E-2</v>
      </c>
      <c r="S482" s="201"/>
      <c r="T482">
        <v>2.5000000000000001E-2</v>
      </c>
      <c r="U482" s="201"/>
      <c r="V482">
        <v>1</v>
      </c>
      <c r="W482" s="201"/>
      <c r="X482" s="202">
        <v>0</v>
      </c>
      <c r="Y482" s="200">
        <v>0</v>
      </c>
      <c r="Z482" s="5">
        <v>2.5000000000000001E-2</v>
      </c>
      <c r="AA482" s="200">
        <f t="shared" si="62"/>
        <v>0</v>
      </c>
      <c r="AB482" s="200">
        <f t="shared" si="63"/>
        <v>2.5000000000000001E-2</v>
      </c>
      <c r="AC482" s="201"/>
      <c r="AD482" s="201"/>
      <c r="AE482" s="77">
        <f t="shared" si="64"/>
        <v>0</v>
      </c>
      <c r="AF482" s="77">
        <f t="shared" si="65"/>
        <v>0</v>
      </c>
      <c r="AG482" s="77">
        <f t="array" ref="AG482">IFERROR($D482*U,0)</f>
        <v>0</v>
      </c>
      <c r="AH482" s="77">
        <f t="shared" si="68"/>
        <v>0</v>
      </c>
      <c r="AI482" s="77">
        <f t="shared" si="68"/>
        <v>0</v>
      </c>
      <c r="AJ482" s="203"/>
      <c r="AK482" s="203"/>
      <c r="AL482" s="203"/>
      <c r="AM482" s="203"/>
      <c r="AN482" t="s">
        <v>25</v>
      </c>
      <c r="AO482" t="s">
        <v>1554</v>
      </c>
      <c r="AP482" t="s">
        <v>475</v>
      </c>
    </row>
    <row r="483" spans="1:43" customFormat="1" x14ac:dyDescent="0.25">
      <c r="A483" s="198">
        <v>45291</v>
      </c>
      <c r="B483" t="s">
        <v>1555</v>
      </c>
      <c r="C483" t="s">
        <v>1556</v>
      </c>
      <c r="D483" s="5">
        <f t="shared" si="66"/>
        <v>4510.67</v>
      </c>
      <c r="E483" s="199">
        <v>0</v>
      </c>
      <c r="F483" s="5">
        <v>4510.67</v>
      </c>
      <c r="G483" s="5">
        <v>0</v>
      </c>
      <c r="H483" s="1" t="s">
        <v>24</v>
      </c>
      <c r="I483" t="s">
        <v>482</v>
      </c>
      <c r="J483" t="s">
        <v>474</v>
      </c>
      <c r="K483">
        <v>0</v>
      </c>
      <c r="L483" t="s">
        <v>483</v>
      </c>
      <c r="M483" t="s">
        <v>483</v>
      </c>
      <c r="N483" t="s">
        <v>23</v>
      </c>
      <c r="O483" s="5" t="str">
        <f t="shared" si="61"/>
        <v>N</v>
      </c>
      <c r="P483">
        <v>0</v>
      </c>
      <c r="Q483" s="200">
        <v>0</v>
      </c>
      <c r="R483" s="200">
        <f t="shared" si="67"/>
        <v>0</v>
      </c>
      <c r="S483" s="201"/>
      <c r="T483">
        <v>0</v>
      </c>
      <c r="U483" s="201"/>
      <c r="W483" s="201"/>
      <c r="X483" s="202">
        <v>0</v>
      </c>
      <c r="Y483" s="200">
        <v>0</v>
      </c>
      <c r="Z483" s="5">
        <v>0</v>
      </c>
      <c r="AA483" s="200">
        <f t="shared" si="62"/>
        <v>0</v>
      </c>
      <c r="AB483" s="200">
        <f t="shared" si="63"/>
        <v>0</v>
      </c>
      <c r="AC483" s="201"/>
      <c r="AD483" s="201"/>
      <c r="AE483" s="77">
        <f t="shared" si="64"/>
        <v>0</v>
      </c>
      <c r="AF483" s="77">
        <f t="shared" si="65"/>
        <v>0</v>
      </c>
      <c r="AG483" s="77">
        <f t="array" ref="AG483">IFERROR($D483*U,0)</f>
        <v>0</v>
      </c>
      <c r="AH483" s="77">
        <f t="shared" si="68"/>
        <v>0</v>
      </c>
      <c r="AI483" s="77">
        <f t="shared" si="68"/>
        <v>0</v>
      </c>
      <c r="AJ483" s="203"/>
      <c r="AK483" s="203"/>
      <c r="AL483" s="203"/>
      <c r="AM483" s="203"/>
      <c r="AN483" t="s">
        <v>475</v>
      </c>
      <c r="AO483" t="s">
        <v>475</v>
      </c>
      <c r="AP483" t="s">
        <v>475</v>
      </c>
    </row>
    <row r="484" spans="1:43" customFormat="1" x14ac:dyDescent="0.25">
      <c r="A484" s="198">
        <v>45291</v>
      </c>
      <c r="B484" t="s">
        <v>1557</v>
      </c>
      <c r="C484" t="s">
        <v>1558</v>
      </c>
      <c r="D484" s="5">
        <f t="shared" si="66"/>
        <v>18566.5</v>
      </c>
      <c r="E484" s="199">
        <v>0</v>
      </c>
      <c r="F484" s="5">
        <v>18566.5</v>
      </c>
      <c r="G484" s="5">
        <v>0</v>
      </c>
      <c r="H484" s="1" t="s">
        <v>23</v>
      </c>
      <c r="I484" t="s">
        <v>500</v>
      </c>
      <c r="J484" t="s">
        <v>504</v>
      </c>
      <c r="K484">
        <v>1</v>
      </c>
      <c r="L484" t="s">
        <v>500</v>
      </c>
      <c r="N484" t="s">
        <v>24</v>
      </c>
      <c r="O484" s="5" t="str">
        <f t="shared" si="61"/>
        <v>N</v>
      </c>
      <c r="P484" t="s">
        <v>475</v>
      </c>
      <c r="Q484" s="200" t="s">
        <v>475</v>
      </c>
      <c r="R484" s="200" t="str">
        <f t="shared" si="67"/>
        <v/>
      </c>
      <c r="S484" s="201"/>
      <c r="T484" t="s">
        <v>475</v>
      </c>
      <c r="U484" s="201"/>
      <c r="W484" s="201"/>
      <c r="X484" s="202">
        <v>0</v>
      </c>
      <c r="Y484" s="200" t="s">
        <v>475</v>
      </c>
      <c r="Z484" s="5" t="s">
        <v>475</v>
      </c>
      <c r="AA484" s="200" t="str">
        <f t="shared" si="62"/>
        <v/>
      </c>
      <c r="AB484" s="200" t="str">
        <f t="shared" si="63"/>
        <v/>
      </c>
      <c r="AC484" s="201"/>
      <c r="AD484" s="201"/>
      <c r="AE484" s="77">
        <f t="shared" si="64"/>
        <v>0</v>
      </c>
      <c r="AF484" s="77">
        <f t="shared" si="65"/>
        <v>0</v>
      </c>
      <c r="AG484" s="77">
        <f t="array" ref="AG484">IFERROR($D484*U,0)</f>
        <v>0</v>
      </c>
      <c r="AH484" s="77">
        <f t="shared" si="68"/>
        <v>0</v>
      </c>
      <c r="AI484" s="77">
        <f t="shared" si="68"/>
        <v>0</v>
      </c>
      <c r="AJ484" s="203"/>
      <c r="AK484" s="203"/>
      <c r="AL484" s="203"/>
      <c r="AM484" s="203"/>
      <c r="AN484" t="s">
        <v>475</v>
      </c>
      <c r="AO484" t="s">
        <v>475</v>
      </c>
      <c r="AP484" t="s">
        <v>475</v>
      </c>
    </row>
    <row r="485" spans="1:43" customFormat="1" x14ac:dyDescent="0.25">
      <c r="A485" s="198">
        <v>45291</v>
      </c>
      <c r="B485" t="s">
        <v>1559</v>
      </c>
      <c r="C485" t="s">
        <v>1560</v>
      </c>
      <c r="D485" s="5">
        <f t="shared" si="66"/>
        <v>151974.52999999997</v>
      </c>
      <c r="E485" s="199">
        <v>1</v>
      </c>
      <c r="F485" s="5">
        <v>430320.81999999995</v>
      </c>
      <c r="G485" s="5">
        <v>278346.28999999998</v>
      </c>
      <c r="H485" s="1" t="s">
        <v>24</v>
      </c>
      <c r="I485" t="s">
        <v>473</v>
      </c>
      <c r="J485" t="s">
        <v>474</v>
      </c>
      <c r="K485">
        <v>0</v>
      </c>
      <c r="L485" t="s">
        <v>473</v>
      </c>
      <c r="M485" t="s">
        <v>473</v>
      </c>
      <c r="N485" t="s">
        <v>23</v>
      </c>
      <c r="O485" s="5" t="str">
        <f t="shared" si="61"/>
        <v>N</v>
      </c>
      <c r="P485" t="s">
        <v>475</v>
      </c>
      <c r="Q485" s="200" t="s">
        <v>475</v>
      </c>
      <c r="R485" s="200" t="str">
        <f t="shared" si="67"/>
        <v/>
      </c>
      <c r="S485" s="201"/>
      <c r="T485" t="s">
        <v>475</v>
      </c>
      <c r="U485" s="201"/>
      <c r="W485" s="201"/>
      <c r="X485" s="202">
        <v>0</v>
      </c>
      <c r="Y485" s="200" t="s">
        <v>475</v>
      </c>
      <c r="Z485" s="5" t="s">
        <v>475</v>
      </c>
      <c r="AA485" s="200" t="str">
        <f t="shared" si="62"/>
        <v/>
      </c>
      <c r="AB485" s="200" t="str">
        <f t="shared" si="63"/>
        <v/>
      </c>
      <c r="AC485" s="201"/>
      <c r="AD485" s="201"/>
      <c r="AE485" s="77">
        <f t="shared" si="64"/>
        <v>0</v>
      </c>
      <c r="AF485" s="77">
        <f t="shared" si="65"/>
        <v>0</v>
      </c>
      <c r="AG485" s="77">
        <f t="array" ref="AG485">IFERROR($D485*U,0)</f>
        <v>0</v>
      </c>
      <c r="AH485" s="77">
        <f t="shared" si="68"/>
        <v>0</v>
      </c>
      <c r="AI485" s="77">
        <f t="shared" si="68"/>
        <v>0</v>
      </c>
      <c r="AJ485" s="203"/>
      <c r="AK485" s="203"/>
      <c r="AL485" s="203"/>
      <c r="AM485" s="203"/>
      <c r="AN485" t="s">
        <v>475</v>
      </c>
      <c r="AO485" t="s">
        <v>475</v>
      </c>
      <c r="AP485" t="s">
        <v>475</v>
      </c>
    </row>
    <row r="486" spans="1:43" customFormat="1" x14ac:dyDescent="0.25">
      <c r="A486" s="198">
        <v>45291</v>
      </c>
      <c r="B486" t="s">
        <v>1561</v>
      </c>
      <c r="C486" t="s">
        <v>1562</v>
      </c>
      <c r="D486" s="5">
        <f t="shared" si="66"/>
        <v>140085.96000000002</v>
      </c>
      <c r="E486" s="199">
        <v>1</v>
      </c>
      <c r="F486" s="5">
        <v>143742.08000000002</v>
      </c>
      <c r="G486" s="5">
        <v>3656.12</v>
      </c>
      <c r="H486" s="1" t="s">
        <v>24</v>
      </c>
      <c r="I486" t="s">
        <v>473</v>
      </c>
      <c r="J486" t="s">
        <v>474</v>
      </c>
      <c r="K486">
        <v>0</v>
      </c>
      <c r="L486" t="s">
        <v>473</v>
      </c>
      <c r="M486" t="s">
        <v>473</v>
      </c>
      <c r="N486" t="s">
        <v>23</v>
      </c>
      <c r="O486" s="5" t="str">
        <f t="shared" si="61"/>
        <v>N</v>
      </c>
      <c r="P486" t="s">
        <v>475</v>
      </c>
      <c r="Q486" s="200" t="s">
        <v>475</v>
      </c>
      <c r="R486" s="200" t="str">
        <f t="shared" si="67"/>
        <v/>
      </c>
      <c r="S486" s="201"/>
      <c r="T486" t="s">
        <v>475</v>
      </c>
      <c r="U486" s="201"/>
      <c r="W486" s="201"/>
      <c r="X486" s="202">
        <v>0</v>
      </c>
      <c r="Y486" s="200" t="s">
        <v>475</v>
      </c>
      <c r="Z486" s="5" t="s">
        <v>475</v>
      </c>
      <c r="AA486" s="200" t="str">
        <f t="shared" si="62"/>
        <v/>
      </c>
      <c r="AB486" s="200" t="str">
        <f t="shared" si="63"/>
        <v/>
      </c>
      <c r="AC486" s="201"/>
      <c r="AD486" s="201"/>
      <c r="AE486" s="77">
        <f t="shared" si="64"/>
        <v>0</v>
      </c>
      <c r="AF486" s="77">
        <f t="shared" si="65"/>
        <v>0</v>
      </c>
      <c r="AG486" s="77">
        <f t="array" ref="AG486">IFERROR($D486*U,0)</f>
        <v>0</v>
      </c>
      <c r="AH486" s="77">
        <f t="shared" si="68"/>
        <v>0</v>
      </c>
      <c r="AI486" s="77">
        <f t="shared" si="68"/>
        <v>0</v>
      </c>
      <c r="AJ486" s="203"/>
      <c r="AK486" s="203"/>
      <c r="AL486" s="203"/>
      <c r="AM486" s="203"/>
      <c r="AN486" t="s">
        <v>475</v>
      </c>
      <c r="AO486" t="s">
        <v>475</v>
      </c>
      <c r="AP486" t="s">
        <v>475</v>
      </c>
    </row>
    <row r="487" spans="1:43" customFormat="1" x14ac:dyDescent="0.25">
      <c r="A487" s="198">
        <v>45291</v>
      </c>
      <c r="B487" t="s">
        <v>1563</v>
      </c>
      <c r="C487" t="s">
        <v>1564</v>
      </c>
      <c r="D487" s="5">
        <f t="shared" si="66"/>
        <v>40423.040000000001</v>
      </c>
      <c r="E487" s="199">
        <v>1</v>
      </c>
      <c r="F487" s="5">
        <v>55961.9</v>
      </c>
      <c r="G487" s="5">
        <v>15538.86</v>
      </c>
      <c r="H487" s="1" t="s">
        <v>24</v>
      </c>
      <c r="I487" t="s">
        <v>482</v>
      </c>
      <c r="J487" t="s">
        <v>474</v>
      </c>
      <c r="K487">
        <v>0</v>
      </c>
      <c r="L487" t="s">
        <v>483</v>
      </c>
      <c r="M487" t="s">
        <v>483</v>
      </c>
      <c r="N487" t="s">
        <v>23</v>
      </c>
      <c r="O487" s="5" t="str">
        <f t="shared" si="61"/>
        <v>N</v>
      </c>
      <c r="P487" t="s">
        <v>484</v>
      </c>
      <c r="Q487" s="200">
        <v>0</v>
      </c>
      <c r="R487" s="200">
        <f t="shared" si="67"/>
        <v>0</v>
      </c>
      <c r="S487" s="201"/>
      <c r="T487">
        <v>0</v>
      </c>
      <c r="U487" s="201"/>
      <c r="W487" s="201"/>
      <c r="X487" s="202">
        <v>0</v>
      </c>
      <c r="Y487" s="200">
        <v>0</v>
      </c>
      <c r="Z487" s="5">
        <v>0</v>
      </c>
      <c r="AA487" s="200">
        <f t="shared" si="62"/>
        <v>0</v>
      </c>
      <c r="AB487" s="200">
        <f t="shared" si="63"/>
        <v>0</v>
      </c>
      <c r="AC487" s="201"/>
      <c r="AD487" s="201"/>
      <c r="AE487" s="77">
        <f t="shared" si="64"/>
        <v>0</v>
      </c>
      <c r="AF487" s="77">
        <f t="shared" si="65"/>
        <v>0</v>
      </c>
      <c r="AG487" s="77">
        <f t="array" ref="AG487">IFERROR($D487*U,0)</f>
        <v>0</v>
      </c>
      <c r="AH487" s="77">
        <f t="shared" si="68"/>
        <v>0</v>
      </c>
      <c r="AI487" s="77">
        <f t="shared" si="68"/>
        <v>0</v>
      </c>
      <c r="AJ487" s="203"/>
      <c r="AK487" s="203"/>
      <c r="AL487" s="203"/>
      <c r="AM487" s="203"/>
      <c r="AN487" t="s">
        <v>25</v>
      </c>
      <c r="AO487" t="s">
        <v>1565</v>
      </c>
      <c r="AP487" t="s">
        <v>475</v>
      </c>
    </row>
    <row r="488" spans="1:43" customFormat="1" x14ac:dyDescent="0.25">
      <c r="A488" s="198">
        <v>45291</v>
      </c>
      <c r="B488" t="s">
        <v>1566</v>
      </c>
      <c r="C488" t="s">
        <v>1567</v>
      </c>
      <c r="D488" s="5">
        <f t="shared" si="66"/>
        <v>1239059.03</v>
      </c>
      <c r="E488" s="199">
        <v>1</v>
      </c>
      <c r="F488" s="5">
        <v>1261193.25</v>
      </c>
      <c r="G488" s="5">
        <v>22134.22</v>
      </c>
      <c r="H488" s="1" t="s">
        <v>24</v>
      </c>
      <c r="I488" t="s">
        <v>482</v>
      </c>
      <c r="J488" t="s">
        <v>474</v>
      </c>
      <c r="K488">
        <v>0</v>
      </c>
      <c r="L488" t="s">
        <v>483</v>
      </c>
      <c r="M488" t="s">
        <v>483</v>
      </c>
      <c r="N488" t="s">
        <v>23</v>
      </c>
      <c r="O488" s="5" t="str">
        <f t="shared" si="61"/>
        <v>N</v>
      </c>
      <c r="P488" t="s">
        <v>484</v>
      </c>
      <c r="Q488" s="200">
        <v>0</v>
      </c>
      <c r="R488" s="200">
        <f t="shared" si="67"/>
        <v>0</v>
      </c>
      <c r="S488" s="201"/>
      <c r="T488">
        <v>0</v>
      </c>
      <c r="U488" s="201"/>
      <c r="W488" s="201"/>
      <c r="X488" s="202">
        <v>0</v>
      </c>
      <c r="Y488" s="200">
        <v>0</v>
      </c>
      <c r="Z488" s="5">
        <v>0</v>
      </c>
      <c r="AA488" s="200">
        <f t="shared" si="62"/>
        <v>0</v>
      </c>
      <c r="AB488" s="200">
        <f t="shared" si="63"/>
        <v>0</v>
      </c>
      <c r="AC488" s="201"/>
      <c r="AD488" s="201"/>
      <c r="AE488" s="77">
        <f t="shared" si="64"/>
        <v>0</v>
      </c>
      <c r="AF488" s="77">
        <f t="shared" si="65"/>
        <v>0</v>
      </c>
      <c r="AG488" s="77">
        <f t="array" ref="AG488">IFERROR($D488*U,0)</f>
        <v>0</v>
      </c>
      <c r="AH488" s="77">
        <f t="shared" si="68"/>
        <v>0</v>
      </c>
      <c r="AI488" s="77">
        <f t="shared" si="68"/>
        <v>0</v>
      </c>
      <c r="AJ488" s="203"/>
      <c r="AK488" s="203"/>
      <c r="AL488" s="203"/>
      <c r="AM488" s="203"/>
      <c r="AN488" t="s">
        <v>25</v>
      </c>
      <c r="AO488" t="s">
        <v>1568</v>
      </c>
      <c r="AP488" t="s">
        <v>475</v>
      </c>
    </row>
    <row r="489" spans="1:43" customFormat="1" x14ac:dyDescent="0.25">
      <c r="A489" s="198">
        <v>45291</v>
      </c>
      <c r="B489" t="s">
        <v>1569</v>
      </c>
      <c r="C489" t="s">
        <v>1570</v>
      </c>
      <c r="D489" s="5">
        <f t="shared" si="66"/>
        <v>499183.55000000005</v>
      </c>
      <c r="E489" s="199">
        <v>0</v>
      </c>
      <c r="F489" s="5">
        <v>499183.55000000005</v>
      </c>
      <c r="G489" s="5">
        <v>0</v>
      </c>
      <c r="H489" s="1" t="s">
        <v>23</v>
      </c>
      <c r="I489" t="s">
        <v>500</v>
      </c>
      <c r="J489" t="s">
        <v>474</v>
      </c>
      <c r="K489">
        <v>0</v>
      </c>
      <c r="L489" t="s">
        <v>500</v>
      </c>
      <c r="N489" t="s">
        <v>23</v>
      </c>
      <c r="O489" s="5" t="str">
        <f t="shared" si="61"/>
        <v>N</v>
      </c>
      <c r="P489" t="s">
        <v>475</v>
      </c>
      <c r="Q489" s="200" t="s">
        <v>475</v>
      </c>
      <c r="R489" s="200" t="str">
        <f t="shared" si="67"/>
        <v/>
      </c>
      <c r="S489" s="201"/>
      <c r="T489" t="s">
        <v>475</v>
      </c>
      <c r="U489" s="201"/>
      <c r="W489" s="201"/>
      <c r="X489" s="202">
        <v>0</v>
      </c>
      <c r="Y489" s="200" t="s">
        <v>475</v>
      </c>
      <c r="Z489" s="5" t="s">
        <v>475</v>
      </c>
      <c r="AA489" s="200" t="str">
        <f t="shared" si="62"/>
        <v/>
      </c>
      <c r="AB489" s="200" t="str">
        <f t="shared" si="63"/>
        <v/>
      </c>
      <c r="AC489" s="201"/>
      <c r="AD489" s="201"/>
      <c r="AE489" s="77">
        <f t="shared" si="64"/>
        <v>0</v>
      </c>
      <c r="AF489" s="77">
        <f t="shared" si="65"/>
        <v>0</v>
      </c>
      <c r="AG489" s="77">
        <f t="array" ref="AG489">IFERROR($D489*U,0)</f>
        <v>0</v>
      </c>
      <c r="AH489" s="77">
        <f t="shared" si="68"/>
        <v>0</v>
      </c>
      <c r="AI489" s="77">
        <f t="shared" si="68"/>
        <v>0</v>
      </c>
      <c r="AJ489" s="203"/>
      <c r="AK489" s="203"/>
      <c r="AL489" s="203"/>
      <c r="AM489" s="203"/>
      <c r="AN489" t="s">
        <v>475</v>
      </c>
      <c r="AO489" t="s">
        <v>475</v>
      </c>
      <c r="AP489" t="s">
        <v>475</v>
      </c>
    </row>
    <row r="490" spans="1:43" customFormat="1" x14ac:dyDescent="0.25">
      <c r="A490" s="198">
        <v>45291</v>
      </c>
      <c r="B490" t="s">
        <v>1571</v>
      </c>
      <c r="C490" t="s">
        <v>1572</v>
      </c>
      <c r="D490" s="5">
        <f t="shared" si="66"/>
        <v>987834.57999999961</v>
      </c>
      <c r="E490" s="199">
        <v>1</v>
      </c>
      <c r="F490" s="5">
        <v>3443695.2299999995</v>
      </c>
      <c r="G490" s="5">
        <v>2455860.65</v>
      </c>
      <c r="H490" s="1" t="s">
        <v>24</v>
      </c>
      <c r="I490" t="s">
        <v>473</v>
      </c>
      <c r="J490" t="s">
        <v>474</v>
      </c>
      <c r="K490">
        <v>0</v>
      </c>
      <c r="L490" t="s">
        <v>473</v>
      </c>
      <c r="M490" t="s">
        <v>473</v>
      </c>
      <c r="N490" t="s">
        <v>23</v>
      </c>
      <c r="O490" s="5" t="str">
        <f t="shared" si="61"/>
        <v>N</v>
      </c>
      <c r="P490" t="s">
        <v>475</v>
      </c>
      <c r="Q490" s="200" t="s">
        <v>475</v>
      </c>
      <c r="R490" s="200" t="str">
        <f t="shared" si="67"/>
        <v/>
      </c>
      <c r="S490" s="201"/>
      <c r="T490" t="s">
        <v>475</v>
      </c>
      <c r="U490" s="201"/>
      <c r="W490" s="201"/>
      <c r="X490" s="202">
        <v>0</v>
      </c>
      <c r="Y490" s="200" t="s">
        <v>475</v>
      </c>
      <c r="Z490" s="5" t="s">
        <v>475</v>
      </c>
      <c r="AA490" s="200" t="str">
        <f t="shared" si="62"/>
        <v/>
      </c>
      <c r="AB490" s="200" t="str">
        <f t="shared" si="63"/>
        <v/>
      </c>
      <c r="AC490" s="201"/>
      <c r="AD490" s="201"/>
      <c r="AE490" s="77">
        <f t="shared" si="64"/>
        <v>0</v>
      </c>
      <c r="AF490" s="77">
        <f t="shared" si="65"/>
        <v>0</v>
      </c>
      <c r="AG490" s="77">
        <f t="array" ref="AG490">IFERROR($D490*U,0)</f>
        <v>0</v>
      </c>
      <c r="AH490" s="77">
        <f t="shared" si="68"/>
        <v>0</v>
      </c>
      <c r="AI490" s="77">
        <f t="shared" si="68"/>
        <v>0</v>
      </c>
      <c r="AJ490" s="203"/>
      <c r="AK490" s="203"/>
      <c r="AL490" s="203"/>
      <c r="AM490" s="203"/>
      <c r="AN490" t="s">
        <v>475</v>
      </c>
      <c r="AO490" t="s">
        <v>475</v>
      </c>
      <c r="AP490" t="s">
        <v>475</v>
      </c>
    </row>
    <row r="491" spans="1:43" customFormat="1" x14ac:dyDescent="0.25">
      <c r="A491" s="198">
        <v>45291</v>
      </c>
      <c r="B491" t="s">
        <v>1573</v>
      </c>
      <c r="C491" t="s">
        <v>1574</v>
      </c>
      <c r="D491" s="5">
        <f t="shared" si="66"/>
        <v>713847.84</v>
      </c>
      <c r="E491" s="199">
        <v>1</v>
      </c>
      <c r="F491" s="5">
        <v>728940.96</v>
      </c>
      <c r="G491" s="5">
        <v>15093.12</v>
      </c>
      <c r="H491" s="1" t="s">
        <v>24</v>
      </c>
      <c r="I491" t="s">
        <v>482</v>
      </c>
      <c r="J491" t="s">
        <v>474</v>
      </c>
      <c r="K491">
        <v>0</v>
      </c>
      <c r="L491" t="s">
        <v>483</v>
      </c>
      <c r="M491" t="s">
        <v>483</v>
      </c>
      <c r="N491" t="s">
        <v>23</v>
      </c>
      <c r="O491" s="5" t="str">
        <f t="shared" si="61"/>
        <v>N</v>
      </c>
      <c r="P491" t="s">
        <v>487</v>
      </c>
      <c r="Q491" s="200">
        <v>0</v>
      </c>
      <c r="R491" s="200">
        <f t="shared" si="67"/>
        <v>0</v>
      </c>
      <c r="S491" s="201"/>
      <c r="T491">
        <v>0</v>
      </c>
      <c r="U491" s="201"/>
      <c r="W491" s="201"/>
      <c r="X491" s="202">
        <v>0</v>
      </c>
      <c r="Y491" s="200">
        <v>0</v>
      </c>
      <c r="Z491" s="5">
        <v>0</v>
      </c>
      <c r="AA491" s="200">
        <f t="shared" si="62"/>
        <v>0</v>
      </c>
      <c r="AB491" s="200">
        <f t="shared" si="63"/>
        <v>0</v>
      </c>
      <c r="AC491" s="201"/>
      <c r="AD491" s="201"/>
      <c r="AE491" s="77">
        <f t="shared" si="64"/>
        <v>0</v>
      </c>
      <c r="AF491" s="77">
        <f t="shared" si="65"/>
        <v>0</v>
      </c>
      <c r="AG491" s="77">
        <f t="array" ref="AG491">IFERROR($D491*U,0)</f>
        <v>0</v>
      </c>
      <c r="AH491" s="77">
        <f t="shared" si="68"/>
        <v>0</v>
      </c>
      <c r="AI491" s="77">
        <f t="shared" si="68"/>
        <v>0</v>
      </c>
      <c r="AJ491" s="203"/>
      <c r="AK491" s="203"/>
      <c r="AL491" s="203"/>
      <c r="AM491" s="203"/>
      <c r="AN491" t="s">
        <v>25</v>
      </c>
      <c r="AO491" t="s">
        <v>1575</v>
      </c>
      <c r="AP491" t="s">
        <v>475</v>
      </c>
    </row>
    <row r="492" spans="1:43" customFormat="1" x14ac:dyDescent="0.25">
      <c r="A492" s="198">
        <v>45291</v>
      </c>
      <c r="B492" t="s">
        <v>1576</v>
      </c>
      <c r="C492" t="s">
        <v>1577</v>
      </c>
      <c r="D492" s="5">
        <f t="shared" si="66"/>
        <v>3859.16</v>
      </c>
      <c r="E492" s="199">
        <v>1</v>
      </c>
      <c r="F492" s="5">
        <v>5929.46</v>
      </c>
      <c r="G492" s="5">
        <v>2070.3000000000002</v>
      </c>
      <c r="H492" s="1" t="s">
        <v>24</v>
      </c>
      <c r="I492" t="s">
        <v>473</v>
      </c>
      <c r="J492" t="s">
        <v>474</v>
      </c>
      <c r="K492">
        <v>0</v>
      </c>
      <c r="L492" t="s">
        <v>473</v>
      </c>
      <c r="M492" t="s">
        <v>473</v>
      </c>
      <c r="N492" t="s">
        <v>23</v>
      </c>
      <c r="O492" s="5" t="str">
        <f t="shared" si="61"/>
        <v>N</v>
      </c>
      <c r="P492" t="s">
        <v>475</v>
      </c>
      <c r="Q492" s="200" t="s">
        <v>475</v>
      </c>
      <c r="R492" s="200" t="str">
        <f t="shared" si="67"/>
        <v/>
      </c>
      <c r="S492" s="201"/>
      <c r="T492" t="s">
        <v>475</v>
      </c>
      <c r="U492" s="201"/>
      <c r="W492" s="201"/>
      <c r="X492" s="202">
        <v>0</v>
      </c>
      <c r="Y492" s="200" t="s">
        <v>475</v>
      </c>
      <c r="Z492" s="5" t="s">
        <v>475</v>
      </c>
      <c r="AA492" s="200" t="str">
        <f t="shared" si="62"/>
        <v/>
      </c>
      <c r="AB492" s="200" t="str">
        <f t="shared" si="63"/>
        <v/>
      </c>
      <c r="AC492" s="201"/>
      <c r="AD492" s="201"/>
      <c r="AE492" s="77">
        <f t="shared" si="64"/>
        <v>0</v>
      </c>
      <c r="AF492" s="77">
        <f t="shared" si="65"/>
        <v>0</v>
      </c>
      <c r="AG492" s="77">
        <f t="array" ref="AG492">IFERROR($D492*U,0)</f>
        <v>0</v>
      </c>
      <c r="AH492" s="77">
        <f t="shared" si="68"/>
        <v>0</v>
      </c>
      <c r="AI492" s="77">
        <f t="shared" si="68"/>
        <v>0</v>
      </c>
      <c r="AJ492" s="203"/>
      <c r="AK492" s="203"/>
      <c r="AL492" s="203"/>
      <c r="AM492" s="203"/>
      <c r="AN492" t="s">
        <v>475</v>
      </c>
      <c r="AO492" t="s">
        <v>475</v>
      </c>
      <c r="AP492" t="s">
        <v>475</v>
      </c>
    </row>
    <row r="493" spans="1:43" customFormat="1" x14ac:dyDescent="0.25">
      <c r="A493" s="198">
        <v>45291</v>
      </c>
      <c r="B493" t="s">
        <v>1578</v>
      </c>
      <c r="C493" t="s">
        <v>1579</v>
      </c>
      <c r="D493" s="5">
        <f t="shared" si="66"/>
        <v>79834.979999999981</v>
      </c>
      <c r="E493" s="199">
        <v>1</v>
      </c>
      <c r="F493" s="5">
        <v>157330.79999999999</v>
      </c>
      <c r="G493" s="5">
        <v>77495.820000000007</v>
      </c>
      <c r="H493" s="1" t="s">
        <v>24</v>
      </c>
      <c r="I493" t="s">
        <v>482</v>
      </c>
      <c r="J493" t="s">
        <v>474</v>
      </c>
      <c r="K493">
        <v>0</v>
      </c>
      <c r="L493" t="s">
        <v>483</v>
      </c>
      <c r="M493" t="s">
        <v>483</v>
      </c>
      <c r="N493" t="s">
        <v>23</v>
      </c>
      <c r="O493" s="5" t="str">
        <f t="shared" si="61"/>
        <v>N</v>
      </c>
      <c r="P493" t="s">
        <v>487</v>
      </c>
      <c r="Q493" s="200">
        <v>0.38</v>
      </c>
      <c r="R493" s="200">
        <f t="shared" si="67"/>
        <v>0.38</v>
      </c>
      <c r="S493" s="201"/>
      <c r="T493">
        <v>0.09</v>
      </c>
      <c r="U493" s="201"/>
      <c r="V493">
        <v>1</v>
      </c>
      <c r="W493" s="201"/>
      <c r="X493" s="202">
        <v>0</v>
      </c>
      <c r="Y493" s="200">
        <v>0</v>
      </c>
      <c r="Z493" s="5">
        <v>0.09</v>
      </c>
      <c r="AA493" s="200">
        <f t="shared" si="62"/>
        <v>0</v>
      </c>
      <c r="AB493" s="200">
        <f t="shared" si="63"/>
        <v>0.09</v>
      </c>
      <c r="AC493" s="201"/>
      <c r="AD493" s="201"/>
      <c r="AE493" s="77">
        <f t="shared" si="64"/>
        <v>30337.292399999995</v>
      </c>
      <c r="AF493" s="77">
        <f t="shared" si="65"/>
        <v>7185.1481999999978</v>
      </c>
      <c r="AG493" s="77">
        <f t="array" ref="AG493">IFERROR($D493*U,0)</f>
        <v>0</v>
      </c>
      <c r="AH493" s="77">
        <f t="shared" si="68"/>
        <v>0</v>
      </c>
      <c r="AI493" s="77">
        <f t="shared" si="68"/>
        <v>7185.1481999999978</v>
      </c>
      <c r="AJ493" s="203"/>
      <c r="AK493" s="203"/>
      <c r="AL493" s="203"/>
      <c r="AM493" s="203"/>
      <c r="AN493" t="s">
        <v>25</v>
      </c>
      <c r="AO493" t="s">
        <v>1580</v>
      </c>
      <c r="AP493" t="s">
        <v>1581</v>
      </c>
      <c r="AQ493" s="208" t="s">
        <v>490</v>
      </c>
    </row>
    <row r="494" spans="1:43" customFormat="1" x14ac:dyDescent="0.25">
      <c r="A494" s="198">
        <v>45291</v>
      </c>
      <c r="B494" t="s">
        <v>1582</v>
      </c>
      <c r="C494" t="s">
        <v>1583</v>
      </c>
      <c r="D494" s="5">
        <f t="shared" si="66"/>
        <v>104945</v>
      </c>
      <c r="E494" s="199">
        <v>0</v>
      </c>
      <c r="F494" s="5">
        <v>104945</v>
      </c>
      <c r="G494" s="5">
        <v>0</v>
      </c>
      <c r="H494" s="1" t="s">
        <v>24</v>
      </c>
      <c r="I494" t="s">
        <v>482</v>
      </c>
      <c r="J494" t="s">
        <v>474</v>
      </c>
      <c r="K494">
        <v>0</v>
      </c>
      <c r="L494" t="s">
        <v>483</v>
      </c>
      <c r="M494" t="s">
        <v>483</v>
      </c>
      <c r="N494" t="s">
        <v>23</v>
      </c>
      <c r="O494" s="5" t="str">
        <f t="shared" si="61"/>
        <v>N</v>
      </c>
      <c r="P494" t="s">
        <v>487</v>
      </c>
      <c r="Q494" s="200">
        <v>0.03</v>
      </c>
      <c r="R494" s="200">
        <f t="shared" si="67"/>
        <v>0.03</v>
      </c>
      <c r="S494" s="201"/>
      <c r="T494">
        <v>0</v>
      </c>
      <c r="U494" s="201"/>
      <c r="V494">
        <v>1</v>
      </c>
      <c r="W494" s="201"/>
      <c r="X494" s="202">
        <v>0</v>
      </c>
      <c r="Y494" s="200">
        <v>0</v>
      </c>
      <c r="Z494" s="5">
        <v>0</v>
      </c>
      <c r="AA494" s="200">
        <f t="shared" si="62"/>
        <v>0</v>
      </c>
      <c r="AB494" s="200">
        <f t="shared" si="63"/>
        <v>0</v>
      </c>
      <c r="AC494" s="201"/>
      <c r="AD494" s="201"/>
      <c r="AE494" s="77">
        <f t="shared" si="64"/>
        <v>3148.35</v>
      </c>
      <c r="AF494" s="77">
        <f t="shared" si="65"/>
        <v>0</v>
      </c>
      <c r="AG494" s="77">
        <f t="array" ref="AG494">IFERROR($D494*U,0)</f>
        <v>0</v>
      </c>
      <c r="AH494" s="77">
        <f t="shared" si="68"/>
        <v>0</v>
      </c>
      <c r="AI494" s="77">
        <f t="shared" si="68"/>
        <v>0</v>
      </c>
      <c r="AJ494" s="203"/>
      <c r="AK494" s="203"/>
      <c r="AL494" s="203"/>
      <c r="AM494" s="203"/>
      <c r="AN494" t="s">
        <v>25</v>
      </c>
      <c r="AO494" t="s">
        <v>1584</v>
      </c>
      <c r="AP494" t="s">
        <v>475</v>
      </c>
    </row>
    <row r="495" spans="1:43" customFormat="1" x14ac:dyDescent="0.25">
      <c r="A495" s="198">
        <v>45291</v>
      </c>
      <c r="B495" t="s">
        <v>1585</v>
      </c>
      <c r="C495" t="s">
        <v>1586</v>
      </c>
      <c r="D495" s="5">
        <f t="shared" si="66"/>
        <v>231883.52000000002</v>
      </c>
      <c r="E495" s="199">
        <v>1</v>
      </c>
      <c r="F495" s="5">
        <v>322125.31</v>
      </c>
      <c r="G495" s="5">
        <v>90241.79</v>
      </c>
      <c r="H495" s="1" t="s">
        <v>24</v>
      </c>
      <c r="I495" t="s">
        <v>482</v>
      </c>
      <c r="J495" t="s">
        <v>474</v>
      </c>
      <c r="K495">
        <v>0</v>
      </c>
      <c r="L495" t="s">
        <v>483</v>
      </c>
      <c r="M495" t="s">
        <v>483</v>
      </c>
      <c r="N495" t="s">
        <v>23</v>
      </c>
      <c r="O495" s="5" t="str">
        <f t="shared" si="61"/>
        <v>N</v>
      </c>
      <c r="P495" t="s">
        <v>484</v>
      </c>
      <c r="Q495" s="200">
        <v>0</v>
      </c>
      <c r="R495" s="200">
        <f t="shared" si="67"/>
        <v>0</v>
      </c>
      <c r="S495" s="201"/>
      <c r="T495">
        <v>0</v>
      </c>
      <c r="U495" s="201"/>
      <c r="W495" s="201"/>
      <c r="X495" s="202">
        <v>0</v>
      </c>
      <c r="Y495" s="200">
        <v>0</v>
      </c>
      <c r="Z495" s="5">
        <v>0</v>
      </c>
      <c r="AA495" s="200">
        <f t="shared" si="62"/>
        <v>0</v>
      </c>
      <c r="AB495" s="200">
        <f t="shared" si="63"/>
        <v>0</v>
      </c>
      <c r="AC495" s="201"/>
      <c r="AD495" s="201"/>
      <c r="AE495" s="77">
        <f t="shared" si="64"/>
        <v>0</v>
      </c>
      <c r="AF495" s="77">
        <f t="shared" si="65"/>
        <v>0</v>
      </c>
      <c r="AG495" s="77">
        <f t="array" ref="AG495">IFERROR($D495*U,0)</f>
        <v>0</v>
      </c>
      <c r="AH495" s="77">
        <f t="shared" si="68"/>
        <v>0</v>
      </c>
      <c r="AI495" s="77">
        <f t="shared" si="68"/>
        <v>0</v>
      </c>
      <c r="AJ495" s="203"/>
      <c r="AK495" s="203"/>
      <c r="AL495" s="203"/>
      <c r="AM495" s="203"/>
      <c r="AN495" t="s">
        <v>25</v>
      </c>
      <c r="AO495" t="s">
        <v>1587</v>
      </c>
      <c r="AP495" t="s">
        <v>475</v>
      </c>
    </row>
    <row r="496" spans="1:43" customFormat="1" x14ac:dyDescent="0.25">
      <c r="A496" s="198">
        <v>45291</v>
      </c>
      <c r="B496" t="s">
        <v>1588</v>
      </c>
      <c r="C496" t="s">
        <v>1589</v>
      </c>
      <c r="D496" s="5">
        <f t="shared" si="66"/>
        <v>16928697.170000002</v>
      </c>
      <c r="E496" s="199">
        <v>0</v>
      </c>
      <c r="F496" s="5">
        <v>16928697.170000002</v>
      </c>
      <c r="G496" s="5">
        <v>0</v>
      </c>
      <c r="H496" s="1" t="s">
        <v>23</v>
      </c>
      <c r="I496" t="s">
        <v>500</v>
      </c>
      <c r="J496" t="s">
        <v>504</v>
      </c>
      <c r="K496">
        <v>1</v>
      </c>
      <c r="L496" t="s">
        <v>500</v>
      </c>
      <c r="N496" t="s">
        <v>24</v>
      </c>
      <c r="O496" s="5" t="str">
        <f t="shared" si="61"/>
        <v>N</v>
      </c>
      <c r="P496" t="s">
        <v>475</v>
      </c>
      <c r="Q496" s="200" t="s">
        <v>475</v>
      </c>
      <c r="R496" s="200" t="str">
        <f t="shared" si="67"/>
        <v/>
      </c>
      <c r="S496" s="201"/>
      <c r="T496" t="s">
        <v>475</v>
      </c>
      <c r="U496" s="201"/>
      <c r="W496" s="201"/>
      <c r="X496" s="202">
        <v>0</v>
      </c>
      <c r="Y496" s="200" t="s">
        <v>475</v>
      </c>
      <c r="Z496" s="5" t="s">
        <v>475</v>
      </c>
      <c r="AA496" s="200" t="str">
        <f t="shared" si="62"/>
        <v/>
      </c>
      <c r="AB496" s="200" t="str">
        <f t="shared" si="63"/>
        <v/>
      </c>
      <c r="AC496" s="201"/>
      <c r="AD496" s="201"/>
      <c r="AE496" s="77">
        <f t="shared" si="64"/>
        <v>0</v>
      </c>
      <c r="AF496" s="77">
        <f t="shared" si="65"/>
        <v>0</v>
      </c>
      <c r="AG496" s="77">
        <f t="array" ref="AG496">IFERROR($D496*U,0)</f>
        <v>0</v>
      </c>
      <c r="AH496" s="77">
        <f t="shared" si="68"/>
        <v>0</v>
      </c>
      <c r="AI496" s="77">
        <f t="shared" si="68"/>
        <v>0</v>
      </c>
      <c r="AJ496" s="203"/>
      <c r="AK496" s="203"/>
      <c r="AL496" s="203"/>
      <c r="AM496" s="203"/>
      <c r="AN496" t="s">
        <v>475</v>
      </c>
      <c r="AO496" t="s">
        <v>475</v>
      </c>
      <c r="AP496" t="s">
        <v>475</v>
      </c>
    </row>
    <row r="497" spans="1:43" customFormat="1" x14ac:dyDescent="0.25">
      <c r="A497" s="198">
        <v>45291</v>
      </c>
      <c r="B497" t="s">
        <v>1590</v>
      </c>
      <c r="C497" t="s">
        <v>1591</v>
      </c>
      <c r="D497" s="5">
        <f t="shared" si="66"/>
        <v>3891930.7600000002</v>
      </c>
      <c r="E497" s="199">
        <v>0</v>
      </c>
      <c r="F497" s="5">
        <v>3891930.7600000002</v>
      </c>
      <c r="G497" s="5">
        <v>0</v>
      </c>
      <c r="H497" s="1" t="s">
        <v>24</v>
      </c>
      <c r="I497" t="s">
        <v>473</v>
      </c>
      <c r="J497" t="s">
        <v>474</v>
      </c>
      <c r="K497">
        <v>0</v>
      </c>
      <c r="L497" t="s">
        <v>473</v>
      </c>
      <c r="M497" t="s">
        <v>473</v>
      </c>
      <c r="N497" t="s">
        <v>23</v>
      </c>
      <c r="O497" s="5" t="str">
        <f t="shared" si="61"/>
        <v>N</v>
      </c>
      <c r="P497" t="s">
        <v>475</v>
      </c>
      <c r="Q497" s="200" t="s">
        <v>475</v>
      </c>
      <c r="R497" s="200" t="str">
        <f t="shared" si="67"/>
        <v/>
      </c>
      <c r="S497" s="201"/>
      <c r="T497" t="s">
        <v>475</v>
      </c>
      <c r="U497" s="201"/>
      <c r="W497" s="201"/>
      <c r="X497" s="202">
        <v>0</v>
      </c>
      <c r="Y497" s="200" t="s">
        <v>475</v>
      </c>
      <c r="Z497" s="5" t="s">
        <v>475</v>
      </c>
      <c r="AA497" s="200" t="str">
        <f t="shared" si="62"/>
        <v/>
      </c>
      <c r="AB497" s="200" t="str">
        <f t="shared" si="63"/>
        <v/>
      </c>
      <c r="AC497" s="201"/>
      <c r="AD497" s="201"/>
      <c r="AE497" s="77">
        <f t="shared" si="64"/>
        <v>0</v>
      </c>
      <c r="AF497" s="77">
        <f t="shared" si="65"/>
        <v>0</v>
      </c>
      <c r="AG497" s="77">
        <f t="array" ref="AG497">IFERROR($D497*U,0)</f>
        <v>0</v>
      </c>
      <c r="AH497" s="77">
        <f t="shared" si="68"/>
        <v>0</v>
      </c>
      <c r="AI497" s="77">
        <f t="shared" si="68"/>
        <v>0</v>
      </c>
      <c r="AJ497" s="203"/>
      <c r="AK497" s="203"/>
      <c r="AL497" s="203"/>
      <c r="AM497" s="203"/>
      <c r="AN497" t="s">
        <v>475</v>
      </c>
      <c r="AO497" t="s">
        <v>475</v>
      </c>
      <c r="AP497" t="s">
        <v>475</v>
      </c>
    </row>
    <row r="498" spans="1:43" customFormat="1" x14ac:dyDescent="0.25">
      <c r="A498" s="198">
        <v>45291</v>
      </c>
      <c r="B498" t="s">
        <v>1592</v>
      </c>
      <c r="C498" t="s">
        <v>1593</v>
      </c>
      <c r="D498" s="5">
        <f t="shared" si="66"/>
        <v>1251281.17</v>
      </c>
      <c r="E498" s="199">
        <v>1</v>
      </c>
      <c r="F498" s="5">
        <v>1281293.3499999999</v>
      </c>
      <c r="G498" s="5">
        <v>30012.18</v>
      </c>
      <c r="H498" s="1" t="s">
        <v>24</v>
      </c>
      <c r="I498" t="s">
        <v>473</v>
      </c>
      <c r="J498" t="s">
        <v>474</v>
      </c>
      <c r="K498">
        <v>0</v>
      </c>
      <c r="L498" t="s">
        <v>473</v>
      </c>
      <c r="M498" t="s">
        <v>473</v>
      </c>
      <c r="N498" t="s">
        <v>23</v>
      </c>
      <c r="O498" s="5" t="str">
        <f t="shared" si="61"/>
        <v>N</v>
      </c>
      <c r="P498" t="s">
        <v>475</v>
      </c>
      <c r="Q498" s="200" t="s">
        <v>475</v>
      </c>
      <c r="R498" s="200" t="str">
        <f t="shared" si="67"/>
        <v/>
      </c>
      <c r="S498" s="201"/>
      <c r="T498" t="s">
        <v>475</v>
      </c>
      <c r="U498" s="201"/>
      <c r="W498" s="201"/>
      <c r="X498" s="202">
        <v>0</v>
      </c>
      <c r="Y498" s="200" t="s">
        <v>475</v>
      </c>
      <c r="Z498" s="5" t="s">
        <v>475</v>
      </c>
      <c r="AA498" s="200" t="str">
        <f t="shared" si="62"/>
        <v/>
      </c>
      <c r="AB498" s="200" t="str">
        <f t="shared" si="63"/>
        <v/>
      </c>
      <c r="AC498" s="201"/>
      <c r="AD498" s="201"/>
      <c r="AE498" s="77">
        <f t="shared" si="64"/>
        <v>0</v>
      </c>
      <c r="AF498" s="77">
        <f t="shared" si="65"/>
        <v>0</v>
      </c>
      <c r="AG498" s="77">
        <f t="array" ref="AG498">IFERROR($D498*U,0)</f>
        <v>0</v>
      </c>
      <c r="AH498" s="77">
        <f t="shared" si="68"/>
        <v>0</v>
      </c>
      <c r="AI498" s="77">
        <f t="shared" si="68"/>
        <v>0</v>
      </c>
      <c r="AJ498" s="203"/>
      <c r="AK498" s="203"/>
      <c r="AL498" s="203"/>
      <c r="AM498" s="203"/>
      <c r="AN498" t="s">
        <v>475</v>
      </c>
      <c r="AO498" t="s">
        <v>475</v>
      </c>
      <c r="AP498" t="s">
        <v>475</v>
      </c>
    </row>
    <row r="499" spans="1:43" customFormat="1" x14ac:dyDescent="0.25">
      <c r="A499" s="198">
        <v>45291</v>
      </c>
      <c r="B499" t="s">
        <v>1594</v>
      </c>
      <c r="C499" t="s">
        <v>1595</v>
      </c>
      <c r="D499" s="5">
        <f t="shared" si="66"/>
        <v>0</v>
      </c>
      <c r="E499" s="199">
        <v>1</v>
      </c>
      <c r="F499" s="5">
        <v>131656.76999999999</v>
      </c>
      <c r="G499" s="5">
        <v>131705</v>
      </c>
      <c r="H499" s="1" t="s">
        <v>24</v>
      </c>
      <c r="I499" t="s">
        <v>482</v>
      </c>
      <c r="J499" t="s">
        <v>474</v>
      </c>
      <c r="K499">
        <v>0</v>
      </c>
      <c r="L499" t="s">
        <v>483</v>
      </c>
      <c r="M499" t="s">
        <v>483</v>
      </c>
      <c r="N499" t="s">
        <v>23</v>
      </c>
      <c r="O499" s="5" t="str">
        <f t="shared" si="61"/>
        <v>N</v>
      </c>
      <c r="P499" t="s">
        <v>487</v>
      </c>
      <c r="Q499" s="200">
        <v>1E-4</v>
      </c>
      <c r="R499" s="200">
        <f t="shared" si="67"/>
        <v>1E-4</v>
      </c>
      <c r="S499" s="201"/>
      <c r="T499">
        <v>0</v>
      </c>
      <c r="U499" s="201"/>
      <c r="V499">
        <v>1</v>
      </c>
      <c r="W499" s="201"/>
      <c r="X499" s="202">
        <v>0</v>
      </c>
      <c r="Y499" s="200">
        <v>0</v>
      </c>
      <c r="Z499" s="5">
        <v>0</v>
      </c>
      <c r="AA499" s="200">
        <f t="shared" si="62"/>
        <v>0</v>
      </c>
      <c r="AB499" s="200">
        <f t="shared" si="63"/>
        <v>0</v>
      </c>
      <c r="AC499" s="201"/>
      <c r="AD499" s="201"/>
      <c r="AE499" s="77">
        <f t="shared" si="64"/>
        <v>0</v>
      </c>
      <c r="AF499" s="77">
        <f t="shared" si="65"/>
        <v>0</v>
      </c>
      <c r="AG499" s="77">
        <f t="array" ref="AG499">IFERROR($D499*U,0)</f>
        <v>0</v>
      </c>
      <c r="AH499" s="77">
        <f t="shared" si="68"/>
        <v>0</v>
      </c>
      <c r="AI499" s="77">
        <f t="shared" si="68"/>
        <v>0</v>
      </c>
      <c r="AJ499" s="203"/>
      <c r="AK499" s="203"/>
      <c r="AL499" s="203"/>
      <c r="AM499" s="203"/>
      <c r="AN499" t="s">
        <v>25</v>
      </c>
      <c r="AO499" t="s">
        <v>1596</v>
      </c>
      <c r="AP499" t="s">
        <v>475</v>
      </c>
    </row>
    <row r="500" spans="1:43" customFormat="1" x14ac:dyDescent="0.25">
      <c r="A500" s="198">
        <v>45291</v>
      </c>
      <c r="B500" t="s">
        <v>1597</v>
      </c>
      <c r="C500" t="s">
        <v>1598</v>
      </c>
      <c r="D500" s="5">
        <f t="shared" si="66"/>
        <v>63669.79</v>
      </c>
      <c r="E500" s="199">
        <v>0</v>
      </c>
      <c r="F500" s="5">
        <v>63669.79</v>
      </c>
      <c r="G500" s="5">
        <v>0</v>
      </c>
      <c r="H500" s="1" t="s">
        <v>24</v>
      </c>
      <c r="I500" t="s">
        <v>482</v>
      </c>
      <c r="J500" t="s">
        <v>474</v>
      </c>
      <c r="K500">
        <v>0</v>
      </c>
      <c r="L500" t="s">
        <v>483</v>
      </c>
      <c r="M500" t="s">
        <v>483</v>
      </c>
      <c r="N500" t="s">
        <v>23</v>
      </c>
      <c r="O500" s="5" t="str">
        <f t="shared" si="61"/>
        <v>N</v>
      </c>
      <c r="P500" t="s">
        <v>487</v>
      </c>
      <c r="Q500" s="200">
        <v>0</v>
      </c>
      <c r="R500" s="200">
        <f t="shared" si="67"/>
        <v>0</v>
      </c>
      <c r="S500" s="201"/>
      <c r="T500">
        <v>0</v>
      </c>
      <c r="U500" s="201"/>
      <c r="W500" s="201"/>
      <c r="X500" s="202">
        <v>0</v>
      </c>
      <c r="Y500" s="200">
        <v>0</v>
      </c>
      <c r="Z500" s="5">
        <v>0</v>
      </c>
      <c r="AA500" s="200">
        <f t="shared" si="62"/>
        <v>0</v>
      </c>
      <c r="AB500" s="200">
        <f t="shared" si="63"/>
        <v>0</v>
      </c>
      <c r="AC500" s="201"/>
      <c r="AD500" s="201"/>
      <c r="AE500" s="77">
        <f t="shared" si="64"/>
        <v>0</v>
      </c>
      <c r="AF500" s="77">
        <f t="shared" si="65"/>
        <v>0</v>
      </c>
      <c r="AG500" s="77">
        <f t="array" ref="AG500">IFERROR($D500*U,0)</f>
        <v>0</v>
      </c>
      <c r="AH500" s="77">
        <f t="shared" si="68"/>
        <v>0</v>
      </c>
      <c r="AI500" s="77">
        <f t="shared" si="68"/>
        <v>0</v>
      </c>
      <c r="AJ500" s="203"/>
      <c r="AK500" s="203"/>
      <c r="AL500" s="203"/>
      <c r="AM500" s="203"/>
      <c r="AN500" t="s">
        <v>475</v>
      </c>
      <c r="AO500" t="s">
        <v>475</v>
      </c>
      <c r="AP500" t="s">
        <v>475</v>
      </c>
    </row>
    <row r="501" spans="1:43" customFormat="1" x14ac:dyDescent="0.25">
      <c r="A501" s="198">
        <v>45291</v>
      </c>
      <c r="B501" t="s">
        <v>1599</v>
      </c>
      <c r="C501" t="s">
        <v>1600</v>
      </c>
      <c r="D501" s="5">
        <f t="shared" si="66"/>
        <v>24732406.000000004</v>
      </c>
      <c r="E501" s="199">
        <v>1</v>
      </c>
      <c r="F501" s="5">
        <v>28276888.500000004</v>
      </c>
      <c r="G501" s="5">
        <v>3544482.5</v>
      </c>
      <c r="H501" s="1" t="s">
        <v>24</v>
      </c>
      <c r="I501" t="s">
        <v>473</v>
      </c>
      <c r="J501" t="s">
        <v>474</v>
      </c>
      <c r="K501">
        <v>0</v>
      </c>
      <c r="L501" t="s">
        <v>473</v>
      </c>
      <c r="M501" t="s">
        <v>473</v>
      </c>
      <c r="N501" t="s">
        <v>23</v>
      </c>
      <c r="O501" s="5" t="str">
        <f t="shared" si="61"/>
        <v>N</v>
      </c>
      <c r="P501" t="s">
        <v>475</v>
      </c>
      <c r="Q501" s="200" t="s">
        <v>475</v>
      </c>
      <c r="R501" s="200" t="str">
        <f t="shared" si="67"/>
        <v/>
      </c>
      <c r="S501" s="201"/>
      <c r="T501" t="s">
        <v>475</v>
      </c>
      <c r="U501" s="201"/>
      <c r="W501" s="201"/>
      <c r="X501" s="202">
        <v>0</v>
      </c>
      <c r="Y501" s="200" t="s">
        <v>475</v>
      </c>
      <c r="Z501" s="5" t="s">
        <v>475</v>
      </c>
      <c r="AA501" s="200" t="str">
        <f t="shared" si="62"/>
        <v/>
      </c>
      <c r="AB501" s="200" t="str">
        <f t="shared" si="63"/>
        <v/>
      </c>
      <c r="AC501" s="201"/>
      <c r="AD501" s="201"/>
      <c r="AE501" s="77">
        <f t="shared" si="64"/>
        <v>0</v>
      </c>
      <c r="AF501" s="77">
        <f t="shared" si="65"/>
        <v>0</v>
      </c>
      <c r="AG501" s="77">
        <f t="array" ref="AG501">IFERROR($D501*U,0)</f>
        <v>0</v>
      </c>
      <c r="AH501" s="77">
        <f t="shared" si="68"/>
        <v>0</v>
      </c>
      <c r="AI501" s="77">
        <f t="shared" si="68"/>
        <v>0</v>
      </c>
      <c r="AJ501" s="203"/>
      <c r="AK501" s="203"/>
      <c r="AL501" s="203"/>
      <c r="AM501" s="203"/>
      <c r="AN501" t="s">
        <v>475</v>
      </c>
      <c r="AO501" t="s">
        <v>475</v>
      </c>
      <c r="AP501" t="s">
        <v>475</v>
      </c>
    </row>
    <row r="502" spans="1:43" customFormat="1" x14ac:dyDescent="0.25">
      <c r="A502" s="198">
        <v>45291</v>
      </c>
      <c r="B502" t="s">
        <v>1601</v>
      </c>
      <c r="C502" t="s">
        <v>1602</v>
      </c>
      <c r="D502" s="5">
        <f t="shared" si="66"/>
        <v>339695.46</v>
      </c>
      <c r="E502" s="199">
        <v>1</v>
      </c>
      <c r="F502" s="5">
        <v>342190.59</v>
      </c>
      <c r="G502" s="5">
        <v>2495.13</v>
      </c>
      <c r="H502" s="1" t="s">
        <v>23</v>
      </c>
      <c r="I502" t="s">
        <v>500</v>
      </c>
      <c r="J502" t="s">
        <v>592</v>
      </c>
      <c r="K502">
        <v>0</v>
      </c>
      <c r="L502" t="s">
        <v>500</v>
      </c>
      <c r="M502" s="208" t="s">
        <v>483</v>
      </c>
      <c r="N502" t="s">
        <v>23</v>
      </c>
      <c r="O502" s="5" t="str">
        <f t="shared" si="61"/>
        <v>N</v>
      </c>
      <c r="P502" t="s">
        <v>487</v>
      </c>
      <c r="Q502" s="200" t="s">
        <v>475</v>
      </c>
      <c r="R502" s="200" t="str">
        <f t="shared" si="67"/>
        <v/>
      </c>
      <c r="S502" s="201"/>
      <c r="T502" t="s">
        <v>475</v>
      </c>
      <c r="U502" s="201"/>
      <c r="W502" s="201"/>
      <c r="X502" s="202">
        <v>0</v>
      </c>
      <c r="Y502" s="200" t="s">
        <v>475</v>
      </c>
      <c r="Z502" s="5" t="s">
        <v>475</v>
      </c>
      <c r="AA502" s="200" t="str">
        <f t="shared" si="62"/>
        <v/>
      </c>
      <c r="AB502" s="200" t="str">
        <f t="shared" si="63"/>
        <v/>
      </c>
      <c r="AC502" s="201"/>
      <c r="AD502" s="201"/>
      <c r="AE502" s="77">
        <f t="shared" si="64"/>
        <v>0</v>
      </c>
      <c r="AF502" s="77">
        <f t="shared" si="65"/>
        <v>0</v>
      </c>
      <c r="AG502" s="77">
        <f t="array" ref="AG502">IFERROR($D502*U,0)</f>
        <v>0</v>
      </c>
      <c r="AH502" s="77">
        <f t="shared" si="68"/>
        <v>0</v>
      </c>
      <c r="AI502" s="77">
        <f t="shared" si="68"/>
        <v>0</v>
      </c>
      <c r="AJ502" s="203"/>
      <c r="AK502" s="203"/>
      <c r="AL502" s="203"/>
      <c r="AM502" s="203"/>
      <c r="AN502" t="s">
        <v>25</v>
      </c>
      <c r="AO502" t="s">
        <v>1201</v>
      </c>
      <c r="AP502" t="s">
        <v>1202</v>
      </c>
      <c r="AQ502" s="208" t="s">
        <v>490</v>
      </c>
    </row>
    <row r="503" spans="1:43" customFormat="1" x14ac:dyDescent="0.25">
      <c r="A503" s="198">
        <v>45291</v>
      </c>
      <c r="B503" t="s">
        <v>1603</v>
      </c>
      <c r="C503" t="s">
        <v>1604</v>
      </c>
      <c r="D503" s="5">
        <f t="shared" si="66"/>
        <v>0</v>
      </c>
      <c r="E503" s="199">
        <v>1</v>
      </c>
      <c r="F503" s="5">
        <v>207428.22</v>
      </c>
      <c r="G503" s="5">
        <v>237819.4</v>
      </c>
      <c r="H503" s="1" t="s">
        <v>23</v>
      </c>
      <c r="I503" t="s">
        <v>500</v>
      </c>
      <c r="J503" t="s">
        <v>474</v>
      </c>
      <c r="K503">
        <v>0</v>
      </c>
      <c r="L503" t="s">
        <v>500</v>
      </c>
      <c r="M503" s="208" t="s">
        <v>483</v>
      </c>
      <c r="N503" t="s">
        <v>23</v>
      </c>
      <c r="O503" s="5" t="str">
        <f t="shared" si="61"/>
        <v>N</v>
      </c>
      <c r="P503" s="208" t="s">
        <v>487</v>
      </c>
      <c r="Q503" s="200" t="s">
        <v>475</v>
      </c>
      <c r="R503" s="204">
        <v>7.2999999999999995E-2</v>
      </c>
      <c r="S503" s="201"/>
      <c r="T503" s="208">
        <v>6.0000000000000001E-3</v>
      </c>
      <c r="U503" s="201"/>
      <c r="V503" s="208">
        <v>1</v>
      </c>
      <c r="W503" s="201"/>
      <c r="X503" s="202">
        <v>0</v>
      </c>
      <c r="Y503" s="200" t="s">
        <v>475</v>
      </c>
      <c r="Z503" s="5" t="s">
        <v>475</v>
      </c>
      <c r="AA503" s="200" t="str">
        <f t="shared" si="62"/>
        <v/>
      </c>
      <c r="AB503" s="200" t="str">
        <f t="shared" si="63"/>
        <v/>
      </c>
      <c r="AC503" s="201"/>
      <c r="AD503" s="201"/>
      <c r="AE503" s="77">
        <f t="shared" si="64"/>
        <v>0</v>
      </c>
      <c r="AF503" s="77">
        <f t="shared" si="65"/>
        <v>0</v>
      </c>
      <c r="AG503" s="77">
        <f t="array" ref="AG503">IFERROR($D503*U,0)</f>
        <v>0</v>
      </c>
      <c r="AH503" s="77">
        <f t="shared" si="68"/>
        <v>0</v>
      </c>
      <c r="AI503" s="77">
        <f t="shared" si="68"/>
        <v>0</v>
      </c>
      <c r="AJ503" s="203"/>
      <c r="AK503" s="203"/>
      <c r="AL503" s="203"/>
      <c r="AM503" s="203"/>
      <c r="AN503" s="206" t="s">
        <v>25</v>
      </c>
      <c r="AO503" s="206" t="s">
        <v>1605</v>
      </c>
      <c r="AP503" s="206" t="s">
        <v>1606</v>
      </c>
      <c r="AQ503" s="207" t="s">
        <v>490</v>
      </c>
    </row>
    <row r="504" spans="1:43" customFormat="1" x14ac:dyDescent="0.25">
      <c r="A504" s="198">
        <v>45291</v>
      </c>
      <c r="B504" t="s">
        <v>1607</v>
      </c>
      <c r="C504" t="s">
        <v>1608</v>
      </c>
      <c r="D504" s="5">
        <f t="shared" si="66"/>
        <v>390706.33999999991</v>
      </c>
      <c r="E504" s="199">
        <v>1</v>
      </c>
      <c r="F504" s="5">
        <v>656076.89999999991</v>
      </c>
      <c r="G504" s="5">
        <v>265370.56</v>
      </c>
      <c r="H504" s="1" t="s">
        <v>24</v>
      </c>
      <c r="I504" t="s">
        <v>473</v>
      </c>
      <c r="J504" t="s">
        <v>474</v>
      </c>
      <c r="K504">
        <v>0</v>
      </c>
      <c r="L504" t="s">
        <v>473</v>
      </c>
      <c r="M504" t="s">
        <v>473</v>
      </c>
      <c r="N504" t="s">
        <v>23</v>
      </c>
      <c r="O504" s="5" t="str">
        <f t="shared" si="61"/>
        <v>N</v>
      </c>
      <c r="P504" t="s">
        <v>475</v>
      </c>
      <c r="Q504" s="200" t="s">
        <v>475</v>
      </c>
      <c r="R504" s="200" t="str">
        <f t="shared" ref="R504:R520" si="69">IFERROR(V504*Q504,"")</f>
        <v/>
      </c>
      <c r="S504" s="201"/>
      <c r="T504" t="s">
        <v>475</v>
      </c>
      <c r="U504" s="201"/>
      <c r="W504" s="201"/>
      <c r="X504" s="202">
        <v>0</v>
      </c>
      <c r="Y504" s="200" t="s">
        <v>475</v>
      </c>
      <c r="Z504" s="5" t="s">
        <v>475</v>
      </c>
      <c r="AA504" s="200" t="str">
        <f t="shared" si="62"/>
        <v/>
      </c>
      <c r="AB504" s="200" t="str">
        <f t="shared" si="63"/>
        <v/>
      </c>
      <c r="AC504" s="201"/>
      <c r="AD504" s="201"/>
      <c r="AE504" s="77">
        <f t="shared" si="64"/>
        <v>0</v>
      </c>
      <c r="AF504" s="77">
        <f t="shared" si="65"/>
        <v>0</v>
      </c>
      <c r="AG504" s="77">
        <f t="array" ref="AG504">IFERROR($D504*U,0)</f>
        <v>0</v>
      </c>
      <c r="AH504" s="77">
        <f t="shared" si="68"/>
        <v>0</v>
      </c>
      <c r="AI504" s="77">
        <f t="shared" si="68"/>
        <v>0</v>
      </c>
      <c r="AJ504" s="203"/>
      <c r="AK504" s="203"/>
      <c r="AL504" s="203"/>
      <c r="AM504" s="203"/>
      <c r="AN504" t="s">
        <v>475</v>
      </c>
      <c r="AO504" t="s">
        <v>475</v>
      </c>
      <c r="AP504" t="s">
        <v>475</v>
      </c>
    </row>
    <row r="505" spans="1:43" customFormat="1" x14ac:dyDescent="0.25">
      <c r="A505" s="198">
        <v>45291</v>
      </c>
      <c r="B505" t="s">
        <v>1609</v>
      </c>
      <c r="C505" t="s">
        <v>1610</v>
      </c>
      <c r="D505" s="5">
        <f t="shared" si="66"/>
        <v>932105.72000000009</v>
      </c>
      <c r="E505" s="199">
        <v>1</v>
      </c>
      <c r="F505" s="5">
        <v>959064.3</v>
      </c>
      <c r="G505" s="5">
        <v>26958.58</v>
      </c>
      <c r="H505" s="1" t="s">
        <v>24</v>
      </c>
      <c r="I505" t="s">
        <v>473</v>
      </c>
      <c r="J505" t="s">
        <v>474</v>
      </c>
      <c r="K505">
        <v>0</v>
      </c>
      <c r="L505" t="s">
        <v>473</v>
      </c>
      <c r="M505" t="s">
        <v>473</v>
      </c>
      <c r="N505" t="s">
        <v>23</v>
      </c>
      <c r="O505" s="5" t="str">
        <f t="shared" si="61"/>
        <v>N</v>
      </c>
      <c r="P505" t="s">
        <v>475</v>
      </c>
      <c r="Q505" s="200" t="s">
        <v>475</v>
      </c>
      <c r="R505" s="200" t="str">
        <f t="shared" si="69"/>
        <v/>
      </c>
      <c r="S505" s="201"/>
      <c r="T505" t="s">
        <v>475</v>
      </c>
      <c r="U505" s="201"/>
      <c r="W505" s="201"/>
      <c r="X505" s="202">
        <v>0</v>
      </c>
      <c r="Y505" s="200" t="s">
        <v>475</v>
      </c>
      <c r="Z505" s="5" t="s">
        <v>475</v>
      </c>
      <c r="AA505" s="200" t="str">
        <f t="shared" si="62"/>
        <v/>
      </c>
      <c r="AB505" s="200" t="str">
        <f t="shared" si="63"/>
        <v/>
      </c>
      <c r="AC505" s="201"/>
      <c r="AD505" s="201"/>
      <c r="AE505" s="77">
        <f t="shared" si="64"/>
        <v>0</v>
      </c>
      <c r="AF505" s="77">
        <f t="shared" si="65"/>
        <v>0</v>
      </c>
      <c r="AG505" s="77">
        <f t="array" ref="AG505">IFERROR($D505*U,0)</f>
        <v>0</v>
      </c>
      <c r="AH505" s="77">
        <f t="shared" si="68"/>
        <v>0</v>
      </c>
      <c r="AI505" s="77">
        <f t="shared" si="68"/>
        <v>0</v>
      </c>
      <c r="AJ505" s="203"/>
      <c r="AK505" s="203"/>
      <c r="AL505" s="203"/>
      <c r="AM505" s="203"/>
      <c r="AN505" t="s">
        <v>475</v>
      </c>
      <c r="AO505" t="s">
        <v>475</v>
      </c>
      <c r="AP505" t="s">
        <v>475</v>
      </c>
    </row>
    <row r="506" spans="1:43" customFormat="1" x14ac:dyDescent="0.25">
      <c r="A506" s="198">
        <v>45291</v>
      </c>
      <c r="B506" t="s">
        <v>1611</v>
      </c>
      <c r="C506" t="s">
        <v>1612</v>
      </c>
      <c r="D506" s="5">
        <f t="shared" si="66"/>
        <v>469753.18</v>
      </c>
      <c r="E506" s="199">
        <v>0</v>
      </c>
      <c r="F506" s="5">
        <v>469753.18</v>
      </c>
      <c r="G506" s="5">
        <v>0</v>
      </c>
      <c r="H506" s="1" t="s">
        <v>24</v>
      </c>
      <c r="I506" t="s">
        <v>473</v>
      </c>
      <c r="J506" t="s">
        <v>474</v>
      </c>
      <c r="K506">
        <v>0</v>
      </c>
      <c r="L506" t="s">
        <v>473</v>
      </c>
      <c r="M506" t="s">
        <v>473</v>
      </c>
      <c r="N506" t="s">
        <v>23</v>
      </c>
      <c r="O506" s="5" t="str">
        <f t="shared" si="61"/>
        <v>N</v>
      </c>
      <c r="P506" t="s">
        <v>475</v>
      </c>
      <c r="Q506" s="200" t="s">
        <v>475</v>
      </c>
      <c r="R506" s="200" t="str">
        <f t="shared" si="69"/>
        <v/>
      </c>
      <c r="S506" s="201"/>
      <c r="T506" t="s">
        <v>475</v>
      </c>
      <c r="U506" s="201"/>
      <c r="W506" s="201"/>
      <c r="X506" s="202">
        <v>0</v>
      </c>
      <c r="Y506" s="200" t="s">
        <v>475</v>
      </c>
      <c r="Z506" s="5" t="s">
        <v>475</v>
      </c>
      <c r="AA506" s="200" t="str">
        <f t="shared" si="62"/>
        <v/>
      </c>
      <c r="AB506" s="200" t="str">
        <f t="shared" si="63"/>
        <v/>
      </c>
      <c r="AC506" s="201"/>
      <c r="AD506" s="201"/>
      <c r="AE506" s="77">
        <f t="shared" si="64"/>
        <v>0</v>
      </c>
      <c r="AF506" s="77">
        <f t="shared" si="65"/>
        <v>0</v>
      </c>
      <c r="AG506" s="77">
        <f t="array" ref="AG506">IFERROR($D506*U,0)</f>
        <v>0</v>
      </c>
      <c r="AH506" s="77">
        <f t="shared" si="68"/>
        <v>0</v>
      </c>
      <c r="AI506" s="77">
        <f t="shared" si="68"/>
        <v>0</v>
      </c>
      <c r="AJ506" s="203"/>
      <c r="AK506" s="203"/>
      <c r="AL506" s="203"/>
      <c r="AM506" s="203"/>
      <c r="AN506" t="s">
        <v>475</v>
      </c>
      <c r="AO506" t="s">
        <v>475</v>
      </c>
      <c r="AP506" t="s">
        <v>475</v>
      </c>
    </row>
    <row r="507" spans="1:43" customFormat="1" x14ac:dyDescent="0.25">
      <c r="A507" s="198">
        <v>45291</v>
      </c>
      <c r="B507" t="s">
        <v>1613</v>
      </c>
      <c r="C507" t="s">
        <v>1614</v>
      </c>
      <c r="D507" s="5">
        <f t="shared" si="66"/>
        <v>6429327.8599999994</v>
      </c>
      <c r="E507" s="199">
        <v>1</v>
      </c>
      <c r="F507" s="5">
        <v>18688999.77</v>
      </c>
      <c r="G507" s="5">
        <v>12259671.91</v>
      </c>
      <c r="H507" s="1" t="s">
        <v>24</v>
      </c>
      <c r="I507" t="s">
        <v>473</v>
      </c>
      <c r="J507" t="s">
        <v>474</v>
      </c>
      <c r="K507">
        <v>0</v>
      </c>
      <c r="L507" t="s">
        <v>473</v>
      </c>
      <c r="M507" t="s">
        <v>473</v>
      </c>
      <c r="N507" t="s">
        <v>23</v>
      </c>
      <c r="O507" s="5" t="str">
        <f t="shared" si="61"/>
        <v>N</v>
      </c>
      <c r="P507" t="s">
        <v>475</v>
      </c>
      <c r="Q507" s="200" t="s">
        <v>475</v>
      </c>
      <c r="R507" s="200" t="str">
        <f t="shared" si="69"/>
        <v/>
      </c>
      <c r="S507" s="201"/>
      <c r="T507" t="s">
        <v>475</v>
      </c>
      <c r="U507" s="201"/>
      <c r="W507" s="201"/>
      <c r="X507" s="202">
        <v>0</v>
      </c>
      <c r="Y507" s="200" t="s">
        <v>475</v>
      </c>
      <c r="Z507" s="5" t="s">
        <v>475</v>
      </c>
      <c r="AA507" s="200" t="str">
        <f t="shared" si="62"/>
        <v/>
      </c>
      <c r="AB507" s="200" t="str">
        <f t="shared" si="63"/>
        <v/>
      </c>
      <c r="AC507" s="201"/>
      <c r="AD507" s="201"/>
      <c r="AE507" s="77">
        <f t="shared" si="64"/>
        <v>0</v>
      </c>
      <c r="AF507" s="77">
        <f t="shared" si="65"/>
        <v>0</v>
      </c>
      <c r="AG507" s="77">
        <f t="array" ref="AG507">IFERROR($D507*U,0)</f>
        <v>0</v>
      </c>
      <c r="AH507" s="77">
        <f t="shared" si="68"/>
        <v>0</v>
      </c>
      <c r="AI507" s="77">
        <f t="shared" si="68"/>
        <v>0</v>
      </c>
      <c r="AJ507" s="203"/>
      <c r="AK507" s="203"/>
      <c r="AL507" s="203"/>
      <c r="AM507" s="203"/>
      <c r="AN507" t="s">
        <v>475</v>
      </c>
      <c r="AO507" t="s">
        <v>475</v>
      </c>
      <c r="AP507" t="s">
        <v>475</v>
      </c>
    </row>
    <row r="508" spans="1:43" customFormat="1" x14ac:dyDescent="0.25">
      <c r="A508" s="198">
        <v>45291</v>
      </c>
      <c r="B508" t="s">
        <v>1615</v>
      </c>
      <c r="C508" t="s">
        <v>1616</v>
      </c>
      <c r="D508" s="5">
        <f t="shared" si="66"/>
        <v>5228.37</v>
      </c>
      <c r="E508" s="199">
        <v>0</v>
      </c>
      <c r="F508" s="5">
        <v>5228.37</v>
      </c>
      <c r="G508" s="5">
        <v>0</v>
      </c>
      <c r="H508" s="1" t="s">
        <v>24</v>
      </c>
      <c r="I508" t="s">
        <v>473</v>
      </c>
      <c r="J508" t="s">
        <v>474</v>
      </c>
      <c r="K508">
        <v>0</v>
      </c>
      <c r="L508" t="s">
        <v>473</v>
      </c>
      <c r="M508" t="s">
        <v>473</v>
      </c>
      <c r="N508" t="s">
        <v>23</v>
      </c>
      <c r="O508" s="5" t="str">
        <f t="shared" si="61"/>
        <v>N</v>
      </c>
      <c r="P508" t="s">
        <v>475</v>
      </c>
      <c r="Q508" s="200" t="s">
        <v>475</v>
      </c>
      <c r="R508" s="200" t="str">
        <f t="shared" si="69"/>
        <v/>
      </c>
      <c r="S508" s="201"/>
      <c r="T508" t="s">
        <v>475</v>
      </c>
      <c r="U508" s="201"/>
      <c r="W508" s="201"/>
      <c r="X508" s="202">
        <v>0</v>
      </c>
      <c r="Y508" s="200" t="s">
        <v>475</v>
      </c>
      <c r="Z508" s="5" t="s">
        <v>475</v>
      </c>
      <c r="AA508" s="200" t="str">
        <f t="shared" si="62"/>
        <v/>
      </c>
      <c r="AB508" s="200" t="str">
        <f t="shared" si="63"/>
        <v/>
      </c>
      <c r="AC508" s="201"/>
      <c r="AD508" s="201"/>
      <c r="AE508" s="77">
        <f t="shared" si="64"/>
        <v>0</v>
      </c>
      <c r="AF508" s="77">
        <f t="shared" si="65"/>
        <v>0</v>
      </c>
      <c r="AG508" s="77">
        <f t="array" ref="AG508">IFERROR($D508*U,0)</f>
        <v>0</v>
      </c>
      <c r="AH508" s="77">
        <f t="shared" si="68"/>
        <v>0</v>
      </c>
      <c r="AI508" s="77">
        <f t="shared" si="68"/>
        <v>0</v>
      </c>
      <c r="AJ508" s="203"/>
      <c r="AK508" s="203"/>
      <c r="AL508" s="203"/>
      <c r="AM508" s="203"/>
      <c r="AN508" t="s">
        <v>475</v>
      </c>
      <c r="AO508" t="s">
        <v>475</v>
      </c>
      <c r="AP508" t="s">
        <v>475</v>
      </c>
    </row>
    <row r="509" spans="1:43" customFormat="1" x14ac:dyDescent="0.25">
      <c r="A509" s="198">
        <v>45291</v>
      </c>
      <c r="B509" t="s">
        <v>1617</v>
      </c>
      <c r="C509" t="s">
        <v>1618</v>
      </c>
      <c r="D509" s="5">
        <f t="shared" si="66"/>
        <v>62.629999999999882</v>
      </c>
      <c r="E509" s="199">
        <v>1</v>
      </c>
      <c r="F509" s="5">
        <v>1774.03</v>
      </c>
      <c r="G509" s="5">
        <v>1711.4</v>
      </c>
      <c r="H509" s="1" t="s">
        <v>24</v>
      </c>
      <c r="I509" t="s">
        <v>473</v>
      </c>
      <c r="J509" t="s">
        <v>474</v>
      </c>
      <c r="K509">
        <v>0</v>
      </c>
      <c r="L509" t="s">
        <v>473</v>
      </c>
      <c r="M509" t="s">
        <v>473</v>
      </c>
      <c r="N509" t="s">
        <v>23</v>
      </c>
      <c r="O509" s="5" t="str">
        <f t="shared" si="61"/>
        <v>N</v>
      </c>
      <c r="P509" t="s">
        <v>475</v>
      </c>
      <c r="Q509" s="200" t="s">
        <v>475</v>
      </c>
      <c r="R509" s="200" t="str">
        <f t="shared" si="69"/>
        <v/>
      </c>
      <c r="S509" s="201"/>
      <c r="T509" t="s">
        <v>475</v>
      </c>
      <c r="U509" s="201"/>
      <c r="W509" s="201"/>
      <c r="X509" s="202">
        <v>0</v>
      </c>
      <c r="Y509" s="200" t="s">
        <v>475</v>
      </c>
      <c r="Z509" s="5" t="s">
        <v>475</v>
      </c>
      <c r="AA509" s="200" t="str">
        <f t="shared" si="62"/>
        <v/>
      </c>
      <c r="AB509" s="200" t="str">
        <f t="shared" si="63"/>
        <v/>
      </c>
      <c r="AC509" s="201"/>
      <c r="AD509" s="201"/>
      <c r="AE509" s="77">
        <f t="shared" si="64"/>
        <v>0</v>
      </c>
      <c r="AF509" s="77">
        <f t="shared" si="65"/>
        <v>0</v>
      </c>
      <c r="AG509" s="77">
        <f t="array" ref="AG509">IFERROR($D509*U,0)</f>
        <v>0</v>
      </c>
      <c r="AH509" s="77">
        <f t="shared" si="68"/>
        <v>0</v>
      </c>
      <c r="AI509" s="77">
        <f t="shared" si="68"/>
        <v>0</v>
      </c>
      <c r="AJ509" s="203"/>
      <c r="AK509" s="203"/>
      <c r="AL509" s="203"/>
      <c r="AM509" s="203"/>
      <c r="AN509" t="s">
        <v>475</v>
      </c>
      <c r="AO509" t="s">
        <v>475</v>
      </c>
      <c r="AP509" t="s">
        <v>475</v>
      </c>
    </row>
    <row r="510" spans="1:43" customFormat="1" x14ac:dyDescent="0.25">
      <c r="A510" s="198">
        <v>45291</v>
      </c>
      <c r="B510" t="s">
        <v>1619</v>
      </c>
      <c r="C510" t="s">
        <v>1620</v>
      </c>
      <c r="D510" s="5">
        <f t="shared" si="66"/>
        <v>2342820.61</v>
      </c>
      <c r="E510" s="199">
        <v>0</v>
      </c>
      <c r="F510" s="5">
        <v>2342820.61</v>
      </c>
      <c r="G510" s="5">
        <v>0</v>
      </c>
      <c r="H510" s="1" t="s">
        <v>24</v>
      </c>
      <c r="I510" t="s">
        <v>473</v>
      </c>
      <c r="J510" t="s">
        <v>474</v>
      </c>
      <c r="K510">
        <v>0</v>
      </c>
      <c r="L510" t="s">
        <v>473</v>
      </c>
      <c r="M510" t="s">
        <v>473</v>
      </c>
      <c r="N510" t="s">
        <v>23</v>
      </c>
      <c r="O510" s="5" t="str">
        <f t="shared" si="61"/>
        <v>N</v>
      </c>
      <c r="P510" t="s">
        <v>475</v>
      </c>
      <c r="Q510" s="200" t="s">
        <v>475</v>
      </c>
      <c r="R510" s="200" t="str">
        <f t="shared" si="69"/>
        <v/>
      </c>
      <c r="S510" s="201"/>
      <c r="T510" t="s">
        <v>475</v>
      </c>
      <c r="U510" s="201"/>
      <c r="W510" s="201"/>
      <c r="X510" s="202">
        <v>0</v>
      </c>
      <c r="Y510" s="200" t="s">
        <v>475</v>
      </c>
      <c r="Z510" s="5" t="s">
        <v>475</v>
      </c>
      <c r="AA510" s="200" t="str">
        <f t="shared" si="62"/>
        <v/>
      </c>
      <c r="AB510" s="200" t="str">
        <f t="shared" si="63"/>
        <v/>
      </c>
      <c r="AC510" s="201"/>
      <c r="AD510" s="201"/>
      <c r="AE510" s="77">
        <f t="shared" si="64"/>
        <v>0</v>
      </c>
      <c r="AF510" s="77">
        <f t="shared" si="65"/>
        <v>0</v>
      </c>
      <c r="AG510" s="77">
        <f t="array" ref="AG510">IFERROR($D510*U,0)</f>
        <v>0</v>
      </c>
      <c r="AH510" s="77">
        <f t="shared" si="68"/>
        <v>0</v>
      </c>
      <c r="AI510" s="77">
        <f t="shared" si="68"/>
        <v>0</v>
      </c>
      <c r="AJ510" s="203"/>
      <c r="AK510" s="203"/>
      <c r="AL510" s="203"/>
      <c r="AM510" s="203"/>
      <c r="AN510" t="s">
        <v>475</v>
      </c>
      <c r="AO510" t="s">
        <v>475</v>
      </c>
      <c r="AP510" t="s">
        <v>475</v>
      </c>
    </row>
    <row r="511" spans="1:43" customFormat="1" x14ac:dyDescent="0.25">
      <c r="A511" s="198">
        <v>45291</v>
      </c>
      <c r="B511" t="s">
        <v>1621</v>
      </c>
      <c r="C511" t="s">
        <v>1622</v>
      </c>
      <c r="D511" s="5">
        <f t="shared" si="66"/>
        <v>238722.14</v>
      </c>
      <c r="E511" s="199">
        <v>0</v>
      </c>
      <c r="F511" s="5">
        <v>238722.14</v>
      </c>
      <c r="G511" s="5">
        <v>0</v>
      </c>
      <c r="H511" s="1" t="s">
        <v>24</v>
      </c>
      <c r="I511" t="s">
        <v>473</v>
      </c>
      <c r="J511" t="s">
        <v>474</v>
      </c>
      <c r="K511">
        <v>0</v>
      </c>
      <c r="L511" t="s">
        <v>473</v>
      </c>
      <c r="M511" t="s">
        <v>473</v>
      </c>
      <c r="N511" t="s">
        <v>23</v>
      </c>
      <c r="O511" s="5" t="str">
        <f t="shared" si="61"/>
        <v>N</v>
      </c>
      <c r="P511" t="s">
        <v>475</v>
      </c>
      <c r="Q511" s="200" t="s">
        <v>475</v>
      </c>
      <c r="R511" s="200" t="str">
        <f t="shared" si="69"/>
        <v/>
      </c>
      <c r="S511" s="201"/>
      <c r="T511" t="s">
        <v>475</v>
      </c>
      <c r="U511" s="201"/>
      <c r="W511" s="201"/>
      <c r="X511" s="202">
        <v>0</v>
      </c>
      <c r="Y511" s="200" t="s">
        <v>475</v>
      </c>
      <c r="Z511" s="5" t="s">
        <v>475</v>
      </c>
      <c r="AA511" s="200" t="str">
        <f t="shared" si="62"/>
        <v/>
      </c>
      <c r="AB511" s="200" t="str">
        <f t="shared" si="63"/>
        <v/>
      </c>
      <c r="AC511" s="201"/>
      <c r="AD511" s="201"/>
      <c r="AE511" s="77">
        <f t="shared" si="64"/>
        <v>0</v>
      </c>
      <c r="AF511" s="77">
        <f t="shared" si="65"/>
        <v>0</v>
      </c>
      <c r="AG511" s="77">
        <f t="array" ref="AG511">IFERROR($D511*U,0)</f>
        <v>0</v>
      </c>
      <c r="AH511" s="77">
        <f t="shared" si="68"/>
        <v>0</v>
      </c>
      <c r="AI511" s="77">
        <f t="shared" si="68"/>
        <v>0</v>
      </c>
      <c r="AJ511" s="203"/>
      <c r="AK511" s="203"/>
      <c r="AL511" s="203"/>
      <c r="AM511" s="203"/>
      <c r="AN511" t="s">
        <v>475</v>
      </c>
      <c r="AO511" t="s">
        <v>475</v>
      </c>
      <c r="AP511" t="s">
        <v>475</v>
      </c>
    </row>
    <row r="512" spans="1:43" customFormat="1" x14ac:dyDescent="0.25">
      <c r="A512" s="198">
        <v>45291</v>
      </c>
      <c r="B512" t="s">
        <v>1623</v>
      </c>
      <c r="C512" t="s">
        <v>1624</v>
      </c>
      <c r="D512" s="5">
        <f t="shared" si="66"/>
        <v>526522.41</v>
      </c>
      <c r="E512" s="199">
        <v>0</v>
      </c>
      <c r="F512" s="5">
        <v>526522.41</v>
      </c>
      <c r="G512" s="5">
        <v>0</v>
      </c>
      <c r="H512" s="1" t="s">
        <v>23</v>
      </c>
      <c r="I512" t="s">
        <v>500</v>
      </c>
      <c r="J512" t="s">
        <v>504</v>
      </c>
      <c r="K512">
        <v>1</v>
      </c>
      <c r="L512" t="s">
        <v>500</v>
      </c>
      <c r="N512" t="s">
        <v>24</v>
      </c>
      <c r="O512" s="5" t="str">
        <f t="shared" si="61"/>
        <v>N</v>
      </c>
      <c r="P512" t="s">
        <v>475</v>
      </c>
      <c r="Q512" s="200" t="s">
        <v>475</v>
      </c>
      <c r="R512" s="200" t="str">
        <f t="shared" si="69"/>
        <v/>
      </c>
      <c r="S512" s="201"/>
      <c r="T512" t="s">
        <v>475</v>
      </c>
      <c r="U512" s="201"/>
      <c r="W512" s="201"/>
      <c r="X512" s="202">
        <v>0</v>
      </c>
      <c r="Y512" s="200" t="s">
        <v>475</v>
      </c>
      <c r="Z512" s="5" t="s">
        <v>475</v>
      </c>
      <c r="AA512" s="200" t="str">
        <f t="shared" si="62"/>
        <v/>
      </c>
      <c r="AB512" s="200" t="str">
        <f t="shared" si="63"/>
        <v/>
      </c>
      <c r="AC512" s="201"/>
      <c r="AD512" s="201"/>
      <c r="AE512" s="77">
        <f t="shared" si="64"/>
        <v>0</v>
      </c>
      <c r="AF512" s="77">
        <f t="shared" si="65"/>
        <v>0</v>
      </c>
      <c r="AG512" s="77">
        <f t="array" ref="AG512">IFERROR($D512*U,0)</f>
        <v>0</v>
      </c>
      <c r="AH512" s="77">
        <f t="shared" si="68"/>
        <v>0</v>
      </c>
      <c r="AI512" s="77">
        <f t="shared" si="68"/>
        <v>0</v>
      </c>
      <c r="AJ512" s="203"/>
      <c r="AK512" s="203"/>
      <c r="AL512" s="203"/>
      <c r="AM512" s="203"/>
      <c r="AN512" t="s">
        <v>475</v>
      </c>
      <c r="AO512" t="s">
        <v>475</v>
      </c>
      <c r="AP512" t="s">
        <v>475</v>
      </c>
    </row>
    <row r="513" spans="1:43" customFormat="1" x14ac:dyDescent="0.25">
      <c r="A513" s="198">
        <v>45291</v>
      </c>
      <c r="B513" t="s">
        <v>1625</v>
      </c>
      <c r="C513" t="s">
        <v>1626</v>
      </c>
      <c r="D513" s="5">
        <f t="shared" si="66"/>
        <v>76274.239999999991</v>
      </c>
      <c r="E513" s="199">
        <v>1</v>
      </c>
      <c r="F513" s="5">
        <v>131975.93</v>
      </c>
      <c r="G513" s="5">
        <v>55701.69</v>
      </c>
      <c r="H513" s="1" t="s">
        <v>24</v>
      </c>
      <c r="I513" t="s">
        <v>473</v>
      </c>
      <c r="J513" t="s">
        <v>474</v>
      </c>
      <c r="K513">
        <v>0</v>
      </c>
      <c r="L513" t="s">
        <v>473</v>
      </c>
      <c r="M513" t="s">
        <v>473</v>
      </c>
      <c r="N513" t="s">
        <v>23</v>
      </c>
      <c r="O513" s="5" t="str">
        <f t="shared" si="61"/>
        <v>N</v>
      </c>
      <c r="P513" t="s">
        <v>475</v>
      </c>
      <c r="Q513" s="200" t="s">
        <v>475</v>
      </c>
      <c r="R513" s="200" t="str">
        <f t="shared" si="69"/>
        <v/>
      </c>
      <c r="S513" s="201"/>
      <c r="T513" t="s">
        <v>475</v>
      </c>
      <c r="U513" s="201"/>
      <c r="W513" s="201"/>
      <c r="X513" s="202">
        <v>0</v>
      </c>
      <c r="Y513" s="200" t="s">
        <v>475</v>
      </c>
      <c r="Z513" s="5" t="s">
        <v>475</v>
      </c>
      <c r="AA513" s="200" t="str">
        <f t="shared" si="62"/>
        <v/>
      </c>
      <c r="AB513" s="200" t="str">
        <f t="shared" si="63"/>
        <v/>
      </c>
      <c r="AC513" s="201"/>
      <c r="AD513" s="201"/>
      <c r="AE513" s="77">
        <f t="shared" si="64"/>
        <v>0</v>
      </c>
      <c r="AF513" s="77">
        <f t="shared" si="65"/>
        <v>0</v>
      </c>
      <c r="AG513" s="77">
        <f t="array" ref="AG513">IFERROR($D513*U,0)</f>
        <v>0</v>
      </c>
      <c r="AH513" s="77">
        <f t="shared" si="68"/>
        <v>0</v>
      </c>
      <c r="AI513" s="77">
        <f t="shared" si="68"/>
        <v>0</v>
      </c>
      <c r="AJ513" s="203"/>
      <c r="AK513" s="203"/>
      <c r="AL513" s="203"/>
      <c r="AM513" s="203"/>
      <c r="AN513" t="s">
        <v>475</v>
      </c>
      <c r="AO513" t="s">
        <v>475</v>
      </c>
      <c r="AP513" t="s">
        <v>475</v>
      </c>
    </row>
    <row r="514" spans="1:43" customFormat="1" x14ac:dyDescent="0.25">
      <c r="A514" s="198">
        <v>45291</v>
      </c>
      <c r="B514" t="s">
        <v>1627</v>
      </c>
      <c r="C514" t="s">
        <v>1628</v>
      </c>
      <c r="D514" s="5">
        <f t="shared" si="66"/>
        <v>247.86999999999989</v>
      </c>
      <c r="E514" s="199">
        <v>1</v>
      </c>
      <c r="F514" s="5">
        <v>1682.6</v>
      </c>
      <c r="G514" s="5">
        <v>1434.73</v>
      </c>
      <c r="H514" s="1" t="s">
        <v>24</v>
      </c>
      <c r="I514" t="s">
        <v>473</v>
      </c>
      <c r="J514" t="s">
        <v>474</v>
      </c>
      <c r="K514">
        <v>0</v>
      </c>
      <c r="L514" t="s">
        <v>473</v>
      </c>
      <c r="M514" t="s">
        <v>473</v>
      </c>
      <c r="N514" t="s">
        <v>23</v>
      </c>
      <c r="O514" s="5" t="str">
        <f t="shared" ref="O514:O577" si="70">IF(OR(C514="FIS1",C514="FIS2",C514="FIS4",C514="Red"),"Y","N")</f>
        <v>N</v>
      </c>
      <c r="P514" t="s">
        <v>475</v>
      </c>
      <c r="Q514" s="200" t="s">
        <v>475</v>
      </c>
      <c r="R514" s="200" t="str">
        <f t="shared" si="69"/>
        <v/>
      </c>
      <c r="S514" s="201"/>
      <c r="T514" t="s">
        <v>475</v>
      </c>
      <c r="U514" s="201"/>
      <c r="W514" s="201"/>
      <c r="X514" s="202">
        <v>0</v>
      </c>
      <c r="Y514" s="200" t="s">
        <v>475</v>
      </c>
      <c r="Z514" s="5" t="s">
        <v>475</v>
      </c>
      <c r="AA514" s="200" t="str">
        <f t="shared" ref="AA514:AA577" si="71">IFERROR(Y514*V514,"")</f>
        <v/>
      </c>
      <c r="AB514" s="200" t="str">
        <f t="shared" ref="AB514:AB577" si="72">IFERROR(Z514*V514,"")</f>
        <v/>
      </c>
      <c r="AC514" s="201"/>
      <c r="AD514" s="201"/>
      <c r="AE514" s="77">
        <f t="shared" ref="AE514:AE577" si="73">+IFERROR(R514*D514,0)</f>
        <v>0</v>
      </c>
      <c r="AF514" s="77">
        <f t="shared" ref="AF514:AF577" si="74">+IFERROR(D514*T514,0)</f>
        <v>0</v>
      </c>
      <c r="AG514" s="77">
        <f t="array" ref="AG514">IFERROR($D514*U,0)</f>
        <v>0</v>
      </c>
      <c r="AH514" s="77">
        <f t="shared" si="68"/>
        <v>0</v>
      </c>
      <c r="AI514" s="77">
        <f t="shared" si="68"/>
        <v>0</v>
      </c>
      <c r="AJ514" s="203"/>
      <c r="AK514" s="203"/>
      <c r="AL514" s="203"/>
      <c r="AM514" s="203"/>
      <c r="AN514" t="s">
        <v>475</v>
      </c>
      <c r="AO514" t="s">
        <v>475</v>
      </c>
      <c r="AP514" t="s">
        <v>475</v>
      </c>
    </row>
    <row r="515" spans="1:43" customFormat="1" x14ac:dyDescent="0.25">
      <c r="A515" s="198">
        <v>45291</v>
      </c>
      <c r="B515" t="s">
        <v>1629</v>
      </c>
      <c r="C515" t="s">
        <v>1630</v>
      </c>
      <c r="D515" s="5">
        <f t="shared" ref="D515:D578" si="75">+IF(F515-G515&lt;0,0,F515-G515)</f>
        <v>3211785.3499999996</v>
      </c>
      <c r="E515" s="199">
        <v>1</v>
      </c>
      <c r="F515" s="5">
        <v>3576119.57</v>
      </c>
      <c r="G515" s="5">
        <v>364334.22</v>
      </c>
      <c r="H515" s="1" t="s">
        <v>23</v>
      </c>
      <c r="I515" t="s">
        <v>500</v>
      </c>
      <c r="J515" t="s">
        <v>504</v>
      </c>
      <c r="K515">
        <v>1</v>
      </c>
      <c r="L515" t="s">
        <v>500</v>
      </c>
      <c r="N515" t="s">
        <v>24</v>
      </c>
      <c r="O515" s="5" t="str">
        <f t="shared" si="70"/>
        <v>N</v>
      </c>
      <c r="P515" t="s">
        <v>475</v>
      </c>
      <c r="Q515" s="200" t="s">
        <v>475</v>
      </c>
      <c r="R515" s="200" t="str">
        <f t="shared" si="69"/>
        <v/>
      </c>
      <c r="S515" s="201"/>
      <c r="T515" t="s">
        <v>475</v>
      </c>
      <c r="U515" s="201"/>
      <c r="W515" s="201"/>
      <c r="X515" s="202">
        <v>0</v>
      </c>
      <c r="Y515" s="200" t="s">
        <v>475</v>
      </c>
      <c r="Z515" s="5" t="s">
        <v>475</v>
      </c>
      <c r="AA515" s="200" t="str">
        <f t="shared" si="71"/>
        <v/>
      </c>
      <c r="AB515" s="200" t="str">
        <f t="shared" si="72"/>
        <v/>
      </c>
      <c r="AC515" s="201"/>
      <c r="AD515" s="201"/>
      <c r="AE515" s="77">
        <f t="shared" si="73"/>
        <v>0</v>
      </c>
      <c r="AF515" s="77">
        <f t="shared" si="74"/>
        <v>0</v>
      </c>
      <c r="AG515" s="77">
        <f t="array" ref="AG515">IFERROR($D515*U,0)</f>
        <v>0</v>
      </c>
      <c r="AH515" s="77">
        <f t="shared" si="68"/>
        <v>0</v>
      </c>
      <c r="AI515" s="77">
        <f t="shared" si="68"/>
        <v>0</v>
      </c>
      <c r="AJ515" s="203"/>
      <c r="AK515" s="203"/>
      <c r="AL515" s="203"/>
      <c r="AM515" s="203"/>
      <c r="AN515" t="s">
        <v>475</v>
      </c>
      <c r="AO515" t="s">
        <v>475</v>
      </c>
      <c r="AP515" t="s">
        <v>475</v>
      </c>
    </row>
    <row r="516" spans="1:43" customFormat="1" x14ac:dyDescent="0.25">
      <c r="A516" s="198">
        <v>45291</v>
      </c>
      <c r="B516" t="s">
        <v>1631</v>
      </c>
      <c r="C516" t="s">
        <v>1632</v>
      </c>
      <c r="D516" s="5">
        <f t="shared" si="75"/>
        <v>2249676.7399999998</v>
      </c>
      <c r="E516" s="199">
        <v>1</v>
      </c>
      <c r="F516" s="5">
        <v>2291860.44</v>
      </c>
      <c r="G516" s="5">
        <v>42183.7</v>
      </c>
      <c r="H516" s="1" t="s">
        <v>23</v>
      </c>
      <c r="I516" t="s">
        <v>500</v>
      </c>
      <c r="J516" t="s">
        <v>504</v>
      </c>
      <c r="K516">
        <v>1</v>
      </c>
      <c r="L516" t="s">
        <v>500</v>
      </c>
      <c r="N516" t="s">
        <v>24</v>
      </c>
      <c r="O516" s="5" t="str">
        <f t="shared" si="70"/>
        <v>N</v>
      </c>
      <c r="P516" t="s">
        <v>475</v>
      </c>
      <c r="Q516" s="200" t="s">
        <v>475</v>
      </c>
      <c r="R516" s="200" t="str">
        <f t="shared" si="69"/>
        <v/>
      </c>
      <c r="S516" s="201"/>
      <c r="T516" t="s">
        <v>475</v>
      </c>
      <c r="U516" s="201"/>
      <c r="W516" s="201"/>
      <c r="X516" s="202">
        <v>0</v>
      </c>
      <c r="Y516" s="200" t="s">
        <v>475</v>
      </c>
      <c r="Z516" s="5" t="s">
        <v>475</v>
      </c>
      <c r="AA516" s="200" t="str">
        <f t="shared" si="71"/>
        <v/>
      </c>
      <c r="AB516" s="200" t="str">
        <f t="shared" si="72"/>
        <v/>
      </c>
      <c r="AC516" s="201"/>
      <c r="AD516" s="201"/>
      <c r="AE516" s="77">
        <f t="shared" si="73"/>
        <v>0</v>
      </c>
      <c r="AF516" s="77">
        <f t="shared" si="74"/>
        <v>0</v>
      </c>
      <c r="AG516" s="77">
        <f t="array" ref="AG516">IFERROR($D516*U,0)</f>
        <v>0</v>
      </c>
      <c r="AH516" s="77">
        <f t="shared" si="68"/>
        <v>0</v>
      </c>
      <c r="AI516" s="77">
        <f t="shared" si="68"/>
        <v>0</v>
      </c>
      <c r="AJ516" s="203"/>
      <c r="AK516" s="203"/>
      <c r="AL516" s="203"/>
      <c r="AM516" s="203"/>
      <c r="AN516" t="s">
        <v>475</v>
      </c>
      <c r="AO516" t="s">
        <v>475</v>
      </c>
      <c r="AP516" t="s">
        <v>475</v>
      </c>
    </row>
    <row r="517" spans="1:43" customFormat="1" x14ac:dyDescent="0.25">
      <c r="A517" s="198">
        <v>45291</v>
      </c>
      <c r="B517" t="s">
        <v>1633</v>
      </c>
      <c r="C517" t="s">
        <v>1634</v>
      </c>
      <c r="D517" s="5">
        <f t="shared" si="75"/>
        <v>117164.53999999998</v>
      </c>
      <c r="E517" s="199">
        <v>1</v>
      </c>
      <c r="F517" s="5">
        <v>392546.99</v>
      </c>
      <c r="G517" s="5">
        <v>275382.45</v>
      </c>
      <c r="H517" s="1" t="s">
        <v>23</v>
      </c>
      <c r="I517" t="s">
        <v>500</v>
      </c>
      <c r="J517" t="s">
        <v>474</v>
      </c>
      <c r="K517">
        <v>0</v>
      </c>
      <c r="L517" t="s">
        <v>500</v>
      </c>
      <c r="N517" t="s">
        <v>23</v>
      </c>
      <c r="O517" s="5" t="str">
        <f t="shared" si="70"/>
        <v>N</v>
      </c>
      <c r="P517" t="s">
        <v>475</v>
      </c>
      <c r="Q517" s="200" t="s">
        <v>475</v>
      </c>
      <c r="R517" s="200" t="str">
        <f t="shared" si="69"/>
        <v/>
      </c>
      <c r="S517" s="201"/>
      <c r="T517" t="s">
        <v>475</v>
      </c>
      <c r="U517" s="201"/>
      <c r="W517" s="201"/>
      <c r="X517" s="202">
        <v>0</v>
      </c>
      <c r="Y517" s="200" t="s">
        <v>475</v>
      </c>
      <c r="Z517" s="5" t="s">
        <v>475</v>
      </c>
      <c r="AA517" s="200" t="str">
        <f t="shared" si="71"/>
        <v/>
      </c>
      <c r="AB517" s="200" t="str">
        <f t="shared" si="72"/>
        <v/>
      </c>
      <c r="AC517" s="201"/>
      <c r="AD517" s="201"/>
      <c r="AE517" s="77">
        <f t="shared" si="73"/>
        <v>0</v>
      </c>
      <c r="AF517" s="77">
        <f t="shared" si="74"/>
        <v>0</v>
      </c>
      <c r="AG517" s="77">
        <f t="array" ref="AG517">IFERROR($D517*U,0)</f>
        <v>0</v>
      </c>
      <c r="AH517" s="77">
        <f t="shared" si="68"/>
        <v>0</v>
      </c>
      <c r="AI517" s="77">
        <f t="shared" si="68"/>
        <v>0</v>
      </c>
      <c r="AJ517" s="203"/>
      <c r="AK517" s="203"/>
      <c r="AL517" s="203"/>
      <c r="AM517" s="203"/>
      <c r="AN517" t="s">
        <v>475</v>
      </c>
      <c r="AO517" t="s">
        <v>475</v>
      </c>
      <c r="AP517" t="s">
        <v>475</v>
      </c>
    </row>
    <row r="518" spans="1:43" customFormat="1" x14ac:dyDescent="0.25">
      <c r="A518" s="198">
        <v>45291</v>
      </c>
      <c r="B518" t="s">
        <v>1635</v>
      </c>
      <c r="C518" t="s">
        <v>1636</v>
      </c>
      <c r="D518" s="5">
        <f t="shared" si="75"/>
        <v>523806.84</v>
      </c>
      <c r="E518" s="199">
        <v>1</v>
      </c>
      <c r="F518" s="5">
        <v>739548.89</v>
      </c>
      <c r="G518" s="5">
        <v>215742.05</v>
      </c>
      <c r="H518" s="1" t="s">
        <v>24</v>
      </c>
      <c r="I518" t="s">
        <v>473</v>
      </c>
      <c r="J518" t="s">
        <v>474</v>
      </c>
      <c r="K518">
        <v>0</v>
      </c>
      <c r="L518" t="s">
        <v>473</v>
      </c>
      <c r="M518" t="s">
        <v>473</v>
      </c>
      <c r="N518" t="s">
        <v>23</v>
      </c>
      <c r="O518" s="5" t="str">
        <f t="shared" si="70"/>
        <v>N</v>
      </c>
      <c r="P518" t="s">
        <v>475</v>
      </c>
      <c r="Q518" s="200" t="s">
        <v>475</v>
      </c>
      <c r="R518" s="200" t="str">
        <f t="shared" si="69"/>
        <v/>
      </c>
      <c r="S518" s="201"/>
      <c r="T518" t="s">
        <v>475</v>
      </c>
      <c r="U518" s="201"/>
      <c r="W518" s="201"/>
      <c r="X518" s="202">
        <v>0</v>
      </c>
      <c r="Y518" s="200" t="s">
        <v>475</v>
      </c>
      <c r="Z518" s="5" t="s">
        <v>475</v>
      </c>
      <c r="AA518" s="200" t="str">
        <f t="shared" si="71"/>
        <v/>
      </c>
      <c r="AB518" s="200" t="str">
        <f t="shared" si="72"/>
        <v/>
      </c>
      <c r="AC518" s="201"/>
      <c r="AD518" s="201"/>
      <c r="AE518" s="77">
        <f t="shared" si="73"/>
        <v>0</v>
      </c>
      <c r="AF518" s="77">
        <f t="shared" si="74"/>
        <v>0</v>
      </c>
      <c r="AG518" s="77">
        <f t="array" ref="AG518">IFERROR($D518*U,0)</f>
        <v>0</v>
      </c>
      <c r="AH518" s="77">
        <f t="shared" si="68"/>
        <v>0</v>
      </c>
      <c r="AI518" s="77">
        <f t="shared" si="68"/>
        <v>0</v>
      </c>
      <c r="AJ518" s="203"/>
      <c r="AK518" s="203"/>
      <c r="AL518" s="203"/>
      <c r="AM518" s="203"/>
      <c r="AN518" t="s">
        <v>475</v>
      </c>
      <c r="AO518" t="s">
        <v>475</v>
      </c>
      <c r="AP518" t="s">
        <v>475</v>
      </c>
    </row>
    <row r="519" spans="1:43" customFormat="1" x14ac:dyDescent="0.25">
      <c r="A519" s="198">
        <v>45291</v>
      </c>
      <c r="B519" t="s">
        <v>1637</v>
      </c>
      <c r="C519" t="s">
        <v>1638</v>
      </c>
      <c r="D519" s="5">
        <f t="shared" si="75"/>
        <v>557138.68000000005</v>
      </c>
      <c r="E519" s="199">
        <v>0</v>
      </c>
      <c r="F519" s="5">
        <v>557138.68000000005</v>
      </c>
      <c r="G519" s="5">
        <v>0</v>
      </c>
      <c r="H519" s="1" t="s">
        <v>24</v>
      </c>
      <c r="I519" t="s">
        <v>473</v>
      </c>
      <c r="J519" t="s">
        <v>474</v>
      </c>
      <c r="K519">
        <v>0</v>
      </c>
      <c r="L519" t="s">
        <v>473</v>
      </c>
      <c r="M519" t="s">
        <v>473</v>
      </c>
      <c r="N519" t="s">
        <v>23</v>
      </c>
      <c r="O519" s="5" t="str">
        <f t="shared" si="70"/>
        <v>N</v>
      </c>
      <c r="P519" t="s">
        <v>475</v>
      </c>
      <c r="Q519" s="200" t="s">
        <v>475</v>
      </c>
      <c r="R519" s="200" t="str">
        <f t="shared" si="69"/>
        <v/>
      </c>
      <c r="S519" s="201"/>
      <c r="T519" t="s">
        <v>475</v>
      </c>
      <c r="U519" s="201"/>
      <c r="W519" s="201"/>
      <c r="X519" s="202">
        <v>0</v>
      </c>
      <c r="Y519" s="200" t="s">
        <v>475</v>
      </c>
      <c r="Z519" s="5" t="s">
        <v>475</v>
      </c>
      <c r="AA519" s="200" t="str">
        <f t="shared" si="71"/>
        <v/>
      </c>
      <c r="AB519" s="200" t="str">
        <f t="shared" si="72"/>
        <v/>
      </c>
      <c r="AC519" s="201"/>
      <c r="AD519" s="201"/>
      <c r="AE519" s="77">
        <f t="shared" si="73"/>
        <v>0</v>
      </c>
      <c r="AF519" s="77">
        <f t="shared" si="74"/>
        <v>0</v>
      </c>
      <c r="AG519" s="77">
        <f t="array" ref="AG519">IFERROR($D519*U,0)</f>
        <v>0</v>
      </c>
      <c r="AH519" s="77">
        <f t="shared" si="68"/>
        <v>0</v>
      </c>
      <c r="AI519" s="77">
        <f t="shared" si="68"/>
        <v>0</v>
      </c>
      <c r="AJ519" s="203"/>
      <c r="AK519" s="203"/>
      <c r="AL519" s="203"/>
      <c r="AM519" s="203"/>
      <c r="AN519" t="s">
        <v>475</v>
      </c>
      <c r="AO519" t="s">
        <v>475</v>
      </c>
      <c r="AP519" t="s">
        <v>475</v>
      </c>
    </row>
    <row r="520" spans="1:43" customFormat="1" x14ac:dyDescent="0.25">
      <c r="A520" s="198">
        <v>45291</v>
      </c>
      <c r="B520" t="s">
        <v>1639</v>
      </c>
      <c r="C520" t="s">
        <v>1640</v>
      </c>
      <c r="D520" s="5">
        <f t="shared" si="75"/>
        <v>0</v>
      </c>
      <c r="E520" s="199">
        <v>1</v>
      </c>
      <c r="F520" s="5">
        <v>36630</v>
      </c>
      <c r="G520" s="5">
        <v>48280</v>
      </c>
      <c r="H520" s="1" t="s">
        <v>24</v>
      </c>
      <c r="I520" t="s">
        <v>473</v>
      </c>
      <c r="J520" t="s">
        <v>474</v>
      </c>
      <c r="K520">
        <v>0</v>
      </c>
      <c r="L520" t="s">
        <v>473</v>
      </c>
      <c r="M520" t="s">
        <v>473</v>
      </c>
      <c r="N520" t="s">
        <v>23</v>
      </c>
      <c r="O520" s="5" t="str">
        <f t="shared" si="70"/>
        <v>N</v>
      </c>
      <c r="P520" t="s">
        <v>475</v>
      </c>
      <c r="Q520" s="200" t="s">
        <v>475</v>
      </c>
      <c r="R520" s="200" t="str">
        <f t="shared" si="69"/>
        <v/>
      </c>
      <c r="S520" s="201"/>
      <c r="T520" t="s">
        <v>475</v>
      </c>
      <c r="U520" s="201"/>
      <c r="W520" s="201"/>
      <c r="X520" s="202">
        <v>0</v>
      </c>
      <c r="Y520" s="200" t="s">
        <v>475</v>
      </c>
      <c r="Z520" s="5" t="s">
        <v>475</v>
      </c>
      <c r="AA520" s="200" t="str">
        <f t="shared" si="71"/>
        <v/>
      </c>
      <c r="AB520" s="200" t="str">
        <f t="shared" si="72"/>
        <v/>
      </c>
      <c r="AC520" s="201"/>
      <c r="AD520" s="201"/>
      <c r="AE520" s="77">
        <f t="shared" si="73"/>
        <v>0</v>
      </c>
      <c r="AF520" s="77">
        <f t="shared" si="74"/>
        <v>0</v>
      </c>
      <c r="AG520" s="77">
        <f t="array" ref="AG520">IFERROR($D520*U,0)</f>
        <v>0</v>
      </c>
      <c r="AH520" s="77">
        <f t="shared" si="68"/>
        <v>0</v>
      </c>
      <c r="AI520" s="77">
        <f t="shared" si="68"/>
        <v>0</v>
      </c>
      <c r="AJ520" s="203"/>
      <c r="AK520" s="203"/>
      <c r="AL520" s="203"/>
      <c r="AM520" s="203"/>
      <c r="AN520" t="s">
        <v>475</v>
      </c>
      <c r="AO520" t="s">
        <v>475</v>
      </c>
      <c r="AP520" t="s">
        <v>475</v>
      </c>
    </row>
    <row r="521" spans="1:43" customFormat="1" x14ac:dyDescent="0.25">
      <c r="A521" s="198">
        <v>45291</v>
      </c>
      <c r="B521" t="s">
        <v>1641</v>
      </c>
      <c r="C521" t="s">
        <v>1642</v>
      </c>
      <c r="D521" s="5">
        <f t="shared" si="75"/>
        <v>242694.74000000002</v>
      </c>
      <c r="E521" s="199">
        <v>1</v>
      </c>
      <c r="F521" s="5">
        <v>245705.2</v>
      </c>
      <c r="G521" s="5">
        <v>3010.46</v>
      </c>
      <c r="H521" s="1" t="s">
        <v>23</v>
      </c>
      <c r="I521" t="s">
        <v>500</v>
      </c>
      <c r="J521" t="s">
        <v>474</v>
      </c>
      <c r="K521">
        <v>0</v>
      </c>
      <c r="L521" t="s">
        <v>500</v>
      </c>
      <c r="M521" s="208" t="s">
        <v>483</v>
      </c>
      <c r="N521" t="s">
        <v>23</v>
      </c>
      <c r="O521" s="5" t="str">
        <f t="shared" si="70"/>
        <v>N</v>
      </c>
      <c r="P521" s="208" t="s">
        <v>487</v>
      </c>
      <c r="Q521" s="200" t="s">
        <v>475</v>
      </c>
      <c r="R521" s="204">
        <v>0.21199999999999999</v>
      </c>
      <c r="S521" s="201"/>
      <c r="T521" s="208">
        <v>0.19900000000000001</v>
      </c>
      <c r="U521" s="201"/>
      <c r="V521" s="208">
        <v>1</v>
      </c>
      <c r="W521" s="201"/>
      <c r="X521" s="202">
        <v>0</v>
      </c>
      <c r="Y521" s="200" t="s">
        <v>475</v>
      </c>
      <c r="Z521" s="5" t="s">
        <v>475</v>
      </c>
      <c r="AA521" s="200" t="str">
        <f t="shared" si="71"/>
        <v/>
      </c>
      <c r="AB521" s="200" t="str">
        <f t="shared" si="72"/>
        <v/>
      </c>
      <c r="AC521" s="201"/>
      <c r="AD521" s="201"/>
      <c r="AE521" s="77">
        <f t="shared" si="73"/>
        <v>51451.284879999999</v>
      </c>
      <c r="AF521" s="77">
        <f t="shared" si="74"/>
        <v>48296.253260000005</v>
      </c>
      <c r="AG521" s="77">
        <f t="array" ref="AG521">IFERROR($D521*U,0)</f>
        <v>0</v>
      </c>
      <c r="AH521" s="77">
        <f t="shared" si="68"/>
        <v>0</v>
      </c>
      <c r="AI521" s="77">
        <f t="shared" si="68"/>
        <v>0</v>
      </c>
      <c r="AJ521" s="203"/>
      <c r="AK521" s="203"/>
      <c r="AL521" s="203"/>
      <c r="AM521" s="203"/>
      <c r="AN521" t="s">
        <v>25</v>
      </c>
      <c r="AO521" t="s">
        <v>1643</v>
      </c>
      <c r="AP521" t="s">
        <v>1644</v>
      </c>
      <c r="AQ521" s="208" t="s">
        <v>490</v>
      </c>
    </row>
    <row r="522" spans="1:43" customFormat="1" x14ac:dyDescent="0.25">
      <c r="A522" s="198">
        <v>45291</v>
      </c>
      <c r="B522" t="s">
        <v>1645</v>
      </c>
      <c r="C522" t="s">
        <v>1646</v>
      </c>
      <c r="D522" s="5">
        <f t="shared" si="75"/>
        <v>197.98999999999978</v>
      </c>
      <c r="E522" s="199">
        <v>1</v>
      </c>
      <c r="F522" s="5">
        <v>1442.37</v>
      </c>
      <c r="G522" s="5">
        <v>1244.3800000000001</v>
      </c>
      <c r="H522" s="1" t="s">
        <v>24</v>
      </c>
      <c r="I522" t="s">
        <v>473</v>
      </c>
      <c r="J522" t="s">
        <v>474</v>
      </c>
      <c r="K522">
        <v>0</v>
      </c>
      <c r="L522" t="s">
        <v>473</v>
      </c>
      <c r="M522" t="s">
        <v>473</v>
      </c>
      <c r="N522" t="s">
        <v>23</v>
      </c>
      <c r="O522" s="5" t="str">
        <f t="shared" si="70"/>
        <v>N</v>
      </c>
      <c r="P522" t="s">
        <v>475</v>
      </c>
      <c r="Q522" s="200" t="s">
        <v>475</v>
      </c>
      <c r="R522" s="200" t="str">
        <f t="shared" ref="R522:R585" si="76">IFERROR(V522*Q522,"")</f>
        <v/>
      </c>
      <c r="S522" s="201"/>
      <c r="T522" t="s">
        <v>475</v>
      </c>
      <c r="U522" s="201"/>
      <c r="W522" s="201"/>
      <c r="X522" s="202">
        <v>0</v>
      </c>
      <c r="Y522" s="200" t="s">
        <v>475</v>
      </c>
      <c r="Z522" s="5" t="s">
        <v>475</v>
      </c>
      <c r="AA522" s="200" t="str">
        <f t="shared" si="71"/>
        <v/>
      </c>
      <c r="AB522" s="200" t="str">
        <f t="shared" si="72"/>
        <v/>
      </c>
      <c r="AC522" s="201"/>
      <c r="AD522" s="201"/>
      <c r="AE522" s="77">
        <f t="shared" si="73"/>
        <v>0</v>
      </c>
      <c r="AF522" s="77">
        <f t="shared" si="74"/>
        <v>0</v>
      </c>
      <c r="AG522" s="77">
        <f t="array" ref="AG522">IFERROR($D522*U,0)</f>
        <v>0</v>
      </c>
      <c r="AH522" s="77">
        <f t="shared" si="68"/>
        <v>0</v>
      </c>
      <c r="AI522" s="77">
        <f t="shared" si="68"/>
        <v>0</v>
      </c>
      <c r="AJ522" s="203"/>
      <c r="AK522" s="203"/>
      <c r="AL522" s="203"/>
      <c r="AM522" s="203"/>
      <c r="AN522" t="s">
        <v>475</v>
      </c>
      <c r="AO522" t="s">
        <v>475</v>
      </c>
      <c r="AP522" t="s">
        <v>475</v>
      </c>
    </row>
    <row r="523" spans="1:43" customFormat="1" x14ac:dyDescent="0.25">
      <c r="A523" s="198">
        <v>45291</v>
      </c>
      <c r="B523" t="s">
        <v>1647</v>
      </c>
      <c r="C523" t="s">
        <v>1648</v>
      </c>
      <c r="D523" s="5">
        <f t="shared" si="75"/>
        <v>145498.64000000001</v>
      </c>
      <c r="E523" s="199">
        <v>0</v>
      </c>
      <c r="F523" s="5">
        <v>145498.64000000001</v>
      </c>
      <c r="G523" s="5">
        <v>0</v>
      </c>
      <c r="H523" s="1" t="s">
        <v>23</v>
      </c>
      <c r="I523" t="s">
        <v>500</v>
      </c>
      <c r="J523" t="s">
        <v>474</v>
      </c>
      <c r="K523">
        <v>0</v>
      </c>
      <c r="L523" t="s">
        <v>500</v>
      </c>
      <c r="M523" s="208" t="s">
        <v>483</v>
      </c>
      <c r="N523" t="s">
        <v>23</v>
      </c>
      <c r="O523" s="5" t="str">
        <f t="shared" si="70"/>
        <v>N</v>
      </c>
      <c r="P523" t="s">
        <v>475</v>
      </c>
      <c r="Q523" s="200" t="s">
        <v>475</v>
      </c>
      <c r="R523" s="200" t="str">
        <f t="shared" si="76"/>
        <v/>
      </c>
      <c r="S523" s="201"/>
      <c r="T523" t="s">
        <v>475</v>
      </c>
      <c r="U523" s="201"/>
      <c r="W523" s="201"/>
      <c r="X523" s="202">
        <v>0</v>
      </c>
      <c r="Y523" s="200" t="s">
        <v>475</v>
      </c>
      <c r="Z523" s="5" t="s">
        <v>475</v>
      </c>
      <c r="AA523" s="200" t="str">
        <f t="shared" si="71"/>
        <v/>
      </c>
      <c r="AB523" s="200" t="str">
        <f t="shared" si="72"/>
        <v/>
      </c>
      <c r="AC523" s="201"/>
      <c r="AD523" s="201"/>
      <c r="AE523" s="77">
        <f t="shared" si="73"/>
        <v>0</v>
      </c>
      <c r="AF523" s="77">
        <f t="shared" si="74"/>
        <v>0</v>
      </c>
      <c r="AG523" s="77">
        <f t="array" ref="AG523">IFERROR($D523*U,0)</f>
        <v>0</v>
      </c>
      <c r="AH523" s="77">
        <f t="shared" si="68"/>
        <v>0</v>
      </c>
      <c r="AI523" s="77">
        <f t="shared" si="68"/>
        <v>0</v>
      </c>
      <c r="AJ523" s="203"/>
      <c r="AK523" s="203"/>
      <c r="AL523" s="203"/>
      <c r="AM523" s="203"/>
      <c r="AN523" t="s">
        <v>25</v>
      </c>
      <c r="AO523" t="s">
        <v>1649</v>
      </c>
      <c r="AP523" t="s">
        <v>475</v>
      </c>
    </row>
    <row r="524" spans="1:43" customFormat="1" x14ac:dyDescent="0.25">
      <c r="A524" s="198">
        <v>45291</v>
      </c>
      <c r="B524" t="s">
        <v>1650</v>
      </c>
      <c r="C524" t="s">
        <v>1651</v>
      </c>
      <c r="D524" s="5">
        <f t="shared" si="75"/>
        <v>1817548.3199999998</v>
      </c>
      <c r="E524" s="199">
        <v>1</v>
      </c>
      <c r="F524" s="5">
        <v>3139168.28</v>
      </c>
      <c r="G524" s="5">
        <v>1321619.96</v>
      </c>
      <c r="H524" s="1" t="s">
        <v>23</v>
      </c>
      <c r="I524" t="s">
        <v>500</v>
      </c>
      <c r="J524" t="s">
        <v>474</v>
      </c>
      <c r="K524">
        <v>0</v>
      </c>
      <c r="L524" t="s">
        <v>500</v>
      </c>
      <c r="N524" t="s">
        <v>23</v>
      </c>
      <c r="O524" s="5" t="str">
        <f t="shared" si="70"/>
        <v>N</v>
      </c>
      <c r="P524" t="s">
        <v>475</v>
      </c>
      <c r="Q524" s="200" t="s">
        <v>475</v>
      </c>
      <c r="R524" s="200" t="str">
        <f t="shared" si="76"/>
        <v/>
      </c>
      <c r="S524" s="201"/>
      <c r="T524" t="s">
        <v>475</v>
      </c>
      <c r="U524" s="201"/>
      <c r="W524" s="201"/>
      <c r="X524" s="202">
        <v>0</v>
      </c>
      <c r="Y524" s="200" t="s">
        <v>475</v>
      </c>
      <c r="Z524" s="5" t="s">
        <v>475</v>
      </c>
      <c r="AA524" s="200" t="str">
        <f t="shared" si="71"/>
        <v/>
      </c>
      <c r="AB524" s="200" t="str">
        <f t="shared" si="72"/>
        <v/>
      </c>
      <c r="AC524" s="201"/>
      <c r="AD524" s="201"/>
      <c r="AE524" s="77">
        <f t="shared" si="73"/>
        <v>0</v>
      </c>
      <c r="AF524" s="77">
        <f t="shared" si="74"/>
        <v>0</v>
      </c>
      <c r="AG524" s="77">
        <f t="array" ref="AG524">IFERROR($D524*U,0)</f>
        <v>0</v>
      </c>
      <c r="AH524" s="77">
        <f t="shared" si="68"/>
        <v>0</v>
      </c>
      <c r="AI524" s="77">
        <f t="shared" si="68"/>
        <v>0</v>
      </c>
      <c r="AJ524" s="203"/>
      <c r="AK524" s="203"/>
      <c r="AL524" s="203"/>
      <c r="AM524" s="203"/>
      <c r="AN524" t="s">
        <v>475</v>
      </c>
      <c r="AO524" t="s">
        <v>475</v>
      </c>
      <c r="AP524" t="s">
        <v>475</v>
      </c>
    </row>
    <row r="525" spans="1:43" customFormat="1" x14ac:dyDescent="0.25">
      <c r="A525" s="198">
        <v>45291</v>
      </c>
      <c r="B525" t="s">
        <v>1652</v>
      </c>
      <c r="C525" t="s">
        <v>1653</v>
      </c>
      <c r="D525" s="5">
        <f t="shared" si="75"/>
        <v>11787.289999999994</v>
      </c>
      <c r="E525" s="199">
        <v>1</v>
      </c>
      <c r="F525" s="5">
        <v>135338.01999999999</v>
      </c>
      <c r="G525" s="5">
        <v>123550.73</v>
      </c>
      <c r="H525" s="1" t="s">
        <v>23</v>
      </c>
      <c r="I525" t="s">
        <v>500</v>
      </c>
      <c r="J525" t="s">
        <v>474</v>
      </c>
      <c r="K525">
        <v>0</v>
      </c>
      <c r="L525" t="s">
        <v>500</v>
      </c>
      <c r="M525" s="208" t="s">
        <v>483</v>
      </c>
      <c r="N525" t="s">
        <v>23</v>
      </c>
      <c r="O525" s="5" t="str">
        <f t="shared" si="70"/>
        <v>N</v>
      </c>
      <c r="P525" t="s">
        <v>475</v>
      </c>
      <c r="Q525" s="200" t="s">
        <v>475</v>
      </c>
      <c r="R525" s="200" t="str">
        <f t="shared" si="76"/>
        <v/>
      </c>
      <c r="S525" s="201"/>
      <c r="T525" t="s">
        <v>475</v>
      </c>
      <c r="U525" s="201"/>
      <c r="W525" s="201"/>
      <c r="X525" s="202">
        <v>0</v>
      </c>
      <c r="Y525" s="200" t="s">
        <v>475</v>
      </c>
      <c r="Z525" s="5" t="s">
        <v>475</v>
      </c>
      <c r="AA525" s="200" t="str">
        <f t="shared" si="71"/>
        <v/>
      </c>
      <c r="AB525" s="200" t="str">
        <f t="shared" si="72"/>
        <v/>
      </c>
      <c r="AC525" s="201"/>
      <c r="AD525" s="201"/>
      <c r="AE525" s="77">
        <f t="shared" si="73"/>
        <v>0</v>
      </c>
      <c r="AF525" s="77">
        <f t="shared" si="74"/>
        <v>0</v>
      </c>
      <c r="AG525" s="77">
        <f t="array" ref="AG525">IFERROR($D525*U,0)</f>
        <v>0</v>
      </c>
      <c r="AH525" s="77">
        <f t="shared" si="68"/>
        <v>0</v>
      </c>
      <c r="AI525" s="77">
        <f t="shared" si="68"/>
        <v>0</v>
      </c>
      <c r="AJ525" s="203"/>
      <c r="AK525" s="203"/>
      <c r="AL525" s="203"/>
      <c r="AM525" s="203"/>
      <c r="AN525" t="s">
        <v>25</v>
      </c>
      <c r="AO525" t="s">
        <v>1654</v>
      </c>
      <c r="AP525" t="s">
        <v>475</v>
      </c>
    </row>
    <row r="526" spans="1:43" customFormat="1" x14ac:dyDescent="0.25">
      <c r="A526" s="198">
        <v>45291</v>
      </c>
      <c r="B526" t="s">
        <v>1655</v>
      </c>
      <c r="C526" t="s">
        <v>1656</v>
      </c>
      <c r="D526" s="5">
        <f t="shared" si="75"/>
        <v>0</v>
      </c>
      <c r="E526" s="199">
        <v>1</v>
      </c>
      <c r="F526" s="5">
        <v>124722</v>
      </c>
      <c r="G526" s="5">
        <v>132940</v>
      </c>
      <c r="H526" s="1" t="s">
        <v>23</v>
      </c>
      <c r="I526" t="s">
        <v>500</v>
      </c>
      <c r="J526" t="s">
        <v>474</v>
      </c>
      <c r="K526">
        <v>0</v>
      </c>
      <c r="L526" t="s">
        <v>500</v>
      </c>
      <c r="M526" s="208" t="s">
        <v>483</v>
      </c>
      <c r="N526" t="s">
        <v>23</v>
      </c>
      <c r="O526" s="5" t="str">
        <f t="shared" si="70"/>
        <v>N</v>
      </c>
      <c r="P526" t="s">
        <v>475</v>
      </c>
      <c r="Q526" s="200" t="s">
        <v>475</v>
      </c>
      <c r="R526" s="200" t="str">
        <f t="shared" si="76"/>
        <v/>
      </c>
      <c r="S526" s="201"/>
      <c r="T526" t="s">
        <v>475</v>
      </c>
      <c r="U526" s="201"/>
      <c r="W526" s="201"/>
      <c r="X526" s="202">
        <v>0</v>
      </c>
      <c r="Y526" s="200" t="s">
        <v>475</v>
      </c>
      <c r="Z526" s="5" t="s">
        <v>475</v>
      </c>
      <c r="AA526" s="200" t="str">
        <f t="shared" si="71"/>
        <v/>
      </c>
      <c r="AB526" s="200" t="str">
        <f t="shared" si="72"/>
        <v/>
      </c>
      <c r="AC526" s="201"/>
      <c r="AD526" s="201"/>
      <c r="AE526" s="77">
        <f t="shared" si="73"/>
        <v>0</v>
      </c>
      <c r="AF526" s="77">
        <f t="shared" si="74"/>
        <v>0</v>
      </c>
      <c r="AG526" s="77">
        <f t="array" ref="AG526">IFERROR($D526*U,0)</f>
        <v>0</v>
      </c>
      <c r="AH526" s="77">
        <f t="shared" si="68"/>
        <v>0</v>
      </c>
      <c r="AI526" s="77">
        <f t="shared" si="68"/>
        <v>0</v>
      </c>
      <c r="AJ526" s="203"/>
      <c r="AK526" s="203"/>
      <c r="AL526" s="203"/>
      <c r="AM526" s="203"/>
      <c r="AN526" t="s">
        <v>25</v>
      </c>
      <c r="AO526" t="s">
        <v>1087</v>
      </c>
      <c r="AP526" t="s">
        <v>475</v>
      </c>
    </row>
    <row r="527" spans="1:43" customFormat="1" x14ac:dyDescent="0.25">
      <c r="A527" s="198">
        <v>45291</v>
      </c>
      <c r="B527" t="s">
        <v>1657</v>
      </c>
      <c r="C527" t="s">
        <v>1658</v>
      </c>
      <c r="D527" s="5">
        <f t="shared" si="75"/>
        <v>16463.800000000017</v>
      </c>
      <c r="E527" s="199">
        <v>1</v>
      </c>
      <c r="F527" s="5">
        <v>204142.88</v>
      </c>
      <c r="G527" s="5">
        <v>187679.08</v>
      </c>
      <c r="H527" s="1" t="s">
        <v>23</v>
      </c>
      <c r="I527" t="s">
        <v>500</v>
      </c>
      <c r="J527" t="s">
        <v>474</v>
      </c>
      <c r="K527">
        <v>0</v>
      </c>
      <c r="L527" t="s">
        <v>500</v>
      </c>
      <c r="N527" t="s">
        <v>23</v>
      </c>
      <c r="O527" s="5" t="str">
        <f t="shared" si="70"/>
        <v>N</v>
      </c>
      <c r="P527" t="s">
        <v>475</v>
      </c>
      <c r="Q527" s="200" t="s">
        <v>475</v>
      </c>
      <c r="R527" s="200" t="str">
        <f t="shared" si="76"/>
        <v/>
      </c>
      <c r="S527" s="201"/>
      <c r="T527" t="s">
        <v>475</v>
      </c>
      <c r="U527" s="201"/>
      <c r="W527" s="201"/>
      <c r="X527" s="202">
        <v>0</v>
      </c>
      <c r="Y527" s="200" t="s">
        <v>475</v>
      </c>
      <c r="Z527" s="5" t="s">
        <v>475</v>
      </c>
      <c r="AA527" s="200" t="str">
        <f t="shared" si="71"/>
        <v/>
      </c>
      <c r="AB527" s="200" t="str">
        <f t="shared" si="72"/>
        <v/>
      </c>
      <c r="AC527" s="201"/>
      <c r="AD527" s="201"/>
      <c r="AE527" s="77">
        <f t="shared" si="73"/>
        <v>0</v>
      </c>
      <c r="AF527" s="77">
        <f t="shared" si="74"/>
        <v>0</v>
      </c>
      <c r="AG527" s="77">
        <f t="array" ref="AG527">IFERROR($D527*U,0)</f>
        <v>0</v>
      </c>
      <c r="AH527" s="77">
        <f t="shared" si="68"/>
        <v>0</v>
      </c>
      <c r="AI527" s="77">
        <f t="shared" si="68"/>
        <v>0</v>
      </c>
      <c r="AJ527" s="203"/>
      <c r="AK527" s="203"/>
      <c r="AL527" s="203"/>
      <c r="AM527" s="203"/>
      <c r="AN527" t="s">
        <v>475</v>
      </c>
      <c r="AO527" t="s">
        <v>475</v>
      </c>
      <c r="AP527" t="s">
        <v>475</v>
      </c>
    </row>
    <row r="528" spans="1:43" customFormat="1" x14ac:dyDescent="0.25">
      <c r="A528" s="198">
        <v>45291</v>
      </c>
      <c r="B528" t="s">
        <v>1659</v>
      </c>
      <c r="C528" t="s">
        <v>1660</v>
      </c>
      <c r="D528" s="5">
        <f t="shared" si="75"/>
        <v>0</v>
      </c>
      <c r="E528" s="199">
        <v>1</v>
      </c>
      <c r="F528" s="5">
        <v>168161.6</v>
      </c>
      <c r="G528" s="5">
        <v>186120</v>
      </c>
      <c r="H528" s="1" t="s">
        <v>23</v>
      </c>
      <c r="I528" t="s">
        <v>500</v>
      </c>
      <c r="J528" t="s">
        <v>474</v>
      </c>
      <c r="K528">
        <v>0</v>
      </c>
      <c r="L528" t="s">
        <v>500</v>
      </c>
      <c r="M528" s="208" t="s">
        <v>483</v>
      </c>
      <c r="N528" t="s">
        <v>23</v>
      </c>
      <c r="O528" s="5" t="str">
        <f t="shared" si="70"/>
        <v>N</v>
      </c>
      <c r="P528" s="208" t="s">
        <v>487</v>
      </c>
      <c r="Q528" s="200" t="s">
        <v>475</v>
      </c>
      <c r="R528" s="200" t="str">
        <f t="shared" si="76"/>
        <v/>
      </c>
      <c r="S528" s="201"/>
      <c r="T528" t="s">
        <v>475</v>
      </c>
      <c r="U528" s="201"/>
      <c r="W528" s="201"/>
      <c r="X528" s="202">
        <v>0</v>
      </c>
      <c r="Y528" s="200" t="s">
        <v>475</v>
      </c>
      <c r="Z528" s="5" t="s">
        <v>475</v>
      </c>
      <c r="AA528" s="200" t="str">
        <f t="shared" si="71"/>
        <v/>
      </c>
      <c r="AB528" s="200" t="str">
        <f t="shared" si="72"/>
        <v/>
      </c>
      <c r="AC528" s="201"/>
      <c r="AD528" s="201"/>
      <c r="AE528" s="77">
        <f t="shared" si="73"/>
        <v>0</v>
      </c>
      <c r="AF528" s="77">
        <f t="shared" si="74"/>
        <v>0</v>
      </c>
      <c r="AG528" s="77">
        <f t="array" ref="AG528">IFERROR($D528*U,0)</f>
        <v>0</v>
      </c>
      <c r="AH528" s="77">
        <f t="shared" si="68"/>
        <v>0</v>
      </c>
      <c r="AI528" s="77">
        <f t="shared" si="68"/>
        <v>0</v>
      </c>
      <c r="AJ528" s="203"/>
      <c r="AK528" s="203"/>
      <c r="AL528" s="203"/>
      <c r="AM528" s="203"/>
      <c r="AN528" t="s">
        <v>25</v>
      </c>
      <c r="AO528" t="s">
        <v>1661</v>
      </c>
      <c r="AP528" t="s">
        <v>1662</v>
      </c>
      <c r="AQ528" s="208" t="s">
        <v>490</v>
      </c>
    </row>
    <row r="529" spans="1:42" customFormat="1" x14ac:dyDescent="0.25">
      <c r="A529" s="198">
        <v>45291</v>
      </c>
      <c r="B529" t="s">
        <v>1663</v>
      </c>
      <c r="C529" t="s">
        <v>1664</v>
      </c>
      <c r="D529" s="5">
        <f t="shared" si="75"/>
        <v>9275285.4399999995</v>
      </c>
      <c r="E529" s="199">
        <v>1</v>
      </c>
      <c r="F529" s="5">
        <v>9591350.5899999999</v>
      </c>
      <c r="G529" s="5">
        <v>316065.15000000002</v>
      </c>
      <c r="H529" s="1" t="s">
        <v>24</v>
      </c>
      <c r="I529" t="s">
        <v>473</v>
      </c>
      <c r="J529" t="s">
        <v>474</v>
      </c>
      <c r="K529">
        <v>0</v>
      </c>
      <c r="L529" t="s">
        <v>473</v>
      </c>
      <c r="M529" t="s">
        <v>473</v>
      </c>
      <c r="N529" t="s">
        <v>23</v>
      </c>
      <c r="O529" s="5" t="str">
        <f t="shared" si="70"/>
        <v>N</v>
      </c>
      <c r="P529" t="s">
        <v>475</v>
      </c>
      <c r="Q529" s="200" t="s">
        <v>475</v>
      </c>
      <c r="R529" s="200" t="str">
        <f t="shared" si="76"/>
        <v/>
      </c>
      <c r="S529" s="201"/>
      <c r="T529" t="s">
        <v>475</v>
      </c>
      <c r="U529" s="201"/>
      <c r="W529" s="201"/>
      <c r="X529" s="202">
        <v>0</v>
      </c>
      <c r="Y529" s="200" t="s">
        <v>475</v>
      </c>
      <c r="Z529" s="5" t="s">
        <v>475</v>
      </c>
      <c r="AA529" s="200" t="str">
        <f t="shared" si="71"/>
        <v/>
      </c>
      <c r="AB529" s="200" t="str">
        <f t="shared" si="72"/>
        <v/>
      </c>
      <c r="AC529" s="201"/>
      <c r="AD529" s="201"/>
      <c r="AE529" s="77">
        <f t="shared" si="73"/>
        <v>0</v>
      </c>
      <c r="AF529" s="77">
        <f t="shared" si="74"/>
        <v>0</v>
      </c>
      <c r="AG529" s="77">
        <f t="array" ref="AG529">IFERROR($D529*U,0)</f>
        <v>0</v>
      </c>
      <c r="AH529" s="77">
        <f t="shared" si="68"/>
        <v>0</v>
      </c>
      <c r="AI529" s="77">
        <f t="shared" si="68"/>
        <v>0</v>
      </c>
      <c r="AJ529" s="203"/>
      <c r="AK529" s="203"/>
      <c r="AL529" s="203"/>
      <c r="AM529" s="203"/>
      <c r="AN529" t="s">
        <v>475</v>
      </c>
      <c r="AO529" t="s">
        <v>475</v>
      </c>
      <c r="AP529" t="s">
        <v>475</v>
      </c>
    </row>
    <row r="530" spans="1:42" customFormat="1" x14ac:dyDescent="0.25">
      <c r="A530" s="198">
        <v>45291</v>
      </c>
      <c r="B530" t="s">
        <v>1665</v>
      </c>
      <c r="C530" t="s">
        <v>1666</v>
      </c>
      <c r="D530" s="5">
        <f t="shared" si="75"/>
        <v>1489917.7000000002</v>
      </c>
      <c r="E530" s="199">
        <v>1</v>
      </c>
      <c r="F530" s="5">
        <v>1509079.58</v>
      </c>
      <c r="G530" s="5">
        <v>19161.88</v>
      </c>
      <c r="H530" s="1" t="s">
        <v>24</v>
      </c>
      <c r="I530" t="s">
        <v>473</v>
      </c>
      <c r="J530" t="s">
        <v>474</v>
      </c>
      <c r="K530">
        <v>0</v>
      </c>
      <c r="L530" t="s">
        <v>473</v>
      </c>
      <c r="M530" t="s">
        <v>473</v>
      </c>
      <c r="N530" t="s">
        <v>23</v>
      </c>
      <c r="O530" s="5" t="str">
        <f t="shared" si="70"/>
        <v>N</v>
      </c>
      <c r="P530" t="s">
        <v>475</v>
      </c>
      <c r="Q530" s="200" t="s">
        <v>475</v>
      </c>
      <c r="R530" s="200" t="str">
        <f t="shared" si="76"/>
        <v/>
      </c>
      <c r="S530" s="201"/>
      <c r="T530" t="s">
        <v>475</v>
      </c>
      <c r="U530" s="201"/>
      <c r="W530" s="201"/>
      <c r="X530" s="202">
        <v>0</v>
      </c>
      <c r="Y530" s="200" t="s">
        <v>475</v>
      </c>
      <c r="Z530" s="5" t="s">
        <v>475</v>
      </c>
      <c r="AA530" s="200" t="str">
        <f t="shared" si="71"/>
        <v/>
      </c>
      <c r="AB530" s="200" t="str">
        <f t="shared" si="72"/>
        <v/>
      </c>
      <c r="AC530" s="201"/>
      <c r="AD530" s="201"/>
      <c r="AE530" s="77">
        <f t="shared" si="73"/>
        <v>0</v>
      </c>
      <c r="AF530" s="77">
        <f t="shared" si="74"/>
        <v>0</v>
      </c>
      <c r="AG530" s="77">
        <f t="array" ref="AG530">IFERROR($D530*U,0)</f>
        <v>0</v>
      </c>
      <c r="AH530" s="77">
        <f t="shared" si="68"/>
        <v>0</v>
      </c>
      <c r="AI530" s="77">
        <f t="shared" si="68"/>
        <v>0</v>
      </c>
      <c r="AJ530" s="203"/>
      <c r="AK530" s="203"/>
      <c r="AL530" s="203"/>
      <c r="AM530" s="203"/>
      <c r="AN530" t="s">
        <v>475</v>
      </c>
      <c r="AO530" t="s">
        <v>475</v>
      </c>
      <c r="AP530" t="s">
        <v>475</v>
      </c>
    </row>
    <row r="531" spans="1:42" customFormat="1" x14ac:dyDescent="0.25">
      <c r="A531" s="198">
        <v>45291</v>
      </c>
      <c r="B531" t="s">
        <v>1667</v>
      </c>
      <c r="C531" t="s">
        <v>1668</v>
      </c>
      <c r="D531" s="5">
        <f t="shared" si="75"/>
        <v>352988.08999999997</v>
      </c>
      <c r="E531" s="199">
        <v>1</v>
      </c>
      <c r="F531" s="5">
        <v>361097.23</v>
      </c>
      <c r="G531" s="5">
        <v>8109.14</v>
      </c>
      <c r="H531" s="1" t="s">
        <v>23</v>
      </c>
      <c r="I531" t="s">
        <v>500</v>
      </c>
      <c r="J531" t="s">
        <v>474</v>
      </c>
      <c r="K531">
        <v>0</v>
      </c>
      <c r="L531" t="s">
        <v>500</v>
      </c>
      <c r="N531" t="s">
        <v>23</v>
      </c>
      <c r="O531" s="5" t="str">
        <f t="shared" si="70"/>
        <v>N</v>
      </c>
      <c r="P531" t="s">
        <v>475</v>
      </c>
      <c r="Q531" s="200" t="s">
        <v>475</v>
      </c>
      <c r="R531" s="200" t="str">
        <f t="shared" si="76"/>
        <v/>
      </c>
      <c r="S531" s="201"/>
      <c r="T531" t="s">
        <v>475</v>
      </c>
      <c r="U531" s="201"/>
      <c r="W531" s="201"/>
      <c r="X531" s="202">
        <v>0</v>
      </c>
      <c r="Y531" s="200" t="s">
        <v>475</v>
      </c>
      <c r="Z531" s="5" t="s">
        <v>475</v>
      </c>
      <c r="AA531" s="200" t="str">
        <f t="shared" si="71"/>
        <v/>
      </c>
      <c r="AB531" s="200" t="str">
        <f t="shared" si="72"/>
        <v/>
      </c>
      <c r="AC531" s="201"/>
      <c r="AD531" s="201"/>
      <c r="AE531" s="77">
        <f t="shared" si="73"/>
        <v>0</v>
      </c>
      <c r="AF531" s="77">
        <f t="shared" si="74"/>
        <v>0</v>
      </c>
      <c r="AG531" s="77">
        <f t="array" ref="AG531">IFERROR($D531*U,0)</f>
        <v>0</v>
      </c>
      <c r="AH531" s="77">
        <f t="shared" si="68"/>
        <v>0</v>
      </c>
      <c r="AI531" s="77">
        <f t="shared" si="68"/>
        <v>0</v>
      </c>
      <c r="AJ531" s="203"/>
      <c r="AK531" s="203"/>
      <c r="AL531" s="203"/>
      <c r="AM531" s="203"/>
      <c r="AN531" t="s">
        <v>475</v>
      </c>
      <c r="AO531" t="s">
        <v>475</v>
      </c>
      <c r="AP531" t="s">
        <v>475</v>
      </c>
    </row>
    <row r="532" spans="1:42" customFormat="1" x14ac:dyDescent="0.25">
      <c r="A532" s="198">
        <v>45291</v>
      </c>
      <c r="B532" t="s">
        <v>1669</v>
      </c>
      <c r="C532" t="s">
        <v>1670</v>
      </c>
      <c r="D532" s="5">
        <f t="shared" si="75"/>
        <v>564417.26</v>
      </c>
      <c r="E532" s="199">
        <v>1</v>
      </c>
      <c r="F532" s="5">
        <v>586168.84</v>
      </c>
      <c r="G532" s="5">
        <v>21751.58</v>
      </c>
      <c r="H532" s="1" t="s">
        <v>24</v>
      </c>
      <c r="I532" t="s">
        <v>473</v>
      </c>
      <c r="J532" t="s">
        <v>474</v>
      </c>
      <c r="K532">
        <v>0</v>
      </c>
      <c r="L532" t="s">
        <v>473</v>
      </c>
      <c r="M532" t="s">
        <v>473</v>
      </c>
      <c r="N532" t="s">
        <v>23</v>
      </c>
      <c r="O532" s="5" t="str">
        <f t="shared" si="70"/>
        <v>N</v>
      </c>
      <c r="P532" t="s">
        <v>475</v>
      </c>
      <c r="Q532" s="200" t="s">
        <v>475</v>
      </c>
      <c r="R532" s="200" t="str">
        <f t="shared" si="76"/>
        <v/>
      </c>
      <c r="S532" s="201"/>
      <c r="T532" t="s">
        <v>475</v>
      </c>
      <c r="U532" s="201"/>
      <c r="W532" s="201"/>
      <c r="X532" s="202">
        <v>0</v>
      </c>
      <c r="Y532" s="200" t="s">
        <v>475</v>
      </c>
      <c r="Z532" s="5" t="s">
        <v>475</v>
      </c>
      <c r="AA532" s="200" t="str">
        <f t="shared" si="71"/>
        <v/>
      </c>
      <c r="AB532" s="200" t="str">
        <f t="shared" si="72"/>
        <v/>
      </c>
      <c r="AC532" s="201"/>
      <c r="AD532" s="201"/>
      <c r="AE532" s="77">
        <f t="shared" si="73"/>
        <v>0</v>
      </c>
      <c r="AF532" s="77">
        <f t="shared" si="74"/>
        <v>0</v>
      </c>
      <c r="AG532" s="77">
        <f t="array" ref="AG532">IFERROR($D532*U,0)</f>
        <v>0</v>
      </c>
      <c r="AH532" s="77">
        <f t="shared" si="68"/>
        <v>0</v>
      </c>
      <c r="AI532" s="77">
        <f t="shared" si="68"/>
        <v>0</v>
      </c>
      <c r="AJ532" s="203"/>
      <c r="AK532" s="203"/>
      <c r="AL532" s="203"/>
      <c r="AM532" s="203"/>
      <c r="AN532" t="s">
        <v>475</v>
      </c>
      <c r="AO532" t="s">
        <v>475</v>
      </c>
      <c r="AP532" t="s">
        <v>475</v>
      </c>
    </row>
    <row r="533" spans="1:42" customFormat="1" x14ac:dyDescent="0.25">
      <c r="A533" s="198">
        <v>45291</v>
      </c>
      <c r="B533" t="s">
        <v>1671</v>
      </c>
      <c r="C533" t="s">
        <v>1672</v>
      </c>
      <c r="D533" s="5">
        <f t="shared" si="75"/>
        <v>935370.77999999991</v>
      </c>
      <c r="E533" s="199">
        <v>0</v>
      </c>
      <c r="F533" s="5">
        <v>935370.77999999991</v>
      </c>
      <c r="G533" s="5">
        <v>0</v>
      </c>
      <c r="H533" s="1" t="s">
        <v>23</v>
      </c>
      <c r="I533" t="s">
        <v>500</v>
      </c>
      <c r="J533" t="s">
        <v>504</v>
      </c>
      <c r="K533">
        <v>1</v>
      </c>
      <c r="L533" t="s">
        <v>500</v>
      </c>
      <c r="N533" t="s">
        <v>24</v>
      </c>
      <c r="O533" s="5" t="str">
        <f t="shared" si="70"/>
        <v>N</v>
      </c>
      <c r="P533" t="s">
        <v>475</v>
      </c>
      <c r="Q533" s="200" t="s">
        <v>475</v>
      </c>
      <c r="R533" s="200" t="str">
        <f t="shared" si="76"/>
        <v/>
      </c>
      <c r="S533" s="201"/>
      <c r="T533" t="s">
        <v>475</v>
      </c>
      <c r="U533" s="201"/>
      <c r="W533" s="201"/>
      <c r="X533" s="202">
        <v>0</v>
      </c>
      <c r="Y533" s="200" t="s">
        <v>475</v>
      </c>
      <c r="Z533" s="5" t="s">
        <v>475</v>
      </c>
      <c r="AA533" s="200" t="str">
        <f t="shared" si="71"/>
        <v/>
      </c>
      <c r="AB533" s="200" t="str">
        <f t="shared" si="72"/>
        <v/>
      </c>
      <c r="AC533" s="201"/>
      <c r="AD533" s="201"/>
      <c r="AE533" s="77">
        <f t="shared" si="73"/>
        <v>0</v>
      </c>
      <c r="AF533" s="77">
        <f t="shared" si="74"/>
        <v>0</v>
      </c>
      <c r="AG533" s="77">
        <f t="array" ref="AG533">IFERROR($D533*U,0)</f>
        <v>0</v>
      </c>
      <c r="AH533" s="77">
        <f t="shared" si="68"/>
        <v>0</v>
      </c>
      <c r="AI533" s="77">
        <f t="shared" si="68"/>
        <v>0</v>
      </c>
      <c r="AJ533" s="203"/>
      <c r="AK533" s="203"/>
      <c r="AL533" s="203"/>
      <c r="AM533" s="203"/>
      <c r="AN533" t="s">
        <v>475</v>
      </c>
      <c r="AO533" t="s">
        <v>475</v>
      </c>
      <c r="AP533" t="s">
        <v>475</v>
      </c>
    </row>
    <row r="534" spans="1:42" customFormat="1" x14ac:dyDescent="0.25">
      <c r="A534" s="198">
        <v>45291</v>
      </c>
      <c r="B534" t="s">
        <v>1673</v>
      </c>
      <c r="C534" t="s">
        <v>1674</v>
      </c>
      <c r="D534" s="5">
        <f t="shared" si="75"/>
        <v>350676.43</v>
      </c>
      <c r="E534" s="199">
        <v>1</v>
      </c>
      <c r="F534" s="5">
        <v>474451.74</v>
      </c>
      <c r="G534" s="5">
        <v>123775.31</v>
      </c>
      <c r="H534" s="1" t="s">
        <v>23</v>
      </c>
      <c r="I534" t="s">
        <v>500</v>
      </c>
      <c r="J534" t="s">
        <v>504</v>
      </c>
      <c r="K534">
        <v>1</v>
      </c>
      <c r="L534" t="s">
        <v>500</v>
      </c>
      <c r="N534" t="s">
        <v>24</v>
      </c>
      <c r="O534" s="5" t="str">
        <f t="shared" si="70"/>
        <v>N</v>
      </c>
      <c r="P534" t="s">
        <v>475</v>
      </c>
      <c r="Q534" s="200" t="s">
        <v>475</v>
      </c>
      <c r="R534" s="200" t="str">
        <f t="shared" si="76"/>
        <v/>
      </c>
      <c r="S534" s="201"/>
      <c r="T534" t="s">
        <v>475</v>
      </c>
      <c r="U534" s="201"/>
      <c r="W534" s="201"/>
      <c r="X534" s="202">
        <v>0</v>
      </c>
      <c r="Y534" s="200" t="s">
        <v>475</v>
      </c>
      <c r="Z534" s="5" t="s">
        <v>475</v>
      </c>
      <c r="AA534" s="200" t="str">
        <f t="shared" si="71"/>
        <v/>
      </c>
      <c r="AB534" s="200" t="str">
        <f t="shared" si="72"/>
        <v/>
      </c>
      <c r="AC534" s="201"/>
      <c r="AD534" s="201"/>
      <c r="AE534" s="77">
        <f t="shared" si="73"/>
        <v>0</v>
      </c>
      <c r="AF534" s="77">
        <f t="shared" si="74"/>
        <v>0</v>
      </c>
      <c r="AG534" s="77">
        <f t="array" ref="AG534">IFERROR($D534*U,0)</f>
        <v>0</v>
      </c>
      <c r="AH534" s="77">
        <f t="shared" si="68"/>
        <v>0</v>
      </c>
      <c r="AI534" s="77">
        <f t="shared" si="68"/>
        <v>0</v>
      </c>
      <c r="AJ534" s="203"/>
      <c r="AK534" s="203"/>
      <c r="AL534" s="203"/>
      <c r="AM534" s="203"/>
      <c r="AN534" t="s">
        <v>475</v>
      </c>
      <c r="AO534" t="s">
        <v>475</v>
      </c>
      <c r="AP534" t="s">
        <v>475</v>
      </c>
    </row>
    <row r="535" spans="1:42" customFormat="1" x14ac:dyDescent="0.25">
      <c r="A535" s="198">
        <v>45291</v>
      </c>
      <c r="B535" t="s">
        <v>1675</v>
      </c>
      <c r="C535" t="s">
        <v>1676</v>
      </c>
      <c r="D535" s="5">
        <f t="shared" si="75"/>
        <v>0</v>
      </c>
      <c r="E535" s="199">
        <v>1</v>
      </c>
      <c r="F535" s="5">
        <v>1433550.9700000002</v>
      </c>
      <c r="G535" s="5">
        <v>1468401.63</v>
      </c>
      <c r="H535" s="1" t="s">
        <v>24</v>
      </c>
      <c r="I535" t="s">
        <v>473</v>
      </c>
      <c r="J535" t="s">
        <v>474</v>
      </c>
      <c r="K535">
        <v>0</v>
      </c>
      <c r="L535" t="s">
        <v>473</v>
      </c>
      <c r="M535" t="s">
        <v>473</v>
      </c>
      <c r="N535" t="s">
        <v>23</v>
      </c>
      <c r="O535" s="5" t="str">
        <f t="shared" si="70"/>
        <v>N</v>
      </c>
      <c r="P535" t="s">
        <v>475</v>
      </c>
      <c r="Q535" s="200" t="s">
        <v>475</v>
      </c>
      <c r="R535" s="200" t="str">
        <f t="shared" si="76"/>
        <v/>
      </c>
      <c r="S535" s="201"/>
      <c r="T535" t="s">
        <v>475</v>
      </c>
      <c r="U535" s="201"/>
      <c r="W535" s="201"/>
      <c r="X535" s="202">
        <v>0</v>
      </c>
      <c r="Y535" s="200" t="s">
        <v>475</v>
      </c>
      <c r="Z535" s="5" t="s">
        <v>475</v>
      </c>
      <c r="AA535" s="200" t="str">
        <f t="shared" si="71"/>
        <v/>
      </c>
      <c r="AB535" s="200" t="str">
        <f t="shared" si="72"/>
        <v/>
      </c>
      <c r="AC535" s="201"/>
      <c r="AD535" s="201"/>
      <c r="AE535" s="77">
        <f t="shared" si="73"/>
        <v>0</v>
      </c>
      <c r="AF535" s="77">
        <f t="shared" si="74"/>
        <v>0</v>
      </c>
      <c r="AG535" s="77">
        <f t="array" ref="AG535">IFERROR($D535*U,0)</f>
        <v>0</v>
      </c>
      <c r="AH535" s="77">
        <f t="shared" si="68"/>
        <v>0</v>
      </c>
      <c r="AI535" s="77">
        <f t="shared" si="68"/>
        <v>0</v>
      </c>
      <c r="AJ535" s="203"/>
      <c r="AK535" s="203"/>
      <c r="AL535" s="203"/>
      <c r="AM535" s="203"/>
      <c r="AN535" t="s">
        <v>475</v>
      </c>
      <c r="AO535" t="s">
        <v>475</v>
      </c>
      <c r="AP535" t="s">
        <v>475</v>
      </c>
    </row>
    <row r="536" spans="1:42" customFormat="1" x14ac:dyDescent="0.25">
      <c r="A536" s="198">
        <v>45291</v>
      </c>
      <c r="B536" t="s">
        <v>1677</v>
      </c>
      <c r="C536" t="s">
        <v>1678</v>
      </c>
      <c r="D536" s="5">
        <f t="shared" si="75"/>
        <v>14195.050000000047</v>
      </c>
      <c r="E536" s="199">
        <v>1</v>
      </c>
      <c r="F536" s="5">
        <v>1420073.48</v>
      </c>
      <c r="G536" s="5">
        <v>1405878.43</v>
      </c>
      <c r="H536" s="1" t="s">
        <v>23</v>
      </c>
      <c r="I536" t="s">
        <v>500</v>
      </c>
      <c r="J536" t="s">
        <v>504</v>
      </c>
      <c r="K536">
        <v>1</v>
      </c>
      <c r="L536" t="s">
        <v>500</v>
      </c>
      <c r="N536" t="s">
        <v>24</v>
      </c>
      <c r="O536" s="5" t="str">
        <f t="shared" si="70"/>
        <v>N</v>
      </c>
      <c r="P536" t="s">
        <v>475</v>
      </c>
      <c r="Q536" s="200" t="s">
        <v>475</v>
      </c>
      <c r="R536" s="200" t="str">
        <f t="shared" si="76"/>
        <v/>
      </c>
      <c r="S536" s="201"/>
      <c r="T536" t="s">
        <v>475</v>
      </c>
      <c r="U536" s="201"/>
      <c r="W536" s="201"/>
      <c r="X536" s="202">
        <v>0</v>
      </c>
      <c r="Y536" s="200" t="s">
        <v>475</v>
      </c>
      <c r="Z536" s="5" t="s">
        <v>475</v>
      </c>
      <c r="AA536" s="200" t="str">
        <f t="shared" si="71"/>
        <v/>
      </c>
      <c r="AB536" s="200" t="str">
        <f t="shared" si="72"/>
        <v/>
      </c>
      <c r="AC536" s="201"/>
      <c r="AD536" s="201"/>
      <c r="AE536" s="77">
        <f t="shared" si="73"/>
        <v>0</v>
      </c>
      <c r="AF536" s="77">
        <f t="shared" si="74"/>
        <v>0</v>
      </c>
      <c r="AG536" s="77">
        <f t="array" ref="AG536">IFERROR($D536*U,0)</f>
        <v>0</v>
      </c>
      <c r="AH536" s="77">
        <f t="shared" si="68"/>
        <v>0</v>
      </c>
      <c r="AI536" s="77">
        <f t="shared" si="68"/>
        <v>0</v>
      </c>
      <c r="AJ536" s="203"/>
      <c r="AK536" s="203"/>
      <c r="AL536" s="203"/>
      <c r="AM536" s="203"/>
      <c r="AN536" t="s">
        <v>475</v>
      </c>
      <c r="AO536" t="s">
        <v>475</v>
      </c>
      <c r="AP536" t="s">
        <v>475</v>
      </c>
    </row>
    <row r="537" spans="1:42" customFormat="1" x14ac:dyDescent="0.25">
      <c r="A537" s="198">
        <v>45291</v>
      </c>
      <c r="B537" t="s">
        <v>1679</v>
      </c>
      <c r="C537" t="s">
        <v>1680</v>
      </c>
      <c r="D537" s="5">
        <f t="shared" si="75"/>
        <v>4647.2200000000012</v>
      </c>
      <c r="E537" s="199">
        <v>1</v>
      </c>
      <c r="F537" s="5">
        <v>91507.520000000004</v>
      </c>
      <c r="G537" s="5">
        <v>86860.3</v>
      </c>
      <c r="H537" s="1" t="s">
        <v>23</v>
      </c>
      <c r="I537" t="s">
        <v>500</v>
      </c>
      <c r="J537" t="s">
        <v>474</v>
      </c>
      <c r="K537">
        <v>0</v>
      </c>
      <c r="L537" t="s">
        <v>500</v>
      </c>
      <c r="N537" t="s">
        <v>23</v>
      </c>
      <c r="O537" s="5" t="str">
        <f t="shared" si="70"/>
        <v>N</v>
      </c>
      <c r="P537" t="s">
        <v>475</v>
      </c>
      <c r="Q537" s="200" t="s">
        <v>475</v>
      </c>
      <c r="R537" s="200" t="str">
        <f t="shared" si="76"/>
        <v/>
      </c>
      <c r="S537" s="201"/>
      <c r="T537" t="s">
        <v>475</v>
      </c>
      <c r="U537" s="201"/>
      <c r="W537" s="201"/>
      <c r="X537" s="202">
        <v>0</v>
      </c>
      <c r="Y537" s="200" t="s">
        <v>475</v>
      </c>
      <c r="Z537" s="5" t="s">
        <v>475</v>
      </c>
      <c r="AA537" s="200" t="str">
        <f t="shared" si="71"/>
        <v/>
      </c>
      <c r="AB537" s="200" t="str">
        <f t="shared" si="72"/>
        <v/>
      </c>
      <c r="AC537" s="201"/>
      <c r="AD537" s="201"/>
      <c r="AE537" s="77">
        <f t="shared" si="73"/>
        <v>0</v>
      </c>
      <c r="AF537" s="77">
        <f t="shared" si="74"/>
        <v>0</v>
      </c>
      <c r="AG537" s="77">
        <f t="array" ref="AG537">IFERROR($D537*U,0)</f>
        <v>0</v>
      </c>
      <c r="AH537" s="77">
        <f t="shared" si="68"/>
        <v>0</v>
      </c>
      <c r="AI537" s="77">
        <f t="shared" si="68"/>
        <v>0</v>
      </c>
      <c r="AJ537" s="203"/>
      <c r="AK537" s="203"/>
      <c r="AL537" s="203"/>
      <c r="AM537" s="203"/>
      <c r="AN537" t="s">
        <v>475</v>
      </c>
      <c r="AO537" t="s">
        <v>475</v>
      </c>
      <c r="AP537" t="s">
        <v>475</v>
      </c>
    </row>
    <row r="538" spans="1:42" customFormat="1" x14ac:dyDescent="0.25">
      <c r="A538" s="198">
        <v>45291</v>
      </c>
      <c r="B538" t="s">
        <v>1681</v>
      </c>
      <c r="C538" t="s">
        <v>1682</v>
      </c>
      <c r="D538" s="5">
        <f t="shared" si="75"/>
        <v>2385</v>
      </c>
      <c r="E538" s="199">
        <v>1</v>
      </c>
      <c r="F538" s="5">
        <v>24847.5</v>
      </c>
      <c r="G538" s="5">
        <v>22462.5</v>
      </c>
      <c r="H538" s="1" t="s">
        <v>23</v>
      </c>
      <c r="I538" t="s">
        <v>500</v>
      </c>
      <c r="J538" t="s">
        <v>474</v>
      </c>
      <c r="K538">
        <v>0</v>
      </c>
      <c r="L538" t="s">
        <v>500</v>
      </c>
      <c r="M538" s="208" t="s">
        <v>483</v>
      </c>
      <c r="N538" t="s">
        <v>23</v>
      </c>
      <c r="O538" s="5" t="str">
        <f t="shared" si="70"/>
        <v>N</v>
      </c>
      <c r="P538" t="s">
        <v>475</v>
      </c>
      <c r="Q538" s="200" t="s">
        <v>475</v>
      </c>
      <c r="R538" s="200" t="str">
        <f t="shared" si="76"/>
        <v/>
      </c>
      <c r="S538" s="201"/>
      <c r="T538" t="s">
        <v>475</v>
      </c>
      <c r="U538" s="201"/>
      <c r="W538" s="201"/>
      <c r="X538" s="202">
        <v>0</v>
      </c>
      <c r="Y538" s="200" t="s">
        <v>475</v>
      </c>
      <c r="Z538" s="5" t="s">
        <v>475</v>
      </c>
      <c r="AA538" s="200" t="str">
        <f t="shared" si="71"/>
        <v/>
      </c>
      <c r="AB538" s="200" t="str">
        <f t="shared" si="72"/>
        <v/>
      </c>
      <c r="AC538" s="201"/>
      <c r="AD538" s="201"/>
      <c r="AE538" s="77">
        <f t="shared" si="73"/>
        <v>0</v>
      </c>
      <c r="AF538" s="77">
        <f t="shared" si="74"/>
        <v>0</v>
      </c>
      <c r="AG538" s="77">
        <f t="array" ref="AG538">IFERROR($D538*U,0)</f>
        <v>0</v>
      </c>
      <c r="AH538" s="77">
        <f t="shared" si="68"/>
        <v>0</v>
      </c>
      <c r="AI538" s="77">
        <f t="shared" si="68"/>
        <v>0</v>
      </c>
      <c r="AJ538" s="203"/>
      <c r="AK538" s="203"/>
      <c r="AL538" s="203"/>
      <c r="AM538" s="203"/>
      <c r="AN538" t="s">
        <v>25</v>
      </c>
      <c r="AO538" t="s">
        <v>1683</v>
      </c>
      <c r="AP538" t="s">
        <v>475</v>
      </c>
    </row>
    <row r="539" spans="1:42" customFormat="1" x14ac:dyDescent="0.25">
      <c r="A539" s="198">
        <v>45291</v>
      </c>
      <c r="B539" t="s">
        <v>1684</v>
      </c>
      <c r="C539" t="s">
        <v>1685</v>
      </c>
      <c r="D539" s="5">
        <f t="shared" si="75"/>
        <v>312844.74</v>
      </c>
      <c r="E539" s="199">
        <v>0</v>
      </c>
      <c r="F539" s="5">
        <v>312844.74</v>
      </c>
      <c r="G539" s="5">
        <v>0</v>
      </c>
      <c r="H539" s="1" t="s">
        <v>23</v>
      </c>
      <c r="I539" t="s">
        <v>500</v>
      </c>
      <c r="J539" t="s">
        <v>474</v>
      </c>
      <c r="K539">
        <v>0</v>
      </c>
      <c r="L539" t="s">
        <v>500</v>
      </c>
      <c r="N539" t="s">
        <v>23</v>
      </c>
      <c r="O539" s="5" t="str">
        <f t="shared" si="70"/>
        <v>N</v>
      </c>
      <c r="P539" t="s">
        <v>475</v>
      </c>
      <c r="Q539" s="200" t="s">
        <v>475</v>
      </c>
      <c r="R539" s="200" t="str">
        <f t="shared" si="76"/>
        <v/>
      </c>
      <c r="S539" s="201"/>
      <c r="T539" t="s">
        <v>475</v>
      </c>
      <c r="U539" s="201"/>
      <c r="W539" s="201"/>
      <c r="X539" s="202">
        <v>0</v>
      </c>
      <c r="Y539" s="200" t="s">
        <v>475</v>
      </c>
      <c r="Z539" s="5" t="s">
        <v>475</v>
      </c>
      <c r="AA539" s="200" t="str">
        <f t="shared" si="71"/>
        <v/>
      </c>
      <c r="AB539" s="200" t="str">
        <f t="shared" si="72"/>
        <v/>
      </c>
      <c r="AC539" s="201"/>
      <c r="AD539" s="201"/>
      <c r="AE539" s="77">
        <f t="shared" si="73"/>
        <v>0</v>
      </c>
      <c r="AF539" s="77">
        <f t="shared" si="74"/>
        <v>0</v>
      </c>
      <c r="AG539" s="77">
        <f t="array" ref="AG539">IFERROR($D539*U,0)</f>
        <v>0</v>
      </c>
      <c r="AH539" s="77">
        <f t="shared" si="68"/>
        <v>0</v>
      </c>
      <c r="AI539" s="77">
        <f t="shared" si="68"/>
        <v>0</v>
      </c>
      <c r="AJ539" s="203"/>
      <c r="AK539" s="203"/>
      <c r="AL539" s="203"/>
      <c r="AM539" s="203"/>
      <c r="AN539" t="s">
        <v>475</v>
      </c>
      <c r="AO539" t="s">
        <v>475</v>
      </c>
      <c r="AP539" t="s">
        <v>475</v>
      </c>
    </row>
    <row r="540" spans="1:42" customFormat="1" x14ac:dyDescent="0.25">
      <c r="A540" s="198">
        <v>45291</v>
      </c>
      <c r="B540" t="s">
        <v>1686</v>
      </c>
      <c r="C540" t="s">
        <v>1687</v>
      </c>
      <c r="D540" s="5">
        <f t="shared" si="75"/>
        <v>12310.48</v>
      </c>
      <c r="E540" s="199">
        <v>1</v>
      </c>
      <c r="F540" s="5">
        <v>12630.18</v>
      </c>
      <c r="G540" s="5">
        <v>319.7</v>
      </c>
      <c r="H540" s="1" t="s">
        <v>24</v>
      </c>
      <c r="I540" t="s">
        <v>473</v>
      </c>
      <c r="J540" t="s">
        <v>474</v>
      </c>
      <c r="K540">
        <v>0</v>
      </c>
      <c r="L540" t="s">
        <v>473</v>
      </c>
      <c r="M540" t="s">
        <v>473</v>
      </c>
      <c r="N540" t="s">
        <v>23</v>
      </c>
      <c r="O540" s="5" t="str">
        <f t="shared" si="70"/>
        <v>N</v>
      </c>
      <c r="P540" t="s">
        <v>475</v>
      </c>
      <c r="Q540" s="200" t="s">
        <v>475</v>
      </c>
      <c r="R540" s="200" t="str">
        <f t="shared" si="76"/>
        <v/>
      </c>
      <c r="S540" s="201"/>
      <c r="T540" t="s">
        <v>475</v>
      </c>
      <c r="U540" s="201"/>
      <c r="W540" s="201"/>
      <c r="X540" s="202">
        <v>0</v>
      </c>
      <c r="Y540" s="200" t="s">
        <v>475</v>
      </c>
      <c r="Z540" s="5" t="s">
        <v>475</v>
      </c>
      <c r="AA540" s="200" t="str">
        <f t="shared" si="71"/>
        <v/>
      </c>
      <c r="AB540" s="200" t="str">
        <f t="shared" si="72"/>
        <v/>
      </c>
      <c r="AC540" s="201"/>
      <c r="AD540" s="201"/>
      <c r="AE540" s="77">
        <f t="shared" si="73"/>
        <v>0</v>
      </c>
      <c r="AF540" s="77">
        <f t="shared" si="74"/>
        <v>0</v>
      </c>
      <c r="AG540" s="77">
        <f t="array" ref="AG540">IFERROR($D540*U,0)</f>
        <v>0</v>
      </c>
      <c r="AH540" s="77">
        <f t="shared" si="68"/>
        <v>0</v>
      </c>
      <c r="AI540" s="77">
        <f t="shared" si="68"/>
        <v>0</v>
      </c>
      <c r="AJ540" s="203"/>
      <c r="AK540" s="203"/>
      <c r="AL540" s="203"/>
      <c r="AM540" s="203"/>
      <c r="AN540" t="s">
        <v>475</v>
      </c>
      <c r="AO540" t="s">
        <v>475</v>
      </c>
      <c r="AP540" t="s">
        <v>475</v>
      </c>
    </row>
    <row r="541" spans="1:42" customFormat="1" x14ac:dyDescent="0.25">
      <c r="A541" s="198">
        <v>45291</v>
      </c>
      <c r="B541" t="s">
        <v>1688</v>
      </c>
      <c r="C541" t="s">
        <v>1689</v>
      </c>
      <c r="D541" s="5">
        <f t="shared" si="75"/>
        <v>7496.57</v>
      </c>
      <c r="E541" s="199">
        <v>1</v>
      </c>
      <c r="F541" s="5">
        <v>8464.82</v>
      </c>
      <c r="G541" s="5">
        <v>968.25</v>
      </c>
      <c r="H541" s="1" t="s">
        <v>24</v>
      </c>
      <c r="I541" t="s">
        <v>473</v>
      </c>
      <c r="J541" t="s">
        <v>474</v>
      </c>
      <c r="K541">
        <v>0</v>
      </c>
      <c r="L541" t="s">
        <v>473</v>
      </c>
      <c r="M541" t="s">
        <v>473</v>
      </c>
      <c r="N541" t="s">
        <v>23</v>
      </c>
      <c r="O541" s="5" t="str">
        <f t="shared" si="70"/>
        <v>N</v>
      </c>
      <c r="P541" t="s">
        <v>475</v>
      </c>
      <c r="Q541" s="200" t="s">
        <v>475</v>
      </c>
      <c r="R541" s="200" t="str">
        <f t="shared" si="76"/>
        <v/>
      </c>
      <c r="S541" s="201"/>
      <c r="T541" t="s">
        <v>475</v>
      </c>
      <c r="U541" s="201"/>
      <c r="W541" s="201"/>
      <c r="X541" s="202">
        <v>0</v>
      </c>
      <c r="Y541" s="200" t="s">
        <v>475</v>
      </c>
      <c r="Z541" s="5" t="s">
        <v>475</v>
      </c>
      <c r="AA541" s="200" t="str">
        <f t="shared" si="71"/>
        <v/>
      </c>
      <c r="AB541" s="200" t="str">
        <f t="shared" si="72"/>
        <v/>
      </c>
      <c r="AC541" s="201"/>
      <c r="AD541" s="201"/>
      <c r="AE541" s="77">
        <f t="shared" si="73"/>
        <v>0</v>
      </c>
      <c r="AF541" s="77">
        <f t="shared" si="74"/>
        <v>0</v>
      </c>
      <c r="AG541" s="77">
        <f t="array" ref="AG541">IFERROR($D541*U,0)</f>
        <v>0</v>
      </c>
      <c r="AH541" s="77">
        <f t="shared" ref="AH541:AI604" si="77">IFERROR($D541*AA541,0)</f>
        <v>0</v>
      </c>
      <c r="AI541" s="77">
        <f t="shared" si="77"/>
        <v>0</v>
      </c>
      <c r="AJ541" s="203"/>
      <c r="AK541" s="203"/>
      <c r="AL541" s="203"/>
      <c r="AM541" s="203"/>
      <c r="AN541" t="s">
        <v>475</v>
      </c>
      <c r="AO541" t="s">
        <v>475</v>
      </c>
      <c r="AP541" t="s">
        <v>475</v>
      </c>
    </row>
    <row r="542" spans="1:42" customFormat="1" x14ac:dyDescent="0.25">
      <c r="A542" s="198">
        <v>45291</v>
      </c>
      <c r="B542" t="s">
        <v>1690</v>
      </c>
      <c r="C542" t="s">
        <v>1691</v>
      </c>
      <c r="D542" s="5">
        <f t="shared" si="75"/>
        <v>86853.189999999988</v>
      </c>
      <c r="E542" s="199">
        <v>1</v>
      </c>
      <c r="F542" s="5">
        <v>92131.12999999999</v>
      </c>
      <c r="G542" s="5">
        <v>5277.94</v>
      </c>
      <c r="H542" s="1" t="s">
        <v>24</v>
      </c>
      <c r="I542" t="s">
        <v>473</v>
      </c>
      <c r="J542" t="s">
        <v>474</v>
      </c>
      <c r="K542">
        <v>0</v>
      </c>
      <c r="L542" t="s">
        <v>473</v>
      </c>
      <c r="M542" t="s">
        <v>473</v>
      </c>
      <c r="N542" t="s">
        <v>23</v>
      </c>
      <c r="O542" s="5" t="str">
        <f t="shared" si="70"/>
        <v>N</v>
      </c>
      <c r="P542" t="s">
        <v>475</v>
      </c>
      <c r="Q542" s="200" t="s">
        <v>475</v>
      </c>
      <c r="R542" s="200" t="str">
        <f t="shared" si="76"/>
        <v/>
      </c>
      <c r="S542" s="201"/>
      <c r="T542" t="s">
        <v>475</v>
      </c>
      <c r="U542" s="201"/>
      <c r="W542" s="201"/>
      <c r="X542" s="202">
        <v>0</v>
      </c>
      <c r="Y542" s="200" t="s">
        <v>475</v>
      </c>
      <c r="Z542" s="5" t="s">
        <v>475</v>
      </c>
      <c r="AA542" s="200" t="str">
        <f t="shared" si="71"/>
        <v/>
      </c>
      <c r="AB542" s="200" t="str">
        <f t="shared" si="72"/>
        <v/>
      </c>
      <c r="AC542" s="201"/>
      <c r="AD542" s="201"/>
      <c r="AE542" s="77">
        <f t="shared" si="73"/>
        <v>0</v>
      </c>
      <c r="AF542" s="77">
        <f t="shared" si="74"/>
        <v>0</v>
      </c>
      <c r="AG542" s="77">
        <f t="array" ref="AG542">IFERROR($D542*U,0)</f>
        <v>0</v>
      </c>
      <c r="AH542" s="77">
        <f t="shared" si="77"/>
        <v>0</v>
      </c>
      <c r="AI542" s="77">
        <f t="shared" si="77"/>
        <v>0</v>
      </c>
      <c r="AJ542" s="203"/>
      <c r="AK542" s="203"/>
      <c r="AL542" s="203"/>
      <c r="AM542" s="203"/>
      <c r="AN542" t="s">
        <v>475</v>
      </c>
      <c r="AO542" t="s">
        <v>475</v>
      </c>
      <c r="AP542" t="s">
        <v>475</v>
      </c>
    </row>
    <row r="543" spans="1:42" customFormat="1" x14ac:dyDescent="0.25">
      <c r="A543" s="198">
        <v>45291</v>
      </c>
      <c r="B543" t="s">
        <v>1692</v>
      </c>
      <c r="C543" t="s">
        <v>1693</v>
      </c>
      <c r="D543" s="5">
        <f t="shared" si="75"/>
        <v>398342.24000000005</v>
      </c>
      <c r="E543" s="199">
        <v>1</v>
      </c>
      <c r="F543" s="5">
        <v>712050.56</v>
      </c>
      <c r="G543" s="5">
        <v>313708.32</v>
      </c>
      <c r="H543" s="1" t="s">
        <v>24</v>
      </c>
      <c r="I543" t="s">
        <v>473</v>
      </c>
      <c r="J543" t="s">
        <v>474</v>
      </c>
      <c r="K543">
        <v>0</v>
      </c>
      <c r="L543" t="s">
        <v>473</v>
      </c>
      <c r="M543" t="s">
        <v>473</v>
      </c>
      <c r="N543" t="s">
        <v>23</v>
      </c>
      <c r="O543" s="5" t="str">
        <f t="shared" si="70"/>
        <v>N</v>
      </c>
      <c r="P543" t="s">
        <v>475</v>
      </c>
      <c r="Q543" s="200" t="s">
        <v>475</v>
      </c>
      <c r="R543" s="200" t="str">
        <f t="shared" si="76"/>
        <v/>
      </c>
      <c r="S543" s="201"/>
      <c r="T543" t="s">
        <v>475</v>
      </c>
      <c r="U543" s="201"/>
      <c r="W543" s="201"/>
      <c r="X543" s="202">
        <v>0</v>
      </c>
      <c r="Y543" s="200" t="s">
        <v>475</v>
      </c>
      <c r="Z543" s="5" t="s">
        <v>475</v>
      </c>
      <c r="AA543" s="200" t="str">
        <f t="shared" si="71"/>
        <v/>
      </c>
      <c r="AB543" s="200" t="str">
        <f t="shared" si="72"/>
        <v/>
      </c>
      <c r="AC543" s="201"/>
      <c r="AD543" s="201"/>
      <c r="AE543" s="77">
        <f t="shared" si="73"/>
        <v>0</v>
      </c>
      <c r="AF543" s="77">
        <f t="shared" si="74"/>
        <v>0</v>
      </c>
      <c r="AG543" s="77">
        <f t="array" ref="AG543">IFERROR($D543*U,0)</f>
        <v>0</v>
      </c>
      <c r="AH543" s="77">
        <f t="shared" si="77"/>
        <v>0</v>
      </c>
      <c r="AI543" s="77">
        <f t="shared" si="77"/>
        <v>0</v>
      </c>
      <c r="AJ543" s="203"/>
      <c r="AK543" s="203"/>
      <c r="AL543" s="203"/>
      <c r="AM543" s="203"/>
      <c r="AN543" t="s">
        <v>475</v>
      </c>
      <c r="AO543" t="s">
        <v>475</v>
      </c>
      <c r="AP543" t="s">
        <v>475</v>
      </c>
    </row>
    <row r="544" spans="1:42" customFormat="1" x14ac:dyDescent="0.25">
      <c r="A544" s="198">
        <v>45291</v>
      </c>
      <c r="B544" t="s">
        <v>1694</v>
      </c>
      <c r="C544" t="s">
        <v>1695</v>
      </c>
      <c r="D544" s="5">
        <f t="shared" si="75"/>
        <v>0</v>
      </c>
      <c r="E544" s="199">
        <v>1</v>
      </c>
      <c r="F544" s="5">
        <v>35824.86</v>
      </c>
      <c r="G544" s="5">
        <v>37421.08</v>
      </c>
      <c r="H544" s="1" t="s">
        <v>23</v>
      </c>
      <c r="I544" t="s">
        <v>500</v>
      </c>
      <c r="J544" t="s">
        <v>474</v>
      </c>
      <c r="K544">
        <v>0</v>
      </c>
      <c r="L544" t="s">
        <v>500</v>
      </c>
      <c r="N544" t="s">
        <v>23</v>
      </c>
      <c r="O544" s="5" t="str">
        <f t="shared" si="70"/>
        <v>N</v>
      </c>
      <c r="P544" t="s">
        <v>475</v>
      </c>
      <c r="Q544" s="200" t="s">
        <v>475</v>
      </c>
      <c r="R544" s="200" t="str">
        <f t="shared" si="76"/>
        <v/>
      </c>
      <c r="S544" s="201"/>
      <c r="T544" t="s">
        <v>475</v>
      </c>
      <c r="U544" s="201"/>
      <c r="W544" s="201"/>
      <c r="X544" s="202">
        <v>0</v>
      </c>
      <c r="Y544" s="200" t="s">
        <v>475</v>
      </c>
      <c r="Z544" s="5" t="s">
        <v>475</v>
      </c>
      <c r="AA544" s="200" t="str">
        <f t="shared" si="71"/>
        <v/>
      </c>
      <c r="AB544" s="200" t="str">
        <f t="shared" si="72"/>
        <v/>
      </c>
      <c r="AC544" s="201"/>
      <c r="AD544" s="201"/>
      <c r="AE544" s="77">
        <f t="shared" si="73"/>
        <v>0</v>
      </c>
      <c r="AF544" s="77">
        <f t="shared" si="74"/>
        <v>0</v>
      </c>
      <c r="AG544" s="77">
        <f t="array" ref="AG544">IFERROR($D544*U,0)</f>
        <v>0</v>
      </c>
      <c r="AH544" s="77">
        <f t="shared" si="77"/>
        <v>0</v>
      </c>
      <c r="AI544" s="77">
        <f t="shared" si="77"/>
        <v>0</v>
      </c>
      <c r="AJ544" s="203"/>
      <c r="AK544" s="203"/>
      <c r="AL544" s="203"/>
      <c r="AM544" s="203"/>
      <c r="AN544" t="s">
        <v>475</v>
      </c>
      <c r="AO544" t="s">
        <v>475</v>
      </c>
      <c r="AP544" t="s">
        <v>475</v>
      </c>
    </row>
    <row r="545" spans="1:43" customFormat="1" x14ac:dyDescent="0.25">
      <c r="A545" s="198">
        <v>45291</v>
      </c>
      <c r="B545" t="s">
        <v>1696</v>
      </c>
      <c r="C545" t="s">
        <v>1697</v>
      </c>
      <c r="D545" s="5">
        <f t="shared" si="75"/>
        <v>9324456.5299999993</v>
      </c>
      <c r="E545" s="199">
        <v>1</v>
      </c>
      <c r="F545" s="5">
        <v>9327285.75</v>
      </c>
      <c r="G545" s="5">
        <v>2829.22</v>
      </c>
      <c r="H545" s="1" t="s">
        <v>24</v>
      </c>
      <c r="I545" t="s">
        <v>473</v>
      </c>
      <c r="J545" t="s">
        <v>474</v>
      </c>
      <c r="K545">
        <v>0</v>
      </c>
      <c r="L545" t="s">
        <v>473</v>
      </c>
      <c r="M545" t="s">
        <v>473</v>
      </c>
      <c r="N545" t="s">
        <v>23</v>
      </c>
      <c r="O545" s="5" t="str">
        <f t="shared" si="70"/>
        <v>N</v>
      </c>
      <c r="P545" t="s">
        <v>475</v>
      </c>
      <c r="Q545" s="200" t="s">
        <v>475</v>
      </c>
      <c r="R545" s="200" t="str">
        <f t="shared" si="76"/>
        <v/>
      </c>
      <c r="S545" s="201"/>
      <c r="T545" t="s">
        <v>475</v>
      </c>
      <c r="U545" s="201"/>
      <c r="W545" s="201"/>
      <c r="X545" s="202">
        <v>0</v>
      </c>
      <c r="Y545" s="200" t="s">
        <v>475</v>
      </c>
      <c r="Z545" s="5" t="s">
        <v>475</v>
      </c>
      <c r="AA545" s="200" t="str">
        <f t="shared" si="71"/>
        <v/>
      </c>
      <c r="AB545" s="200" t="str">
        <f t="shared" si="72"/>
        <v/>
      </c>
      <c r="AC545" s="201"/>
      <c r="AD545" s="201"/>
      <c r="AE545" s="77">
        <f t="shared" si="73"/>
        <v>0</v>
      </c>
      <c r="AF545" s="77">
        <f t="shared" si="74"/>
        <v>0</v>
      </c>
      <c r="AG545" s="77">
        <f t="array" ref="AG545">IFERROR($D545*U,0)</f>
        <v>0</v>
      </c>
      <c r="AH545" s="77">
        <f t="shared" si="77"/>
        <v>0</v>
      </c>
      <c r="AI545" s="77">
        <f t="shared" si="77"/>
        <v>0</v>
      </c>
      <c r="AJ545" s="203"/>
      <c r="AK545" s="203"/>
      <c r="AL545" s="203"/>
      <c r="AM545" s="203"/>
      <c r="AN545" t="s">
        <v>475</v>
      </c>
      <c r="AO545" t="s">
        <v>475</v>
      </c>
      <c r="AP545" t="s">
        <v>475</v>
      </c>
    </row>
    <row r="546" spans="1:43" customFormat="1" x14ac:dyDescent="0.25">
      <c r="A546" s="198">
        <v>45291</v>
      </c>
      <c r="B546" t="s">
        <v>1698</v>
      </c>
      <c r="C546" t="s">
        <v>1699</v>
      </c>
      <c r="D546" s="5">
        <f t="shared" si="75"/>
        <v>8336768.8000000007</v>
      </c>
      <c r="E546" s="199">
        <v>1</v>
      </c>
      <c r="F546" s="5">
        <v>8658081.8100000005</v>
      </c>
      <c r="G546" s="5">
        <v>321313.01</v>
      </c>
      <c r="H546" s="1" t="s">
        <v>24</v>
      </c>
      <c r="I546" t="s">
        <v>473</v>
      </c>
      <c r="J546" t="s">
        <v>474</v>
      </c>
      <c r="K546">
        <v>0</v>
      </c>
      <c r="L546" t="s">
        <v>473</v>
      </c>
      <c r="M546" t="s">
        <v>473</v>
      </c>
      <c r="N546" t="s">
        <v>23</v>
      </c>
      <c r="O546" s="5" t="str">
        <f t="shared" si="70"/>
        <v>N</v>
      </c>
      <c r="P546" t="s">
        <v>475</v>
      </c>
      <c r="Q546" s="200" t="s">
        <v>475</v>
      </c>
      <c r="R546" s="200" t="str">
        <f t="shared" si="76"/>
        <v/>
      </c>
      <c r="S546" s="201"/>
      <c r="T546" t="s">
        <v>475</v>
      </c>
      <c r="U546" s="201"/>
      <c r="W546" s="201"/>
      <c r="X546" s="202">
        <v>0</v>
      </c>
      <c r="Y546" s="200" t="s">
        <v>475</v>
      </c>
      <c r="Z546" s="5" t="s">
        <v>475</v>
      </c>
      <c r="AA546" s="200" t="str">
        <f t="shared" si="71"/>
        <v/>
      </c>
      <c r="AB546" s="200" t="str">
        <f t="shared" si="72"/>
        <v/>
      </c>
      <c r="AC546" s="201"/>
      <c r="AD546" s="201"/>
      <c r="AE546" s="77">
        <f t="shared" si="73"/>
        <v>0</v>
      </c>
      <c r="AF546" s="77">
        <f t="shared" si="74"/>
        <v>0</v>
      </c>
      <c r="AG546" s="77">
        <f t="array" ref="AG546">IFERROR($D546*U,0)</f>
        <v>0</v>
      </c>
      <c r="AH546" s="77">
        <f t="shared" si="77"/>
        <v>0</v>
      </c>
      <c r="AI546" s="77">
        <f t="shared" si="77"/>
        <v>0</v>
      </c>
      <c r="AJ546" s="203"/>
      <c r="AK546" s="203"/>
      <c r="AL546" s="203"/>
      <c r="AM546" s="203"/>
      <c r="AN546" t="s">
        <v>475</v>
      </c>
      <c r="AO546" t="s">
        <v>475</v>
      </c>
      <c r="AP546" t="s">
        <v>475</v>
      </c>
    </row>
    <row r="547" spans="1:43" customFormat="1" x14ac:dyDescent="0.25">
      <c r="A547" s="198">
        <v>45291</v>
      </c>
      <c r="B547" t="s">
        <v>1700</v>
      </c>
      <c r="C547" t="s">
        <v>1701</v>
      </c>
      <c r="D547" s="5">
        <f t="shared" si="75"/>
        <v>1007186.44</v>
      </c>
      <c r="E547" s="199">
        <v>1</v>
      </c>
      <c r="F547" s="5">
        <v>1017126.96</v>
      </c>
      <c r="G547" s="5">
        <v>9940.52</v>
      </c>
      <c r="H547" s="1" t="s">
        <v>24</v>
      </c>
      <c r="I547" t="s">
        <v>473</v>
      </c>
      <c r="J547" t="s">
        <v>474</v>
      </c>
      <c r="K547">
        <v>0</v>
      </c>
      <c r="L547" t="s">
        <v>473</v>
      </c>
      <c r="M547" t="s">
        <v>473</v>
      </c>
      <c r="N547" t="s">
        <v>23</v>
      </c>
      <c r="O547" s="5" t="str">
        <f t="shared" si="70"/>
        <v>N</v>
      </c>
      <c r="P547" t="s">
        <v>475</v>
      </c>
      <c r="Q547" s="200" t="s">
        <v>475</v>
      </c>
      <c r="R547" s="200" t="str">
        <f t="shared" si="76"/>
        <v/>
      </c>
      <c r="S547" s="201"/>
      <c r="T547" t="s">
        <v>475</v>
      </c>
      <c r="U547" s="201"/>
      <c r="W547" s="201"/>
      <c r="X547" s="202">
        <v>0</v>
      </c>
      <c r="Y547" s="200" t="s">
        <v>475</v>
      </c>
      <c r="Z547" s="5" t="s">
        <v>475</v>
      </c>
      <c r="AA547" s="200" t="str">
        <f t="shared" si="71"/>
        <v/>
      </c>
      <c r="AB547" s="200" t="str">
        <f t="shared" si="72"/>
        <v/>
      </c>
      <c r="AC547" s="201"/>
      <c r="AD547" s="201"/>
      <c r="AE547" s="77">
        <f t="shared" si="73"/>
        <v>0</v>
      </c>
      <c r="AF547" s="77">
        <f t="shared" si="74"/>
        <v>0</v>
      </c>
      <c r="AG547" s="77">
        <f t="array" ref="AG547">IFERROR($D547*U,0)</f>
        <v>0</v>
      </c>
      <c r="AH547" s="77">
        <f t="shared" si="77"/>
        <v>0</v>
      </c>
      <c r="AI547" s="77">
        <f t="shared" si="77"/>
        <v>0</v>
      </c>
      <c r="AJ547" s="203"/>
      <c r="AK547" s="203"/>
      <c r="AL547" s="203"/>
      <c r="AM547" s="203"/>
      <c r="AN547" t="s">
        <v>475</v>
      </c>
      <c r="AO547" t="s">
        <v>475</v>
      </c>
      <c r="AP547" t="s">
        <v>475</v>
      </c>
    </row>
    <row r="548" spans="1:43" customFormat="1" x14ac:dyDescent="0.25">
      <c r="A548" s="198">
        <v>45291</v>
      </c>
      <c r="B548" t="s">
        <v>1702</v>
      </c>
      <c r="C548" t="s">
        <v>1703</v>
      </c>
      <c r="D548" s="5">
        <f t="shared" si="75"/>
        <v>0</v>
      </c>
      <c r="E548" s="199">
        <v>1</v>
      </c>
      <c r="F548" s="5">
        <v>26736</v>
      </c>
      <c r="G548" s="5">
        <v>27967.5</v>
      </c>
      <c r="H548" s="1" t="s">
        <v>23</v>
      </c>
      <c r="I548" t="s">
        <v>500</v>
      </c>
      <c r="J548" t="s">
        <v>474</v>
      </c>
      <c r="K548">
        <v>0</v>
      </c>
      <c r="L548" t="s">
        <v>500</v>
      </c>
      <c r="M548" s="208" t="s">
        <v>483</v>
      </c>
      <c r="N548" t="s">
        <v>23</v>
      </c>
      <c r="O548" s="5" t="str">
        <f t="shared" si="70"/>
        <v>N</v>
      </c>
      <c r="P548" s="208" t="s">
        <v>487</v>
      </c>
      <c r="Q548" s="200" t="s">
        <v>475</v>
      </c>
      <c r="R548" s="200" t="str">
        <f t="shared" si="76"/>
        <v/>
      </c>
      <c r="S548" s="201"/>
      <c r="T548" t="s">
        <v>475</v>
      </c>
      <c r="U548" s="201"/>
      <c r="W548" s="201"/>
      <c r="X548" s="202">
        <v>0</v>
      </c>
      <c r="Y548" s="200" t="s">
        <v>475</v>
      </c>
      <c r="Z548" s="5" t="s">
        <v>475</v>
      </c>
      <c r="AA548" s="200" t="str">
        <f t="shared" si="71"/>
        <v/>
      </c>
      <c r="AB548" s="200" t="str">
        <f t="shared" si="72"/>
        <v/>
      </c>
      <c r="AC548" s="201"/>
      <c r="AD548" s="201"/>
      <c r="AE548" s="77">
        <f t="shared" si="73"/>
        <v>0</v>
      </c>
      <c r="AF548" s="77">
        <f t="shared" si="74"/>
        <v>0</v>
      </c>
      <c r="AG548" s="77">
        <f t="array" ref="AG548">IFERROR($D548*U,0)</f>
        <v>0</v>
      </c>
      <c r="AH548" s="77">
        <f t="shared" si="77"/>
        <v>0</v>
      </c>
      <c r="AI548" s="77">
        <f t="shared" si="77"/>
        <v>0</v>
      </c>
      <c r="AJ548" s="203"/>
      <c r="AK548" s="203"/>
      <c r="AL548" s="203"/>
      <c r="AM548" s="203"/>
      <c r="AN548" t="s">
        <v>25</v>
      </c>
      <c r="AO548" t="s">
        <v>1704</v>
      </c>
      <c r="AP548" t="s">
        <v>1705</v>
      </c>
      <c r="AQ548" s="208" t="s">
        <v>490</v>
      </c>
    </row>
    <row r="549" spans="1:43" customFormat="1" x14ac:dyDescent="0.25">
      <c r="A549" s="198">
        <v>45291</v>
      </c>
      <c r="B549" t="s">
        <v>1706</v>
      </c>
      <c r="C549" t="s">
        <v>1707</v>
      </c>
      <c r="D549" s="5">
        <f t="shared" si="75"/>
        <v>2512866.96</v>
      </c>
      <c r="E549" s="199">
        <v>0</v>
      </c>
      <c r="F549" s="5">
        <v>2512866.96</v>
      </c>
      <c r="G549" s="5">
        <v>0</v>
      </c>
      <c r="H549" s="1" t="s">
        <v>23</v>
      </c>
      <c r="I549" t="s">
        <v>500</v>
      </c>
      <c r="J549" t="s">
        <v>504</v>
      </c>
      <c r="K549">
        <v>1</v>
      </c>
      <c r="L549" t="s">
        <v>500</v>
      </c>
      <c r="M549" s="208" t="s">
        <v>506</v>
      </c>
      <c r="N549" t="s">
        <v>24</v>
      </c>
      <c r="O549" s="5" t="str">
        <f t="shared" si="70"/>
        <v>N</v>
      </c>
      <c r="P549" t="s">
        <v>475</v>
      </c>
      <c r="Q549" s="200" t="s">
        <v>475</v>
      </c>
      <c r="R549" s="200" t="str">
        <f t="shared" si="76"/>
        <v/>
      </c>
      <c r="S549" s="201"/>
      <c r="T549" t="s">
        <v>475</v>
      </c>
      <c r="U549" s="201"/>
      <c r="W549" s="201"/>
      <c r="X549" s="202">
        <v>0</v>
      </c>
      <c r="Y549" s="200" t="s">
        <v>475</v>
      </c>
      <c r="Z549" s="5" t="s">
        <v>475</v>
      </c>
      <c r="AA549" s="200" t="str">
        <f t="shared" si="71"/>
        <v/>
      </c>
      <c r="AB549" s="200" t="str">
        <f t="shared" si="72"/>
        <v/>
      </c>
      <c r="AC549" s="201"/>
      <c r="AD549" s="201"/>
      <c r="AE549" s="77">
        <f t="shared" si="73"/>
        <v>0</v>
      </c>
      <c r="AF549" s="77">
        <f t="shared" si="74"/>
        <v>0</v>
      </c>
      <c r="AG549" s="77">
        <f t="array" ref="AG549">IFERROR($D549*U,0)</f>
        <v>0</v>
      </c>
      <c r="AH549" s="77">
        <f t="shared" si="77"/>
        <v>0</v>
      </c>
      <c r="AI549" s="77">
        <f t="shared" si="77"/>
        <v>0</v>
      </c>
      <c r="AJ549" s="203"/>
      <c r="AK549" s="203"/>
      <c r="AL549" s="203"/>
      <c r="AM549" s="203"/>
      <c r="AN549" t="s">
        <v>22</v>
      </c>
      <c r="AO549" t="s">
        <v>571</v>
      </c>
      <c r="AP549" t="s">
        <v>475</v>
      </c>
    </row>
    <row r="550" spans="1:43" customFormat="1" x14ac:dyDescent="0.25">
      <c r="A550" s="198">
        <v>45291</v>
      </c>
      <c r="B550" t="s">
        <v>1708</v>
      </c>
      <c r="C550" t="s">
        <v>1709</v>
      </c>
      <c r="D550" s="5">
        <f t="shared" si="75"/>
        <v>1785947.81</v>
      </c>
      <c r="E550" s="199">
        <v>1</v>
      </c>
      <c r="F550" s="5">
        <v>1802878.56</v>
      </c>
      <c r="G550" s="5">
        <v>16930.75</v>
      </c>
      <c r="H550" s="1" t="s">
        <v>24</v>
      </c>
      <c r="I550" t="s">
        <v>473</v>
      </c>
      <c r="J550" t="s">
        <v>474</v>
      </c>
      <c r="K550">
        <v>0</v>
      </c>
      <c r="L550" t="s">
        <v>473</v>
      </c>
      <c r="M550" t="s">
        <v>473</v>
      </c>
      <c r="N550" t="s">
        <v>23</v>
      </c>
      <c r="O550" s="5" t="str">
        <f t="shared" si="70"/>
        <v>N</v>
      </c>
      <c r="P550" t="s">
        <v>475</v>
      </c>
      <c r="Q550" s="200" t="s">
        <v>475</v>
      </c>
      <c r="R550" s="200" t="str">
        <f t="shared" si="76"/>
        <v/>
      </c>
      <c r="S550" s="201"/>
      <c r="T550" t="s">
        <v>475</v>
      </c>
      <c r="U550" s="201"/>
      <c r="W550" s="201"/>
      <c r="X550" s="202">
        <v>0</v>
      </c>
      <c r="Y550" s="200" t="s">
        <v>475</v>
      </c>
      <c r="Z550" s="5" t="s">
        <v>475</v>
      </c>
      <c r="AA550" s="200" t="str">
        <f t="shared" si="71"/>
        <v/>
      </c>
      <c r="AB550" s="200" t="str">
        <f t="shared" si="72"/>
        <v/>
      </c>
      <c r="AC550" s="201"/>
      <c r="AD550" s="201"/>
      <c r="AE550" s="77">
        <f t="shared" si="73"/>
        <v>0</v>
      </c>
      <c r="AF550" s="77">
        <f t="shared" si="74"/>
        <v>0</v>
      </c>
      <c r="AG550" s="77">
        <f t="array" ref="AG550">IFERROR($D550*U,0)</f>
        <v>0</v>
      </c>
      <c r="AH550" s="77">
        <f t="shared" si="77"/>
        <v>0</v>
      </c>
      <c r="AI550" s="77">
        <f t="shared" si="77"/>
        <v>0</v>
      </c>
      <c r="AJ550" s="203"/>
      <c r="AK550" s="203"/>
      <c r="AL550" s="203"/>
      <c r="AM550" s="203"/>
      <c r="AN550" t="s">
        <v>475</v>
      </c>
      <c r="AO550" t="s">
        <v>475</v>
      </c>
      <c r="AP550" t="s">
        <v>475</v>
      </c>
    </row>
    <row r="551" spans="1:43" customFormat="1" x14ac:dyDescent="0.25">
      <c r="A551" s="198">
        <v>45291</v>
      </c>
      <c r="B551" t="s">
        <v>1710</v>
      </c>
      <c r="C551" t="s">
        <v>1711</v>
      </c>
      <c r="D551" s="5">
        <f t="shared" si="75"/>
        <v>0</v>
      </c>
      <c r="E551" s="199">
        <v>1</v>
      </c>
      <c r="F551" s="5">
        <v>408985.9</v>
      </c>
      <c r="G551" s="5">
        <v>461574.22</v>
      </c>
      <c r="H551" s="1" t="s">
        <v>23</v>
      </c>
      <c r="I551" t="s">
        <v>500</v>
      </c>
      <c r="J551" t="s">
        <v>474</v>
      </c>
      <c r="K551">
        <v>0</v>
      </c>
      <c r="L551" t="s">
        <v>500</v>
      </c>
      <c r="M551" s="208" t="s">
        <v>483</v>
      </c>
      <c r="N551" t="s">
        <v>23</v>
      </c>
      <c r="O551" s="5" t="str">
        <f t="shared" si="70"/>
        <v>N</v>
      </c>
      <c r="P551" t="s">
        <v>475</v>
      </c>
      <c r="Q551" s="200" t="s">
        <v>475</v>
      </c>
      <c r="R551" s="200" t="str">
        <f t="shared" si="76"/>
        <v/>
      </c>
      <c r="S551" s="201"/>
      <c r="T551" t="s">
        <v>475</v>
      </c>
      <c r="U551" s="201"/>
      <c r="W551" s="201"/>
      <c r="X551" s="202">
        <v>0</v>
      </c>
      <c r="Y551" s="200" t="s">
        <v>475</v>
      </c>
      <c r="Z551" s="5" t="s">
        <v>475</v>
      </c>
      <c r="AA551" s="200" t="str">
        <f t="shared" si="71"/>
        <v/>
      </c>
      <c r="AB551" s="200" t="str">
        <f t="shared" si="72"/>
        <v/>
      </c>
      <c r="AC551" s="201"/>
      <c r="AD551" s="201"/>
      <c r="AE551" s="77">
        <f t="shared" si="73"/>
        <v>0</v>
      </c>
      <c r="AF551" s="77">
        <f t="shared" si="74"/>
        <v>0</v>
      </c>
      <c r="AG551" s="77">
        <f t="array" ref="AG551">IFERROR($D551*U,0)</f>
        <v>0</v>
      </c>
      <c r="AH551" s="77">
        <f t="shared" si="77"/>
        <v>0</v>
      </c>
      <c r="AI551" s="77">
        <f t="shared" si="77"/>
        <v>0</v>
      </c>
      <c r="AJ551" s="203"/>
      <c r="AK551" s="203"/>
      <c r="AL551" s="203"/>
      <c r="AM551" s="203"/>
      <c r="AN551" t="s">
        <v>25</v>
      </c>
      <c r="AO551" t="s">
        <v>1712</v>
      </c>
      <c r="AP551" t="s">
        <v>475</v>
      </c>
    </row>
    <row r="552" spans="1:43" customFormat="1" x14ac:dyDescent="0.25">
      <c r="A552" s="198">
        <v>45291</v>
      </c>
      <c r="B552" t="s">
        <v>1713</v>
      </c>
      <c r="C552" t="s">
        <v>1714</v>
      </c>
      <c r="D552" s="5">
        <f t="shared" si="75"/>
        <v>85441.18</v>
      </c>
      <c r="E552" s="199">
        <v>0</v>
      </c>
      <c r="F552" s="5">
        <v>85441.18</v>
      </c>
      <c r="G552" s="5">
        <v>0</v>
      </c>
      <c r="H552" s="1" t="s">
        <v>23</v>
      </c>
      <c r="I552" t="s">
        <v>500</v>
      </c>
      <c r="J552" t="s">
        <v>474</v>
      </c>
      <c r="K552">
        <v>0</v>
      </c>
      <c r="L552" t="s">
        <v>500</v>
      </c>
      <c r="M552" s="208" t="s">
        <v>483</v>
      </c>
      <c r="N552" t="s">
        <v>23</v>
      </c>
      <c r="O552" s="5" t="str">
        <f t="shared" si="70"/>
        <v>N</v>
      </c>
      <c r="P552" t="s">
        <v>475</v>
      </c>
      <c r="Q552" s="200" t="s">
        <v>475</v>
      </c>
      <c r="R552" s="200" t="str">
        <f t="shared" si="76"/>
        <v/>
      </c>
      <c r="S552" s="201"/>
      <c r="T552" t="s">
        <v>475</v>
      </c>
      <c r="U552" s="201"/>
      <c r="W552" s="201"/>
      <c r="X552" s="202">
        <v>0</v>
      </c>
      <c r="Y552" s="200" t="s">
        <v>475</v>
      </c>
      <c r="Z552" s="5" t="s">
        <v>475</v>
      </c>
      <c r="AA552" s="200" t="str">
        <f t="shared" si="71"/>
        <v/>
      </c>
      <c r="AB552" s="200" t="str">
        <f t="shared" si="72"/>
        <v/>
      </c>
      <c r="AC552" s="201"/>
      <c r="AD552" s="201"/>
      <c r="AE552" s="77">
        <f t="shared" si="73"/>
        <v>0</v>
      </c>
      <c r="AF552" s="77">
        <f t="shared" si="74"/>
        <v>0</v>
      </c>
      <c r="AG552" s="77">
        <f t="array" ref="AG552">IFERROR($D552*U,0)</f>
        <v>0</v>
      </c>
      <c r="AH552" s="77">
        <f t="shared" si="77"/>
        <v>0</v>
      </c>
      <c r="AI552" s="77">
        <f t="shared" si="77"/>
        <v>0</v>
      </c>
      <c r="AJ552" s="203"/>
      <c r="AK552" s="203"/>
      <c r="AL552" s="203"/>
      <c r="AM552" s="203"/>
      <c r="AN552" t="s">
        <v>25</v>
      </c>
      <c r="AO552" t="s">
        <v>1715</v>
      </c>
      <c r="AP552" t="s">
        <v>475</v>
      </c>
    </row>
    <row r="553" spans="1:43" customFormat="1" x14ac:dyDescent="0.25">
      <c r="A553" s="198">
        <v>45291</v>
      </c>
      <c r="B553" t="s">
        <v>1716</v>
      </c>
      <c r="C553" t="s">
        <v>1717</v>
      </c>
      <c r="D553" s="5">
        <f t="shared" si="75"/>
        <v>30534</v>
      </c>
      <c r="E553" s="199">
        <v>1</v>
      </c>
      <c r="F553" s="5">
        <v>62566</v>
      </c>
      <c r="G553" s="5">
        <v>32032</v>
      </c>
      <c r="H553" s="1" t="s">
        <v>23</v>
      </c>
      <c r="I553" t="s">
        <v>500</v>
      </c>
      <c r="J553" t="s">
        <v>474</v>
      </c>
      <c r="K553">
        <v>0</v>
      </c>
      <c r="L553" t="s">
        <v>500</v>
      </c>
      <c r="M553" s="208" t="s">
        <v>483</v>
      </c>
      <c r="N553" t="s">
        <v>23</v>
      </c>
      <c r="O553" s="5" t="str">
        <f t="shared" si="70"/>
        <v>N</v>
      </c>
      <c r="P553" t="s">
        <v>475</v>
      </c>
      <c r="Q553" s="200" t="s">
        <v>475</v>
      </c>
      <c r="R553" s="200" t="str">
        <f t="shared" si="76"/>
        <v/>
      </c>
      <c r="S553" s="201"/>
      <c r="T553" t="s">
        <v>475</v>
      </c>
      <c r="U553" s="201"/>
      <c r="W553" s="201"/>
      <c r="X553" s="202">
        <v>0</v>
      </c>
      <c r="Y553" s="200" t="s">
        <v>475</v>
      </c>
      <c r="Z553" s="5" t="s">
        <v>475</v>
      </c>
      <c r="AA553" s="200" t="str">
        <f t="shared" si="71"/>
        <v/>
      </c>
      <c r="AB553" s="200" t="str">
        <f t="shared" si="72"/>
        <v/>
      </c>
      <c r="AC553" s="201"/>
      <c r="AD553" s="201"/>
      <c r="AE553" s="77">
        <f t="shared" si="73"/>
        <v>0</v>
      </c>
      <c r="AF553" s="77">
        <f t="shared" si="74"/>
        <v>0</v>
      </c>
      <c r="AG553" s="77">
        <f t="array" ref="AG553">IFERROR($D553*U,0)</f>
        <v>0</v>
      </c>
      <c r="AH553" s="77">
        <f t="shared" si="77"/>
        <v>0</v>
      </c>
      <c r="AI553" s="77">
        <f t="shared" si="77"/>
        <v>0</v>
      </c>
      <c r="AJ553" s="203"/>
      <c r="AK553" s="203"/>
      <c r="AL553" s="203"/>
      <c r="AM553" s="203"/>
      <c r="AN553" t="s">
        <v>25</v>
      </c>
      <c r="AO553" t="s">
        <v>1087</v>
      </c>
      <c r="AP553" t="s">
        <v>475</v>
      </c>
    </row>
    <row r="554" spans="1:43" customFormat="1" x14ac:dyDescent="0.25">
      <c r="A554" s="198">
        <v>45291</v>
      </c>
      <c r="B554" t="s">
        <v>1718</v>
      </c>
      <c r="C554" t="s">
        <v>1719</v>
      </c>
      <c r="D554" s="5">
        <f t="shared" si="75"/>
        <v>76162.520000000019</v>
      </c>
      <c r="E554" s="199">
        <v>1</v>
      </c>
      <c r="F554" s="5">
        <v>556758.89</v>
      </c>
      <c r="G554" s="5">
        <v>480596.37</v>
      </c>
      <c r="H554" s="1" t="s">
        <v>24</v>
      </c>
      <c r="I554" t="s">
        <v>473</v>
      </c>
      <c r="J554" t="s">
        <v>474</v>
      </c>
      <c r="K554">
        <v>0</v>
      </c>
      <c r="L554" t="s">
        <v>473</v>
      </c>
      <c r="M554" t="s">
        <v>473</v>
      </c>
      <c r="N554" t="s">
        <v>23</v>
      </c>
      <c r="O554" s="5" t="str">
        <f t="shared" si="70"/>
        <v>N</v>
      </c>
      <c r="P554" t="s">
        <v>475</v>
      </c>
      <c r="Q554" s="200" t="s">
        <v>475</v>
      </c>
      <c r="R554" s="200" t="str">
        <f t="shared" si="76"/>
        <v/>
      </c>
      <c r="S554" s="201"/>
      <c r="T554" t="s">
        <v>475</v>
      </c>
      <c r="U554" s="201"/>
      <c r="W554" s="201"/>
      <c r="X554" s="202">
        <v>0</v>
      </c>
      <c r="Y554" s="200" t="s">
        <v>475</v>
      </c>
      <c r="Z554" s="5" t="s">
        <v>475</v>
      </c>
      <c r="AA554" s="200" t="str">
        <f t="shared" si="71"/>
        <v/>
      </c>
      <c r="AB554" s="200" t="str">
        <f t="shared" si="72"/>
        <v/>
      </c>
      <c r="AC554" s="201"/>
      <c r="AD554" s="201"/>
      <c r="AE554" s="77">
        <f t="shared" si="73"/>
        <v>0</v>
      </c>
      <c r="AF554" s="77">
        <f t="shared" si="74"/>
        <v>0</v>
      </c>
      <c r="AG554" s="77">
        <f t="array" ref="AG554">IFERROR($D554*U,0)</f>
        <v>0</v>
      </c>
      <c r="AH554" s="77">
        <f t="shared" si="77"/>
        <v>0</v>
      </c>
      <c r="AI554" s="77">
        <f t="shared" si="77"/>
        <v>0</v>
      </c>
      <c r="AJ554" s="203"/>
      <c r="AK554" s="203"/>
      <c r="AL554" s="203"/>
      <c r="AM554" s="203"/>
      <c r="AN554" t="s">
        <v>475</v>
      </c>
      <c r="AO554" t="s">
        <v>475</v>
      </c>
      <c r="AP554" t="s">
        <v>475</v>
      </c>
    </row>
    <row r="555" spans="1:43" customFormat="1" x14ac:dyDescent="0.25">
      <c r="A555" s="198">
        <v>45291</v>
      </c>
      <c r="B555" t="s">
        <v>1720</v>
      </c>
      <c r="C555" t="s">
        <v>1721</v>
      </c>
      <c r="D555" s="5">
        <f t="shared" si="75"/>
        <v>5335240.6800000006</v>
      </c>
      <c r="E555" s="199">
        <v>1</v>
      </c>
      <c r="F555" s="5">
        <v>5764824.6900000004</v>
      </c>
      <c r="G555" s="5">
        <v>429584.01</v>
      </c>
      <c r="H555" s="1" t="s">
        <v>24</v>
      </c>
      <c r="I555" t="s">
        <v>473</v>
      </c>
      <c r="J555" t="s">
        <v>474</v>
      </c>
      <c r="K555">
        <v>0</v>
      </c>
      <c r="L555" t="s">
        <v>473</v>
      </c>
      <c r="M555" t="s">
        <v>473</v>
      </c>
      <c r="N555" t="s">
        <v>23</v>
      </c>
      <c r="O555" s="5" t="str">
        <f t="shared" si="70"/>
        <v>N</v>
      </c>
      <c r="P555" t="s">
        <v>475</v>
      </c>
      <c r="Q555" s="200" t="s">
        <v>475</v>
      </c>
      <c r="R555" s="200" t="str">
        <f t="shared" si="76"/>
        <v/>
      </c>
      <c r="S555" s="201"/>
      <c r="T555" t="s">
        <v>475</v>
      </c>
      <c r="U555" s="201"/>
      <c r="W555" s="201"/>
      <c r="X555" s="202">
        <v>0</v>
      </c>
      <c r="Y555" s="200" t="s">
        <v>475</v>
      </c>
      <c r="Z555" s="5" t="s">
        <v>475</v>
      </c>
      <c r="AA555" s="200" t="str">
        <f t="shared" si="71"/>
        <v/>
      </c>
      <c r="AB555" s="200" t="str">
        <f t="shared" si="72"/>
        <v/>
      </c>
      <c r="AC555" s="201"/>
      <c r="AD555" s="201"/>
      <c r="AE555" s="77">
        <f t="shared" si="73"/>
        <v>0</v>
      </c>
      <c r="AF555" s="77">
        <f t="shared" si="74"/>
        <v>0</v>
      </c>
      <c r="AG555" s="77">
        <f t="array" ref="AG555">IFERROR($D555*U,0)</f>
        <v>0</v>
      </c>
      <c r="AH555" s="77">
        <f t="shared" si="77"/>
        <v>0</v>
      </c>
      <c r="AI555" s="77">
        <f t="shared" si="77"/>
        <v>0</v>
      </c>
      <c r="AJ555" s="203"/>
      <c r="AK555" s="203"/>
      <c r="AL555" s="203"/>
      <c r="AM555" s="203"/>
      <c r="AN555" t="s">
        <v>475</v>
      </c>
      <c r="AO555" t="s">
        <v>475</v>
      </c>
      <c r="AP555" t="s">
        <v>475</v>
      </c>
    </row>
    <row r="556" spans="1:43" customFormat="1" x14ac:dyDescent="0.25">
      <c r="A556" s="198">
        <v>45291</v>
      </c>
      <c r="B556" t="s">
        <v>1722</v>
      </c>
      <c r="C556" t="s">
        <v>1723</v>
      </c>
      <c r="D556" s="5">
        <f t="shared" si="75"/>
        <v>2348483.11</v>
      </c>
      <c r="E556" s="199">
        <v>1</v>
      </c>
      <c r="F556" s="5">
        <v>2358872.7399999998</v>
      </c>
      <c r="G556" s="5">
        <v>10389.629999999999</v>
      </c>
      <c r="H556" s="1" t="s">
        <v>24</v>
      </c>
      <c r="I556" t="s">
        <v>473</v>
      </c>
      <c r="J556" t="s">
        <v>474</v>
      </c>
      <c r="K556">
        <v>0</v>
      </c>
      <c r="L556" t="s">
        <v>473</v>
      </c>
      <c r="M556" t="s">
        <v>473</v>
      </c>
      <c r="N556" t="s">
        <v>23</v>
      </c>
      <c r="O556" s="5" t="str">
        <f t="shared" si="70"/>
        <v>N</v>
      </c>
      <c r="P556" t="s">
        <v>475</v>
      </c>
      <c r="Q556" s="200" t="s">
        <v>475</v>
      </c>
      <c r="R556" s="200" t="str">
        <f t="shared" si="76"/>
        <v/>
      </c>
      <c r="S556" s="201"/>
      <c r="T556" t="s">
        <v>475</v>
      </c>
      <c r="U556" s="201"/>
      <c r="W556" s="201"/>
      <c r="X556" s="202">
        <v>0</v>
      </c>
      <c r="Y556" s="200" t="s">
        <v>475</v>
      </c>
      <c r="Z556" s="5" t="s">
        <v>475</v>
      </c>
      <c r="AA556" s="200" t="str">
        <f t="shared" si="71"/>
        <v/>
      </c>
      <c r="AB556" s="200" t="str">
        <f t="shared" si="72"/>
        <v/>
      </c>
      <c r="AC556" s="201"/>
      <c r="AD556" s="201"/>
      <c r="AE556" s="77">
        <f t="shared" si="73"/>
        <v>0</v>
      </c>
      <c r="AF556" s="77">
        <f t="shared" si="74"/>
        <v>0</v>
      </c>
      <c r="AG556" s="77">
        <f t="array" ref="AG556">IFERROR($D556*U,0)</f>
        <v>0</v>
      </c>
      <c r="AH556" s="77">
        <f t="shared" si="77"/>
        <v>0</v>
      </c>
      <c r="AI556" s="77">
        <f t="shared" si="77"/>
        <v>0</v>
      </c>
      <c r="AJ556" s="203"/>
      <c r="AK556" s="203"/>
      <c r="AL556" s="203"/>
      <c r="AM556" s="203"/>
      <c r="AN556" t="s">
        <v>475</v>
      </c>
      <c r="AO556" t="s">
        <v>475</v>
      </c>
      <c r="AP556" t="s">
        <v>475</v>
      </c>
    </row>
    <row r="557" spans="1:43" customFormat="1" x14ac:dyDescent="0.25">
      <c r="A557" s="198">
        <v>45291</v>
      </c>
      <c r="B557" t="s">
        <v>1724</v>
      </c>
      <c r="C557" t="s">
        <v>1725</v>
      </c>
      <c r="D557" s="5">
        <f t="shared" si="75"/>
        <v>14590911.559999999</v>
      </c>
      <c r="E557" s="199">
        <v>1</v>
      </c>
      <c r="F557" s="5">
        <v>14783836.569999998</v>
      </c>
      <c r="G557" s="5">
        <v>192925.01</v>
      </c>
      <c r="H557" s="1" t="s">
        <v>24</v>
      </c>
      <c r="I557" t="s">
        <v>473</v>
      </c>
      <c r="J557" t="s">
        <v>474</v>
      </c>
      <c r="K557">
        <v>0</v>
      </c>
      <c r="L557" t="s">
        <v>473</v>
      </c>
      <c r="M557" t="s">
        <v>473</v>
      </c>
      <c r="N557" t="s">
        <v>23</v>
      </c>
      <c r="O557" s="5" t="str">
        <f t="shared" si="70"/>
        <v>N</v>
      </c>
      <c r="P557" t="s">
        <v>475</v>
      </c>
      <c r="Q557" s="200" t="s">
        <v>475</v>
      </c>
      <c r="R557" s="200" t="str">
        <f t="shared" si="76"/>
        <v/>
      </c>
      <c r="S557" s="201"/>
      <c r="T557" t="s">
        <v>475</v>
      </c>
      <c r="U557" s="201"/>
      <c r="W557" s="201"/>
      <c r="X557" s="202">
        <v>0</v>
      </c>
      <c r="Y557" s="200" t="s">
        <v>475</v>
      </c>
      <c r="Z557" s="5" t="s">
        <v>475</v>
      </c>
      <c r="AA557" s="200" t="str">
        <f t="shared" si="71"/>
        <v/>
      </c>
      <c r="AB557" s="200" t="str">
        <f t="shared" si="72"/>
        <v/>
      </c>
      <c r="AC557" s="201"/>
      <c r="AD557" s="201"/>
      <c r="AE557" s="77">
        <f t="shared" si="73"/>
        <v>0</v>
      </c>
      <c r="AF557" s="77">
        <f t="shared" si="74"/>
        <v>0</v>
      </c>
      <c r="AG557" s="77">
        <f t="array" ref="AG557">IFERROR($D557*U,0)</f>
        <v>0</v>
      </c>
      <c r="AH557" s="77">
        <f t="shared" si="77"/>
        <v>0</v>
      </c>
      <c r="AI557" s="77">
        <f t="shared" si="77"/>
        <v>0</v>
      </c>
      <c r="AJ557" s="203"/>
      <c r="AK557" s="203"/>
      <c r="AL557" s="203"/>
      <c r="AM557" s="203"/>
      <c r="AN557" t="s">
        <v>475</v>
      </c>
      <c r="AO557" t="s">
        <v>475</v>
      </c>
      <c r="AP557" t="s">
        <v>475</v>
      </c>
    </row>
    <row r="558" spans="1:43" customFormat="1" x14ac:dyDescent="0.25">
      <c r="A558" s="198">
        <v>45291</v>
      </c>
      <c r="B558" t="s">
        <v>1726</v>
      </c>
      <c r="C558" t="s">
        <v>1727</v>
      </c>
      <c r="D558" s="5">
        <f t="shared" si="75"/>
        <v>335163.94999999995</v>
      </c>
      <c r="E558" s="199">
        <v>1</v>
      </c>
      <c r="F558" s="5">
        <v>1704435.7</v>
      </c>
      <c r="G558" s="5">
        <v>1369271.75</v>
      </c>
      <c r="H558" s="1" t="s">
        <v>23</v>
      </c>
      <c r="I558" t="s">
        <v>500</v>
      </c>
      <c r="J558" t="s">
        <v>504</v>
      </c>
      <c r="K558">
        <v>1</v>
      </c>
      <c r="L558" t="s">
        <v>500</v>
      </c>
      <c r="N558" t="s">
        <v>24</v>
      </c>
      <c r="O558" s="5" t="str">
        <f t="shared" si="70"/>
        <v>N</v>
      </c>
      <c r="P558" t="s">
        <v>475</v>
      </c>
      <c r="Q558" s="200" t="s">
        <v>475</v>
      </c>
      <c r="R558" s="200" t="str">
        <f t="shared" si="76"/>
        <v/>
      </c>
      <c r="S558" s="201"/>
      <c r="T558" t="s">
        <v>475</v>
      </c>
      <c r="U558" s="201"/>
      <c r="W558" s="201"/>
      <c r="X558" s="202">
        <v>0</v>
      </c>
      <c r="Y558" s="200" t="s">
        <v>475</v>
      </c>
      <c r="Z558" s="5" t="s">
        <v>475</v>
      </c>
      <c r="AA558" s="200" t="str">
        <f t="shared" si="71"/>
        <v/>
      </c>
      <c r="AB558" s="200" t="str">
        <f t="shared" si="72"/>
        <v/>
      </c>
      <c r="AC558" s="201"/>
      <c r="AD558" s="201"/>
      <c r="AE558" s="77">
        <f t="shared" si="73"/>
        <v>0</v>
      </c>
      <c r="AF558" s="77">
        <f t="shared" si="74"/>
        <v>0</v>
      </c>
      <c r="AG558" s="77">
        <f t="array" ref="AG558">IFERROR($D558*U,0)</f>
        <v>0</v>
      </c>
      <c r="AH558" s="77">
        <f t="shared" si="77"/>
        <v>0</v>
      </c>
      <c r="AI558" s="77">
        <f t="shared" si="77"/>
        <v>0</v>
      </c>
      <c r="AJ558" s="203"/>
      <c r="AK558" s="203"/>
      <c r="AL558" s="203"/>
      <c r="AM558" s="203"/>
      <c r="AN558" t="s">
        <v>475</v>
      </c>
      <c r="AO558" t="s">
        <v>475</v>
      </c>
      <c r="AP558" t="s">
        <v>475</v>
      </c>
    </row>
    <row r="559" spans="1:43" customFormat="1" x14ac:dyDescent="0.25">
      <c r="A559" s="198">
        <v>45291</v>
      </c>
      <c r="B559" t="s">
        <v>1728</v>
      </c>
      <c r="C559" t="s">
        <v>1729</v>
      </c>
      <c r="D559" s="5">
        <f t="shared" si="75"/>
        <v>2550761.9200000004</v>
      </c>
      <c r="E559" s="199">
        <v>1</v>
      </c>
      <c r="F559" s="5">
        <v>2581206.4000000004</v>
      </c>
      <c r="G559" s="5">
        <v>30444.48</v>
      </c>
      <c r="H559" s="1" t="s">
        <v>24</v>
      </c>
      <c r="I559" t="s">
        <v>473</v>
      </c>
      <c r="J559" t="s">
        <v>474</v>
      </c>
      <c r="K559">
        <v>0</v>
      </c>
      <c r="L559" t="s">
        <v>473</v>
      </c>
      <c r="M559" t="s">
        <v>473</v>
      </c>
      <c r="N559" t="s">
        <v>23</v>
      </c>
      <c r="O559" s="5" t="str">
        <f t="shared" si="70"/>
        <v>N</v>
      </c>
      <c r="P559" t="s">
        <v>475</v>
      </c>
      <c r="Q559" s="200" t="s">
        <v>475</v>
      </c>
      <c r="R559" s="200" t="str">
        <f t="shared" si="76"/>
        <v/>
      </c>
      <c r="S559" s="201"/>
      <c r="T559" t="s">
        <v>475</v>
      </c>
      <c r="U559" s="201"/>
      <c r="W559" s="201"/>
      <c r="X559" s="202">
        <v>0</v>
      </c>
      <c r="Y559" s="200" t="s">
        <v>475</v>
      </c>
      <c r="Z559" s="5" t="s">
        <v>475</v>
      </c>
      <c r="AA559" s="200" t="str">
        <f t="shared" si="71"/>
        <v/>
      </c>
      <c r="AB559" s="200" t="str">
        <f t="shared" si="72"/>
        <v/>
      </c>
      <c r="AC559" s="201"/>
      <c r="AD559" s="201"/>
      <c r="AE559" s="77">
        <f t="shared" si="73"/>
        <v>0</v>
      </c>
      <c r="AF559" s="77">
        <f t="shared" si="74"/>
        <v>0</v>
      </c>
      <c r="AG559" s="77">
        <f t="array" ref="AG559">IFERROR($D559*U,0)</f>
        <v>0</v>
      </c>
      <c r="AH559" s="77">
        <f t="shared" si="77"/>
        <v>0</v>
      </c>
      <c r="AI559" s="77">
        <f t="shared" si="77"/>
        <v>0</v>
      </c>
      <c r="AJ559" s="203"/>
      <c r="AK559" s="203"/>
      <c r="AL559" s="203"/>
      <c r="AM559" s="203"/>
      <c r="AN559" t="s">
        <v>475</v>
      </c>
      <c r="AO559" t="s">
        <v>475</v>
      </c>
      <c r="AP559" t="s">
        <v>475</v>
      </c>
    </row>
    <row r="560" spans="1:43" customFormat="1" x14ac:dyDescent="0.25">
      <c r="A560" s="198">
        <v>45291</v>
      </c>
      <c r="B560" t="s">
        <v>1730</v>
      </c>
      <c r="C560" t="s">
        <v>1731</v>
      </c>
      <c r="D560" s="5">
        <f t="shared" si="75"/>
        <v>0</v>
      </c>
      <c r="E560" s="199">
        <v>1</v>
      </c>
      <c r="F560" s="5">
        <v>2186912.04</v>
      </c>
      <c r="G560" s="5">
        <v>2673651.8199999998</v>
      </c>
      <c r="H560" s="1" t="s">
        <v>24</v>
      </c>
      <c r="I560" t="s">
        <v>473</v>
      </c>
      <c r="J560" t="s">
        <v>474</v>
      </c>
      <c r="K560">
        <v>0</v>
      </c>
      <c r="L560" t="s">
        <v>473</v>
      </c>
      <c r="M560" t="s">
        <v>473</v>
      </c>
      <c r="N560" t="s">
        <v>23</v>
      </c>
      <c r="O560" s="5" t="str">
        <f t="shared" si="70"/>
        <v>N</v>
      </c>
      <c r="P560" t="s">
        <v>475</v>
      </c>
      <c r="Q560" s="200" t="s">
        <v>475</v>
      </c>
      <c r="R560" s="200" t="str">
        <f t="shared" si="76"/>
        <v/>
      </c>
      <c r="S560" s="201"/>
      <c r="T560" t="s">
        <v>475</v>
      </c>
      <c r="U560" s="201"/>
      <c r="W560" s="201"/>
      <c r="X560" s="202">
        <v>0</v>
      </c>
      <c r="Y560" s="200" t="s">
        <v>475</v>
      </c>
      <c r="Z560" s="5" t="s">
        <v>475</v>
      </c>
      <c r="AA560" s="200" t="str">
        <f t="shared" si="71"/>
        <v/>
      </c>
      <c r="AB560" s="200" t="str">
        <f t="shared" si="72"/>
        <v/>
      </c>
      <c r="AC560" s="201"/>
      <c r="AD560" s="201"/>
      <c r="AE560" s="77">
        <f t="shared" si="73"/>
        <v>0</v>
      </c>
      <c r="AF560" s="77">
        <f t="shared" si="74"/>
        <v>0</v>
      </c>
      <c r="AG560" s="77">
        <f t="array" ref="AG560">IFERROR($D560*U,0)</f>
        <v>0</v>
      </c>
      <c r="AH560" s="77">
        <f t="shared" si="77"/>
        <v>0</v>
      </c>
      <c r="AI560" s="77">
        <f t="shared" si="77"/>
        <v>0</v>
      </c>
      <c r="AJ560" s="203"/>
      <c r="AK560" s="203"/>
      <c r="AL560" s="203"/>
      <c r="AM560" s="203"/>
      <c r="AN560" t="s">
        <v>475</v>
      </c>
      <c r="AO560" t="s">
        <v>475</v>
      </c>
      <c r="AP560" t="s">
        <v>475</v>
      </c>
    </row>
    <row r="561" spans="1:42" customFormat="1" x14ac:dyDescent="0.25">
      <c r="A561" s="198">
        <v>45291</v>
      </c>
      <c r="B561" t="s">
        <v>1732</v>
      </c>
      <c r="C561" t="s">
        <v>1733</v>
      </c>
      <c r="D561" s="5">
        <f t="shared" si="75"/>
        <v>2468804.1199999992</v>
      </c>
      <c r="E561" s="199">
        <v>1</v>
      </c>
      <c r="F561" s="5">
        <v>9606950.0399999991</v>
      </c>
      <c r="G561" s="5">
        <v>7138145.9199999999</v>
      </c>
      <c r="H561" s="1" t="s">
        <v>24</v>
      </c>
      <c r="I561" t="s">
        <v>473</v>
      </c>
      <c r="J561" t="s">
        <v>474</v>
      </c>
      <c r="K561">
        <v>0</v>
      </c>
      <c r="L561" t="s">
        <v>473</v>
      </c>
      <c r="M561" t="s">
        <v>473</v>
      </c>
      <c r="N561" t="s">
        <v>23</v>
      </c>
      <c r="O561" s="5" t="str">
        <f t="shared" si="70"/>
        <v>N</v>
      </c>
      <c r="P561" t="s">
        <v>475</v>
      </c>
      <c r="Q561" s="200" t="s">
        <v>475</v>
      </c>
      <c r="R561" s="200" t="str">
        <f t="shared" si="76"/>
        <v/>
      </c>
      <c r="S561" s="201"/>
      <c r="T561" t="s">
        <v>475</v>
      </c>
      <c r="U561" s="201"/>
      <c r="W561" s="201"/>
      <c r="X561" s="202">
        <v>0</v>
      </c>
      <c r="Y561" s="200" t="s">
        <v>475</v>
      </c>
      <c r="Z561" s="5" t="s">
        <v>475</v>
      </c>
      <c r="AA561" s="200" t="str">
        <f t="shared" si="71"/>
        <v/>
      </c>
      <c r="AB561" s="200" t="str">
        <f t="shared" si="72"/>
        <v/>
      </c>
      <c r="AC561" s="201"/>
      <c r="AD561" s="201"/>
      <c r="AE561" s="77">
        <f t="shared" si="73"/>
        <v>0</v>
      </c>
      <c r="AF561" s="77">
        <f t="shared" si="74"/>
        <v>0</v>
      </c>
      <c r="AG561" s="77">
        <f t="array" ref="AG561">IFERROR($D561*U,0)</f>
        <v>0</v>
      </c>
      <c r="AH561" s="77">
        <f t="shared" si="77"/>
        <v>0</v>
      </c>
      <c r="AI561" s="77">
        <f t="shared" si="77"/>
        <v>0</v>
      </c>
      <c r="AJ561" s="203"/>
      <c r="AK561" s="203"/>
      <c r="AL561" s="203"/>
      <c r="AM561" s="203"/>
      <c r="AN561" t="s">
        <v>475</v>
      </c>
      <c r="AO561" t="s">
        <v>475</v>
      </c>
      <c r="AP561" t="s">
        <v>475</v>
      </c>
    </row>
    <row r="562" spans="1:42" customFormat="1" x14ac:dyDescent="0.25">
      <c r="A562" s="198">
        <v>45291</v>
      </c>
      <c r="B562" t="s">
        <v>1734</v>
      </c>
      <c r="C562" t="s">
        <v>1735</v>
      </c>
      <c r="D562" s="5">
        <f t="shared" si="75"/>
        <v>376651.12</v>
      </c>
      <c r="E562" s="199">
        <v>1</v>
      </c>
      <c r="F562" s="5">
        <v>382976.35</v>
      </c>
      <c r="G562" s="5">
        <v>6325.23</v>
      </c>
      <c r="H562" s="1" t="s">
        <v>24</v>
      </c>
      <c r="I562" t="s">
        <v>473</v>
      </c>
      <c r="J562" t="s">
        <v>474</v>
      </c>
      <c r="K562">
        <v>0</v>
      </c>
      <c r="L562" t="s">
        <v>473</v>
      </c>
      <c r="M562" t="s">
        <v>473</v>
      </c>
      <c r="N562" t="s">
        <v>23</v>
      </c>
      <c r="O562" s="5" t="str">
        <f t="shared" si="70"/>
        <v>N</v>
      </c>
      <c r="P562" t="s">
        <v>475</v>
      </c>
      <c r="Q562" s="200" t="s">
        <v>475</v>
      </c>
      <c r="R562" s="200" t="str">
        <f t="shared" si="76"/>
        <v/>
      </c>
      <c r="S562" s="201"/>
      <c r="T562" t="s">
        <v>475</v>
      </c>
      <c r="U562" s="201"/>
      <c r="W562" s="201"/>
      <c r="X562" s="202">
        <v>0</v>
      </c>
      <c r="Y562" s="200" t="s">
        <v>475</v>
      </c>
      <c r="Z562" s="5" t="s">
        <v>475</v>
      </c>
      <c r="AA562" s="200" t="str">
        <f t="shared" si="71"/>
        <v/>
      </c>
      <c r="AB562" s="200" t="str">
        <f t="shared" si="72"/>
        <v/>
      </c>
      <c r="AC562" s="201"/>
      <c r="AD562" s="201"/>
      <c r="AE562" s="77">
        <f t="shared" si="73"/>
        <v>0</v>
      </c>
      <c r="AF562" s="77">
        <f t="shared" si="74"/>
        <v>0</v>
      </c>
      <c r="AG562" s="77">
        <f t="array" ref="AG562">IFERROR($D562*U,0)</f>
        <v>0</v>
      </c>
      <c r="AH562" s="77">
        <f t="shared" si="77"/>
        <v>0</v>
      </c>
      <c r="AI562" s="77">
        <f t="shared" si="77"/>
        <v>0</v>
      </c>
      <c r="AJ562" s="203"/>
      <c r="AK562" s="203"/>
      <c r="AL562" s="203"/>
      <c r="AM562" s="203"/>
      <c r="AN562" t="s">
        <v>475</v>
      </c>
      <c r="AO562" t="s">
        <v>475</v>
      </c>
      <c r="AP562" t="s">
        <v>475</v>
      </c>
    </row>
    <row r="563" spans="1:42" customFormat="1" x14ac:dyDescent="0.25">
      <c r="A563" s="198">
        <v>45291</v>
      </c>
      <c r="B563" t="s">
        <v>1736</v>
      </c>
      <c r="C563" t="s">
        <v>1737</v>
      </c>
      <c r="D563" s="5">
        <f t="shared" si="75"/>
        <v>2056505.56</v>
      </c>
      <c r="E563" s="199">
        <v>1</v>
      </c>
      <c r="F563" s="5">
        <v>2072280.61</v>
      </c>
      <c r="G563" s="5">
        <v>15775.05</v>
      </c>
      <c r="H563" s="1" t="s">
        <v>24</v>
      </c>
      <c r="I563" t="s">
        <v>473</v>
      </c>
      <c r="J563" t="s">
        <v>474</v>
      </c>
      <c r="K563">
        <v>0</v>
      </c>
      <c r="L563" t="s">
        <v>473</v>
      </c>
      <c r="M563" t="s">
        <v>473</v>
      </c>
      <c r="N563" t="s">
        <v>23</v>
      </c>
      <c r="O563" s="5" t="str">
        <f t="shared" si="70"/>
        <v>N</v>
      </c>
      <c r="P563" t="s">
        <v>475</v>
      </c>
      <c r="Q563" s="200" t="s">
        <v>475</v>
      </c>
      <c r="R563" s="200" t="str">
        <f t="shared" si="76"/>
        <v/>
      </c>
      <c r="S563" s="201"/>
      <c r="T563" t="s">
        <v>475</v>
      </c>
      <c r="U563" s="201"/>
      <c r="W563" s="201"/>
      <c r="X563" s="202">
        <v>0</v>
      </c>
      <c r="Y563" s="200" t="s">
        <v>475</v>
      </c>
      <c r="Z563" s="5" t="s">
        <v>475</v>
      </c>
      <c r="AA563" s="200" t="str">
        <f t="shared" si="71"/>
        <v/>
      </c>
      <c r="AB563" s="200" t="str">
        <f t="shared" si="72"/>
        <v/>
      </c>
      <c r="AC563" s="201"/>
      <c r="AD563" s="201"/>
      <c r="AE563" s="77">
        <f t="shared" si="73"/>
        <v>0</v>
      </c>
      <c r="AF563" s="77">
        <f t="shared" si="74"/>
        <v>0</v>
      </c>
      <c r="AG563" s="77">
        <f t="array" ref="AG563">IFERROR($D563*U,0)</f>
        <v>0</v>
      </c>
      <c r="AH563" s="77">
        <f t="shared" si="77"/>
        <v>0</v>
      </c>
      <c r="AI563" s="77">
        <f t="shared" si="77"/>
        <v>0</v>
      </c>
      <c r="AJ563" s="203"/>
      <c r="AK563" s="203"/>
      <c r="AL563" s="203"/>
      <c r="AM563" s="203"/>
      <c r="AN563" t="s">
        <v>475</v>
      </c>
      <c r="AO563" t="s">
        <v>475</v>
      </c>
      <c r="AP563" t="s">
        <v>475</v>
      </c>
    </row>
    <row r="564" spans="1:42" customFormat="1" x14ac:dyDescent="0.25">
      <c r="A564" s="198">
        <v>45291</v>
      </c>
      <c r="B564" t="s">
        <v>1738</v>
      </c>
      <c r="C564" t="s">
        <v>1739</v>
      </c>
      <c r="D564" s="5">
        <f t="shared" si="75"/>
        <v>22478975.890000001</v>
      </c>
      <c r="E564" s="199">
        <v>0</v>
      </c>
      <c r="F564" s="5">
        <v>22478975.890000001</v>
      </c>
      <c r="G564" s="5">
        <v>0</v>
      </c>
      <c r="H564" s="1" t="s">
        <v>23</v>
      </c>
      <c r="I564" t="s">
        <v>500</v>
      </c>
      <c r="J564" t="s">
        <v>504</v>
      </c>
      <c r="K564">
        <v>1</v>
      </c>
      <c r="L564" t="s">
        <v>500</v>
      </c>
      <c r="N564" t="s">
        <v>24</v>
      </c>
      <c r="O564" s="5" t="str">
        <f t="shared" si="70"/>
        <v>N</v>
      </c>
      <c r="P564" t="s">
        <v>475</v>
      </c>
      <c r="Q564" s="200" t="s">
        <v>475</v>
      </c>
      <c r="R564" s="200" t="str">
        <f t="shared" si="76"/>
        <v/>
      </c>
      <c r="S564" s="201"/>
      <c r="T564" t="s">
        <v>475</v>
      </c>
      <c r="U564" s="201"/>
      <c r="W564" s="201"/>
      <c r="X564" s="202">
        <v>0</v>
      </c>
      <c r="Y564" s="200" t="s">
        <v>475</v>
      </c>
      <c r="Z564" s="5" t="s">
        <v>475</v>
      </c>
      <c r="AA564" s="200" t="str">
        <f t="shared" si="71"/>
        <v/>
      </c>
      <c r="AB564" s="200" t="str">
        <f t="shared" si="72"/>
        <v/>
      </c>
      <c r="AC564" s="201"/>
      <c r="AD564" s="201"/>
      <c r="AE564" s="77">
        <f t="shared" si="73"/>
        <v>0</v>
      </c>
      <c r="AF564" s="77">
        <f t="shared" si="74"/>
        <v>0</v>
      </c>
      <c r="AG564" s="77">
        <f t="array" ref="AG564">IFERROR($D564*U,0)</f>
        <v>0</v>
      </c>
      <c r="AH564" s="77">
        <f t="shared" si="77"/>
        <v>0</v>
      </c>
      <c r="AI564" s="77">
        <f t="shared" si="77"/>
        <v>0</v>
      </c>
      <c r="AJ564" s="203"/>
      <c r="AK564" s="203"/>
      <c r="AL564" s="203"/>
      <c r="AM564" s="203"/>
      <c r="AN564" t="s">
        <v>475</v>
      </c>
      <c r="AO564" t="s">
        <v>475</v>
      </c>
      <c r="AP564" t="s">
        <v>475</v>
      </c>
    </row>
    <row r="565" spans="1:42" customFormat="1" x14ac:dyDescent="0.25">
      <c r="A565" s="198">
        <v>45291</v>
      </c>
      <c r="B565" t="s">
        <v>1740</v>
      </c>
      <c r="C565" t="s">
        <v>1741</v>
      </c>
      <c r="D565" s="5">
        <f t="shared" si="75"/>
        <v>0</v>
      </c>
      <c r="E565" s="199">
        <v>1</v>
      </c>
      <c r="F565" s="5">
        <v>88948.08</v>
      </c>
      <c r="G565" s="5">
        <v>157204.32</v>
      </c>
      <c r="H565" s="1" t="s">
        <v>24</v>
      </c>
      <c r="I565" t="s">
        <v>473</v>
      </c>
      <c r="J565" t="s">
        <v>474</v>
      </c>
      <c r="K565">
        <v>0</v>
      </c>
      <c r="L565" t="s">
        <v>473</v>
      </c>
      <c r="M565" t="s">
        <v>473</v>
      </c>
      <c r="N565" t="s">
        <v>23</v>
      </c>
      <c r="O565" s="5" t="str">
        <f t="shared" si="70"/>
        <v>N</v>
      </c>
      <c r="P565" t="s">
        <v>475</v>
      </c>
      <c r="Q565" s="200" t="s">
        <v>475</v>
      </c>
      <c r="R565" s="200" t="str">
        <f t="shared" si="76"/>
        <v/>
      </c>
      <c r="S565" s="201"/>
      <c r="T565" t="s">
        <v>475</v>
      </c>
      <c r="U565" s="201"/>
      <c r="W565" s="201"/>
      <c r="X565" s="202">
        <v>0</v>
      </c>
      <c r="Y565" s="200" t="s">
        <v>475</v>
      </c>
      <c r="Z565" s="5" t="s">
        <v>475</v>
      </c>
      <c r="AA565" s="200" t="str">
        <f t="shared" si="71"/>
        <v/>
      </c>
      <c r="AB565" s="200" t="str">
        <f t="shared" si="72"/>
        <v/>
      </c>
      <c r="AC565" s="201"/>
      <c r="AD565" s="201"/>
      <c r="AE565" s="77">
        <f t="shared" si="73"/>
        <v>0</v>
      </c>
      <c r="AF565" s="77">
        <f t="shared" si="74"/>
        <v>0</v>
      </c>
      <c r="AG565" s="77">
        <f t="array" ref="AG565">IFERROR($D565*U,0)</f>
        <v>0</v>
      </c>
      <c r="AH565" s="77">
        <f t="shared" si="77"/>
        <v>0</v>
      </c>
      <c r="AI565" s="77">
        <f t="shared" si="77"/>
        <v>0</v>
      </c>
      <c r="AJ565" s="203"/>
      <c r="AK565" s="203"/>
      <c r="AL565" s="203"/>
      <c r="AM565" s="203"/>
      <c r="AN565" t="s">
        <v>475</v>
      </c>
      <c r="AO565" t="s">
        <v>475</v>
      </c>
      <c r="AP565" t="s">
        <v>475</v>
      </c>
    </row>
    <row r="566" spans="1:42" customFormat="1" x14ac:dyDescent="0.25">
      <c r="A566" s="198">
        <v>45291</v>
      </c>
      <c r="B566" t="s">
        <v>1742</v>
      </c>
      <c r="C566" t="s">
        <v>1743</v>
      </c>
      <c r="D566" s="5">
        <f t="shared" si="75"/>
        <v>415939.51</v>
      </c>
      <c r="E566" s="199">
        <v>0</v>
      </c>
      <c r="F566" s="5">
        <v>415939.51</v>
      </c>
      <c r="G566" s="5">
        <v>0</v>
      </c>
      <c r="H566" s="1" t="s">
        <v>24</v>
      </c>
      <c r="I566" t="s">
        <v>473</v>
      </c>
      <c r="J566" t="s">
        <v>474</v>
      </c>
      <c r="K566">
        <v>0</v>
      </c>
      <c r="L566" t="s">
        <v>473</v>
      </c>
      <c r="M566" t="s">
        <v>473</v>
      </c>
      <c r="N566" t="s">
        <v>23</v>
      </c>
      <c r="O566" s="5" t="str">
        <f t="shared" si="70"/>
        <v>N</v>
      </c>
      <c r="P566" t="s">
        <v>475</v>
      </c>
      <c r="Q566" s="200" t="s">
        <v>475</v>
      </c>
      <c r="R566" s="200" t="str">
        <f t="shared" si="76"/>
        <v/>
      </c>
      <c r="S566" s="201"/>
      <c r="T566" t="s">
        <v>475</v>
      </c>
      <c r="U566" s="201"/>
      <c r="W566" s="201"/>
      <c r="X566" s="202">
        <v>0</v>
      </c>
      <c r="Y566" s="200" t="s">
        <v>475</v>
      </c>
      <c r="Z566" s="5" t="s">
        <v>475</v>
      </c>
      <c r="AA566" s="200" t="str">
        <f t="shared" si="71"/>
        <v/>
      </c>
      <c r="AB566" s="200" t="str">
        <f t="shared" si="72"/>
        <v/>
      </c>
      <c r="AC566" s="201"/>
      <c r="AD566" s="201"/>
      <c r="AE566" s="77">
        <f t="shared" si="73"/>
        <v>0</v>
      </c>
      <c r="AF566" s="77">
        <f t="shared" si="74"/>
        <v>0</v>
      </c>
      <c r="AG566" s="77">
        <f t="array" ref="AG566">IFERROR($D566*U,0)</f>
        <v>0</v>
      </c>
      <c r="AH566" s="77">
        <f t="shared" si="77"/>
        <v>0</v>
      </c>
      <c r="AI566" s="77">
        <f t="shared" si="77"/>
        <v>0</v>
      </c>
      <c r="AJ566" s="203"/>
      <c r="AK566" s="203"/>
      <c r="AL566" s="203"/>
      <c r="AM566" s="203"/>
      <c r="AN566" t="s">
        <v>475</v>
      </c>
      <c r="AO566" t="s">
        <v>475</v>
      </c>
      <c r="AP566" t="s">
        <v>475</v>
      </c>
    </row>
    <row r="567" spans="1:42" customFormat="1" x14ac:dyDescent="0.25">
      <c r="A567" s="198">
        <v>45291</v>
      </c>
      <c r="B567" t="s">
        <v>1744</v>
      </c>
      <c r="C567" t="s">
        <v>1745</v>
      </c>
      <c r="D567" s="5">
        <f t="shared" si="75"/>
        <v>8590109.6100000013</v>
      </c>
      <c r="E567" s="199">
        <v>1</v>
      </c>
      <c r="F567" s="5">
        <v>9605290.790000001</v>
      </c>
      <c r="G567" s="5">
        <v>1015181.18</v>
      </c>
      <c r="H567" s="1" t="s">
        <v>23</v>
      </c>
      <c r="I567" t="s">
        <v>500</v>
      </c>
      <c r="J567" t="s">
        <v>504</v>
      </c>
      <c r="K567">
        <v>1</v>
      </c>
      <c r="L567" t="s">
        <v>500</v>
      </c>
      <c r="M567" s="208" t="s">
        <v>506</v>
      </c>
      <c r="N567" t="s">
        <v>24</v>
      </c>
      <c r="O567" s="5" t="str">
        <f t="shared" si="70"/>
        <v>N</v>
      </c>
      <c r="P567" t="s">
        <v>475</v>
      </c>
      <c r="Q567" s="200" t="s">
        <v>475</v>
      </c>
      <c r="R567" s="200" t="str">
        <f t="shared" si="76"/>
        <v/>
      </c>
      <c r="S567" s="201"/>
      <c r="T567" t="s">
        <v>475</v>
      </c>
      <c r="U567" s="201"/>
      <c r="W567" s="201"/>
      <c r="X567" s="202">
        <v>0</v>
      </c>
      <c r="Y567" s="200" t="s">
        <v>475</v>
      </c>
      <c r="Z567" s="5" t="s">
        <v>475</v>
      </c>
      <c r="AA567" s="200" t="str">
        <f t="shared" si="71"/>
        <v/>
      </c>
      <c r="AB567" s="200" t="str">
        <f t="shared" si="72"/>
        <v/>
      </c>
      <c r="AC567" s="201"/>
      <c r="AD567" s="201"/>
      <c r="AE567" s="77">
        <f t="shared" si="73"/>
        <v>0</v>
      </c>
      <c r="AF567" s="77">
        <f t="shared" si="74"/>
        <v>0</v>
      </c>
      <c r="AG567" s="77">
        <f t="array" ref="AG567">IFERROR($D567*U,0)</f>
        <v>0</v>
      </c>
      <c r="AH567" s="77">
        <f t="shared" si="77"/>
        <v>0</v>
      </c>
      <c r="AI567" s="77">
        <f t="shared" si="77"/>
        <v>0</v>
      </c>
      <c r="AJ567" s="203"/>
      <c r="AK567" s="203"/>
      <c r="AL567" s="203"/>
      <c r="AM567" s="203"/>
      <c r="AN567" t="s">
        <v>22</v>
      </c>
      <c r="AO567" t="s">
        <v>571</v>
      </c>
      <c r="AP567" t="s">
        <v>475</v>
      </c>
    </row>
    <row r="568" spans="1:42" customFormat="1" x14ac:dyDescent="0.25">
      <c r="A568" s="198">
        <v>45291</v>
      </c>
      <c r="B568" t="s">
        <v>1746</v>
      </c>
      <c r="C568" t="s">
        <v>1747</v>
      </c>
      <c r="D568" s="5">
        <f t="shared" si="75"/>
        <v>2737682.3</v>
      </c>
      <c r="E568" s="199">
        <v>1</v>
      </c>
      <c r="F568" s="5">
        <v>4619790.79</v>
      </c>
      <c r="G568" s="5">
        <v>1882108.49</v>
      </c>
      <c r="H568" s="1" t="s">
        <v>23</v>
      </c>
      <c r="I568" t="s">
        <v>500</v>
      </c>
      <c r="J568" t="s">
        <v>504</v>
      </c>
      <c r="K568">
        <v>1</v>
      </c>
      <c r="L568" t="s">
        <v>500</v>
      </c>
      <c r="N568" t="s">
        <v>24</v>
      </c>
      <c r="O568" s="5" t="str">
        <f t="shared" si="70"/>
        <v>N</v>
      </c>
      <c r="P568" t="s">
        <v>475</v>
      </c>
      <c r="Q568" s="200" t="s">
        <v>475</v>
      </c>
      <c r="R568" s="200" t="str">
        <f t="shared" si="76"/>
        <v/>
      </c>
      <c r="S568" s="201"/>
      <c r="T568" t="s">
        <v>475</v>
      </c>
      <c r="U568" s="201"/>
      <c r="W568" s="201"/>
      <c r="X568" s="202">
        <v>0</v>
      </c>
      <c r="Y568" s="200" t="s">
        <v>475</v>
      </c>
      <c r="Z568" s="5" t="s">
        <v>475</v>
      </c>
      <c r="AA568" s="200" t="str">
        <f t="shared" si="71"/>
        <v/>
      </c>
      <c r="AB568" s="200" t="str">
        <f t="shared" si="72"/>
        <v/>
      </c>
      <c r="AC568" s="201"/>
      <c r="AD568" s="201"/>
      <c r="AE568" s="77">
        <f t="shared" si="73"/>
        <v>0</v>
      </c>
      <c r="AF568" s="77">
        <f t="shared" si="74"/>
        <v>0</v>
      </c>
      <c r="AG568" s="77">
        <f t="array" ref="AG568">IFERROR($D568*U,0)</f>
        <v>0</v>
      </c>
      <c r="AH568" s="77">
        <f t="shared" si="77"/>
        <v>0</v>
      </c>
      <c r="AI568" s="77">
        <f t="shared" si="77"/>
        <v>0</v>
      </c>
      <c r="AJ568" s="203"/>
      <c r="AK568" s="203"/>
      <c r="AL568" s="203"/>
      <c r="AM568" s="203"/>
      <c r="AN568" t="s">
        <v>475</v>
      </c>
      <c r="AO568" t="s">
        <v>475</v>
      </c>
      <c r="AP568" t="s">
        <v>475</v>
      </c>
    </row>
    <row r="569" spans="1:42" customFormat="1" x14ac:dyDescent="0.25">
      <c r="A569" s="198">
        <v>45291</v>
      </c>
      <c r="B569" t="s">
        <v>1748</v>
      </c>
      <c r="C569" t="s">
        <v>1749</v>
      </c>
      <c r="D569" s="5">
        <f t="shared" si="75"/>
        <v>541240.31000000006</v>
      </c>
      <c r="E569" s="199">
        <v>0</v>
      </c>
      <c r="F569" s="5">
        <v>541240.31000000006</v>
      </c>
      <c r="G569" s="5">
        <v>0</v>
      </c>
      <c r="H569" s="1" t="s">
        <v>23</v>
      </c>
      <c r="I569" t="s">
        <v>500</v>
      </c>
      <c r="J569" t="s">
        <v>504</v>
      </c>
      <c r="K569">
        <v>1</v>
      </c>
      <c r="L569" t="s">
        <v>500</v>
      </c>
      <c r="N569" t="s">
        <v>24</v>
      </c>
      <c r="O569" s="5" t="str">
        <f t="shared" si="70"/>
        <v>N</v>
      </c>
      <c r="P569" t="s">
        <v>475</v>
      </c>
      <c r="Q569" s="200" t="s">
        <v>475</v>
      </c>
      <c r="R569" s="200" t="str">
        <f t="shared" si="76"/>
        <v/>
      </c>
      <c r="S569" s="201"/>
      <c r="T569" t="s">
        <v>475</v>
      </c>
      <c r="U569" s="201"/>
      <c r="W569" s="201"/>
      <c r="X569" s="202">
        <v>0</v>
      </c>
      <c r="Y569" s="200" t="s">
        <v>475</v>
      </c>
      <c r="Z569" s="5" t="s">
        <v>475</v>
      </c>
      <c r="AA569" s="200" t="str">
        <f t="shared" si="71"/>
        <v/>
      </c>
      <c r="AB569" s="200" t="str">
        <f t="shared" si="72"/>
        <v/>
      </c>
      <c r="AC569" s="201"/>
      <c r="AD569" s="201"/>
      <c r="AE569" s="77">
        <f t="shared" si="73"/>
        <v>0</v>
      </c>
      <c r="AF569" s="77">
        <f t="shared" si="74"/>
        <v>0</v>
      </c>
      <c r="AG569" s="77">
        <f t="array" ref="AG569">IFERROR($D569*U,0)</f>
        <v>0</v>
      </c>
      <c r="AH569" s="77">
        <f t="shared" si="77"/>
        <v>0</v>
      </c>
      <c r="AI569" s="77">
        <f t="shared" si="77"/>
        <v>0</v>
      </c>
      <c r="AJ569" s="203"/>
      <c r="AK569" s="203"/>
      <c r="AL569" s="203"/>
      <c r="AM569" s="203"/>
      <c r="AN569" t="s">
        <v>475</v>
      </c>
      <c r="AO569" t="s">
        <v>475</v>
      </c>
      <c r="AP569" t="s">
        <v>475</v>
      </c>
    </row>
    <row r="570" spans="1:42" customFormat="1" x14ac:dyDescent="0.25">
      <c r="A570" s="198">
        <v>45291</v>
      </c>
      <c r="B570" t="s">
        <v>1750</v>
      </c>
      <c r="C570" t="s">
        <v>1751</v>
      </c>
      <c r="D570" s="5">
        <f t="shared" si="75"/>
        <v>0</v>
      </c>
      <c r="E570" s="199">
        <v>1</v>
      </c>
      <c r="F570" s="5">
        <v>55212.07</v>
      </c>
      <c r="G570" s="5">
        <v>183073.7</v>
      </c>
      <c r="H570" s="1" t="s">
        <v>23</v>
      </c>
      <c r="I570" t="s">
        <v>500</v>
      </c>
      <c r="J570" t="s">
        <v>474</v>
      </c>
      <c r="K570">
        <v>0</v>
      </c>
      <c r="L570" t="s">
        <v>500</v>
      </c>
      <c r="M570" s="208" t="s">
        <v>483</v>
      </c>
      <c r="N570" t="s">
        <v>23</v>
      </c>
      <c r="O570" s="5" t="str">
        <f t="shared" si="70"/>
        <v>N</v>
      </c>
      <c r="P570" t="s">
        <v>475</v>
      </c>
      <c r="Q570" s="200" t="s">
        <v>475</v>
      </c>
      <c r="R570" s="200" t="str">
        <f t="shared" si="76"/>
        <v/>
      </c>
      <c r="S570" s="201"/>
      <c r="T570" t="s">
        <v>475</v>
      </c>
      <c r="U570" s="201"/>
      <c r="W570" s="201"/>
      <c r="X570" s="202">
        <v>0</v>
      </c>
      <c r="Y570" s="200" t="s">
        <v>475</v>
      </c>
      <c r="Z570" s="5" t="s">
        <v>475</v>
      </c>
      <c r="AA570" s="200" t="str">
        <f t="shared" si="71"/>
        <v/>
      </c>
      <c r="AB570" s="200" t="str">
        <f t="shared" si="72"/>
        <v/>
      </c>
      <c r="AC570" s="201"/>
      <c r="AD570" s="201"/>
      <c r="AE570" s="77">
        <f t="shared" si="73"/>
        <v>0</v>
      </c>
      <c r="AF570" s="77">
        <f t="shared" si="74"/>
        <v>0</v>
      </c>
      <c r="AG570" s="77">
        <f t="array" ref="AG570">IFERROR($D570*U,0)</f>
        <v>0</v>
      </c>
      <c r="AH570" s="77">
        <f t="shared" si="77"/>
        <v>0</v>
      </c>
      <c r="AI570" s="77">
        <f t="shared" si="77"/>
        <v>0</v>
      </c>
      <c r="AJ570" s="203"/>
      <c r="AK570" s="203"/>
      <c r="AL570" s="203"/>
      <c r="AM570" s="203"/>
      <c r="AN570" t="s">
        <v>25</v>
      </c>
      <c r="AO570" t="s">
        <v>1752</v>
      </c>
      <c r="AP570" t="s">
        <v>475</v>
      </c>
    </row>
    <row r="571" spans="1:42" customFormat="1" x14ac:dyDescent="0.25">
      <c r="A571" s="198">
        <v>45291</v>
      </c>
      <c r="B571" t="s">
        <v>1753</v>
      </c>
      <c r="C571" t="s">
        <v>1754</v>
      </c>
      <c r="D571" s="5">
        <f t="shared" si="75"/>
        <v>10061026.780000003</v>
      </c>
      <c r="E571" s="199">
        <v>1</v>
      </c>
      <c r="F571" s="5">
        <v>10204768.900000002</v>
      </c>
      <c r="G571" s="5">
        <v>143742.12</v>
      </c>
      <c r="H571" s="1" t="s">
        <v>24</v>
      </c>
      <c r="I571" t="s">
        <v>473</v>
      </c>
      <c r="J571" t="s">
        <v>474</v>
      </c>
      <c r="K571">
        <v>0</v>
      </c>
      <c r="L571" t="s">
        <v>473</v>
      </c>
      <c r="M571" t="s">
        <v>473</v>
      </c>
      <c r="N571" t="s">
        <v>23</v>
      </c>
      <c r="O571" s="5" t="str">
        <f t="shared" si="70"/>
        <v>N</v>
      </c>
      <c r="P571" t="s">
        <v>475</v>
      </c>
      <c r="Q571" s="200" t="s">
        <v>475</v>
      </c>
      <c r="R571" s="200" t="str">
        <f t="shared" si="76"/>
        <v/>
      </c>
      <c r="S571" s="201"/>
      <c r="T571" t="s">
        <v>475</v>
      </c>
      <c r="U571" s="201"/>
      <c r="W571" s="201"/>
      <c r="X571" s="202">
        <v>0</v>
      </c>
      <c r="Y571" s="200" t="s">
        <v>475</v>
      </c>
      <c r="Z571" s="5" t="s">
        <v>475</v>
      </c>
      <c r="AA571" s="200" t="str">
        <f t="shared" si="71"/>
        <v/>
      </c>
      <c r="AB571" s="200" t="str">
        <f t="shared" si="72"/>
        <v/>
      </c>
      <c r="AC571" s="201"/>
      <c r="AD571" s="201"/>
      <c r="AE571" s="77">
        <f t="shared" si="73"/>
        <v>0</v>
      </c>
      <c r="AF571" s="77">
        <f t="shared" si="74"/>
        <v>0</v>
      </c>
      <c r="AG571" s="77">
        <f t="array" ref="AG571">IFERROR($D571*U,0)</f>
        <v>0</v>
      </c>
      <c r="AH571" s="77">
        <f t="shared" si="77"/>
        <v>0</v>
      </c>
      <c r="AI571" s="77">
        <f t="shared" si="77"/>
        <v>0</v>
      </c>
      <c r="AJ571" s="203"/>
      <c r="AK571" s="203"/>
      <c r="AL571" s="203"/>
      <c r="AM571" s="203"/>
      <c r="AN571" t="s">
        <v>475</v>
      </c>
      <c r="AO571" t="s">
        <v>475</v>
      </c>
      <c r="AP571" t="s">
        <v>475</v>
      </c>
    </row>
    <row r="572" spans="1:42" customFormat="1" x14ac:dyDescent="0.25">
      <c r="A572" s="198">
        <v>45291</v>
      </c>
      <c r="B572" t="s">
        <v>1755</v>
      </c>
      <c r="C572" t="s">
        <v>1756</v>
      </c>
      <c r="D572" s="5">
        <f t="shared" si="75"/>
        <v>70018.37</v>
      </c>
      <c r="E572" s="199">
        <v>1</v>
      </c>
      <c r="F572" s="5">
        <v>82820.17</v>
      </c>
      <c r="G572" s="5">
        <v>12801.8</v>
      </c>
      <c r="H572" s="1" t="s">
        <v>23</v>
      </c>
      <c r="I572" t="s">
        <v>500</v>
      </c>
      <c r="J572" t="s">
        <v>474</v>
      </c>
      <c r="K572">
        <v>0</v>
      </c>
      <c r="L572" t="s">
        <v>500</v>
      </c>
      <c r="M572" s="208" t="s">
        <v>483</v>
      </c>
      <c r="N572" t="s">
        <v>23</v>
      </c>
      <c r="O572" s="5" t="str">
        <f t="shared" si="70"/>
        <v>N</v>
      </c>
      <c r="P572" t="s">
        <v>475</v>
      </c>
      <c r="Q572" s="200" t="s">
        <v>475</v>
      </c>
      <c r="R572" s="200" t="str">
        <f t="shared" si="76"/>
        <v/>
      </c>
      <c r="S572" s="201"/>
      <c r="T572" t="s">
        <v>475</v>
      </c>
      <c r="U572" s="201"/>
      <c r="W572" s="201"/>
      <c r="X572" s="202">
        <v>0</v>
      </c>
      <c r="Y572" s="200" t="s">
        <v>475</v>
      </c>
      <c r="Z572" s="5" t="s">
        <v>475</v>
      </c>
      <c r="AA572" s="200" t="str">
        <f t="shared" si="71"/>
        <v/>
      </c>
      <c r="AB572" s="200" t="str">
        <f t="shared" si="72"/>
        <v/>
      </c>
      <c r="AC572" s="201"/>
      <c r="AD572" s="201"/>
      <c r="AE572" s="77">
        <f t="shared" si="73"/>
        <v>0</v>
      </c>
      <c r="AF572" s="77">
        <f t="shared" si="74"/>
        <v>0</v>
      </c>
      <c r="AG572" s="77">
        <f t="array" ref="AG572">IFERROR($D572*U,0)</f>
        <v>0</v>
      </c>
      <c r="AH572" s="77">
        <f t="shared" si="77"/>
        <v>0</v>
      </c>
      <c r="AI572" s="77">
        <f t="shared" si="77"/>
        <v>0</v>
      </c>
      <c r="AJ572" s="203"/>
      <c r="AK572" s="203"/>
      <c r="AL572" s="203"/>
      <c r="AM572" s="203"/>
      <c r="AN572" t="s">
        <v>25</v>
      </c>
      <c r="AO572" t="s">
        <v>1757</v>
      </c>
      <c r="AP572" t="s">
        <v>475</v>
      </c>
    </row>
    <row r="573" spans="1:42" customFormat="1" x14ac:dyDescent="0.25">
      <c r="A573" s="198">
        <v>45291</v>
      </c>
      <c r="B573" t="s">
        <v>1758</v>
      </c>
      <c r="C573" t="s">
        <v>1759</v>
      </c>
      <c r="D573" s="5">
        <f t="shared" si="75"/>
        <v>1191526.0799999998</v>
      </c>
      <c r="E573" s="199">
        <v>1</v>
      </c>
      <c r="F573" s="5">
        <v>1278613.17</v>
      </c>
      <c r="G573" s="5">
        <v>87087.09</v>
      </c>
      <c r="H573" s="1" t="s">
        <v>23</v>
      </c>
      <c r="I573" t="s">
        <v>500</v>
      </c>
      <c r="J573" t="s">
        <v>474</v>
      </c>
      <c r="K573">
        <v>0</v>
      </c>
      <c r="L573" t="s">
        <v>500</v>
      </c>
      <c r="M573" s="208" t="s">
        <v>483</v>
      </c>
      <c r="N573" t="s">
        <v>23</v>
      </c>
      <c r="O573" s="5" t="str">
        <f t="shared" si="70"/>
        <v>N</v>
      </c>
      <c r="P573" t="s">
        <v>475</v>
      </c>
      <c r="Q573" s="200" t="s">
        <v>475</v>
      </c>
      <c r="R573" s="200" t="str">
        <f t="shared" si="76"/>
        <v/>
      </c>
      <c r="S573" s="201"/>
      <c r="T573" t="s">
        <v>475</v>
      </c>
      <c r="U573" s="201"/>
      <c r="W573" s="201"/>
      <c r="X573" s="202">
        <v>0</v>
      </c>
      <c r="Y573" s="200" t="s">
        <v>475</v>
      </c>
      <c r="Z573" s="5" t="s">
        <v>475</v>
      </c>
      <c r="AA573" s="200" t="str">
        <f t="shared" si="71"/>
        <v/>
      </c>
      <c r="AB573" s="200" t="str">
        <f t="shared" si="72"/>
        <v/>
      </c>
      <c r="AC573" s="201"/>
      <c r="AD573" s="201"/>
      <c r="AE573" s="77">
        <f t="shared" si="73"/>
        <v>0</v>
      </c>
      <c r="AF573" s="77">
        <f t="shared" si="74"/>
        <v>0</v>
      </c>
      <c r="AG573" s="77">
        <f t="array" ref="AG573">IFERROR($D573*U,0)</f>
        <v>0</v>
      </c>
      <c r="AH573" s="77">
        <f t="shared" si="77"/>
        <v>0</v>
      </c>
      <c r="AI573" s="77">
        <f t="shared" si="77"/>
        <v>0</v>
      </c>
      <c r="AJ573" s="203"/>
      <c r="AK573" s="203"/>
      <c r="AL573" s="203"/>
      <c r="AM573" s="203"/>
      <c r="AN573" t="s">
        <v>25</v>
      </c>
      <c r="AO573" t="s">
        <v>1760</v>
      </c>
      <c r="AP573" t="s">
        <v>475</v>
      </c>
    </row>
    <row r="574" spans="1:42" customFormat="1" x14ac:dyDescent="0.25">
      <c r="A574" s="198">
        <v>45291</v>
      </c>
      <c r="B574" t="s">
        <v>1761</v>
      </c>
      <c r="C574" t="s">
        <v>1762</v>
      </c>
      <c r="D574" s="5">
        <f t="shared" si="75"/>
        <v>2289695.84</v>
      </c>
      <c r="E574" s="199">
        <v>1</v>
      </c>
      <c r="F574" s="5">
        <v>10068831.34</v>
      </c>
      <c r="G574" s="5">
        <v>7779135.5</v>
      </c>
      <c r="H574" s="1" t="s">
        <v>24</v>
      </c>
      <c r="I574" t="s">
        <v>473</v>
      </c>
      <c r="J574" t="s">
        <v>474</v>
      </c>
      <c r="K574">
        <v>0</v>
      </c>
      <c r="L574" t="s">
        <v>473</v>
      </c>
      <c r="M574" t="s">
        <v>473</v>
      </c>
      <c r="N574" t="s">
        <v>23</v>
      </c>
      <c r="O574" s="5" t="str">
        <f t="shared" si="70"/>
        <v>N</v>
      </c>
      <c r="P574" t="s">
        <v>475</v>
      </c>
      <c r="Q574" s="200" t="s">
        <v>475</v>
      </c>
      <c r="R574" s="200" t="str">
        <f t="shared" si="76"/>
        <v/>
      </c>
      <c r="S574" s="201"/>
      <c r="T574" t="s">
        <v>475</v>
      </c>
      <c r="U574" s="201"/>
      <c r="W574" s="201"/>
      <c r="X574" s="202">
        <v>0</v>
      </c>
      <c r="Y574" s="200" t="s">
        <v>475</v>
      </c>
      <c r="Z574" s="5" t="s">
        <v>475</v>
      </c>
      <c r="AA574" s="200" t="str">
        <f t="shared" si="71"/>
        <v/>
      </c>
      <c r="AB574" s="200" t="str">
        <f t="shared" si="72"/>
        <v/>
      </c>
      <c r="AC574" s="201"/>
      <c r="AD574" s="201"/>
      <c r="AE574" s="77">
        <f t="shared" si="73"/>
        <v>0</v>
      </c>
      <c r="AF574" s="77">
        <f t="shared" si="74"/>
        <v>0</v>
      </c>
      <c r="AG574" s="77">
        <f t="array" ref="AG574">IFERROR($D574*U,0)</f>
        <v>0</v>
      </c>
      <c r="AH574" s="77">
        <f t="shared" si="77"/>
        <v>0</v>
      </c>
      <c r="AI574" s="77">
        <f t="shared" si="77"/>
        <v>0</v>
      </c>
      <c r="AJ574" s="203"/>
      <c r="AK574" s="203"/>
      <c r="AL574" s="203"/>
      <c r="AM574" s="203"/>
      <c r="AN574" t="s">
        <v>475</v>
      </c>
      <c r="AO574" t="s">
        <v>475</v>
      </c>
      <c r="AP574" t="s">
        <v>475</v>
      </c>
    </row>
    <row r="575" spans="1:42" customFormat="1" x14ac:dyDescent="0.25">
      <c r="A575" s="198">
        <v>45291</v>
      </c>
      <c r="B575" t="s">
        <v>1763</v>
      </c>
      <c r="C575" t="s">
        <v>1764</v>
      </c>
      <c r="D575" s="5">
        <f t="shared" si="75"/>
        <v>5418683.9900000002</v>
      </c>
      <c r="E575" s="199">
        <v>1</v>
      </c>
      <c r="F575" s="5">
        <v>5564567.2000000002</v>
      </c>
      <c r="G575" s="5">
        <v>145883.21</v>
      </c>
      <c r="H575" s="1" t="s">
        <v>24</v>
      </c>
      <c r="I575" t="s">
        <v>473</v>
      </c>
      <c r="J575" t="s">
        <v>474</v>
      </c>
      <c r="K575">
        <v>0</v>
      </c>
      <c r="L575" t="s">
        <v>473</v>
      </c>
      <c r="M575" t="s">
        <v>473</v>
      </c>
      <c r="N575" t="s">
        <v>23</v>
      </c>
      <c r="O575" s="5" t="str">
        <f t="shared" si="70"/>
        <v>N</v>
      </c>
      <c r="P575" t="s">
        <v>475</v>
      </c>
      <c r="Q575" s="200" t="s">
        <v>475</v>
      </c>
      <c r="R575" s="200" t="str">
        <f t="shared" si="76"/>
        <v/>
      </c>
      <c r="S575" s="201"/>
      <c r="T575" t="s">
        <v>475</v>
      </c>
      <c r="U575" s="201"/>
      <c r="W575" s="201"/>
      <c r="X575" s="202">
        <v>0</v>
      </c>
      <c r="Y575" s="200" t="s">
        <v>475</v>
      </c>
      <c r="Z575" s="5" t="s">
        <v>475</v>
      </c>
      <c r="AA575" s="200" t="str">
        <f t="shared" si="71"/>
        <v/>
      </c>
      <c r="AB575" s="200" t="str">
        <f t="shared" si="72"/>
        <v/>
      </c>
      <c r="AC575" s="201"/>
      <c r="AD575" s="201"/>
      <c r="AE575" s="77">
        <f t="shared" si="73"/>
        <v>0</v>
      </c>
      <c r="AF575" s="77">
        <f t="shared" si="74"/>
        <v>0</v>
      </c>
      <c r="AG575" s="77">
        <f t="array" ref="AG575">IFERROR($D575*U,0)</f>
        <v>0</v>
      </c>
      <c r="AH575" s="77">
        <f t="shared" si="77"/>
        <v>0</v>
      </c>
      <c r="AI575" s="77">
        <f t="shared" si="77"/>
        <v>0</v>
      </c>
      <c r="AJ575" s="203"/>
      <c r="AK575" s="203"/>
      <c r="AL575" s="203"/>
      <c r="AM575" s="203"/>
      <c r="AN575" t="s">
        <v>475</v>
      </c>
      <c r="AO575" t="s">
        <v>475</v>
      </c>
      <c r="AP575" t="s">
        <v>475</v>
      </c>
    </row>
    <row r="576" spans="1:42" customFormat="1" x14ac:dyDescent="0.25">
      <c r="A576" s="198">
        <v>45291</v>
      </c>
      <c r="B576" t="s">
        <v>1765</v>
      </c>
      <c r="C576" t="s">
        <v>1766</v>
      </c>
      <c r="D576" s="5">
        <f t="shared" si="75"/>
        <v>137.57999999999993</v>
      </c>
      <c r="E576" s="199">
        <v>1</v>
      </c>
      <c r="F576" s="5">
        <v>2056.1999999999998</v>
      </c>
      <c r="G576" s="5">
        <v>1918.62</v>
      </c>
      <c r="H576" s="1" t="s">
        <v>24</v>
      </c>
      <c r="I576" t="s">
        <v>473</v>
      </c>
      <c r="J576" t="s">
        <v>474</v>
      </c>
      <c r="K576">
        <v>0</v>
      </c>
      <c r="L576" t="s">
        <v>473</v>
      </c>
      <c r="M576" t="s">
        <v>473</v>
      </c>
      <c r="N576" t="s">
        <v>23</v>
      </c>
      <c r="O576" s="5" t="str">
        <f t="shared" si="70"/>
        <v>N</v>
      </c>
      <c r="P576" t="s">
        <v>475</v>
      </c>
      <c r="Q576" s="200" t="s">
        <v>475</v>
      </c>
      <c r="R576" s="200" t="str">
        <f t="shared" si="76"/>
        <v/>
      </c>
      <c r="S576" s="201"/>
      <c r="T576" t="s">
        <v>475</v>
      </c>
      <c r="U576" s="201"/>
      <c r="W576" s="201"/>
      <c r="X576" s="202">
        <v>0</v>
      </c>
      <c r="Y576" s="200" t="s">
        <v>475</v>
      </c>
      <c r="Z576" s="5" t="s">
        <v>475</v>
      </c>
      <c r="AA576" s="200" t="str">
        <f t="shared" si="71"/>
        <v/>
      </c>
      <c r="AB576" s="200" t="str">
        <f t="shared" si="72"/>
        <v/>
      </c>
      <c r="AC576" s="201"/>
      <c r="AD576" s="201"/>
      <c r="AE576" s="77">
        <f t="shared" si="73"/>
        <v>0</v>
      </c>
      <c r="AF576" s="77">
        <f t="shared" si="74"/>
        <v>0</v>
      </c>
      <c r="AG576" s="77">
        <f t="array" ref="AG576">IFERROR($D576*U,0)</f>
        <v>0</v>
      </c>
      <c r="AH576" s="77">
        <f t="shared" si="77"/>
        <v>0</v>
      </c>
      <c r="AI576" s="77">
        <f t="shared" si="77"/>
        <v>0</v>
      </c>
      <c r="AJ576" s="203"/>
      <c r="AK576" s="203"/>
      <c r="AL576" s="203"/>
      <c r="AM576" s="203"/>
      <c r="AN576" t="s">
        <v>475</v>
      </c>
      <c r="AO576" t="s">
        <v>475</v>
      </c>
      <c r="AP576" t="s">
        <v>475</v>
      </c>
    </row>
    <row r="577" spans="1:42" customFormat="1" x14ac:dyDescent="0.25">
      <c r="A577" s="198">
        <v>45291</v>
      </c>
      <c r="B577" t="s">
        <v>1767</v>
      </c>
      <c r="C577" t="s">
        <v>1768</v>
      </c>
      <c r="D577" s="5">
        <f t="shared" si="75"/>
        <v>1963889.3600000003</v>
      </c>
      <c r="E577" s="199">
        <v>1</v>
      </c>
      <c r="F577" s="5">
        <v>1966644.8000000003</v>
      </c>
      <c r="G577" s="5">
        <v>2755.44</v>
      </c>
      <c r="H577" s="1" t="s">
        <v>24</v>
      </c>
      <c r="I577" t="s">
        <v>473</v>
      </c>
      <c r="J577" t="s">
        <v>474</v>
      </c>
      <c r="K577">
        <v>0</v>
      </c>
      <c r="L577" t="s">
        <v>473</v>
      </c>
      <c r="M577" t="s">
        <v>473</v>
      </c>
      <c r="N577" t="s">
        <v>23</v>
      </c>
      <c r="O577" s="5" t="str">
        <f t="shared" si="70"/>
        <v>N</v>
      </c>
      <c r="P577" t="s">
        <v>475</v>
      </c>
      <c r="Q577" s="200" t="s">
        <v>475</v>
      </c>
      <c r="R577" s="200" t="str">
        <f t="shared" si="76"/>
        <v/>
      </c>
      <c r="S577" s="201"/>
      <c r="T577" t="s">
        <v>475</v>
      </c>
      <c r="U577" s="201"/>
      <c r="W577" s="201"/>
      <c r="X577" s="202">
        <v>0</v>
      </c>
      <c r="Y577" s="200" t="s">
        <v>475</v>
      </c>
      <c r="Z577" s="5" t="s">
        <v>475</v>
      </c>
      <c r="AA577" s="200" t="str">
        <f t="shared" si="71"/>
        <v/>
      </c>
      <c r="AB577" s="200" t="str">
        <f t="shared" si="72"/>
        <v/>
      </c>
      <c r="AC577" s="201"/>
      <c r="AD577" s="201"/>
      <c r="AE577" s="77">
        <f t="shared" si="73"/>
        <v>0</v>
      </c>
      <c r="AF577" s="77">
        <f t="shared" si="74"/>
        <v>0</v>
      </c>
      <c r="AG577" s="77">
        <f t="array" ref="AG577">IFERROR($D577*U,0)</f>
        <v>0</v>
      </c>
      <c r="AH577" s="77">
        <f t="shared" si="77"/>
        <v>0</v>
      </c>
      <c r="AI577" s="77">
        <f t="shared" si="77"/>
        <v>0</v>
      </c>
      <c r="AJ577" s="203"/>
      <c r="AK577" s="203"/>
      <c r="AL577" s="203"/>
      <c r="AM577" s="203"/>
      <c r="AN577" t="s">
        <v>475</v>
      </c>
      <c r="AO577" t="s">
        <v>475</v>
      </c>
      <c r="AP577" t="s">
        <v>475</v>
      </c>
    </row>
    <row r="578" spans="1:42" customFormat="1" x14ac:dyDescent="0.25">
      <c r="A578" s="198">
        <v>45291</v>
      </c>
      <c r="B578" t="s">
        <v>1769</v>
      </c>
      <c r="C578" t="s">
        <v>1770</v>
      </c>
      <c r="D578" s="5">
        <f t="shared" si="75"/>
        <v>504177.62999999989</v>
      </c>
      <c r="E578" s="199">
        <v>1</v>
      </c>
      <c r="F578" s="5">
        <v>1572546.2</v>
      </c>
      <c r="G578" s="5">
        <v>1068368.57</v>
      </c>
      <c r="H578" s="1" t="s">
        <v>23</v>
      </c>
      <c r="I578" t="s">
        <v>500</v>
      </c>
      <c r="J578" t="s">
        <v>474</v>
      </c>
      <c r="K578">
        <v>0</v>
      </c>
      <c r="L578" t="s">
        <v>500</v>
      </c>
      <c r="N578" t="s">
        <v>23</v>
      </c>
      <c r="O578" s="5" t="str">
        <f t="shared" ref="O578:O641" si="78">IF(OR(C578="FIS1",C578="FIS2",C578="FIS4",C578="Red"),"Y","N")</f>
        <v>N</v>
      </c>
      <c r="P578" t="s">
        <v>475</v>
      </c>
      <c r="Q578" s="200" t="s">
        <v>475</v>
      </c>
      <c r="R578" s="200" t="str">
        <f t="shared" si="76"/>
        <v/>
      </c>
      <c r="S578" s="201"/>
      <c r="T578" t="s">
        <v>475</v>
      </c>
      <c r="U578" s="201"/>
      <c r="W578" s="201"/>
      <c r="X578" s="202">
        <v>0</v>
      </c>
      <c r="Y578" s="200" t="s">
        <v>475</v>
      </c>
      <c r="Z578" s="5" t="s">
        <v>475</v>
      </c>
      <c r="AA578" s="200" t="str">
        <f t="shared" ref="AA578:AA641" si="79">IFERROR(Y578*V578,"")</f>
        <v/>
      </c>
      <c r="AB578" s="200" t="str">
        <f t="shared" ref="AB578:AB641" si="80">IFERROR(Z578*V578,"")</f>
        <v/>
      </c>
      <c r="AC578" s="201"/>
      <c r="AD578" s="201"/>
      <c r="AE578" s="77">
        <f t="shared" ref="AE578:AE641" si="81">+IFERROR(R578*D578,0)</f>
        <v>0</v>
      </c>
      <c r="AF578" s="77">
        <f t="shared" ref="AF578:AF641" si="82">+IFERROR(D578*T578,0)</f>
        <v>0</v>
      </c>
      <c r="AG578" s="77">
        <f t="array" ref="AG578">IFERROR($D578*U,0)</f>
        <v>0</v>
      </c>
      <c r="AH578" s="77">
        <f t="shared" si="77"/>
        <v>0</v>
      </c>
      <c r="AI578" s="77">
        <f t="shared" si="77"/>
        <v>0</v>
      </c>
      <c r="AJ578" s="203"/>
      <c r="AK578" s="203"/>
      <c r="AL578" s="203"/>
      <c r="AM578" s="203"/>
      <c r="AN578" t="s">
        <v>475</v>
      </c>
      <c r="AO578" t="s">
        <v>475</v>
      </c>
      <c r="AP578" t="s">
        <v>475</v>
      </c>
    </row>
    <row r="579" spans="1:42" customFormat="1" x14ac:dyDescent="0.25">
      <c r="A579" s="198">
        <v>45291</v>
      </c>
      <c r="B579" t="s">
        <v>1771</v>
      </c>
      <c r="C579" t="s">
        <v>1772</v>
      </c>
      <c r="D579" s="5">
        <f t="shared" ref="D579:D642" si="83">+IF(F579-G579&lt;0,0,F579-G579)</f>
        <v>347.27000000000407</v>
      </c>
      <c r="E579" s="199">
        <v>1</v>
      </c>
      <c r="F579" s="5">
        <v>102114.02</v>
      </c>
      <c r="G579" s="5">
        <v>101766.75</v>
      </c>
      <c r="H579" s="1" t="s">
        <v>23</v>
      </c>
      <c r="I579" t="s">
        <v>500</v>
      </c>
      <c r="J579" t="s">
        <v>474</v>
      </c>
      <c r="K579">
        <v>0</v>
      </c>
      <c r="L579" t="s">
        <v>500</v>
      </c>
      <c r="N579" t="s">
        <v>23</v>
      </c>
      <c r="O579" s="5" t="str">
        <f t="shared" si="78"/>
        <v>N</v>
      </c>
      <c r="P579" t="s">
        <v>475</v>
      </c>
      <c r="Q579" s="200" t="s">
        <v>475</v>
      </c>
      <c r="R579" s="200" t="str">
        <f t="shared" si="76"/>
        <v/>
      </c>
      <c r="S579" s="201"/>
      <c r="T579" t="s">
        <v>475</v>
      </c>
      <c r="U579" s="201"/>
      <c r="W579" s="201"/>
      <c r="X579" s="202">
        <v>0</v>
      </c>
      <c r="Y579" s="200" t="s">
        <v>475</v>
      </c>
      <c r="Z579" s="5" t="s">
        <v>475</v>
      </c>
      <c r="AA579" s="200" t="str">
        <f t="shared" si="79"/>
        <v/>
      </c>
      <c r="AB579" s="200" t="str">
        <f t="shared" si="80"/>
        <v/>
      </c>
      <c r="AC579" s="201"/>
      <c r="AD579" s="201"/>
      <c r="AE579" s="77">
        <f t="shared" si="81"/>
        <v>0</v>
      </c>
      <c r="AF579" s="77">
        <f t="shared" si="82"/>
        <v>0</v>
      </c>
      <c r="AG579" s="77">
        <f t="array" ref="AG579">IFERROR($D579*U,0)</f>
        <v>0</v>
      </c>
      <c r="AH579" s="77">
        <f t="shared" si="77"/>
        <v>0</v>
      </c>
      <c r="AI579" s="77">
        <f t="shared" si="77"/>
        <v>0</v>
      </c>
      <c r="AJ579" s="203"/>
      <c r="AK579" s="203"/>
      <c r="AL579" s="203"/>
      <c r="AM579" s="203"/>
      <c r="AN579" t="s">
        <v>475</v>
      </c>
      <c r="AO579" t="s">
        <v>475</v>
      </c>
      <c r="AP579" t="s">
        <v>475</v>
      </c>
    </row>
    <row r="580" spans="1:42" customFormat="1" x14ac:dyDescent="0.25">
      <c r="A580" s="198">
        <v>45291</v>
      </c>
      <c r="B580" t="s">
        <v>1773</v>
      </c>
      <c r="C580" t="s">
        <v>1774</v>
      </c>
      <c r="D580" s="5">
        <f t="shared" si="83"/>
        <v>664359.6</v>
      </c>
      <c r="E580" s="199">
        <v>0</v>
      </c>
      <c r="F580" s="5">
        <v>664359.6</v>
      </c>
      <c r="G580" s="5">
        <v>0</v>
      </c>
      <c r="H580" s="1" t="s">
        <v>24</v>
      </c>
      <c r="I580" t="s">
        <v>473</v>
      </c>
      <c r="J580" t="s">
        <v>474</v>
      </c>
      <c r="K580">
        <v>0</v>
      </c>
      <c r="L580" t="s">
        <v>473</v>
      </c>
      <c r="M580" t="s">
        <v>473</v>
      </c>
      <c r="N580" t="s">
        <v>23</v>
      </c>
      <c r="O580" s="5" t="str">
        <f t="shared" si="78"/>
        <v>N</v>
      </c>
      <c r="P580" t="s">
        <v>475</v>
      </c>
      <c r="Q580" s="200" t="s">
        <v>475</v>
      </c>
      <c r="R580" s="200" t="str">
        <f t="shared" si="76"/>
        <v/>
      </c>
      <c r="S580" s="201"/>
      <c r="T580" t="s">
        <v>475</v>
      </c>
      <c r="U580" s="201"/>
      <c r="W580" s="201"/>
      <c r="X580" s="202">
        <v>0</v>
      </c>
      <c r="Y580" s="200" t="s">
        <v>475</v>
      </c>
      <c r="Z580" s="5" t="s">
        <v>475</v>
      </c>
      <c r="AA580" s="200" t="str">
        <f t="shared" si="79"/>
        <v/>
      </c>
      <c r="AB580" s="200" t="str">
        <f t="shared" si="80"/>
        <v/>
      </c>
      <c r="AC580" s="201"/>
      <c r="AD580" s="201"/>
      <c r="AE580" s="77">
        <f t="shared" si="81"/>
        <v>0</v>
      </c>
      <c r="AF580" s="77">
        <f t="shared" si="82"/>
        <v>0</v>
      </c>
      <c r="AG580" s="77">
        <f t="array" ref="AG580">IFERROR($D580*U,0)</f>
        <v>0</v>
      </c>
      <c r="AH580" s="77">
        <f t="shared" si="77"/>
        <v>0</v>
      </c>
      <c r="AI580" s="77">
        <f t="shared" si="77"/>
        <v>0</v>
      </c>
      <c r="AJ580" s="203"/>
      <c r="AK580" s="203"/>
      <c r="AL580" s="203"/>
      <c r="AM580" s="203"/>
      <c r="AN580" t="s">
        <v>475</v>
      </c>
      <c r="AO580" t="s">
        <v>475</v>
      </c>
      <c r="AP580" t="s">
        <v>475</v>
      </c>
    </row>
    <row r="581" spans="1:42" customFormat="1" x14ac:dyDescent="0.25">
      <c r="A581" s="198">
        <v>45291</v>
      </c>
      <c r="B581" t="s">
        <v>1775</v>
      </c>
      <c r="C581" t="s">
        <v>1776</v>
      </c>
      <c r="D581" s="5">
        <f t="shared" si="83"/>
        <v>1976047.55</v>
      </c>
      <c r="E581" s="199">
        <v>0</v>
      </c>
      <c r="F581" s="5">
        <v>1976047.55</v>
      </c>
      <c r="G581" s="5">
        <v>0</v>
      </c>
      <c r="H581" s="1" t="s">
        <v>23</v>
      </c>
      <c r="I581" t="s">
        <v>500</v>
      </c>
      <c r="J581" t="s">
        <v>504</v>
      </c>
      <c r="K581">
        <v>1</v>
      </c>
      <c r="L581" t="s">
        <v>500</v>
      </c>
      <c r="N581" t="s">
        <v>24</v>
      </c>
      <c r="O581" s="5" t="str">
        <f t="shared" si="78"/>
        <v>N</v>
      </c>
      <c r="P581" t="s">
        <v>475</v>
      </c>
      <c r="Q581" s="200" t="s">
        <v>475</v>
      </c>
      <c r="R581" s="200" t="str">
        <f t="shared" si="76"/>
        <v/>
      </c>
      <c r="S581" s="201"/>
      <c r="T581" t="s">
        <v>475</v>
      </c>
      <c r="U581" s="201"/>
      <c r="W581" s="201"/>
      <c r="X581" s="202">
        <v>0</v>
      </c>
      <c r="Y581" s="200" t="s">
        <v>475</v>
      </c>
      <c r="Z581" s="5" t="s">
        <v>475</v>
      </c>
      <c r="AA581" s="200" t="str">
        <f t="shared" si="79"/>
        <v/>
      </c>
      <c r="AB581" s="200" t="str">
        <f t="shared" si="80"/>
        <v/>
      </c>
      <c r="AC581" s="201"/>
      <c r="AD581" s="201"/>
      <c r="AE581" s="77">
        <f t="shared" si="81"/>
        <v>0</v>
      </c>
      <c r="AF581" s="77">
        <f t="shared" si="82"/>
        <v>0</v>
      </c>
      <c r="AG581" s="77">
        <f t="array" ref="AG581">IFERROR($D581*U,0)</f>
        <v>0</v>
      </c>
      <c r="AH581" s="77">
        <f t="shared" si="77"/>
        <v>0</v>
      </c>
      <c r="AI581" s="77">
        <f t="shared" si="77"/>
        <v>0</v>
      </c>
      <c r="AJ581" s="203"/>
      <c r="AK581" s="203"/>
      <c r="AL581" s="203"/>
      <c r="AM581" s="203"/>
      <c r="AN581" t="s">
        <v>475</v>
      </c>
      <c r="AO581" t="s">
        <v>475</v>
      </c>
      <c r="AP581" t="s">
        <v>475</v>
      </c>
    </row>
    <row r="582" spans="1:42" customFormat="1" x14ac:dyDescent="0.25">
      <c r="A582" s="198">
        <v>45291</v>
      </c>
      <c r="B582" t="s">
        <v>1777</v>
      </c>
      <c r="C582" t="s">
        <v>1778</v>
      </c>
      <c r="D582" s="5">
        <f t="shared" si="83"/>
        <v>0</v>
      </c>
      <c r="E582" s="199">
        <v>1</v>
      </c>
      <c r="F582" s="5">
        <v>230727.55000000002</v>
      </c>
      <c r="G582" s="5">
        <v>238253.4</v>
      </c>
      <c r="H582" s="1" t="s">
        <v>24</v>
      </c>
      <c r="I582" t="s">
        <v>473</v>
      </c>
      <c r="J582" t="s">
        <v>474</v>
      </c>
      <c r="K582">
        <v>0</v>
      </c>
      <c r="L582" t="s">
        <v>473</v>
      </c>
      <c r="M582" t="s">
        <v>473</v>
      </c>
      <c r="N582" t="s">
        <v>23</v>
      </c>
      <c r="O582" s="5" t="str">
        <f t="shared" si="78"/>
        <v>N</v>
      </c>
      <c r="P582" t="s">
        <v>475</v>
      </c>
      <c r="Q582" s="200" t="s">
        <v>475</v>
      </c>
      <c r="R582" s="200" t="str">
        <f t="shared" si="76"/>
        <v/>
      </c>
      <c r="S582" s="201"/>
      <c r="T582" t="s">
        <v>475</v>
      </c>
      <c r="U582" s="201"/>
      <c r="W582" s="201"/>
      <c r="X582" s="202">
        <v>0</v>
      </c>
      <c r="Y582" s="200" t="s">
        <v>475</v>
      </c>
      <c r="Z582" s="5" t="s">
        <v>475</v>
      </c>
      <c r="AA582" s="200" t="str">
        <f t="shared" si="79"/>
        <v/>
      </c>
      <c r="AB582" s="200" t="str">
        <f t="shared" si="80"/>
        <v/>
      </c>
      <c r="AC582" s="201"/>
      <c r="AD582" s="201"/>
      <c r="AE582" s="77">
        <f t="shared" si="81"/>
        <v>0</v>
      </c>
      <c r="AF582" s="77">
        <f t="shared" si="82"/>
        <v>0</v>
      </c>
      <c r="AG582" s="77">
        <f t="array" ref="AG582">IFERROR($D582*U,0)</f>
        <v>0</v>
      </c>
      <c r="AH582" s="77">
        <f t="shared" si="77"/>
        <v>0</v>
      </c>
      <c r="AI582" s="77">
        <f t="shared" si="77"/>
        <v>0</v>
      </c>
      <c r="AJ582" s="203"/>
      <c r="AK582" s="203"/>
      <c r="AL582" s="203"/>
      <c r="AM582" s="203"/>
      <c r="AN582" t="s">
        <v>475</v>
      </c>
      <c r="AO582" t="s">
        <v>475</v>
      </c>
      <c r="AP582" t="s">
        <v>475</v>
      </c>
    </row>
    <row r="583" spans="1:42" customFormat="1" x14ac:dyDescent="0.25">
      <c r="A583" s="198">
        <v>45291</v>
      </c>
      <c r="B583" t="s">
        <v>1779</v>
      </c>
      <c r="C583" t="s">
        <v>1780</v>
      </c>
      <c r="D583" s="5">
        <f t="shared" si="83"/>
        <v>1001</v>
      </c>
      <c r="E583" s="199">
        <v>1</v>
      </c>
      <c r="F583" s="5">
        <v>15213</v>
      </c>
      <c r="G583" s="5">
        <v>14212</v>
      </c>
      <c r="H583" s="1" t="s">
        <v>23</v>
      </c>
      <c r="I583" t="s">
        <v>500</v>
      </c>
      <c r="J583" t="s">
        <v>474</v>
      </c>
      <c r="K583">
        <v>0</v>
      </c>
      <c r="L583" t="s">
        <v>500</v>
      </c>
      <c r="N583" t="s">
        <v>23</v>
      </c>
      <c r="O583" s="5" t="str">
        <f t="shared" si="78"/>
        <v>N</v>
      </c>
      <c r="P583" t="s">
        <v>475</v>
      </c>
      <c r="Q583" s="200" t="s">
        <v>475</v>
      </c>
      <c r="R583" s="200" t="str">
        <f t="shared" si="76"/>
        <v/>
      </c>
      <c r="S583" s="201"/>
      <c r="T583" t="s">
        <v>475</v>
      </c>
      <c r="U583" s="201"/>
      <c r="W583" s="201"/>
      <c r="X583" s="202">
        <v>0</v>
      </c>
      <c r="Y583" s="200" t="s">
        <v>475</v>
      </c>
      <c r="Z583" s="5" t="s">
        <v>475</v>
      </c>
      <c r="AA583" s="200" t="str">
        <f t="shared" si="79"/>
        <v/>
      </c>
      <c r="AB583" s="200" t="str">
        <f t="shared" si="80"/>
        <v/>
      </c>
      <c r="AC583" s="201"/>
      <c r="AD583" s="201"/>
      <c r="AE583" s="77">
        <f t="shared" si="81"/>
        <v>0</v>
      </c>
      <c r="AF583" s="77">
        <f t="shared" si="82"/>
        <v>0</v>
      </c>
      <c r="AG583" s="77">
        <f t="array" ref="AG583">IFERROR($D583*U,0)</f>
        <v>0</v>
      </c>
      <c r="AH583" s="77">
        <f t="shared" si="77"/>
        <v>0</v>
      </c>
      <c r="AI583" s="77">
        <f t="shared" si="77"/>
        <v>0</v>
      </c>
      <c r="AJ583" s="203"/>
      <c r="AK583" s="203"/>
      <c r="AL583" s="203"/>
      <c r="AM583" s="203"/>
      <c r="AN583" t="s">
        <v>475</v>
      </c>
      <c r="AO583" t="s">
        <v>475</v>
      </c>
      <c r="AP583" t="s">
        <v>475</v>
      </c>
    </row>
    <row r="584" spans="1:42" customFormat="1" x14ac:dyDescent="0.25">
      <c r="A584" s="198">
        <v>45291</v>
      </c>
      <c r="B584" t="s">
        <v>1781</v>
      </c>
      <c r="C584" t="s">
        <v>1782</v>
      </c>
      <c r="D584" s="5">
        <f t="shared" si="83"/>
        <v>112621.29</v>
      </c>
      <c r="E584" s="199">
        <v>0</v>
      </c>
      <c r="F584" s="5">
        <v>112621.29</v>
      </c>
      <c r="G584" s="5">
        <v>0</v>
      </c>
      <c r="H584" s="1" t="s">
        <v>23</v>
      </c>
      <c r="I584" t="s">
        <v>500</v>
      </c>
      <c r="J584" t="s">
        <v>474</v>
      </c>
      <c r="K584">
        <v>0</v>
      </c>
      <c r="L584" t="s">
        <v>500</v>
      </c>
      <c r="N584" t="s">
        <v>23</v>
      </c>
      <c r="O584" s="5" t="str">
        <f t="shared" si="78"/>
        <v>N</v>
      </c>
      <c r="P584" t="s">
        <v>475</v>
      </c>
      <c r="Q584" s="200" t="s">
        <v>475</v>
      </c>
      <c r="R584" s="200" t="str">
        <f t="shared" si="76"/>
        <v/>
      </c>
      <c r="S584" s="201"/>
      <c r="T584" t="s">
        <v>475</v>
      </c>
      <c r="U584" s="201"/>
      <c r="W584" s="201"/>
      <c r="X584" s="202">
        <v>0</v>
      </c>
      <c r="Y584" s="200" t="s">
        <v>475</v>
      </c>
      <c r="Z584" s="5" t="s">
        <v>475</v>
      </c>
      <c r="AA584" s="200" t="str">
        <f t="shared" si="79"/>
        <v/>
      </c>
      <c r="AB584" s="200" t="str">
        <f t="shared" si="80"/>
        <v/>
      </c>
      <c r="AC584" s="201"/>
      <c r="AD584" s="201"/>
      <c r="AE584" s="77">
        <f t="shared" si="81"/>
        <v>0</v>
      </c>
      <c r="AF584" s="77">
        <f t="shared" si="82"/>
        <v>0</v>
      </c>
      <c r="AG584" s="77">
        <f t="array" ref="AG584">IFERROR($D584*U,0)</f>
        <v>0</v>
      </c>
      <c r="AH584" s="77">
        <f t="shared" si="77"/>
        <v>0</v>
      </c>
      <c r="AI584" s="77">
        <f t="shared" si="77"/>
        <v>0</v>
      </c>
      <c r="AJ584" s="203"/>
      <c r="AK584" s="203"/>
      <c r="AL584" s="203"/>
      <c r="AM584" s="203"/>
      <c r="AN584" t="s">
        <v>475</v>
      </c>
      <c r="AO584" t="s">
        <v>475</v>
      </c>
      <c r="AP584" t="s">
        <v>475</v>
      </c>
    </row>
    <row r="585" spans="1:42" customFormat="1" x14ac:dyDescent="0.25">
      <c r="A585" s="198">
        <v>45291</v>
      </c>
      <c r="B585" t="s">
        <v>1783</v>
      </c>
      <c r="C585" t="s">
        <v>1784</v>
      </c>
      <c r="D585" s="5">
        <f t="shared" si="83"/>
        <v>8381.68</v>
      </c>
      <c r="E585" s="199">
        <v>0</v>
      </c>
      <c r="F585" s="5">
        <v>8381.68</v>
      </c>
      <c r="G585" s="5">
        <v>0</v>
      </c>
      <c r="H585" s="1" t="s">
        <v>23</v>
      </c>
      <c r="I585" t="s">
        <v>500</v>
      </c>
      <c r="J585" t="s">
        <v>504</v>
      </c>
      <c r="K585">
        <v>1</v>
      </c>
      <c r="L585" t="s">
        <v>500</v>
      </c>
      <c r="N585" t="s">
        <v>24</v>
      </c>
      <c r="O585" s="5" t="str">
        <f t="shared" si="78"/>
        <v>N</v>
      </c>
      <c r="P585" t="s">
        <v>475</v>
      </c>
      <c r="Q585" s="200" t="s">
        <v>475</v>
      </c>
      <c r="R585" s="200" t="str">
        <f t="shared" si="76"/>
        <v/>
      </c>
      <c r="S585" s="201"/>
      <c r="T585" t="s">
        <v>475</v>
      </c>
      <c r="U585" s="201"/>
      <c r="W585" s="201"/>
      <c r="X585" s="202">
        <v>0</v>
      </c>
      <c r="Y585" s="200" t="s">
        <v>475</v>
      </c>
      <c r="Z585" s="5" t="s">
        <v>475</v>
      </c>
      <c r="AA585" s="200" t="str">
        <f t="shared" si="79"/>
        <v/>
      </c>
      <c r="AB585" s="200" t="str">
        <f t="shared" si="80"/>
        <v/>
      </c>
      <c r="AC585" s="201"/>
      <c r="AD585" s="201"/>
      <c r="AE585" s="77">
        <f t="shared" si="81"/>
        <v>0</v>
      </c>
      <c r="AF585" s="77">
        <f t="shared" si="82"/>
        <v>0</v>
      </c>
      <c r="AG585" s="77">
        <f t="array" ref="AG585">IFERROR($D585*U,0)</f>
        <v>0</v>
      </c>
      <c r="AH585" s="77">
        <f t="shared" si="77"/>
        <v>0</v>
      </c>
      <c r="AI585" s="77">
        <f t="shared" si="77"/>
        <v>0</v>
      </c>
      <c r="AJ585" s="203"/>
      <c r="AK585" s="203"/>
      <c r="AL585" s="203"/>
      <c r="AM585" s="203"/>
      <c r="AN585" t="s">
        <v>475</v>
      </c>
      <c r="AO585" t="s">
        <v>475</v>
      </c>
      <c r="AP585" t="s">
        <v>475</v>
      </c>
    </row>
    <row r="586" spans="1:42" customFormat="1" x14ac:dyDescent="0.25">
      <c r="A586" s="198">
        <v>45291</v>
      </c>
      <c r="B586" t="s">
        <v>1785</v>
      </c>
      <c r="C586" t="s">
        <v>1786</v>
      </c>
      <c r="D586" s="5">
        <f t="shared" si="83"/>
        <v>1742251.3900000001</v>
      </c>
      <c r="E586" s="199">
        <v>1</v>
      </c>
      <c r="F586" s="5">
        <v>1776106.27</v>
      </c>
      <c r="G586" s="5">
        <v>33854.879999999997</v>
      </c>
      <c r="H586" s="1" t="s">
        <v>23</v>
      </c>
      <c r="I586" t="s">
        <v>500</v>
      </c>
      <c r="J586" t="s">
        <v>504</v>
      </c>
      <c r="K586">
        <v>1</v>
      </c>
      <c r="L586" t="s">
        <v>500</v>
      </c>
      <c r="M586" s="208" t="s">
        <v>506</v>
      </c>
      <c r="N586" t="s">
        <v>24</v>
      </c>
      <c r="O586" s="5" t="str">
        <f t="shared" si="78"/>
        <v>N</v>
      </c>
      <c r="P586" t="s">
        <v>475</v>
      </c>
      <c r="Q586" s="200" t="s">
        <v>475</v>
      </c>
      <c r="R586" s="200" t="str">
        <f t="shared" ref="R586:R623" si="84">IFERROR(V586*Q586,"")</f>
        <v/>
      </c>
      <c r="S586" s="201"/>
      <c r="T586" t="s">
        <v>475</v>
      </c>
      <c r="U586" s="201"/>
      <c r="W586" s="201"/>
      <c r="X586" s="202">
        <v>0</v>
      </c>
      <c r="Y586" s="200" t="s">
        <v>475</v>
      </c>
      <c r="Z586" s="5" t="s">
        <v>475</v>
      </c>
      <c r="AA586" s="200" t="str">
        <f t="shared" si="79"/>
        <v/>
      </c>
      <c r="AB586" s="200" t="str">
        <f t="shared" si="80"/>
        <v/>
      </c>
      <c r="AC586" s="201"/>
      <c r="AD586" s="201"/>
      <c r="AE586" s="77">
        <f t="shared" si="81"/>
        <v>0</v>
      </c>
      <c r="AF586" s="77">
        <f t="shared" si="82"/>
        <v>0</v>
      </c>
      <c r="AG586" s="77">
        <f t="array" ref="AG586">IFERROR($D586*U,0)</f>
        <v>0</v>
      </c>
      <c r="AH586" s="77">
        <f t="shared" si="77"/>
        <v>0</v>
      </c>
      <c r="AI586" s="77">
        <f t="shared" si="77"/>
        <v>0</v>
      </c>
      <c r="AJ586" s="203"/>
      <c r="AK586" s="203"/>
      <c r="AL586" s="203"/>
      <c r="AM586" s="203"/>
      <c r="AN586" t="s">
        <v>22</v>
      </c>
      <c r="AO586" t="s">
        <v>571</v>
      </c>
      <c r="AP586" t="s">
        <v>475</v>
      </c>
    </row>
    <row r="587" spans="1:42" customFormat="1" x14ac:dyDescent="0.25">
      <c r="A587" s="198">
        <v>45291</v>
      </c>
      <c r="B587" t="s">
        <v>1787</v>
      </c>
      <c r="C587" t="s">
        <v>1788</v>
      </c>
      <c r="D587" s="5">
        <f t="shared" si="83"/>
        <v>749.67000000000007</v>
      </c>
      <c r="E587" s="199">
        <v>1</v>
      </c>
      <c r="F587" s="5">
        <v>5301.85</v>
      </c>
      <c r="G587" s="5">
        <v>4552.18</v>
      </c>
      <c r="H587" s="1" t="s">
        <v>24</v>
      </c>
      <c r="I587" t="s">
        <v>473</v>
      </c>
      <c r="J587" t="s">
        <v>474</v>
      </c>
      <c r="K587">
        <v>0</v>
      </c>
      <c r="L587" t="s">
        <v>473</v>
      </c>
      <c r="M587" t="s">
        <v>473</v>
      </c>
      <c r="N587" t="s">
        <v>23</v>
      </c>
      <c r="O587" s="5" t="str">
        <f t="shared" si="78"/>
        <v>N</v>
      </c>
      <c r="P587" t="s">
        <v>475</v>
      </c>
      <c r="Q587" s="200" t="s">
        <v>475</v>
      </c>
      <c r="R587" s="200" t="str">
        <f t="shared" si="84"/>
        <v/>
      </c>
      <c r="S587" s="201"/>
      <c r="T587" t="s">
        <v>475</v>
      </c>
      <c r="U587" s="201"/>
      <c r="W587" s="201"/>
      <c r="X587" s="202">
        <v>0</v>
      </c>
      <c r="Y587" s="200" t="s">
        <v>475</v>
      </c>
      <c r="Z587" s="5" t="s">
        <v>475</v>
      </c>
      <c r="AA587" s="200" t="str">
        <f t="shared" si="79"/>
        <v/>
      </c>
      <c r="AB587" s="200" t="str">
        <f t="shared" si="80"/>
        <v/>
      </c>
      <c r="AC587" s="201"/>
      <c r="AD587" s="201"/>
      <c r="AE587" s="77">
        <f t="shared" si="81"/>
        <v>0</v>
      </c>
      <c r="AF587" s="77">
        <f t="shared" si="82"/>
        <v>0</v>
      </c>
      <c r="AG587" s="77">
        <f t="array" ref="AG587">IFERROR($D587*U,0)</f>
        <v>0</v>
      </c>
      <c r="AH587" s="77">
        <f t="shared" si="77"/>
        <v>0</v>
      </c>
      <c r="AI587" s="77">
        <f t="shared" si="77"/>
        <v>0</v>
      </c>
      <c r="AJ587" s="203"/>
      <c r="AK587" s="203"/>
      <c r="AL587" s="203"/>
      <c r="AM587" s="203"/>
      <c r="AN587" t="s">
        <v>475</v>
      </c>
      <c r="AO587" t="s">
        <v>475</v>
      </c>
      <c r="AP587" t="s">
        <v>475</v>
      </c>
    </row>
    <row r="588" spans="1:42" customFormat="1" x14ac:dyDescent="0.25">
      <c r="A588" s="198">
        <v>45291</v>
      </c>
      <c r="B588" t="s">
        <v>1789</v>
      </c>
      <c r="C588" t="s">
        <v>1790</v>
      </c>
      <c r="D588" s="5">
        <f t="shared" si="83"/>
        <v>0</v>
      </c>
      <c r="E588" s="199">
        <v>1</v>
      </c>
      <c r="F588" s="5">
        <v>9769.39</v>
      </c>
      <c r="G588" s="5">
        <v>31130.89</v>
      </c>
      <c r="H588" s="1" t="s">
        <v>24</v>
      </c>
      <c r="I588" t="s">
        <v>473</v>
      </c>
      <c r="J588" t="s">
        <v>474</v>
      </c>
      <c r="K588">
        <v>0</v>
      </c>
      <c r="L588" t="s">
        <v>473</v>
      </c>
      <c r="M588" t="s">
        <v>473</v>
      </c>
      <c r="N588" t="s">
        <v>23</v>
      </c>
      <c r="O588" s="5" t="str">
        <f t="shared" si="78"/>
        <v>N</v>
      </c>
      <c r="P588" t="s">
        <v>475</v>
      </c>
      <c r="Q588" s="200" t="s">
        <v>475</v>
      </c>
      <c r="R588" s="200" t="str">
        <f t="shared" si="84"/>
        <v/>
      </c>
      <c r="S588" s="201"/>
      <c r="T588" t="s">
        <v>475</v>
      </c>
      <c r="U588" s="201"/>
      <c r="W588" s="201"/>
      <c r="X588" s="202">
        <v>0</v>
      </c>
      <c r="Y588" s="200" t="s">
        <v>475</v>
      </c>
      <c r="Z588" s="5" t="s">
        <v>475</v>
      </c>
      <c r="AA588" s="200" t="str">
        <f t="shared" si="79"/>
        <v/>
      </c>
      <c r="AB588" s="200" t="str">
        <f t="shared" si="80"/>
        <v/>
      </c>
      <c r="AC588" s="201"/>
      <c r="AD588" s="201"/>
      <c r="AE588" s="77">
        <f t="shared" si="81"/>
        <v>0</v>
      </c>
      <c r="AF588" s="77">
        <f t="shared" si="82"/>
        <v>0</v>
      </c>
      <c r="AG588" s="77">
        <f t="array" ref="AG588">IFERROR($D588*U,0)</f>
        <v>0</v>
      </c>
      <c r="AH588" s="77">
        <f t="shared" si="77"/>
        <v>0</v>
      </c>
      <c r="AI588" s="77">
        <f t="shared" si="77"/>
        <v>0</v>
      </c>
      <c r="AJ588" s="203"/>
      <c r="AK588" s="203"/>
      <c r="AL588" s="203"/>
      <c r="AM588" s="203"/>
      <c r="AN588" t="s">
        <v>475</v>
      </c>
      <c r="AO588" t="s">
        <v>475</v>
      </c>
      <c r="AP588" t="s">
        <v>475</v>
      </c>
    </row>
    <row r="589" spans="1:42" customFormat="1" x14ac:dyDescent="0.25">
      <c r="A589" s="198">
        <v>45291</v>
      </c>
      <c r="B589" t="s">
        <v>1791</v>
      </c>
      <c r="C589" t="s">
        <v>1792</v>
      </c>
      <c r="D589" s="5">
        <f t="shared" si="83"/>
        <v>178969.04000000004</v>
      </c>
      <c r="E589" s="199">
        <v>1</v>
      </c>
      <c r="F589" s="5">
        <v>896930.19000000006</v>
      </c>
      <c r="G589" s="5">
        <v>717961.15</v>
      </c>
      <c r="H589" s="1" t="s">
        <v>24</v>
      </c>
      <c r="I589" t="s">
        <v>473</v>
      </c>
      <c r="J589" t="s">
        <v>474</v>
      </c>
      <c r="K589">
        <v>0</v>
      </c>
      <c r="L589" t="s">
        <v>473</v>
      </c>
      <c r="M589" t="s">
        <v>473</v>
      </c>
      <c r="N589" t="s">
        <v>23</v>
      </c>
      <c r="O589" s="5" t="str">
        <f t="shared" si="78"/>
        <v>N</v>
      </c>
      <c r="P589" t="s">
        <v>475</v>
      </c>
      <c r="Q589" s="200" t="s">
        <v>475</v>
      </c>
      <c r="R589" s="200" t="str">
        <f t="shared" si="84"/>
        <v/>
      </c>
      <c r="S589" s="201"/>
      <c r="T589" t="s">
        <v>475</v>
      </c>
      <c r="U589" s="201"/>
      <c r="W589" s="201"/>
      <c r="X589" s="202">
        <v>0</v>
      </c>
      <c r="Y589" s="200" t="s">
        <v>475</v>
      </c>
      <c r="Z589" s="5" t="s">
        <v>475</v>
      </c>
      <c r="AA589" s="200" t="str">
        <f t="shared" si="79"/>
        <v/>
      </c>
      <c r="AB589" s="200" t="str">
        <f t="shared" si="80"/>
        <v/>
      </c>
      <c r="AC589" s="201"/>
      <c r="AD589" s="201"/>
      <c r="AE589" s="77">
        <f t="shared" si="81"/>
        <v>0</v>
      </c>
      <c r="AF589" s="77">
        <f t="shared" si="82"/>
        <v>0</v>
      </c>
      <c r="AG589" s="77">
        <f t="array" ref="AG589">IFERROR($D589*U,0)</f>
        <v>0</v>
      </c>
      <c r="AH589" s="77">
        <f t="shared" si="77"/>
        <v>0</v>
      </c>
      <c r="AI589" s="77">
        <f t="shared" si="77"/>
        <v>0</v>
      </c>
      <c r="AJ589" s="203"/>
      <c r="AK589" s="203"/>
      <c r="AL589" s="203"/>
      <c r="AM589" s="203"/>
      <c r="AN589" t="s">
        <v>475</v>
      </c>
      <c r="AO589" t="s">
        <v>475</v>
      </c>
      <c r="AP589" t="s">
        <v>475</v>
      </c>
    </row>
    <row r="590" spans="1:42" customFormat="1" x14ac:dyDescent="0.25">
      <c r="A590" s="198">
        <v>45291</v>
      </c>
      <c r="B590" t="s">
        <v>1793</v>
      </c>
      <c r="C590" t="s">
        <v>1794</v>
      </c>
      <c r="D590" s="5">
        <f t="shared" si="83"/>
        <v>850.73999999999978</v>
      </c>
      <c r="E590" s="199">
        <v>1</v>
      </c>
      <c r="F590" s="5">
        <v>4970.83</v>
      </c>
      <c r="G590" s="5">
        <v>4120.09</v>
      </c>
      <c r="H590" s="1" t="s">
        <v>24</v>
      </c>
      <c r="I590" t="s">
        <v>473</v>
      </c>
      <c r="J590" t="s">
        <v>474</v>
      </c>
      <c r="K590">
        <v>0</v>
      </c>
      <c r="L590" t="s">
        <v>473</v>
      </c>
      <c r="M590" t="s">
        <v>473</v>
      </c>
      <c r="N590" t="s">
        <v>23</v>
      </c>
      <c r="O590" s="5" t="str">
        <f t="shared" si="78"/>
        <v>N</v>
      </c>
      <c r="P590" t="s">
        <v>475</v>
      </c>
      <c r="Q590" s="200" t="s">
        <v>475</v>
      </c>
      <c r="R590" s="200" t="str">
        <f t="shared" si="84"/>
        <v/>
      </c>
      <c r="S590" s="201"/>
      <c r="T590" t="s">
        <v>475</v>
      </c>
      <c r="U590" s="201"/>
      <c r="W590" s="201"/>
      <c r="X590" s="202">
        <v>0</v>
      </c>
      <c r="Y590" s="200" t="s">
        <v>475</v>
      </c>
      <c r="Z590" s="5" t="s">
        <v>475</v>
      </c>
      <c r="AA590" s="200" t="str">
        <f t="shared" si="79"/>
        <v/>
      </c>
      <c r="AB590" s="200" t="str">
        <f t="shared" si="80"/>
        <v/>
      </c>
      <c r="AC590" s="201"/>
      <c r="AD590" s="201"/>
      <c r="AE590" s="77">
        <f t="shared" si="81"/>
        <v>0</v>
      </c>
      <c r="AF590" s="77">
        <f t="shared" si="82"/>
        <v>0</v>
      </c>
      <c r="AG590" s="77">
        <f t="array" ref="AG590">IFERROR($D590*U,0)</f>
        <v>0</v>
      </c>
      <c r="AH590" s="77">
        <f t="shared" si="77"/>
        <v>0</v>
      </c>
      <c r="AI590" s="77">
        <f t="shared" si="77"/>
        <v>0</v>
      </c>
      <c r="AJ590" s="203"/>
      <c r="AK590" s="203"/>
      <c r="AL590" s="203"/>
      <c r="AM590" s="203"/>
      <c r="AN590" t="s">
        <v>475</v>
      </c>
      <c r="AO590" t="s">
        <v>475</v>
      </c>
      <c r="AP590" t="s">
        <v>475</v>
      </c>
    </row>
    <row r="591" spans="1:42" customFormat="1" x14ac:dyDescent="0.25">
      <c r="A591" s="198">
        <v>45291</v>
      </c>
      <c r="B591" t="s">
        <v>1795</v>
      </c>
      <c r="C591" t="s">
        <v>1796</v>
      </c>
      <c r="D591" s="5">
        <f t="shared" si="83"/>
        <v>2809090.24</v>
      </c>
      <c r="E591" s="199">
        <v>0</v>
      </c>
      <c r="F591" s="5">
        <v>2809090.24</v>
      </c>
      <c r="G591" s="5">
        <v>0</v>
      </c>
      <c r="H591" s="1" t="s">
        <v>23</v>
      </c>
      <c r="I591" t="s">
        <v>500</v>
      </c>
      <c r="J591" t="s">
        <v>504</v>
      </c>
      <c r="K591">
        <v>1</v>
      </c>
      <c r="L591" t="s">
        <v>500</v>
      </c>
      <c r="N591" t="s">
        <v>24</v>
      </c>
      <c r="O591" s="5" t="str">
        <f t="shared" si="78"/>
        <v>N</v>
      </c>
      <c r="P591" t="s">
        <v>475</v>
      </c>
      <c r="Q591" s="200" t="s">
        <v>475</v>
      </c>
      <c r="R591" s="200" t="str">
        <f t="shared" si="84"/>
        <v/>
      </c>
      <c r="S591" s="201"/>
      <c r="T591" t="s">
        <v>475</v>
      </c>
      <c r="U591" s="201"/>
      <c r="W591" s="201"/>
      <c r="X591" s="202">
        <v>0</v>
      </c>
      <c r="Y591" s="200" t="s">
        <v>475</v>
      </c>
      <c r="Z591" s="5" t="s">
        <v>475</v>
      </c>
      <c r="AA591" s="200" t="str">
        <f t="shared" si="79"/>
        <v/>
      </c>
      <c r="AB591" s="200" t="str">
        <f t="shared" si="80"/>
        <v/>
      </c>
      <c r="AC591" s="201"/>
      <c r="AD591" s="201"/>
      <c r="AE591" s="77">
        <f t="shared" si="81"/>
        <v>0</v>
      </c>
      <c r="AF591" s="77">
        <f t="shared" si="82"/>
        <v>0</v>
      </c>
      <c r="AG591" s="77">
        <f t="array" ref="AG591">IFERROR($D591*U,0)</f>
        <v>0</v>
      </c>
      <c r="AH591" s="77">
        <f t="shared" si="77"/>
        <v>0</v>
      </c>
      <c r="AI591" s="77">
        <f t="shared" si="77"/>
        <v>0</v>
      </c>
      <c r="AJ591" s="203"/>
      <c r="AK591" s="203"/>
      <c r="AL591" s="203"/>
      <c r="AM591" s="203"/>
      <c r="AN591" t="s">
        <v>475</v>
      </c>
      <c r="AO591" t="s">
        <v>475</v>
      </c>
      <c r="AP591" t="s">
        <v>475</v>
      </c>
    </row>
    <row r="592" spans="1:42" customFormat="1" x14ac:dyDescent="0.25">
      <c r="A592" s="198">
        <v>45291</v>
      </c>
      <c r="B592" t="s">
        <v>1797</v>
      </c>
      <c r="C592" t="s">
        <v>1798</v>
      </c>
      <c r="D592" s="5">
        <f t="shared" si="83"/>
        <v>35735.679999999993</v>
      </c>
      <c r="E592" s="199">
        <v>1</v>
      </c>
      <c r="F592" s="5">
        <v>193740.79999999999</v>
      </c>
      <c r="G592" s="5">
        <v>158005.12</v>
      </c>
      <c r="H592" s="1" t="s">
        <v>23</v>
      </c>
      <c r="I592" t="s">
        <v>500</v>
      </c>
      <c r="J592" t="s">
        <v>474</v>
      </c>
      <c r="K592">
        <v>0</v>
      </c>
      <c r="L592" t="s">
        <v>500</v>
      </c>
      <c r="M592" s="208" t="s">
        <v>483</v>
      </c>
      <c r="N592" t="s">
        <v>23</v>
      </c>
      <c r="O592" s="5" t="str">
        <f t="shared" si="78"/>
        <v>N</v>
      </c>
      <c r="P592" t="s">
        <v>475</v>
      </c>
      <c r="Q592" s="200" t="s">
        <v>475</v>
      </c>
      <c r="R592" s="200" t="str">
        <f t="shared" si="84"/>
        <v/>
      </c>
      <c r="S592" s="201"/>
      <c r="T592" t="s">
        <v>475</v>
      </c>
      <c r="U592" s="201"/>
      <c r="W592" s="201"/>
      <c r="X592" s="202">
        <v>0</v>
      </c>
      <c r="Y592" s="200" t="s">
        <v>475</v>
      </c>
      <c r="Z592" s="5" t="s">
        <v>475</v>
      </c>
      <c r="AA592" s="200" t="str">
        <f t="shared" si="79"/>
        <v/>
      </c>
      <c r="AB592" s="200" t="str">
        <f t="shared" si="80"/>
        <v/>
      </c>
      <c r="AC592" s="201"/>
      <c r="AD592" s="201"/>
      <c r="AE592" s="77">
        <f t="shared" si="81"/>
        <v>0</v>
      </c>
      <c r="AF592" s="77">
        <f t="shared" si="82"/>
        <v>0</v>
      </c>
      <c r="AG592" s="77">
        <f t="array" ref="AG592">IFERROR($D592*U,0)</f>
        <v>0</v>
      </c>
      <c r="AH592" s="77">
        <f t="shared" si="77"/>
        <v>0</v>
      </c>
      <c r="AI592" s="77">
        <f t="shared" si="77"/>
        <v>0</v>
      </c>
      <c r="AJ592" s="203"/>
      <c r="AK592" s="203"/>
      <c r="AL592" s="203"/>
      <c r="AM592" s="203"/>
      <c r="AN592" t="s">
        <v>25</v>
      </c>
      <c r="AO592" t="s">
        <v>1799</v>
      </c>
      <c r="AP592" t="s">
        <v>475</v>
      </c>
    </row>
    <row r="593" spans="1:42" customFormat="1" x14ac:dyDescent="0.25">
      <c r="A593" s="198">
        <v>45291</v>
      </c>
      <c r="B593" t="s">
        <v>1800</v>
      </c>
      <c r="C593" t="s">
        <v>1801</v>
      </c>
      <c r="D593" s="5">
        <f t="shared" si="83"/>
        <v>337007.55</v>
      </c>
      <c r="E593" s="199">
        <v>1</v>
      </c>
      <c r="F593" s="5">
        <v>379882.38</v>
      </c>
      <c r="G593" s="5">
        <v>42874.83</v>
      </c>
      <c r="H593" s="1" t="s">
        <v>24</v>
      </c>
      <c r="I593" t="s">
        <v>473</v>
      </c>
      <c r="J593" t="s">
        <v>474</v>
      </c>
      <c r="K593">
        <v>0</v>
      </c>
      <c r="L593" t="s">
        <v>473</v>
      </c>
      <c r="M593" t="s">
        <v>473</v>
      </c>
      <c r="N593" t="s">
        <v>23</v>
      </c>
      <c r="O593" s="5" t="str">
        <f t="shared" si="78"/>
        <v>N</v>
      </c>
      <c r="P593" t="s">
        <v>475</v>
      </c>
      <c r="Q593" s="200" t="s">
        <v>475</v>
      </c>
      <c r="R593" s="200" t="str">
        <f t="shared" si="84"/>
        <v/>
      </c>
      <c r="S593" s="201"/>
      <c r="T593" t="s">
        <v>475</v>
      </c>
      <c r="U593" s="201"/>
      <c r="W593" s="201"/>
      <c r="X593" s="202">
        <v>0</v>
      </c>
      <c r="Y593" s="200" t="s">
        <v>475</v>
      </c>
      <c r="Z593" s="5" t="s">
        <v>475</v>
      </c>
      <c r="AA593" s="200" t="str">
        <f t="shared" si="79"/>
        <v/>
      </c>
      <c r="AB593" s="200" t="str">
        <f t="shared" si="80"/>
        <v/>
      </c>
      <c r="AC593" s="201"/>
      <c r="AD593" s="201"/>
      <c r="AE593" s="77">
        <f t="shared" si="81"/>
        <v>0</v>
      </c>
      <c r="AF593" s="77">
        <f t="shared" si="82"/>
        <v>0</v>
      </c>
      <c r="AG593" s="77">
        <f t="array" ref="AG593">IFERROR($D593*U,0)</f>
        <v>0</v>
      </c>
      <c r="AH593" s="77">
        <f t="shared" si="77"/>
        <v>0</v>
      </c>
      <c r="AI593" s="77">
        <f t="shared" si="77"/>
        <v>0</v>
      </c>
      <c r="AJ593" s="203"/>
      <c r="AK593" s="203"/>
      <c r="AL593" s="203"/>
      <c r="AM593" s="203"/>
      <c r="AN593" t="s">
        <v>475</v>
      </c>
      <c r="AO593" t="s">
        <v>475</v>
      </c>
      <c r="AP593" t="s">
        <v>475</v>
      </c>
    </row>
    <row r="594" spans="1:42" customFormat="1" x14ac:dyDescent="0.25">
      <c r="A594" s="198">
        <v>45291</v>
      </c>
      <c r="B594" t="s">
        <v>1802</v>
      </c>
      <c r="C594" t="s">
        <v>1803</v>
      </c>
      <c r="D594" s="5">
        <f t="shared" si="83"/>
        <v>1081217.7299999997</v>
      </c>
      <c r="E594" s="199">
        <v>1</v>
      </c>
      <c r="F594" s="5">
        <v>1096748.0899999999</v>
      </c>
      <c r="G594" s="5">
        <v>15530.36</v>
      </c>
      <c r="H594" s="1" t="s">
        <v>24</v>
      </c>
      <c r="I594" t="s">
        <v>473</v>
      </c>
      <c r="J594" t="s">
        <v>474</v>
      </c>
      <c r="K594">
        <v>0</v>
      </c>
      <c r="L594" t="s">
        <v>473</v>
      </c>
      <c r="M594" t="s">
        <v>473</v>
      </c>
      <c r="N594" t="s">
        <v>23</v>
      </c>
      <c r="O594" s="5" t="str">
        <f t="shared" si="78"/>
        <v>N</v>
      </c>
      <c r="P594" t="s">
        <v>475</v>
      </c>
      <c r="Q594" s="200" t="s">
        <v>475</v>
      </c>
      <c r="R594" s="200" t="str">
        <f t="shared" si="84"/>
        <v/>
      </c>
      <c r="S594" s="201"/>
      <c r="T594" t="s">
        <v>475</v>
      </c>
      <c r="U594" s="201"/>
      <c r="W594" s="201"/>
      <c r="X594" s="202">
        <v>0</v>
      </c>
      <c r="Y594" s="200" t="s">
        <v>475</v>
      </c>
      <c r="Z594" s="5" t="s">
        <v>475</v>
      </c>
      <c r="AA594" s="200" t="str">
        <f t="shared" si="79"/>
        <v/>
      </c>
      <c r="AB594" s="200" t="str">
        <f t="shared" si="80"/>
        <v/>
      </c>
      <c r="AC594" s="201"/>
      <c r="AD594" s="201"/>
      <c r="AE594" s="77">
        <f t="shared" si="81"/>
        <v>0</v>
      </c>
      <c r="AF594" s="77">
        <f t="shared" si="82"/>
        <v>0</v>
      </c>
      <c r="AG594" s="77">
        <f t="array" ref="AG594">IFERROR($D594*U,0)</f>
        <v>0</v>
      </c>
      <c r="AH594" s="77">
        <f t="shared" si="77"/>
        <v>0</v>
      </c>
      <c r="AI594" s="77">
        <f t="shared" si="77"/>
        <v>0</v>
      </c>
      <c r="AJ594" s="203"/>
      <c r="AK594" s="203"/>
      <c r="AL594" s="203"/>
      <c r="AM594" s="203"/>
      <c r="AN594" t="s">
        <v>475</v>
      </c>
      <c r="AO594" t="s">
        <v>475</v>
      </c>
      <c r="AP594" t="s">
        <v>475</v>
      </c>
    </row>
    <row r="595" spans="1:42" customFormat="1" x14ac:dyDescent="0.25">
      <c r="A595" s="198">
        <v>45291</v>
      </c>
      <c r="B595" t="s">
        <v>1804</v>
      </c>
      <c r="C595" t="s">
        <v>1805</v>
      </c>
      <c r="D595" s="5">
        <f t="shared" si="83"/>
        <v>198564.08000000002</v>
      </c>
      <c r="E595" s="199">
        <v>0</v>
      </c>
      <c r="F595" s="5">
        <v>198564.08000000002</v>
      </c>
      <c r="G595" s="5">
        <v>0</v>
      </c>
      <c r="H595" s="1" t="s">
        <v>24</v>
      </c>
      <c r="I595" t="s">
        <v>473</v>
      </c>
      <c r="J595" t="s">
        <v>474</v>
      </c>
      <c r="K595">
        <v>0</v>
      </c>
      <c r="L595" t="s">
        <v>473</v>
      </c>
      <c r="M595" t="s">
        <v>473</v>
      </c>
      <c r="N595" t="s">
        <v>23</v>
      </c>
      <c r="O595" s="5" t="str">
        <f t="shared" si="78"/>
        <v>N</v>
      </c>
      <c r="P595" t="s">
        <v>475</v>
      </c>
      <c r="Q595" s="200" t="s">
        <v>475</v>
      </c>
      <c r="R595" s="200" t="str">
        <f t="shared" si="84"/>
        <v/>
      </c>
      <c r="S595" s="201"/>
      <c r="T595" t="s">
        <v>475</v>
      </c>
      <c r="U595" s="201"/>
      <c r="W595" s="201"/>
      <c r="X595" s="202">
        <v>0</v>
      </c>
      <c r="Y595" s="200" t="s">
        <v>475</v>
      </c>
      <c r="Z595" s="5" t="s">
        <v>475</v>
      </c>
      <c r="AA595" s="200" t="str">
        <f t="shared" si="79"/>
        <v/>
      </c>
      <c r="AB595" s="200" t="str">
        <f t="shared" si="80"/>
        <v/>
      </c>
      <c r="AC595" s="201"/>
      <c r="AD595" s="201"/>
      <c r="AE595" s="77">
        <f t="shared" si="81"/>
        <v>0</v>
      </c>
      <c r="AF595" s="77">
        <f t="shared" si="82"/>
        <v>0</v>
      </c>
      <c r="AG595" s="77">
        <f t="array" ref="AG595">IFERROR($D595*U,0)</f>
        <v>0</v>
      </c>
      <c r="AH595" s="77">
        <f t="shared" si="77"/>
        <v>0</v>
      </c>
      <c r="AI595" s="77">
        <f t="shared" si="77"/>
        <v>0</v>
      </c>
      <c r="AJ595" s="203"/>
      <c r="AK595" s="203"/>
      <c r="AL595" s="203"/>
      <c r="AM595" s="203"/>
      <c r="AN595" t="s">
        <v>475</v>
      </c>
      <c r="AO595" t="s">
        <v>475</v>
      </c>
      <c r="AP595" t="s">
        <v>475</v>
      </c>
    </row>
    <row r="596" spans="1:42" customFormat="1" x14ac:dyDescent="0.25">
      <c r="A596" s="198">
        <v>45291</v>
      </c>
      <c r="B596" t="s">
        <v>1806</v>
      </c>
      <c r="C596" t="s">
        <v>1807</v>
      </c>
      <c r="D596" s="5">
        <f t="shared" si="83"/>
        <v>0</v>
      </c>
      <c r="E596" s="199">
        <v>1</v>
      </c>
      <c r="F596" s="5">
        <v>11462.93</v>
      </c>
      <c r="G596" s="5">
        <v>11520.69</v>
      </c>
      <c r="H596" s="1" t="s">
        <v>23</v>
      </c>
      <c r="I596" t="s">
        <v>500</v>
      </c>
      <c r="J596" t="s">
        <v>474</v>
      </c>
      <c r="K596">
        <v>0</v>
      </c>
      <c r="L596" t="s">
        <v>500</v>
      </c>
      <c r="M596" s="208" t="s">
        <v>483</v>
      </c>
      <c r="N596" t="s">
        <v>23</v>
      </c>
      <c r="O596" s="5" t="str">
        <f t="shared" si="78"/>
        <v>N</v>
      </c>
      <c r="P596" t="s">
        <v>475</v>
      </c>
      <c r="Q596" s="200" t="s">
        <v>475</v>
      </c>
      <c r="R596" s="200" t="str">
        <f t="shared" si="84"/>
        <v/>
      </c>
      <c r="S596" s="201"/>
      <c r="T596" t="s">
        <v>475</v>
      </c>
      <c r="U596" s="201"/>
      <c r="W596" s="201"/>
      <c r="X596" s="202">
        <v>0</v>
      </c>
      <c r="Y596" s="200" t="s">
        <v>475</v>
      </c>
      <c r="Z596" s="5" t="s">
        <v>475</v>
      </c>
      <c r="AA596" s="200" t="str">
        <f t="shared" si="79"/>
        <v/>
      </c>
      <c r="AB596" s="200" t="str">
        <f t="shared" si="80"/>
        <v/>
      </c>
      <c r="AC596" s="201"/>
      <c r="AD596" s="201"/>
      <c r="AE596" s="77">
        <f t="shared" si="81"/>
        <v>0</v>
      </c>
      <c r="AF596" s="77">
        <f t="shared" si="82"/>
        <v>0</v>
      </c>
      <c r="AG596" s="77">
        <f t="array" ref="AG596">IFERROR($D596*U,0)</f>
        <v>0</v>
      </c>
      <c r="AH596" s="77">
        <f t="shared" si="77"/>
        <v>0</v>
      </c>
      <c r="AI596" s="77">
        <f t="shared" si="77"/>
        <v>0</v>
      </c>
      <c r="AJ596" s="203"/>
      <c r="AK596" s="203"/>
      <c r="AL596" s="203"/>
      <c r="AM596" s="203"/>
      <c r="AN596" t="s">
        <v>25</v>
      </c>
      <c r="AO596" t="s">
        <v>1808</v>
      </c>
      <c r="AP596" t="s">
        <v>475</v>
      </c>
    </row>
    <row r="597" spans="1:42" customFormat="1" x14ac:dyDescent="0.25">
      <c r="A597" s="198">
        <v>45291</v>
      </c>
      <c r="B597" t="s">
        <v>1809</v>
      </c>
      <c r="C597" t="s">
        <v>1810</v>
      </c>
      <c r="D597" s="5">
        <f t="shared" si="83"/>
        <v>350292.67000000004</v>
      </c>
      <c r="E597" s="199">
        <v>1</v>
      </c>
      <c r="F597" s="5">
        <v>482559</v>
      </c>
      <c r="G597" s="5">
        <v>132266.32999999999</v>
      </c>
      <c r="H597" s="1" t="s">
        <v>23</v>
      </c>
      <c r="I597" t="s">
        <v>500</v>
      </c>
      <c r="J597" t="s">
        <v>504</v>
      </c>
      <c r="K597">
        <v>1</v>
      </c>
      <c r="L597" t="s">
        <v>500</v>
      </c>
      <c r="M597" s="208" t="s">
        <v>506</v>
      </c>
      <c r="N597" t="s">
        <v>24</v>
      </c>
      <c r="O597" s="5" t="str">
        <f t="shared" si="78"/>
        <v>N</v>
      </c>
      <c r="P597" t="s">
        <v>475</v>
      </c>
      <c r="Q597" s="200" t="s">
        <v>475</v>
      </c>
      <c r="R597" s="200" t="str">
        <f t="shared" si="84"/>
        <v/>
      </c>
      <c r="S597" s="201"/>
      <c r="T597" t="s">
        <v>475</v>
      </c>
      <c r="U597" s="201"/>
      <c r="W597" s="201"/>
      <c r="X597" s="202">
        <v>0</v>
      </c>
      <c r="Y597" s="200" t="s">
        <v>475</v>
      </c>
      <c r="Z597" s="5" t="s">
        <v>475</v>
      </c>
      <c r="AA597" s="200" t="str">
        <f t="shared" si="79"/>
        <v/>
      </c>
      <c r="AB597" s="200" t="str">
        <f t="shared" si="80"/>
        <v/>
      </c>
      <c r="AC597" s="201"/>
      <c r="AD597" s="201"/>
      <c r="AE597" s="77">
        <f t="shared" si="81"/>
        <v>0</v>
      </c>
      <c r="AF597" s="77">
        <f t="shared" si="82"/>
        <v>0</v>
      </c>
      <c r="AG597" s="77">
        <f t="array" ref="AG597">IFERROR($D597*U,0)</f>
        <v>0</v>
      </c>
      <c r="AH597" s="77">
        <f t="shared" si="77"/>
        <v>0</v>
      </c>
      <c r="AI597" s="77">
        <f t="shared" si="77"/>
        <v>0</v>
      </c>
      <c r="AJ597" s="203"/>
      <c r="AK597" s="203"/>
      <c r="AL597" s="203"/>
      <c r="AM597" s="203"/>
      <c r="AN597" t="s">
        <v>22</v>
      </c>
      <c r="AO597" t="s">
        <v>672</v>
      </c>
      <c r="AP597" t="s">
        <v>475</v>
      </c>
    </row>
    <row r="598" spans="1:42" customFormat="1" x14ac:dyDescent="0.25">
      <c r="A598" s="198">
        <v>45291</v>
      </c>
      <c r="B598" t="s">
        <v>1811</v>
      </c>
      <c r="C598" t="s">
        <v>1812</v>
      </c>
      <c r="D598" s="5">
        <f t="shared" si="83"/>
        <v>1586981.77</v>
      </c>
      <c r="E598" s="199">
        <v>1</v>
      </c>
      <c r="F598" s="5">
        <v>1599976.33</v>
      </c>
      <c r="G598" s="5">
        <v>12994.56</v>
      </c>
      <c r="H598" s="1" t="s">
        <v>23</v>
      </c>
      <c r="I598" t="s">
        <v>500</v>
      </c>
      <c r="J598" t="s">
        <v>474</v>
      </c>
      <c r="K598">
        <v>0</v>
      </c>
      <c r="L598" t="s">
        <v>500</v>
      </c>
      <c r="M598" s="208" t="s">
        <v>483</v>
      </c>
      <c r="N598" t="s">
        <v>23</v>
      </c>
      <c r="O598" s="5" t="str">
        <f t="shared" si="78"/>
        <v>N</v>
      </c>
      <c r="P598" t="s">
        <v>475</v>
      </c>
      <c r="Q598" s="200" t="s">
        <v>475</v>
      </c>
      <c r="R598" s="200" t="str">
        <f t="shared" si="84"/>
        <v/>
      </c>
      <c r="S598" s="201"/>
      <c r="T598" t="s">
        <v>475</v>
      </c>
      <c r="U598" s="201"/>
      <c r="W598" s="201"/>
      <c r="X598" s="202">
        <v>0</v>
      </c>
      <c r="Y598" s="200" t="s">
        <v>475</v>
      </c>
      <c r="Z598" s="5" t="s">
        <v>475</v>
      </c>
      <c r="AA598" s="200" t="str">
        <f t="shared" si="79"/>
        <v/>
      </c>
      <c r="AB598" s="200" t="str">
        <f t="shared" si="80"/>
        <v/>
      </c>
      <c r="AC598" s="201"/>
      <c r="AD598" s="201"/>
      <c r="AE598" s="77">
        <f t="shared" si="81"/>
        <v>0</v>
      </c>
      <c r="AF598" s="77">
        <f t="shared" si="82"/>
        <v>0</v>
      </c>
      <c r="AG598" s="77">
        <f t="array" ref="AG598">IFERROR($D598*U,0)</f>
        <v>0</v>
      </c>
      <c r="AH598" s="77">
        <f t="shared" si="77"/>
        <v>0</v>
      </c>
      <c r="AI598" s="77">
        <f t="shared" si="77"/>
        <v>0</v>
      </c>
      <c r="AJ598" s="203"/>
      <c r="AK598" s="203"/>
      <c r="AL598" s="203"/>
      <c r="AM598" s="203"/>
      <c r="AN598" t="s">
        <v>25</v>
      </c>
      <c r="AO598" t="s">
        <v>1813</v>
      </c>
      <c r="AP598" t="s">
        <v>475</v>
      </c>
    </row>
    <row r="599" spans="1:42" customFormat="1" x14ac:dyDescent="0.25">
      <c r="A599" s="198">
        <v>45291</v>
      </c>
      <c r="B599" t="s">
        <v>1814</v>
      </c>
      <c r="C599" t="s">
        <v>1815</v>
      </c>
      <c r="D599" s="5">
        <f t="shared" si="83"/>
        <v>777450.08000000007</v>
      </c>
      <c r="E599" s="199">
        <v>0</v>
      </c>
      <c r="F599" s="5">
        <v>777450.08000000007</v>
      </c>
      <c r="G599" s="5">
        <v>0</v>
      </c>
      <c r="H599" s="1" t="s">
        <v>23</v>
      </c>
      <c r="I599" t="s">
        <v>500</v>
      </c>
      <c r="J599" t="s">
        <v>567</v>
      </c>
      <c r="K599">
        <v>0</v>
      </c>
      <c r="L599" t="s">
        <v>500</v>
      </c>
      <c r="N599" t="s">
        <v>23</v>
      </c>
      <c r="O599" s="5" t="str">
        <f t="shared" si="78"/>
        <v>N</v>
      </c>
      <c r="P599" t="s">
        <v>475</v>
      </c>
      <c r="Q599" s="200" t="s">
        <v>475</v>
      </c>
      <c r="R599" s="200" t="str">
        <f t="shared" si="84"/>
        <v/>
      </c>
      <c r="S599" s="201"/>
      <c r="T599" t="s">
        <v>475</v>
      </c>
      <c r="U599" s="201"/>
      <c r="W599" s="201"/>
      <c r="X599" s="202">
        <v>0</v>
      </c>
      <c r="Y599" s="200" t="s">
        <v>475</v>
      </c>
      <c r="Z599" s="5" t="s">
        <v>475</v>
      </c>
      <c r="AA599" s="200" t="str">
        <f t="shared" si="79"/>
        <v/>
      </c>
      <c r="AB599" s="200" t="str">
        <f t="shared" si="80"/>
        <v/>
      </c>
      <c r="AC599" s="201"/>
      <c r="AD599" s="201"/>
      <c r="AE599" s="77">
        <f t="shared" si="81"/>
        <v>0</v>
      </c>
      <c r="AF599" s="77">
        <f t="shared" si="82"/>
        <v>0</v>
      </c>
      <c r="AG599" s="77">
        <f t="array" ref="AG599">IFERROR($D599*U,0)</f>
        <v>0</v>
      </c>
      <c r="AH599" s="77">
        <f t="shared" si="77"/>
        <v>0</v>
      </c>
      <c r="AI599" s="77">
        <f t="shared" si="77"/>
        <v>0</v>
      </c>
      <c r="AJ599" s="203"/>
      <c r="AK599" s="203"/>
      <c r="AL599" s="203"/>
      <c r="AM599" s="203"/>
      <c r="AN599" t="s">
        <v>475</v>
      </c>
      <c r="AO599" t="s">
        <v>475</v>
      </c>
      <c r="AP599" t="s">
        <v>475</v>
      </c>
    </row>
    <row r="600" spans="1:42" customFormat="1" x14ac:dyDescent="0.25">
      <c r="A600" s="198">
        <v>45291</v>
      </c>
      <c r="B600" t="s">
        <v>1816</v>
      </c>
      <c r="C600" t="s">
        <v>1817</v>
      </c>
      <c r="D600" s="5">
        <f t="shared" si="83"/>
        <v>0</v>
      </c>
      <c r="E600" s="199">
        <v>1</v>
      </c>
      <c r="F600" s="5">
        <v>219537.6</v>
      </c>
      <c r="G600" s="5">
        <v>260371.39</v>
      </c>
      <c r="H600" s="1" t="s">
        <v>24</v>
      </c>
      <c r="I600" t="s">
        <v>473</v>
      </c>
      <c r="J600" t="s">
        <v>474</v>
      </c>
      <c r="K600">
        <v>0</v>
      </c>
      <c r="L600" t="s">
        <v>473</v>
      </c>
      <c r="M600" t="s">
        <v>473</v>
      </c>
      <c r="N600" t="s">
        <v>23</v>
      </c>
      <c r="O600" s="5" t="str">
        <f t="shared" si="78"/>
        <v>N</v>
      </c>
      <c r="P600" t="s">
        <v>475</v>
      </c>
      <c r="Q600" s="200" t="s">
        <v>475</v>
      </c>
      <c r="R600" s="200" t="str">
        <f t="shared" si="84"/>
        <v/>
      </c>
      <c r="S600" s="201"/>
      <c r="T600" t="s">
        <v>475</v>
      </c>
      <c r="U600" s="201"/>
      <c r="W600" s="201"/>
      <c r="X600" s="202">
        <v>0</v>
      </c>
      <c r="Y600" s="200" t="s">
        <v>475</v>
      </c>
      <c r="Z600" s="5" t="s">
        <v>475</v>
      </c>
      <c r="AA600" s="200" t="str">
        <f t="shared" si="79"/>
        <v/>
      </c>
      <c r="AB600" s="200" t="str">
        <f t="shared" si="80"/>
        <v/>
      </c>
      <c r="AC600" s="201"/>
      <c r="AD600" s="201"/>
      <c r="AE600" s="77">
        <f t="shared" si="81"/>
        <v>0</v>
      </c>
      <c r="AF600" s="77">
        <f t="shared" si="82"/>
        <v>0</v>
      </c>
      <c r="AG600" s="77">
        <f t="array" ref="AG600">IFERROR($D600*U,0)</f>
        <v>0</v>
      </c>
      <c r="AH600" s="77">
        <f t="shared" si="77"/>
        <v>0</v>
      </c>
      <c r="AI600" s="77">
        <f t="shared" si="77"/>
        <v>0</v>
      </c>
      <c r="AJ600" s="203"/>
      <c r="AK600" s="203"/>
      <c r="AL600" s="203"/>
      <c r="AM600" s="203"/>
      <c r="AN600" t="s">
        <v>475</v>
      </c>
      <c r="AO600" t="s">
        <v>475</v>
      </c>
      <c r="AP600" t="s">
        <v>475</v>
      </c>
    </row>
    <row r="601" spans="1:42" customFormat="1" x14ac:dyDescent="0.25">
      <c r="A601" s="198">
        <v>45291</v>
      </c>
      <c r="B601" t="s">
        <v>1818</v>
      </c>
      <c r="C601" t="s">
        <v>1819</v>
      </c>
      <c r="D601" s="5">
        <f t="shared" si="83"/>
        <v>38865.15000000014</v>
      </c>
      <c r="E601" s="199">
        <v>1</v>
      </c>
      <c r="F601" s="5">
        <v>1231123.05</v>
      </c>
      <c r="G601" s="5">
        <v>1192257.8999999999</v>
      </c>
      <c r="H601" s="1" t="s">
        <v>24</v>
      </c>
      <c r="I601" t="s">
        <v>473</v>
      </c>
      <c r="J601" t="s">
        <v>474</v>
      </c>
      <c r="K601">
        <v>0</v>
      </c>
      <c r="L601" t="s">
        <v>473</v>
      </c>
      <c r="M601" t="s">
        <v>473</v>
      </c>
      <c r="N601" t="s">
        <v>23</v>
      </c>
      <c r="O601" s="5" t="str">
        <f t="shared" si="78"/>
        <v>N</v>
      </c>
      <c r="P601" t="s">
        <v>475</v>
      </c>
      <c r="Q601" s="200" t="s">
        <v>475</v>
      </c>
      <c r="R601" s="200" t="str">
        <f t="shared" si="84"/>
        <v/>
      </c>
      <c r="S601" s="201"/>
      <c r="T601" t="s">
        <v>475</v>
      </c>
      <c r="U601" s="201"/>
      <c r="W601" s="201"/>
      <c r="X601" s="202">
        <v>0</v>
      </c>
      <c r="Y601" s="200" t="s">
        <v>475</v>
      </c>
      <c r="Z601" s="5" t="s">
        <v>475</v>
      </c>
      <c r="AA601" s="200" t="str">
        <f t="shared" si="79"/>
        <v/>
      </c>
      <c r="AB601" s="200" t="str">
        <f t="shared" si="80"/>
        <v/>
      </c>
      <c r="AC601" s="201"/>
      <c r="AD601" s="201"/>
      <c r="AE601" s="77">
        <f t="shared" si="81"/>
        <v>0</v>
      </c>
      <c r="AF601" s="77">
        <f t="shared" si="82"/>
        <v>0</v>
      </c>
      <c r="AG601" s="77">
        <f t="array" ref="AG601">IFERROR($D601*U,0)</f>
        <v>0</v>
      </c>
      <c r="AH601" s="77">
        <f t="shared" si="77"/>
        <v>0</v>
      </c>
      <c r="AI601" s="77">
        <f t="shared" si="77"/>
        <v>0</v>
      </c>
      <c r="AJ601" s="203"/>
      <c r="AK601" s="203"/>
      <c r="AL601" s="203"/>
      <c r="AM601" s="203"/>
      <c r="AN601" t="s">
        <v>475</v>
      </c>
      <c r="AO601" t="s">
        <v>475</v>
      </c>
      <c r="AP601" t="s">
        <v>475</v>
      </c>
    </row>
    <row r="602" spans="1:42" customFormat="1" x14ac:dyDescent="0.25">
      <c r="A602" s="198">
        <v>45291</v>
      </c>
      <c r="B602" t="s">
        <v>1820</v>
      </c>
      <c r="C602" t="s">
        <v>1821</v>
      </c>
      <c r="D602" s="5">
        <f t="shared" si="83"/>
        <v>1275823.78</v>
      </c>
      <c r="E602" s="199">
        <v>0</v>
      </c>
      <c r="F602" s="5">
        <v>1275823.78</v>
      </c>
      <c r="G602" s="5">
        <v>0</v>
      </c>
      <c r="H602" s="1" t="s">
        <v>23</v>
      </c>
      <c r="I602" t="s">
        <v>500</v>
      </c>
      <c r="J602" t="s">
        <v>504</v>
      </c>
      <c r="K602">
        <v>1</v>
      </c>
      <c r="L602" t="s">
        <v>500</v>
      </c>
      <c r="N602" t="s">
        <v>24</v>
      </c>
      <c r="O602" s="5" t="str">
        <f t="shared" si="78"/>
        <v>N</v>
      </c>
      <c r="P602" t="s">
        <v>475</v>
      </c>
      <c r="Q602" s="200" t="s">
        <v>475</v>
      </c>
      <c r="R602" s="200" t="str">
        <f t="shared" si="84"/>
        <v/>
      </c>
      <c r="S602" s="201"/>
      <c r="T602" t="s">
        <v>475</v>
      </c>
      <c r="U602" s="201"/>
      <c r="W602" s="201"/>
      <c r="X602" s="202">
        <v>0</v>
      </c>
      <c r="Y602" s="200" t="s">
        <v>475</v>
      </c>
      <c r="Z602" s="5" t="s">
        <v>475</v>
      </c>
      <c r="AA602" s="200" t="str">
        <f t="shared" si="79"/>
        <v/>
      </c>
      <c r="AB602" s="200" t="str">
        <f t="shared" si="80"/>
        <v/>
      </c>
      <c r="AC602" s="201"/>
      <c r="AD602" s="201"/>
      <c r="AE602" s="77">
        <f t="shared" si="81"/>
        <v>0</v>
      </c>
      <c r="AF602" s="77">
        <f t="shared" si="82"/>
        <v>0</v>
      </c>
      <c r="AG602" s="77">
        <f t="array" ref="AG602">IFERROR($D602*U,0)</f>
        <v>0</v>
      </c>
      <c r="AH602" s="77">
        <f t="shared" si="77"/>
        <v>0</v>
      </c>
      <c r="AI602" s="77">
        <f t="shared" si="77"/>
        <v>0</v>
      </c>
      <c r="AJ602" s="203"/>
      <c r="AK602" s="203"/>
      <c r="AL602" s="203"/>
      <c r="AM602" s="203"/>
      <c r="AN602" t="s">
        <v>475</v>
      </c>
      <c r="AO602" t="s">
        <v>475</v>
      </c>
      <c r="AP602" t="s">
        <v>475</v>
      </c>
    </row>
    <row r="603" spans="1:42" customFormat="1" x14ac:dyDescent="0.25">
      <c r="A603" s="198">
        <v>45291</v>
      </c>
      <c r="B603" t="s">
        <v>1822</v>
      </c>
      <c r="C603" t="s">
        <v>1823</v>
      </c>
      <c r="D603" s="5">
        <f t="shared" si="83"/>
        <v>20212.97</v>
      </c>
      <c r="E603" s="199">
        <v>1</v>
      </c>
      <c r="F603" s="5">
        <v>120092.11</v>
      </c>
      <c r="G603" s="5">
        <v>99879.14</v>
      </c>
      <c r="H603" s="1" t="s">
        <v>23</v>
      </c>
      <c r="I603" t="s">
        <v>500</v>
      </c>
      <c r="J603" t="s">
        <v>474</v>
      </c>
      <c r="K603">
        <v>0</v>
      </c>
      <c r="L603" t="s">
        <v>500</v>
      </c>
      <c r="M603" s="208" t="s">
        <v>483</v>
      </c>
      <c r="N603" t="s">
        <v>23</v>
      </c>
      <c r="O603" s="5" t="str">
        <f t="shared" si="78"/>
        <v>N</v>
      </c>
      <c r="P603" t="s">
        <v>475</v>
      </c>
      <c r="Q603" s="200" t="s">
        <v>475</v>
      </c>
      <c r="R603" s="200" t="str">
        <f t="shared" si="84"/>
        <v/>
      </c>
      <c r="S603" s="201"/>
      <c r="T603" t="s">
        <v>475</v>
      </c>
      <c r="U603" s="201"/>
      <c r="W603" s="201"/>
      <c r="X603" s="202">
        <v>0</v>
      </c>
      <c r="Y603" s="200" t="s">
        <v>475</v>
      </c>
      <c r="Z603" s="5" t="s">
        <v>475</v>
      </c>
      <c r="AA603" s="200" t="str">
        <f t="shared" si="79"/>
        <v/>
      </c>
      <c r="AB603" s="200" t="str">
        <f t="shared" si="80"/>
        <v/>
      </c>
      <c r="AC603" s="201"/>
      <c r="AD603" s="201"/>
      <c r="AE603" s="77">
        <f t="shared" si="81"/>
        <v>0</v>
      </c>
      <c r="AF603" s="77">
        <f t="shared" si="82"/>
        <v>0</v>
      </c>
      <c r="AG603" s="77">
        <f t="array" ref="AG603">IFERROR($D603*U,0)</f>
        <v>0</v>
      </c>
      <c r="AH603" s="77">
        <f t="shared" si="77"/>
        <v>0</v>
      </c>
      <c r="AI603" s="77">
        <f t="shared" si="77"/>
        <v>0</v>
      </c>
      <c r="AJ603" s="203"/>
      <c r="AK603" s="203"/>
      <c r="AL603" s="203"/>
      <c r="AM603" s="203"/>
      <c r="AN603" t="s">
        <v>25</v>
      </c>
      <c r="AO603" t="s">
        <v>1824</v>
      </c>
      <c r="AP603" t="s">
        <v>475</v>
      </c>
    </row>
    <row r="604" spans="1:42" customFormat="1" x14ac:dyDescent="0.25">
      <c r="A604" s="198">
        <v>45291</v>
      </c>
      <c r="B604" t="s">
        <v>1825</v>
      </c>
      <c r="C604" t="s">
        <v>1826</v>
      </c>
      <c r="D604" s="5">
        <f t="shared" si="83"/>
        <v>0</v>
      </c>
      <c r="E604" s="199">
        <v>1</v>
      </c>
      <c r="F604" s="5">
        <v>199381.79</v>
      </c>
      <c r="G604" s="5">
        <v>274939.2</v>
      </c>
      <c r="H604" s="1" t="s">
        <v>23</v>
      </c>
      <c r="I604" t="s">
        <v>500</v>
      </c>
      <c r="J604" t="s">
        <v>567</v>
      </c>
      <c r="K604">
        <v>0</v>
      </c>
      <c r="L604" t="s">
        <v>500</v>
      </c>
      <c r="N604" t="s">
        <v>23</v>
      </c>
      <c r="O604" s="5" t="str">
        <f t="shared" si="78"/>
        <v>N</v>
      </c>
      <c r="P604" t="s">
        <v>475</v>
      </c>
      <c r="Q604" s="200" t="s">
        <v>475</v>
      </c>
      <c r="R604" s="200" t="str">
        <f t="shared" si="84"/>
        <v/>
      </c>
      <c r="S604" s="201"/>
      <c r="T604" t="s">
        <v>475</v>
      </c>
      <c r="U604" s="201"/>
      <c r="W604" s="201"/>
      <c r="X604" s="202">
        <v>0</v>
      </c>
      <c r="Y604" s="200" t="s">
        <v>475</v>
      </c>
      <c r="Z604" s="5" t="s">
        <v>475</v>
      </c>
      <c r="AA604" s="200" t="str">
        <f t="shared" si="79"/>
        <v/>
      </c>
      <c r="AB604" s="200" t="str">
        <f t="shared" si="80"/>
        <v/>
      </c>
      <c r="AC604" s="201"/>
      <c r="AD604" s="201"/>
      <c r="AE604" s="77">
        <f t="shared" si="81"/>
        <v>0</v>
      </c>
      <c r="AF604" s="77">
        <f t="shared" si="82"/>
        <v>0</v>
      </c>
      <c r="AG604" s="77">
        <f t="array" ref="AG604">IFERROR($D604*U,0)</f>
        <v>0</v>
      </c>
      <c r="AH604" s="77">
        <f t="shared" si="77"/>
        <v>0</v>
      </c>
      <c r="AI604" s="77">
        <f t="shared" si="77"/>
        <v>0</v>
      </c>
      <c r="AJ604" s="203"/>
      <c r="AK604" s="203"/>
      <c r="AL604" s="203"/>
      <c r="AM604" s="203"/>
      <c r="AN604" t="s">
        <v>475</v>
      </c>
      <c r="AO604" t="s">
        <v>475</v>
      </c>
      <c r="AP604" t="s">
        <v>475</v>
      </c>
    </row>
    <row r="605" spans="1:42" customFormat="1" x14ac:dyDescent="0.25">
      <c r="A605" s="198">
        <v>45291</v>
      </c>
      <c r="B605" t="s">
        <v>1827</v>
      </c>
      <c r="C605" t="s">
        <v>1828</v>
      </c>
      <c r="D605" s="5">
        <f t="shared" si="83"/>
        <v>712910.81</v>
      </c>
      <c r="E605" s="199">
        <v>1</v>
      </c>
      <c r="F605" s="5">
        <v>1234050.22</v>
      </c>
      <c r="G605" s="5">
        <v>521139.41</v>
      </c>
      <c r="H605" s="1" t="s">
        <v>24</v>
      </c>
      <c r="I605" t="s">
        <v>473</v>
      </c>
      <c r="J605" t="s">
        <v>474</v>
      </c>
      <c r="K605">
        <v>0</v>
      </c>
      <c r="L605" t="s">
        <v>473</v>
      </c>
      <c r="M605" t="s">
        <v>473</v>
      </c>
      <c r="N605" t="s">
        <v>23</v>
      </c>
      <c r="O605" s="5" t="str">
        <f t="shared" si="78"/>
        <v>N</v>
      </c>
      <c r="P605" t="s">
        <v>475</v>
      </c>
      <c r="Q605" s="200" t="s">
        <v>475</v>
      </c>
      <c r="R605" s="200" t="str">
        <f t="shared" si="84"/>
        <v/>
      </c>
      <c r="S605" s="201"/>
      <c r="T605" t="s">
        <v>475</v>
      </c>
      <c r="U605" s="201"/>
      <c r="W605" s="201"/>
      <c r="X605" s="202">
        <v>0</v>
      </c>
      <c r="Y605" s="200" t="s">
        <v>475</v>
      </c>
      <c r="Z605" s="5" t="s">
        <v>475</v>
      </c>
      <c r="AA605" s="200" t="str">
        <f t="shared" si="79"/>
        <v/>
      </c>
      <c r="AB605" s="200" t="str">
        <f t="shared" si="80"/>
        <v/>
      </c>
      <c r="AC605" s="201"/>
      <c r="AD605" s="201"/>
      <c r="AE605" s="77">
        <f t="shared" si="81"/>
        <v>0</v>
      </c>
      <c r="AF605" s="77">
        <f t="shared" si="82"/>
        <v>0</v>
      </c>
      <c r="AG605" s="77">
        <f t="array" ref="AG605">IFERROR($D605*U,0)</f>
        <v>0</v>
      </c>
      <c r="AH605" s="77">
        <f t="shared" ref="AH605:AI668" si="85">IFERROR($D605*AA605,0)</f>
        <v>0</v>
      </c>
      <c r="AI605" s="77">
        <f t="shared" si="85"/>
        <v>0</v>
      </c>
      <c r="AJ605" s="203"/>
      <c r="AK605" s="203"/>
      <c r="AL605" s="203"/>
      <c r="AM605" s="203"/>
      <c r="AN605" t="s">
        <v>475</v>
      </c>
      <c r="AO605" t="s">
        <v>475</v>
      </c>
      <c r="AP605" t="s">
        <v>475</v>
      </c>
    </row>
    <row r="606" spans="1:42" customFormat="1" x14ac:dyDescent="0.25">
      <c r="A606" s="198">
        <v>45291</v>
      </c>
      <c r="B606" t="s">
        <v>1829</v>
      </c>
      <c r="C606" t="s">
        <v>1830</v>
      </c>
      <c r="D606" s="5">
        <f t="shared" si="83"/>
        <v>63640.479999999996</v>
      </c>
      <c r="E606" s="199">
        <v>1</v>
      </c>
      <c r="F606" s="5">
        <v>74523.95</v>
      </c>
      <c r="G606" s="5">
        <v>10883.47</v>
      </c>
      <c r="H606" s="1" t="s">
        <v>24</v>
      </c>
      <c r="I606" t="s">
        <v>473</v>
      </c>
      <c r="J606" t="s">
        <v>474</v>
      </c>
      <c r="K606">
        <v>0</v>
      </c>
      <c r="L606" t="s">
        <v>473</v>
      </c>
      <c r="M606" t="s">
        <v>473</v>
      </c>
      <c r="N606" t="s">
        <v>23</v>
      </c>
      <c r="O606" s="5" t="str">
        <f t="shared" si="78"/>
        <v>N</v>
      </c>
      <c r="P606" t="s">
        <v>475</v>
      </c>
      <c r="Q606" s="200" t="s">
        <v>475</v>
      </c>
      <c r="R606" s="200" t="str">
        <f t="shared" si="84"/>
        <v/>
      </c>
      <c r="S606" s="201"/>
      <c r="T606" t="s">
        <v>475</v>
      </c>
      <c r="U606" s="201"/>
      <c r="W606" s="201"/>
      <c r="X606" s="202">
        <v>0</v>
      </c>
      <c r="Y606" s="200" t="s">
        <v>475</v>
      </c>
      <c r="Z606" s="5" t="s">
        <v>475</v>
      </c>
      <c r="AA606" s="200" t="str">
        <f t="shared" si="79"/>
        <v/>
      </c>
      <c r="AB606" s="200" t="str">
        <f t="shared" si="80"/>
        <v/>
      </c>
      <c r="AC606" s="201"/>
      <c r="AD606" s="201"/>
      <c r="AE606" s="77">
        <f t="shared" si="81"/>
        <v>0</v>
      </c>
      <c r="AF606" s="77">
        <f t="shared" si="82"/>
        <v>0</v>
      </c>
      <c r="AG606" s="77">
        <f t="array" ref="AG606">IFERROR($D606*U,0)</f>
        <v>0</v>
      </c>
      <c r="AH606" s="77">
        <f t="shared" si="85"/>
        <v>0</v>
      </c>
      <c r="AI606" s="77">
        <f t="shared" si="85"/>
        <v>0</v>
      </c>
      <c r="AJ606" s="203"/>
      <c r="AK606" s="203"/>
      <c r="AL606" s="203"/>
      <c r="AM606" s="203"/>
      <c r="AN606" t="s">
        <v>475</v>
      </c>
      <c r="AO606" t="s">
        <v>475</v>
      </c>
      <c r="AP606" t="s">
        <v>475</v>
      </c>
    </row>
    <row r="607" spans="1:42" customFormat="1" x14ac:dyDescent="0.25">
      <c r="A607" s="198">
        <v>45291</v>
      </c>
      <c r="B607" t="s">
        <v>1831</v>
      </c>
      <c r="C607" t="s">
        <v>1832</v>
      </c>
      <c r="D607" s="5">
        <f t="shared" si="83"/>
        <v>63669.66</v>
      </c>
      <c r="E607" s="199">
        <v>1</v>
      </c>
      <c r="F607" s="5">
        <v>83429.19</v>
      </c>
      <c r="G607" s="5">
        <v>19759.53</v>
      </c>
      <c r="H607" s="1" t="s">
        <v>24</v>
      </c>
      <c r="I607" t="s">
        <v>473</v>
      </c>
      <c r="J607" t="s">
        <v>474</v>
      </c>
      <c r="K607">
        <v>0</v>
      </c>
      <c r="L607" t="s">
        <v>473</v>
      </c>
      <c r="M607" t="s">
        <v>473</v>
      </c>
      <c r="N607" t="s">
        <v>23</v>
      </c>
      <c r="O607" s="5" t="str">
        <f t="shared" si="78"/>
        <v>N</v>
      </c>
      <c r="P607" t="s">
        <v>475</v>
      </c>
      <c r="Q607" s="200" t="s">
        <v>475</v>
      </c>
      <c r="R607" s="200" t="str">
        <f t="shared" si="84"/>
        <v/>
      </c>
      <c r="S607" s="201"/>
      <c r="T607" t="s">
        <v>475</v>
      </c>
      <c r="U607" s="201"/>
      <c r="W607" s="201"/>
      <c r="X607" s="202">
        <v>0</v>
      </c>
      <c r="Y607" s="200" t="s">
        <v>475</v>
      </c>
      <c r="Z607" s="5" t="s">
        <v>475</v>
      </c>
      <c r="AA607" s="200" t="str">
        <f t="shared" si="79"/>
        <v/>
      </c>
      <c r="AB607" s="200" t="str">
        <f t="shared" si="80"/>
        <v/>
      </c>
      <c r="AC607" s="201"/>
      <c r="AD607" s="201"/>
      <c r="AE607" s="77">
        <f t="shared" si="81"/>
        <v>0</v>
      </c>
      <c r="AF607" s="77">
        <f t="shared" si="82"/>
        <v>0</v>
      </c>
      <c r="AG607" s="77">
        <f t="array" ref="AG607">IFERROR($D607*U,0)</f>
        <v>0</v>
      </c>
      <c r="AH607" s="77">
        <f t="shared" si="85"/>
        <v>0</v>
      </c>
      <c r="AI607" s="77">
        <f t="shared" si="85"/>
        <v>0</v>
      </c>
      <c r="AJ607" s="203"/>
      <c r="AK607" s="203"/>
      <c r="AL607" s="203"/>
      <c r="AM607" s="203"/>
      <c r="AN607" t="s">
        <v>475</v>
      </c>
      <c r="AO607" t="s">
        <v>475</v>
      </c>
      <c r="AP607" t="s">
        <v>475</v>
      </c>
    </row>
    <row r="608" spans="1:42" customFormat="1" x14ac:dyDescent="0.25">
      <c r="A608" s="198">
        <v>45291</v>
      </c>
      <c r="B608" t="s">
        <v>1833</v>
      </c>
      <c r="C608" t="s">
        <v>1834</v>
      </c>
      <c r="D608" s="5">
        <f t="shared" si="83"/>
        <v>409606.99000000005</v>
      </c>
      <c r="E608" s="199">
        <v>0</v>
      </c>
      <c r="F608" s="5">
        <v>409606.99000000005</v>
      </c>
      <c r="G608" s="5">
        <v>0</v>
      </c>
      <c r="H608" s="1" t="s">
        <v>24</v>
      </c>
      <c r="I608" t="s">
        <v>473</v>
      </c>
      <c r="J608" t="s">
        <v>474</v>
      </c>
      <c r="K608">
        <v>0</v>
      </c>
      <c r="L608" t="s">
        <v>473</v>
      </c>
      <c r="M608" t="s">
        <v>473</v>
      </c>
      <c r="N608" t="s">
        <v>23</v>
      </c>
      <c r="O608" s="5" t="str">
        <f t="shared" si="78"/>
        <v>N</v>
      </c>
      <c r="P608" t="s">
        <v>475</v>
      </c>
      <c r="Q608" s="200" t="s">
        <v>475</v>
      </c>
      <c r="R608" s="200" t="str">
        <f t="shared" si="84"/>
        <v/>
      </c>
      <c r="S608" s="201"/>
      <c r="T608" t="s">
        <v>475</v>
      </c>
      <c r="U608" s="201"/>
      <c r="W608" s="201"/>
      <c r="X608" s="202">
        <v>0</v>
      </c>
      <c r="Y608" s="200" t="s">
        <v>475</v>
      </c>
      <c r="Z608" s="5" t="s">
        <v>475</v>
      </c>
      <c r="AA608" s="200" t="str">
        <f t="shared" si="79"/>
        <v/>
      </c>
      <c r="AB608" s="200" t="str">
        <f t="shared" si="80"/>
        <v/>
      </c>
      <c r="AC608" s="201"/>
      <c r="AD608" s="201"/>
      <c r="AE608" s="77">
        <f t="shared" si="81"/>
        <v>0</v>
      </c>
      <c r="AF608" s="77">
        <f t="shared" si="82"/>
        <v>0</v>
      </c>
      <c r="AG608" s="77">
        <f t="array" ref="AG608">IFERROR($D608*U,0)</f>
        <v>0</v>
      </c>
      <c r="AH608" s="77">
        <f t="shared" si="85"/>
        <v>0</v>
      </c>
      <c r="AI608" s="77">
        <f t="shared" si="85"/>
        <v>0</v>
      </c>
      <c r="AJ608" s="203"/>
      <c r="AK608" s="203"/>
      <c r="AL608" s="203"/>
      <c r="AM608" s="203"/>
      <c r="AN608" t="s">
        <v>475</v>
      </c>
      <c r="AO608" t="s">
        <v>475</v>
      </c>
      <c r="AP608" t="s">
        <v>475</v>
      </c>
    </row>
    <row r="609" spans="1:42" customFormat="1" x14ac:dyDescent="0.25">
      <c r="A609" s="198">
        <v>45291</v>
      </c>
      <c r="B609" t="s">
        <v>1835</v>
      </c>
      <c r="C609" t="s">
        <v>1836</v>
      </c>
      <c r="D609" s="5">
        <f t="shared" si="83"/>
        <v>564642.72</v>
      </c>
      <c r="E609" s="199">
        <v>1</v>
      </c>
      <c r="F609" s="5">
        <v>717558.32</v>
      </c>
      <c r="G609" s="5">
        <v>152915.6</v>
      </c>
      <c r="H609" s="1" t="s">
        <v>23</v>
      </c>
      <c r="I609" t="s">
        <v>500</v>
      </c>
      <c r="J609" t="s">
        <v>504</v>
      </c>
      <c r="K609">
        <v>1</v>
      </c>
      <c r="L609" t="s">
        <v>500</v>
      </c>
      <c r="N609" t="s">
        <v>24</v>
      </c>
      <c r="O609" s="5" t="str">
        <f t="shared" si="78"/>
        <v>N</v>
      </c>
      <c r="P609" t="s">
        <v>475</v>
      </c>
      <c r="Q609" s="200" t="s">
        <v>475</v>
      </c>
      <c r="R609" s="200" t="str">
        <f t="shared" si="84"/>
        <v/>
      </c>
      <c r="S609" s="201"/>
      <c r="T609" t="s">
        <v>475</v>
      </c>
      <c r="U609" s="201"/>
      <c r="W609" s="201"/>
      <c r="X609" s="202">
        <v>0</v>
      </c>
      <c r="Y609" s="200" t="s">
        <v>475</v>
      </c>
      <c r="Z609" s="5" t="s">
        <v>475</v>
      </c>
      <c r="AA609" s="200" t="str">
        <f t="shared" si="79"/>
        <v/>
      </c>
      <c r="AB609" s="200" t="str">
        <f t="shared" si="80"/>
        <v/>
      </c>
      <c r="AC609" s="201"/>
      <c r="AD609" s="201"/>
      <c r="AE609" s="77">
        <f t="shared" si="81"/>
        <v>0</v>
      </c>
      <c r="AF609" s="77">
        <f t="shared" si="82"/>
        <v>0</v>
      </c>
      <c r="AG609" s="77">
        <f t="array" ref="AG609">IFERROR($D609*U,0)</f>
        <v>0</v>
      </c>
      <c r="AH609" s="77">
        <f t="shared" si="85"/>
        <v>0</v>
      </c>
      <c r="AI609" s="77">
        <f t="shared" si="85"/>
        <v>0</v>
      </c>
      <c r="AJ609" s="203"/>
      <c r="AK609" s="203"/>
      <c r="AL609" s="203"/>
      <c r="AM609" s="203"/>
      <c r="AN609" t="s">
        <v>475</v>
      </c>
      <c r="AO609" t="s">
        <v>475</v>
      </c>
      <c r="AP609" t="s">
        <v>475</v>
      </c>
    </row>
    <row r="610" spans="1:42" customFormat="1" x14ac:dyDescent="0.25">
      <c r="A610" s="198">
        <v>45291</v>
      </c>
      <c r="B610" t="s">
        <v>1837</v>
      </c>
      <c r="C610" t="s">
        <v>1838</v>
      </c>
      <c r="D610" s="5">
        <f t="shared" si="83"/>
        <v>896951.30999999994</v>
      </c>
      <c r="E610" s="199">
        <v>1</v>
      </c>
      <c r="F610" s="5">
        <v>908718.19</v>
      </c>
      <c r="G610" s="5">
        <v>11766.88</v>
      </c>
      <c r="H610" s="1" t="s">
        <v>23</v>
      </c>
      <c r="I610" t="s">
        <v>500</v>
      </c>
      <c r="J610" t="s">
        <v>474</v>
      </c>
      <c r="K610">
        <v>0</v>
      </c>
      <c r="L610" t="s">
        <v>500</v>
      </c>
      <c r="N610" t="s">
        <v>23</v>
      </c>
      <c r="O610" s="5" t="str">
        <f t="shared" si="78"/>
        <v>N</v>
      </c>
      <c r="P610" t="s">
        <v>475</v>
      </c>
      <c r="Q610" s="200" t="s">
        <v>475</v>
      </c>
      <c r="R610" s="200" t="str">
        <f t="shared" si="84"/>
        <v/>
      </c>
      <c r="S610" s="201"/>
      <c r="T610" t="s">
        <v>475</v>
      </c>
      <c r="U610" s="201"/>
      <c r="W610" s="201"/>
      <c r="X610" s="202">
        <v>0</v>
      </c>
      <c r="Y610" s="200" t="s">
        <v>475</v>
      </c>
      <c r="Z610" s="5" t="s">
        <v>475</v>
      </c>
      <c r="AA610" s="200" t="str">
        <f t="shared" si="79"/>
        <v/>
      </c>
      <c r="AB610" s="200" t="str">
        <f t="shared" si="80"/>
        <v/>
      </c>
      <c r="AC610" s="201"/>
      <c r="AD610" s="201"/>
      <c r="AE610" s="77">
        <f t="shared" si="81"/>
        <v>0</v>
      </c>
      <c r="AF610" s="77">
        <f t="shared" si="82"/>
        <v>0</v>
      </c>
      <c r="AG610" s="77">
        <f t="array" ref="AG610">IFERROR($D610*U,0)</f>
        <v>0</v>
      </c>
      <c r="AH610" s="77">
        <f t="shared" si="85"/>
        <v>0</v>
      </c>
      <c r="AI610" s="77">
        <f t="shared" si="85"/>
        <v>0</v>
      </c>
      <c r="AJ610" s="203"/>
      <c r="AK610" s="203"/>
      <c r="AL610" s="203"/>
      <c r="AM610" s="203"/>
      <c r="AN610" t="s">
        <v>475</v>
      </c>
      <c r="AO610" t="s">
        <v>475</v>
      </c>
      <c r="AP610" t="s">
        <v>475</v>
      </c>
    </row>
    <row r="611" spans="1:42" customFormat="1" x14ac:dyDescent="0.25">
      <c r="A611" s="198">
        <v>45291</v>
      </c>
      <c r="B611" t="s">
        <v>1839</v>
      </c>
      <c r="C611" t="s">
        <v>1840</v>
      </c>
      <c r="D611" s="5">
        <f t="shared" si="83"/>
        <v>85061.76999999999</v>
      </c>
      <c r="E611" s="199">
        <v>1</v>
      </c>
      <c r="F611" s="5">
        <v>197691.84</v>
      </c>
      <c r="G611" s="5">
        <v>112630.07</v>
      </c>
      <c r="H611" s="1" t="s">
        <v>24</v>
      </c>
      <c r="I611" t="s">
        <v>473</v>
      </c>
      <c r="J611" t="s">
        <v>474</v>
      </c>
      <c r="K611">
        <v>0</v>
      </c>
      <c r="L611" t="s">
        <v>473</v>
      </c>
      <c r="M611" t="s">
        <v>473</v>
      </c>
      <c r="N611" t="s">
        <v>23</v>
      </c>
      <c r="O611" s="5" t="str">
        <f t="shared" si="78"/>
        <v>N</v>
      </c>
      <c r="P611" t="s">
        <v>475</v>
      </c>
      <c r="Q611" s="200" t="s">
        <v>475</v>
      </c>
      <c r="R611" s="200" t="str">
        <f t="shared" si="84"/>
        <v/>
      </c>
      <c r="S611" s="201"/>
      <c r="T611" t="s">
        <v>475</v>
      </c>
      <c r="U611" s="201"/>
      <c r="W611" s="201"/>
      <c r="X611" s="202">
        <v>0</v>
      </c>
      <c r="Y611" s="200" t="s">
        <v>475</v>
      </c>
      <c r="Z611" s="5" t="s">
        <v>475</v>
      </c>
      <c r="AA611" s="200" t="str">
        <f t="shared" si="79"/>
        <v/>
      </c>
      <c r="AB611" s="200" t="str">
        <f t="shared" si="80"/>
        <v/>
      </c>
      <c r="AC611" s="201"/>
      <c r="AD611" s="201"/>
      <c r="AE611" s="77">
        <f t="shared" si="81"/>
        <v>0</v>
      </c>
      <c r="AF611" s="77">
        <f t="shared" si="82"/>
        <v>0</v>
      </c>
      <c r="AG611" s="77">
        <f t="array" ref="AG611">IFERROR($D611*U,0)</f>
        <v>0</v>
      </c>
      <c r="AH611" s="77">
        <f t="shared" si="85"/>
        <v>0</v>
      </c>
      <c r="AI611" s="77">
        <f t="shared" si="85"/>
        <v>0</v>
      </c>
      <c r="AJ611" s="203"/>
      <c r="AK611" s="203"/>
      <c r="AL611" s="203"/>
      <c r="AM611" s="203"/>
      <c r="AN611" t="s">
        <v>475</v>
      </c>
      <c r="AO611" t="s">
        <v>475</v>
      </c>
      <c r="AP611" t="s">
        <v>475</v>
      </c>
    </row>
    <row r="612" spans="1:42" customFormat="1" x14ac:dyDescent="0.25">
      <c r="A612" s="198">
        <v>45291</v>
      </c>
      <c r="B612" t="s">
        <v>1841</v>
      </c>
      <c r="C612" t="s">
        <v>1842</v>
      </c>
      <c r="D612" s="5">
        <f t="shared" si="83"/>
        <v>0</v>
      </c>
      <c r="E612" s="199">
        <v>1</v>
      </c>
      <c r="F612" s="5">
        <v>54321.86</v>
      </c>
      <c r="G612" s="5">
        <v>126261.84</v>
      </c>
      <c r="H612" s="1" t="s">
        <v>24</v>
      </c>
      <c r="I612" t="s">
        <v>473</v>
      </c>
      <c r="J612" t="s">
        <v>474</v>
      </c>
      <c r="K612">
        <v>0</v>
      </c>
      <c r="L612" t="s">
        <v>473</v>
      </c>
      <c r="M612" t="s">
        <v>473</v>
      </c>
      <c r="N612" t="s">
        <v>23</v>
      </c>
      <c r="O612" s="5" t="str">
        <f t="shared" si="78"/>
        <v>N</v>
      </c>
      <c r="P612" t="s">
        <v>475</v>
      </c>
      <c r="Q612" s="200" t="s">
        <v>475</v>
      </c>
      <c r="R612" s="200" t="str">
        <f t="shared" si="84"/>
        <v/>
      </c>
      <c r="S612" s="201"/>
      <c r="T612" t="s">
        <v>475</v>
      </c>
      <c r="U612" s="201"/>
      <c r="W612" s="201"/>
      <c r="X612" s="202">
        <v>0</v>
      </c>
      <c r="Y612" s="200" t="s">
        <v>475</v>
      </c>
      <c r="Z612" s="5" t="s">
        <v>475</v>
      </c>
      <c r="AA612" s="200" t="str">
        <f t="shared" si="79"/>
        <v/>
      </c>
      <c r="AB612" s="200" t="str">
        <f t="shared" si="80"/>
        <v/>
      </c>
      <c r="AC612" s="201"/>
      <c r="AD612" s="201"/>
      <c r="AE612" s="77">
        <f t="shared" si="81"/>
        <v>0</v>
      </c>
      <c r="AF612" s="77">
        <f t="shared" si="82"/>
        <v>0</v>
      </c>
      <c r="AG612" s="77">
        <f t="array" ref="AG612">IFERROR($D612*U,0)</f>
        <v>0</v>
      </c>
      <c r="AH612" s="77">
        <f t="shared" si="85"/>
        <v>0</v>
      </c>
      <c r="AI612" s="77">
        <f t="shared" si="85"/>
        <v>0</v>
      </c>
      <c r="AJ612" s="203"/>
      <c r="AK612" s="203"/>
      <c r="AL612" s="203"/>
      <c r="AM612" s="203"/>
      <c r="AN612" t="s">
        <v>475</v>
      </c>
      <c r="AO612" t="s">
        <v>475</v>
      </c>
      <c r="AP612" t="s">
        <v>475</v>
      </c>
    </row>
    <row r="613" spans="1:42" customFormat="1" x14ac:dyDescent="0.25">
      <c r="A613" s="198">
        <v>45291</v>
      </c>
      <c r="B613" t="s">
        <v>1843</v>
      </c>
      <c r="C613" t="s">
        <v>1844</v>
      </c>
      <c r="D613" s="5">
        <f t="shared" si="83"/>
        <v>80482.98</v>
      </c>
      <c r="E613" s="199">
        <v>0</v>
      </c>
      <c r="F613" s="5">
        <v>80482.98</v>
      </c>
      <c r="G613" s="5">
        <v>0</v>
      </c>
      <c r="H613" s="1" t="s">
        <v>24</v>
      </c>
      <c r="I613" t="s">
        <v>473</v>
      </c>
      <c r="J613" t="s">
        <v>474</v>
      </c>
      <c r="K613">
        <v>0</v>
      </c>
      <c r="L613" t="s">
        <v>473</v>
      </c>
      <c r="M613" t="s">
        <v>473</v>
      </c>
      <c r="N613" t="s">
        <v>23</v>
      </c>
      <c r="O613" s="5" t="str">
        <f t="shared" si="78"/>
        <v>N</v>
      </c>
      <c r="P613" t="s">
        <v>475</v>
      </c>
      <c r="Q613" s="200" t="s">
        <v>475</v>
      </c>
      <c r="R613" s="200" t="str">
        <f t="shared" si="84"/>
        <v/>
      </c>
      <c r="S613" s="201"/>
      <c r="T613" t="s">
        <v>475</v>
      </c>
      <c r="U613" s="201"/>
      <c r="W613" s="201"/>
      <c r="X613" s="202">
        <v>0</v>
      </c>
      <c r="Y613" s="200" t="s">
        <v>475</v>
      </c>
      <c r="Z613" s="5" t="s">
        <v>475</v>
      </c>
      <c r="AA613" s="200" t="str">
        <f t="shared" si="79"/>
        <v/>
      </c>
      <c r="AB613" s="200" t="str">
        <f t="shared" si="80"/>
        <v/>
      </c>
      <c r="AC613" s="201"/>
      <c r="AD613" s="201"/>
      <c r="AE613" s="77">
        <f t="shared" si="81"/>
        <v>0</v>
      </c>
      <c r="AF613" s="77">
        <f t="shared" si="82"/>
        <v>0</v>
      </c>
      <c r="AG613" s="77">
        <f t="array" ref="AG613">IFERROR($D613*U,0)</f>
        <v>0</v>
      </c>
      <c r="AH613" s="77">
        <f t="shared" si="85"/>
        <v>0</v>
      </c>
      <c r="AI613" s="77">
        <f t="shared" si="85"/>
        <v>0</v>
      </c>
      <c r="AJ613" s="203"/>
      <c r="AK613" s="203"/>
      <c r="AL613" s="203"/>
      <c r="AM613" s="203"/>
      <c r="AN613" t="s">
        <v>475</v>
      </c>
      <c r="AO613" t="s">
        <v>475</v>
      </c>
      <c r="AP613" t="s">
        <v>475</v>
      </c>
    </row>
    <row r="614" spans="1:42" customFormat="1" x14ac:dyDescent="0.25">
      <c r="A614" s="198">
        <v>45291</v>
      </c>
      <c r="B614" t="s">
        <v>1845</v>
      </c>
      <c r="C614" t="s">
        <v>1846</v>
      </c>
      <c r="D614" s="5">
        <f t="shared" si="83"/>
        <v>3970.2299999999996</v>
      </c>
      <c r="E614" s="199">
        <v>1</v>
      </c>
      <c r="F614" s="5">
        <v>23032.05</v>
      </c>
      <c r="G614" s="5">
        <v>19061.82</v>
      </c>
      <c r="H614" s="1" t="s">
        <v>23</v>
      </c>
      <c r="I614" t="s">
        <v>500</v>
      </c>
      <c r="J614" t="s">
        <v>474</v>
      </c>
      <c r="K614">
        <v>0</v>
      </c>
      <c r="L614" t="s">
        <v>500</v>
      </c>
      <c r="N614" t="s">
        <v>23</v>
      </c>
      <c r="O614" s="5" t="str">
        <f t="shared" si="78"/>
        <v>N</v>
      </c>
      <c r="P614" t="s">
        <v>475</v>
      </c>
      <c r="Q614" s="200" t="s">
        <v>475</v>
      </c>
      <c r="R614" s="200" t="str">
        <f t="shared" si="84"/>
        <v/>
      </c>
      <c r="S614" s="201"/>
      <c r="T614" t="s">
        <v>475</v>
      </c>
      <c r="U614" s="201"/>
      <c r="W614" s="201"/>
      <c r="X614" s="202">
        <v>0</v>
      </c>
      <c r="Y614" s="200" t="s">
        <v>475</v>
      </c>
      <c r="Z614" s="5" t="s">
        <v>475</v>
      </c>
      <c r="AA614" s="200" t="str">
        <f t="shared" si="79"/>
        <v/>
      </c>
      <c r="AB614" s="200" t="str">
        <f t="shared" si="80"/>
        <v/>
      </c>
      <c r="AC614" s="201"/>
      <c r="AD614" s="201"/>
      <c r="AE614" s="77">
        <f t="shared" si="81"/>
        <v>0</v>
      </c>
      <c r="AF614" s="77">
        <f t="shared" si="82"/>
        <v>0</v>
      </c>
      <c r="AG614" s="77">
        <f t="array" ref="AG614">IFERROR($D614*U,0)</f>
        <v>0</v>
      </c>
      <c r="AH614" s="77">
        <f t="shared" si="85"/>
        <v>0</v>
      </c>
      <c r="AI614" s="77">
        <f t="shared" si="85"/>
        <v>0</v>
      </c>
      <c r="AJ614" s="203"/>
      <c r="AK614" s="203"/>
      <c r="AL614" s="203"/>
      <c r="AM614" s="203"/>
      <c r="AN614" t="s">
        <v>475</v>
      </c>
      <c r="AO614" t="s">
        <v>475</v>
      </c>
      <c r="AP614" t="s">
        <v>475</v>
      </c>
    </row>
    <row r="615" spans="1:42" customFormat="1" x14ac:dyDescent="0.25">
      <c r="A615" s="198">
        <v>45291</v>
      </c>
      <c r="B615" t="s">
        <v>1847</v>
      </c>
      <c r="C615" t="s">
        <v>1848</v>
      </c>
      <c r="D615" s="5">
        <f t="shared" si="83"/>
        <v>269580.27</v>
      </c>
      <c r="E615" s="199">
        <v>1</v>
      </c>
      <c r="F615" s="5">
        <v>286856.64</v>
      </c>
      <c r="G615" s="5">
        <v>17276.37</v>
      </c>
      <c r="H615" s="1" t="s">
        <v>24</v>
      </c>
      <c r="I615" t="s">
        <v>473</v>
      </c>
      <c r="J615" t="s">
        <v>474</v>
      </c>
      <c r="K615">
        <v>0</v>
      </c>
      <c r="L615" t="s">
        <v>473</v>
      </c>
      <c r="M615" t="s">
        <v>473</v>
      </c>
      <c r="N615" t="s">
        <v>23</v>
      </c>
      <c r="O615" s="5" t="str">
        <f t="shared" si="78"/>
        <v>N</v>
      </c>
      <c r="P615" t="s">
        <v>475</v>
      </c>
      <c r="Q615" s="200" t="s">
        <v>475</v>
      </c>
      <c r="R615" s="200" t="str">
        <f t="shared" si="84"/>
        <v/>
      </c>
      <c r="S615" s="201"/>
      <c r="T615" t="s">
        <v>475</v>
      </c>
      <c r="U615" s="201"/>
      <c r="W615" s="201"/>
      <c r="X615" s="202">
        <v>0</v>
      </c>
      <c r="Y615" s="200" t="s">
        <v>475</v>
      </c>
      <c r="Z615" s="5" t="s">
        <v>475</v>
      </c>
      <c r="AA615" s="200" t="str">
        <f t="shared" si="79"/>
        <v/>
      </c>
      <c r="AB615" s="200" t="str">
        <f t="shared" si="80"/>
        <v/>
      </c>
      <c r="AC615" s="201"/>
      <c r="AD615" s="201"/>
      <c r="AE615" s="77">
        <f t="shared" si="81"/>
        <v>0</v>
      </c>
      <c r="AF615" s="77">
        <f t="shared" si="82"/>
        <v>0</v>
      </c>
      <c r="AG615" s="77">
        <f t="array" ref="AG615">IFERROR($D615*U,0)</f>
        <v>0</v>
      </c>
      <c r="AH615" s="77">
        <f t="shared" si="85"/>
        <v>0</v>
      </c>
      <c r="AI615" s="77">
        <f t="shared" si="85"/>
        <v>0</v>
      </c>
      <c r="AJ615" s="203"/>
      <c r="AK615" s="203"/>
      <c r="AL615" s="203"/>
      <c r="AM615" s="203"/>
      <c r="AN615" t="s">
        <v>475</v>
      </c>
      <c r="AO615" t="s">
        <v>475</v>
      </c>
      <c r="AP615" t="s">
        <v>475</v>
      </c>
    </row>
    <row r="616" spans="1:42" customFormat="1" x14ac:dyDescent="0.25">
      <c r="A616" s="198">
        <v>45291</v>
      </c>
      <c r="B616" t="s">
        <v>1849</v>
      </c>
      <c r="C616" t="s">
        <v>1850</v>
      </c>
      <c r="D616" s="5">
        <f t="shared" si="83"/>
        <v>2529891.9299999997</v>
      </c>
      <c r="E616" s="199">
        <v>1</v>
      </c>
      <c r="F616" s="5">
        <v>2638972.7299999995</v>
      </c>
      <c r="G616" s="5">
        <v>109080.8</v>
      </c>
      <c r="H616" s="1" t="s">
        <v>23</v>
      </c>
      <c r="I616" t="s">
        <v>500</v>
      </c>
      <c r="J616" t="s">
        <v>504</v>
      </c>
      <c r="K616">
        <v>1</v>
      </c>
      <c r="L616" t="s">
        <v>500</v>
      </c>
      <c r="M616" s="208" t="s">
        <v>506</v>
      </c>
      <c r="N616" t="s">
        <v>24</v>
      </c>
      <c r="O616" s="5" t="str">
        <f t="shared" si="78"/>
        <v>N</v>
      </c>
      <c r="P616" t="s">
        <v>475</v>
      </c>
      <c r="Q616" s="200" t="s">
        <v>475</v>
      </c>
      <c r="R616" s="200" t="str">
        <f t="shared" si="84"/>
        <v/>
      </c>
      <c r="S616" s="201"/>
      <c r="T616" t="s">
        <v>475</v>
      </c>
      <c r="U616" s="201"/>
      <c r="W616" s="201"/>
      <c r="X616" s="202">
        <v>0</v>
      </c>
      <c r="Y616" s="200" t="s">
        <v>475</v>
      </c>
      <c r="Z616" s="5" t="s">
        <v>475</v>
      </c>
      <c r="AA616" s="200" t="str">
        <f t="shared" si="79"/>
        <v/>
      </c>
      <c r="AB616" s="200" t="str">
        <f t="shared" si="80"/>
        <v/>
      </c>
      <c r="AC616" s="201"/>
      <c r="AD616" s="201"/>
      <c r="AE616" s="77">
        <f t="shared" si="81"/>
        <v>0</v>
      </c>
      <c r="AF616" s="77">
        <f t="shared" si="82"/>
        <v>0</v>
      </c>
      <c r="AG616" s="77">
        <f t="array" ref="AG616">IFERROR($D616*U,0)</f>
        <v>0</v>
      </c>
      <c r="AH616" s="77">
        <f t="shared" si="85"/>
        <v>0</v>
      </c>
      <c r="AI616" s="77">
        <f t="shared" si="85"/>
        <v>0</v>
      </c>
      <c r="AJ616" s="203"/>
      <c r="AK616" s="203"/>
      <c r="AL616" s="203"/>
      <c r="AM616" s="203"/>
      <c r="AN616" t="s">
        <v>22</v>
      </c>
      <c r="AO616" t="s">
        <v>571</v>
      </c>
      <c r="AP616" t="s">
        <v>475</v>
      </c>
    </row>
    <row r="617" spans="1:42" customFormat="1" x14ac:dyDescent="0.25">
      <c r="A617" s="198">
        <v>45291</v>
      </c>
      <c r="B617" t="s">
        <v>1851</v>
      </c>
      <c r="C617" t="s">
        <v>1852</v>
      </c>
      <c r="D617" s="5">
        <f t="shared" si="83"/>
        <v>0</v>
      </c>
      <c r="E617" s="199">
        <v>1</v>
      </c>
      <c r="F617" s="5">
        <v>38853.54</v>
      </c>
      <c r="G617" s="5">
        <v>39678.67</v>
      </c>
      <c r="H617" s="1" t="s">
        <v>23</v>
      </c>
      <c r="I617" t="s">
        <v>500</v>
      </c>
      <c r="J617" t="s">
        <v>474</v>
      </c>
      <c r="K617">
        <v>0</v>
      </c>
      <c r="L617" t="s">
        <v>500</v>
      </c>
      <c r="N617" t="s">
        <v>23</v>
      </c>
      <c r="O617" s="5" t="str">
        <f t="shared" si="78"/>
        <v>N</v>
      </c>
      <c r="P617" t="s">
        <v>475</v>
      </c>
      <c r="Q617" s="200" t="s">
        <v>475</v>
      </c>
      <c r="R617" s="200" t="str">
        <f t="shared" si="84"/>
        <v/>
      </c>
      <c r="S617" s="201"/>
      <c r="T617" t="s">
        <v>475</v>
      </c>
      <c r="U617" s="201"/>
      <c r="W617" s="201"/>
      <c r="X617" s="202">
        <v>0</v>
      </c>
      <c r="Y617" s="200" t="s">
        <v>475</v>
      </c>
      <c r="Z617" s="5" t="s">
        <v>475</v>
      </c>
      <c r="AA617" s="200" t="str">
        <f t="shared" si="79"/>
        <v/>
      </c>
      <c r="AB617" s="200" t="str">
        <f t="shared" si="80"/>
        <v/>
      </c>
      <c r="AC617" s="201"/>
      <c r="AD617" s="201"/>
      <c r="AE617" s="77">
        <f t="shared" si="81"/>
        <v>0</v>
      </c>
      <c r="AF617" s="77">
        <f t="shared" si="82"/>
        <v>0</v>
      </c>
      <c r="AG617" s="77">
        <f t="array" ref="AG617">IFERROR($D617*U,0)</f>
        <v>0</v>
      </c>
      <c r="AH617" s="77">
        <f t="shared" si="85"/>
        <v>0</v>
      </c>
      <c r="AI617" s="77">
        <f t="shared" si="85"/>
        <v>0</v>
      </c>
      <c r="AJ617" s="203"/>
      <c r="AK617" s="203"/>
      <c r="AL617" s="203"/>
      <c r="AM617" s="203"/>
      <c r="AN617" t="s">
        <v>475</v>
      </c>
      <c r="AO617" t="s">
        <v>475</v>
      </c>
      <c r="AP617" t="s">
        <v>475</v>
      </c>
    </row>
    <row r="618" spans="1:42" customFormat="1" x14ac:dyDescent="0.25">
      <c r="A618" s="198">
        <v>45291</v>
      </c>
      <c r="B618" t="s">
        <v>1853</v>
      </c>
      <c r="C618" t="s">
        <v>1854</v>
      </c>
      <c r="D618" s="5">
        <f t="shared" si="83"/>
        <v>27728485.979999997</v>
      </c>
      <c r="E618" s="199">
        <v>1</v>
      </c>
      <c r="F618" s="5">
        <v>27741528.239999998</v>
      </c>
      <c r="G618" s="5">
        <v>13042.26</v>
      </c>
      <c r="H618" s="1" t="s">
        <v>24</v>
      </c>
      <c r="I618" t="s">
        <v>473</v>
      </c>
      <c r="J618" t="s">
        <v>474</v>
      </c>
      <c r="K618">
        <v>0</v>
      </c>
      <c r="L618" t="s">
        <v>473</v>
      </c>
      <c r="M618" t="s">
        <v>473</v>
      </c>
      <c r="N618" t="s">
        <v>23</v>
      </c>
      <c r="O618" s="5" t="str">
        <f t="shared" si="78"/>
        <v>N</v>
      </c>
      <c r="P618" t="s">
        <v>475</v>
      </c>
      <c r="Q618" s="200" t="s">
        <v>475</v>
      </c>
      <c r="R618" s="200" t="str">
        <f t="shared" si="84"/>
        <v/>
      </c>
      <c r="S618" s="201"/>
      <c r="T618" t="s">
        <v>475</v>
      </c>
      <c r="U618" s="201"/>
      <c r="W618" s="201"/>
      <c r="X618" s="202">
        <v>0</v>
      </c>
      <c r="Y618" s="200" t="s">
        <v>475</v>
      </c>
      <c r="Z618" s="5" t="s">
        <v>475</v>
      </c>
      <c r="AA618" s="200" t="str">
        <f t="shared" si="79"/>
        <v/>
      </c>
      <c r="AB618" s="200" t="str">
        <f t="shared" si="80"/>
        <v/>
      </c>
      <c r="AC618" s="201"/>
      <c r="AD618" s="201"/>
      <c r="AE618" s="77">
        <f t="shared" si="81"/>
        <v>0</v>
      </c>
      <c r="AF618" s="77">
        <f t="shared" si="82"/>
        <v>0</v>
      </c>
      <c r="AG618" s="77">
        <f t="array" ref="AG618">IFERROR($D618*U,0)</f>
        <v>0</v>
      </c>
      <c r="AH618" s="77">
        <f t="shared" si="85"/>
        <v>0</v>
      </c>
      <c r="AI618" s="77">
        <f t="shared" si="85"/>
        <v>0</v>
      </c>
      <c r="AJ618" s="203"/>
      <c r="AK618" s="203"/>
      <c r="AL618" s="203"/>
      <c r="AM618" s="203"/>
      <c r="AN618" t="s">
        <v>475</v>
      </c>
      <c r="AO618" t="s">
        <v>475</v>
      </c>
      <c r="AP618" t="s">
        <v>475</v>
      </c>
    </row>
    <row r="619" spans="1:42" customFormat="1" x14ac:dyDescent="0.25">
      <c r="A619" s="198">
        <v>45291</v>
      </c>
      <c r="B619" t="s">
        <v>1855</v>
      </c>
      <c r="C619" t="s">
        <v>1856</v>
      </c>
      <c r="D619" s="5">
        <f t="shared" si="83"/>
        <v>872515.03</v>
      </c>
      <c r="E619" s="199">
        <v>1</v>
      </c>
      <c r="F619" s="5">
        <v>914712.27</v>
      </c>
      <c r="G619" s="5">
        <v>42197.24</v>
      </c>
      <c r="H619" s="1" t="s">
        <v>23</v>
      </c>
      <c r="I619" t="s">
        <v>500</v>
      </c>
      <c r="J619" t="s">
        <v>504</v>
      </c>
      <c r="K619">
        <v>1</v>
      </c>
      <c r="L619" t="s">
        <v>500</v>
      </c>
      <c r="M619" s="208" t="s">
        <v>506</v>
      </c>
      <c r="N619" t="s">
        <v>24</v>
      </c>
      <c r="O619" s="5" t="str">
        <f t="shared" si="78"/>
        <v>N</v>
      </c>
      <c r="P619" t="s">
        <v>475</v>
      </c>
      <c r="Q619" s="200" t="s">
        <v>475</v>
      </c>
      <c r="R619" s="200" t="str">
        <f t="shared" si="84"/>
        <v/>
      </c>
      <c r="S619" s="201"/>
      <c r="T619" t="s">
        <v>475</v>
      </c>
      <c r="U619" s="201"/>
      <c r="W619" s="201"/>
      <c r="X619" s="202">
        <v>0</v>
      </c>
      <c r="Y619" s="200" t="s">
        <v>475</v>
      </c>
      <c r="Z619" s="5" t="s">
        <v>475</v>
      </c>
      <c r="AA619" s="200" t="str">
        <f t="shared" si="79"/>
        <v/>
      </c>
      <c r="AB619" s="200" t="str">
        <f t="shared" si="80"/>
        <v/>
      </c>
      <c r="AC619" s="201"/>
      <c r="AD619" s="201"/>
      <c r="AE619" s="77">
        <f t="shared" si="81"/>
        <v>0</v>
      </c>
      <c r="AF619" s="77">
        <f t="shared" si="82"/>
        <v>0</v>
      </c>
      <c r="AG619" s="77">
        <f t="array" ref="AG619">IFERROR($D619*U,0)</f>
        <v>0</v>
      </c>
      <c r="AH619" s="77">
        <f t="shared" si="85"/>
        <v>0</v>
      </c>
      <c r="AI619" s="77">
        <f t="shared" si="85"/>
        <v>0</v>
      </c>
      <c r="AJ619" s="203"/>
      <c r="AK619" s="203"/>
      <c r="AL619" s="203"/>
      <c r="AM619" s="203"/>
      <c r="AN619" t="s">
        <v>22</v>
      </c>
      <c r="AO619">
        <v>0</v>
      </c>
      <c r="AP619" t="s">
        <v>475</v>
      </c>
    </row>
    <row r="620" spans="1:42" customFormat="1" x14ac:dyDescent="0.25">
      <c r="A620" s="198">
        <v>45291</v>
      </c>
      <c r="B620" t="s">
        <v>1857</v>
      </c>
      <c r="C620" t="s">
        <v>1858</v>
      </c>
      <c r="D620" s="5">
        <f t="shared" si="83"/>
        <v>1323232.53</v>
      </c>
      <c r="E620" s="199">
        <v>1</v>
      </c>
      <c r="F620" s="5">
        <v>1715107.05</v>
      </c>
      <c r="G620" s="5">
        <v>391874.52</v>
      </c>
      <c r="H620" s="1" t="s">
        <v>23</v>
      </c>
      <c r="I620" t="s">
        <v>500</v>
      </c>
      <c r="J620" t="s">
        <v>474</v>
      </c>
      <c r="K620">
        <v>0</v>
      </c>
      <c r="L620" t="s">
        <v>500</v>
      </c>
      <c r="N620" t="s">
        <v>23</v>
      </c>
      <c r="O620" s="5" t="str">
        <f t="shared" si="78"/>
        <v>N</v>
      </c>
      <c r="P620" t="s">
        <v>475</v>
      </c>
      <c r="Q620" s="200" t="s">
        <v>475</v>
      </c>
      <c r="R620" s="200" t="str">
        <f t="shared" si="84"/>
        <v/>
      </c>
      <c r="S620" s="201"/>
      <c r="T620" t="s">
        <v>475</v>
      </c>
      <c r="U620" s="201"/>
      <c r="W620" s="201"/>
      <c r="X620" s="202">
        <v>0</v>
      </c>
      <c r="Y620" s="200" t="s">
        <v>475</v>
      </c>
      <c r="Z620" s="5" t="s">
        <v>475</v>
      </c>
      <c r="AA620" s="200" t="str">
        <f t="shared" si="79"/>
        <v/>
      </c>
      <c r="AB620" s="200" t="str">
        <f t="shared" si="80"/>
        <v/>
      </c>
      <c r="AC620" s="201"/>
      <c r="AD620" s="201"/>
      <c r="AE620" s="77">
        <f t="shared" si="81"/>
        <v>0</v>
      </c>
      <c r="AF620" s="77">
        <f t="shared" si="82"/>
        <v>0</v>
      </c>
      <c r="AG620" s="77">
        <f t="array" ref="AG620">IFERROR($D620*U,0)</f>
        <v>0</v>
      </c>
      <c r="AH620" s="77">
        <f t="shared" si="85"/>
        <v>0</v>
      </c>
      <c r="AI620" s="77">
        <f t="shared" si="85"/>
        <v>0</v>
      </c>
      <c r="AJ620" s="203"/>
      <c r="AK620" s="203"/>
      <c r="AL620" s="203"/>
      <c r="AM620" s="203"/>
      <c r="AN620" t="s">
        <v>475</v>
      </c>
      <c r="AO620" t="s">
        <v>475</v>
      </c>
      <c r="AP620" t="s">
        <v>475</v>
      </c>
    </row>
    <row r="621" spans="1:42" customFormat="1" x14ac:dyDescent="0.25">
      <c r="A621" s="198">
        <v>45291</v>
      </c>
      <c r="B621" t="s">
        <v>1859</v>
      </c>
      <c r="C621" t="s">
        <v>1860</v>
      </c>
      <c r="D621" s="5">
        <f t="shared" si="83"/>
        <v>428835.1</v>
      </c>
      <c r="E621" s="199">
        <v>0</v>
      </c>
      <c r="F621" s="5">
        <v>428835.1</v>
      </c>
      <c r="G621" s="5">
        <v>0</v>
      </c>
      <c r="H621" s="1" t="s">
        <v>23</v>
      </c>
      <c r="I621" t="s">
        <v>500</v>
      </c>
      <c r="J621" t="s">
        <v>504</v>
      </c>
      <c r="K621">
        <v>1</v>
      </c>
      <c r="L621" t="s">
        <v>500</v>
      </c>
      <c r="N621" t="s">
        <v>24</v>
      </c>
      <c r="O621" s="5" t="str">
        <f t="shared" si="78"/>
        <v>N</v>
      </c>
      <c r="P621" t="s">
        <v>475</v>
      </c>
      <c r="Q621" s="200" t="s">
        <v>475</v>
      </c>
      <c r="R621" s="200" t="str">
        <f t="shared" si="84"/>
        <v/>
      </c>
      <c r="S621" s="201"/>
      <c r="T621" t="s">
        <v>475</v>
      </c>
      <c r="U621" s="201"/>
      <c r="W621" s="201"/>
      <c r="X621" s="202">
        <v>0</v>
      </c>
      <c r="Y621" s="200" t="s">
        <v>475</v>
      </c>
      <c r="Z621" s="5" t="s">
        <v>475</v>
      </c>
      <c r="AA621" s="200" t="str">
        <f t="shared" si="79"/>
        <v/>
      </c>
      <c r="AB621" s="200" t="str">
        <f t="shared" si="80"/>
        <v/>
      </c>
      <c r="AC621" s="201"/>
      <c r="AD621" s="201"/>
      <c r="AE621" s="77">
        <f t="shared" si="81"/>
        <v>0</v>
      </c>
      <c r="AF621" s="77">
        <f t="shared" si="82"/>
        <v>0</v>
      </c>
      <c r="AG621" s="77">
        <f t="array" ref="AG621">IFERROR($D621*U,0)</f>
        <v>0</v>
      </c>
      <c r="AH621" s="77">
        <f t="shared" si="85"/>
        <v>0</v>
      </c>
      <c r="AI621" s="77">
        <f t="shared" si="85"/>
        <v>0</v>
      </c>
      <c r="AJ621" s="203"/>
      <c r="AK621" s="203"/>
      <c r="AL621" s="203"/>
      <c r="AM621" s="203"/>
      <c r="AN621" t="s">
        <v>475</v>
      </c>
      <c r="AO621" t="s">
        <v>475</v>
      </c>
      <c r="AP621" t="s">
        <v>475</v>
      </c>
    </row>
    <row r="622" spans="1:42" customFormat="1" x14ac:dyDescent="0.25">
      <c r="A622" s="198">
        <v>45291</v>
      </c>
      <c r="B622" t="s">
        <v>1861</v>
      </c>
      <c r="C622" t="s">
        <v>1862</v>
      </c>
      <c r="D622" s="5">
        <f t="shared" si="83"/>
        <v>661304.77</v>
      </c>
      <c r="E622" s="199">
        <v>0</v>
      </c>
      <c r="F622" s="5">
        <v>661304.77</v>
      </c>
      <c r="G622" s="5">
        <v>0</v>
      </c>
      <c r="H622" s="1" t="s">
        <v>23</v>
      </c>
      <c r="I622" t="s">
        <v>500</v>
      </c>
      <c r="J622" t="s">
        <v>474</v>
      </c>
      <c r="K622">
        <v>0</v>
      </c>
      <c r="L622" t="s">
        <v>500</v>
      </c>
      <c r="N622" t="s">
        <v>23</v>
      </c>
      <c r="O622" s="5" t="str">
        <f t="shared" si="78"/>
        <v>N</v>
      </c>
      <c r="P622" t="s">
        <v>475</v>
      </c>
      <c r="Q622" s="200" t="s">
        <v>475</v>
      </c>
      <c r="R622" s="200" t="str">
        <f t="shared" si="84"/>
        <v/>
      </c>
      <c r="S622" s="201"/>
      <c r="T622" t="s">
        <v>475</v>
      </c>
      <c r="U622" s="201"/>
      <c r="W622" s="201"/>
      <c r="X622" s="202">
        <v>0</v>
      </c>
      <c r="Y622" s="200" t="s">
        <v>475</v>
      </c>
      <c r="Z622" s="5" t="s">
        <v>475</v>
      </c>
      <c r="AA622" s="200" t="str">
        <f t="shared" si="79"/>
        <v/>
      </c>
      <c r="AB622" s="200" t="str">
        <f t="shared" si="80"/>
        <v/>
      </c>
      <c r="AC622" s="201"/>
      <c r="AD622" s="201"/>
      <c r="AE622" s="77">
        <f t="shared" si="81"/>
        <v>0</v>
      </c>
      <c r="AF622" s="77">
        <f t="shared" si="82"/>
        <v>0</v>
      </c>
      <c r="AG622" s="77">
        <f t="array" ref="AG622">IFERROR($D622*U,0)</f>
        <v>0</v>
      </c>
      <c r="AH622" s="77">
        <f t="shared" si="85"/>
        <v>0</v>
      </c>
      <c r="AI622" s="77">
        <f t="shared" si="85"/>
        <v>0</v>
      </c>
      <c r="AJ622" s="203"/>
      <c r="AK622" s="203"/>
      <c r="AL622" s="203"/>
      <c r="AM622" s="203"/>
      <c r="AN622" t="s">
        <v>475</v>
      </c>
      <c r="AO622" t="s">
        <v>475</v>
      </c>
      <c r="AP622" t="s">
        <v>475</v>
      </c>
    </row>
    <row r="623" spans="1:42" customFormat="1" x14ac:dyDescent="0.25">
      <c r="A623" s="198">
        <v>45291</v>
      </c>
      <c r="B623" t="s">
        <v>1863</v>
      </c>
      <c r="C623" t="s">
        <v>1864</v>
      </c>
      <c r="D623" s="5">
        <f t="shared" si="83"/>
        <v>160204.6</v>
      </c>
      <c r="E623" s="199">
        <v>1</v>
      </c>
      <c r="F623" s="5">
        <v>292011.44</v>
      </c>
      <c r="G623" s="5">
        <v>131806.84</v>
      </c>
      <c r="H623" s="1" t="s">
        <v>24</v>
      </c>
      <c r="I623" t="s">
        <v>473</v>
      </c>
      <c r="J623" t="s">
        <v>474</v>
      </c>
      <c r="K623">
        <v>0</v>
      </c>
      <c r="L623" t="s">
        <v>473</v>
      </c>
      <c r="M623" t="s">
        <v>473</v>
      </c>
      <c r="N623" t="s">
        <v>23</v>
      </c>
      <c r="O623" s="5" t="str">
        <f t="shared" si="78"/>
        <v>N</v>
      </c>
      <c r="P623" t="s">
        <v>475</v>
      </c>
      <c r="Q623" s="200" t="s">
        <v>475</v>
      </c>
      <c r="R623" s="200" t="str">
        <f t="shared" si="84"/>
        <v/>
      </c>
      <c r="S623" s="201"/>
      <c r="T623" t="s">
        <v>475</v>
      </c>
      <c r="U623" s="201"/>
      <c r="W623" s="201"/>
      <c r="X623" s="202">
        <v>0</v>
      </c>
      <c r="Y623" s="200" t="s">
        <v>475</v>
      </c>
      <c r="Z623" s="5" t="s">
        <v>475</v>
      </c>
      <c r="AA623" s="200" t="str">
        <f t="shared" si="79"/>
        <v/>
      </c>
      <c r="AB623" s="200" t="str">
        <f t="shared" si="80"/>
        <v/>
      </c>
      <c r="AC623" s="201"/>
      <c r="AD623" s="201"/>
      <c r="AE623" s="77">
        <f t="shared" si="81"/>
        <v>0</v>
      </c>
      <c r="AF623" s="77">
        <f t="shared" si="82"/>
        <v>0</v>
      </c>
      <c r="AG623" s="77">
        <f t="array" ref="AG623">IFERROR($D623*U,0)</f>
        <v>0</v>
      </c>
      <c r="AH623" s="77">
        <f t="shared" si="85"/>
        <v>0</v>
      </c>
      <c r="AI623" s="77">
        <f t="shared" si="85"/>
        <v>0</v>
      </c>
      <c r="AJ623" s="203"/>
      <c r="AK623" s="203"/>
      <c r="AL623" s="203"/>
      <c r="AM623" s="203"/>
      <c r="AN623" t="s">
        <v>475</v>
      </c>
      <c r="AO623" t="s">
        <v>475</v>
      </c>
      <c r="AP623" t="s">
        <v>475</v>
      </c>
    </row>
    <row r="624" spans="1:42" customFormat="1" x14ac:dyDescent="0.25">
      <c r="A624" s="198">
        <v>45291</v>
      </c>
      <c r="B624" s="208" t="s">
        <v>1865</v>
      </c>
      <c r="C624" t="s">
        <v>1866</v>
      </c>
      <c r="D624" s="5">
        <f t="shared" si="83"/>
        <v>63654.329999999987</v>
      </c>
      <c r="E624" s="199">
        <v>1</v>
      </c>
      <c r="F624" s="5">
        <v>143365.43</v>
      </c>
      <c r="G624" s="5">
        <v>79711.100000000006</v>
      </c>
      <c r="H624" s="1" t="s">
        <v>24</v>
      </c>
      <c r="I624" t="s">
        <v>473</v>
      </c>
      <c r="J624" t="s">
        <v>474</v>
      </c>
      <c r="K624">
        <v>0</v>
      </c>
      <c r="L624" t="s">
        <v>473</v>
      </c>
      <c r="M624" t="s">
        <v>473</v>
      </c>
      <c r="N624" t="s">
        <v>23</v>
      </c>
      <c r="O624" s="5" t="str">
        <f t="shared" si="78"/>
        <v>N</v>
      </c>
      <c r="P624" s="208" t="s">
        <v>487</v>
      </c>
      <c r="Q624" s="200" t="s">
        <v>475</v>
      </c>
      <c r="R624" s="204">
        <v>1</v>
      </c>
      <c r="S624" s="201"/>
      <c r="T624" t="s">
        <v>475</v>
      </c>
      <c r="U624" s="201"/>
      <c r="V624" s="208">
        <v>1</v>
      </c>
      <c r="W624" s="201"/>
      <c r="X624" s="202">
        <v>0</v>
      </c>
      <c r="Y624" s="200" t="s">
        <v>475</v>
      </c>
      <c r="Z624" s="5" t="s">
        <v>475</v>
      </c>
      <c r="AA624" s="200" t="str">
        <f t="shared" si="79"/>
        <v/>
      </c>
      <c r="AB624" s="200" t="str">
        <f t="shared" si="80"/>
        <v/>
      </c>
      <c r="AC624" s="201"/>
      <c r="AD624" s="201"/>
      <c r="AE624" s="77">
        <f t="shared" si="81"/>
        <v>63654.329999999987</v>
      </c>
      <c r="AF624" s="77">
        <f t="shared" si="82"/>
        <v>0</v>
      </c>
      <c r="AG624" s="77">
        <f t="array" ref="AG624">IFERROR($D624*U,0)</f>
        <v>0</v>
      </c>
      <c r="AH624" s="77">
        <f t="shared" si="85"/>
        <v>0</v>
      </c>
      <c r="AI624" s="77">
        <f t="shared" si="85"/>
        <v>0</v>
      </c>
      <c r="AJ624" s="203"/>
      <c r="AK624" s="203"/>
      <c r="AL624" s="203"/>
      <c r="AM624" s="203"/>
      <c r="AN624" t="s">
        <v>475</v>
      </c>
      <c r="AO624" t="s">
        <v>475</v>
      </c>
      <c r="AP624" t="s">
        <v>475</v>
      </c>
    </row>
    <row r="625" spans="1:42" customFormat="1" x14ac:dyDescent="0.25">
      <c r="A625" s="198">
        <v>45291</v>
      </c>
      <c r="B625" t="s">
        <v>1867</v>
      </c>
      <c r="C625" t="s">
        <v>1868</v>
      </c>
      <c r="D625" s="5">
        <f t="shared" si="83"/>
        <v>0</v>
      </c>
      <c r="E625" s="199">
        <v>1</v>
      </c>
      <c r="F625" s="5">
        <v>466079.95999999996</v>
      </c>
      <c r="G625" s="5">
        <v>884801.97</v>
      </c>
      <c r="H625" s="1" t="s">
        <v>24</v>
      </c>
      <c r="I625" t="s">
        <v>473</v>
      </c>
      <c r="J625" t="s">
        <v>474</v>
      </c>
      <c r="K625">
        <v>0</v>
      </c>
      <c r="L625" t="s">
        <v>473</v>
      </c>
      <c r="M625" t="s">
        <v>473</v>
      </c>
      <c r="N625" t="s">
        <v>23</v>
      </c>
      <c r="O625" s="5" t="str">
        <f t="shared" si="78"/>
        <v>N</v>
      </c>
      <c r="P625" t="s">
        <v>475</v>
      </c>
      <c r="Q625" s="200" t="s">
        <v>475</v>
      </c>
      <c r="R625" s="200" t="str">
        <f t="shared" ref="R625:R684" si="86">IFERROR(V625*Q625,"")</f>
        <v/>
      </c>
      <c r="S625" s="201"/>
      <c r="T625" t="s">
        <v>475</v>
      </c>
      <c r="U625" s="201"/>
      <c r="W625" s="201"/>
      <c r="X625" s="202">
        <v>0</v>
      </c>
      <c r="Y625" s="200" t="s">
        <v>475</v>
      </c>
      <c r="Z625" s="5" t="s">
        <v>475</v>
      </c>
      <c r="AA625" s="200" t="str">
        <f t="shared" si="79"/>
        <v/>
      </c>
      <c r="AB625" s="200" t="str">
        <f t="shared" si="80"/>
        <v/>
      </c>
      <c r="AC625" s="201"/>
      <c r="AD625" s="201"/>
      <c r="AE625" s="77">
        <f t="shared" si="81"/>
        <v>0</v>
      </c>
      <c r="AF625" s="77">
        <f t="shared" si="82"/>
        <v>0</v>
      </c>
      <c r="AG625" s="77">
        <f t="array" ref="AG625">IFERROR($D625*U,0)</f>
        <v>0</v>
      </c>
      <c r="AH625" s="77">
        <f t="shared" si="85"/>
        <v>0</v>
      </c>
      <c r="AI625" s="77">
        <f t="shared" si="85"/>
        <v>0</v>
      </c>
      <c r="AJ625" s="203"/>
      <c r="AK625" s="203"/>
      <c r="AL625" s="203"/>
      <c r="AM625" s="203"/>
      <c r="AN625" t="s">
        <v>475</v>
      </c>
      <c r="AO625" t="s">
        <v>475</v>
      </c>
      <c r="AP625" t="s">
        <v>475</v>
      </c>
    </row>
    <row r="626" spans="1:42" customFormat="1" x14ac:dyDescent="0.25">
      <c r="A626" s="198">
        <v>45291</v>
      </c>
      <c r="B626" t="s">
        <v>1869</v>
      </c>
      <c r="C626" t="s">
        <v>1870</v>
      </c>
      <c r="D626" s="5">
        <f t="shared" si="83"/>
        <v>0</v>
      </c>
      <c r="E626" s="199">
        <v>1</v>
      </c>
      <c r="F626" s="5">
        <v>167959.92</v>
      </c>
      <c r="G626" s="5">
        <v>203547.78</v>
      </c>
      <c r="H626" s="1" t="s">
        <v>24</v>
      </c>
      <c r="I626" t="s">
        <v>473</v>
      </c>
      <c r="J626" t="s">
        <v>474</v>
      </c>
      <c r="K626">
        <v>0</v>
      </c>
      <c r="L626" t="s">
        <v>473</v>
      </c>
      <c r="M626" t="s">
        <v>473</v>
      </c>
      <c r="N626" t="s">
        <v>23</v>
      </c>
      <c r="O626" s="5" t="str">
        <f t="shared" si="78"/>
        <v>N</v>
      </c>
      <c r="P626" t="s">
        <v>475</v>
      </c>
      <c r="Q626" s="200" t="s">
        <v>475</v>
      </c>
      <c r="R626" s="200" t="str">
        <f t="shared" si="86"/>
        <v/>
      </c>
      <c r="S626" s="201"/>
      <c r="T626" t="s">
        <v>475</v>
      </c>
      <c r="U626" s="201"/>
      <c r="W626" s="201"/>
      <c r="X626" s="202">
        <v>0</v>
      </c>
      <c r="Y626" s="200" t="s">
        <v>475</v>
      </c>
      <c r="Z626" s="5" t="s">
        <v>475</v>
      </c>
      <c r="AA626" s="200" t="str">
        <f t="shared" si="79"/>
        <v/>
      </c>
      <c r="AB626" s="200" t="str">
        <f t="shared" si="80"/>
        <v/>
      </c>
      <c r="AC626" s="201"/>
      <c r="AD626" s="201"/>
      <c r="AE626" s="77">
        <f t="shared" si="81"/>
        <v>0</v>
      </c>
      <c r="AF626" s="77">
        <f t="shared" si="82"/>
        <v>0</v>
      </c>
      <c r="AG626" s="77">
        <f t="array" ref="AG626">IFERROR($D626*U,0)</f>
        <v>0</v>
      </c>
      <c r="AH626" s="77">
        <f t="shared" si="85"/>
        <v>0</v>
      </c>
      <c r="AI626" s="77">
        <f t="shared" si="85"/>
        <v>0</v>
      </c>
      <c r="AJ626" s="203"/>
      <c r="AK626" s="203"/>
      <c r="AL626" s="203"/>
      <c r="AM626" s="203"/>
      <c r="AN626" t="s">
        <v>475</v>
      </c>
      <c r="AO626" t="s">
        <v>475</v>
      </c>
      <c r="AP626" t="s">
        <v>475</v>
      </c>
    </row>
    <row r="627" spans="1:42" customFormat="1" x14ac:dyDescent="0.25">
      <c r="A627" s="198">
        <v>45291</v>
      </c>
      <c r="B627" t="s">
        <v>1871</v>
      </c>
      <c r="C627" t="s">
        <v>1872</v>
      </c>
      <c r="D627" s="5">
        <f t="shared" si="83"/>
        <v>15036421.579999998</v>
      </c>
      <c r="E627" s="199">
        <v>1</v>
      </c>
      <c r="F627" s="5">
        <v>15429165.129999999</v>
      </c>
      <c r="G627" s="5">
        <v>392743.55</v>
      </c>
      <c r="H627" s="1" t="s">
        <v>24</v>
      </c>
      <c r="I627" t="s">
        <v>473</v>
      </c>
      <c r="J627" t="s">
        <v>474</v>
      </c>
      <c r="K627">
        <v>0</v>
      </c>
      <c r="L627" t="s">
        <v>473</v>
      </c>
      <c r="M627" t="s">
        <v>473</v>
      </c>
      <c r="N627" t="s">
        <v>23</v>
      </c>
      <c r="O627" s="5" t="str">
        <f t="shared" si="78"/>
        <v>N</v>
      </c>
      <c r="P627" t="s">
        <v>475</v>
      </c>
      <c r="Q627" s="200" t="s">
        <v>475</v>
      </c>
      <c r="R627" s="200" t="str">
        <f t="shared" si="86"/>
        <v/>
      </c>
      <c r="S627" s="201"/>
      <c r="T627" t="s">
        <v>475</v>
      </c>
      <c r="U627" s="201"/>
      <c r="W627" s="201"/>
      <c r="X627" s="202">
        <v>0</v>
      </c>
      <c r="Y627" s="200" t="s">
        <v>475</v>
      </c>
      <c r="Z627" s="5" t="s">
        <v>475</v>
      </c>
      <c r="AA627" s="200" t="str">
        <f t="shared" si="79"/>
        <v/>
      </c>
      <c r="AB627" s="200" t="str">
        <f t="shared" si="80"/>
        <v/>
      </c>
      <c r="AC627" s="201"/>
      <c r="AD627" s="201"/>
      <c r="AE627" s="77">
        <f t="shared" si="81"/>
        <v>0</v>
      </c>
      <c r="AF627" s="77">
        <f t="shared" si="82"/>
        <v>0</v>
      </c>
      <c r="AG627" s="77">
        <f t="array" ref="AG627">IFERROR($D627*U,0)</f>
        <v>0</v>
      </c>
      <c r="AH627" s="77">
        <f t="shared" si="85"/>
        <v>0</v>
      </c>
      <c r="AI627" s="77">
        <f t="shared" si="85"/>
        <v>0</v>
      </c>
      <c r="AJ627" s="203"/>
      <c r="AK627" s="203"/>
      <c r="AL627" s="203"/>
      <c r="AM627" s="203"/>
      <c r="AN627" t="s">
        <v>475</v>
      </c>
      <c r="AO627" t="s">
        <v>475</v>
      </c>
      <c r="AP627" t="s">
        <v>475</v>
      </c>
    </row>
    <row r="628" spans="1:42" customFormat="1" x14ac:dyDescent="0.25">
      <c r="A628" s="198">
        <v>45291</v>
      </c>
      <c r="B628" t="s">
        <v>1873</v>
      </c>
      <c r="C628" t="s">
        <v>1874</v>
      </c>
      <c r="D628" s="5">
        <f t="shared" si="83"/>
        <v>1345665.53</v>
      </c>
      <c r="E628" s="199">
        <v>1</v>
      </c>
      <c r="F628" s="5">
        <v>2234600.5</v>
      </c>
      <c r="G628" s="5">
        <v>888934.97</v>
      </c>
      <c r="H628" s="1" t="s">
        <v>24</v>
      </c>
      <c r="I628" t="s">
        <v>473</v>
      </c>
      <c r="J628" t="s">
        <v>474</v>
      </c>
      <c r="K628">
        <v>0</v>
      </c>
      <c r="L628" t="s">
        <v>473</v>
      </c>
      <c r="M628" t="s">
        <v>473</v>
      </c>
      <c r="N628" t="s">
        <v>23</v>
      </c>
      <c r="O628" s="5" t="str">
        <f t="shared" si="78"/>
        <v>N</v>
      </c>
      <c r="P628" t="s">
        <v>475</v>
      </c>
      <c r="Q628" s="200" t="s">
        <v>475</v>
      </c>
      <c r="R628" s="200" t="str">
        <f t="shared" si="86"/>
        <v/>
      </c>
      <c r="S628" s="201"/>
      <c r="T628" t="s">
        <v>475</v>
      </c>
      <c r="U628" s="201"/>
      <c r="W628" s="201"/>
      <c r="X628" s="202">
        <v>0</v>
      </c>
      <c r="Y628" s="200" t="s">
        <v>475</v>
      </c>
      <c r="Z628" s="5" t="s">
        <v>475</v>
      </c>
      <c r="AA628" s="200" t="str">
        <f t="shared" si="79"/>
        <v/>
      </c>
      <c r="AB628" s="200" t="str">
        <f t="shared" si="80"/>
        <v/>
      </c>
      <c r="AC628" s="201"/>
      <c r="AD628" s="201"/>
      <c r="AE628" s="77">
        <f t="shared" si="81"/>
        <v>0</v>
      </c>
      <c r="AF628" s="77">
        <f t="shared" si="82"/>
        <v>0</v>
      </c>
      <c r="AG628" s="77">
        <f t="array" ref="AG628">IFERROR($D628*U,0)</f>
        <v>0</v>
      </c>
      <c r="AH628" s="77">
        <f t="shared" si="85"/>
        <v>0</v>
      </c>
      <c r="AI628" s="77">
        <f t="shared" si="85"/>
        <v>0</v>
      </c>
      <c r="AJ628" s="203"/>
      <c r="AK628" s="203"/>
      <c r="AL628" s="203"/>
      <c r="AM628" s="203"/>
      <c r="AN628" t="s">
        <v>475</v>
      </c>
      <c r="AO628" t="s">
        <v>475</v>
      </c>
      <c r="AP628" t="s">
        <v>475</v>
      </c>
    </row>
    <row r="629" spans="1:42" customFormat="1" x14ac:dyDescent="0.25">
      <c r="A629" s="198">
        <v>45291</v>
      </c>
      <c r="B629" t="s">
        <v>1875</v>
      </c>
      <c r="C629" t="s">
        <v>1876</v>
      </c>
      <c r="D629" s="5">
        <f t="shared" si="83"/>
        <v>2150957.2800000003</v>
      </c>
      <c r="E629" s="199">
        <v>1</v>
      </c>
      <c r="F629" s="5">
        <v>2421304.56</v>
      </c>
      <c r="G629" s="5">
        <v>270347.28000000003</v>
      </c>
      <c r="H629" s="1" t="s">
        <v>24</v>
      </c>
      <c r="I629" t="s">
        <v>473</v>
      </c>
      <c r="J629" t="s">
        <v>474</v>
      </c>
      <c r="K629">
        <v>0</v>
      </c>
      <c r="L629" t="s">
        <v>473</v>
      </c>
      <c r="M629" t="s">
        <v>473</v>
      </c>
      <c r="N629" t="s">
        <v>23</v>
      </c>
      <c r="O629" s="5" t="str">
        <f t="shared" si="78"/>
        <v>N</v>
      </c>
      <c r="P629" t="s">
        <v>475</v>
      </c>
      <c r="Q629" s="200" t="s">
        <v>475</v>
      </c>
      <c r="R629" s="200" t="str">
        <f t="shared" si="86"/>
        <v/>
      </c>
      <c r="S629" s="201"/>
      <c r="T629" t="s">
        <v>475</v>
      </c>
      <c r="U629" s="201"/>
      <c r="W629" s="201"/>
      <c r="X629" s="202">
        <v>0</v>
      </c>
      <c r="Y629" s="200" t="s">
        <v>475</v>
      </c>
      <c r="Z629" s="5" t="s">
        <v>475</v>
      </c>
      <c r="AA629" s="200" t="str">
        <f t="shared" si="79"/>
        <v/>
      </c>
      <c r="AB629" s="200" t="str">
        <f t="shared" si="80"/>
        <v/>
      </c>
      <c r="AC629" s="201"/>
      <c r="AD629" s="201"/>
      <c r="AE629" s="77">
        <f t="shared" si="81"/>
        <v>0</v>
      </c>
      <c r="AF629" s="77">
        <f t="shared" si="82"/>
        <v>0</v>
      </c>
      <c r="AG629" s="77">
        <f t="array" ref="AG629">IFERROR($D629*U,0)</f>
        <v>0</v>
      </c>
      <c r="AH629" s="77">
        <f t="shared" si="85"/>
        <v>0</v>
      </c>
      <c r="AI629" s="77">
        <f t="shared" si="85"/>
        <v>0</v>
      </c>
      <c r="AJ629" s="203"/>
      <c r="AK629" s="203"/>
      <c r="AL629" s="203"/>
      <c r="AM629" s="203"/>
      <c r="AN629" t="s">
        <v>475</v>
      </c>
      <c r="AO629" t="s">
        <v>475</v>
      </c>
      <c r="AP629" t="s">
        <v>475</v>
      </c>
    </row>
    <row r="630" spans="1:42" customFormat="1" x14ac:dyDescent="0.25">
      <c r="A630" s="198">
        <v>45291</v>
      </c>
      <c r="B630" t="s">
        <v>1877</v>
      </c>
      <c r="C630" t="s">
        <v>1878</v>
      </c>
      <c r="D630" s="5">
        <f t="shared" si="83"/>
        <v>2074836.52</v>
      </c>
      <c r="E630" s="199">
        <v>1</v>
      </c>
      <c r="F630" s="5">
        <v>2155497.62</v>
      </c>
      <c r="G630" s="5">
        <v>80661.100000000006</v>
      </c>
      <c r="H630" s="1" t="s">
        <v>23</v>
      </c>
      <c r="I630" t="s">
        <v>500</v>
      </c>
      <c r="J630" t="s">
        <v>504</v>
      </c>
      <c r="K630">
        <v>1</v>
      </c>
      <c r="L630" t="s">
        <v>500</v>
      </c>
      <c r="N630" t="s">
        <v>24</v>
      </c>
      <c r="O630" s="5" t="str">
        <f t="shared" si="78"/>
        <v>N</v>
      </c>
      <c r="P630" t="s">
        <v>475</v>
      </c>
      <c r="Q630" s="200" t="s">
        <v>475</v>
      </c>
      <c r="R630" s="200" t="str">
        <f t="shared" si="86"/>
        <v/>
      </c>
      <c r="S630" s="201"/>
      <c r="T630" t="s">
        <v>475</v>
      </c>
      <c r="U630" s="201"/>
      <c r="W630" s="201"/>
      <c r="X630" s="202">
        <v>0</v>
      </c>
      <c r="Y630" s="200" t="s">
        <v>475</v>
      </c>
      <c r="Z630" s="5" t="s">
        <v>475</v>
      </c>
      <c r="AA630" s="200" t="str">
        <f t="shared" si="79"/>
        <v/>
      </c>
      <c r="AB630" s="200" t="str">
        <f t="shared" si="80"/>
        <v/>
      </c>
      <c r="AC630" s="201"/>
      <c r="AD630" s="201"/>
      <c r="AE630" s="77">
        <f t="shared" si="81"/>
        <v>0</v>
      </c>
      <c r="AF630" s="77">
        <f t="shared" si="82"/>
        <v>0</v>
      </c>
      <c r="AG630" s="77">
        <f t="array" ref="AG630">IFERROR($D630*U,0)</f>
        <v>0</v>
      </c>
      <c r="AH630" s="77">
        <f t="shared" si="85"/>
        <v>0</v>
      </c>
      <c r="AI630" s="77">
        <f t="shared" si="85"/>
        <v>0</v>
      </c>
      <c r="AJ630" s="203"/>
      <c r="AK630" s="203"/>
      <c r="AL630" s="203"/>
      <c r="AM630" s="203"/>
      <c r="AN630" t="s">
        <v>475</v>
      </c>
      <c r="AO630" t="s">
        <v>475</v>
      </c>
      <c r="AP630" t="s">
        <v>475</v>
      </c>
    </row>
    <row r="631" spans="1:42" customFormat="1" x14ac:dyDescent="0.25">
      <c r="A631" s="198">
        <v>45291</v>
      </c>
      <c r="B631" t="s">
        <v>1879</v>
      </c>
      <c r="C631" t="s">
        <v>1880</v>
      </c>
      <c r="D631" s="5">
        <f t="shared" si="83"/>
        <v>604412.07999999961</v>
      </c>
      <c r="E631" s="199">
        <v>1</v>
      </c>
      <c r="F631" s="5">
        <v>3068295.8899999997</v>
      </c>
      <c r="G631" s="5">
        <v>2463883.81</v>
      </c>
      <c r="H631" s="1" t="s">
        <v>24</v>
      </c>
      <c r="I631" t="s">
        <v>473</v>
      </c>
      <c r="J631" t="s">
        <v>474</v>
      </c>
      <c r="K631">
        <v>0</v>
      </c>
      <c r="L631" t="s">
        <v>473</v>
      </c>
      <c r="M631" t="s">
        <v>473</v>
      </c>
      <c r="N631" t="s">
        <v>23</v>
      </c>
      <c r="O631" s="5" t="str">
        <f t="shared" si="78"/>
        <v>N</v>
      </c>
      <c r="P631" t="s">
        <v>475</v>
      </c>
      <c r="Q631" s="200" t="s">
        <v>475</v>
      </c>
      <c r="R631" s="200" t="str">
        <f t="shared" si="86"/>
        <v/>
      </c>
      <c r="S631" s="201"/>
      <c r="T631" t="s">
        <v>475</v>
      </c>
      <c r="U631" s="201"/>
      <c r="W631" s="201"/>
      <c r="X631" s="202">
        <v>0</v>
      </c>
      <c r="Y631" s="200" t="s">
        <v>475</v>
      </c>
      <c r="Z631" s="5" t="s">
        <v>475</v>
      </c>
      <c r="AA631" s="200" t="str">
        <f t="shared" si="79"/>
        <v/>
      </c>
      <c r="AB631" s="200" t="str">
        <f t="shared" si="80"/>
        <v/>
      </c>
      <c r="AC631" s="201"/>
      <c r="AD631" s="201"/>
      <c r="AE631" s="77">
        <f t="shared" si="81"/>
        <v>0</v>
      </c>
      <c r="AF631" s="77">
        <f t="shared" si="82"/>
        <v>0</v>
      </c>
      <c r="AG631" s="77">
        <f t="array" ref="AG631">IFERROR($D631*U,0)</f>
        <v>0</v>
      </c>
      <c r="AH631" s="77">
        <f t="shared" si="85"/>
        <v>0</v>
      </c>
      <c r="AI631" s="77">
        <f t="shared" si="85"/>
        <v>0</v>
      </c>
      <c r="AJ631" s="203"/>
      <c r="AK631" s="203"/>
      <c r="AL631" s="203"/>
      <c r="AM631" s="203"/>
      <c r="AN631" t="s">
        <v>475</v>
      </c>
      <c r="AO631" t="s">
        <v>475</v>
      </c>
      <c r="AP631" t="s">
        <v>475</v>
      </c>
    </row>
    <row r="632" spans="1:42" customFormat="1" x14ac:dyDescent="0.25">
      <c r="A632" s="198">
        <v>45291</v>
      </c>
      <c r="B632" t="s">
        <v>1881</v>
      </c>
      <c r="C632" t="s">
        <v>1882</v>
      </c>
      <c r="D632" s="5">
        <f t="shared" si="83"/>
        <v>0</v>
      </c>
      <c r="E632" s="199">
        <v>1</v>
      </c>
      <c r="F632" s="5">
        <v>250380.91</v>
      </c>
      <c r="G632" s="5">
        <v>284217.95</v>
      </c>
      <c r="H632" s="1" t="s">
        <v>24</v>
      </c>
      <c r="I632" t="s">
        <v>473</v>
      </c>
      <c r="J632" t="s">
        <v>474</v>
      </c>
      <c r="K632">
        <v>0</v>
      </c>
      <c r="L632" t="s">
        <v>473</v>
      </c>
      <c r="M632" t="s">
        <v>473</v>
      </c>
      <c r="N632" t="s">
        <v>23</v>
      </c>
      <c r="O632" s="5" t="str">
        <f t="shared" si="78"/>
        <v>N</v>
      </c>
      <c r="P632" t="s">
        <v>475</v>
      </c>
      <c r="Q632" s="200" t="s">
        <v>475</v>
      </c>
      <c r="R632" s="200" t="str">
        <f t="shared" si="86"/>
        <v/>
      </c>
      <c r="S632" s="201"/>
      <c r="T632" t="s">
        <v>475</v>
      </c>
      <c r="U632" s="201"/>
      <c r="W632" s="201"/>
      <c r="X632" s="202">
        <v>0</v>
      </c>
      <c r="Y632" s="200" t="s">
        <v>475</v>
      </c>
      <c r="Z632" s="5" t="s">
        <v>475</v>
      </c>
      <c r="AA632" s="200" t="str">
        <f t="shared" si="79"/>
        <v/>
      </c>
      <c r="AB632" s="200" t="str">
        <f t="shared" si="80"/>
        <v/>
      </c>
      <c r="AC632" s="201"/>
      <c r="AD632" s="201"/>
      <c r="AE632" s="77">
        <f t="shared" si="81"/>
        <v>0</v>
      </c>
      <c r="AF632" s="77">
        <f t="shared" si="82"/>
        <v>0</v>
      </c>
      <c r="AG632" s="77">
        <f t="array" ref="AG632">IFERROR($D632*U,0)</f>
        <v>0</v>
      </c>
      <c r="AH632" s="77">
        <f t="shared" si="85"/>
        <v>0</v>
      </c>
      <c r="AI632" s="77">
        <f t="shared" si="85"/>
        <v>0</v>
      </c>
      <c r="AJ632" s="203"/>
      <c r="AK632" s="203"/>
      <c r="AL632" s="203"/>
      <c r="AM632" s="203"/>
      <c r="AN632" t="s">
        <v>475</v>
      </c>
      <c r="AO632" t="s">
        <v>475</v>
      </c>
      <c r="AP632" t="s">
        <v>475</v>
      </c>
    </row>
    <row r="633" spans="1:42" customFormat="1" x14ac:dyDescent="0.25">
      <c r="A633" s="198">
        <v>45291</v>
      </c>
      <c r="B633" t="s">
        <v>1883</v>
      </c>
      <c r="C633" t="s">
        <v>1884</v>
      </c>
      <c r="D633" s="5">
        <f t="shared" si="83"/>
        <v>0</v>
      </c>
      <c r="E633" s="199">
        <v>1</v>
      </c>
      <c r="F633" s="5">
        <v>19871.78</v>
      </c>
      <c r="G633" s="5">
        <v>21538.44</v>
      </c>
      <c r="H633" s="1" t="s">
        <v>23</v>
      </c>
      <c r="I633" t="s">
        <v>500</v>
      </c>
      <c r="J633" t="s">
        <v>474</v>
      </c>
      <c r="K633">
        <v>0</v>
      </c>
      <c r="L633" t="s">
        <v>500</v>
      </c>
      <c r="N633" t="s">
        <v>23</v>
      </c>
      <c r="O633" s="5" t="str">
        <f t="shared" si="78"/>
        <v>N</v>
      </c>
      <c r="P633" t="s">
        <v>475</v>
      </c>
      <c r="Q633" s="200" t="s">
        <v>475</v>
      </c>
      <c r="R633" s="200" t="str">
        <f t="shared" si="86"/>
        <v/>
      </c>
      <c r="S633" s="201"/>
      <c r="T633" t="s">
        <v>475</v>
      </c>
      <c r="U633" s="201"/>
      <c r="W633" s="201"/>
      <c r="X633" s="202">
        <v>0</v>
      </c>
      <c r="Y633" s="200" t="s">
        <v>475</v>
      </c>
      <c r="Z633" s="5" t="s">
        <v>475</v>
      </c>
      <c r="AA633" s="200" t="str">
        <f t="shared" si="79"/>
        <v/>
      </c>
      <c r="AB633" s="200" t="str">
        <f t="shared" si="80"/>
        <v/>
      </c>
      <c r="AC633" s="201"/>
      <c r="AD633" s="201"/>
      <c r="AE633" s="77">
        <f t="shared" si="81"/>
        <v>0</v>
      </c>
      <c r="AF633" s="77">
        <f t="shared" si="82"/>
        <v>0</v>
      </c>
      <c r="AG633" s="77">
        <f t="array" ref="AG633">IFERROR($D633*U,0)</f>
        <v>0</v>
      </c>
      <c r="AH633" s="77">
        <f t="shared" si="85"/>
        <v>0</v>
      </c>
      <c r="AI633" s="77">
        <f t="shared" si="85"/>
        <v>0</v>
      </c>
      <c r="AJ633" s="203"/>
      <c r="AK633" s="203"/>
      <c r="AL633" s="203"/>
      <c r="AM633" s="203"/>
      <c r="AN633" t="s">
        <v>475</v>
      </c>
      <c r="AO633" t="s">
        <v>475</v>
      </c>
      <c r="AP633" t="s">
        <v>475</v>
      </c>
    </row>
    <row r="634" spans="1:42" customFormat="1" x14ac:dyDescent="0.25">
      <c r="A634" s="198">
        <v>45291</v>
      </c>
      <c r="B634" t="s">
        <v>1885</v>
      </c>
      <c r="C634" t="s">
        <v>1886</v>
      </c>
      <c r="D634" s="5">
        <f t="shared" si="83"/>
        <v>8049032.2000000002</v>
      </c>
      <c r="E634" s="199">
        <v>1</v>
      </c>
      <c r="F634" s="5">
        <v>8271796.75</v>
      </c>
      <c r="G634" s="5">
        <v>222764.55</v>
      </c>
      <c r="H634" s="1" t="s">
        <v>23</v>
      </c>
      <c r="I634" t="s">
        <v>500</v>
      </c>
      <c r="J634" t="s">
        <v>592</v>
      </c>
      <c r="K634">
        <v>0</v>
      </c>
      <c r="L634" t="s">
        <v>500</v>
      </c>
      <c r="N634" t="s">
        <v>23</v>
      </c>
      <c r="O634" s="5" t="str">
        <f t="shared" si="78"/>
        <v>N</v>
      </c>
      <c r="P634" t="s">
        <v>475</v>
      </c>
      <c r="Q634" s="200" t="s">
        <v>475</v>
      </c>
      <c r="R634" s="200" t="str">
        <f t="shared" si="86"/>
        <v/>
      </c>
      <c r="S634" s="201"/>
      <c r="T634" t="s">
        <v>475</v>
      </c>
      <c r="U634" s="201"/>
      <c r="W634" s="201"/>
      <c r="X634" s="202">
        <v>0</v>
      </c>
      <c r="Y634" s="200" t="s">
        <v>475</v>
      </c>
      <c r="Z634" s="5" t="s">
        <v>475</v>
      </c>
      <c r="AA634" s="200" t="str">
        <f t="shared" si="79"/>
        <v/>
      </c>
      <c r="AB634" s="200" t="str">
        <f t="shared" si="80"/>
        <v/>
      </c>
      <c r="AC634" s="201"/>
      <c r="AD634" s="201"/>
      <c r="AE634" s="77">
        <f t="shared" si="81"/>
        <v>0</v>
      </c>
      <c r="AF634" s="77">
        <f t="shared" si="82"/>
        <v>0</v>
      </c>
      <c r="AG634" s="77">
        <f t="array" ref="AG634">IFERROR($D634*U,0)</f>
        <v>0</v>
      </c>
      <c r="AH634" s="77">
        <f t="shared" si="85"/>
        <v>0</v>
      </c>
      <c r="AI634" s="77">
        <f t="shared" si="85"/>
        <v>0</v>
      </c>
      <c r="AJ634" s="203"/>
      <c r="AK634" s="203"/>
      <c r="AL634" s="203"/>
      <c r="AM634" s="203"/>
      <c r="AN634" t="s">
        <v>475</v>
      </c>
      <c r="AO634" t="s">
        <v>475</v>
      </c>
      <c r="AP634" t="s">
        <v>475</v>
      </c>
    </row>
    <row r="635" spans="1:42" customFormat="1" x14ac:dyDescent="0.25">
      <c r="A635" s="198">
        <v>45291</v>
      </c>
      <c r="B635" t="s">
        <v>1887</v>
      </c>
      <c r="C635" t="s">
        <v>1888</v>
      </c>
      <c r="D635" s="5">
        <f t="shared" si="83"/>
        <v>1001942.4199999999</v>
      </c>
      <c r="E635" s="199">
        <v>1</v>
      </c>
      <c r="F635" s="5">
        <v>1085398.23</v>
      </c>
      <c r="G635" s="5">
        <v>83455.81</v>
      </c>
      <c r="H635" s="1" t="s">
        <v>23</v>
      </c>
      <c r="I635" t="s">
        <v>500</v>
      </c>
      <c r="J635" t="s">
        <v>504</v>
      </c>
      <c r="K635">
        <v>1</v>
      </c>
      <c r="L635" t="s">
        <v>500</v>
      </c>
      <c r="M635" s="208" t="s">
        <v>506</v>
      </c>
      <c r="N635" t="s">
        <v>24</v>
      </c>
      <c r="O635" s="5" t="str">
        <f t="shared" si="78"/>
        <v>N</v>
      </c>
      <c r="P635" t="s">
        <v>475</v>
      </c>
      <c r="Q635" s="200" t="s">
        <v>475</v>
      </c>
      <c r="R635" s="200" t="str">
        <f t="shared" si="86"/>
        <v/>
      </c>
      <c r="S635" s="201"/>
      <c r="T635" t="s">
        <v>475</v>
      </c>
      <c r="U635" s="201"/>
      <c r="W635" s="201"/>
      <c r="X635" s="202">
        <v>0</v>
      </c>
      <c r="Y635" s="200" t="s">
        <v>475</v>
      </c>
      <c r="Z635" s="5" t="s">
        <v>475</v>
      </c>
      <c r="AA635" s="200" t="str">
        <f t="shared" si="79"/>
        <v/>
      </c>
      <c r="AB635" s="200" t="str">
        <f t="shared" si="80"/>
        <v/>
      </c>
      <c r="AC635" s="201"/>
      <c r="AD635" s="201"/>
      <c r="AE635" s="77">
        <f t="shared" si="81"/>
        <v>0</v>
      </c>
      <c r="AF635" s="77">
        <f t="shared" si="82"/>
        <v>0</v>
      </c>
      <c r="AG635" s="77">
        <f t="array" ref="AG635">IFERROR($D635*U,0)</f>
        <v>0</v>
      </c>
      <c r="AH635" s="77">
        <f t="shared" si="85"/>
        <v>0</v>
      </c>
      <c r="AI635" s="77">
        <f t="shared" si="85"/>
        <v>0</v>
      </c>
      <c r="AJ635" s="203"/>
      <c r="AK635" s="203"/>
      <c r="AL635" s="203"/>
      <c r="AM635" s="203"/>
      <c r="AN635" t="s">
        <v>22</v>
      </c>
      <c r="AO635" t="s">
        <v>571</v>
      </c>
      <c r="AP635" t="s">
        <v>475</v>
      </c>
    </row>
    <row r="636" spans="1:42" customFormat="1" x14ac:dyDescent="0.25">
      <c r="A636" s="198">
        <v>45291</v>
      </c>
      <c r="B636" t="s">
        <v>1889</v>
      </c>
      <c r="C636" t="s">
        <v>1890</v>
      </c>
      <c r="D636" s="5">
        <f t="shared" si="83"/>
        <v>192066.92</v>
      </c>
      <c r="E636" s="199">
        <v>1</v>
      </c>
      <c r="F636" s="5">
        <v>193731.73</v>
      </c>
      <c r="G636" s="5">
        <v>1664.81</v>
      </c>
      <c r="H636" s="1" t="s">
        <v>24</v>
      </c>
      <c r="I636" t="s">
        <v>473</v>
      </c>
      <c r="J636" t="s">
        <v>474</v>
      </c>
      <c r="K636">
        <v>0</v>
      </c>
      <c r="L636" t="s">
        <v>473</v>
      </c>
      <c r="M636" t="s">
        <v>473</v>
      </c>
      <c r="N636" t="s">
        <v>23</v>
      </c>
      <c r="O636" s="5" t="str">
        <f t="shared" si="78"/>
        <v>N</v>
      </c>
      <c r="P636" t="s">
        <v>475</v>
      </c>
      <c r="Q636" s="200" t="s">
        <v>475</v>
      </c>
      <c r="R636" s="200" t="str">
        <f t="shared" si="86"/>
        <v/>
      </c>
      <c r="S636" s="201"/>
      <c r="T636" t="s">
        <v>475</v>
      </c>
      <c r="U636" s="201"/>
      <c r="W636" s="201"/>
      <c r="X636" s="202">
        <v>0</v>
      </c>
      <c r="Y636" s="200" t="s">
        <v>475</v>
      </c>
      <c r="Z636" s="5" t="s">
        <v>475</v>
      </c>
      <c r="AA636" s="200" t="str">
        <f t="shared" si="79"/>
        <v/>
      </c>
      <c r="AB636" s="200" t="str">
        <f t="shared" si="80"/>
        <v/>
      </c>
      <c r="AC636" s="201"/>
      <c r="AD636" s="201"/>
      <c r="AE636" s="77">
        <f t="shared" si="81"/>
        <v>0</v>
      </c>
      <c r="AF636" s="77">
        <f t="shared" si="82"/>
        <v>0</v>
      </c>
      <c r="AG636" s="77">
        <f t="array" ref="AG636">IFERROR($D636*U,0)</f>
        <v>0</v>
      </c>
      <c r="AH636" s="77">
        <f t="shared" si="85"/>
        <v>0</v>
      </c>
      <c r="AI636" s="77">
        <f t="shared" si="85"/>
        <v>0</v>
      </c>
      <c r="AJ636" s="203"/>
      <c r="AK636" s="203"/>
      <c r="AL636" s="203"/>
      <c r="AM636" s="203"/>
      <c r="AN636" t="s">
        <v>475</v>
      </c>
      <c r="AO636" t="s">
        <v>475</v>
      </c>
      <c r="AP636" t="s">
        <v>475</v>
      </c>
    </row>
    <row r="637" spans="1:42" customFormat="1" x14ac:dyDescent="0.25">
      <c r="A637" s="198">
        <v>45291</v>
      </c>
      <c r="B637" t="s">
        <v>1891</v>
      </c>
      <c r="C637" t="s">
        <v>1892</v>
      </c>
      <c r="D637" s="5">
        <f t="shared" si="83"/>
        <v>257.13999999999987</v>
      </c>
      <c r="E637" s="199">
        <v>1</v>
      </c>
      <c r="F637" s="5">
        <v>1897.56</v>
      </c>
      <c r="G637" s="5">
        <v>1640.42</v>
      </c>
      <c r="H637" s="1" t="s">
        <v>24</v>
      </c>
      <c r="I637" t="s">
        <v>473</v>
      </c>
      <c r="J637" t="s">
        <v>474</v>
      </c>
      <c r="K637">
        <v>0</v>
      </c>
      <c r="L637" t="s">
        <v>473</v>
      </c>
      <c r="M637" t="s">
        <v>473</v>
      </c>
      <c r="N637" t="s">
        <v>23</v>
      </c>
      <c r="O637" s="5" t="str">
        <f t="shared" si="78"/>
        <v>N</v>
      </c>
      <c r="P637" t="s">
        <v>475</v>
      </c>
      <c r="Q637" s="200" t="s">
        <v>475</v>
      </c>
      <c r="R637" s="200" t="str">
        <f t="shared" si="86"/>
        <v/>
      </c>
      <c r="S637" s="201"/>
      <c r="T637" t="s">
        <v>475</v>
      </c>
      <c r="U637" s="201"/>
      <c r="W637" s="201"/>
      <c r="X637" s="202">
        <v>0</v>
      </c>
      <c r="Y637" s="200" t="s">
        <v>475</v>
      </c>
      <c r="Z637" s="5" t="s">
        <v>475</v>
      </c>
      <c r="AA637" s="200" t="str">
        <f t="shared" si="79"/>
        <v/>
      </c>
      <c r="AB637" s="200" t="str">
        <f t="shared" si="80"/>
        <v/>
      </c>
      <c r="AC637" s="201"/>
      <c r="AD637" s="201"/>
      <c r="AE637" s="77">
        <f t="shared" si="81"/>
        <v>0</v>
      </c>
      <c r="AF637" s="77">
        <f t="shared" si="82"/>
        <v>0</v>
      </c>
      <c r="AG637" s="77">
        <f t="array" ref="AG637">IFERROR($D637*U,0)</f>
        <v>0</v>
      </c>
      <c r="AH637" s="77">
        <f t="shared" si="85"/>
        <v>0</v>
      </c>
      <c r="AI637" s="77">
        <f t="shared" si="85"/>
        <v>0</v>
      </c>
      <c r="AJ637" s="203"/>
      <c r="AK637" s="203"/>
      <c r="AL637" s="203"/>
      <c r="AM637" s="203"/>
      <c r="AN637" t="s">
        <v>475</v>
      </c>
      <c r="AO637" t="s">
        <v>475</v>
      </c>
      <c r="AP637" t="s">
        <v>475</v>
      </c>
    </row>
    <row r="638" spans="1:42" customFormat="1" x14ac:dyDescent="0.25">
      <c r="A638" s="198">
        <v>45291</v>
      </c>
      <c r="B638" t="s">
        <v>1893</v>
      </c>
      <c r="C638" t="s">
        <v>1894</v>
      </c>
      <c r="D638" s="5">
        <f t="shared" si="83"/>
        <v>2404814.4499999997</v>
      </c>
      <c r="E638" s="199">
        <v>0</v>
      </c>
      <c r="F638" s="5">
        <v>2404814.4499999997</v>
      </c>
      <c r="G638" s="5">
        <v>0</v>
      </c>
      <c r="H638" s="1" t="s">
        <v>23</v>
      </c>
      <c r="I638" t="s">
        <v>500</v>
      </c>
      <c r="J638" t="s">
        <v>504</v>
      </c>
      <c r="K638">
        <v>1</v>
      </c>
      <c r="L638" t="s">
        <v>500</v>
      </c>
      <c r="N638" t="s">
        <v>24</v>
      </c>
      <c r="O638" s="5" t="str">
        <f t="shared" si="78"/>
        <v>N</v>
      </c>
      <c r="P638" t="s">
        <v>475</v>
      </c>
      <c r="Q638" s="200" t="s">
        <v>475</v>
      </c>
      <c r="R638" s="200" t="str">
        <f t="shared" si="86"/>
        <v/>
      </c>
      <c r="S638" s="201"/>
      <c r="T638" t="s">
        <v>475</v>
      </c>
      <c r="U638" s="201"/>
      <c r="W638" s="201"/>
      <c r="X638" s="202">
        <v>0</v>
      </c>
      <c r="Y638" s="200" t="s">
        <v>475</v>
      </c>
      <c r="Z638" s="5" t="s">
        <v>475</v>
      </c>
      <c r="AA638" s="200" t="str">
        <f t="shared" si="79"/>
        <v/>
      </c>
      <c r="AB638" s="200" t="str">
        <f t="shared" si="80"/>
        <v/>
      </c>
      <c r="AC638" s="201"/>
      <c r="AD638" s="201"/>
      <c r="AE638" s="77">
        <f t="shared" si="81"/>
        <v>0</v>
      </c>
      <c r="AF638" s="77">
        <f t="shared" si="82"/>
        <v>0</v>
      </c>
      <c r="AG638" s="77">
        <f t="array" ref="AG638">IFERROR($D638*U,0)</f>
        <v>0</v>
      </c>
      <c r="AH638" s="77">
        <f t="shared" si="85"/>
        <v>0</v>
      </c>
      <c r="AI638" s="77">
        <f t="shared" si="85"/>
        <v>0</v>
      </c>
      <c r="AJ638" s="203"/>
      <c r="AK638" s="203"/>
      <c r="AL638" s="203"/>
      <c r="AM638" s="203"/>
      <c r="AN638" t="s">
        <v>475</v>
      </c>
      <c r="AO638" t="s">
        <v>475</v>
      </c>
      <c r="AP638" t="s">
        <v>475</v>
      </c>
    </row>
    <row r="639" spans="1:42" customFormat="1" x14ac:dyDescent="0.25">
      <c r="A639" s="198">
        <v>45291</v>
      </c>
      <c r="B639" t="s">
        <v>1895</v>
      </c>
      <c r="C639" t="s">
        <v>1896</v>
      </c>
      <c r="D639" s="5">
        <f t="shared" si="83"/>
        <v>22115099.460000005</v>
      </c>
      <c r="E639" s="199">
        <v>1</v>
      </c>
      <c r="F639" s="5">
        <v>22155676.920000006</v>
      </c>
      <c r="G639" s="5">
        <v>40577.46</v>
      </c>
      <c r="H639" s="1" t="s">
        <v>23</v>
      </c>
      <c r="I639" t="s">
        <v>500</v>
      </c>
      <c r="J639" t="s">
        <v>504</v>
      </c>
      <c r="K639">
        <v>1</v>
      </c>
      <c r="L639" t="s">
        <v>500</v>
      </c>
      <c r="N639" t="s">
        <v>24</v>
      </c>
      <c r="O639" s="5" t="str">
        <f t="shared" si="78"/>
        <v>N</v>
      </c>
      <c r="P639" t="s">
        <v>475</v>
      </c>
      <c r="Q639" s="200" t="s">
        <v>475</v>
      </c>
      <c r="R639" s="200" t="str">
        <f t="shared" si="86"/>
        <v/>
      </c>
      <c r="S639" s="201"/>
      <c r="T639" t="s">
        <v>475</v>
      </c>
      <c r="U639" s="201"/>
      <c r="W639" s="201"/>
      <c r="X639" s="202">
        <v>0</v>
      </c>
      <c r="Y639" s="200" t="s">
        <v>475</v>
      </c>
      <c r="Z639" s="5" t="s">
        <v>475</v>
      </c>
      <c r="AA639" s="200" t="str">
        <f t="shared" si="79"/>
        <v/>
      </c>
      <c r="AB639" s="200" t="str">
        <f t="shared" si="80"/>
        <v/>
      </c>
      <c r="AC639" s="201"/>
      <c r="AD639" s="201"/>
      <c r="AE639" s="77">
        <f t="shared" si="81"/>
        <v>0</v>
      </c>
      <c r="AF639" s="77">
        <f t="shared" si="82"/>
        <v>0</v>
      </c>
      <c r="AG639" s="77">
        <f t="array" ref="AG639">IFERROR($D639*U,0)</f>
        <v>0</v>
      </c>
      <c r="AH639" s="77">
        <f t="shared" si="85"/>
        <v>0</v>
      </c>
      <c r="AI639" s="77">
        <f t="shared" si="85"/>
        <v>0</v>
      </c>
      <c r="AJ639" s="203"/>
      <c r="AK639" s="203"/>
      <c r="AL639" s="203"/>
      <c r="AM639" s="203"/>
      <c r="AN639" t="s">
        <v>475</v>
      </c>
      <c r="AO639" t="s">
        <v>475</v>
      </c>
      <c r="AP639" t="s">
        <v>475</v>
      </c>
    </row>
    <row r="640" spans="1:42" customFormat="1" x14ac:dyDescent="0.25">
      <c r="A640" s="198">
        <v>45291</v>
      </c>
      <c r="B640" t="s">
        <v>1897</v>
      </c>
      <c r="C640" t="s">
        <v>1898</v>
      </c>
      <c r="D640" s="5">
        <f t="shared" si="83"/>
        <v>7020</v>
      </c>
      <c r="E640" s="199">
        <v>1</v>
      </c>
      <c r="F640" s="5">
        <v>19777.5</v>
      </c>
      <c r="G640" s="5">
        <v>12757.5</v>
      </c>
      <c r="H640" s="1" t="s">
        <v>23</v>
      </c>
      <c r="I640" t="s">
        <v>500</v>
      </c>
      <c r="J640" t="s">
        <v>592</v>
      </c>
      <c r="K640">
        <v>0</v>
      </c>
      <c r="L640" t="s">
        <v>500</v>
      </c>
      <c r="N640" t="s">
        <v>23</v>
      </c>
      <c r="O640" s="5" t="str">
        <f t="shared" si="78"/>
        <v>N</v>
      </c>
      <c r="P640" t="s">
        <v>475</v>
      </c>
      <c r="Q640" s="200" t="s">
        <v>475</v>
      </c>
      <c r="R640" s="200" t="str">
        <f t="shared" si="86"/>
        <v/>
      </c>
      <c r="S640" s="201"/>
      <c r="T640" t="s">
        <v>475</v>
      </c>
      <c r="U640" s="201"/>
      <c r="W640" s="201"/>
      <c r="X640" s="202">
        <v>0</v>
      </c>
      <c r="Y640" s="200" t="s">
        <v>475</v>
      </c>
      <c r="Z640" s="5" t="s">
        <v>475</v>
      </c>
      <c r="AA640" s="200" t="str">
        <f t="shared" si="79"/>
        <v/>
      </c>
      <c r="AB640" s="200" t="str">
        <f t="shared" si="80"/>
        <v/>
      </c>
      <c r="AC640" s="201"/>
      <c r="AD640" s="201"/>
      <c r="AE640" s="77">
        <f t="shared" si="81"/>
        <v>0</v>
      </c>
      <c r="AF640" s="77">
        <f t="shared" si="82"/>
        <v>0</v>
      </c>
      <c r="AG640" s="77">
        <f t="array" ref="AG640">IFERROR($D640*U,0)</f>
        <v>0</v>
      </c>
      <c r="AH640" s="77">
        <f t="shared" si="85"/>
        <v>0</v>
      </c>
      <c r="AI640" s="77">
        <f t="shared" si="85"/>
        <v>0</v>
      </c>
      <c r="AJ640" s="203"/>
      <c r="AK640" s="203"/>
      <c r="AL640" s="203"/>
      <c r="AM640" s="203"/>
      <c r="AN640" t="s">
        <v>475</v>
      </c>
      <c r="AO640" t="s">
        <v>475</v>
      </c>
      <c r="AP640" t="s">
        <v>475</v>
      </c>
    </row>
    <row r="641" spans="1:42" customFormat="1" x14ac:dyDescent="0.25">
      <c r="A641" s="198">
        <v>45291</v>
      </c>
      <c r="B641" t="s">
        <v>1899</v>
      </c>
      <c r="C641" t="s">
        <v>1900</v>
      </c>
      <c r="D641" s="5">
        <f t="shared" si="83"/>
        <v>0</v>
      </c>
      <c r="E641" s="199">
        <v>1</v>
      </c>
      <c r="F641" s="5">
        <v>104456</v>
      </c>
      <c r="G641" s="5">
        <v>232809</v>
      </c>
      <c r="H641" s="1" t="s">
        <v>23</v>
      </c>
      <c r="I641" t="s">
        <v>500</v>
      </c>
      <c r="J641" t="s">
        <v>474</v>
      </c>
      <c r="K641">
        <v>0</v>
      </c>
      <c r="L641" t="s">
        <v>500</v>
      </c>
      <c r="M641" s="208" t="s">
        <v>483</v>
      </c>
      <c r="N641" t="s">
        <v>23</v>
      </c>
      <c r="O641" s="5" t="str">
        <f t="shared" si="78"/>
        <v>N</v>
      </c>
      <c r="P641" t="s">
        <v>475</v>
      </c>
      <c r="Q641" s="200" t="s">
        <v>475</v>
      </c>
      <c r="R641" s="200" t="str">
        <f t="shared" si="86"/>
        <v/>
      </c>
      <c r="S641" s="201"/>
      <c r="T641" t="s">
        <v>475</v>
      </c>
      <c r="U641" s="201"/>
      <c r="W641" s="201"/>
      <c r="X641" s="202">
        <v>0</v>
      </c>
      <c r="Y641" s="200" t="s">
        <v>475</v>
      </c>
      <c r="Z641" s="5" t="s">
        <v>475</v>
      </c>
      <c r="AA641" s="200" t="str">
        <f t="shared" si="79"/>
        <v/>
      </c>
      <c r="AB641" s="200" t="str">
        <f t="shared" si="80"/>
        <v/>
      </c>
      <c r="AC641" s="201"/>
      <c r="AD641" s="201"/>
      <c r="AE641" s="77">
        <f t="shared" si="81"/>
        <v>0</v>
      </c>
      <c r="AF641" s="77">
        <f t="shared" si="82"/>
        <v>0</v>
      </c>
      <c r="AG641" s="77">
        <f t="array" ref="AG641">IFERROR($D641*U,0)</f>
        <v>0</v>
      </c>
      <c r="AH641" s="77">
        <f t="shared" si="85"/>
        <v>0</v>
      </c>
      <c r="AI641" s="77">
        <f t="shared" si="85"/>
        <v>0</v>
      </c>
      <c r="AJ641" s="203"/>
      <c r="AK641" s="203"/>
      <c r="AL641" s="203"/>
      <c r="AM641" s="203"/>
      <c r="AN641" t="s">
        <v>25</v>
      </c>
      <c r="AO641" t="s">
        <v>1901</v>
      </c>
      <c r="AP641" t="s">
        <v>475</v>
      </c>
    </row>
    <row r="642" spans="1:42" customFormat="1" x14ac:dyDescent="0.25">
      <c r="A642" s="198">
        <v>45291</v>
      </c>
      <c r="B642" t="s">
        <v>1902</v>
      </c>
      <c r="C642" t="s">
        <v>1903</v>
      </c>
      <c r="D642" s="5">
        <f t="shared" si="83"/>
        <v>42157.640000000014</v>
      </c>
      <c r="E642" s="199">
        <v>1</v>
      </c>
      <c r="F642" s="5">
        <v>68663.950000000012</v>
      </c>
      <c r="G642" s="5">
        <v>26506.31</v>
      </c>
      <c r="H642" s="1" t="s">
        <v>24</v>
      </c>
      <c r="I642" t="s">
        <v>473</v>
      </c>
      <c r="J642" t="s">
        <v>474</v>
      </c>
      <c r="K642">
        <v>0</v>
      </c>
      <c r="L642" t="s">
        <v>473</v>
      </c>
      <c r="M642" t="s">
        <v>473</v>
      </c>
      <c r="N642" t="s">
        <v>23</v>
      </c>
      <c r="O642" s="5" t="str">
        <f t="shared" ref="O642:O705" si="87">IF(OR(C642="FIS1",C642="FIS2",C642="FIS4",C642="Red"),"Y","N")</f>
        <v>N</v>
      </c>
      <c r="P642" t="s">
        <v>475</v>
      </c>
      <c r="Q642" s="200" t="s">
        <v>475</v>
      </c>
      <c r="R642" s="200" t="str">
        <f t="shared" si="86"/>
        <v/>
      </c>
      <c r="S642" s="201"/>
      <c r="T642" t="s">
        <v>475</v>
      </c>
      <c r="U642" s="201"/>
      <c r="W642" s="201"/>
      <c r="X642" s="202">
        <v>0</v>
      </c>
      <c r="Y642" s="200" t="s">
        <v>475</v>
      </c>
      <c r="Z642" s="5" t="s">
        <v>475</v>
      </c>
      <c r="AA642" s="200" t="str">
        <f t="shared" ref="AA642:AA705" si="88">IFERROR(Y642*V642,"")</f>
        <v/>
      </c>
      <c r="AB642" s="200" t="str">
        <f t="shared" ref="AB642:AB705" si="89">IFERROR(Z642*V642,"")</f>
        <v/>
      </c>
      <c r="AC642" s="201"/>
      <c r="AD642" s="201"/>
      <c r="AE642" s="77">
        <f t="shared" ref="AE642:AE705" si="90">+IFERROR(R642*D642,0)</f>
        <v>0</v>
      </c>
      <c r="AF642" s="77">
        <f t="shared" ref="AF642:AF705" si="91">+IFERROR(D642*T642,0)</f>
        <v>0</v>
      </c>
      <c r="AG642" s="77">
        <f t="array" ref="AG642">IFERROR($D642*U,0)</f>
        <v>0</v>
      </c>
      <c r="AH642" s="77">
        <f t="shared" si="85"/>
        <v>0</v>
      </c>
      <c r="AI642" s="77">
        <f t="shared" si="85"/>
        <v>0</v>
      </c>
      <c r="AJ642" s="203"/>
      <c r="AK642" s="203"/>
      <c r="AL642" s="203"/>
      <c r="AM642" s="203"/>
      <c r="AN642" t="s">
        <v>475</v>
      </c>
      <c r="AO642" t="s">
        <v>475</v>
      </c>
      <c r="AP642" t="s">
        <v>475</v>
      </c>
    </row>
    <row r="643" spans="1:42" customFormat="1" x14ac:dyDescent="0.25">
      <c r="A643" s="198">
        <v>45291</v>
      </c>
      <c r="B643" t="s">
        <v>1904</v>
      </c>
      <c r="C643" t="s">
        <v>1905</v>
      </c>
      <c r="D643" s="5">
        <f t="shared" ref="D643:D706" si="92">+IF(F643-G643&lt;0,0,F643-G643)</f>
        <v>0</v>
      </c>
      <c r="E643" s="199">
        <v>1</v>
      </c>
      <c r="F643" s="5">
        <v>565.28</v>
      </c>
      <c r="G643" s="5">
        <v>567.78</v>
      </c>
      <c r="H643" s="1" t="s">
        <v>24</v>
      </c>
      <c r="I643" t="s">
        <v>473</v>
      </c>
      <c r="J643" t="s">
        <v>474</v>
      </c>
      <c r="K643">
        <v>0</v>
      </c>
      <c r="L643" t="s">
        <v>473</v>
      </c>
      <c r="M643" t="s">
        <v>473</v>
      </c>
      <c r="N643" t="s">
        <v>23</v>
      </c>
      <c r="O643" s="5" t="str">
        <f t="shared" si="87"/>
        <v>N</v>
      </c>
      <c r="P643" t="s">
        <v>475</v>
      </c>
      <c r="Q643" s="200" t="s">
        <v>475</v>
      </c>
      <c r="R643" s="200" t="str">
        <f t="shared" si="86"/>
        <v/>
      </c>
      <c r="S643" s="201"/>
      <c r="T643" t="s">
        <v>475</v>
      </c>
      <c r="U643" s="201"/>
      <c r="W643" s="201"/>
      <c r="X643" s="202">
        <v>0</v>
      </c>
      <c r="Y643" s="200" t="s">
        <v>475</v>
      </c>
      <c r="Z643" s="5" t="s">
        <v>475</v>
      </c>
      <c r="AA643" s="200" t="str">
        <f t="shared" si="88"/>
        <v/>
      </c>
      <c r="AB643" s="200" t="str">
        <f t="shared" si="89"/>
        <v/>
      </c>
      <c r="AC643" s="201"/>
      <c r="AD643" s="201"/>
      <c r="AE643" s="77">
        <f t="shared" si="90"/>
        <v>0</v>
      </c>
      <c r="AF643" s="77">
        <f t="shared" si="91"/>
        <v>0</v>
      </c>
      <c r="AG643" s="77">
        <f t="array" ref="AG643">IFERROR($D643*U,0)</f>
        <v>0</v>
      </c>
      <c r="AH643" s="77">
        <f t="shared" si="85"/>
        <v>0</v>
      </c>
      <c r="AI643" s="77">
        <f t="shared" si="85"/>
        <v>0</v>
      </c>
      <c r="AJ643" s="203"/>
      <c r="AK643" s="203"/>
      <c r="AL643" s="203"/>
      <c r="AM643" s="203"/>
      <c r="AN643" t="s">
        <v>475</v>
      </c>
      <c r="AO643" t="s">
        <v>475</v>
      </c>
      <c r="AP643" t="s">
        <v>475</v>
      </c>
    </row>
    <row r="644" spans="1:42" customFormat="1" x14ac:dyDescent="0.25">
      <c r="A644" s="198">
        <v>45291</v>
      </c>
      <c r="B644" t="s">
        <v>1906</v>
      </c>
      <c r="C644" t="s">
        <v>1907</v>
      </c>
      <c r="D644" s="5">
        <f t="shared" si="92"/>
        <v>1212583.2099999997</v>
      </c>
      <c r="E644" s="199">
        <v>1</v>
      </c>
      <c r="F644" s="5">
        <v>1217472.2499999998</v>
      </c>
      <c r="G644" s="5">
        <v>4889.04</v>
      </c>
      <c r="H644" s="1" t="s">
        <v>23</v>
      </c>
      <c r="I644" t="s">
        <v>500</v>
      </c>
      <c r="J644" t="s">
        <v>474</v>
      </c>
      <c r="K644">
        <v>0</v>
      </c>
      <c r="L644" t="s">
        <v>500</v>
      </c>
      <c r="M644" s="208" t="s">
        <v>483</v>
      </c>
      <c r="N644" t="s">
        <v>23</v>
      </c>
      <c r="O644" s="5" t="str">
        <f t="shared" si="87"/>
        <v>N</v>
      </c>
      <c r="P644" t="s">
        <v>475</v>
      </c>
      <c r="Q644" s="200" t="s">
        <v>475</v>
      </c>
      <c r="R644" s="200" t="str">
        <f t="shared" si="86"/>
        <v/>
      </c>
      <c r="S644" s="201"/>
      <c r="T644" t="s">
        <v>475</v>
      </c>
      <c r="U644" s="201"/>
      <c r="W644" s="201"/>
      <c r="X644" s="202">
        <v>0</v>
      </c>
      <c r="Y644" s="200" t="s">
        <v>475</v>
      </c>
      <c r="Z644" s="5" t="s">
        <v>475</v>
      </c>
      <c r="AA644" s="200" t="str">
        <f t="shared" si="88"/>
        <v/>
      </c>
      <c r="AB644" s="200" t="str">
        <f t="shared" si="89"/>
        <v/>
      </c>
      <c r="AC644" s="201"/>
      <c r="AD644" s="201"/>
      <c r="AE644" s="77">
        <f t="shared" si="90"/>
        <v>0</v>
      </c>
      <c r="AF644" s="77">
        <f t="shared" si="91"/>
        <v>0</v>
      </c>
      <c r="AG644" s="77">
        <f t="array" ref="AG644">IFERROR($D644*U,0)</f>
        <v>0</v>
      </c>
      <c r="AH644" s="77">
        <f t="shared" si="85"/>
        <v>0</v>
      </c>
      <c r="AI644" s="77">
        <f t="shared" si="85"/>
        <v>0</v>
      </c>
      <c r="AJ644" s="203"/>
      <c r="AK644" s="203"/>
      <c r="AL644" s="203"/>
      <c r="AM644" s="203"/>
      <c r="AN644" t="s">
        <v>25</v>
      </c>
      <c r="AO644" t="s">
        <v>1908</v>
      </c>
      <c r="AP644" t="s">
        <v>475</v>
      </c>
    </row>
    <row r="645" spans="1:42" customFormat="1" x14ac:dyDescent="0.25">
      <c r="A645" s="198">
        <v>45291</v>
      </c>
      <c r="B645" t="s">
        <v>1909</v>
      </c>
      <c r="C645" t="s">
        <v>1910</v>
      </c>
      <c r="D645" s="5">
        <f t="shared" si="92"/>
        <v>123810.73</v>
      </c>
      <c r="E645" s="199">
        <v>0</v>
      </c>
      <c r="F645" s="5">
        <v>123810.73</v>
      </c>
      <c r="G645" s="5">
        <v>0</v>
      </c>
      <c r="H645" s="1" t="s">
        <v>23</v>
      </c>
      <c r="I645" t="s">
        <v>500</v>
      </c>
      <c r="J645" t="s">
        <v>474</v>
      </c>
      <c r="K645">
        <v>0</v>
      </c>
      <c r="L645" t="s">
        <v>500</v>
      </c>
      <c r="N645" t="s">
        <v>23</v>
      </c>
      <c r="O645" s="5" t="str">
        <f t="shared" si="87"/>
        <v>N</v>
      </c>
      <c r="P645" t="s">
        <v>475</v>
      </c>
      <c r="Q645" s="200" t="s">
        <v>475</v>
      </c>
      <c r="R645" s="200" t="str">
        <f t="shared" si="86"/>
        <v/>
      </c>
      <c r="S645" s="201"/>
      <c r="T645" t="s">
        <v>475</v>
      </c>
      <c r="U645" s="201"/>
      <c r="W645" s="201"/>
      <c r="X645" s="202">
        <v>0</v>
      </c>
      <c r="Y645" s="200" t="s">
        <v>475</v>
      </c>
      <c r="Z645" s="5" t="s">
        <v>475</v>
      </c>
      <c r="AA645" s="200" t="str">
        <f t="shared" si="88"/>
        <v/>
      </c>
      <c r="AB645" s="200" t="str">
        <f t="shared" si="89"/>
        <v/>
      </c>
      <c r="AC645" s="201"/>
      <c r="AD645" s="201"/>
      <c r="AE645" s="77">
        <f t="shared" si="90"/>
        <v>0</v>
      </c>
      <c r="AF645" s="77">
        <f t="shared" si="91"/>
        <v>0</v>
      </c>
      <c r="AG645" s="77">
        <f t="array" ref="AG645">IFERROR($D645*U,0)</f>
        <v>0</v>
      </c>
      <c r="AH645" s="77">
        <f t="shared" si="85"/>
        <v>0</v>
      </c>
      <c r="AI645" s="77">
        <f t="shared" si="85"/>
        <v>0</v>
      </c>
      <c r="AJ645" s="203"/>
      <c r="AK645" s="203"/>
      <c r="AL645" s="203"/>
      <c r="AM645" s="203"/>
      <c r="AN645" t="s">
        <v>475</v>
      </c>
      <c r="AO645" t="s">
        <v>475</v>
      </c>
      <c r="AP645" t="s">
        <v>475</v>
      </c>
    </row>
    <row r="646" spans="1:42" customFormat="1" x14ac:dyDescent="0.25">
      <c r="A646" s="198">
        <v>45291</v>
      </c>
      <c r="B646" t="s">
        <v>1911</v>
      </c>
      <c r="C646" t="s">
        <v>1912</v>
      </c>
      <c r="D646" s="5">
        <f t="shared" si="92"/>
        <v>185315.22</v>
      </c>
      <c r="E646" s="199">
        <v>0</v>
      </c>
      <c r="F646" s="5">
        <v>185315.22</v>
      </c>
      <c r="G646" s="5">
        <v>0</v>
      </c>
      <c r="H646" s="1" t="s">
        <v>23</v>
      </c>
      <c r="I646" t="s">
        <v>500</v>
      </c>
      <c r="J646" t="s">
        <v>504</v>
      </c>
      <c r="K646">
        <v>1</v>
      </c>
      <c r="L646" t="s">
        <v>500</v>
      </c>
      <c r="N646" t="s">
        <v>24</v>
      </c>
      <c r="O646" s="5" t="str">
        <f t="shared" si="87"/>
        <v>N</v>
      </c>
      <c r="P646" t="s">
        <v>475</v>
      </c>
      <c r="Q646" s="200" t="s">
        <v>475</v>
      </c>
      <c r="R646" s="200" t="str">
        <f t="shared" si="86"/>
        <v/>
      </c>
      <c r="S646" s="201"/>
      <c r="T646" t="s">
        <v>475</v>
      </c>
      <c r="U646" s="201"/>
      <c r="W646" s="201"/>
      <c r="X646" s="202">
        <v>0</v>
      </c>
      <c r="Y646" s="200" t="s">
        <v>475</v>
      </c>
      <c r="Z646" s="5" t="s">
        <v>475</v>
      </c>
      <c r="AA646" s="200" t="str">
        <f t="shared" si="88"/>
        <v/>
      </c>
      <c r="AB646" s="200" t="str">
        <f t="shared" si="89"/>
        <v/>
      </c>
      <c r="AC646" s="201"/>
      <c r="AD646" s="201"/>
      <c r="AE646" s="77">
        <f t="shared" si="90"/>
        <v>0</v>
      </c>
      <c r="AF646" s="77">
        <f t="shared" si="91"/>
        <v>0</v>
      </c>
      <c r="AG646" s="77">
        <f t="array" ref="AG646">IFERROR($D646*U,0)</f>
        <v>0</v>
      </c>
      <c r="AH646" s="77">
        <f t="shared" si="85"/>
        <v>0</v>
      </c>
      <c r="AI646" s="77">
        <f t="shared" si="85"/>
        <v>0</v>
      </c>
      <c r="AJ646" s="203"/>
      <c r="AK646" s="203"/>
      <c r="AL646" s="203"/>
      <c r="AM646" s="203"/>
      <c r="AN646" t="s">
        <v>475</v>
      </c>
      <c r="AO646" t="s">
        <v>475</v>
      </c>
      <c r="AP646" t="s">
        <v>475</v>
      </c>
    </row>
    <row r="647" spans="1:42" customFormat="1" x14ac:dyDescent="0.25">
      <c r="A647" s="198">
        <v>45291</v>
      </c>
      <c r="B647" t="s">
        <v>1913</v>
      </c>
      <c r="C647" t="s">
        <v>1914</v>
      </c>
      <c r="D647" s="5">
        <f t="shared" si="92"/>
        <v>69101.549999999988</v>
      </c>
      <c r="E647" s="199">
        <v>1</v>
      </c>
      <c r="F647" s="5">
        <v>71795.989999999991</v>
      </c>
      <c r="G647" s="5">
        <v>2694.44</v>
      </c>
      <c r="H647" s="1" t="s">
        <v>24</v>
      </c>
      <c r="I647" t="s">
        <v>473</v>
      </c>
      <c r="J647" t="s">
        <v>474</v>
      </c>
      <c r="K647">
        <v>0</v>
      </c>
      <c r="L647" t="s">
        <v>473</v>
      </c>
      <c r="M647" t="s">
        <v>473</v>
      </c>
      <c r="N647" t="s">
        <v>23</v>
      </c>
      <c r="O647" s="5" t="str">
        <f t="shared" si="87"/>
        <v>N</v>
      </c>
      <c r="P647" t="s">
        <v>475</v>
      </c>
      <c r="Q647" s="200" t="s">
        <v>475</v>
      </c>
      <c r="R647" s="200" t="str">
        <f t="shared" si="86"/>
        <v/>
      </c>
      <c r="S647" s="201"/>
      <c r="T647" t="s">
        <v>475</v>
      </c>
      <c r="U647" s="201"/>
      <c r="W647" s="201"/>
      <c r="X647" s="202">
        <v>0</v>
      </c>
      <c r="Y647" s="200" t="s">
        <v>475</v>
      </c>
      <c r="Z647" s="5" t="s">
        <v>475</v>
      </c>
      <c r="AA647" s="200" t="str">
        <f t="shared" si="88"/>
        <v/>
      </c>
      <c r="AB647" s="200" t="str">
        <f t="shared" si="89"/>
        <v/>
      </c>
      <c r="AC647" s="201"/>
      <c r="AD647" s="201"/>
      <c r="AE647" s="77">
        <f t="shared" si="90"/>
        <v>0</v>
      </c>
      <c r="AF647" s="77">
        <f t="shared" si="91"/>
        <v>0</v>
      </c>
      <c r="AG647" s="77">
        <f t="array" ref="AG647">IFERROR($D647*U,0)</f>
        <v>0</v>
      </c>
      <c r="AH647" s="77">
        <f t="shared" si="85"/>
        <v>0</v>
      </c>
      <c r="AI647" s="77">
        <f t="shared" si="85"/>
        <v>0</v>
      </c>
      <c r="AJ647" s="203"/>
      <c r="AK647" s="203"/>
      <c r="AL647" s="203"/>
      <c r="AM647" s="203"/>
      <c r="AN647" t="s">
        <v>475</v>
      </c>
      <c r="AO647" t="s">
        <v>475</v>
      </c>
      <c r="AP647" t="s">
        <v>475</v>
      </c>
    </row>
    <row r="648" spans="1:42" customFormat="1" x14ac:dyDescent="0.25">
      <c r="A648" s="198">
        <v>45291</v>
      </c>
      <c r="B648" t="s">
        <v>1915</v>
      </c>
      <c r="C648" t="s">
        <v>1916</v>
      </c>
      <c r="D648" s="5">
        <f t="shared" si="92"/>
        <v>13212.22</v>
      </c>
      <c r="E648" s="199">
        <v>0</v>
      </c>
      <c r="F648" s="5">
        <v>13212.22</v>
      </c>
      <c r="G648" s="5">
        <v>0</v>
      </c>
      <c r="H648" s="1" t="s">
        <v>23</v>
      </c>
      <c r="I648" t="s">
        <v>500</v>
      </c>
      <c r="J648" t="s">
        <v>474</v>
      </c>
      <c r="K648">
        <v>0</v>
      </c>
      <c r="L648" t="s">
        <v>500</v>
      </c>
      <c r="M648" s="208" t="s">
        <v>483</v>
      </c>
      <c r="N648" t="s">
        <v>23</v>
      </c>
      <c r="O648" s="5" t="str">
        <f t="shared" si="87"/>
        <v>N</v>
      </c>
      <c r="P648" t="s">
        <v>475</v>
      </c>
      <c r="Q648" s="200" t="s">
        <v>475</v>
      </c>
      <c r="R648" s="200" t="str">
        <f t="shared" si="86"/>
        <v/>
      </c>
      <c r="S648" s="201"/>
      <c r="T648" t="s">
        <v>475</v>
      </c>
      <c r="U648" s="201"/>
      <c r="W648" s="201"/>
      <c r="X648" s="202">
        <v>0</v>
      </c>
      <c r="Y648" s="200" t="s">
        <v>475</v>
      </c>
      <c r="Z648" s="5" t="s">
        <v>475</v>
      </c>
      <c r="AA648" s="200" t="str">
        <f t="shared" si="88"/>
        <v/>
      </c>
      <c r="AB648" s="200" t="str">
        <f t="shared" si="89"/>
        <v/>
      </c>
      <c r="AC648" s="201"/>
      <c r="AD648" s="201"/>
      <c r="AE648" s="77">
        <f t="shared" si="90"/>
        <v>0</v>
      </c>
      <c r="AF648" s="77">
        <f t="shared" si="91"/>
        <v>0</v>
      </c>
      <c r="AG648" s="77">
        <f t="array" ref="AG648">IFERROR($D648*U,0)</f>
        <v>0</v>
      </c>
      <c r="AH648" s="77">
        <f t="shared" si="85"/>
        <v>0</v>
      </c>
      <c r="AI648" s="77">
        <f t="shared" si="85"/>
        <v>0</v>
      </c>
      <c r="AJ648" s="203"/>
      <c r="AK648" s="203"/>
      <c r="AL648" s="203"/>
      <c r="AM648" s="203"/>
      <c r="AN648" t="s">
        <v>25</v>
      </c>
      <c r="AO648" t="s">
        <v>1917</v>
      </c>
      <c r="AP648" t="s">
        <v>475</v>
      </c>
    </row>
    <row r="649" spans="1:42" customFormat="1" x14ac:dyDescent="0.25">
      <c r="A649" s="198">
        <v>45291</v>
      </c>
      <c r="B649" t="s">
        <v>1918</v>
      </c>
      <c r="C649" t="s">
        <v>1919</v>
      </c>
      <c r="D649" s="5">
        <f t="shared" si="92"/>
        <v>408807.82999999996</v>
      </c>
      <c r="E649" s="199">
        <v>0</v>
      </c>
      <c r="F649" s="5">
        <v>408807.82999999996</v>
      </c>
      <c r="G649" s="5">
        <v>0</v>
      </c>
      <c r="H649" s="1" t="s">
        <v>23</v>
      </c>
      <c r="I649" t="s">
        <v>500</v>
      </c>
      <c r="J649" t="s">
        <v>504</v>
      </c>
      <c r="K649">
        <v>1</v>
      </c>
      <c r="L649" t="s">
        <v>500</v>
      </c>
      <c r="N649" t="s">
        <v>24</v>
      </c>
      <c r="O649" s="5" t="str">
        <f t="shared" si="87"/>
        <v>N</v>
      </c>
      <c r="P649" t="s">
        <v>475</v>
      </c>
      <c r="Q649" s="200" t="s">
        <v>475</v>
      </c>
      <c r="R649" s="200" t="str">
        <f t="shared" si="86"/>
        <v/>
      </c>
      <c r="S649" s="201"/>
      <c r="T649" t="s">
        <v>475</v>
      </c>
      <c r="U649" s="201"/>
      <c r="W649" s="201"/>
      <c r="X649" s="202">
        <v>0</v>
      </c>
      <c r="Y649" s="200" t="s">
        <v>475</v>
      </c>
      <c r="Z649" s="5" t="s">
        <v>475</v>
      </c>
      <c r="AA649" s="200" t="str">
        <f t="shared" si="88"/>
        <v/>
      </c>
      <c r="AB649" s="200" t="str">
        <f t="shared" si="89"/>
        <v/>
      </c>
      <c r="AC649" s="201"/>
      <c r="AD649" s="201"/>
      <c r="AE649" s="77">
        <f t="shared" si="90"/>
        <v>0</v>
      </c>
      <c r="AF649" s="77">
        <f t="shared" si="91"/>
        <v>0</v>
      </c>
      <c r="AG649" s="77">
        <f t="array" ref="AG649">IFERROR($D649*U,0)</f>
        <v>0</v>
      </c>
      <c r="AH649" s="77">
        <f t="shared" si="85"/>
        <v>0</v>
      </c>
      <c r="AI649" s="77">
        <f t="shared" si="85"/>
        <v>0</v>
      </c>
      <c r="AJ649" s="203"/>
      <c r="AK649" s="203"/>
      <c r="AL649" s="203"/>
      <c r="AM649" s="203"/>
      <c r="AN649" t="s">
        <v>475</v>
      </c>
      <c r="AO649" t="s">
        <v>475</v>
      </c>
      <c r="AP649" t="s">
        <v>475</v>
      </c>
    </row>
    <row r="650" spans="1:42" customFormat="1" x14ac:dyDescent="0.25">
      <c r="A650" s="198">
        <v>45291</v>
      </c>
      <c r="B650" t="s">
        <v>1920</v>
      </c>
      <c r="C650" t="s">
        <v>1921</v>
      </c>
      <c r="D650" s="5">
        <f t="shared" si="92"/>
        <v>4494736.37</v>
      </c>
      <c r="E650" s="199">
        <v>1</v>
      </c>
      <c r="F650" s="5">
        <v>4495049.16</v>
      </c>
      <c r="G650" s="5">
        <v>312.79000000000002</v>
      </c>
      <c r="H650" s="1" t="s">
        <v>24</v>
      </c>
      <c r="I650" t="s">
        <v>473</v>
      </c>
      <c r="J650" t="s">
        <v>474</v>
      </c>
      <c r="K650">
        <v>0</v>
      </c>
      <c r="L650" t="s">
        <v>473</v>
      </c>
      <c r="M650" t="s">
        <v>473</v>
      </c>
      <c r="N650" t="s">
        <v>23</v>
      </c>
      <c r="O650" s="5" t="str">
        <f t="shared" si="87"/>
        <v>N</v>
      </c>
      <c r="P650" t="s">
        <v>475</v>
      </c>
      <c r="Q650" s="200" t="s">
        <v>475</v>
      </c>
      <c r="R650" s="200" t="str">
        <f t="shared" si="86"/>
        <v/>
      </c>
      <c r="S650" s="201"/>
      <c r="T650" t="s">
        <v>475</v>
      </c>
      <c r="U650" s="201"/>
      <c r="W650" s="201"/>
      <c r="X650" s="202">
        <v>0</v>
      </c>
      <c r="Y650" s="200" t="s">
        <v>475</v>
      </c>
      <c r="Z650" s="5" t="s">
        <v>475</v>
      </c>
      <c r="AA650" s="200" t="str">
        <f t="shared" si="88"/>
        <v/>
      </c>
      <c r="AB650" s="200" t="str">
        <f t="shared" si="89"/>
        <v/>
      </c>
      <c r="AC650" s="201"/>
      <c r="AD650" s="201"/>
      <c r="AE650" s="77">
        <f t="shared" si="90"/>
        <v>0</v>
      </c>
      <c r="AF650" s="77">
        <f t="shared" si="91"/>
        <v>0</v>
      </c>
      <c r="AG650" s="77">
        <f t="array" ref="AG650">IFERROR($D650*U,0)</f>
        <v>0</v>
      </c>
      <c r="AH650" s="77">
        <f t="shared" si="85"/>
        <v>0</v>
      </c>
      <c r="AI650" s="77">
        <f t="shared" si="85"/>
        <v>0</v>
      </c>
      <c r="AJ650" s="203"/>
      <c r="AK650" s="203"/>
      <c r="AL650" s="203"/>
      <c r="AM650" s="203"/>
      <c r="AN650" t="s">
        <v>475</v>
      </c>
      <c r="AO650" t="s">
        <v>475</v>
      </c>
      <c r="AP650" t="s">
        <v>475</v>
      </c>
    </row>
    <row r="651" spans="1:42" customFormat="1" x14ac:dyDescent="0.25">
      <c r="A651" s="198">
        <v>45291</v>
      </c>
      <c r="B651" t="s">
        <v>1922</v>
      </c>
      <c r="C651" t="s">
        <v>1923</v>
      </c>
      <c r="D651" s="5">
        <f t="shared" si="92"/>
        <v>5873.16</v>
      </c>
      <c r="E651" s="199">
        <v>1</v>
      </c>
      <c r="F651" s="5">
        <v>30027.55</v>
      </c>
      <c r="G651" s="5">
        <v>24154.39</v>
      </c>
      <c r="H651" s="1" t="s">
        <v>24</v>
      </c>
      <c r="I651" t="s">
        <v>473</v>
      </c>
      <c r="J651" t="s">
        <v>474</v>
      </c>
      <c r="K651">
        <v>0</v>
      </c>
      <c r="L651" t="s">
        <v>473</v>
      </c>
      <c r="M651" t="s">
        <v>473</v>
      </c>
      <c r="N651" t="s">
        <v>23</v>
      </c>
      <c r="O651" s="5" t="str">
        <f t="shared" si="87"/>
        <v>N</v>
      </c>
      <c r="P651" t="s">
        <v>475</v>
      </c>
      <c r="Q651" s="200" t="s">
        <v>475</v>
      </c>
      <c r="R651" s="200" t="str">
        <f t="shared" si="86"/>
        <v/>
      </c>
      <c r="S651" s="201"/>
      <c r="T651" t="s">
        <v>475</v>
      </c>
      <c r="U651" s="201"/>
      <c r="W651" s="201"/>
      <c r="X651" s="202">
        <v>0</v>
      </c>
      <c r="Y651" s="200" t="s">
        <v>475</v>
      </c>
      <c r="Z651" s="5" t="s">
        <v>475</v>
      </c>
      <c r="AA651" s="200" t="str">
        <f t="shared" si="88"/>
        <v/>
      </c>
      <c r="AB651" s="200" t="str">
        <f t="shared" si="89"/>
        <v/>
      </c>
      <c r="AC651" s="201"/>
      <c r="AD651" s="201"/>
      <c r="AE651" s="77">
        <f t="shared" si="90"/>
        <v>0</v>
      </c>
      <c r="AF651" s="77">
        <f t="shared" si="91"/>
        <v>0</v>
      </c>
      <c r="AG651" s="77">
        <f t="array" ref="AG651">IFERROR($D651*U,0)</f>
        <v>0</v>
      </c>
      <c r="AH651" s="77">
        <f t="shared" si="85"/>
        <v>0</v>
      </c>
      <c r="AI651" s="77">
        <f t="shared" si="85"/>
        <v>0</v>
      </c>
      <c r="AJ651" s="203"/>
      <c r="AK651" s="203"/>
      <c r="AL651" s="203"/>
      <c r="AM651" s="203"/>
      <c r="AN651" t="s">
        <v>475</v>
      </c>
      <c r="AO651" t="s">
        <v>475</v>
      </c>
      <c r="AP651" t="s">
        <v>475</v>
      </c>
    </row>
    <row r="652" spans="1:42" customFormat="1" x14ac:dyDescent="0.25">
      <c r="A652" s="198">
        <v>45291</v>
      </c>
      <c r="B652" t="s">
        <v>1924</v>
      </c>
      <c r="C652" t="s">
        <v>1925</v>
      </c>
      <c r="D652" s="5">
        <f t="shared" si="92"/>
        <v>2090720.6800000004</v>
      </c>
      <c r="E652" s="199">
        <v>1</v>
      </c>
      <c r="F652" s="5">
        <v>2586675.9200000004</v>
      </c>
      <c r="G652" s="5">
        <v>495955.24</v>
      </c>
      <c r="H652" s="1" t="s">
        <v>24</v>
      </c>
      <c r="I652" t="s">
        <v>473</v>
      </c>
      <c r="J652" t="s">
        <v>474</v>
      </c>
      <c r="K652">
        <v>0</v>
      </c>
      <c r="L652" t="s">
        <v>473</v>
      </c>
      <c r="M652" t="s">
        <v>473</v>
      </c>
      <c r="N652" t="s">
        <v>23</v>
      </c>
      <c r="O652" s="5" t="str">
        <f t="shared" si="87"/>
        <v>N</v>
      </c>
      <c r="P652" t="s">
        <v>475</v>
      </c>
      <c r="Q652" s="200" t="s">
        <v>475</v>
      </c>
      <c r="R652" s="200" t="str">
        <f t="shared" si="86"/>
        <v/>
      </c>
      <c r="S652" s="201"/>
      <c r="T652" t="s">
        <v>475</v>
      </c>
      <c r="U652" s="201"/>
      <c r="W652" s="201"/>
      <c r="X652" s="202">
        <v>0</v>
      </c>
      <c r="Y652" s="200" t="s">
        <v>475</v>
      </c>
      <c r="Z652" s="5" t="s">
        <v>475</v>
      </c>
      <c r="AA652" s="200" t="str">
        <f t="shared" si="88"/>
        <v/>
      </c>
      <c r="AB652" s="200" t="str">
        <f t="shared" si="89"/>
        <v/>
      </c>
      <c r="AC652" s="201"/>
      <c r="AD652" s="201"/>
      <c r="AE652" s="77">
        <f t="shared" si="90"/>
        <v>0</v>
      </c>
      <c r="AF652" s="77">
        <f t="shared" si="91"/>
        <v>0</v>
      </c>
      <c r="AG652" s="77">
        <f t="array" ref="AG652">IFERROR($D652*U,0)</f>
        <v>0</v>
      </c>
      <c r="AH652" s="77">
        <f t="shared" si="85"/>
        <v>0</v>
      </c>
      <c r="AI652" s="77">
        <f t="shared" si="85"/>
        <v>0</v>
      </c>
      <c r="AJ652" s="203"/>
      <c r="AK652" s="203"/>
      <c r="AL652" s="203"/>
      <c r="AM652" s="203"/>
      <c r="AN652" t="s">
        <v>475</v>
      </c>
      <c r="AO652" t="s">
        <v>475</v>
      </c>
      <c r="AP652" t="s">
        <v>475</v>
      </c>
    </row>
    <row r="653" spans="1:42" customFormat="1" x14ac:dyDescent="0.25">
      <c r="A653" s="198">
        <v>45291</v>
      </c>
      <c r="B653" t="s">
        <v>1926</v>
      </c>
      <c r="C653" t="s">
        <v>1927</v>
      </c>
      <c r="D653" s="5">
        <f t="shared" si="92"/>
        <v>3093847.01</v>
      </c>
      <c r="E653" s="199">
        <v>1</v>
      </c>
      <c r="F653" s="5">
        <v>3389704.88</v>
      </c>
      <c r="G653" s="5">
        <v>295857.87</v>
      </c>
      <c r="H653" s="1" t="s">
        <v>24</v>
      </c>
      <c r="I653" t="s">
        <v>473</v>
      </c>
      <c r="J653" t="s">
        <v>474</v>
      </c>
      <c r="K653">
        <v>0</v>
      </c>
      <c r="L653" t="s">
        <v>473</v>
      </c>
      <c r="M653" t="s">
        <v>473</v>
      </c>
      <c r="N653" t="s">
        <v>23</v>
      </c>
      <c r="O653" s="5" t="str">
        <f t="shared" si="87"/>
        <v>N</v>
      </c>
      <c r="P653" t="s">
        <v>475</v>
      </c>
      <c r="Q653" s="200" t="s">
        <v>475</v>
      </c>
      <c r="R653" s="200" t="str">
        <f t="shared" si="86"/>
        <v/>
      </c>
      <c r="S653" s="201"/>
      <c r="T653" t="s">
        <v>475</v>
      </c>
      <c r="U653" s="201"/>
      <c r="W653" s="201"/>
      <c r="X653" s="202">
        <v>0</v>
      </c>
      <c r="Y653" s="200" t="s">
        <v>475</v>
      </c>
      <c r="Z653" s="5" t="s">
        <v>475</v>
      </c>
      <c r="AA653" s="200" t="str">
        <f t="shared" si="88"/>
        <v/>
      </c>
      <c r="AB653" s="200" t="str">
        <f t="shared" si="89"/>
        <v/>
      </c>
      <c r="AC653" s="201"/>
      <c r="AD653" s="201"/>
      <c r="AE653" s="77">
        <f t="shared" si="90"/>
        <v>0</v>
      </c>
      <c r="AF653" s="77">
        <f t="shared" si="91"/>
        <v>0</v>
      </c>
      <c r="AG653" s="77">
        <f t="array" ref="AG653">IFERROR($D653*U,0)</f>
        <v>0</v>
      </c>
      <c r="AH653" s="77">
        <f t="shared" si="85"/>
        <v>0</v>
      </c>
      <c r="AI653" s="77">
        <f t="shared" si="85"/>
        <v>0</v>
      </c>
      <c r="AJ653" s="203"/>
      <c r="AK653" s="203"/>
      <c r="AL653" s="203"/>
      <c r="AM653" s="203"/>
      <c r="AN653" t="s">
        <v>475</v>
      </c>
      <c r="AO653" t="s">
        <v>475</v>
      </c>
      <c r="AP653" t="s">
        <v>475</v>
      </c>
    </row>
    <row r="654" spans="1:42" customFormat="1" x14ac:dyDescent="0.25">
      <c r="A654" s="198">
        <v>45291</v>
      </c>
      <c r="B654" t="s">
        <v>1928</v>
      </c>
      <c r="C654" t="s">
        <v>1929</v>
      </c>
      <c r="D654" s="5">
        <f t="shared" si="92"/>
        <v>2362453.2399999998</v>
      </c>
      <c r="E654" s="199">
        <v>0</v>
      </c>
      <c r="F654" s="5">
        <v>2362453.2399999998</v>
      </c>
      <c r="G654" s="5">
        <v>0</v>
      </c>
      <c r="H654" s="1" t="s">
        <v>24</v>
      </c>
      <c r="I654" t="s">
        <v>473</v>
      </c>
      <c r="J654" t="s">
        <v>474</v>
      </c>
      <c r="K654">
        <v>0</v>
      </c>
      <c r="L654" t="s">
        <v>473</v>
      </c>
      <c r="M654" t="s">
        <v>473</v>
      </c>
      <c r="N654" t="s">
        <v>23</v>
      </c>
      <c r="O654" s="5" t="str">
        <f t="shared" si="87"/>
        <v>N</v>
      </c>
      <c r="P654" t="s">
        <v>475</v>
      </c>
      <c r="Q654" s="200" t="s">
        <v>475</v>
      </c>
      <c r="R654" s="200" t="str">
        <f t="shared" si="86"/>
        <v/>
      </c>
      <c r="S654" s="201"/>
      <c r="T654" t="s">
        <v>475</v>
      </c>
      <c r="U654" s="201"/>
      <c r="W654" s="201"/>
      <c r="X654" s="202">
        <v>0</v>
      </c>
      <c r="Y654" s="200" t="s">
        <v>475</v>
      </c>
      <c r="Z654" s="5" t="s">
        <v>475</v>
      </c>
      <c r="AA654" s="200" t="str">
        <f t="shared" si="88"/>
        <v/>
      </c>
      <c r="AB654" s="200" t="str">
        <f t="shared" si="89"/>
        <v/>
      </c>
      <c r="AC654" s="201"/>
      <c r="AD654" s="201"/>
      <c r="AE654" s="77">
        <f t="shared" si="90"/>
        <v>0</v>
      </c>
      <c r="AF654" s="77">
        <f t="shared" si="91"/>
        <v>0</v>
      </c>
      <c r="AG654" s="77">
        <f t="array" ref="AG654">IFERROR($D654*U,0)</f>
        <v>0</v>
      </c>
      <c r="AH654" s="77">
        <f t="shared" si="85"/>
        <v>0</v>
      </c>
      <c r="AI654" s="77">
        <f t="shared" si="85"/>
        <v>0</v>
      </c>
      <c r="AJ654" s="203"/>
      <c r="AK654" s="203"/>
      <c r="AL654" s="203"/>
      <c r="AM654" s="203"/>
      <c r="AN654" t="s">
        <v>475</v>
      </c>
      <c r="AO654" t="s">
        <v>475</v>
      </c>
      <c r="AP654" t="s">
        <v>475</v>
      </c>
    </row>
    <row r="655" spans="1:42" customFormat="1" x14ac:dyDescent="0.25">
      <c r="A655" s="198">
        <v>45291</v>
      </c>
      <c r="B655" t="s">
        <v>1930</v>
      </c>
      <c r="C655" t="s">
        <v>1931</v>
      </c>
      <c r="D655" s="5">
        <f t="shared" si="92"/>
        <v>19089.680000000008</v>
      </c>
      <c r="E655" s="199">
        <v>1</v>
      </c>
      <c r="F655" s="5">
        <v>96584.58</v>
      </c>
      <c r="G655" s="5">
        <v>77494.899999999994</v>
      </c>
      <c r="H655" s="1" t="s">
        <v>24</v>
      </c>
      <c r="I655" t="s">
        <v>473</v>
      </c>
      <c r="J655" t="s">
        <v>474</v>
      </c>
      <c r="K655">
        <v>0</v>
      </c>
      <c r="L655" t="s">
        <v>473</v>
      </c>
      <c r="M655" t="s">
        <v>473</v>
      </c>
      <c r="N655" t="s">
        <v>23</v>
      </c>
      <c r="O655" s="5" t="str">
        <f t="shared" si="87"/>
        <v>N</v>
      </c>
      <c r="P655" t="s">
        <v>475</v>
      </c>
      <c r="Q655" s="200" t="s">
        <v>475</v>
      </c>
      <c r="R655" s="200" t="str">
        <f t="shared" si="86"/>
        <v/>
      </c>
      <c r="S655" s="201"/>
      <c r="T655" t="s">
        <v>475</v>
      </c>
      <c r="U655" s="201"/>
      <c r="W655" s="201"/>
      <c r="X655" s="202">
        <v>0</v>
      </c>
      <c r="Y655" s="200" t="s">
        <v>475</v>
      </c>
      <c r="Z655" s="5" t="s">
        <v>475</v>
      </c>
      <c r="AA655" s="200" t="str">
        <f t="shared" si="88"/>
        <v/>
      </c>
      <c r="AB655" s="200" t="str">
        <f t="shared" si="89"/>
        <v/>
      </c>
      <c r="AC655" s="201"/>
      <c r="AD655" s="201"/>
      <c r="AE655" s="77">
        <f t="shared" si="90"/>
        <v>0</v>
      </c>
      <c r="AF655" s="77">
        <f t="shared" si="91"/>
        <v>0</v>
      </c>
      <c r="AG655" s="77">
        <f t="array" ref="AG655">IFERROR($D655*U,0)</f>
        <v>0</v>
      </c>
      <c r="AH655" s="77">
        <f t="shared" si="85"/>
        <v>0</v>
      </c>
      <c r="AI655" s="77">
        <f t="shared" si="85"/>
        <v>0</v>
      </c>
      <c r="AJ655" s="203"/>
      <c r="AK655" s="203"/>
      <c r="AL655" s="203"/>
      <c r="AM655" s="203"/>
      <c r="AN655" t="s">
        <v>475</v>
      </c>
      <c r="AO655" t="s">
        <v>475</v>
      </c>
      <c r="AP655" t="s">
        <v>475</v>
      </c>
    </row>
    <row r="656" spans="1:42" customFormat="1" x14ac:dyDescent="0.25">
      <c r="A656" s="198">
        <v>45291</v>
      </c>
      <c r="B656" t="s">
        <v>1932</v>
      </c>
      <c r="C656" t="s">
        <v>1933</v>
      </c>
      <c r="D656" s="5">
        <f t="shared" si="92"/>
        <v>1080847.56</v>
      </c>
      <c r="E656" s="199">
        <v>0</v>
      </c>
      <c r="F656" s="5">
        <v>1080847.56</v>
      </c>
      <c r="G656" s="5">
        <v>0</v>
      </c>
      <c r="H656" s="1" t="s">
        <v>23</v>
      </c>
      <c r="I656" t="s">
        <v>500</v>
      </c>
      <c r="J656" t="s">
        <v>504</v>
      </c>
      <c r="K656">
        <v>1</v>
      </c>
      <c r="L656" t="s">
        <v>500</v>
      </c>
      <c r="N656" t="s">
        <v>24</v>
      </c>
      <c r="O656" s="5" t="str">
        <f t="shared" si="87"/>
        <v>N</v>
      </c>
      <c r="P656" t="s">
        <v>475</v>
      </c>
      <c r="Q656" s="200" t="s">
        <v>475</v>
      </c>
      <c r="R656" s="200" t="str">
        <f t="shared" si="86"/>
        <v/>
      </c>
      <c r="S656" s="201"/>
      <c r="T656" t="s">
        <v>475</v>
      </c>
      <c r="U656" s="201"/>
      <c r="W656" s="201"/>
      <c r="X656" s="202">
        <v>0</v>
      </c>
      <c r="Y656" s="200" t="s">
        <v>475</v>
      </c>
      <c r="Z656" s="5" t="s">
        <v>475</v>
      </c>
      <c r="AA656" s="200" t="str">
        <f t="shared" si="88"/>
        <v/>
      </c>
      <c r="AB656" s="200" t="str">
        <f t="shared" si="89"/>
        <v/>
      </c>
      <c r="AC656" s="201"/>
      <c r="AD656" s="201"/>
      <c r="AE656" s="77">
        <f t="shared" si="90"/>
        <v>0</v>
      </c>
      <c r="AF656" s="77">
        <f t="shared" si="91"/>
        <v>0</v>
      </c>
      <c r="AG656" s="77">
        <f t="array" ref="AG656">IFERROR($D656*U,0)</f>
        <v>0</v>
      </c>
      <c r="AH656" s="77">
        <f t="shared" si="85"/>
        <v>0</v>
      </c>
      <c r="AI656" s="77">
        <f t="shared" si="85"/>
        <v>0</v>
      </c>
      <c r="AJ656" s="203"/>
      <c r="AK656" s="203"/>
      <c r="AL656" s="203"/>
      <c r="AM656" s="203"/>
      <c r="AN656" t="s">
        <v>475</v>
      </c>
      <c r="AO656" t="s">
        <v>475</v>
      </c>
      <c r="AP656" t="s">
        <v>475</v>
      </c>
    </row>
    <row r="657" spans="1:42" customFormat="1" x14ac:dyDescent="0.25">
      <c r="A657" s="198">
        <v>45291</v>
      </c>
      <c r="B657" t="s">
        <v>1934</v>
      </c>
      <c r="C657" t="s">
        <v>1935</v>
      </c>
      <c r="D657" s="5">
        <f t="shared" si="92"/>
        <v>224955.07000000007</v>
      </c>
      <c r="E657" s="199">
        <v>1</v>
      </c>
      <c r="F657" s="5">
        <v>1716530.95</v>
      </c>
      <c r="G657" s="5">
        <v>1491575.88</v>
      </c>
      <c r="H657" s="1" t="s">
        <v>23</v>
      </c>
      <c r="I657" t="s">
        <v>500</v>
      </c>
      <c r="J657" t="s">
        <v>474</v>
      </c>
      <c r="K657">
        <v>0</v>
      </c>
      <c r="L657" t="s">
        <v>500</v>
      </c>
      <c r="N657" t="s">
        <v>23</v>
      </c>
      <c r="O657" s="5" t="str">
        <f t="shared" si="87"/>
        <v>N</v>
      </c>
      <c r="P657" t="s">
        <v>475</v>
      </c>
      <c r="Q657" s="200" t="s">
        <v>475</v>
      </c>
      <c r="R657" s="200" t="str">
        <f t="shared" si="86"/>
        <v/>
      </c>
      <c r="S657" s="201"/>
      <c r="T657" t="s">
        <v>475</v>
      </c>
      <c r="U657" s="201"/>
      <c r="W657" s="201"/>
      <c r="X657" s="202">
        <v>0</v>
      </c>
      <c r="Y657" s="200" t="s">
        <v>475</v>
      </c>
      <c r="Z657" s="5" t="s">
        <v>475</v>
      </c>
      <c r="AA657" s="200" t="str">
        <f t="shared" si="88"/>
        <v/>
      </c>
      <c r="AB657" s="200" t="str">
        <f t="shared" si="89"/>
        <v/>
      </c>
      <c r="AC657" s="201"/>
      <c r="AD657" s="201"/>
      <c r="AE657" s="77">
        <f t="shared" si="90"/>
        <v>0</v>
      </c>
      <c r="AF657" s="77">
        <f t="shared" si="91"/>
        <v>0</v>
      </c>
      <c r="AG657" s="77">
        <f t="array" ref="AG657">IFERROR($D657*U,0)</f>
        <v>0</v>
      </c>
      <c r="AH657" s="77">
        <f t="shared" si="85"/>
        <v>0</v>
      </c>
      <c r="AI657" s="77">
        <f t="shared" si="85"/>
        <v>0</v>
      </c>
      <c r="AJ657" s="203"/>
      <c r="AK657" s="203"/>
      <c r="AL657" s="203"/>
      <c r="AM657" s="203"/>
      <c r="AN657" t="s">
        <v>475</v>
      </c>
      <c r="AO657" t="s">
        <v>475</v>
      </c>
      <c r="AP657" t="s">
        <v>475</v>
      </c>
    </row>
    <row r="658" spans="1:42" customFormat="1" x14ac:dyDescent="0.25">
      <c r="A658" s="198">
        <v>45291</v>
      </c>
      <c r="B658" t="s">
        <v>1936</v>
      </c>
      <c r="C658" t="s">
        <v>1937</v>
      </c>
      <c r="D658" s="5">
        <f t="shared" si="92"/>
        <v>0</v>
      </c>
      <c r="E658" s="199">
        <v>1</v>
      </c>
      <c r="F658" s="5">
        <v>1604450.5299999998</v>
      </c>
      <c r="G658" s="5">
        <v>2914387.84</v>
      </c>
      <c r="H658" s="1" t="s">
        <v>24</v>
      </c>
      <c r="I658" t="s">
        <v>473</v>
      </c>
      <c r="J658" t="s">
        <v>474</v>
      </c>
      <c r="K658">
        <v>0</v>
      </c>
      <c r="L658" t="s">
        <v>473</v>
      </c>
      <c r="M658" t="s">
        <v>473</v>
      </c>
      <c r="N658" t="s">
        <v>23</v>
      </c>
      <c r="O658" s="5" t="str">
        <f t="shared" si="87"/>
        <v>N</v>
      </c>
      <c r="P658" t="s">
        <v>475</v>
      </c>
      <c r="Q658" s="200" t="s">
        <v>475</v>
      </c>
      <c r="R658" s="200" t="str">
        <f t="shared" si="86"/>
        <v/>
      </c>
      <c r="S658" s="201"/>
      <c r="T658" t="s">
        <v>475</v>
      </c>
      <c r="U658" s="201"/>
      <c r="W658" s="201"/>
      <c r="X658" s="202">
        <v>0</v>
      </c>
      <c r="Y658" s="200" t="s">
        <v>475</v>
      </c>
      <c r="Z658" s="5" t="s">
        <v>475</v>
      </c>
      <c r="AA658" s="200" t="str">
        <f t="shared" si="88"/>
        <v/>
      </c>
      <c r="AB658" s="200" t="str">
        <f t="shared" si="89"/>
        <v/>
      </c>
      <c r="AC658" s="201"/>
      <c r="AD658" s="201"/>
      <c r="AE658" s="77">
        <f t="shared" si="90"/>
        <v>0</v>
      </c>
      <c r="AF658" s="77">
        <f t="shared" si="91"/>
        <v>0</v>
      </c>
      <c r="AG658" s="77">
        <f t="array" ref="AG658">IFERROR($D658*U,0)</f>
        <v>0</v>
      </c>
      <c r="AH658" s="77">
        <f t="shared" si="85"/>
        <v>0</v>
      </c>
      <c r="AI658" s="77">
        <f t="shared" si="85"/>
        <v>0</v>
      </c>
      <c r="AJ658" s="203"/>
      <c r="AK658" s="203"/>
      <c r="AL658" s="203"/>
      <c r="AM658" s="203"/>
      <c r="AN658" t="s">
        <v>475</v>
      </c>
      <c r="AO658" t="s">
        <v>475</v>
      </c>
      <c r="AP658" t="s">
        <v>475</v>
      </c>
    </row>
    <row r="659" spans="1:42" customFormat="1" x14ac:dyDescent="0.25">
      <c r="A659" s="198">
        <v>45291</v>
      </c>
      <c r="B659" t="s">
        <v>1938</v>
      </c>
      <c r="C659" t="s">
        <v>1939</v>
      </c>
      <c r="D659" s="5">
        <f t="shared" si="92"/>
        <v>18719171.010000002</v>
      </c>
      <c r="E659" s="199">
        <v>1</v>
      </c>
      <c r="F659" s="5">
        <v>19512725.170000002</v>
      </c>
      <c r="G659" s="5">
        <v>793554.16</v>
      </c>
      <c r="H659" s="1" t="s">
        <v>24</v>
      </c>
      <c r="I659" t="s">
        <v>473</v>
      </c>
      <c r="J659" t="s">
        <v>474</v>
      </c>
      <c r="K659">
        <v>0</v>
      </c>
      <c r="L659" t="s">
        <v>473</v>
      </c>
      <c r="M659" t="s">
        <v>473</v>
      </c>
      <c r="N659" t="s">
        <v>23</v>
      </c>
      <c r="O659" s="5" t="str">
        <f t="shared" si="87"/>
        <v>N</v>
      </c>
      <c r="P659" t="s">
        <v>475</v>
      </c>
      <c r="Q659" s="200" t="s">
        <v>475</v>
      </c>
      <c r="R659" s="200" t="str">
        <f t="shared" si="86"/>
        <v/>
      </c>
      <c r="S659" s="201"/>
      <c r="T659" t="s">
        <v>475</v>
      </c>
      <c r="U659" s="201"/>
      <c r="W659" s="201"/>
      <c r="X659" s="202">
        <v>0</v>
      </c>
      <c r="Y659" s="200" t="s">
        <v>475</v>
      </c>
      <c r="Z659" s="5" t="s">
        <v>475</v>
      </c>
      <c r="AA659" s="200" t="str">
        <f t="shared" si="88"/>
        <v/>
      </c>
      <c r="AB659" s="200" t="str">
        <f t="shared" si="89"/>
        <v/>
      </c>
      <c r="AC659" s="201"/>
      <c r="AD659" s="201"/>
      <c r="AE659" s="77">
        <f t="shared" si="90"/>
        <v>0</v>
      </c>
      <c r="AF659" s="77">
        <f t="shared" si="91"/>
        <v>0</v>
      </c>
      <c r="AG659" s="77">
        <f t="array" ref="AG659">IFERROR($D659*U,0)</f>
        <v>0</v>
      </c>
      <c r="AH659" s="77">
        <f t="shared" si="85"/>
        <v>0</v>
      </c>
      <c r="AI659" s="77">
        <f t="shared" si="85"/>
        <v>0</v>
      </c>
      <c r="AJ659" s="203"/>
      <c r="AK659" s="203"/>
      <c r="AL659" s="203"/>
      <c r="AM659" s="203"/>
      <c r="AN659" t="s">
        <v>475</v>
      </c>
      <c r="AO659" t="s">
        <v>475</v>
      </c>
      <c r="AP659" t="s">
        <v>475</v>
      </c>
    </row>
    <row r="660" spans="1:42" customFormat="1" x14ac:dyDescent="0.25">
      <c r="A660" s="198">
        <v>45291</v>
      </c>
      <c r="B660" t="s">
        <v>1940</v>
      </c>
      <c r="C660" t="s">
        <v>1941</v>
      </c>
      <c r="D660" s="5">
        <f t="shared" si="92"/>
        <v>1703575.0100000002</v>
      </c>
      <c r="E660" s="199">
        <v>1</v>
      </c>
      <c r="F660" s="5">
        <v>4070913.14</v>
      </c>
      <c r="G660" s="5">
        <v>2367338.13</v>
      </c>
      <c r="H660" s="1" t="s">
        <v>23</v>
      </c>
      <c r="I660" t="s">
        <v>500</v>
      </c>
      <c r="J660" t="s">
        <v>504</v>
      </c>
      <c r="K660">
        <v>1</v>
      </c>
      <c r="L660" t="s">
        <v>500</v>
      </c>
      <c r="M660" s="208" t="s">
        <v>506</v>
      </c>
      <c r="N660" t="s">
        <v>24</v>
      </c>
      <c r="O660" s="5" t="str">
        <f t="shared" si="87"/>
        <v>N</v>
      </c>
      <c r="P660" t="s">
        <v>475</v>
      </c>
      <c r="Q660" s="200" t="s">
        <v>475</v>
      </c>
      <c r="R660" s="200" t="str">
        <f t="shared" si="86"/>
        <v/>
      </c>
      <c r="S660" s="201"/>
      <c r="T660" t="s">
        <v>475</v>
      </c>
      <c r="U660" s="201"/>
      <c r="W660" s="201"/>
      <c r="X660" s="202">
        <v>0</v>
      </c>
      <c r="Y660" s="200" t="s">
        <v>475</v>
      </c>
      <c r="Z660" s="5" t="s">
        <v>475</v>
      </c>
      <c r="AA660" s="200" t="str">
        <f t="shared" si="88"/>
        <v/>
      </c>
      <c r="AB660" s="200" t="str">
        <f t="shared" si="89"/>
        <v/>
      </c>
      <c r="AC660" s="201"/>
      <c r="AD660" s="201"/>
      <c r="AE660" s="77">
        <f t="shared" si="90"/>
        <v>0</v>
      </c>
      <c r="AF660" s="77">
        <f t="shared" si="91"/>
        <v>0</v>
      </c>
      <c r="AG660" s="77">
        <f t="array" ref="AG660">IFERROR($D660*U,0)</f>
        <v>0</v>
      </c>
      <c r="AH660" s="77">
        <f t="shared" si="85"/>
        <v>0</v>
      </c>
      <c r="AI660" s="77">
        <f t="shared" si="85"/>
        <v>0</v>
      </c>
      <c r="AJ660" s="203"/>
      <c r="AK660" s="203"/>
      <c r="AL660" s="203"/>
      <c r="AM660" s="203"/>
      <c r="AN660" t="s">
        <v>22</v>
      </c>
      <c r="AO660" t="s">
        <v>571</v>
      </c>
      <c r="AP660" t="s">
        <v>475</v>
      </c>
    </row>
    <row r="661" spans="1:42" customFormat="1" x14ac:dyDescent="0.25">
      <c r="A661" s="198">
        <v>45291</v>
      </c>
      <c r="B661" t="s">
        <v>1942</v>
      </c>
      <c r="C661" t="s">
        <v>1943</v>
      </c>
      <c r="D661" s="5">
        <f t="shared" si="92"/>
        <v>130.30999999999995</v>
      </c>
      <c r="E661" s="199">
        <v>1</v>
      </c>
      <c r="F661" s="5">
        <v>1129.56</v>
      </c>
      <c r="G661" s="5">
        <v>999.25</v>
      </c>
      <c r="H661" s="1" t="s">
        <v>24</v>
      </c>
      <c r="I661" t="s">
        <v>473</v>
      </c>
      <c r="J661" t="s">
        <v>474</v>
      </c>
      <c r="K661">
        <v>0</v>
      </c>
      <c r="L661" t="s">
        <v>473</v>
      </c>
      <c r="M661" t="s">
        <v>473</v>
      </c>
      <c r="N661" t="s">
        <v>23</v>
      </c>
      <c r="O661" s="5" t="str">
        <f t="shared" si="87"/>
        <v>N</v>
      </c>
      <c r="P661" t="s">
        <v>475</v>
      </c>
      <c r="Q661" s="200" t="s">
        <v>475</v>
      </c>
      <c r="R661" s="200" t="str">
        <f t="shared" si="86"/>
        <v/>
      </c>
      <c r="S661" s="201"/>
      <c r="T661" t="s">
        <v>475</v>
      </c>
      <c r="U661" s="201"/>
      <c r="W661" s="201"/>
      <c r="X661" s="202">
        <v>0</v>
      </c>
      <c r="Y661" s="200" t="s">
        <v>475</v>
      </c>
      <c r="Z661" s="5" t="s">
        <v>475</v>
      </c>
      <c r="AA661" s="200" t="str">
        <f t="shared" si="88"/>
        <v/>
      </c>
      <c r="AB661" s="200" t="str">
        <f t="shared" si="89"/>
        <v/>
      </c>
      <c r="AC661" s="201"/>
      <c r="AD661" s="201"/>
      <c r="AE661" s="77">
        <f t="shared" si="90"/>
        <v>0</v>
      </c>
      <c r="AF661" s="77">
        <f t="shared" si="91"/>
        <v>0</v>
      </c>
      <c r="AG661" s="77">
        <f t="array" ref="AG661">IFERROR($D661*U,0)</f>
        <v>0</v>
      </c>
      <c r="AH661" s="77">
        <f t="shared" si="85"/>
        <v>0</v>
      </c>
      <c r="AI661" s="77">
        <f t="shared" si="85"/>
        <v>0</v>
      </c>
      <c r="AJ661" s="203"/>
      <c r="AK661" s="203"/>
      <c r="AL661" s="203"/>
      <c r="AM661" s="203"/>
      <c r="AN661" t="s">
        <v>475</v>
      </c>
      <c r="AO661" t="s">
        <v>475</v>
      </c>
      <c r="AP661" t="s">
        <v>475</v>
      </c>
    </row>
    <row r="662" spans="1:42" customFormat="1" x14ac:dyDescent="0.25">
      <c r="A662" s="198">
        <v>45291</v>
      </c>
      <c r="B662" t="s">
        <v>1944</v>
      </c>
      <c r="C662" t="s">
        <v>1945</v>
      </c>
      <c r="D662" s="5">
        <f t="shared" si="92"/>
        <v>7744.6200000000026</v>
      </c>
      <c r="E662" s="199">
        <v>1</v>
      </c>
      <c r="F662" s="5">
        <v>47073.5</v>
      </c>
      <c r="G662" s="5">
        <v>39328.879999999997</v>
      </c>
      <c r="H662" s="1" t="s">
        <v>23</v>
      </c>
      <c r="I662" t="s">
        <v>500</v>
      </c>
      <c r="J662" t="s">
        <v>474</v>
      </c>
      <c r="K662">
        <v>0</v>
      </c>
      <c r="L662" t="s">
        <v>500</v>
      </c>
      <c r="M662" s="208" t="s">
        <v>483</v>
      </c>
      <c r="N662" t="s">
        <v>23</v>
      </c>
      <c r="O662" s="5" t="str">
        <f t="shared" si="87"/>
        <v>N</v>
      </c>
      <c r="P662" t="s">
        <v>475</v>
      </c>
      <c r="Q662" s="200" t="s">
        <v>475</v>
      </c>
      <c r="R662" s="200" t="str">
        <f t="shared" si="86"/>
        <v/>
      </c>
      <c r="S662" s="201"/>
      <c r="T662" t="s">
        <v>475</v>
      </c>
      <c r="U662" s="201"/>
      <c r="W662" s="201"/>
      <c r="X662" s="202">
        <v>0</v>
      </c>
      <c r="Y662" s="200" t="s">
        <v>475</v>
      </c>
      <c r="Z662" s="5" t="s">
        <v>475</v>
      </c>
      <c r="AA662" s="200" t="str">
        <f t="shared" si="88"/>
        <v/>
      </c>
      <c r="AB662" s="200" t="str">
        <f t="shared" si="89"/>
        <v/>
      </c>
      <c r="AC662" s="201"/>
      <c r="AD662" s="201"/>
      <c r="AE662" s="77">
        <f t="shared" si="90"/>
        <v>0</v>
      </c>
      <c r="AF662" s="77">
        <f t="shared" si="91"/>
        <v>0</v>
      </c>
      <c r="AG662" s="77">
        <f t="array" ref="AG662">IFERROR($D662*U,0)</f>
        <v>0</v>
      </c>
      <c r="AH662" s="77">
        <f t="shared" si="85"/>
        <v>0</v>
      </c>
      <c r="AI662" s="77">
        <f t="shared" si="85"/>
        <v>0</v>
      </c>
      <c r="AJ662" s="203"/>
      <c r="AK662" s="203"/>
      <c r="AL662" s="203"/>
      <c r="AM662" s="203"/>
      <c r="AN662" t="s">
        <v>25</v>
      </c>
      <c r="AO662" t="s">
        <v>1946</v>
      </c>
      <c r="AP662" t="s">
        <v>475</v>
      </c>
    </row>
    <row r="663" spans="1:42" customFormat="1" x14ac:dyDescent="0.25">
      <c r="A663" s="198">
        <v>45291</v>
      </c>
      <c r="B663" t="s">
        <v>1947</v>
      </c>
      <c r="C663" t="s">
        <v>1948</v>
      </c>
      <c r="D663" s="5">
        <f t="shared" si="92"/>
        <v>43596.71</v>
      </c>
      <c r="E663" s="199">
        <v>0</v>
      </c>
      <c r="F663" s="5">
        <v>43596.71</v>
      </c>
      <c r="G663" s="5">
        <v>0</v>
      </c>
      <c r="H663" s="1" t="s">
        <v>23</v>
      </c>
      <c r="I663" t="s">
        <v>500</v>
      </c>
      <c r="J663" t="s">
        <v>474</v>
      </c>
      <c r="K663">
        <v>0</v>
      </c>
      <c r="L663" t="s">
        <v>500</v>
      </c>
      <c r="N663" t="s">
        <v>23</v>
      </c>
      <c r="O663" s="5" t="str">
        <f t="shared" si="87"/>
        <v>N</v>
      </c>
      <c r="P663" t="s">
        <v>475</v>
      </c>
      <c r="Q663" s="200" t="s">
        <v>475</v>
      </c>
      <c r="R663" s="200" t="str">
        <f t="shared" si="86"/>
        <v/>
      </c>
      <c r="S663" s="201"/>
      <c r="T663" t="s">
        <v>475</v>
      </c>
      <c r="U663" s="201"/>
      <c r="W663" s="201"/>
      <c r="X663" s="202">
        <v>0</v>
      </c>
      <c r="Y663" s="200" t="s">
        <v>475</v>
      </c>
      <c r="Z663" s="5" t="s">
        <v>475</v>
      </c>
      <c r="AA663" s="200" t="str">
        <f t="shared" si="88"/>
        <v/>
      </c>
      <c r="AB663" s="200" t="str">
        <f t="shared" si="89"/>
        <v/>
      </c>
      <c r="AC663" s="201"/>
      <c r="AD663" s="201"/>
      <c r="AE663" s="77">
        <f t="shared" si="90"/>
        <v>0</v>
      </c>
      <c r="AF663" s="77">
        <f t="shared" si="91"/>
        <v>0</v>
      </c>
      <c r="AG663" s="77">
        <f t="array" ref="AG663">IFERROR($D663*U,0)</f>
        <v>0</v>
      </c>
      <c r="AH663" s="77">
        <f t="shared" si="85"/>
        <v>0</v>
      </c>
      <c r="AI663" s="77">
        <f t="shared" si="85"/>
        <v>0</v>
      </c>
      <c r="AJ663" s="203"/>
      <c r="AK663" s="203"/>
      <c r="AL663" s="203"/>
      <c r="AM663" s="203"/>
      <c r="AN663" t="s">
        <v>475</v>
      </c>
      <c r="AO663" t="s">
        <v>475</v>
      </c>
      <c r="AP663" t="s">
        <v>475</v>
      </c>
    </row>
    <row r="664" spans="1:42" customFormat="1" x14ac:dyDescent="0.25">
      <c r="A664" s="198">
        <v>45291</v>
      </c>
      <c r="B664" t="s">
        <v>1949</v>
      </c>
      <c r="C664" t="s">
        <v>1950</v>
      </c>
      <c r="D664" s="5">
        <f t="shared" si="92"/>
        <v>195707.68</v>
      </c>
      <c r="E664" s="199">
        <v>0</v>
      </c>
      <c r="F664" s="5">
        <v>195707.68</v>
      </c>
      <c r="G664" s="5">
        <v>0</v>
      </c>
      <c r="H664" s="1" t="s">
        <v>23</v>
      </c>
      <c r="I664" t="s">
        <v>500</v>
      </c>
      <c r="J664" t="s">
        <v>474</v>
      </c>
      <c r="K664">
        <v>0</v>
      </c>
      <c r="L664" t="s">
        <v>500</v>
      </c>
      <c r="N664" t="s">
        <v>23</v>
      </c>
      <c r="O664" s="5" t="str">
        <f t="shared" si="87"/>
        <v>N</v>
      </c>
      <c r="P664" t="s">
        <v>475</v>
      </c>
      <c r="Q664" s="200" t="s">
        <v>475</v>
      </c>
      <c r="R664" s="200" t="str">
        <f t="shared" si="86"/>
        <v/>
      </c>
      <c r="S664" s="201"/>
      <c r="T664" t="s">
        <v>475</v>
      </c>
      <c r="U664" s="201"/>
      <c r="W664" s="201"/>
      <c r="X664" s="202">
        <v>0</v>
      </c>
      <c r="Y664" s="200" t="s">
        <v>475</v>
      </c>
      <c r="Z664" s="5" t="s">
        <v>475</v>
      </c>
      <c r="AA664" s="200" t="str">
        <f t="shared" si="88"/>
        <v/>
      </c>
      <c r="AB664" s="200" t="str">
        <f t="shared" si="89"/>
        <v/>
      </c>
      <c r="AC664" s="201"/>
      <c r="AD664" s="201"/>
      <c r="AE664" s="77">
        <f t="shared" si="90"/>
        <v>0</v>
      </c>
      <c r="AF664" s="77">
        <f t="shared" si="91"/>
        <v>0</v>
      </c>
      <c r="AG664" s="77">
        <f t="array" ref="AG664">IFERROR($D664*U,0)</f>
        <v>0</v>
      </c>
      <c r="AH664" s="77">
        <f t="shared" si="85"/>
        <v>0</v>
      </c>
      <c r="AI664" s="77">
        <f t="shared" si="85"/>
        <v>0</v>
      </c>
      <c r="AJ664" s="203"/>
      <c r="AK664" s="203"/>
      <c r="AL664" s="203"/>
      <c r="AM664" s="203"/>
      <c r="AN664" t="s">
        <v>475</v>
      </c>
      <c r="AO664" t="s">
        <v>475</v>
      </c>
      <c r="AP664" t="s">
        <v>475</v>
      </c>
    </row>
    <row r="665" spans="1:42" customFormat="1" x14ac:dyDescent="0.25">
      <c r="A665" s="198">
        <v>45291</v>
      </c>
      <c r="B665" t="s">
        <v>1951</v>
      </c>
      <c r="C665" t="s">
        <v>1952</v>
      </c>
      <c r="D665" s="5">
        <f t="shared" si="92"/>
        <v>328859.40000000002</v>
      </c>
      <c r="E665" s="199">
        <v>0</v>
      </c>
      <c r="F665" s="5">
        <v>328859.40000000002</v>
      </c>
      <c r="G665" s="5">
        <v>0</v>
      </c>
      <c r="H665" s="1" t="s">
        <v>23</v>
      </c>
      <c r="I665" t="s">
        <v>500</v>
      </c>
      <c r="J665" t="s">
        <v>474</v>
      </c>
      <c r="K665">
        <v>0</v>
      </c>
      <c r="L665" t="s">
        <v>500</v>
      </c>
      <c r="N665" t="s">
        <v>23</v>
      </c>
      <c r="O665" s="5" t="str">
        <f t="shared" si="87"/>
        <v>N</v>
      </c>
      <c r="P665" t="s">
        <v>475</v>
      </c>
      <c r="Q665" s="200" t="s">
        <v>475</v>
      </c>
      <c r="R665" s="200" t="str">
        <f t="shared" si="86"/>
        <v/>
      </c>
      <c r="S665" s="201"/>
      <c r="T665" t="s">
        <v>475</v>
      </c>
      <c r="U665" s="201"/>
      <c r="W665" s="201"/>
      <c r="X665" s="202">
        <v>0</v>
      </c>
      <c r="Y665" s="200" t="s">
        <v>475</v>
      </c>
      <c r="Z665" s="5" t="s">
        <v>475</v>
      </c>
      <c r="AA665" s="200" t="str">
        <f t="shared" si="88"/>
        <v/>
      </c>
      <c r="AB665" s="200" t="str">
        <f t="shared" si="89"/>
        <v/>
      </c>
      <c r="AC665" s="201"/>
      <c r="AD665" s="201"/>
      <c r="AE665" s="77">
        <f t="shared" si="90"/>
        <v>0</v>
      </c>
      <c r="AF665" s="77">
        <f t="shared" si="91"/>
        <v>0</v>
      </c>
      <c r="AG665" s="77">
        <f t="array" ref="AG665">IFERROR($D665*U,0)</f>
        <v>0</v>
      </c>
      <c r="AH665" s="77">
        <f t="shared" si="85"/>
        <v>0</v>
      </c>
      <c r="AI665" s="77">
        <f t="shared" si="85"/>
        <v>0</v>
      </c>
      <c r="AJ665" s="203"/>
      <c r="AK665" s="203"/>
      <c r="AL665" s="203"/>
      <c r="AM665" s="203"/>
      <c r="AN665" t="s">
        <v>475</v>
      </c>
      <c r="AO665" t="s">
        <v>475</v>
      </c>
      <c r="AP665" t="s">
        <v>475</v>
      </c>
    </row>
    <row r="666" spans="1:42" customFormat="1" x14ac:dyDescent="0.25">
      <c r="A666" s="198">
        <v>45291</v>
      </c>
      <c r="B666" t="s">
        <v>1953</v>
      </c>
      <c r="C666" t="s">
        <v>1954</v>
      </c>
      <c r="D666" s="5">
        <f t="shared" si="92"/>
        <v>76315.67</v>
      </c>
      <c r="E666" s="199">
        <v>1</v>
      </c>
      <c r="F666" s="5">
        <v>160990.18</v>
      </c>
      <c r="G666" s="5">
        <v>84674.51</v>
      </c>
      <c r="H666" s="1" t="s">
        <v>23</v>
      </c>
      <c r="I666" t="s">
        <v>500</v>
      </c>
      <c r="J666" t="s">
        <v>474</v>
      </c>
      <c r="K666">
        <v>0</v>
      </c>
      <c r="L666" t="s">
        <v>500</v>
      </c>
      <c r="N666" t="s">
        <v>23</v>
      </c>
      <c r="O666" s="5" t="str">
        <f t="shared" si="87"/>
        <v>N</v>
      </c>
      <c r="P666" t="s">
        <v>475</v>
      </c>
      <c r="Q666" s="200" t="s">
        <v>475</v>
      </c>
      <c r="R666" s="200" t="str">
        <f t="shared" si="86"/>
        <v/>
      </c>
      <c r="S666" s="201"/>
      <c r="T666" t="s">
        <v>475</v>
      </c>
      <c r="U666" s="201"/>
      <c r="W666" s="201"/>
      <c r="X666" s="202">
        <v>0</v>
      </c>
      <c r="Y666" s="200" t="s">
        <v>475</v>
      </c>
      <c r="Z666" s="5" t="s">
        <v>475</v>
      </c>
      <c r="AA666" s="200" t="str">
        <f t="shared" si="88"/>
        <v/>
      </c>
      <c r="AB666" s="200" t="str">
        <f t="shared" si="89"/>
        <v/>
      </c>
      <c r="AC666" s="201"/>
      <c r="AD666" s="201"/>
      <c r="AE666" s="77">
        <f t="shared" si="90"/>
        <v>0</v>
      </c>
      <c r="AF666" s="77">
        <f t="shared" si="91"/>
        <v>0</v>
      </c>
      <c r="AG666" s="77">
        <f t="array" ref="AG666">IFERROR($D666*U,0)</f>
        <v>0</v>
      </c>
      <c r="AH666" s="77">
        <f t="shared" si="85"/>
        <v>0</v>
      </c>
      <c r="AI666" s="77">
        <f t="shared" si="85"/>
        <v>0</v>
      </c>
      <c r="AJ666" s="203"/>
      <c r="AK666" s="203"/>
      <c r="AL666" s="203"/>
      <c r="AM666" s="203"/>
      <c r="AN666" t="s">
        <v>475</v>
      </c>
      <c r="AO666" t="s">
        <v>475</v>
      </c>
      <c r="AP666" t="s">
        <v>475</v>
      </c>
    </row>
    <row r="667" spans="1:42" customFormat="1" x14ac:dyDescent="0.25">
      <c r="A667" s="198">
        <v>45291</v>
      </c>
      <c r="B667" t="s">
        <v>1955</v>
      </c>
      <c r="C667" t="s">
        <v>1956</v>
      </c>
      <c r="D667" s="5">
        <f t="shared" si="92"/>
        <v>44921.180000000008</v>
      </c>
      <c r="E667" s="199">
        <v>1</v>
      </c>
      <c r="F667" s="5">
        <v>84601.88</v>
      </c>
      <c r="G667" s="5">
        <v>39680.699999999997</v>
      </c>
      <c r="H667" s="1" t="s">
        <v>23</v>
      </c>
      <c r="I667" t="s">
        <v>500</v>
      </c>
      <c r="J667" t="s">
        <v>474</v>
      </c>
      <c r="K667">
        <v>0</v>
      </c>
      <c r="L667" t="s">
        <v>500</v>
      </c>
      <c r="N667" t="s">
        <v>23</v>
      </c>
      <c r="O667" s="5" t="str">
        <f t="shared" si="87"/>
        <v>N</v>
      </c>
      <c r="P667" t="s">
        <v>475</v>
      </c>
      <c r="Q667" s="200" t="s">
        <v>475</v>
      </c>
      <c r="R667" s="200" t="str">
        <f t="shared" si="86"/>
        <v/>
      </c>
      <c r="S667" s="201"/>
      <c r="T667" t="s">
        <v>475</v>
      </c>
      <c r="U667" s="201"/>
      <c r="W667" s="201"/>
      <c r="X667" s="202">
        <v>0</v>
      </c>
      <c r="Y667" s="200" t="s">
        <v>475</v>
      </c>
      <c r="Z667" s="5" t="s">
        <v>475</v>
      </c>
      <c r="AA667" s="200" t="str">
        <f t="shared" si="88"/>
        <v/>
      </c>
      <c r="AB667" s="200" t="str">
        <f t="shared" si="89"/>
        <v/>
      </c>
      <c r="AC667" s="201"/>
      <c r="AD667" s="201"/>
      <c r="AE667" s="77">
        <f t="shared" si="90"/>
        <v>0</v>
      </c>
      <c r="AF667" s="77">
        <f t="shared" si="91"/>
        <v>0</v>
      </c>
      <c r="AG667" s="77">
        <f t="array" ref="AG667">IFERROR($D667*U,0)</f>
        <v>0</v>
      </c>
      <c r="AH667" s="77">
        <f t="shared" si="85"/>
        <v>0</v>
      </c>
      <c r="AI667" s="77">
        <f t="shared" si="85"/>
        <v>0</v>
      </c>
      <c r="AJ667" s="203"/>
      <c r="AK667" s="203"/>
      <c r="AL667" s="203"/>
      <c r="AM667" s="203"/>
      <c r="AN667" t="s">
        <v>475</v>
      </c>
      <c r="AO667" t="s">
        <v>475</v>
      </c>
      <c r="AP667" t="s">
        <v>475</v>
      </c>
    </row>
    <row r="668" spans="1:42" customFormat="1" x14ac:dyDescent="0.25">
      <c r="A668" s="198">
        <v>45291</v>
      </c>
      <c r="B668" t="s">
        <v>1957</v>
      </c>
      <c r="C668" t="s">
        <v>1958</v>
      </c>
      <c r="D668" s="5">
        <f t="shared" si="92"/>
        <v>0</v>
      </c>
      <c r="E668" s="199">
        <v>1</v>
      </c>
      <c r="F668" s="5">
        <v>38195.69</v>
      </c>
      <c r="G668" s="5">
        <v>39924.769999999997</v>
      </c>
      <c r="H668" s="1" t="s">
        <v>23</v>
      </c>
      <c r="I668" t="s">
        <v>500</v>
      </c>
      <c r="J668" t="s">
        <v>474</v>
      </c>
      <c r="K668">
        <v>0</v>
      </c>
      <c r="L668" t="s">
        <v>500</v>
      </c>
      <c r="N668" t="s">
        <v>23</v>
      </c>
      <c r="O668" s="5" t="str">
        <f t="shared" si="87"/>
        <v>N</v>
      </c>
      <c r="P668" t="s">
        <v>475</v>
      </c>
      <c r="Q668" s="200" t="s">
        <v>475</v>
      </c>
      <c r="R668" s="200" t="str">
        <f t="shared" si="86"/>
        <v/>
      </c>
      <c r="S668" s="201"/>
      <c r="T668" t="s">
        <v>475</v>
      </c>
      <c r="U668" s="201"/>
      <c r="W668" s="201"/>
      <c r="X668" s="202">
        <v>0</v>
      </c>
      <c r="Y668" s="200" t="s">
        <v>475</v>
      </c>
      <c r="Z668" s="5" t="s">
        <v>475</v>
      </c>
      <c r="AA668" s="200" t="str">
        <f t="shared" si="88"/>
        <v/>
      </c>
      <c r="AB668" s="200" t="str">
        <f t="shared" si="89"/>
        <v/>
      </c>
      <c r="AC668" s="201"/>
      <c r="AD668" s="201"/>
      <c r="AE668" s="77">
        <f t="shared" si="90"/>
        <v>0</v>
      </c>
      <c r="AF668" s="77">
        <f t="shared" si="91"/>
        <v>0</v>
      </c>
      <c r="AG668" s="77">
        <f t="array" ref="AG668">IFERROR($D668*U,0)</f>
        <v>0</v>
      </c>
      <c r="AH668" s="77">
        <f t="shared" si="85"/>
        <v>0</v>
      </c>
      <c r="AI668" s="77">
        <f t="shared" si="85"/>
        <v>0</v>
      </c>
      <c r="AJ668" s="203"/>
      <c r="AK668" s="203"/>
      <c r="AL668" s="203"/>
      <c r="AM668" s="203"/>
      <c r="AN668" t="s">
        <v>475</v>
      </c>
      <c r="AO668" t="s">
        <v>475</v>
      </c>
      <c r="AP668" t="s">
        <v>475</v>
      </c>
    </row>
    <row r="669" spans="1:42" customFormat="1" x14ac:dyDescent="0.25">
      <c r="A669" s="198">
        <v>45291</v>
      </c>
      <c r="B669" t="s">
        <v>1959</v>
      </c>
      <c r="C669" t="s">
        <v>1960</v>
      </c>
      <c r="D669" s="5">
        <f t="shared" si="92"/>
        <v>7379403.8399999999</v>
      </c>
      <c r="E669" s="199">
        <v>1</v>
      </c>
      <c r="F669" s="5">
        <v>7636248.8799999999</v>
      </c>
      <c r="G669" s="5">
        <v>256845.04</v>
      </c>
      <c r="H669" s="1" t="s">
        <v>23</v>
      </c>
      <c r="I669" t="s">
        <v>500</v>
      </c>
      <c r="J669" t="s">
        <v>592</v>
      </c>
      <c r="K669">
        <v>0</v>
      </c>
      <c r="L669" t="s">
        <v>500</v>
      </c>
      <c r="M669" s="208" t="s">
        <v>506</v>
      </c>
      <c r="N669" t="s">
        <v>23</v>
      </c>
      <c r="O669" s="5" t="str">
        <f t="shared" si="87"/>
        <v>N</v>
      </c>
      <c r="P669" t="s">
        <v>475</v>
      </c>
      <c r="Q669" s="200" t="s">
        <v>475</v>
      </c>
      <c r="R669" s="200" t="str">
        <f t="shared" si="86"/>
        <v/>
      </c>
      <c r="S669" s="201"/>
      <c r="T669" t="s">
        <v>475</v>
      </c>
      <c r="U669" s="201"/>
      <c r="W669" s="201"/>
      <c r="X669" s="202">
        <v>0</v>
      </c>
      <c r="Y669" s="200" t="s">
        <v>475</v>
      </c>
      <c r="Z669" s="5" t="s">
        <v>475</v>
      </c>
      <c r="AA669" s="200" t="str">
        <f t="shared" si="88"/>
        <v/>
      </c>
      <c r="AB669" s="200" t="str">
        <f t="shared" si="89"/>
        <v/>
      </c>
      <c r="AC669" s="201"/>
      <c r="AD669" s="201"/>
      <c r="AE669" s="77">
        <f t="shared" si="90"/>
        <v>0</v>
      </c>
      <c r="AF669" s="77">
        <f t="shared" si="91"/>
        <v>0</v>
      </c>
      <c r="AG669" s="77">
        <f t="array" ref="AG669">IFERROR($D669*U,0)</f>
        <v>0</v>
      </c>
      <c r="AH669" s="77">
        <f t="shared" ref="AH669:AI732" si="93">IFERROR($D669*AA669,0)</f>
        <v>0</v>
      </c>
      <c r="AI669" s="77">
        <f t="shared" si="93"/>
        <v>0</v>
      </c>
      <c r="AJ669" s="203"/>
      <c r="AK669" s="203"/>
      <c r="AL669" s="203"/>
      <c r="AM669" s="203"/>
      <c r="AN669" t="s">
        <v>22</v>
      </c>
      <c r="AO669" t="s">
        <v>1217</v>
      </c>
      <c r="AP669" t="s">
        <v>475</v>
      </c>
    </row>
    <row r="670" spans="1:42" customFormat="1" x14ac:dyDescent="0.25">
      <c r="A670" s="198">
        <v>45291</v>
      </c>
      <c r="B670" t="s">
        <v>1961</v>
      </c>
      <c r="C670" t="s">
        <v>1962</v>
      </c>
      <c r="D670" s="5">
        <f t="shared" si="92"/>
        <v>761687.09000000008</v>
      </c>
      <c r="E670" s="199">
        <v>1</v>
      </c>
      <c r="F670" s="5">
        <v>892925.56</v>
      </c>
      <c r="G670" s="5">
        <v>131238.47</v>
      </c>
      <c r="H670" s="1" t="s">
        <v>23</v>
      </c>
      <c r="I670" t="s">
        <v>500</v>
      </c>
      <c r="J670" t="s">
        <v>504</v>
      </c>
      <c r="K670">
        <v>1</v>
      </c>
      <c r="L670" t="s">
        <v>500</v>
      </c>
      <c r="N670" t="s">
        <v>24</v>
      </c>
      <c r="O670" s="5" t="str">
        <f t="shared" si="87"/>
        <v>N</v>
      </c>
      <c r="P670" t="s">
        <v>475</v>
      </c>
      <c r="Q670" s="200" t="s">
        <v>475</v>
      </c>
      <c r="R670" s="200" t="str">
        <f t="shared" si="86"/>
        <v/>
      </c>
      <c r="S670" s="201"/>
      <c r="T670" t="s">
        <v>475</v>
      </c>
      <c r="U670" s="201"/>
      <c r="W670" s="201"/>
      <c r="X670" s="202">
        <v>0</v>
      </c>
      <c r="Y670" s="200" t="s">
        <v>475</v>
      </c>
      <c r="Z670" s="5" t="s">
        <v>475</v>
      </c>
      <c r="AA670" s="200" t="str">
        <f t="shared" si="88"/>
        <v/>
      </c>
      <c r="AB670" s="200" t="str">
        <f t="shared" si="89"/>
        <v/>
      </c>
      <c r="AC670" s="201"/>
      <c r="AD670" s="201"/>
      <c r="AE670" s="77">
        <f t="shared" si="90"/>
        <v>0</v>
      </c>
      <c r="AF670" s="77">
        <f t="shared" si="91"/>
        <v>0</v>
      </c>
      <c r="AG670" s="77">
        <f t="array" ref="AG670">IFERROR($D670*U,0)</f>
        <v>0</v>
      </c>
      <c r="AH670" s="77">
        <f t="shared" si="93"/>
        <v>0</v>
      </c>
      <c r="AI670" s="77">
        <f t="shared" si="93"/>
        <v>0</v>
      </c>
      <c r="AJ670" s="203"/>
      <c r="AK670" s="203"/>
      <c r="AL670" s="203"/>
      <c r="AM670" s="203"/>
      <c r="AN670" t="s">
        <v>475</v>
      </c>
      <c r="AO670" t="s">
        <v>475</v>
      </c>
      <c r="AP670" t="s">
        <v>475</v>
      </c>
    </row>
    <row r="671" spans="1:42" customFormat="1" x14ac:dyDescent="0.25">
      <c r="A671" s="198">
        <v>45291</v>
      </c>
      <c r="B671" t="s">
        <v>1963</v>
      </c>
      <c r="C671" t="s">
        <v>1964</v>
      </c>
      <c r="D671" s="5">
        <f t="shared" si="92"/>
        <v>446803.48</v>
      </c>
      <c r="E671" s="199">
        <v>1</v>
      </c>
      <c r="F671" s="5">
        <v>604575.36</v>
      </c>
      <c r="G671" s="5">
        <v>157771.88</v>
      </c>
      <c r="H671" s="1" t="s">
        <v>23</v>
      </c>
      <c r="I671" t="s">
        <v>500</v>
      </c>
      <c r="J671" t="s">
        <v>474</v>
      </c>
      <c r="K671">
        <v>0</v>
      </c>
      <c r="L671" t="s">
        <v>500</v>
      </c>
      <c r="M671" s="208" t="s">
        <v>483</v>
      </c>
      <c r="N671" t="s">
        <v>23</v>
      </c>
      <c r="O671" s="5" t="str">
        <f t="shared" si="87"/>
        <v>N</v>
      </c>
      <c r="P671" t="s">
        <v>475</v>
      </c>
      <c r="Q671" s="200" t="s">
        <v>475</v>
      </c>
      <c r="R671" s="200" t="str">
        <f t="shared" si="86"/>
        <v/>
      </c>
      <c r="S671" s="201"/>
      <c r="T671" t="s">
        <v>475</v>
      </c>
      <c r="U671" s="201"/>
      <c r="W671" s="201"/>
      <c r="X671" s="202">
        <v>0</v>
      </c>
      <c r="Y671" s="200" t="s">
        <v>475</v>
      </c>
      <c r="Z671" s="5" t="s">
        <v>475</v>
      </c>
      <c r="AA671" s="200" t="str">
        <f t="shared" si="88"/>
        <v/>
      </c>
      <c r="AB671" s="200" t="str">
        <f t="shared" si="89"/>
        <v/>
      </c>
      <c r="AC671" s="201"/>
      <c r="AD671" s="201"/>
      <c r="AE671" s="77">
        <f t="shared" si="90"/>
        <v>0</v>
      </c>
      <c r="AF671" s="77">
        <f t="shared" si="91"/>
        <v>0</v>
      </c>
      <c r="AG671" s="77">
        <f t="array" ref="AG671">IFERROR($D671*U,0)</f>
        <v>0</v>
      </c>
      <c r="AH671" s="77">
        <f t="shared" si="93"/>
        <v>0</v>
      </c>
      <c r="AI671" s="77">
        <f t="shared" si="93"/>
        <v>0</v>
      </c>
      <c r="AJ671" s="203"/>
      <c r="AK671" s="203"/>
      <c r="AL671" s="203"/>
      <c r="AM671" s="203"/>
      <c r="AN671" t="s">
        <v>25</v>
      </c>
      <c r="AO671" t="s">
        <v>1965</v>
      </c>
      <c r="AP671" t="s">
        <v>475</v>
      </c>
    </row>
    <row r="672" spans="1:42" customFormat="1" x14ac:dyDescent="0.25">
      <c r="A672" s="198">
        <v>45291</v>
      </c>
      <c r="B672" t="s">
        <v>1966</v>
      </c>
      <c r="C672" t="s">
        <v>1967</v>
      </c>
      <c r="D672" s="5">
        <f t="shared" si="92"/>
        <v>269.83999999999969</v>
      </c>
      <c r="E672" s="199">
        <v>1</v>
      </c>
      <c r="F672" s="5">
        <v>2902.93</v>
      </c>
      <c r="G672" s="5">
        <v>2633.09</v>
      </c>
      <c r="H672" s="1" t="s">
        <v>24</v>
      </c>
      <c r="I672" t="s">
        <v>473</v>
      </c>
      <c r="J672" t="s">
        <v>474</v>
      </c>
      <c r="K672">
        <v>0</v>
      </c>
      <c r="L672" t="s">
        <v>473</v>
      </c>
      <c r="M672" t="s">
        <v>473</v>
      </c>
      <c r="N672" t="s">
        <v>23</v>
      </c>
      <c r="O672" s="5" t="str">
        <f t="shared" si="87"/>
        <v>N</v>
      </c>
      <c r="P672" t="s">
        <v>475</v>
      </c>
      <c r="Q672" s="200" t="s">
        <v>475</v>
      </c>
      <c r="R672" s="200" t="str">
        <f t="shared" si="86"/>
        <v/>
      </c>
      <c r="S672" s="201"/>
      <c r="T672" t="s">
        <v>475</v>
      </c>
      <c r="U672" s="201"/>
      <c r="W672" s="201"/>
      <c r="X672" s="202">
        <v>0</v>
      </c>
      <c r="Y672" s="200" t="s">
        <v>475</v>
      </c>
      <c r="Z672" s="5" t="s">
        <v>475</v>
      </c>
      <c r="AA672" s="200" t="str">
        <f t="shared" si="88"/>
        <v/>
      </c>
      <c r="AB672" s="200" t="str">
        <f t="shared" si="89"/>
        <v/>
      </c>
      <c r="AC672" s="201"/>
      <c r="AD672" s="201"/>
      <c r="AE672" s="77">
        <f t="shared" si="90"/>
        <v>0</v>
      </c>
      <c r="AF672" s="77">
        <f t="shared" si="91"/>
        <v>0</v>
      </c>
      <c r="AG672" s="77">
        <f t="array" ref="AG672">IFERROR($D672*U,0)</f>
        <v>0</v>
      </c>
      <c r="AH672" s="77">
        <f t="shared" si="93"/>
        <v>0</v>
      </c>
      <c r="AI672" s="77">
        <f t="shared" si="93"/>
        <v>0</v>
      </c>
      <c r="AJ672" s="203"/>
      <c r="AK672" s="203"/>
      <c r="AL672" s="203"/>
      <c r="AM672" s="203"/>
      <c r="AN672" t="s">
        <v>475</v>
      </c>
      <c r="AO672" t="s">
        <v>475</v>
      </c>
      <c r="AP672" t="s">
        <v>475</v>
      </c>
    </row>
    <row r="673" spans="1:42" customFormat="1" x14ac:dyDescent="0.25">
      <c r="A673" s="198">
        <v>45291</v>
      </c>
      <c r="B673" t="s">
        <v>1968</v>
      </c>
      <c r="C673" t="s">
        <v>1969</v>
      </c>
      <c r="D673" s="5">
        <f t="shared" si="92"/>
        <v>182388.59999999998</v>
      </c>
      <c r="E673" s="199">
        <v>0</v>
      </c>
      <c r="F673" s="5">
        <v>182388.59999999998</v>
      </c>
      <c r="G673" s="5">
        <v>0</v>
      </c>
      <c r="H673" s="1" t="s">
        <v>24</v>
      </c>
      <c r="I673" t="s">
        <v>473</v>
      </c>
      <c r="J673" t="s">
        <v>474</v>
      </c>
      <c r="K673">
        <v>0</v>
      </c>
      <c r="L673" t="s">
        <v>473</v>
      </c>
      <c r="M673" t="s">
        <v>473</v>
      </c>
      <c r="N673" t="s">
        <v>23</v>
      </c>
      <c r="O673" s="5" t="str">
        <f t="shared" si="87"/>
        <v>N</v>
      </c>
      <c r="P673" t="s">
        <v>475</v>
      </c>
      <c r="Q673" s="200" t="s">
        <v>475</v>
      </c>
      <c r="R673" s="200" t="str">
        <f t="shared" si="86"/>
        <v/>
      </c>
      <c r="S673" s="201"/>
      <c r="T673" t="s">
        <v>475</v>
      </c>
      <c r="U673" s="201"/>
      <c r="W673" s="201"/>
      <c r="X673" s="202">
        <v>0</v>
      </c>
      <c r="Y673" s="200" t="s">
        <v>475</v>
      </c>
      <c r="Z673" s="5" t="s">
        <v>475</v>
      </c>
      <c r="AA673" s="200" t="str">
        <f t="shared" si="88"/>
        <v/>
      </c>
      <c r="AB673" s="200" t="str">
        <f t="shared" si="89"/>
        <v/>
      </c>
      <c r="AC673" s="201"/>
      <c r="AD673" s="201"/>
      <c r="AE673" s="77">
        <f t="shared" si="90"/>
        <v>0</v>
      </c>
      <c r="AF673" s="77">
        <f t="shared" si="91"/>
        <v>0</v>
      </c>
      <c r="AG673" s="77">
        <f t="array" ref="AG673">IFERROR($D673*U,0)</f>
        <v>0</v>
      </c>
      <c r="AH673" s="77">
        <f t="shared" si="93"/>
        <v>0</v>
      </c>
      <c r="AI673" s="77">
        <f t="shared" si="93"/>
        <v>0</v>
      </c>
      <c r="AJ673" s="203"/>
      <c r="AK673" s="203"/>
      <c r="AL673" s="203"/>
      <c r="AM673" s="203"/>
      <c r="AN673" t="s">
        <v>475</v>
      </c>
      <c r="AO673" t="s">
        <v>475</v>
      </c>
      <c r="AP673" t="s">
        <v>475</v>
      </c>
    </row>
    <row r="674" spans="1:42" customFormat="1" x14ac:dyDescent="0.25">
      <c r="A674" s="198">
        <v>45291</v>
      </c>
      <c r="B674" t="s">
        <v>1970</v>
      </c>
      <c r="C674" t="s">
        <v>1971</v>
      </c>
      <c r="D674" s="5">
        <f t="shared" si="92"/>
        <v>12414716.180000002</v>
      </c>
      <c r="E674" s="199">
        <v>1</v>
      </c>
      <c r="F674" s="5">
        <v>13126139.440000001</v>
      </c>
      <c r="G674" s="5">
        <v>711423.26</v>
      </c>
      <c r="H674" s="1" t="s">
        <v>23</v>
      </c>
      <c r="I674" t="s">
        <v>500</v>
      </c>
      <c r="J674" t="s">
        <v>504</v>
      </c>
      <c r="K674">
        <v>1</v>
      </c>
      <c r="L674" t="s">
        <v>500</v>
      </c>
      <c r="M674" s="208" t="s">
        <v>506</v>
      </c>
      <c r="N674" t="s">
        <v>24</v>
      </c>
      <c r="O674" s="5" t="str">
        <f t="shared" si="87"/>
        <v>N</v>
      </c>
      <c r="P674" t="s">
        <v>475</v>
      </c>
      <c r="Q674" s="200" t="s">
        <v>475</v>
      </c>
      <c r="R674" s="200" t="str">
        <f t="shared" si="86"/>
        <v/>
      </c>
      <c r="S674" s="201"/>
      <c r="T674" t="s">
        <v>475</v>
      </c>
      <c r="U674" s="201"/>
      <c r="W674" s="201"/>
      <c r="X674" s="202">
        <v>0</v>
      </c>
      <c r="Y674" s="200" t="s">
        <v>475</v>
      </c>
      <c r="Z674" s="5" t="s">
        <v>475</v>
      </c>
      <c r="AA674" s="200" t="str">
        <f t="shared" si="88"/>
        <v/>
      </c>
      <c r="AB674" s="200" t="str">
        <f t="shared" si="89"/>
        <v/>
      </c>
      <c r="AC674" s="201"/>
      <c r="AD674" s="201"/>
      <c r="AE674" s="77">
        <f t="shared" si="90"/>
        <v>0</v>
      </c>
      <c r="AF674" s="77">
        <f t="shared" si="91"/>
        <v>0</v>
      </c>
      <c r="AG674" s="77">
        <f t="array" ref="AG674">IFERROR($D674*U,0)</f>
        <v>0</v>
      </c>
      <c r="AH674" s="77">
        <f t="shared" si="93"/>
        <v>0</v>
      </c>
      <c r="AI674" s="77">
        <f t="shared" si="93"/>
        <v>0</v>
      </c>
      <c r="AJ674" s="203"/>
      <c r="AK674" s="203"/>
      <c r="AL674" s="203"/>
      <c r="AM674" s="203"/>
      <c r="AN674" t="s">
        <v>22</v>
      </c>
      <c r="AO674" t="s">
        <v>571</v>
      </c>
      <c r="AP674" t="s">
        <v>475</v>
      </c>
    </row>
    <row r="675" spans="1:42" customFormat="1" x14ac:dyDescent="0.25">
      <c r="A675" s="198">
        <v>45291</v>
      </c>
      <c r="B675" t="s">
        <v>1972</v>
      </c>
      <c r="C675" t="s">
        <v>1973</v>
      </c>
      <c r="D675" s="5">
        <f t="shared" si="92"/>
        <v>0</v>
      </c>
      <c r="E675" s="199">
        <v>1</v>
      </c>
      <c r="F675" s="5">
        <v>123931.1</v>
      </c>
      <c r="G675" s="5">
        <v>218732.09</v>
      </c>
      <c r="H675" s="1" t="s">
        <v>24</v>
      </c>
      <c r="I675" t="s">
        <v>473</v>
      </c>
      <c r="J675" t="s">
        <v>474</v>
      </c>
      <c r="K675">
        <v>0</v>
      </c>
      <c r="L675" t="s">
        <v>473</v>
      </c>
      <c r="M675" t="s">
        <v>473</v>
      </c>
      <c r="N675" t="s">
        <v>23</v>
      </c>
      <c r="O675" s="5" t="str">
        <f t="shared" si="87"/>
        <v>N</v>
      </c>
      <c r="P675" t="s">
        <v>475</v>
      </c>
      <c r="Q675" s="200" t="s">
        <v>475</v>
      </c>
      <c r="R675" s="200" t="str">
        <f t="shared" si="86"/>
        <v/>
      </c>
      <c r="S675" s="201"/>
      <c r="T675" t="s">
        <v>475</v>
      </c>
      <c r="U675" s="201"/>
      <c r="W675" s="201"/>
      <c r="X675" s="202">
        <v>0</v>
      </c>
      <c r="Y675" s="200" t="s">
        <v>475</v>
      </c>
      <c r="Z675" s="5" t="s">
        <v>475</v>
      </c>
      <c r="AA675" s="200" t="str">
        <f t="shared" si="88"/>
        <v/>
      </c>
      <c r="AB675" s="200" t="str">
        <f t="shared" si="89"/>
        <v/>
      </c>
      <c r="AC675" s="201"/>
      <c r="AD675" s="201"/>
      <c r="AE675" s="77">
        <f t="shared" si="90"/>
        <v>0</v>
      </c>
      <c r="AF675" s="77">
        <f t="shared" si="91"/>
        <v>0</v>
      </c>
      <c r="AG675" s="77">
        <f t="array" ref="AG675">IFERROR($D675*U,0)</f>
        <v>0</v>
      </c>
      <c r="AH675" s="77">
        <f t="shared" si="93"/>
        <v>0</v>
      </c>
      <c r="AI675" s="77">
        <f t="shared" si="93"/>
        <v>0</v>
      </c>
      <c r="AJ675" s="203"/>
      <c r="AK675" s="203"/>
      <c r="AL675" s="203"/>
      <c r="AM675" s="203"/>
      <c r="AN675" t="s">
        <v>475</v>
      </c>
      <c r="AO675" t="s">
        <v>475</v>
      </c>
      <c r="AP675" t="s">
        <v>475</v>
      </c>
    </row>
    <row r="676" spans="1:42" customFormat="1" x14ac:dyDescent="0.25">
      <c r="A676" s="198">
        <v>45291</v>
      </c>
      <c r="B676" t="s">
        <v>1974</v>
      </c>
      <c r="C676" t="s">
        <v>1975</v>
      </c>
      <c r="D676" s="5">
        <f t="shared" si="92"/>
        <v>0</v>
      </c>
      <c r="E676" s="199">
        <v>1</v>
      </c>
      <c r="F676" s="5">
        <v>804926.51</v>
      </c>
      <c r="G676" s="5">
        <v>823198.76</v>
      </c>
      <c r="H676" s="1" t="s">
        <v>23</v>
      </c>
      <c r="I676" t="s">
        <v>500</v>
      </c>
      <c r="J676" t="s">
        <v>504</v>
      </c>
      <c r="K676">
        <v>1</v>
      </c>
      <c r="L676" t="s">
        <v>500</v>
      </c>
      <c r="N676" t="s">
        <v>24</v>
      </c>
      <c r="O676" s="5" t="str">
        <f t="shared" si="87"/>
        <v>N</v>
      </c>
      <c r="P676" t="s">
        <v>475</v>
      </c>
      <c r="Q676" s="200" t="s">
        <v>475</v>
      </c>
      <c r="R676" s="200" t="str">
        <f t="shared" si="86"/>
        <v/>
      </c>
      <c r="S676" s="201"/>
      <c r="T676" t="s">
        <v>475</v>
      </c>
      <c r="U676" s="201"/>
      <c r="W676" s="201"/>
      <c r="X676" s="202">
        <v>0</v>
      </c>
      <c r="Y676" s="200" t="s">
        <v>475</v>
      </c>
      <c r="Z676" s="5" t="s">
        <v>475</v>
      </c>
      <c r="AA676" s="200" t="str">
        <f t="shared" si="88"/>
        <v/>
      </c>
      <c r="AB676" s="200" t="str">
        <f t="shared" si="89"/>
        <v/>
      </c>
      <c r="AC676" s="201"/>
      <c r="AD676" s="201"/>
      <c r="AE676" s="77">
        <f t="shared" si="90"/>
        <v>0</v>
      </c>
      <c r="AF676" s="77">
        <f t="shared" si="91"/>
        <v>0</v>
      </c>
      <c r="AG676" s="77">
        <f t="array" ref="AG676">IFERROR($D676*U,0)</f>
        <v>0</v>
      </c>
      <c r="AH676" s="77">
        <f t="shared" si="93"/>
        <v>0</v>
      </c>
      <c r="AI676" s="77">
        <f t="shared" si="93"/>
        <v>0</v>
      </c>
      <c r="AJ676" s="203"/>
      <c r="AK676" s="203"/>
      <c r="AL676" s="203"/>
      <c r="AM676" s="203"/>
      <c r="AN676" t="s">
        <v>475</v>
      </c>
      <c r="AO676" t="s">
        <v>475</v>
      </c>
      <c r="AP676" t="s">
        <v>475</v>
      </c>
    </row>
    <row r="677" spans="1:42" customFormat="1" x14ac:dyDescent="0.25">
      <c r="A677" s="198">
        <v>45291</v>
      </c>
      <c r="B677" t="s">
        <v>1976</v>
      </c>
      <c r="C677" t="s">
        <v>1977</v>
      </c>
      <c r="D677" s="5">
        <f t="shared" si="92"/>
        <v>655123.13999999966</v>
      </c>
      <c r="E677" s="199">
        <v>1</v>
      </c>
      <c r="F677" s="5">
        <v>3744000.03</v>
      </c>
      <c r="G677" s="5">
        <v>3088876.89</v>
      </c>
      <c r="H677" s="1" t="s">
        <v>23</v>
      </c>
      <c r="I677" t="s">
        <v>500</v>
      </c>
      <c r="J677" t="s">
        <v>592</v>
      </c>
      <c r="K677">
        <v>0</v>
      </c>
      <c r="L677" t="s">
        <v>500</v>
      </c>
      <c r="N677" t="s">
        <v>23</v>
      </c>
      <c r="O677" s="5" t="str">
        <f t="shared" si="87"/>
        <v>N</v>
      </c>
      <c r="P677" t="s">
        <v>475</v>
      </c>
      <c r="Q677" s="200" t="s">
        <v>475</v>
      </c>
      <c r="R677" s="200" t="str">
        <f t="shared" si="86"/>
        <v/>
      </c>
      <c r="S677" s="201"/>
      <c r="T677" t="s">
        <v>475</v>
      </c>
      <c r="U677" s="201"/>
      <c r="W677" s="201"/>
      <c r="X677" s="202">
        <v>0</v>
      </c>
      <c r="Y677" s="200" t="s">
        <v>475</v>
      </c>
      <c r="Z677" s="5" t="s">
        <v>475</v>
      </c>
      <c r="AA677" s="200" t="str">
        <f t="shared" si="88"/>
        <v/>
      </c>
      <c r="AB677" s="200" t="str">
        <f t="shared" si="89"/>
        <v/>
      </c>
      <c r="AC677" s="201"/>
      <c r="AD677" s="201"/>
      <c r="AE677" s="77">
        <f t="shared" si="90"/>
        <v>0</v>
      </c>
      <c r="AF677" s="77">
        <f t="shared" si="91"/>
        <v>0</v>
      </c>
      <c r="AG677" s="77">
        <f t="array" ref="AG677">IFERROR($D677*U,0)</f>
        <v>0</v>
      </c>
      <c r="AH677" s="77">
        <f t="shared" si="93"/>
        <v>0</v>
      </c>
      <c r="AI677" s="77">
        <f t="shared" si="93"/>
        <v>0</v>
      </c>
      <c r="AJ677" s="203"/>
      <c r="AK677" s="203"/>
      <c r="AL677" s="203"/>
      <c r="AM677" s="203"/>
      <c r="AN677" t="s">
        <v>475</v>
      </c>
      <c r="AO677" t="s">
        <v>475</v>
      </c>
      <c r="AP677" t="s">
        <v>475</v>
      </c>
    </row>
    <row r="678" spans="1:42" customFormat="1" x14ac:dyDescent="0.25">
      <c r="A678" s="198">
        <v>45291</v>
      </c>
      <c r="B678" t="s">
        <v>1978</v>
      </c>
      <c r="C678" t="s">
        <v>1979</v>
      </c>
      <c r="D678" s="5">
        <f t="shared" si="92"/>
        <v>372992.91000000003</v>
      </c>
      <c r="E678" s="199">
        <v>1</v>
      </c>
      <c r="F678" s="5">
        <v>389040.91000000003</v>
      </c>
      <c r="G678" s="5">
        <v>16048</v>
      </c>
      <c r="H678" s="1" t="s">
        <v>23</v>
      </c>
      <c r="I678" t="s">
        <v>500</v>
      </c>
      <c r="J678" t="s">
        <v>474</v>
      </c>
      <c r="K678">
        <v>0</v>
      </c>
      <c r="L678" t="s">
        <v>500</v>
      </c>
      <c r="N678" t="s">
        <v>23</v>
      </c>
      <c r="O678" s="5" t="str">
        <f t="shared" si="87"/>
        <v>N</v>
      </c>
      <c r="P678" t="s">
        <v>475</v>
      </c>
      <c r="Q678" s="200" t="s">
        <v>475</v>
      </c>
      <c r="R678" s="200" t="str">
        <f t="shared" si="86"/>
        <v/>
      </c>
      <c r="S678" s="201"/>
      <c r="T678" t="s">
        <v>475</v>
      </c>
      <c r="U678" s="201"/>
      <c r="W678" s="201"/>
      <c r="X678" s="202">
        <v>0</v>
      </c>
      <c r="Y678" s="200" t="s">
        <v>475</v>
      </c>
      <c r="Z678" s="5" t="s">
        <v>475</v>
      </c>
      <c r="AA678" s="200" t="str">
        <f t="shared" si="88"/>
        <v/>
      </c>
      <c r="AB678" s="200" t="str">
        <f t="shared" si="89"/>
        <v/>
      </c>
      <c r="AC678" s="201"/>
      <c r="AD678" s="201"/>
      <c r="AE678" s="77">
        <f t="shared" si="90"/>
        <v>0</v>
      </c>
      <c r="AF678" s="77">
        <f t="shared" si="91"/>
        <v>0</v>
      </c>
      <c r="AG678" s="77">
        <f t="array" ref="AG678">IFERROR($D678*U,0)</f>
        <v>0</v>
      </c>
      <c r="AH678" s="77">
        <f t="shared" si="93"/>
        <v>0</v>
      </c>
      <c r="AI678" s="77">
        <f t="shared" si="93"/>
        <v>0</v>
      </c>
      <c r="AJ678" s="203"/>
      <c r="AK678" s="203"/>
      <c r="AL678" s="203"/>
      <c r="AM678" s="203"/>
      <c r="AN678" t="s">
        <v>475</v>
      </c>
      <c r="AO678" t="s">
        <v>475</v>
      </c>
      <c r="AP678" t="s">
        <v>475</v>
      </c>
    </row>
    <row r="679" spans="1:42" customFormat="1" x14ac:dyDescent="0.25">
      <c r="A679" s="198">
        <v>45291</v>
      </c>
      <c r="B679" t="s">
        <v>1980</v>
      </c>
      <c r="C679" t="s">
        <v>1981</v>
      </c>
      <c r="D679" s="5">
        <f t="shared" si="92"/>
        <v>12074.6</v>
      </c>
      <c r="E679" s="199">
        <v>1</v>
      </c>
      <c r="F679" s="5">
        <v>13492.5</v>
      </c>
      <c r="G679" s="5">
        <v>1417.9</v>
      </c>
      <c r="H679" s="1" t="s">
        <v>23</v>
      </c>
      <c r="I679" t="s">
        <v>500</v>
      </c>
      <c r="J679" t="s">
        <v>474</v>
      </c>
      <c r="K679">
        <v>0</v>
      </c>
      <c r="L679" t="s">
        <v>500</v>
      </c>
      <c r="M679" s="208" t="s">
        <v>483</v>
      </c>
      <c r="N679" t="s">
        <v>23</v>
      </c>
      <c r="O679" s="5" t="str">
        <f t="shared" si="87"/>
        <v>N</v>
      </c>
      <c r="P679" t="s">
        <v>475</v>
      </c>
      <c r="Q679" s="200" t="s">
        <v>475</v>
      </c>
      <c r="R679" s="200" t="str">
        <f t="shared" si="86"/>
        <v/>
      </c>
      <c r="S679" s="201"/>
      <c r="T679" t="s">
        <v>475</v>
      </c>
      <c r="U679" s="201"/>
      <c r="W679" s="201"/>
      <c r="X679" s="202">
        <v>0</v>
      </c>
      <c r="Y679" s="200" t="s">
        <v>475</v>
      </c>
      <c r="Z679" s="5" t="s">
        <v>475</v>
      </c>
      <c r="AA679" s="200" t="str">
        <f t="shared" si="88"/>
        <v/>
      </c>
      <c r="AB679" s="200" t="str">
        <f t="shared" si="89"/>
        <v/>
      </c>
      <c r="AC679" s="201"/>
      <c r="AD679" s="201"/>
      <c r="AE679" s="77">
        <f t="shared" si="90"/>
        <v>0</v>
      </c>
      <c r="AF679" s="77">
        <f t="shared" si="91"/>
        <v>0</v>
      </c>
      <c r="AG679" s="77">
        <f t="array" ref="AG679">IFERROR($D679*U,0)</f>
        <v>0</v>
      </c>
      <c r="AH679" s="77">
        <f t="shared" si="93"/>
        <v>0</v>
      </c>
      <c r="AI679" s="77">
        <f t="shared" si="93"/>
        <v>0</v>
      </c>
      <c r="AJ679" s="203"/>
      <c r="AK679" s="203"/>
      <c r="AL679" s="203"/>
      <c r="AM679" s="203"/>
      <c r="AN679" t="s">
        <v>25</v>
      </c>
      <c r="AO679" t="s">
        <v>1087</v>
      </c>
      <c r="AP679" t="s">
        <v>475</v>
      </c>
    </row>
    <row r="680" spans="1:42" customFormat="1" x14ac:dyDescent="0.25">
      <c r="A680" s="198">
        <v>45291</v>
      </c>
      <c r="B680" t="s">
        <v>1982</v>
      </c>
      <c r="C680" t="s">
        <v>1983</v>
      </c>
      <c r="D680" s="5">
        <f t="shared" si="92"/>
        <v>0</v>
      </c>
      <c r="E680" s="199">
        <v>1</v>
      </c>
      <c r="F680" s="5">
        <v>931026.37000000011</v>
      </c>
      <c r="G680" s="5">
        <v>1223117.54</v>
      </c>
      <c r="H680" s="1" t="s">
        <v>24</v>
      </c>
      <c r="I680" t="s">
        <v>473</v>
      </c>
      <c r="J680" t="s">
        <v>474</v>
      </c>
      <c r="K680">
        <v>0</v>
      </c>
      <c r="L680" t="s">
        <v>473</v>
      </c>
      <c r="M680" t="s">
        <v>473</v>
      </c>
      <c r="N680" t="s">
        <v>23</v>
      </c>
      <c r="O680" s="5" t="str">
        <f t="shared" si="87"/>
        <v>N</v>
      </c>
      <c r="P680" t="s">
        <v>475</v>
      </c>
      <c r="Q680" s="200" t="s">
        <v>475</v>
      </c>
      <c r="R680" s="200" t="str">
        <f t="shared" si="86"/>
        <v/>
      </c>
      <c r="S680" s="201"/>
      <c r="T680" t="s">
        <v>475</v>
      </c>
      <c r="U680" s="201"/>
      <c r="W680" s="201"/>
      <c r="X680" s="202">
        <v>0</v>
      </c>
      <c r="Y680" s="200" t="s">
        <v>475</v>
      </c>
      <c r="Z680" s="5" t="s">
        <v>475</v>
      </c>
      <c r="AA680" s="200" t="str">
        <f t="shared" si="88"/>
        <v/>
      </c>
      <c r="AB680" s="200" t="str">
        <f t="shared" si="89"/>
        <v/>
      </c>
      <c r="AC680" s="201"/>
      <c r="AD680" s="201"/>
      <c r="AE680" s="77">
        <f t="shared" si="90"/>
        <v>0</v>
      </c>
      <c r="AF680" s="77">
        <f t="shared" si="91"/>
        <v>0</v>
      </c>
      <c r="AG680" s="77">
        <f t="array" ref="AG680">IFERROR($D680*U,0)</f>
        <v>0</v>
      </c>
      <c r="AH680" s="77">
        <f t="shared" si="93"/>
        <v>0</v>
      </c>
      <c r="AI680" s="77">
        <f t="shared" si="93"/>
        <v>0</v>
      </c>
      <c r="AJ680" s="203"/>
      <c r="AK680" s="203"/>
      <c r="AL680" s="203"/>
      <c r="AM680" s="203"/>
      <c r="AN680" t="s">
        <v>475</v>
      </c>
      <c r="AO680" t="s">
        <v>475</v>
      </c>
      <c r="AP680" t="s">
        <v>475</v>
      </c>
    </row>
    <row r="681" spans="1:42" customFormat="1" x14ac:dyDescent="0.25">
      <c r="A681" s="198">
        <v>45291</v>
      </c>
      <c r="B681" t="s">
        <v>1984</v>
      </c>
      <c r="C681" t="s">
        <v>1985</v>
      </c>
      <c r="D681" s="5">
        <f t="shared" si="92"/>
        <v>6751490.8300000001</v>
      </c>
      <c r="E681" s="199">
        <v>1</v>
      </c>
      <c r="F681" s="5">
        <v>7324976.7599999998</v>
      </c>
      <c r="G681" s="5">
        <v>573485.93000000005</v>
      </c>
      <c r="H681" s="1" t="s">
        <v>24</v>
      </c>
      <c r="I681" t="s">
        <v>473</v>
      </c>
      <c r="J681" t="s">
        <v>474</v>
      </c>
      <c r="K681">
        <v>0</v>
      </c>
      <c r="L681" t="s">
        <v>473</v>
      </c>
      <c r="M681" t="s">
        <v>473</v>
      </c>
      <c r="N681" t="s">
        <v>23</v>
      </c>
      <c r="O681" s="5" t="str">
        <f t="shared" si="87"/>
        <v>N</v>
      </c>
      <c r="P681" t="s">
        <v>475</v>
      </c>
      <c r="Q681" s="200" t="s">
        <v>475</v>
      </c>
      <c r="R681" s="200" t="str">
        <f t="shared" si="86"/>
        <v/>
      </c>
      <c r="S681" s="201"/>
      <c r="T681" t="s">
        <v>475</v>
      </c>
      <c r="U681" s="201"/>
      <c r="W681" s="201"/>
      <c r="X681" s="202">
        <v>0</v>
      </c>
      <c r="Y681" s="200" t="s">
        <v>475</v>
      </c>
      <c r="Z681" s="5" t="s">
        <v>475</v>
      </c>
      <c r="AA681" s="200" t="str">
        <f t="shared" si="88"/>
        <v/>
      </c>
      <c r="AB681" s="200" t="str">
        <f t="shared" si="89"/>
        <v/>
      </c>
      <c r="AC681" s="201"/>
      <c r="AD681" s="201"/>
      <c r="AE681" s="77">
        <f t="shared" si="90"/>
        <v>0</v>
      </c>
      <c r="AF681" s="77">
        <f t="shared" si="91"/>
        <v>0</v>
      </c>
      <c r="AG681" s="77">
        <f t="array" ref="AG681">IFERROR($D681*U,0)</f>
        <v>0</v>
      </c>
      <c r="AH681" s="77">
        <f t="shared" si="93"/>
        <v>0</v>
      </c>
      <c r="AI681" s="77">
        <f t="shared" si="93"/>
        <v>0</v>
      </c>
      <c r="AJ681" s="203"/>
      <c r="AK681" s="203"/>
      <c r="AL681" s="203"/>
      <c r="AM681" s="203"/>
      <c r="AN681" t="s">
        <v>475</v>
      </c>
      <c r="AO681" t="s">
        <v>475</v>
      </c>
      <c r="AP681" t="s">
        <v>475</v>
      </c>
    </row>
    <row r="682" spans="1:42" customFormat="1" x14ac:dyDescent="0.25">
      <c r="A682" s="198">
        <v>45291</v>
      </c>
      <c r="B682" t="s">
        <v>1986</v>
      </c>
      <c r="C682" t="s">
        <v>1987</v>
      </c>
      <c r="D682" s="5">
        <f t="shared" si="92"/>
        <v>7573.7299999999959</v>
      </c>
      <c r="E682" s="199">
        <v>1</v>
      </c>
      <c r="F682" s="5">
        <v>96743.679999999993</v>
      </c>
      <c r="G682" s="5">
        <v>89169.95</v>
      </c>
      <c r="H682" s="1" t="s">
        <v>23</v>
      </c>
      <c r="I682" t="s">
        <v>500</v>
      </c>
      <c r="J682" t="s">
        <v>474</v>
      </c>
      <c r="K682">
        <v>0</v>
      </c>
      <c r="L682" t="s">
        <v>500</v>
      </c>
      <c r="N682" t="s">
        <v>23</v>
      </c>
      <c r="O682" s="5" t="str">
        <f t="shared" si="87"/>
        <v>N</v>
      </c>
      <c r="P682" t="s">
        <v>475</v>
      </c>
      <c r="Q682" s="200" t="s">
        <v>475</v>
      </c>
      <c r="R682" s="200" t="str">
        <f t="shared" si="86"/>
        <v/>
      </c>
      <c r="S682" s="201"/>
      <c r="T682" t="s">
        <v>475</v>
      </c>
      <c r="U682" s="201"/>
      <c r="W682" s="201"/>
      <c r="X682" s="202">
        <v>0</v>
      </c>
      <c r="Y682" s="200" t="s">
        <v>475</v>
      </c>
      <c r="Z682" s="5" t="s">
        <v>475</v>
      </c>
      <c r="AA682" s="200" t="str">
        <f t="shared" si="88"/>
        <v/>
      </c>
      <c r="AB682" s="200" t="str">
        <f t="shared" si="89"/>
        <v/>
      </c>
      <c r="AC682" s="201"/>
      <c r="AD682" s="201"/>
      <c r="AE682" s="77">
        <f t="shared" si="90"/>
        <v>0</v>
      </c>
      <c r="AF682" s="77">
        <f t="shared" si="91"/>
        <v>0</v>
      </c>
      <c r="AG682" s="77">
        <f t="array" ref="AG682">IFERROR($D682*U,0)</f>
        <v>0</v>
      </c>
      <c r="AH682" s="77">
        <f t="shared" si="93"/>
        <v>0</v>
      </c>
      <c r="AI682" s="77">
        <f t="shared" si="93"/>
        <v>0</v>
      </c>
      <c r="AJ682" s="203"/>
      <c r="AK682" s="203"/>
      <c r="AL682" s="203"/>
      <c r="AM682" s="203"/>
      <c r="AN682" t="s">
        <v>475</v>
      </c>
      <c r="AO682" t="s">
        <v>475</v>
      </c>
      <c r="AP682" t="s">
        <v>475</v>
      </c>
    </row>
    <row r="683" spans="1:42" customFormat="1" x14ac:dyDescent="0.25">
      <c r="A683" s="198">
        <v>45291</v>
      </c>
      <c r="B683" t="s">
        <v>1988</v>
      </c>
      <c r="C683" t="s">
        <v>1989</v>
      </c>
      <c r="D683" s="5">
        <f t="shared" si="92"/>
        <v>30122.459999999992</v>
      </c>
      <c r="E683" s="199">
        <v>1</v>
      </c>
      <c r="F683" s="5">
        <v>247908</v>
      </c>
      <c r="G683" s="5">
        <v>217785.54</v>
      </c>
      <c r="H683" s="1" t="s">
        <v>24</v>
      </c>
      <c r="I683" t="s">
        <v>473</v>
      </c>
      <c r="J683" t="s">
        <v>474</v>
      </c>
      <c r="K683">
        <v>0</v>
      </c>
      <c r="L683" t="s">
        <v>473</v>
      </c>
      <c r="M683" t="s">
        <v>473</v>
      </c>
      <c r="N683" t="s">
        <v>23</v>
      </c>
      <c r="O683" s="5" t="str">
        <f t="shared" si="87"/>
        <v>N</v>
      </c>
      <c r="P683" t="s">
        <v>475</v>
      </c>
      <c r="Q683" s="200" t="s">
        <v>475</v>
      </c>
      <c r="R683" s="200" t="str">
        <f t="shared" si="86"/>
        <v/>
      </c>
      <c r="S683" s="201"/>
      <c r="T683" t="s">
        <v>475</v>
      </c>
      <c r="U683" s="201"/>
      <c r="W683" s="201"/>
      <c r="X683" s="202">
        <v>0</v>
      </c>
      <c r="Y683" s="200" t="s">
        <v>475</v>
      </c>
      <c r="Z683" s="5" t="s">
        <v>475</v>
      </c>
      <c r="AA683" s="200" t="str">
        <f t="shared" si="88"/>
        <v/>
      </c>
      <c r="AB683" s="200" t="str">
        <f t="shared" si="89"/>
        <v/>
      </c>
      <c r="AC683" s="201"/>
      <c r="AD683" s="201"/>
      <c r="AE683" s="77">
        <f t="shared" si="90"/>
        <v>0</v>
      </c>
      <c r="AF683" s="77">
        <f t="shared" si="91"/>
        <v>0</v>
      </c>
      <c r="AG683" s="77">
        <f t="array" ref="AG683">IFERROR($D683*U,0)</f>
        <v>0</v>
      </c>
      <c r="AH683" s="77">
        <f t="shared" si="93"/>
        <v>0</v>
      </c>
      <c r="AI683" s="77">
        <f t="shared" si="93"/>
        <v>0</v>
      </c>
      <c r="AJ683" s="203"/>
      <c r="AK683" s="203"/>
      <c r="AL683" s="203"/>
      <c r="AM683" s="203"/>
      <c r="AN683" t="s">
        <v>475</v>
      </c>
      <c r="AO683" t="s">
        <v>475</v>
      </c>
      <c r="AP683" t="s">
        <v>475</v>
      </c>
    </row>
    <row r="684" spans="1:42" customFormat="1" x14ac:dyDescent="0.25">
      <c r="A684" s="198">
        <v>45291</v>
      </c>
      <c r="B684" t="s">
        <v>1990</v>
      </c>
      <c r="C684" t="s">
        <v>1991</v>
      </c>
      <c r="D684" s="5">
        <f t="shared" si="92"/>
        <v>0</v>
      </c>
      <c r="E684" s="199">
        <v>1</v>
      </c>
      <c r="F684" s="5">
        <v>59795.43</v>
      </c>
      <c r="G684" s="5">
        <v>188401.5</v>
      </c>
      <c r="H684" s="1" t="s">
        <v>23</v>
      </c>
      <c r="I684" t="s">
        <v>500</v>
      </c>
      <c r="J684" t="s">
        <v>790</v>
      </c>
      <c r="K684">
        <v>1</v>
      </c>
      <c r="L684" t="s">
        <v>500</v>
      </c>
      <c r="N684" t="s">
        <v>24</v>
      </c>
      <c r="O684" s="5" t="str">
        <f t="shared" si="87"/>
        <v>N</v>
      </c>
      <c r="P684" t="s">
        <v>475</v>
      </c>
      <c r="Q684" s="200" t="s">
        <v>475</v>
      </c>
      <c r="R684" s="200" t="str">
        <f t="shared" si="86"/>
        <v/>
      </c>
      <c r="S684" s="201"/>
      <c r="T684" t="s">
        <v>475</v>
      </c>
      <c r="U684" s="201"/>
      <c r="W684" s="201"/>
      <c r="X684" s="202">
        <v>0</v>
      </c>
      <c r="Y684" s="200" t="s">
        <v>475</v>
      </c>
      <c r="Z684" s="5" t="s">
        <v>475</v>
      </c>
      <c r="AA684" s="200" t="str">
        <f t="shared" si="88"/>
        <v/>
      </c>
      <c r="AB684" s="200" t="str">
        <f t="shared" si="89"/>
        <v/>
      </c>
      <c r="AC684" s="201"/>
      <c r="AD684" s="201"/>
      <c r="AE684" s="77">
        <f t="shared" si="90"/>
        <v>0</v>
      </c>
      <c r="AF684" s="77">
        <f t="shared" si="91"/>
        <v>0</v>
      </c>
      <c r="AG684" s="77">
        <f t="array" ref="AG684">IFERROR($D684*U,0)</f>
        <v>0</v>
      </c>
      <c r="AH684" s="77">
        <f t="shared" si="93"/>
        <v>0</v>
      </c>
      <c r="AI684" s="77">
        <f t="shared" si="93"/>
        <v>0</v>
      </c>
      <c r="AJ684" s="203"/>
      <c r="AK684" s="203"/>
      <c r="AL684" s="203"/>
      <c r="AM684" s="203"/>
      <c r="AN684" t="s">
        <v>475</v>
      </c>
      <c r="AO684" t="s">
        <v>475</v>
      </c>
      <c r="AP684" t="s">
        <v>475</v>
      </c>
    </row>
    <row r="685" spans="1:42" customFormat="1" x14ac:dyDescent="0.25">
      <c r="A685" s="198">
        <v>45291</v>
      </c>
      <c r="B685" s="9" t="s">
        <v>1992</v>
      </c>
      <c r="C685" t="s">
        <v>1993</v>
      </c>
      <c r="D685" s="5">
        <f t="shared" si="92"/>
        <v>217871.44</v>
      </c>
      <c r="E685" s="199">
        <v>0</v>
      </c>
      <c r="F685" s="5">
        <v>217871.44</v>
      </c>
      <c r="G685" s="5">
        <v>0</v>
      </c>
      <c r="H685" s="1" t="s">
        <v>24</v>
      </c>
      <c r="I685" t="s">
        <v>473</v>
      </c>
      <c r="J685" t="s">
        <v>474</v>
      </c>
      <c r="K685">
        <v>0</v>
      </c>
      <c r="L685" t="s">
        <v>473</v>
      </c>
      <c r="M685" t="s">
        <v>473</v>
      </c>
      <c r="N685" t="s">
        <v>23</v>
      </c>
      <c r="O685" s="5" t="str">
        <f t="shared" si="87"/>
        <v>N</v>
      </c>
      <c r="P685" s="208" t="s">
        <v>487</v>
      </c>
      <c r="Q685" s="200" t="s">
        <v>475</v>
      </c>
      <c r="R685" s="204"/>
      <c r="S685" s="201"/>
      <c r="T685" t="s">
        <v>475</v>
      </c>
      <c r="U685" s="201"/>
      <c r="W685" s="201"/>
      <c r="X685" s="202">
        <v>0</v>
      </c>
      <c r="Y685" s="200" t="s">
        <v>475</v>
      </c>
      <c r="Z685" s="5" t="s">
        <v>475</v>
      </c>
      <c r="AA685" s="200" t="str">
        <f t="shared" si="88"/>
        <v/>
      </c>
      <c r="AB685" s="200" t="str">
        <f t="shared" si="89"/>
        <v/>
      </c>
      <c r="AC685" s="201"/>
      <c r="AD685" s="201"/>
      <c r="AE685" s="77">
        <f t="shared" si="90"/>
        <v>0</v>
      </c>
      <c r="AF685" s="77">
        <f t="shared" si="91"/>
        <v>0</v>
      </c>
      <c r="AG685" s="77">
        <f t="array" ref="AG685">IFERROR($D685*U,0)</f>
        <v>0</v>
      </c>
      <c r="AH685" s="77">
        <f t="shared" si="93"/>
        <v>0</v>
      </c>
      <c r="AI685" s="77">
        <f t="shared" si="93"/>
        <v>0</v>
      </c>
      <c r="AJ685" s="203"/>
      <c r="AK685" s="203"/>
      <c r="AL685" s="203"/>
      <c r="AM685" s="203"/>
      <c r="AN685" t="s">
        <v>475</v>
      </c>
      <c r="AO685" t="s">
        <v>475</v>
      </c>
      <c r="AP685" t="s">
        <v>475</v>
      </c>
    </row>
    <row r="686" spans="1:42" customFormat="1" x14ac:dyDescent="0.25">
      <c r="A686" s="198">
        <v>45291</v>
      </c>
      <c r="B686" t="s">
        <v>1994</v>
      </c>
      <c r="C686" t="s">
        <v>1995</v>
      </c>
      <c r="D686" s="5">
        <f t="shared" si="92"/>
        <v>3441.3000000000175</v>
      </c>
      <c r="E686" s="199">
        <v>1</v>
      </c>
      <c r="F686" s="5">
        <v>193393.42</v>
      </c>
      <c r="G686" s="5">
        <v>189952.12</v>
      </c>
      <c r="H686" s="1" t="s">
        <v>24</v>
      </c>
      <c r="I686" t="s">
        <v>473</v>
      </c>
      <c r="J686" t="s">
        <v>474</v>
      </c>
      <c r="K686">
        <v>0</v>
      </c>
      <c r="L686" t="s">
        <v>473</v>
      </c>
      <c r="M686" t="s">
        <v>473</v>
      </c>
      <c r="N686" t="s">
        <v>23</v>
      </c>
      <c r="O686" s="5" t="str">
        <f t="shared" si="87"/>
        <v>N</v>
      </c>
      <c r="P686" t="s">
        <v>475</v>
      </c>
      <c r="Q686" s="200" t="s">
        <v>475</v>
      </c>
      <c r="R686" s="200" t="str">
        <f t="shared" ref="R686:R720" si="94">IFERROR(V686*Q686,"")</f>
        <v/>
      </c>
      <c r="S686" s="201"/>
      <c r="T686" t="s">
        <v>475</v>
      </c>
      <c r="U686" s="201"/>
      <c r="W686" s="201"/>
      <c r="X686" s="202">
        <v>0</v>
      </c>
      <c r="Y686" s="200" t="s">
        <v>475</v>
      </c>
      <c r="Z686" s="5" t="s">
        <v>475</v>
      </c>
      <c r="AA686" s="200" t="str">
        <f t="shared" si="88"/>
        <v/>
      </c>
      <c r="AB686" s="200" t="str">
        <f t="shared" si="89"/>
        <v/>
      </c>
      <c r="AC686" s="201"/>
      <c r="AD686" s="201"/>
      <c r="AE686" s="77">
        <f t="shared" si="90"/>
        <v>0</v>
      </c>
      <c r="AF686" s="77">
        <f t="shared" si="91"/>
        <v>0</v>
      </c>
      <c r="AG686" s="77">
        <f t="array" ref="AG686">IFERROR($D686*U,0)</f>
        <v>0</v>
      </c>
      <c r="AH686" s="77">
        <f t="shared" si="93"/>
        <v>0</v>
      </c>
      <c r="AI686" s="77">
        <f t="shared" si="93"/>
        <v>0</v>
      </c>
      <c r="AJ686" s="203"/>
      <c r="AK686" s="203"/>
      <c r="AL686" s="203"/>
      <c r="AM686" s="203"/>
      <c r="AN686" t="s">
        <v>475</v>
      </c>
      <c r="AO686" t="s">
        <v>475</v>
      </c>
      <c r="AP686" t="s">
        <v>475</v>
      </c>
    </row>
    <row r="687" spans="1:42" customFormat="1" x14ac:dyDescent="0.25">
      <c r="A687" s="198">
        <v>45291</v>
      </c>
      <c r="B687" t="s">
        <v>1996</v>
      </c>
      <c r="C687" t="s">
        <v>1997</v>
      </c>
      <c r="D687" s="5">
        <f t="shared" si="92"/>
        <v>7755.4199999999983</v>
      </c>
      <c r="E687" s="199">
        <v>1</v>
      </c>
      <c r="F687" s="5">
        <v>43973.42</v>
      </c>
      <c r="G687" s="5">
        <v>36218</v>
      </c>
      <c r="H687" s="1" t="s">
        <v>24</v>
      </c>
      <c r="I687" t="s">
        <v>473</v>
      </c>
      <c r="J687" t="s">
        <v>474</v>
      </c>
      <c r="K687">
        <v>0</v>
      </c>
      <c r="L687" t="s">
        <v>473</v>
      </c>
      <c r="M687" t="s">
        <v>473</v>
      </c>
      <c r="N687" t="s">
        <v>23</v>
      </c>
      <c r="O687" s="5" t="str">
        <f t="shared" si="87"/>
        <v>N</v>
      </c>
      <c r="P687" t="s">
        <v>475</v>
      </c>
      <c r="Q687" s="200" t="s">
        <v>475</v>
      </c>
      <c r="R687" s="200" t="str">
        <f t="shared" si="94"/>
        <v/>
      </c>
      <c r="S687" s="201"/>
      <c r="T687" t="s">
        <v>475</v>
      </c>
      <c r="U687" s="201"/>
      <c r="W687" s="201"/>
      <c r="X687" s="202">
        <v>0</v>
      </c>
      <c r="Y687" s="200" t="s">
        <v>475</v>
      </c>
      <c r="Z687" s="5" t="s">
        <v>475</v>
      </c>
      <c r="AA687" s="200" t="str">
        <f t="shared" si="88"/>
        <v/>
      </c>
      <c r="AB687" s="200" t="str">
        <f t="shared" si="89"/>
        <v/>
      </c>
      <c r="AC687" s="201"/>
      <c r="AD687" s="201"/>
      <c r="AE687" s="77">
        <f t="shared" si="90"/>
        <v>0</v>
      </c>
      <c r="AF687" s="77">
        <f t="shared" si="91"/>
        <v>0</v>
      </c>
      <c r="AG687" s="77">
        <f t="array" ref="AG687">IFERROR($D687*U,0)</f>
        <v>0</v>
      </c>
      <c r="AH687" s="77">
        <f t="shared" si="93"/>
        <v>0</v>
      </c>
      <c r="AI687" s="77">
        <f t="shared" si="93"/>
        <v>0</v>
      </c>
      <c r="AJ687" s="203"/>
      <c r="AK687" s="203"/>
      <c r="AL687" s="203"/>
      <c r="AM687" s="203"/>
      <c r="AN687" t="s">
        <v>475</v>
      </c>
      <c r="AO687" t="s">
        <v>475</v>
      </c>
      <c r="AP687" t="s">
        <v>475</v>
      </c>
    </row>
    <row r="688" spans="1:42" customFormat="1" x14ac:dyDescent="0.25">
      <c r="A688" s="198">
        <v>45291</v>
      </c>
      <c r="B688" t="s">
        <v>1998</v>
      </c>
      <c r="C688" t="s">
        <v>1999</v>
      </c>
      <c r="D688" s="5">
        <f t="shared" si="92"/>
        <v>348917.08</v>
      </c>
      <c r="E688" s="199">
        <v>1</v>
      </c>
      <c r="F688" s="5">
        <v>442360.32000000001</v>
      </c>
      <c r="G688" s="5">
        <v>93443.24</v>
      </c>
      <c r="H688" s="1" t="s">
        <v>23</v>
      </c>
      <c r="I688" t="s">
        <v>500</v>
      </c>
      <c r="J688" t="s">
        <v>504</v>
      </c>
      <c r="K688">
        <v>1</v>
      </c>
      <c r="L688" t="s">
        <v>500</v>
      </c>
      <c r="M688" s="208" t="s">
        <v>506</v>
      </c>
      <c r="N688" t="s">
        <v>24</v>
      </c>
      <c r="O688" s="5" t="str">
        <f t="shared" si="87"/>
        <v>N</v>
      </c>
      <c r="P688" t="s">
        <v>475</v>
      </c>
      <c r="Q688" s="200" t="s">
        <v>475</v>
      </c>
      <c r="R688" s="200" t="str">
        <f t="shared" si="94"/>
        <v/>
      </c>
      <c r="S688" s="201"/>
      <c r="T688" t="s">
        <v>475</v>
      </c>
      <c r="U688" s="201"/>
      <c r="W688" s="201"/>
      <c r="X688" s="202">
        <v>0</v>
      </c>
      <c r="Y688" s="200" t="s">
        <v>475</v>
      </c>
      <c r="Z688" s="5" t="s">
        <v>475</v>
      </c>
      <c r="AA688" s="200" t="str">
        <f t="shared" si="88"/>
        <v/>
      </c>
      <c r="AB688" s="200" t="str">
        <f t="shared" si="89"/>
        <v/>
      </c>
      <c r="AC688" s="201"/>
      <c r="AD688" s="201"/>
      <c r="AE688" s="77">
        <f t="shared" si="90"/>
        <v>0</v>
      </c>
      <c r="AF688" s="77">
        <f t="shared" si="91"/>
        <v>0</v>
      </c>
      <c r="AG688" s="77">
        <f t="array" ref="AG688">IFERROR($D688*U,0)</f>
        <v>0</v>
      </c>
      <c r="AH688" s="77">
        <f t="shared" si="93"/>
        <v>0</v>
      </c>
      <c r="AI688" s="77">
        <f t="shared" si="93"/>
        <v>0</v>
      </c>
      <c r="AJ688" s="203"/>
      <c r="AK688" s="203"/>
      <c r="AL688" s="203"/>
      <c r="AM688" s="203"/>
      <c r="AN688" t="s">
        <v>22</v>
      </c>
      <c r="AO688" t="s">
        <v>1037</v>
      </c>
      <c r="AP688" t="s">
        <v>475</v>
      </c>
    </row>
    <row r="689" spans="1:43" customFormat="1" x14ac:dyDescent="0.25">
      <c r="A689" s="198">
        <v>45291</v>
      </c>
      <c r="B689" t="s">
        <v>2000</v>
      </c>
      <c r="C689" t="s">
        <v>2001</v>
      </c>
      <c r="D689" s="5">
        <f t="shared" si="92"/>
        <v>24325</v>
      </c>
      <c r="E689" s="199">
        <v>1</v>
      </c>
      <c r="F689" s="5">
        <v>698932.99</v>
      </c>
      <c r="G689" s="5">
        <v>674607.99</v>
      </c>
      <c r="H689" s="1" t="s">
        <v>23</v>
      </c>
      <c r="I689" t="s">
        <v>500</v>
      </c>
      <c r="J689" t="s">
        <v>474</v>
      </c>
      <c r="K689">
        <v>0</v>
      </c>
      <c r="L689" t="s">
        <v>500</v>
      </c>
      <c r="N689" t="s">
        <v>23</v>
      </c>
      <c r="O689" s="5" t="str">
        <f t="shared" si="87"/>
        <v>N</v>
      </c>
      <c r="P689" t="s">
        <v>475</v>
      </c>
      <c r="Q689" s="200" t="s">
        <v>475</v>
      </c>
      <c r="R689" s="200" t="str">
        <f t="shared" si="94"/>
        <v/>
      </c>
      <c r="S689" s="201"/>
      <c r="T689" t="s">
        <v>475</v>
      </c>
      <c r="U689" s="201"/>
      <c r="W689" s="201"/>
      <c r="X689" s="202">
        <v>0</v>
      </c>
      <c r="Y689" s="200" t="s">
        <v>475</v>
      </c>
      <c r="Z689" s="5" t="s">
        <v>475</v>
      </c>
      <c r="AA689" s="200" t="str">
        <f t="shared" si="88"/>
        <v/>
      </c>
      <c r="AB689" s="200" t="str">
        <f t="shared" si="89"/>
        <v/>
      </c>
      <c r="AC689" s="201"/>
      <c r="AD689" s="201"/>
      <c r="AE689" s="77">
        <f t="shared" si="90"/>
        <v>0</v>
      </c>
      <c r="AF689" s="77">
        <f t="shared" si="91"/>
        <v>0</v>
      </c>
      <c r="AG689" s="77">
        <f t="array" ref="AG689">IFERROR($D689*U,0)</f>
        <v>0</v>
      </c>
      <c r="AH689" s="77">
        <f t="shared" si="93"/>
        <v>0</v>
      </c>
      <c r="AI689" s="77">
        <f t="shared" si="93"/>
        <v>0</v>
      </c>
      <c r="AJ689" s="203"/>
      <c r="AK689" s="203"/>
      <c r="AL689" s="203"/>
      <c r="AM689" s="203"/>
      <c r="AN689" t="s">
        <v>475</v>
      </c>
      <c r="AO689" t="s">
        <v>475</v>
      </c>
      <c r="AP689" t="s">
        <v>475</v>
      </c>
    </row>
    <row r="690" spans="1:43" customFormat="1" x14ac:dyDescent="0.25">
      <c r="A690" s="198">
        <v>45291</v>
      </c>
      <c r="B690" t="s">
        <v>2002</v>
      </c>
      <c r="C690" t="s">
        <v>2003</v>
      </c>
      <c r="D690" s="5">
        <f t="shared" si="92"/>
        <v>142462.38</v>
      </c>
      <c r="E690" s="199">
        <v>0</v>
      </c>
      <c r="F690" s="5">
        <v>142462.38</v>
      </c>
      <c r="G690" s="5">
        <v>0</v>
      </c>
      <c r="H690" s="1" t="s">
        <v>23</v>
      </c>
      <c r="I690" t="s">
        <v>500</v>
      </c>
      <c r="J690" t="s">
        <v>474</v>
      </c>
      <c r="K690">
        <v>0</v>
      </c>
      <c r="L690" t="s">
        <v>500</v>
      </c>
      <c r="N690" t="s">
        <v>23</v>
      </c>
      <c r="O690" s="5" t="str">
        <f t="shared" si="87"/>
        <v>N</v>
      </c>
      <c r="P690" t="s">
        <v>475</v>
      </c>
      <c r="Q690" s="200" t="s">
        <v>475</v>
      </c>
      <c r="R690" s="200" t="str">
        <f t="shared" si="94"/>
        <v/>
      </c>
      <c r="S690" s="201"/>
      <c r="T690" t="s">
        <v>475</v>
      </c>
      <c r="U690" s="201"/>
      <c r="W690" s="201"/>
      <c r="X690" s="202">
        <v>0</v>
      </c>
      <c r="Y690" s="200" t="s">
        <v>475</v>
      </c>
      <c r="Z690" s="5" t="s">
        <v>475</v>
      </c>
      <c r="AA690" s="200" t="str">
        <f t="shared" si="88"/>
        <v/>
      </c>
      <c r="AB690" s="200" t="str">
        <f t="shared" si="89"/>
        <v/>
      </c>
      <c r="AC690" s="201"/>
      <c r="AD690" s="201"/>
      <c r="AE690" s="77">
        <f t="shared" si="90"/>
        <v>0</v>
      </c>
      <c r="AF690" s="77">
        <f t="shared" si="91"/>
        <v>0</v>
      </c>
      <c r="AG690" s="77">
        <f t="array" ref="AG690">IFERROR($D690*U,0)</f>
        <v>0</v>
      </c>
      <c r="AH690" s="77">
        <f t="shared" si="93"/>
        <v>0</v>
      </c>
      <c r="AI690" s="77">
        <f t="shared" si="93"/>
        <v>0</v>
      </c>
      <c r="AJ690" s="203"/>
      <c r="AK690" s="203"/>
      <c r="AL690" s="203"/>
      <c r="AM690" s="203"/>
      <c r="AN690" t="s">
        <v>475</v>
      </c>
      <c r="AO690" t="s">
        <v>475</v>
      </c>
      <c r="AP690" t="s">
        <v>475</v>
      </c>
    </row>
    <row r="691" spans="1:43" customFormat="1" x14ac:dyDescent="0.25">
      <c r="A691" s="198">
        <v>45291</v>
      </c>
      <c r="B691" t="s">
        <v>2004</v>
      </c>
      <c r="C691" t="s">
        <v>2005</v>
      </c>
      <c r="D691" s="5">
        <f t="shared" si="92"/>
        <v>1464670.9500000002</v>
      </c>
      <c r="E691" s="199">
        <v>1</v>
      </c>
      <c r="F691" s="5">
        <v>1739828.84</v>
      </c>
      <c r="G691" s="5">
        <v>275157.89</v>
      </c>
      <c r="H691" s="1" t="s">
        <v>24</v>
      </c>
      <c r="I691" t="s">
        <v>473</v>
      </c>
      <c r="J691" t="s">
        <v>474</v>
      </c>
      <c r="K691">
        <v>0</v>
      </c>
      <c r="L691" t="s">
        <v>473</v>
      </c>
      <c r="M691" t="s">
        <v>473</v>
      </c>
      <c r="N691" t="s">
        <v>23</v>
      </c>
      <c r="O691" s="5" t="str">
        <f t="shared" si="87"/>
        <v>N</v>
      </c>
      <c r="P691" t="s">
        <v>475</v>
      </c>
      <c r="Q691" s="200" t="s">
        <v>475</v>
      </c>
      <c r="R691" s="200" t="str">
        <f t="shared" si="94"/>
        <v/>
      </c>
      <c r="S691" s="201"/>
      <c r="T691" t="s">
        <v>475</v>
      </c>
      <c r="U691" s="201"/>
      <c r="W691" s="201"/>
      <c r="X691" s="202">
        <v>0</v>
      </c>
      <c r="Y691" s="200" t="s">
        <v>475</v>
      </c>
      <c r="Z691" s="5" t="s">
        <v>475</v>
      </c>
      <c r="AA691" s="200" t="str">
        <f t="shared" si="88"/>
        <v/>
      </c>
      <c r="AB691" s="200" t="str">
        <f t="shared" si="89"/>
        <v/>
      </c>
      <c r="AC691" s="201"/>
      <c r="AD691" s="201"/>
      <c r="AE691" s="77">
        <f t="shared" si="90"/>
        <v>0</v>
      </c>
      <c r="AF691" s="77">
        <f t="shared" si="91"/>
        <v>0</v>
      </c>
      <c r="AG691" s="77">
        <f t="array" ref="AG691">IFERROR($D691*U,0)</f>
        <v>0</v>
      </c>
      <c r="AH691" s="77">
        <f t="shared" si="93"/>
        <v>0</v>
      </c>
      <c r="AI691" s="77">
        <f t="shared" si="93"/>
        <v>0</v>
      </c>
      <c r="AJ691" s="203"/>
      <c r="AK691" s="203"/>
      <c r="AL691" s="203"/>
      <c r="AM691" s="203"/>
      <c r="AN691" t="s">
        <v>475</v>
      </c>
      <c r="AO691" t="s">
        <v>475</v>
      </c>
      <c r="AP691" t="s">
        <v>475</v>
      </c>
    </row>
    <row r="692" spans="1:43" customFormat="1" x14ac:dyDescent="0.25">
      <c r="A692" s="198">
        <v>45291</v>
      </c>
      <c r="B692" t="s">
        <v>2006</v>
      </c>
      <c r="C692" t="s">
        <v>2007</v>
      </c>
      <c r="D692" s="5">
        <f t="shared" si="92"/>
        <v>287937.12</v>
      </c>
      <c r="E692" s="199">
        <v>0</v>
      </c>
      <c r="F692" s="5">
        <v>287937.12</v>
      </c>
      <c r="G692" s="5">
        <v>0</v>
      </c>
      <c r="H692" s="1" t="s">
        <v>23</v>
      </c>
      <c r="I692" t="s">
        <v>500</v>
      </c>
      <c r="J692" t="s">
        <v>592</v>
      </c>
      <c r="K692">
        <v>0</v>
      </c>
      <c r="L692" t="s">
        <v>500</v>
      </c>
      <c r="M692" s="208" t="s">
        <v>506</v>
      </c>
      <c r="N692" t="s">
        <v>23</v>
      </c>
      <c r="O692" s="5" t="str">
        <f t="shared" si="87"/>
        <v>N</v>
      </c>
      <c r="P692" t="s">
        <v>475</v>
      </c>
      <c r="Q692" s="200" t="s">
        <v>475</v>
      </c>
      <c r="R692" s="200" t="str">
        <f t="shared" si="94"/>
        <v/>
      </c>
      <c r="S692" s="201"/>
      <c r="T692" t="s">
        <v>475</v>
      </c>
      <c r="U692" s="201"/>
      <c r="W692" s="201"/>
      <c r="X692" s="202">
        <v>0</v>
      </c>
      <c r="Y692" s="200" t="s">
        <v>475</v>
      </c>
      <c r="Z692" s="5" t="s">
        <v>475</v>
      </c>
      <c r="AA692" s="200" t="str">
        <f t="shared" si="88"/>
        <v/>
      </c>
      <c r="AB692" s="200" t="str">
        <f t="shared" si="89"/>
        <v/>
      </c>
      <c r="AC692" s="201"/>
      <c r="AD692" s="201"/>
      <c r="AE692" s="77">
        <f t="shared" si="90"/>
        <v>0</v>
      </c>
      <c r="AF692" s="77">
        <f t="shared" si="91"/>
        <v>0</v>
      </c>
      <c r="AG692" s="77">
        <f t="array" ref="AG692">IFERROR($D692*U,0)</f>
        <v>0</v>
      </c>
      <c r="AH692" s="77">
        <f t="shared" si="93"/>
        <v>0</v>
      </c>
      <c r="AI692" s="77">
        <f t="shared" si="93"/>
        <v>0</v>
      </c>
      <c r="AJ692" s="203"/>
      <c r="AK692" s="203"/>
      <c r="AL692" s="203"/>
      <c r="AM692" s="203"/>
      <c r="AN692" t="s">
        <v>22</v>
      </c>
      <c r="AO692" t="s">
        <v>1217</v>
      </c>
      <c r="AP692" t="s">
        <v>475</v>
      </c>
    </row>
    <row r="693" spans="1:43" customFormat="1" x14ac:dyDescent="0.25">
      <c r="A693" s="198">
        <v>45291</v>
      </c>
      <c r="B693" t="s">
        <v>2008</v>
      </c>
      <c r="C693" t="s">
        <v>2009</v>
      </c>
      <c r="D693" s="5">
        <f t="shared" si="92"/>
        <v>832751.41</v>
      </c>
      <c r="E693" s="199">
        <v>1</v>
      </c>
      <c r="F693" s="5">
        <v>944692.41</v>
      </c>
      <c r="G693" s="5">
        <v>111941</v>
      </c>
      <c r="H693" s="1" t="s">
        <v>24</v>
      </c>
      <c r="I693" t="s">
        <v>473</v>
      </c>
      <c r="J693" t="s">
        <v>474</v>
      </c>
      <c r="K693">
        <v>0</v>
      </c>
      <c r="L693" t="s">
        <v>473</v>
      </c>
      <c r="M693" t="s">
        <v>473</v>
      </c>
      <c r="N693" t="s">
        <v>23</v>
      </c>
      <c r="O693" s="5" t="str">
        <f t="shared" si="87"/>
        <v>N</v>
      </c>
      <c r="P693" t="s">
        <v>475</v>
      </c>
      <c r="Q693" s="200" t="s">
        <v>475</v>
      </c>
      <c r="R693" s="200" t="str">
        <f t="shared" si="94"/>
        <v/>
      </c>
      <c r="S693" s="201"/>
      <c r="T693" t="s">
        <v>475</v>
      </c>
      <c r="U693" s="201"/>
      <c r="W693" s="201"/>
      <c r="X693" s="202">
        <v>0</v>
      </c>
      <c r="Y693" s="200" t="s">
        <v>475</v>
      </c>
      <c r="Z693" s="5" t="s">
        <v>475</v>
      </c>
      <c r="AA693" s="200" t="str">
        <f t="shared" si="88"/>
        <v/>
      </c>
      <c r="AB693" s="200" t="str">
        <f t="shared" si="89"/>
        <v/>
      </c>
      <c r="AC693" s="201"/>
      <c r="AD693" s="201"/>
      <c r="AE693" s="77">
        <f t="shared" si="90"/>
        <v>0</v>
      </c>
      <c r="AF693" s="77">
        <f t="shared" si="91"/>
        <v>0</v>
      </c>
      <c r="AG693" s="77">
        <f t="array" ref="AG693">IFERROR($D693*U,0)</f>
        <v>0</v>
      </c>
      <c r="AH693" s="77">
        <f t="shared" si="93"/>
        <v>0</v>
      </c>
      <c r="AI693" s="77">
        <f t="shared" si="93"/>
        <v>0</v>
      </c>
      <c r="AJ693" s="203"/>
      <c r="AK693" s="203"/>
      <c r="AL693" s="203"/>
      <c r="AM693" s="203"/>
      <c r="AN693" t="s">
        <v>475</v>
      </c>
      <c r="AO693" t="s">
        <v>475</v>
      </c>
      <c r="AP693" t="s">
        <v>475</v>
      </c>
    </row>
    <row r="694" spans="1:43" customFormat="1" x14ac:dyDescent="0.25">
      <c r="A694" s="198">
        <v>45291</v>
      </c>
      <c r="B694" t="s">
        <v>2010</v>
      </c>
      <c r="C694" t="s">
        <v>2011</v>
      </c>
      <c r="D694" s="5">
        <f t="shared" si="92"/>
        <v>1762422.45</v>
      </c>
      <c r="E694" s="199">
        <v>1</v>
      </c>
      <c r="F694" s="5">
        <v>2339466.75</v>
      </c>
      <c r="G694" s="5">
        <v>577044.30000000005</v>
      </c>
      <c r="H694" s="1" t="s">
        <v>23</v>
      </c>
      <c r="I694" t="s">
        <v>500</v>
      </c>
      <c r="J694" t="s">
        <v>474</v>
      </c>
      <c r="K694">
        <v>0</v>
      </c>
      <c r="L694" t="s">
        <v>500</v>
      </c>
      <c r="N694" t="s">
        <v>23</v>
      </c>
      <c r="O694" s="5" t="str">
        <f t="shared" si="87"/>
        <v>N</v>
      </c>
      <c r="P694" t="s">
        <v>475</v>
      </c>
      <c r="Q694" s="200" t="s">
        <v>475</v>
      </c>
      <c r="R694" s="200" t="str">
        <f t="shared" si="94"/>
        <v/>
      </c>
      <c r="S694" s="201"/>
      <c r="T694" t="s">
        <v>475</v>
      </c>
      <c r="U694" s="201"/>
      <c r="W694" s="201"/>
      <c r="X694" s="202">
        <v>0</v>
      </c>
      <c r="Y694" s="200" t="s">
        <v>475</v>
      </c>
      <c r="Z694" s="5" t="s">
        <v>475</v>
      </c>
      <c r="AA694" s="200" t="str">
        <f t="shared" si="88"/>
        <v/>
      </c>
      <c r="AB694" s="200" t="str">
        <f t="shared" si="89"/>
        <v/>
      </c>
      <c r="AC694" s="201"/>
      <c r="AD694" s="201"/>
      <c r="AE694" s="77">
        <f t="shared" si="90"/>
        <v>0</v>
      </c>
      <c r="AF694" s="77">
        <f t="shared" si="91"/>
        <v>0</v>
      </c>
      <c r="AG694" s="77">
        <f t="array" ref="AG694">IFERROR($D694*U,0)</f>
        <v>0</v>
      </c>
      <c r="AH694" s="77">
        <f t="shared" si="93"/>
        <v>0</v>
      </c>
      <c r="AI694" s="77">
        <f t="shared" si="93"/>
        <v>0</v>
      </c>
      <c r="AJ694" s="203"/>
      <c r="AK694" s="203"/>
      <c r="AL694" s="203"/>
      <c r="AM694" s="203"/>
      <c r="AN694" t="s">
        <v>475</v>
      </c>
      <c r="AO694" t="s">
        <v>475</v>
      </c>
      <c r="AP694" t="s">
        <v>475</v>
      </c>
    </row>
    <row r="695" spans="1:43" customFormat="1" x14ac:dyDescent="0.25">
      <c r="A695" s="198">
        <v>45291</v>
      </c>
      <c r="B695" t="s">
        <v>2012</v>
      </c>
      <c r="C695" t="s">
        <v>2013</v>
      </c>
      <c r="D695" s="5">
        <f t="shared" si="92"/>
        <v>8372333.2199999988</v>
      </c>
      <c r="E695" s="199">
        <v>1</v>
      </c>
      <c r="F695" s="5">
        <v>9485003.4499999993</v>
      </c>
      <c r="G695" s="5">
        <v>1112670.23</v>
      </c>
      <c r="H695" s="1" t="s">
        <v>24</v>
      </c>
      <c r="I695" t="s">
        <v>473</v>
      </c>
      <c r="J695" t="s">
        <v>474</v>
      </c>
      <c r="K695">
        <v>0</v>
      </c>
      <c r="L695" t="s">
        <v>473</v>
      </c>
      <c r="M695" t="s">
        <v>473</v>
      </c>
      <c r="N695" t="s">
        <v>23</v>
      </c>
      <c r="O695" s="5" t="str">
        <f t="shared" si="87"/>
        <v>N</v>
      </c>
      <c r="P695" t="s">
        <v>475</v>
      </c>
      <c r="Q695" s="200" t="s">
        <v>475</v>
      </c>
      <c r="R695" s="200" t="str">
        <f t="shared" si="94"/>
        <v/>
      </c>
      <c r="S695" s="201"/>
      <c r="T695" t="s">
        <v>475</v>
      </c>
      <c r="U695" s="201"/>
      <c r="W695" s="201"/>
      <c r="X695" s="202">
        <v>0</v>
      </c>
      <c r="Y695" s="200" t="s">
        <v>475</v>
      </c>
      <c r="Z695" s="5" t="s">
        <v>475</v>
      </c>
      <c r="AA695" s="200" t="str">
        <f t="shared" si="88"/>
        <v/>
      </c>
      <c r="AB695" s="200" t="str">
        <f t="shared" si="89"/>
        <v/>
      </c>
      <c r="AC695" s="201"/>
      <c r="AD695" s="201"/>
      <c r="AE695" s="77">
        <f t="shared" si="90"/>
        <v>0</v>
      </c>
      <c r="AF695" s="77">
        <f t="shared" si="91"/>
        <v>0</v>
      </c>
      <c r="AG695" s="77">
        <f t="array" ref="AG695">IFERROR($D695*U,0)</f>
        <v>0</v>
      </c>
      <c r="AH695" s="77">
        <f t="shared" si="93"/>
        <v>0</v>
      </c>
      <c r="AI695" s="77">
        <f t="shared" si="93"/>
        <v>0</v>
      </c>
      <c r="AJ695" s="203"/>
      <c r="AK695" s="203"/>
      <c r="AL695" s="203"/>
      <c r="AM695" s="203"/>
      <c r="AN695" t="s">
        <v>475</v>
      </c>
      <c r="AO695" t="s">
        <v>475</v>
      </c>
      <c r="AP695" t="s">
        <v>475</v>
      </c>
    </row>
    <row r="696" spans="1:43" customFormat="1" x14ac:dyDescent="0.25">
      <c r="A696" s="198">
        <v>45291</v>
      </c>
      <c r="B696" t="s">
        <v>2014</v>
      </c>
      <c r="C696" t="s">
        <v>2015</v>
      </c>
      <c r="D696" s="5">
        <f t="shared" si="92"/>
        <v>0</v>
      </c>
      <c r="E696" s="199">
        <v>1</v>
      </c>
      <c r="F696" s="5">
        <v>638129.42999999993</v>
      </c>
      <c r="G696" s="5">
        <v>837238.4</v>
      </c>
      <c r="H696" s="1" t="s">
        <v>24</v>
      </c>
      <c r="I696" t="s">
        <v>473</v>
      </c>
      <c r="J696" t="s">
        <v>474</v>
      </c>
      <c r="K696">
        <v>0</v>
      </c>
      <c r="L696" t="s">
        <v>473</v>
      </c>
      <c r="M696" t="s">
        <v>473</v>
      </c>
      <c r="N696" t="s">
        <v>23</v>
      </c>
      <c r="O696" s="5" t="str">
        <f t="shared" si="87"/>
        <v>N</v>
      </c>
      <c r="P696" t="s">
        <v>475</v>
      </c>
      <c r="Q696" s="200" t="s">
        <v>475</v>
      </c>
      <c r="R696" s="200" t="str">
        <f t="shared" si="94"/>
        <v/>
      </c>
      <c r="S696" s="201"/>
      <c r="T696" t="s">
        <v>475</v>
      </c>
      <c r="U696" s="201"/>
      <c r="W696" s="201"/>
      <c r="X696" s="202">
        <v>0</v>
      </c>
      <c r="Y696" s="200" t="s">
        <v>475</v>
      </c>
      <c r="Z696" s="5" t="s">
        <v>475</v>
      </c>
      <c r="AA696" s="200" t="str">
        <f t="shared" si="88"/>
        <v/>
      </c>
      <c r="AB696" s="200" t="str">
        <f t="shared" si="89"/>
        <v/>
      </c>
      <c r="AC696" s="201"/>
      <c r="AD696" s="201"/>
      <c r="AE696" s="77">
        <f t="shared" si="90"/>
        <v>0</v>
      </c>
      <c r="AF696" s="77">
        <f t="shared" si="91"/>
        <v>0</v>
      </c>
      <c r="AG696" s="77">
        <f t="array" ref="AG696">IFERROR($D696*U,0)</f>
        <v>0</v>
      </c>
      <c r="AH696" s="77">
        <f t="shared" si="93"/>
        <v>0</v>
      </c>
      <c r="AI696" s="77">
        <f t="shared" si="93"/>
        <v>0</v>
      </c>
      <c r="AJ696" s="203"/>
      <c r="AK696" s="203"/>
      <c r="AL696" s="203"/>
      <c r="AM696" s="203"/>
      <c r="AN696" t="s">
        <v>475</v>
      </c>
      <c r="AO696" t="s">
        <v>475</v>
      </c>
      <c r="AP696" t="s">
        <v>475</v>
      </c>
    </row>
    <row r="697" spans="1:43" customFormat="1" x14ac:dyDescent="0.25">
      <c r="A697" s="198">
        <v>45291</v>
      </c>
      <c r="B697" t="s">
        <v>2016</v>
      </c>
      <c r="C697" t="s">
        <v>2017</v>
      </c>
      <c r="D697" s="5">
        <f t="shared" si="92"/>
        <v>10841.460000000021</v>
      </c>
      <c r="E697" s="199">
        <v>1</v>
      </c>
      <c r="F697" s="5">
        <v>279661.44</v>
      </c>
      <c r="G697" s="5">
        <v>268819.98</v>
      </c>
      <c r="H697" s="1" t="s">
        <v>24</v>
      </c>
      <c r="I697" t="s">
        <v>473</v>
      </c>
      <c r="J697" t="s">
        <v>474</v>
      </c>
      <c r="K697">
        <v>0</v>
      </c>
      <c r="L697" t="s">
        <v>473</v>
      </c>
      <c r="M697" t="s">
        <v>473</v>
      </c>
      <c r="N697" t="s">
        <v>23</v>
      </c>
      <c r="O697" s="5" t="str">
        <f t="shared" si="87"/>
        <v>N</v>
      </c>
      <c r="P697" t="s">
        <v>475</v>
      </c>
      <c r="Q697" s="200" t="s">
        <v>475</v>
      </c>
      <c r="R697" s="200" t="str">
        <f t="shared" si="94"/>
        <v/>
      </c>
      <c r="S697" s="201"/>
      <c r="T697" t="s">
        <v>475</v>
      </c>
      <c r="U697" s="201"/>
      <c r="W697" s="201"/>
      <c r="X697" s="202">
        <v>0</v>
      </c>
      <c r="Y697" s="200" t="s">
        <v>475</v>
      </c>
      <c r="Z697" s="5" t="s">
        <v>475</v>
      </c>
      <c r="AA697" s="200" t="str">
        <f t="shared" si="88"/>
        <v/>
      </c>
      <c r="AB697" s="200" t="str">
        <f t="shared" si="89"/>
        <v/>
      </c>
      <c r="AC697" s="201"/>
      <c r="AD697" s="201"/>
      <c r="AE697" s="77">
        <f t="shared" si="90"/>
        <v>0</v>
      </c>
      <c r="AF697" s="77">
        <f t="shared" si="91"/>
        <v>0</v>
      </c>
      <c r="AG697" s="77">
        <f t="array" ref="AG697">IFERROR($D697*U,0)</f>
        <v>0</v>
      </c>
      <c r="AH697" s="77">
        <f t="shared" si="93"/>
        <v>0</v>
      </c>
      <c r="AI697" s="77">
        <f t="shared" si="93"/>
        <v>0</v>
      </c>
      <c r="AJ697" s="203"/>
      <c r="AK697" s="203"/>
      <c r="AL697" s="203"/>
      <c r="AM697" s="203"/>
      <c r="AN697" t="s">
        <v>475</v>
      </c>
      <c r="AO697" t="s">
        <v>475</v>
      </c>
      <c r="AP697" t="s">
        <v>475</v>
      </c>
    </row>
    <row r="698" spans="1:43" customFormat="1" x14ac:dyDescent="0.25">
      <c r="A698" s="198">
        <v>45291</v>
      </c>
      <c r="B698" t="s">
        <v>2018</v>
      </c>
      <c r="C698" t="s">
        <v>2019</v>
      </c>
      <c r="D698" s="5">
        <f t="shared" si="92"/>
        <v>97156.300000000017</v>
      </c>
      <c r="E698" s="199">
        <v>1</v>
      </c>
      <c r="F698" s="5">
        <v>187910.48</v>
      </c>
      <c r="G698" s="5">
        <v>90754.18</v>
      </c>
      <c r="H698" s="1" t="s">
        <v>23</v>
      </c>
      <c r="I698" t="s">
        <v>500</v>
      </c>
      <c r="J698" t="s">
        <v>1422</v>
      </c>
      <c r="K698">
        <v>0</v>
      </c>
      <c r="L698" t="s">
        <v>500</v>
      </c>
      <c r="M698" s="208" t="s">
        <v>506</v>
      </c>
      <c r="N698" t="s">
        <v>23</v>
      </c>
      <c r="O698" s="5" t="str">
        <f t="shared" si="87"/>
        <v>N</v>
      </c>
      <c r="P698" s="208" t="s">
        <v>487</v>
      </c>
      <c r="Q698" s="200" t="s">
        <v>475</v>
      </c>
      <c r="R698" s="200" t="str">
        <f t="shared" si="94"/>
        <v/>
      </c>
      <c r="S698" s="201"/>
      <c r="T698" t="s">
        <v>475</v>
      </c>
      <c r="U698" s="201"/>
      <c r="W698" s="201"/>
      <c r="X698" s="202">
        <v>0</v>
      </c>
      <c r="Y698" s="200" t="s">
        <v>475</v>
      </c>
      <c r="Z698" s="5" t="s">
        <v>475</v>
      </c>
      <c r="AA698" s="200" t="str">
        <f t="shared" si="88"/>
        <v/>
      </c>
      <c r="AB698" s="200" t="str">
        <f t="shared" si="89"/>
        <v/>
      </c>
      <c r="AC698" s="201"/>
      <c r="AD698" s="201"/>
      <c r="AE698" s="77">
        <f t="shared" si="90"/>
        <v>0</v>
      </c>
      <c r="AF698" s="77">
        <f t="shared" si="91"/>
        <v>0</v>
      </c>
      <c r="AG698" s="77">
        <f t="array" ref="AG698">IFERROR($D698*U,0)</f>
        <v>0</v>
      </c>
      <c r="AH698" s="77">
        <f t="shared" si="93"/>
        <v>0</v>
      </c>
      <c r="AI698" s="77">
        <f t="shared" si="93"/>
        <v>0</v>
      </c>
      <c r="AJ698" s="203"/>
      <c r="AK698" s="203"/>
      <c r="AL698" s="203"/>
      <c r="AM698" s="203"/>
      <c r="AN698" t="s">
        <v>22</v>
      </c>
      <c r="AO698" t="s">
        <v>2020</v>
      </c>
      <c r="AP698" t="s">
        <v>2021</v>
      </c>
      <c r="AQ698" s="208" t="s">
        <v>490</v>
      </c>
    </row>
    <row r="699" spans="1:43" customFormat="1" x14ac:dyDescent="0.25">
      <c r="A699" s="198">
        <v>45291</v>
      </c>
      <c r="B699" t="s">
        <v>2022</v>
      </c>
      <c r="C699" t="s">
        <v>2023</v>
      </c>
      <c r="D699" s="5">
        <f t="shared" si="92"/>
        <v>473082.62000000011</v>
      </c>
      <c r="E699" s="199">
        <v>1</v>
      </c>
      <c r="F699" s="5">
        <v>704496.6100000001</v>
      </c>
      <c r="G699" s="5">
        <v>231413.99</v>
      </c>
      <c r="H699" s="1" t="s">
        <v>24</v>
      </c>
      <c r="I699" t="s">
        <v>473</v>
      </c>
      <c r="J699" t="s">
        <v>474</v>
      </c>
      <c r="K699">
        <v>0</v>
      </c>
      <c r="L699" t="s">
        <v>473</v>
      </c>
      <c r="M699" t="s">
        <v>473</v>
      </c>
      <c r="N699" t="s">
        <v>23</v>
      </c>
      <c r="O699" s="5" t="str">
        <f t="shared" si="87"/>
        <v>N</v>
      </c>
      <c r="P699" t="s">
        <v>475</v>
      </c>
      <c r="Q699" s="200" t="s">
        <v>475</v>
      </c>
      <c r="R699" s="200" t="str">
        <f t="shared" si="94"/>
        <v/>
      </c>
      <c r="S699" s="201"/>
      <c r="T699" t="s">
        <v>475</v>
      </c>
      <c r="U699" s="201"/>
      <c r="W699" s="201"/>
      <c r="X699" s="202">
        <v>0</v>
      </c>
      <c r="Y699" s="200" t="s">
        <v>475</v>
      </c>
      <c r="Z699" s="5" t="s">
        <v>475</v>
      </c>
      <c r="AA699" s="200" t="str">
        <f t="shared" si="88"/>
        <v/>
      </c>
      <c r="AB699" s="200" t="str">
        <f t="shared" si="89"/>
        <v/>
      </c>
      <c r="AC699" s="201"/>
      <c r="AD699" s="201"/>
      <c r="AE699" s="77">
        <f t="shared" si="90"/>
        <v>0</v>
      </c>
      <c r="AF699" s="77">
        <f t="shared" si="91"/>
        <v>0</v>
      </c>
      <c r="AG699" s="77">
        <f t="array" ref="AG699">IFERROR($D699*U,0)</f>
        <v>0</v>
      </c>
      <c r="AH699" s="77">
        <f t="shared" si="93"/>
        <v>0</v>
      </c>
      <c r="AI699" s="77">
        <f t="shared" si="93"/>
        <v>0</v>
      </c>
      <c r="AJ699" s="203"/>
      <c r="AK699" s="203"/>
      <c r="AL699" s="203"/>
      <c r="AM699" s="203"/>
      <c r="AN699" t="s">
        <v>475</v>
      </c>
      <c r="AO699" t="s">
        <v>475</v>
      </c>
      <c r="AP699" t="s">
        <v>475</v>
      </c>
    </row>
    <row r="700" spans="1:43" customFormat="1" x14ac:dyDescent="0.25">
      <c r="A700" s="198">
        <v>45291</v>
      </c>
      <c r="B700" t="s">
        <v>2024</v>
      </c>
      <c r="C700" t="s">
        <v>2025</v>
      </c>
      <c r="D700" s="5">
        <f t="shared" si="92"/>
        <v>2695975.87</v>
      </c>
      <c r="E700" s="199">
        <v>1</v>
      </c>
      <c r="F700" s="5">
        <v>2837924.67</v>
      </c>
      <c r="G700" s="5">
        <v>141948.79999999999</v>
      </c>
      <c r="H700" s="1" t="s">
        <v>24</v>
      </c>
      <c r="I700" t="s">
        <v>473</v>
      </c>
      <c r="J700" t="s">
        <v>474</v>
      </c>
      <c r="K700">
        <v>0</v>
      </c>
      <c r="L700" t="s">
        <v>473</v>
      </c>
      <c r="M700" t="s">
        <v>473</v>
      </c>
      <c r="N700" t="s">
        <v>23</v>
      </c>
      <c r="O700" s="5" t="str">
        <f t="shared" si="87"/>
        <v>N</v>
      </c>
      <c r="P700" t="s">
        <v>475</v>
      </c>
      <c r="Q700" s="200" t="s">
        <v>475</v>
      </c>
      <c r="R700" s="200" t="str">
        <f t="shared" si="94"/>
        <v/>
      </c>
      <c r="S700" s="201"/>
      <c r="T700" t="s">
        <v>475</v>
      </c>
      <c r="U700" s="201"/>
      <c r="W700" s="201"/>
      <c r="X700" s="202">
        <v>0</v>
      </c>
      <c r="Y700" s="200" t="s">
        <v>475</v>
      </c>
      <c r="Z700" s="5" t="s">
        <v>475</v>
      </c>
      <c r="AA700" s="200" t="str">
        <f t="shared" si="88"/>
        <v/>
      </c>
      <c r="AB700" s="200" t="str">
        <f t="shared" si="89"/>
        <v/>
      </c>
      <c r="AC700" s="201"/>
      <c r="AD700" s="201"/>
      <c r="AE700" s="77">
        <f t="shared" si="90"/>
        <v>0</v>
      </c>
      <c r="AF700" s="77">
        <f t="shared" si="91"/>
        <v>0</v>
      </c>
      <c r="AG700" s="77">
        <f t="array" ref="AG700">IFERROR($D700*U,0)</f>
        <v>0</v>
      </c>
      <c r="AH700" s="77">
        <f t="shared" si="93"/>
        <v>0</v>
      </c>
      <c r="AI700" s="77">
        <f t="shared" si="93"/>
        <v>0</v>
      </c>
      <c r="AJ700" s="203"/>
      <c r="AK700" s="203"/>
      <c r="AL700" s="203"/>
      <c r="AM700" s="203"/>
      <c r="AN700" t="s">
        <v>475</v>
      </c>
      <c r="AO700" t="s">
        <v>475</v>
      </c>
      <c r="AP700" t="s">
        <v>475</v>
      </c>
    </row>
    <row r="701" spans="1:43" customFormat="1" x14ac:dyDescent="0.25">
      <c r="A701" s="198">
        <v>45291</v>
      </c>
      <c r="B701" t="s">
        <v>2026</v>
      </c>
      <c r="C701" t="s">
        <v>2027</v>
      </c>
      <c r="D701" s="5">
        <f t="shared" si="92"/>
        <v>13117710.1</v>
      </c>
      <c r="E701" s="199">
        <v>1</v>
      </c>
      <c r="F701" s="5">
        <v>13223465.4</v>
      </c>
      <c r="G701" s="5">
        <v>105755.3</v>
      </c>
      <c r="H701" s="1" t="s">
        <v>23</v>
      </c>
      <c r="I701" t="s">
        <v>500</v>
      </c>
      <c r="J701" t="s">
        <v>504</v>
      </c>
      <c r="K701">
        <v>1</v>
      </c>
      <c r="L701" t="s">
        <v>500</v>
      </c>
      <c r="M701" s="208" t="s">
        <v>506</v>
      </c>
      <c r="N701" t="s">
        <v>24</v>
      </c>
      <c r="O701" s="5" t="str">
        <f t="shared" si="87"/>
        <v>N</v>
      </c>
      <c r="P701" t="s">
        <v>475</v>
      </c>
      <c r="Q701" s="200" t="s">
        <v>475</v>
      </c>
      <c r="R701" s="200" t="str">
        <f t="shared" si="94"/>
        <v/>
      </c>
      <c r="S701" s="201"/>
      <c r="T701" t="s">
        <v>475</v>
      </c>
      <c r="U701" s="201"/>
      <c r="W701" s="201"/>
      <c r="X701" s="202">
        <v>0</v>
      </c>
      <c r="Y701" s="200" t="s">
        <v>475</v>
      </c>
      <c r="Z701" s="5" t="s">
        <v>475</v>
      </c>
      <c r="AA701" s="200" t="str">
        <f t="shared" si="88"/>
        <v/>
      </c>
      <c r="AB701" s="200" t="str">
        <f t="shared" si="89"/>
        <v/>
      </c>
      <c r="AC701" s="201"/>
      <c r="AD701" s="201"/>
      <c r="AE701" s="77">
        <f t="shared" si="90"/>
        <v>0</v>
      </c>
      <c r="AF701" s="77">
        <f t="shared" si="91"/>
        <v>0</v>
      </c>
      <c r="AG701" s="77">
        <f t="array" ref="AG701">IFERROR($D701*U,0)</f>
        <v>0</v>
      </c>
      <c r="AH701" s="77">
        <f t="shared" si="93"/>
        <v>0</v>
      </c>
      <c r="AI701" s="77">
        <f t="shared" si="93"/>
        <v>0</v>
      </c>
      <c r="AJ701" s="203"/>
      <c r="AK701" s="203"/>
      <c r="AL701" s="203"/>
      <c r="AM701" s="203"/>
      <c r="AN701" t="s">
        <v>22</v>
      </c>
      <c r="AO701" t="s">
        <v>571</v>
      </c>
      <c r="AP701" t="s">
        <v>475</v>
      </c>
    </row>
    <row r="702" spans="1:43" customFormat="1" x14ac:dyDescent="0.25">
      <c r="A702" s="198">
        <v>45291</v>
      </c>
      <c r="B702" t="s">
        <v>2028</v>
      </c>
      <c r="C702" t="s">
        <v>2029</v>
      </c>
      <c r="D702" s="5">
        <f t="shared" si="92"/>
        <v>0</v>
      </c>
      <c r="E702" s="199">
        <v>1</v>
      </c>
      <c r="F702" s="5">
        <v>81012.150000000009</v>
      </c>
      <c r="G702" s="5">
        <v>144282.35</v>
      </c>
      <c r="H702" s="1" t="s">
        <v>24</v>
      </c>
      <c r="I702" t="s">
        <v>473</v>
      </c>
      <c r="J702" t="s">
        <v>474</v>
      </c>
      <c r="K702">
        <v>0</v>
      </c>
      <c r="L702" t="s">
        <v>473</v>
      </c>
      <c r="M702" t="s">
        <v>473</v>
      </c>
      <c r="N702" t="s">
        <v>23</v>
      </c>
      <c r="O702" s="5" t="str">
        <f t="shared" si="87"/>
        <v>N</v>
      </c>
      <c r="P702" t="s">
        <v>475</v>
      </c>
      <c r="Q702" s="200" t="s">
        <v>475</v>
      </c>
      <c r="R702" s="200" t="str">
        <f t="shared" si="94"/>
        <v/>
      </c>
      <c r="S702" s="201"/>
      <c r="T702" t="s">
        <v>475</v>
      </c>
      <c r="U702" s="201"/>
      <c r="W702" s="201"/>
      <c r="X702" s="202">
        <v>0</v>
      </c>
      <c r="Y702" s="200" t="s">
        <v>475</v>
      </c>
      <c r="Z702" s="5" t="s">
        <v>475</v>
      </c>
      <c r="AA702" s="200" t="str">
        <f t="shared" si="88"/>
        <v/>
      </c>
      <c r="AB702" s="200" t="str">
        <f t="shared" si="89"/>
        <v/>
      </c>
      <c r="AC702" s="201"/>
      <c r="AD702" s="201"/>
      <c r="AE702" s="77">
        <f t="shared" si="90"/>
        <v>0</v>
      </c>
      <c r="AF702" s="77">
        <f t="shared" si="91"/>
        <v>0</v>
      </c>
      <c r="AG702" s="77">
        <f t="array" ref="AG702">IFERROR($D702*U,0)</f>
        <v>0</v>
      </c>
      <c r="AH702" s="77">
        <f t="shared" si="93"/>
        <v>0</v>
      </c>
      <c r="AI702" s="77">
        <f t="shared" si="93"/>
        <v>0</v>
      </c>
      <c r="AJ702" s="203"/>
      <c r="AK702" s="203"/>
      <c r="AL702" s="203"/>
      <c r="AM702" s="203"/>
      <c r="AN702" t="s">
        <v>475</v>
      </c>
      <c r="AO702" t="s">
        <v>475</v>
      </c>
      <c r="AP702" t="s">
        <v>475</v>
      </c>
    </row>
    <row r="703" spans="1:43" customFormat="1" x14ac:dyDescent="0.25">
      <c r="A703" s="198">
        <v>45291</v>
      </c>
      <c r="B703" t="s">
        <v>2030</v>
      </c>
      <c r="C703" t="s">
        <v>2031</v>
      </c>
      <c r="D703" s="5">
        <f t="shared" si="92"/>
        <v>0</v>
      </c>
      <c r="E703" s="199">
        <v>1</v>
      </c>
      <c r="F703" s="5">
        <v>10832.23</v>
      </c>
      <c r="G703" s="5">
        <v>11119.58</v>
      </c>
      <c r="H703" s="1" t="s">
        <v>23</v>
      </c>
      <c r="I703" t="s">
        <v>500</v>
      </c>
      <c r="J703" t="s">
        <v>474</v>
      </c>
      <c r="K703">
        <v>0</v>
      </c>
      <c r="L703" t="s">
        <v>500</v>
      </c>
      <c r="N703" t="s">
        <v>23</v>
      </c>
      <c r="O703" s="5" t="str">
        <f t="shared" si="87"/>
        <v>N</v>
      </c>
      <c r="P703" t="s">
        <v>475</v>
      </c>
      <c r="Q703" s="200" t="s">
        <v>475</v>
      </c>
      <c r="R703" s="200" t="str">
        <f t="shared" si="94"/>
        <v/>
      </c>
      <c r="S703" s="201"/>
      <c r="T703" t="s">
        <v>475</v>
      </c>
      <c r="U703" s="201"/>
      <c r="W703" s="201"/>
      <c r="X703" s="202">
        <v>0</v>
      </c>
      <c r="Y703" s="200" t="s">
        <v>475</v>
      </c>
      <c r="Z703" s="5" t="s">
        <v>475</v>
      </c>
      <c r="AA703" s="200" t="str">
        <f t="shared" si="88"/>
        <v/>
      </c>
      <c r="AB703" s="200" t="str">
        <f t="shared" si="89"/>
        <v/>
      </c>
      <c r="AC703" s="201"/>
      <c r="AD703" s="201"/>
      <c r="AE703" s="77">
        <f t="shared" si="90"/>
        <v>0</v>
      </c>
      <c r="AF703" s="77">
        <f t="shared" si="91"/>
        <v>0</v>
      </c>
      <c r="AG703" s="77">
        <f t="array" ref="AG703">IFERROR($D703*U,0)</f>
        <v>0</v>
      </c>
      <c r="AH703" s="77">
        <f t="shared" si="93"/>
        <v>0</v>
      </c>
      <c r="AI703" s="77">
        <f t="shared" si="93"/>
        <v>0</v>
      </c>
      <c r="AJ703" s="203"/>
      <c r="AK703" s="203"/>
      <c r="AL703" s="203"/>
      <c r="AM703" s="203"/>
      <c r="AN703" t="s">
        <v>475</v>
      </c>
      <c r="AO703" t="s">
        <v>475</v>
      </c>
      <c r="AP703" t="s">
        <v>475</v>
      </c>
    </row>
    <row r="704" spans="1:43" customFormat="1" x14ac:dyDescent="0.25">
      <c r="A704" s="198">
        <v>45291</v>
      </c>
      <c r="B704" t="s">
        <v>2032</v>
      </c>
      <c r="C704" t="s">
        <v>2033</v>
      </c>
      <c r="D704" s="5">
        <f t="shared" si="92"/>
        <v>0</v>
      </c>
      <c r="E704" s="199">
        <v>1</v>
      </c>
      <c r="F704" s="5">
        <v>1320756.8699999999</v>
      </c>
      <c r="G704" s="5">
        <v>1970355.07</v>
      </c>
      <c r="H704" s="1" t="s">
        <v>24</v>
      </c>
      <c r="I704" t="s">
        <v>473</v>
      </c>
      <c r="J704" t="s">
        <v>474</v>
      </c>
      <c r="K704">
        <v>0</v>
      </c>
      <c r="L704" t="s">
        <v>473</v>
      </c>
      <c r="M704" t="s">
        <v>473</v>
      </c>
      <c r="N704" t="s">
        <v>23</v>
      </c>
      <c r="O704" s="5" t="str">
        <f t="shared" si="87"/>
        <v>N</v>
      </c>
      <c r="P704" t="s">
        <v>475</v>
      </c>
      <c r="Q704" s="200" t="s">
        <v>475</v>
      </c>
      <c r="R704" s="200" t="str">
        <f t="shared" si="94"/>
        <v/>
      </c>
      <c r="S704" s="201"/>
      <c r="T704" t="s">
        <v>475</v>
      </c>
      <c r="U704" s="201"/>
      <c r="W704" s="201"/>
      <c r="X704" s="202">
        <v>0</v>
      </c>
      <c r="Y704" s="200" t="s">
        <v>475</v>
      </c>
      <c r="Z704" s="5" t="s">
        <v>475</v>
      </c>
      <c r="AA704" s="200" t="str">
        <f t="shared" si="88"/>
        <v/>
      </c>
      <c r="AB704" s="200" t="str">
        <f t="shared" si="89"/>
        <v/>
      </c>
      <c r="AC704" s="201"/>
      <c r="AD704" s="201"/>
      <c r="AE704" s="77">
        <f t="shared" si="90"/>
        <v>0</v>
      </c>
      <c r="AF704" s="77">
        <f t="shared" si="91"/>
        <v>0</v>
      </c>
      <c r="AG704" s="77">
        <f t="array" ref="AG704">IFERROR($D704*U,0)</f>
        <v>0</v>
      </c>
      <c r="AH704" s="77">
        <f t="shared" si="93"/>
        <v>0</v>
      </c>
      <c r="AI704" s="77">
        <f t="shared" si="93"/>
        <v>0</v>
      </c>
      <c r="AJ704" s="203"/>
      <c r="AK704" s="203"/>
      <c r="AL704" s="203"/>
      <c r="AM704" s="203"/>
      <c r="AN704" t="s">
        <v>475</v>
      </c>
      <c r="AO704" t="s">
        <v>475</v>
      </c>
      <c r="AP704" t="s">
        <v>475</v>
      </c>
    </row>
    <row r="705" spans="1:42" customFormat="1" x14ac:dyDescent="0.25">
      <c r="A705" s="198">
        <v>45291</v>
      </c>
      <c r="B705" t="s">
        <v>2034</v>
      </c>
      <c r="C705" t="s">
        <v>2035</v>
      </c>
      <c r="D705" s="5">
        <f t="shared" si="92"/>
        <v>151227.06</v>
      </c>
      <c r="E705" s="199">
        <v>0</v>
      </c>
      <c r="F705" s="5">
        <v>151227.06</v>
      </c>
      <c r="G705" s="5">
        <v>0</v>
      </c>
      <c r="H705" s="1" t="s">
        <v>23</v>
      </c>
      <c r="I705" t="s">
        <v>500</v>
      </c>
      <c r="J705" t="s">
        <v>567</v>
      </c>
      <c r="K705">
        <v>0</v>
      </c>
      <c r="L705" t="s">
        <v>500</v>
      </c>
      <c r="N705" t="s">
        <v>23</v>
      </c>
      <c r="O705" s="5" t="str">
        <f t="shared" si="87"/>
        <v>N</v>
      </c>
      <c r="P705" t="s">
        <v>475</v>
      </c>
      <c r="Q705" s="200" t="s">
        <v>475</v>
      </c>
      <c r="R705" s="200" t="str">
        <f t="shared" si="94"/>
        <v/>
      </c>
      <c r="S705" s="201"/>
      <c r="T705" t="s">
        <v>475</v>
      </c>
      <c r="U705" s="201"/>
      <c r="W705" s="201"/>
      <c r="X705" s="202">
        <v>0</v>
      </c>
      <c r="Y705" s="200" t="s">
        <v>475</v>
      </c>
      <c r="Z705" s="5" t="s">
        <v>475</v>
      </c>
      <c r="AA705" s="200" t="str">
        <f t="shared" si="88"/>
        <v/>
      </c>
      <c r="AB705" s="200" t="str">
        <f t="shared" si="89"/>
        <v/>
      </c>
      <c r="AC705" s="201"/>
      <c r="AD705" s="201"/>
      <c r="AE705" s="77">
        <f t="shared" si="90"/>
        <v>0</v>
      </c>
      <c r="AF705" s="77">
        <f t="shared" si="91"/>
        <v>0</v>
      </c>
      <c r="AG705" s="77">
        <f t="array" ref="AG705">IFERROR($D705*U,0)</f>
        <v>0</v>
      </c>
      <c r="AH705" s="77">
        <f t="shared" si="93"/>
        <v>0</v>
      </c>
      <c r="AI705" s="77">
        <f t="shared" si="93"/>
        <v>0</v>
      </c>
      <c r="AJ705" s="203"/>
      <c r="AK705" s="203"/>
      <c r="AL705" s="203"/>
      <c r="AM705" s="203"/>
      <c r="AN705" t="s">
        <v>475</v>
      </c>
      <c r="AO705" t="s">
        <v>475</v>
      </c>
      <c r="AP705" t="s">
        <v>475</v>
      </c>
    </row>
    <row r="706" spans="1:42" customFormat="1" x14ac:dyDescent="0.25">
      <c r="A706" s="198">
        <v>45291</v>
      </c>
      <c r="B706" t="s">
        <v>2036</v>
      </c>
      <c r="C706" t="s">
        <v>2037</v>
      </c>
      <c r="D706" s="5">
        <f t="shared" si="92"/>
        <v>301021.49999999994</v>
      </c>
      <c r="E706" s="199">
        <v>1</v>
      </c>
      <c r="F706" s="5">
        <v>323744.87999999995</v>
      </c>
      <c r="G706" s="5">
        <v>22723.38</v>
      </c>
      <c r="H706" s="1" t="s">
        <v>24</v>
      </c>
      <c r="I706" t="s">
        <v>473</v>
      </c>
      <c r="J706" t="s">
        <v>474</v>
      </c>
      <c r="K706">
        <v>0</v>
      </c>
      <c r="L706" t="s">
        <v>473</v>
      </c>
      <c r="M706" t="s">
        <v>473</v>
      </c>
      <c r="N706" t="s">
        <v>23</v>
      </c>
      <c r="O706" s="5" t="str">
        <f t="shared" ref="O706:O769" si="95">IF(OR(C706="FIS1",C706="FIS2",C706="FIS4",C706="Red"),"Y","N")</f>
        <v>N</v>
      </c>
      <c r="P706" t="s">
        <v>475</v>
      </c>
      <c r="Q706" s="200" t="s">
        <v>475</v>
      </c>
      <c r="R706" s="200" t="str">
        <f t="shared" si="94"/>
        <v/>
      </c>
      <c r="S706" s="201"/>
      <c r="T706" t="s">
        <v>475</v>
      </c>
      <c r="U706" s="201"/>
      <c r="W706" s="201"/>
      <c r="X706" s="202">
        <v>0</v>
      </c>
      <c r="Y706" s="200" t="s">
        <v>475</v>
      </c>
      <c r="Z706" s="5" t="s">
        <v>475</v>
      </c>
      <c r="AA706" s="200" t="str">
        <f t="shared" ref="AA706:AA769" si="96">IFERROR(Y706*V706,"")</f>
        <v/>
      </c>
      <c r="AB706" s="200" t="str">
        <f t="shared" ref="AB706:AB769" si="97">IFERROR(Z706*V706,"")</f>
        <v/>
      </c>
      <c r="AC706" s="201"/>
      <c r="AD706" s="201"/>
      <c r="AE706" s="77">
        <f t="shared" ref="AE706:AE769" si="98">+IFERROR(R706*D706,0)</f>
        <v>0</v>
      </c>
      <c r="AF706" s="77">
        <f t="shared" ref="AF706:AF769" si="99">+IFERROR(D706*T706,0)</f>
        <v>0</v>
      </c>
      <c r="AG706" s="77">
        <f t="array" ref="AG706">IFERROR($D706*U,0)</f>
        <v>0</v>
      </c>
      <c r="AH706" s="77">
        <f t="shared" si="93"/>
        <v>0</v>
      </c>
      <c r="AI706" s="77">
        <f t="shared" si="93"/>
        <v>0</v>
      </c>
      <c r="AJ706" s="203"/>
      <c r="AK706" s="203"/>
      <c r="AL706" s="203"/>
      <c r="AM706" s="203"/>
      <c r="AN706" t="s">
        <v>475</v>
      </c>
      <c r="AO706" t="s">
        <v>475</v>
      </c>
      <c r="AP706" t="s">
        <v>475</v>
      </c>
    </row>
    <row r="707" spans="1:42" customFormat="1" x14ac:dyDescent="0.25">
      <c r="A707" s="198">
        <v>45291</v>
      </c>
      <c r="B707" t="s">
        <v>2038</v>
      </c>
      <c r="C707" t="s">
        <v>2039</v>
      </c>
      <c r="D707" s="5">
        <f t="shared" ref="D707:D770" si="100">+IF(F707-G707&lt;0,0,F707-G707)</f>
        <v>210511.58</v>
      </c>
      <c r="E707" s="199">
        <v>0</v>
      </c>
      <c r="F707" s="5">
        <v>210511.58</v>
      </c>
      <c r="G707" s="5">
        <v>0</v>
      </c>
      <c r="H707" s="1" t="s">
        <v>23</v>
      </c>
      <c r="I707" t="s">
        <v>500</v>
      </c>
      <c r="J707" t="s">
        <v>474</v>
      </c>
      <c r="K707">
        <v>0</v>
      </c>
      <c r="L707" t="s">
        <v>500</v>
      </c>
      <c r="N707" t="s">
        <v>23</v>
      </c>
      <c r="O707" s="5" t="str">
        <f t="shared" si="95"/>
        <v>N</v>
      </c>
      <c r="P707" t="s">
        <v>475</v>
      </c>
      <c r="Q707" s="200" t="s">
        <v>475</v>
      </c>
      <c r="R707" s="200" t="str">
        <f t="shared" si="94"/>
        <v/>
      </c>
      <c r="S707" s="201"/>
      <c r="T707" t="s">
        <v>475</v>
      </c>
      <c r="U707" s="201"/>
      <c r="W707" s="201"/>
      <c r="X707" s="202">
        <v>0</v>
      </c>
      <c r="Y707" s="200" t="s">
        <v>475</v>
      </c>
      <c r="Z707" s="5" t="s">
        <v>475</v>
      </c>
      <c r="AA707" s="200" t="str">
        <f t="shared" si="96"/>
        <v/>
      </c>
      <c r="AB707" s="200" t="str">
        <f t="shared" si="97"/>
        <v/>
      </c>
      <c r="AC707" s="201"/>
      <c r="AD707" s="201"/>
      <c r="AE707" s="77">
        <f t="shared" si="98"/>
        <v>0</v>
      </c>
      <c r="AF707" s="77">
        <f t="shared" si="99"/>
        <v>0</v>
      </c>
      <c r="AG707" s="77">
        <f t="array" ref="AG707">IFERROR($D707*U,0)</f>
        <v>0</v>
      </c>
      <c r="AH707" s="77">
        <f t="shared" si="93"/>
        <v>0</v>
      </c>
      <c r="AI707" s="77">
        <f t="shared" si="93"/>
        <v>0</v>
      </c>
      <c r="AJ707" s="203"/>
      <c r="AK707" s="203"/>
      <c r="AL707" s="203"/>
      <c r="AM707" s="203"/>
      <c r="AN707" t="s">
        <v>475</v>
      </c>
      <c r="AO707" t="s">
        <v>475</v>
      </c>
      <c r="AP707" t="s">
        <v>475</v>
      </c>
    </row>
    <row r="708" spans="1:42" customFormat="1" x14ac:dyDescent="0.25">
      <c r="A708" s="198">
        <v>45291</v>
      </c>
      <c r="B708" t="s">
        <v>2040</v>
      </c>
      <c r="C708" t="s">
        <v>2041</v>
      </c>
      <c r="D708" s="5">
        <f t="shared" si="100"/>
        <v>813880.43</v>
      </c>
      <c r="E708" s="199">
        <v>0</v>
      </c>
      <c r="F708" s="5">
        <v>813880.43</v>
      </c>
      <c r="G708" s="5">
        <v>0</v>
      </c>
      <c r="H708" s="1" t="s">
        <v>23</v>
      </c>
      <c r="I708" t="s">
        <v>500</v>
      </c>
      <c r="J708" t="s">
        <v>504</v>
      </c>
      <c r="K708">
        <v>1</v>
      </c>
      <c r="L708" t="s">
        <v>500</v>
      </c>
      <c r="N708" t="s">
        <v>24</v>
      </c>
      <c r="O708" s="5" t="str">
        <f t="shared" si="95"/>
        <v>N</v>
      </c>
      <c r="P708" t="s">
        <v>475</v>
      </c>
      <c r="Q708" s="200" t="s">
        <v>475</v>
      </c>
      <c r="R708" s="200" t="str">
        <f t="shared" si="94"/>
        <v/>
      </c>
      <c r="S708" s="201"/>
      <c r="T708" t="s">
        <v>475</v>
      </c>
      <c r="U708" s="201"/>
      <c r="W708" s="201"/>
      <c r="X708" s="202">
        <v>0</v>
      </c>
      <c r="Y708" s="200" t="s">
        <v>475</v>
      </c>
      <c r="Z708" s="5" t="s">
        <v>475</v>
      </c>
      <c r="AA708" s="200" t="str">
        <f t="shared" si="96"/>
        <v/>
      </c>
      <c r="AB708" s="200" t="str">
        <f t="shared" si="97"/>
        <v/>
      </c>
      <c r="AC708" s="201"/>
      <c r="AD708" s="201"/>
      <c r="AE708" s="77">
        <f t="shared" si="98"/>
        <v>0</v>
      </c>
      <c r="AF708" s="77">
        <f t="shared" si="99"/>
        <v>0</v>
      </c>
      <c r="AG708" s="77">
        <f t="array" ref="AG708">IFERROR($D708*U,0)</f>
        <v>0</v>
      </c>
      <c r="AH708" s="77">
        <f t="shared" si="93"/>
        <v>0</v>
      </c>
      <c r="AI708" s="77">
        <f t="shared" si="93"/>
        <v>0</v>
      </c>
      <c r="AJ708" s="203"/>
      <c r="AK708" s="203"/>
      <c r="AL708" s="203"/>
      <c r="AM708" s="203"/>
      <c r="AN708" t="s">
        <v>475</v>
      </c>
      <c r="AO708" t="s">
        <v>475</v>
      </c>
      <c r="AP708" t="s">
        <v>475</v>
      </c>
    </row>
    <row r="709" spans="1:42" customFormat="1" x14ac:dyDescent="0.25">
      <c r="A709" s="198">
        <v>45291</v>
      </c>
      <c r="B709" t="s">
        <v>2042</v>
      </c>
      <c r="C709" t="s">
        <v>2043</v>
      </c>
      <c r="D709" s="5">
        <f t="shared" si="100"/>
        <v>13181.709999999992</v>
      </c>
      <c r="E709" s="199">
        <v>1</v>
      </c>
      <c r="F709" s="5">
        <v>167260.09</v>
      </c>
      <c r="G709" s="5">
        <v>154078.38</v>
      </c>
      <c r="H709" s="1" t="s">
        <v>23</v>
      </c>
      <c r="I709" t="s">
        <v>500</v>
      </c>
      <c r="J709" t="s">
        <v>474</v>
      </c>
      <c r="K709">
        <v>0</v>
      </c>
      <c r="L709" t="s">
        <v>500</v>
      </c>
      <c r="M709" s="208" t="s">
        <v>483</v>
      </c>
      <c r="N709" t="s">
        <v>23</v>
      </c>
      <c r="O709" s="5" t="str">
        <f t="shared" si="95"/>
        <v>N</v>
      </c>
      <c r="P709" t="s">
        <v>475</v>
      </c>
      <c r="Q709" s="200" t="s">
        <v>475</v>
      </c>
      <c r="R709" s="200" t="str">
        <f t="shared" si="94"/>
        <v/>
      </c>
      <c r="S709" s="201"/>
      <c r="T709" t="s">
        <v>475</v>
      </c>
      <c r="U709" s="201"/>
      <c r="W709" s="201"/>
      <c r="X709" s="202">
        <v>0</v>
      </c>
      <c r="Y709" s="200" t="s">
        <v>475</v>
      </c>
      <c r="Z709" s="5" t="s">
        <v>475</v>
      </c>
      <c r="AA709" s="200" t="str">
        <f t="shared" si="96"/>
        <v/>
      </c>
      <c r="AB709" s="200" t="str">
        <f t="shared" si="97"/>
        <v/>
      </c>
      <c r="AC709" s="201"/>
      <c r="AD709" s="201"/>
      <c r="AE709" s="77">
        <f t="shared" si="98"/>
        <v>0</v>
      </c>
      <c r="AF709" s="77">
        <f t="shared" si="99"/>
        <v>0</v>
      </c>
      <c r="AG709" s="77">
        <f t="array" ref="AG709">IFERROR($D709*U,0)</f>
        <v>0</v>
      </c>
      <c r="AH709" s="77">
        <f t="shared" si="93"/>
        <v>0</v>
      </c>
      <c r="AI709" s="77">
        <f t="shared" si="93"/>
        <v>0</v>
      </c>
      <c r="AJ709" s="203"/>
      <c r="AK709" s="203"/>
      <c r="AL709" s="203"/>
      <c r="AM709" s="203"/>
      <c r="AN709" t="s">
        <v>25</v>
      </c>
      <c r="AO709" t="s">
        <v>2044</v>
      </c>
      <c r="AP709" t="s">
        <v>475</v>
      </c>
    </row>
    <row r="710" spans="1:42" customFormat="1" x14ac:dyDescent="0.25">
      <c r="A710" s="198">
        <v>45291</v>
      </c>
      <c r="B710" t="s">
        <v>2045</v>
      </c>
      <c r="C710" s="73" t="s">
        <v>2046</v>
      </c>
      <c r="D710" s="5">
        <f t="shared" si="100"/>
        <v>0</v>
      </c>
      <c r="E710" s="199">
        <v>1</v>
      </c>
      <c r="F710" s="5">
        <v>373288.98</v>
      </c>
      <c r="G710" s="5">
        <v>766673.9</v>
      </c>
      <c r="H710" s="1" t="s">
        <v>24</v>
      </c>
      <c r="I710" t="s">
        <v>473</v>
      </c>
      <c r="J710" t="s">
        <v>474</v>
      </c>
      <c r="K710">
        <v>0</v>
      </c>
      <c r="L710" t="s">
        <v>473</v>
      </c>
      <c r="M710" t="s">
        <v>473</v>
      </c>
      <c r="N710" t="s">
        <v>23</v>
      </c>
      <c r="O710" s="5" t="str">
        <f t="shared" si="95"/>
        <v>N</v>
      </c>
      <c r="P710" t="s">
        <v>475</v>
      </c>
      <c r="Q710" s="200" t="s">
        <v>475</v>
      </c>
      <c r="R710" s="200" t="str">
        <f t="shared" si="94"/>
        <v/>
      </c>
      <c r="S710" s="201"/>
      <c r="T710" t="s">
        <v>475</v>
      </c>
      <c r="U710" s="201"/>
      <c r="W710" s="201"/>
      <c r="X710" s="202">
        <v>0</v>
      </c>
      <c r="Y710" s="200" t="s">
        <v>475</v>
      </c>
      <c r="Z710" s="5" t="s">
        <v>475</v>
      </c>
      <c r="AA710" s="200" t="str">
        <f t="shared" si="96"/>
        <v/>
      </c>
      <c r="AB710" s="200" t="str">
        <f t="shared" si="97"/>
        <v/>
      </c>
      <c r="AC710" s="201"/>
      <c r="AD710" s="201"/>
      <c r="AE710" s="77">
        <f t="shared" si="98"/>
        <v>0</v>
      </c>
      <c r="AF710" s="77">
        <f t="shared" si="99"/>
        <v>0</v>
      </c>
      <c r="AG710" s="77">
        <f t="array" ref="AG710">IFERROR($D710*U,0)</f>
        <v>0</v>
      </c>
      <c r="AH710" s="77">
        <f t="shared" si="93"/>
        <v>0</v>
      </c>
      <c r="AI710" s="77">
        <f t="shared" si="93"/>
        <v>0</v>
      </c>
      <c r="AJ710" s="203"/>
      <c r="AK710" s="203"/>
      <c r="AL710" s="203"/>
      <c r="AM710" s="203"/>
      <c r="AN710" t="s">
        <v>475</v>
      </c>
      <c r="AO710" t="s">
        <v>475</v>
      </c>
      <c r="AP710" t="s">
        <v>475</v>
      </c>
    </row>
    <row r="711" spans="1:42" customFormat="1" x14ac:dyDescent="0.25">
      <c r="A711" s="198">
        <v>45291</v>
      </c>
      <c r="B711" t="s">
        <v>2047</v>
      </c>
      <c r="C711" t="s">
        <v>2048</v>
      </c>
      <c r="D711" s="5">
        <f t="shared" si="100"/>
        <v>0</v>
      </c>
      <c r="E711" s="199">
        <v>1</v>
      </c>
      <c r="F711" s="5">
        <v>499664.86</v>
      </c>
      <c r="G711" s="5">
        <v>1260190.52</v>
      </c>
      <c r="H711" s="1" t="s">
        <v>24</v>
      </c>
      <c r="I711" t="s">
        <v>473</v>
      </c>
      <c r="J711" t="s">
        <v>474</v>
      </c>
      <c r="K711">
        <v>0</v>
      </c>
      <c r="L711" t="s">
        <v>473</v>
      </c>
      <c r="M711" t="s">
        <v>473</v>
      </c>
      <c r="N711" t="s">
        <v>23</v>
      </c>
      <c r="O711" s="5" t="str">
        <f t="shared" si="95"/>
        <v>N</v>
      </c>
      <c r="P711" t="s">
        <v>475</v>
      </c>
      <c r="Q711" s="200" t="s">
        <v>475</v>
      </c>
      <c r="R711" s="200" t="str">
        <f t="shared" si="94"/>
        <v/>
      </c>
      <c r="S711" s="201"/>
      <c r="T711" t="s">
        <v>475</v>
      </c>
      <c r="U711" s="201"/>
      <c r="W711" s="201"/>
      <c r="X711" s="202">
        <v>0</v>
      </c>
      <c r="Y711" s="200" t="s">
        <v>475</v>
      </c>
      <c r="Z711" s="5" t="s">
        <v>475</v>
      </c>
      <c r="AA711" s="200" t="str">
        <f t="shared" si="96"/>
        <v/>
      </c>
      <c r="AB711" s="200" t="str">
        <f t="shared" si="97"/>
        <v/>
      </c>
      <c r="AC711" s="201"/>
      <c r="AD711" s="201"/>
      <c r="AE711" s="77">
        <f t="shared" si="98"/>
        <v>0</v>
      </c>
      <c r="AF711" s="77">
        <f t="shared" si="99"/>
        <v>0</v>
      </c>
      <c r="AG711" s="77">
        <f t="array" ref="AG711">IFERROR($D711*U,0)</f>
        <v>0</v>
      </c>
      <c r="AH711" s="77">
        <f t="shared" si="93"/>
        <v>0</v>
      </c>
      <c r="AI711" s="77">
        <f t="shared" si="93"/>
        <v>0</v>
      </c>
      <c r="AJ711" s="203"/>
      <c r="AK711" s="203"/>
      <c r="AL711" s="203"/>
      <c r="AM711" s="203"/>
      <c r="AN711" t="s">
        <v>475</v>
      </c>
      <c r="AO711" t="s">
        <v>475</v>
      </c>
      <c r="AP711" t="s">
        <v>475</v>
      </c>
    </row>
    <row r="712" spans="1:42" customFormat="1" x14ac:dyDescent="0.25">
      <c r="A712" s="198">
        <v>45291</v>
      </c>
      <c r="B712" t="s">
        <v>2049</v>
      </c>
      <c r="C712" t="s">
        <v>2050</v>
      </c>
      <c r="D712" s="5">
        <f t="shared" si="100"/>
        <v>141.93000000000029</v>
      </c>
      <c r="E712" s="199">
        <v>1</v>
      </c>
      <c r="F712" s="5">
        <v>4518.21</v>
      </c>
      <c r="G712" s="5">
        <v>4376.28</v>
      </c>
      <c r="H712" s="1" t="s">
        <v>24</v>
      </c>
      <c r="I712" t="s">
        <v>473</v>
      </c>
      <c r="J712" t="s">
        <v>474</v>
      </c>
      <c r="K712">
        <v>0</v>
      </c>
      <c r="L712" t="s">
        <v>473</v>
      </c>
      <c r="M712" t="s">
        <v>473</v>
      </c>
      <c r="N712" t="s">
        <v>23</v>
      </c>
      <c r="O712" s="5" t="str">
        <f t="shared" si="95"/>
        <v>N</v>
      </c>
      <c r="P712" t="s">
        <v>475</v>
      </c>
      <c r="Q712" s="200" t="s">
        <v>475</v>
      </c>
      <c r="R712" s="200" t="str">
        <f t="shared" si="94"/>
        <v/>
      </c>
      <c r="S712" s="201"/>
      <c r="T712" t="s">
        <v>475</v>
      </c>
      <c r="U712" s="201"/>
      <c r="W712" s="201"/>
      <c r="X712" s="202">
        <v>0</v>
      </c>
      <c r="Y712" s="200" t="s">
        <v>475</v>
      </c>
      <c r="Z712" s="5" t="s">
        <v>475</v>
      </c>
      <c r="AA712" s="200" t="str">
        <f t="shared" si="96"/>
        <v/>
      </c>
      <c r="AB712" s="200" t="str">
        <f t="shared" si="97"/>
        <v/>
      </c>
      <c r="AC712" s="201"/>
      <c r="AD712" s="201"/>
      <c r="AE712" s="77">
        <f t="shared" si="98"/>
        <v>0</v>
      </c>
      <c r="AF712" s="77">
        <f t="shared" si="99"/>
        <v>0</v>
      </c>
      <c r="AG712" s="77">
        <f t="array" ref="AG712">IFERROR($D712*U,0)</f>
        <v>0</v>
      </c>
      <c r="AH712" s="77">
        <f t="shared" si="93"/>
        <v>0</v>
      </c>
      <c r="AI712" s="77">
        <f t="shared" si="93"/>
        <v>0</v>
      </c>
      <c r="AJ712" s="203"/>
      <c r="AK712" s="203"/>
      <c r="AL712" s="203"/>
      <c r="AM712" s="203"/>
      <c r="AN712" t="s">
        <v>475</v>
      </c>
      <c r="AO712" t="s">
        <v>475</v>
      </c>
      <c r="AP712" t="s">
        <v>475</v>
      </c>
    </row>
    <row r="713" spans="1:42" customFormat="1" x14ac:dyDescent="0.25">
      <c r="A713" s="198">
        <v>45291</v>
      </c>
      <c r="B713" t="s">
        <v>2051</v>
      </c>
      <c r="C713" t="s">
        <v>2052</v>
      </c>
      <c r="D713" s="5">
        <f t="shared" si="100"/>
        <v>111965.62</v>
      </c>
      <c r="E713" s="199">
        <v>1</v>
      </c>
      <c r="F713" s="5">
        <v>264740.19</v>
      </c>
      <c r="G713" s="5">
        <v>152774.57</v>
      </c>
      <c r="H713" s="1" t="s">
        <v>24</v>
      </c>
      <c r="I713" t="s">
        <v>473</v>
      </c>
      <c r="J713" t="s">
        <v>474</v>
      </c>
      <c r="K713">
        <v>0</v>
      </c>
      <c r="L713" t="s">
        <v>473</v>
      </c>
      <c r="M713" t="s">
        <v>473</v>
      </c>
      <c r="N713" t="s">
        <v>23</v>
      </c>
      <c r="O713" s="5" t="str">
        <f t="shared" si="95"/>
        <v>N</v>
      </c>
      <c r="P713" t="s">
        <v>475</v>
      </c>
      <c r="Q713" s="200" t="s">
        <v>475</v>
      </c>
      <c r="R713" s="200" t="str">
        <f t="shared" si="94"/>
        <v/>
      </c>
      <c r="S713" s="201"/>
      <c r="T713" t="s">
        <v>475</v>
      </c>
      <c r="U713" s="201"/>
      <c r="W713" s="201"/>
      <c r="X713" s="202">
        <v>0</v>
      </c>
      <c r="Y713" s="200" t="s">
        <v>475</v>
      </c>
      <c r="Z713" s="5" t="s">
        <v>475</v>
      </c>
      <c r="AA713" s="200" t="str">
        <f t="shared" si="96"/>
        <v/>
      </c>
      <c r="AB713" s="200" t="str">
        <f t="shared" si="97"/>
        <v/>
      </c>
      <c r="AC713" s="201"/>
      <c r="AD713" s="201"/>
      <c r="AE713" s="77">
        <f t="shared" si="98"/>
        <v>0</v>
      </c>
      <c r="AF713" s="77">
        <f t="shared" si="99"/>
        <v>0</v>
      </c>
      <c r="AG713" s="77">
        <f t="array" ref="AG713">IFERROR($D713*U,0)</f>
        <v>0</v>
      </c>
      <c r="AH713" s="77">
        <f t="shared" si="93"/>
        <v>0</v>
      </c>
      <c r="AI713" s="77">
        <f t="shared" si="93"/>
        <v>0</v>
      </c>
      <c r="AJ713" s="203"/>
      <c r="AK713" s="203"/>
      <c r="AL713" s="203"/>
      <c r="AM713" s="203"/>
      <c r="AN713" t="s">
        <v>475</v>
      </c>
      <c r="AO713" t="s">
        <v>475</v>
      </c>
      <c r="AP713" t="s">
        <v>475</v>
      </c>
    </row>
    <row r="714" spans="1:42" customFormat="1" x14ac:dyDescent="0.25">
      <c r="A714" s="198">
        <v>45291</v>
      </c>
      <c r="B714" t="s">
        <v>2053</v>
      </c>
      <c r="C714" t="s">
        <v>2054</v>
      </c>
      <c r="D714" s="5">
        <f t="shared" si="100"/>
        <v>0</v>
      </c>
      <c r="E714" s="199">
        <v>1</v>
      </c>
      <c r="F714" s="5">
        <v>672036.24</v>
      </c>
      <c r="G714" s="5">
        <v>816393.96</v>
      </c>
      <c r="H714" s="1" t="s">
        <v>24</v>
      </c>
      <c r="I714" t="s">
        <v>473</v>
      </c>
      <c r="J714" t="s">
        <v>474</v>
      </c>
      <c r="K714">
        <v>0</v>
      </c>
      <c r="L714" t="s">
        <v>473</v>
      </c>
      <c r="M714" t="s">
        <v>473</v>
      </c>
      <c r="N714" t="s">
        <v>23</v>
      </c>
      <c r="O714" s="5" t="str">
        <f t="shared" si="95"/>
        <v>N</v>
      </c>
      <c r="P714" t="s">
        <v>475</v>
      </c>
      <c r="Q714" s="200" t="s">
        <v>475</v>
      </c>
      <c r="R714" s="200" t="str">
        <f t="shared" si="94"/>
        <v/>
      </c>
      <c r="S714" s="201"/>
      <c r="T714" t="s">
        <v>475</v>
      </c>
      <c r="U714" s="201"/>
      <c r="W714" s="201"/>
      <c r="X714" s="202">
        <v>0</v>
      </c>
      <c r="Y714" s="200" t="s">
        <v>475</v>
      </c>
      <c r="Z714" s="5" t="s">
        <v>475</v>
      </c>
      <c r="AA714" s="200" t="str">
        <f t="shared" si="96"/>
        <v/>
      </c>
      <c r="AB714" s="200" t="str">
        <f t="shared" si="97"/>
        <v/>
      </c>
      <c r="AC714" s="201"/>
      <c r="AD714" s="201"/>
      <c r="AE714" s="77">
        <f t="shared" si="98"/>
        <v>0</v>
      </c>
      <c r="AF714" s="77">
        <f t="shared" si="99"/>
        <v>0</v>
      </c>
      <c r="AG714" s="77">
        <f t="array" ref="AG714">IFERROR($D714*U,0)</f>
        <v>0</v>
      </c>
      <c r="AH714" s="77">
        <f t="shared" si="93"/>
        <v>0</v>
      </c>
      <c r="AI714" s="77">
        <f t="shared" si="93"/>
        <v>0</v>
      </c>
      <c r="AJ714" s="203"/>
      <c r="AK714" s="203"/>
      <c r="AL714" s="203"/>
      <c r="AM714" s="203"/>
      <c r="AN714" t="s">
        <v>475</v>
      </c>
      <c r="AO714" t="s">
        <v>475</v>
      </c>
      <c r="AP714" t="s">
        <v>475</v>
      </c>
    </row>
    <row r="715" spans="1:42" customFormat="1" x14ac:dyDescent="0.25">
      <c r="A715" s="198">
        <v>45291</v>
      </c>
      <c r="B715" t="s">
        <v>2055</v>
      </c>
      <c r="C715" t="s">
        <v>2056</v>
      </c>
      <c r="D715" s="5">
        <f t="shared" si="100"/>
        <v>105034.26</v>
      </c>
      <c r="E715" s="199">
        <v>0</v>
      </c>
      <c r="F715" s="5">
        <v>105034.26</v>
      </c>
      <c r="G715" s="5">
        <v>0</v>
      </c>
      <c r="H715" s="1" t="s">
        <v>23</v>
      </c>
      <c r="I715" t="s">
        <v>500</v>
      </c>
      <c r="J715" t="s">
        <v>474</v>
      </c>
      <c r="K715">
        <v>0</v>
      </c>
      <c r="L715" t="s">
        <v>500</v>
      </c>
      <c r="N715" t="s">
        <v>23</v>
      </c>
      <c r="O715" s="5" t="str">
        <f t="shared" si="95"/>
        <v>N</v>
      </c>
      <c r="P715" t="s">
        <v>475</v>
      </c>
      <c r="Q715" s="200" t="s">
        <v>475</v>
      </c>
      <c r="R715" s="200" t="str">
        <f t="shared" si="94"/>
        <v/>
      </c>
      <c r="S715" s="201"/>
      <c r="T715" t="s">
        <v>475</v>
      </c>
      <c r="U715" s="201"/>
      <c r="W715" s="201"/>
      <c r="X715" s="202">
        <v>0</v>
      </c>
      <c r="Y715" s="200" t="s">
        <v>475</v>
      </c>
      <c r="Z715" s="5" t="s">
        <v>475</v>
      </c>
      <c r="AA715" s="200" t="str">
        <f t="shared" si="96"/>
        <v/>
      </c>
      <c r="AB715" s="200" t="str">
        <f t="shared" si="97"/>
        <v/>
      </c>
      <c r="AC715" s="201"/>
      <c r="AD715" s="201"/>
      <c r="AE715" s="77">
        <f t="shared" si="98"/>
        <v>0</v>
      </c>
      <c r="AF715" s="77">
        <f t="shared" si="99"/>
        <v>0</v>
      </c>
      <c r="AG715" s="77">
        <f t="array" ref="AG715">IFERROR($D715*U,0)</f>
        <v>0</v>
      </c>
      <c r="AH715" s="77">
        <f t="shared" si="93"/>
        <v>0</v>
      </c>
      <c r="AI715" s="77">
        <f t="shared" si="93"/>
        <v>0</v>
      </c>
      <c r="AJ715" s="203"/>
      <c r="AK715" s="203"/>
      <c r="AL715" s="203"/>
      <c r="AM715" s="203"/>
      <c r="AN715" t="s">
        <v>475</v>
      </c>
      <c r="AO715" t="s">
        <v>475</v>
      </c>
      <c r="AP715" t="s">
        <v>475</v>
      </c>
    </row>
    <row r="716" spans="1:42" customFormat="1" x14ac:dyDescent="0.25">
      <c r="A716" s="198">
        <v>45291</v>
      </c>
      <c r="B716" t="s">
        <v>2057</v>
      </c>
      <c r="C716" t="s">
        <v>2058</v>
      </c>
      <c r="D716" s="5">
        <f t="shared" si="100"/>
        <v>66650.37</v>
      </c>
      <c r="E716" s="199">
        <v>1</v>
      </c>
      <c r="F716" s="5">
        <v>85861.55</v>
      </c>
      <c r="G716" s="5">
        <v>19211.18</v>
      </c>
      <c r="H716" s="1" t="s">
        <v>23</v>
      </c>
      <c r="I716" t="s">
        <v>500</v>
      </c>
      <c r="J716" t="s">
        <v>474</v>
      </c>
      <c r="K716">
        <v>0</v>
      </c>
      <c r="L716" t="s">
        <v>500</v>
      </c>
      <c r="N716" t="s">
        <v>23</v>
      </c>
      <c r="O716" s="5" t="str">
        <f t="shared" si="95"/>
        <v>N</v>
      </c>
      <c r="P716" t="s">
        <v>475</v>
      </c>
      <c r="Q716" s="200" t="s">
        <v>475</v>
      </c>
      <c r="R716" s="200" t="str">
        <f t="shared" si="94"/>
        <v/>
      </c>
      <c r="S716" s="201"/>
      <c r="T716" t="s">
        <v>475</v>
      </c>
      <c r="U716" s="201"/>
      <c r="W716" s="201"/>
      <c r="X716" s="202">
        <v>0</v>
      </c>
      <c r="Y716" s="200" t="s">
        <v>475</v>
      </c>
      <c r="Z716" s="5" t="s">
        <v>475</v>
      </c>
      <c r="AA716" s="200" t="str">
        <f t="shared" si="96"/>
        <v/>
      </c>
      <c r="AB716" s="200" t="str">
        <f t="shared" si="97"/>
        <v/>
      </c>
      <c r="AC716" s="201"/>
      <c r="AD716" s="201"/>
      <c r="AE716" s="77">
        <f t="shared" si="98"/>
        <v>0</v>
      </c>
      <c r="AF716" s="77">
        <f t="shared" si="99"/>
        <v>0</v>
      </c>
      <c r="AG716" s="77">
        <f t="array" ref="AG716">IFERROR($D716*U,0)</f>
        <v>0</v>
      </c>
      <c r="AH716" s="77">
        <f t="shared" si="93"/>
        <v>0</v>
      </c>
      <c r="AI716" s="77">
        <f t="shared" si="93"/>
        <v>0</v>
      </c>
      <c r="AJ716" s="203"/>
      <c r="AK716" s="203"/>
      <c r="AL716" s="203"/>
      <c r="AM716" s="203"/>
      <c r="AN716" t="s">
        <v>475</v>
      </c>
      <c r="AO716" t="s">
        <v>475</v>
      </c>
      <c r="AP716" t="s">
        <v>475</v>
      </c>
    </row>
    <row r="717" spans="1:42" customFormat="1" x14ac:dyDescent="0.25">
      <c r="A717" s="198">
        <v>45291</v>
      </c>
      <c r="B717" t="s">
        <v>2059</v>
      </c>
      <c r="C717" t="s">
        <v>2060</v>
      </c>
      <c r="D717" s="5">
        <f t="shared" si="100"/>
        <v>32.879999999999995</v>
      </c>
      <c r="E717" s="199">
        <v>1</v>
      </c>
      <c r="F717" s="5">
        <v>910.14</v>
      </c>
      <c r="G717" s="5">
        <v>877.26</v>
      </c>
      <c r="H717" s="1" t="s">
        <v>24</v>
      </c>
      <c r="I717" t="s">
        <v>473</v>
      </c>
      <c r="J717" t="s">
        <v>474</v>
      </c>
      <c r="K717">
        <v>0</v>
      </c>
      <c r="L717" t="s">
        <v>473</v>
      </c>
      <c r="M717" t="s">
        <v>473</v>
      </c>
      <c r="N717" t="s">
        <v>23</v>
      </c>
      <c r="O717" s="5" t="str">
        <f t="shared" si="95"/>
        <v>N</v>
      </c>
      <c r="P717" t="s">
        <v>475</v>
      </c>
      <c r="Q717" s="200" t="s">
        <v>475</v>
      </c>
      <c r="R717" s="200" t="str">
        <f t="shared" si="94"/>
        <v/>
      </c>
      <c r="S717" s="201"/>
      <c r="T717" t="s">
        <v>475</v>
      </c>
      <c r="U717" s="201"/>
      <c r="W717" s="201"/>
      <c r="X717" s="202">
        <v>0</v>
      </c>
      <c r="Y717" s="200" t="s">
        <v>475</v>
      </c>
      <c r="Z717" s="5" t="s">
        <v>475</v>
      </c>
      <c r="AA717" s="200" t="str">
        <f t="shared" si="96"/>
        <v/>
      </c>
      <c r="AB717" s="200" t="str">
        <f t="shared" si="97"/>
        <v/>
      </c>
      <c r="AC717" s="201"/>
      <c r="AD717" s="201"/>
      <c r="AE717" s="77">
        <f t="shared" si="98"/>
        <v>0</v>
      </c>
      <c r="AF717" s="77">
        <f t="shared" si="99"/>
        <v>0</v>
      </c>
      <c r="AG717" s="77">
        <f t="array" ref="AG717">IFERROR($D717*U,0)</f>
        <v>0</v>
      </c>
      <c r="AH717" s="77">
        <f t="shared" si="93"/>
        <v>0</v>
      </c>
      <c r="AI717" s="77">
        <f t="shared" si="93"/>
        <v>0</v>
      </c>
      <c r="AJ717" s="203"/>
      <c r="AK717" s="203"/>
      <c r="AL717" s="203"/>
      <c r="AM717" s="203"/>
      <c r="AN717" t="s">
        <v>475</v>
      </c>
      <c r="AO717" t="s">
        <v>475</v>
      </c>
      <c r="AP717" t="s">
        <v>475</v>
      </c>
    </row>
    <row r="718" spans="1:42" customFormat="1" x14ac:dyDescent="0.25">
      <c r="A718" s="198">
        <v>45291</v>
      </c>
      <c r="B718" t="s">
        <v>2061</v>
      </c>
      <c r="C718" t="s">
        <v>2062</v>
      </c>
      <c r="D718" s="5">
        <f t="shared" si="100"/>
        <v>1429.1100000000006</v>
      </c>
      <c r="E718" s="199">
        <v>1</v>
      </c>
      <c r="F718" s="5">
        <v>47787.64</v>
      </c>
      <c r="G718" s="5">
        <v>46358.53</v>
      </c>
      <c r="H718" s="1" t="s">
        <v>23</v>
      </c>
      <c r="I718" t="s">
        <v>500</v>
      </c>
      <c r="J718" t="s">
        <v>474</v>
      </c>
      <c r="K718">
        <v>0</v>
      </c>
      <c r="L718" t="s">
        <v>500</v>
      </c>
      <c r="N718" t="s">
        <v>23</v>
      </c>
      <c r="O718" s="5" t="str">
        <f t="shared" si="95"/>
        <v>N</v>
      </c>
      <c r="P718" t="s">
        <v>475</v>
      </c>
      <c r="Q718" s="200" t="s">
        <v>475</v>
      </c>
      <c r="R718" s="200" t="str">
        <f t="shared" si="94"/>
        <v/>
      </c>
      <c r="S718" s="201"/>
      <c r="T718" t="s">
        <v>475</v>
      </c>
      <c r="U718" s="201"/>
      <c r="W718" s="201"/>
      <c r="X718" s="202">
        <v>0</v>
      </c>
      <c r="Y718" s="200" t="s">
        <v>475</v>
      </c>
      <c r="Z718" s="5" t="s">
        <v>475</v>
      </c>
      <c r="AA718" s="200" t="str">
        <f t="shared" si="96"/>
        <v/>
      </c>
      <c r="AB718" s="200" t="str">
        <f t="shared" si="97"/>
        <v/>
      </c>
      <c r="AC718" s="201"/>
      <c r="AD718" s="201"/>
      <c r="AE718" s="77">
        <f t="shared" si="98"/>
        <v>0</v>
      </c>
      <c r="AF718" s="77">
        <f t="shared" si="99"/>
        <v>0</v>
      </c>
      <c r="AG718" s="77">
        <f t="array" ref="AG718">IFERROR($D718*U,0)</f>
        <v>0</v>
      </c>
      <c r="AH718" s="77">
        <f t="shared" si="93"/>
        <v>0</v>
      </c>
      <c r="AI718" s="77">
        <f t="shared" si="93"/>
        <v>0</v>
      </c>
      <c r="AJ718" s="203"/>
      <c r="AK718" s="203"/>
      <c r="AL718" s="203"/>
      <c r="AM718" s="203"/>
      <c r="AN718" t="s">
        <v>475</v>
      </c>
      <c r="AO718" t="s">
        <v>475</v>
      </c>
      <c r="AP718" t="s">
        <v>475</v>
      </c>
    </row>
    <row r="719" spans="1:42" customFormat="1" x14ac:dyDescent="0.25">
      <c r="A719" s="198">
        <v>45291</v>
      </c>
      <c r="B719" t="s">
        <v>2063</v>
      </c>
      <c r="C719" t="s">
        <v>2064</v>
      </c>
      <c r="D719" s="5">
        <f t="shared" si="100"/>
        <v>476609.3</v>
      </c>
      <c r="E719" s="199">
        <v>0</v>
      </c>
      <c r="F719" s="5">
        <v>476609.3</v>
      </c>
      <c r="G719" s="5">
        <v>0</v>
      </c>
      <c r="H719" s="1" t="s">
        <v>23</v>
      </c>
      <c r="I719" t="s">
        <v>500</v>
      </c>
      <c r="J719" t="s">
        <v>474</v>
      </c>
      <c r="K719">
        <v>0</v>
      </c>
      <c r="L719" t="s">
        <v>500</v>
      </c>
      <c r="N719" t="s">
        <v>23</v>
      </c>
      <c r="O719" s="5" t="str">
        <f t="shared" si="95"/>
        <v>N</v>
      </c>
      <c r="P719" t="s">
        <v>475</v>
      </c>
      <c r="Q719" s="200" t="s">
        <v>475</v>
      </c>
      <c r="R719" s="200" t="str">
        <f t="shared" si="94"/>
        <v/>
      </c>
      <c r="S719" s="201"/>
      <c r="T719" t="s">
        <v>475</v>
      </c>
      <c r="U719" s="201"/>
      <c r="W719" s="201"/>
      <c r="X719" s="202">
        <v>0</v>
      </c>
      <c r="Y719" s="200" t="s">
        <v>475</v>
      </c>
      <c r="Z719" s="5" t="s">
        <v>475</v>
      </c>
      <c r="AA719" s="200" t="str">
        <f t="shared" si="96"/>
        <v/>
      </c>
      <c r="AB719" s="200" t="str">
        <f t="shared" si="97"/>
        <v/>
      </c>
      <c r="AC719" s="201"/>
      <c r="AD719" s="201"/>
      <c r="AE719" s="77">
        <f t="shared" si="98"/>
        <v>0</v>
      </c>
      <c r="AF719" s="77">
        <f t="shared" si="99"/>
        <v>0</v>
      </c>
      <c r="AG719" s="77">
        <f t="array" ref="AG719">IFERROR($D719*U,0)</f>
        <v>0</v>
      </c>
      <c r="AH719" s="77">
        <f t="shared" si="93"/>
        <v>0</v>
      </c>
      <c r="AI719" s="77">
        <f t="shared" si="93"/>
        <v>0</v>
      </c>
      <c r="AJ719" s="203"/>
      <c r="AK719" s="203"/>
      <c r="AL719" s="203"/>
      <c r="AM719" s="203"/>
      <c r="AN719" t="s">
        <v>475</v>
      </c>
      <c r="AO719" t="s">
        <v>475</v>
      </c>
      <c r="AP719" t="s">
        <v>475</v>
      </c>
    </row>
    <row r="720" spans="1:42" customFormat="1" x14ac:dyDescent="0.25">
      <c r="A720" s="198">
        <v>45291</v>
      </c>
      <c r="B720" t="s">
        <v>2065</v>
      </c>
      <c r="C720" t="s">
        <v>2066</v>
      </c>
      <c r="D720" s="5">
        <f t="shared" si="100"/>
        <v>0</v>
      </c>
      <c r="E720" s="199">
        <v>1</v>
      </c>
      <c r="F720" s="5">
        <v>57091.229999999996</v>
      </c>
      <c r="G720" s="5">
        <v>99143.96</v>
      </c>
      <c r="H720" s="1" t="s">
        <v>24</v>
      </c>
      <c r="I720" t="s">
        <v>473</v>
      </c>
      <c r="J720" t="s">
        <v>474</v>
      </c>
      <c r="K720">
        <v>0</v>
      </c>
      <c r="L720" t="s">
        <v>473</v>
      </c>
      <c r="M720" t="s">
        <v>473</v>
      </c>
      <c r="N720" t="s">
        <v>23</v>
      </c>
      <c r="O720" s="5" t="str">
        <f t="shared" si="95"/>
        <v>N</v>
      </c>
      <c r="P720" t="s">
        <v>475</v>
      </c>
      <c r="Q720" s="200" t="s">
        <v>475</v>
      </c>
      <c r="R720" s="200" t="str">
        <f t="shared" si="94"/>
        <v/>
      </c>
      <c r="S720" s="201"/>
      <c r="T720" t="s">
        <v>475</v>
      </c>
      <c r="U720" s="201"/>
      <c r="W720" s="201"/>
      <c r="X720" s="202">
        <v>0</v>
      </c>
      <c r="Y720" s="200" t="s">
        <v>475</v>
      </c>
      <c r="Z720" s="5" t="s">
        <v>475</v>
      </c>
      <c r="AA720" s="200" t="str">
        <f t="shared" si="96"/>
        <v/>
      </c>
      <c r="AB720" s="200" t="str">
        <f t="shared" si="97"/>
        <v/>
      </c>
      <c r="AC720" s="201"/>
      <c r="AD720" s="201"/>
      <c r="AE720" s="77">
        <f t="shared" si="98"/>
        <v>0</v>
      </c>
      <c r="AF720" s="77">
        <f t="shared" si="99"/>
        <v>0</v>
      </c>
      <c r="AG720" s="77">
        <f t="array" ref="AG720">IFERROR($D720*U,0)</f>
        <v>0</v>
      </c>
      <c r="AH720" s="77">
        <f t="shared" si="93"/>
        <v>0</v>
      </c>
      <c r="AI720" s="77">
        <f t="shared" si="93"/>
        <v>0</v>
      </c>
      <c r="AJ720" s="203"/>
      <c r="AK720" s="203"/>
      <c r="AL720" s="203"/>
      <c r="AM720" s="203"/>
      <c r="AN720" t="s">
        <v>475</v>
      </c>
      <c r="AO720" t="s">
        <v>475</v>
      </c>
      <c r="AP720" t="s">
        <v>475</v>
      </c>
    </row>
    <row r="721" spans="1:43" customFormat="1" x14ac:dyDescent="0.25">
      <c r="A721" s="198">
        <v>45291</v>
      </c>
      <c r="B721" s="9" t="s">
        <v>2067</v>
      </c>
      <c r="C721" t="s">
        <v>2068</v>
      </c>
      <c r="D721" s="5">
        <f t="shared" si="100"/>
        <v>11779.189999999999</v>
      </c>
      <c r="E721" s="199">
        <v>1</v>
      </c>
      <c r="F721" s="5">
        <v>15140.689999999999</v>
      </c>
      <c r="G721" s="5">
        <v>3361.5</v>
      </c>
      <c r="H721" s="1" t="s">
        <v>24</v>
      </c>
      <c r="I721" t="s">
        <v>473</v>
      </c>
      <c r="J721" t="s">
        <v>474</v>
      </c>
      <c r="K721">
        <v>0</v>
      </c>
      <c r="L721" t="s">
        <v>473</v>
      </c>
      <c r="M721" t="s">
        <v>473</v>
      </c>
      <c r="N721" t="s">
        <v>23</v>
      </c>
      <c r="O721" s="5" t="str">
        <f t="shared" si="95"/>
        <v>N</v>
      </c>
      <c r="P721" s="208" t="s">
        <v>487</v>
      </c>
      <c r="Q721" s="200" t="s">
        <v>475</v>
      </c>
      <c r="R721" s="204"/>
      <c r="S721" s="201"/>
      <c r="T721" t="s">
        <v>475</v>
      </c>
      <c r="U721" s="201"/>
      <c r="W721" s="201"/>
      <c r="X721" s="202">
        <v>0</v>
      </c>
      <c r="Y721" s="200" t="s">
        <v>475</v>
      </c>
      <c r="Z721" s="5" t="s">
        <v>475</v>
      </c>
      <c r="AA721" s="200" t="str">
        <f t="shared" si="96"/>
        <v/>
      </c>
      <c r="AB721" s="200" t="str">
        <f t="shared" si="97"/>
        <v/>
      </c>
      <c r="AC721" s="201"/>
      <c r="AD721" s="201"/>
      <c r="AE721" s="77">
        <f t="shared" si="98"/>
        <v>0</v>
      </c>
      <c r="AF721" s="77">
        <f t="shared" si="99"/>
        <v>0</v>
      </c>
      <c r="AG721" s="77">
        <f t="array" ref="AG721">IFERROR($D721*U,0)</f>
        <v>0</v>
      </c>
      <c r="AH721" s="77">
        <f t="shared" si="93"/>
        <v>0</v>
      </c>
      <c r="AI721" s="77">
        <f t="shared" si="93"/>
        <v>0</v>
      </c>
      <c r="AJ721" s="203"/>
      <c r="AK721" s="203"/>
      <c r="AL721" s="203"/>
      <c r="AM721" s="203"/>
      <c r="AN721" t="s">
        <v>475</v>
      </c>
      <c r="AO721" t="s">
        <v>475</v>
      </c>
      <c r="AP721" t="s">
        <v>475</v>
      </c>
    </row>
    <row r="722" spans="1:43" customFormat="1" x14ac:dyDescent="0.25">
      <c r="A722" s="198">
        <v>45291</v>
      </c>
      <c r="B722" t="s">
        <v>2069</v>
      </c>
      <c r="C722" t="s">
        <v>2070</v>
      </c>
      <c r="D722" s="5">
        <f t="shared" si="100"/>
        <v>394143.94</v>
      </c>
      <c r="E722" s="199">
        <v>0</v>
      </c>
      <c r="F722" s="5">
        <v>394143.94</v>
      </c>
      <c r="G722" s="5">
        <v>0</v>
      </c>
      <c r="H722" s="1" t="s">
        <v>23</v>
      </c>
      <c r="I722" t="s">
        <v>500</v>
      </c>
      <c r="J722" t="s">
        <v>504</v>
      </c>
      <c r="K722">
        <v>1</v>
      </c>
      <c r="L722" t="s">
        <v>500</v>
      </c>
      <c r="N722" t="s">
        <v>24</v>
      </c>
      <c r="O722" s="5" t="str">
        <f t="shared" si="95"/>
        <v>N</v>
      </c>
      <c r="P722" t="s">
        <v>475</v>
      </c>
      <c r="Q722" s="200" t="s">
        <v>475</v>
      </c>
      <c r="R722" s="200" t="str">
        <f t="shared" ref="R722:R744" si="101">IFERROR(V722*Q722,"")</f>
        <v/>
      </c>
      <c r="S722" s="201"/>
      <c r="T722" t="s">
        <v>475</v>
      </c>
      <c r="U722" s="201"/>
      <c r="W722" s="201"/>
      <c r="X722" s="202">
        <v>0</v>
      </c>
      <c r="Y722" s="200" t="s">
        <v>475</v>
      </c>
      <c r="Z722" s="5" t="s">
        <v>475</v>
      </c>
      <c r="AA722" s="200" t="str">
        <f t="shared" si="96"/>
        <v/>
      </c>
      <c r="AB722" s="200" t="str">
        <f t="shared" si="97"/>
        <v/>
      </c>
      <c r="AC722" s="201"/>
      <c r="AD722" s="201"/>
      <c r="AE722" s="77">
        <f t="shared" si="98"/>
        <v>0</v>
      </c>
      <c r="AF722" s="77">
        <f t="shared" si="99"/>
        <v>0</v>
      </c>
      <c r="AG722" s="77">
        <f t="array" ref="AG722">IFERROR($D722*U,0)</f>
        <v>0</v>
      </c>
      <c r="AH722" s="77">
        <f t="shared" si="93"/>
        <v>0</v>
      </c>
      <c r="AI722" s="77">
        <f t="shared" si="93"/>
        <v>0</v>
      </c>
      <c r="AJ722" s="203"/>
      <c r="AK722" s="203"/>
      <c r="AL722" s="203"/>
      <c r="AM722" s="203"/>
      <c r="AN722" t="s">
        <v>475</v>
      </c>
      <c r="AO722" t="s">
        <v>475</v>
      </c>
      <c r="AP722" t="s">
        <v>475</v>
      </c>
    </row>
    <row r="723" spans="1:43" customFormat="1" x14ac:dyDescent="0.25">
      <c r="A723" s="198">
        <v>45291</v>
      </c>
      <c r="B723" t="s">
        <v>2071</v>
      </c>
      <c r="C723" t="s">
        <v>2072</v>
      </c>
      <c r="D723" s="5">
        <f t="shared" si="100"/>
        <v>3792236.9999999995</v>
      </c>
      <c r="E723" s="199">
        <v>1</v>
      </c>
      <c r="F723" s="5">
        <v>3831285.5999999996</v>
      </c>
      <c r="G723" s="5">
        <v>39048.6</v>
      </c>
      <c r="H723" s="1" t="s">
        <v>24</v>
      </c>
      <c r="I723" t="s">
        <v>473</v>
      </c>
      <c r="J723" t="s">
        <v>474</v>
      </c>
      <c r="K723">
        <v>0</v>
      </c>
      <c r="L723" t="s">
        <v>473</v>
      </c>
      <c r="M723" t="s">
        <v>473</v>
      </c>
      <c r="N723" t="s">
        <v>23</v>
      </c>
      <c r="O723" s="5" t="str">
        <f t="shared" si="95"/>
        <v>N</v>
      </c>
      <c r="P723" t="s">
        <v>475</v>
      </c>
      <c r="Q723" s="200" t="s">
        <v>475</v>
      </c>
      <c r="R723" s="200" t="str">
        <f t="shared" si="101"/>
        <v/>
      </c>
      <c r="S723" s="201"/>
      <c r="T723" t="s">
        <v>475</v>
      </c>
      <c r="U723" s="201"/>
      <c r="W723" s="201"/>
      <c r="X723" s="202">
        <v>0</v>
      </c>
      <c r="Y723" s="200" t="s">
        <v>475</v>
      </c>
      <c r="Z723" s="5" t="s">
        <v>475</v>
      </c>
      <c r="AA723" s="200" t="str">
        <f t="shared" si="96"/>
        <v/>
      </c>
      <c r="AB723" s="200" t="str">
        <f t="shared" si="97"/>
        <v/>
      </c>
      <c r="AC723" s="201"/>
      <c r="AD723" s="201"/>
      <c r="AE723" s="77">
        <f t="shared" si="98"/>
        <v>0</v>
      </c>
      <c r="AF723" s="77">
        <f t="shared" si="99"/>
        <v>0</v>
      </c>
      <c r="AG723" s="77">
        <f t="array" ref="AG723">IFERROR($D723*U,0)</f>
        <v>0</v>
      </c>
      <c r="AH723" s="77">
        <f t="shared" si="93"/>
        <v>0</v>
      </c>
      <c r="AI723" s="77">
        <f t="shared" si="93"/>
        <v>0</v>
      </c>
      <c r="AJ723" s="203"/>
      <c r="AK723" s="203"/>
      <c r="AL723" s="203"/>
      <c r="AM723" s="203"/>
      <c r="AN723" t="s">
        <v>475</v>
      </c>
      <c r="AO723" t="s">
        <v>475</v>
      </c>
      <c r="AP723" t="s">
        <v>475</v>
      </c>
    </row>
    <row r="724" spans="1:43" customFormat="1" x14ac:dyDescent="0.25">
      <c r="A724" s="198">
        <v>45291</v>
      </c>
      <c r="B724" t="s">
        <v>2073</v>
      </c>
      <c r="C724" t="s">
        <v>2074</v>
      </c>
      <c r="D724" s="5">
        <f t="shared" si="100"/>
        <v>51069.669999999925</v>
      </c>
      <c r="E724" s="199">
        <v>1</v>
      </c>
      <c r="F724" s="5">
        <v>920251.85</v>
      </c>
      <c r="G724" s="5">
        <v>869182.18</v>
      </c>
      <c r="H724" s="1" t="s">
        <v>23</v>
      </c>
      <c r="I724" t="s">
        <v>500</v>
      </c>
      <c r="J724" t="s">
        <v>504</v>
      </c>
      <c r="K724">
        <v>1</v>
      </c>
      <c r="L724" t="s">
        <v>500</v>
      </c>
      <c r="N724" t="s">
        <v>24</v>
      </c>
      <c r="O724" s="5" t="str">
        <f t="shared" si="95"/>
        <v>N</v>
      </c>
      <c r="P724" t="s">
        <v>475</v>
      </c>
      <c r="Q724" s="200" t="s">
        <v>475</v>
      </c>
      <c r="R724" s="200" t="str">
        <f t="shared" si="101"/>
        <v/>
      </c>
      <c r="S724" s="201"/>
      <c r="T724" t="s">
        <v>475</v>
      </c>
      <c r="U724" s="201"/>
      <c r="W724" s="201"/>
      <c r="X724" s="202">
        <v>0</v>
      </c>
      <c r="Y724" s="200" t="s">
        <v>475</v>
      </c>
      <c r="Z724" s="5" t="s">
        <v>475</v>
      </c>
      <c r="AA724" s="200" t="str">
        <f t="shared" si="96"/>
        <v/>
      </c>
      <c r="AB724" s="200" t="str">
        <f t="shared" si="97"/>
        <v/>
      </c>
      <c r="AC724" s="201"/>
      <c r="AD724" s="201"/>
      <c r="AE724" s="77">
        <f t="shared" si="98"/>
        <v>0</v>
      </c>
      <c r="AF724" s="77">
        <f t="shared" si="99"/>
        <v>0</v>
      </c>
      <c r="AG724" s="77">
        <f t="array" ref="AG724">IFERROR($D724*U,0)</f>
        <v>0</v>
      </c>
      <c r="AH724" s="77">
        <f t="shared" si="93"/>
        <v>0</v>
      </c>
      <c r="AI724" s="77">
        <f t="shared" si="93"/>
        <v>0</v>
      </c>
      <c r="AJ724" s="203"/>
      <c r="AK724" s="203"/>
      <c r="AL724" s="203"/>
      <c r="AM724" s="203"/>
      <c r="AN724" t="s">
        <v>475</v>
      </c>
      <c r="AO724" t="s">
        <v>475</v>
      </c>
      <c r="AP724" t="s">
        <v>475</v>
      </c>
    </row>
    <row r="725" spans="1:43" customFormat="1" x14ac:dyDescent="0.25">
      <c r="A725" s="198">
        <v>45291</v>
      </c>
      <c r="B725" t="s">
        <v>2075</v>
      </c>
      <c r="C725" t="s">
        <v>2076</v>
      </c>
      <c r="D725" s="5">
        <f t="shared" si="100"/>
        <v>0</v>
      </c>
      <c r="E725" s="199">
        <v>1</v>
      </c>
      <c r="F725" s="5">
        <v>1207408.9000000001</v>
      </c>
      <c r="G725" s="5">
        <v>1275410.56</v>
      </c>
      <c r="H725" s="1" t="s">
        <v>24</v>
      </c>
      <c r="I725" t="s">
        <v>473</v>
      </c>
      <c r="J725" t="s">
        <v>474</v>
      </c>
      <c r="K725">
        <v>0</v>
      </c>
      <c r="L725" t="s">
        <v>473</v>
      </c>
      <c r="M725" t="s">
        <v>473</v>
      </c>
      <c r="N725" t="s">
        <v>23</v>
      </c>
      <c r="O725" s="5" t="str">
        <f t="shared" si="95"/>
        <v>N</v>
      </c>
      <c r="P725" t="s">
        <v>475</v>
      </c>
      <c r="Q725" s="200" t="s">
        <v>475</v>
      </c>
      <c r="R725" s="200" t="str">
        <f t="shared" si="101"/>
        <v/>
      </c>
      <c r="S725" s="201"/>
      <c r="T725" t="s">
        <v>475</v>
      </c>
      <c r="U725" s="201"/>
      <c r="W725" s="201"/>
      <c r="X725" s="202">
        <v>0</v>
      </c>
      <c r="Y725" s="200" t="s">
        <v>475</v>
      </c>
      <c r="Z725" s="5" t="s">
        <v>475</v>
      </c>
      <c r="AA725" s="200" t="str">
        <f t="shared" si="96"/>
        <v/>
      </c>
      <c r="AB725" s="200" t="str">
        <f t="shared" si="97"/>
        <v/>
      </c>
      <c r="AC725" s="201"/>
      <c r="AD725" s="201"/>
      <c r="AE725" s="77">
        <f t="shared" si="98"/>
        <v>0</v>
      </c>
      <c r="AF725" s="77">
        <f t="shared" si="99"/>
        <v>0</v>
      </c>
      <c r="AG725" s="77">
        <f t="array" ref="AG725">IFERROR($D725*U,0)</f>
        <v>0</v>
      </c>
      <c r="AH725" s="77">
        <f t="shared" si="93"/>
        <v>0</v>
      </c>
      <c r="AI725" s="77">
        <f t="shared" si="93"/>
        <v>0</v>
      </c>
      <c r="AJ725" s="203"/>
      <c r="AK725" s="203"/>
      <c r="AL725" s="203"/>
      <c r="AM725" s="203"/>
      <c r="AN725" t="s">
        <v>475</v>
      </c>
      <c r="AO725" t="s">
        <v>475</v>
      </c>
      <c r="AP725" t="s">
        <v>475</v>
      </c>
    </row>
    <row r="726" spans="1:43" customFormat="1" x14ac:dyDescent="0.25">
      <c r="A726" s="198">
        <v>45291</v>
      </c>
      <c r="B726" t="s">
        <v>2077</v>
      </c>
      <c r="C726" t="s">
        <v>2078</v>
      </c>
      <c r="D726" s="5">
        <f t="shared" si="100"/>
        <v>153586.42000000001</v>
      </c>
      <c r="E726" s="199">
        <v>0</v>
      </c>
      <c r="F726" s="5">
        <v>153586.42000000001</v>
      </c>
      <c r="G726" s="5">
        <v>0</v>
      </c>
      <c r="H726" s="1" t="s">
        <v>23</v>
      </c>
      <c r="I726" t="s">
        <v>500</v>
      </c>
      <c r="J726" t="s">
        <v>474</v>
      </c>
      <c r="K726">
        <v>0</v>
      </c>
      <c r="L726" t="s">
        <v>500</v>
      </c>
      <c r="N726" t="s">
        <v>23</v>
      </c>
      <c r="O726" s="5" t="str">
        <f t="shared" si="95"/>
        <v>N</v>
      </c>
      <c r="P726" t="s">
        <v>475</v>
      </c>
      <c r="Q726" s="200" t="s">
        <v>475</v>
      </c>
      <c r="R726" s="200" t="str">
        <f t="shared" si="101"/>
        <v/>
      </c>
      <c r="S726" s="201"/>
      <c r="T726" t="s">
        <v>475</v>
      </c>
      <c r="U726" s="201"/>
      <c r="W726" s="201"/>
      <c r="X726" s="202">
        <v>0</v>
      </c>
      <c r="Y726" s="200" t="s">
        <v>475</v>
      </c>
      <c r="Z726" s="5" t="s">
        <v>475</v>
      </c>
      <c r="AA726" s="200" t="str">
        <f t="shared" si="96"/>
        <v/>
      </c>
      <c r="AB726" s="200" t="str">
        <f t="shared" si="97"/>
        <v/>
      </c>
      <c r="AC726" s="201"/>
      <c r="AD726" s="201"/>
      <c r="AE726" s="77">
        <f t="shared" si="98"/>
        <v>0</v>
      </c>
      <c r="AF726" s="77">
        <f t="shared" si="99"/>
        <v>0</v>
      </c>
      <c r="AG726" s="77">
        <f t="array" ref="AG726">IFERROR($D726*U,0)</f>
        <v>0</v>
      </c>
      <c r="AH726" s="77">
        <f t="shared" si="93"/>
        <v>0</v>
      </c>
      <c r="AI726" s="77">
        <f t="shared" si="93"/>
        <v>0</v>
      </c>
      <c r="AJ726" s="203"/>
      <c r="AK726" s="203"/>
      <c r="AL726" s="203"/>
      <c r="AM726" s="203"/>
      <c r="AN726" t="s">
        <v>475</v>
      </c>
      <c r="AO726" t="s">
        <v>475</v>
      </c>
      <c r="AP726" t="s">
        <v>475</v>
      </c>
    </row>
    <row r="727" spans="1:43" customFormat="1" x14ac:dyDescent="0.25">
      <c r="A727" s="198">
        <v>45291</v>
      </c>
      <c r="B727" t="s">
        <v>2079</v>
      </c>
      <c r="C727" t="s">
        <v>2080</v>
      </c>
      <c r="D727" s="5">
        <f t="shared" si="100"/>
        <v>0</v>
      </c>
      <c r="E727" s="199">
        <v>1</v>
      </c>
      <c r="F727" s="5">
        <v>213277.19</v>
      </c>
      <c r="G727" s="5">
        <v>279969.75</v>
      </c>
      <c r="H727" s="1" t="s">
        <v>23</v>
      </c>
      <c r="I727" t="s">
        <v>500</v>
      </c>
      <c r="J727" t="s">
        <v>567</v>
      </c>
      <c r="K727">
        <v>0</v>
      </c>
      <c r="L727" t="s">
        <v>500</v>
      </c>
      <c r="M727" s="208" t="s">
        <v>483</v>
      </c>
      <c r="N727" t="s">
        <v>23</v>
      </c>
      <c r="O727" s="5" t="str">
        <f t="shared" si="95"/>
        <v>N</v>
      </c>
      <c r="P727" s="208" t="s">
        <v>487</v>
      </c>
      <c r="Q727" s="200" t="s">
        <v>475</v>
      </c>
      <c r="R727" s="200" t="str">
        <f t="shared" si="101"/>
        <v/>
      </c>
      <c r="S727" s="201"/>
      <c r="T727" t="s">
        <v>475</v>
      </c>
      <c r="U727" s="201"/>
      <c r="W727" s="201"/>
      <c r="X727" s="202">
        <v>0</v>
      </c>
      <c r="Y727" s="200" t="s">
        <v>475</v>
      </c>
      <c r="Z727" s="5" t="s">
        <v>475</v>
      </c>
      <c r="AA727" s="200" t="str">
        <f t="shared" si="96"/>
        <v/>
      </c>
      <c r="AB727" s="200" t="str">
        <f t="shared" si="97"/>
        <v/>
      </c>
      <c r="AC727" s="201"/>
      <c r="AD727" s="201"/>
      <c r="AE727" s="77">
        <f t="shared" si="98"/>
        <v>0</v>
      </c>
      <c r="AF727" s="77">
        <f t="shared" si="99"/>
        <v>0</v>
      </c>
      <c r="AG727" s="77">
        <f t="array" ref="AG727">IFERROR($D727*U,0)</f>
        <v>0</v>
      </c>
      <c r="AH727" s="77">
        <f t="shared" si="93"/>
        <v>0</v>
      </c>
      <c r="AI727" s="77">
        <f t="shared" si="93"/>
        <v>0</v>
      </c>
      <c r="AJ727" s="203"/>
      <c r="AK727" s="203"/>
      <c r="AL727" s="203"/>
      <c r="AM727" s="203"/>
      <c r="AN727" t="s">
        <v>25</v>
      </c>
      <c r="AO727" t="s">
        <v>2081</v>
      </c>
      <c r="AP727" t="s">
        <v>2082</v>
      </c>
      <c r="AQ727" s="208" t="s">
        <v>490</v>
      </c>
    </row>
    <row r="728" spans="1:43" customFormat="1" x14ac:dyDescent="0.25">
      <c r="A728" s="198">
        <v>45291</v>
      </c>
      <c r="B728" t="s">
        <v>2083</v>
      </c>
      <c r="C728" s="73" t="s">
        <v>2084</v>
      </c>
      <c r="D728" s="5">
        <f t="shared" si="100"/>
        <v>0</v>
      </c>
      <c r="E728" s="199">
        <v>1</v>
      </c>
      <c r="F728" s="5">
        <v>373141.31000000006</v>
      </c>
      <c r="G728" s="5">
        <v>2801233.83</v>
      </c>
      <c r="H728" s="1" t="s">
        <v>24</v>
      </c>
      <c r="I728" t="s">
        <v>473</v>
      </c>
      <c r="J728" t="s">
        <v>474</v>
      </c>
      <c r="K728">
        <v>0</v>
      </c>
      <c r="L728" t="s">
        <v>473</v>
      </c>
      <c r="M728" t="s">
        <v>473</v>
      </c>
      <c r="N728" t="s">
        <v>23</v>
      </c>
      <c r="O728" s="5" t="str">
        <f t="shared" si="95"/>
        <v>N</v>
      </c>
      <c r="P728" t="s">
        <v>475</v>
      </c>
      <c r="Q728" s="200" t="s">
        <v>475</v>
      </c>
      <c r="R728" s="200" t="str">
        <f t="shared" si="101"/>
        <v/>
      </c>
      <c r="S728" s="201"/>
      <c r="T728" t="s">
        <v>475</v>
      </c>
      <c r="U728" s="201"/>
      <c r="W728" s="201"/>
      <c r="X728" s="202">
        <v>0</v>
      </c>
      <c r="Y728" s="200" t="s">
        <v>475</v>
      </c>
      <c r="Z728" s="5" t="s">
        <v>475</v>
      </c>
      <c r="AA728" s="200" t="str">
        <f t="shared" si="96"/>
        <v/>
      </c>
      <c r="AB728" s="200" t="str">
        <f t="shared" si="97"/>
        <v/>
      </c>
      <c r="AC728" s="201"/>
      <c r="AD728" s="201"/>
      <c r="AE728" s="77">
        <f t="shared" si="98"/>
        <v>0</v>
      </c>
      <c r="AF728" s="77">
        <f t="shared" si="99"/>
        <v>0</v>
      </c>
      <c r="AG728" s="77">
        <f t="array" ref="AG728">IFERROR($D728*U,0)</f>
        <v>0</v>
      </c>
      <c r="AH728" s="77">
        <f t="shared" si="93"/>
        <v>0</v>
      </c>
      <c r="AI728" s="77">
        <f t="shared" si="93"/>
        <v>0</v>
      </c>
      <c r="AJ728" s="203"/>
      <c r="AK728" s="203"/>
      <c r="AL728" s="203"/>
      <c r="AM728" s="203"/>
      <c r="AN728" t="s">
        <v>475</v>
      </c>
      <c r="AO728" t="s">
        <v>475</v>
      </c>
      <c r="AP728" t="s">
        <v>475</v>
      </c>
    </row>
    <row r="729" spans="1:43" customFormat="1" x14ac:dyDescent="0.25">
      <c r="A729" s="198">
        <v>45291</v>
      </c>
      <c r="B729" t="s">
        <v>2085</v>
      </c>
      <c r="C729" t="s">
        <v>2086</v>
      </c>
      <c r="D729" s="5">
        <f t="shared" si="100"/>
        <v>339572.61</v>
      </c>
      <c r="E729" s="199">
        <v>0</v>
      </c>
      <c r="F729" s="5">
        <v>339572.61</v>
      </c>
      <c r="G729" s="5">
        <v>0</v>
      </c>
      <c r="H729" s="1" t="s">
        <v>23</v>
      </c>
      <c r="I729" t="s">
        <v>500</v>
      </c>
      <c r="J729" t="s">
        <v>504</v>
      </c>
      <c r="K729">
        <v>1</v>
      </c>
      <c r="L729" t="s">
        <v>500</v>
      </c>
      <c r="M729" s="208" t="s">
        <v>506</v>
      </c>
      <c r="N729" t="s">
        <v>24</v>
      </c>
      <c r="O729" s="5" t="str">
        <f t="shared" si="95"/>
        <v>N</v>
      </c>
      <c r="P729" t="s">
        <v>475</v>
      </c>
      <c r="Q729" s="200" t="s">
        <v>475</v>
      </c>
      <c r="R729" s="200" t="str">
        <f t="shared" si="101"/>
        <v/>
      </c>
      <c r="S729" s="201"/>
      <c r="T729" t="s">
        <v>475</v>
      </c>
      <c r="U729" s="201"/>
      <c r="W729" s="201"/>
      <c r="X729" s="202">
        <v>0</v>
      </c>
      <c r="Y729" s="200" t="s">
        <v>475</v>
      </c>
      <c r="Z729" s="5" t="s">
        <v>475</v>
      </c>
      <c r="AA729" s="200" t="str">
        <f t="shared" si="96"/>
        <v/>
      </c>
      <c r="AB729" s="200" t="str">
        <f t="shared" si="97"/>
        <v/>
      </c>
      <c r="AC729" s="201"/>
      <c r="AD729" s="201"/>
      <c r="AE729" s="77">
        <f t="shared" si="98"/>
        <v>0</v>
      </c>
      <c r="AF729" s="77">
        <f t="shared" si="99"/>
        <v>0</v>
      </c>
      <c r="AG729" s="77">
        <f t="array" ref="AG729">IFERROR($D729*U,0)</f>
        <v>0</v>
      </c>
      <c r="AH729" s="77">
        <f t="shared" si="93"/>
        <v>0</v>
      </c>
      <c r="AI729" s="77">
        <f t="shared" si="93"/>
        <v>0</v>
      </c>
      <c r="AJ729" s="203"/>
      <c r="AK729" s="203"/>
      <c r="AL729" s="203"/>
      <c r="AM729" s="203"/>
      <c r="AN729" t="s">
        <v>22</v>
      </c>
      <c r="AO729" t="s">
        <v>2087</v>
      </c>
      <c r="AP729" t="s">
        <v>475</v>
      </c>
    </row>
    <row r="730" spans="1:43" customFormat="1" x14ac:dyDescent="0.25">
      <c r="A730" s="198">
        <v>45291</v>
      </c>
      <c r="B730" t="s">
        <v>2088</v>
      </c>
      <c r="C730" t="s">
        <v>2089</v>
      </c>
      <c r="D730" s="5">
        <f t="shared" si="100"/>
        <v>20595229.550000001</v>
      </c>
      <c r="E730" s="199">
        <v>0</v>
      </c>
      <c r="F730" s="5">
        <v>20595229.550000001</v>
      </c>
      <c r="G730" s="5">
        <v>0</v>
      </c>
      <c r="H730" s="1" t="s">
        <v>24</v>
      </c>
      <c r="I730" t="s">
        <v>473</v>
      </c>
      <c r="J730" t="s">
        <v>474</v>
      </c>
      <c r="K730">
        <v>0</v>
      </c>
      <c r="L730" t="s">
        <v>473</v>
      </c>
      <c r="M730" t="s">
        <v>473</v>
      </c>
      <c r="N730" t="s">
        <v>23</v>
      </c>
      <c r="O730" s="5" t="str">
        <f t="shared" si="95"/>
        <v>N</v>
      </c>
      <c r="P730" t="s">
        <v>475</v>
      </c>
      <c r="Q730" s="200" t="s">
        <v>475</v>
      </c>
      <c r="R730" s="200" t="str">
        <f t="shared" si="101"/>
        <v/>
      </c>
      <c r="S730" s="201"/>
      <c r="T730" t="s">
        <v>475</v>
      </c>
      <c r="U730" s="201"/>
      <c r="W730" s="201"/>
      <c r="X730" s="202">
        <v>0</v>
      </c>
      <c r="Y730" s="200" t="s">
        <v>475</v>
      </c>
      <c r="Z730" s="5" t="s">
        <v>475</v>
      </c>
      <c r="AA730" s="200" t="str">
        <f t="shared" si="96"/>
        <v/>
      </c>
      <c r="AB730" s="200" t="str">
        <f t="shared" si="97"/>
        <v/>
      </c>
      <c r="AC730" s="201"/>
      <c r="AD730" s="201"/>
      <c r="AE730" s="77">
        <f t="shared" si="98"/>
        <v>0</v>
      </c>
      <c r="AF730" s="77">
        <f t="shared" si="99"/>
        <v>0</v>
      </c>
      <c r="AG730" s="77">
        <f t="array" ref="AG730">IFERROR($D730*U,0)</f>
        <v>0</v>
      </c>
      <c r="AH730" s="77">
        <f t="shared" si="93"/>
        <v>0</v>
      </c>
      <c r="AI730" s="77">
        <f t="shared" si="93"/>
        <v>0</v>
      </c>
      <c r="AJ730" s="203"/>
      <c r="AK730" s="203"/>
      <c r="AL730" s="203"/>
      <c r="AM730" s="203"/>
      <c r="AN730" t="s">
        <v>475</v>
      </c>
      <c r="AO730" t="s">
        <v>475</v>
      </c>
      <c r="AP730" t="s">
        <v>475</v>
      </c>
    </row>
    <row r="731" spans="1:43" customFormat="1" x14ac:dyDescent="0.25">
      <c r="A731" s="198">
        <v>45291</v>
      </c>
      <c r="B731" t="s">
        <v>2090</v>
      </c>
      <c r="C731" t="s">
        <v>2091</v>
      </c>
      <c r="D731" s="5">
        <f t="shared" si="100"/>
        <v>5672793.6600000001</v>
      </c>
      <c r="E731" s="199">
        <v>1</v>
      </c>
      <c r="F731" s="5">
        <v>5920313.5899999999</v>
      </c>
      <c r="G731" s="5">
        <v>247519.93</v>
      </c>
      <c r="H731" s="1" t="s">
        <v>24</v>
      </c>
      <c r="I731" t="s">
        <v>473</v>
      </c>
      <c r="J731" t="s">
        <v>474</v>
      </c>
      <c r="K731">
        <v>0</v>
      </c>
      <c r="L731" t="s">
        <v>473</v>
      </c>
      <c r="M731" t="s">
        <v>473</v>
      </c>
      <c r="N731" t="s">
        <v>23</v>
      </c>
      <c r="O731" s="5" t="str">
        <f t="shared" si="95"/>
        <v>N</v>
      </c>
      <c r="P731" t="s">
        <v>475</v>
      </c>
      <c r="Q731" s="200" t="s">
        <v>475</v>
      </c>
      <c r="R731" s="200" t="str">
        <f t="shared" si="101"/>
        <v/>
      </c>
      <c r="S731" s="201"/>
      <c r="T731" t="s">
        <v>475</v>
      </c>
      <c r="U731" s="201"/>
      <c r="W731" s="201"/>
      <c r="X731" s="202">
        <v>0</v>
      </c>
      <c r="Y731" s="200" t="s">
        <v>475</v>
      </c>
      <c r="Z731" s="5" t="s">
        <v>475</v>
      </c>
      <c r="AA731" s="200" t="str">
        <f t="shared" si="96"/>
        <v/>
      </c>
      <c r="AB731" s="200" t="str">
        <f t="shared" si="97"/>
        <v/>
      </c>
      <c r="AC731" s="201"/>
      <c r="AD731" s="201"/>
      <c r="AE731" s="77">
        <f t="shared" si="98"/>
        <v>0</v>
      </c>
      <c r="AF731" s="77">
        <f t="shared" si="99"/>
        <v>0</v>
      </c>
      <c r="AG731" s="77">
        <f t="array" ref="AG731">IFERROR($D731*U,0)</f>
        <v>0</v>
      </c>
      <c r="AH731" s="77">
        <f t="shared" si="93"/>
        <v>0</v>
      </c>
      <c r="AI731" s="77">
        <f t="shared" si="93"/>
        <v>0</v>
      </c>
      <c r="AJ731" s="203"/>
      <c r="AK731" s="203"/>
      <c r="AL731" s="203"/>
      <c r="AM731" s="203"/>
      <c r="AN731" t="s">
        <v>475</v>
      </c>
      <c r="AO731" t="s">
        <v>475</v>
      </c>
      <c r="AP731" t="s">
        <v>475</v>
      </c>
    </row>
    <row r="732" spans="1:43" customFormat="1" x14ac:dyDescent="0.25">
      <c r="A732" s="198">
        <v>45291</v>
      </c>
      <c r="B732" t="s">
        <v>2092</v>
      </c>
      <c r="C732" t="s">
        <v>2093</v>
      </c>
      <c r="D732" s="5">
        <f t="shared" si="100"/>
        <v>1850204.29</v>
      </c>
      <c r="E732" s="199">
        <v>1</v>
      </c>
      <c r="F732" s="5">
        <v>2450954.44</v>
      </c>
      <c r="G732" s="5">
        <v>600750.15</v>
      </c>
      <c r="H732" s="1" t="s">
        <v>23</v>
      </c>
      <c r="I732" t="s">
        <v>500</v>
      </c>
      <c r="J732" t="s">
        <v>504</v>
      </c>
      <c r="K732">
        <v>1</v>
      </c>
      <c r="L732" t="s">
        <v>500</v>
      </c>
      <c r="N732" t="s">
        <v>24</v>
      </c>
      <c r="O732" s="5" t="str">
        <f t="shared" si="95"/>
        <v>N</v>
      </c>
      <c r="P732" t="s">
        <v>475</v>
      </c>
      <c r="Q732" s="200" t="s">
        <v>475</v>
      </c>
      <c r="R732" s="200" t="str">
        <f t="shared" si="101"/>
        <v/>
      </c>
      <c r="S732" s="201"/>
      <c r="T732" t="s">
        <v>475</v>
      </c>
      <c r="U732" s="201"/>
      <c r="W732" s="201"/>
      <c r="X732" s="202">
        <v>0</v>
      </c>
      <c r="Y732" s="200" t="s">
        <v>475</v>
      </c>
      <c r="Z732" s="5" t="s">
        <v>475</v>
      </c>
      <c r="AA732" s="200" t="str">
        <f t="shared" si="96"/>
        <v/>
      </c>
      <c r="AB732" s="200" t="str">
        <f t="shared" si="97"/>
        <v/>
      </c>
      <c r="AC732" s="201"/>
      <c r="AD732" s="201"/>
      <c r="AE732" s="77">
        <f t="shared" si="98"/>
        <v>0</v>
      </c>
      <c r="AF732" s="77">
        <f t="shared" si="99"/>
        <v>0</v>
      </c>
      <c r="AG732" s="77">
        <f t="array" ref="AG732">IFERROR($D732*U,0)</f>
        <v>0</v>
      </c>
      <c r="AH732" s="77">
        <f t="shared" si="93"/>
        <v>0</v>
      </c>
      <c r="AI732" s="77">
        <f t="shared" si="93"/>
        <v>0</v>
      </c>
      <c r="AJ732" s="203"/>
      <c r="AK732" s="203"/>
      <c r="AL732" s="203"/>
      <c r="AM732" s="203"/>
      <c r="AN732" t="s">
        <v>475</v>
      </c>
      <c r="AO732" t="s">
        <v>475</v>
      </c>
      <c r="AP732" t="s">
        <v>475</v>
      </c>
    </row>
    <row r="733" spans="1:43" customFormat="1" x14ac:dyDescent="0.25">
      <c r="A733" s="198">
        <v>45291</v>
      </c>
      <c r="B733" t="s">
        <v>2094</v>
      </c>
      <c r="C733" t="s">
        <v>2095</v>
      </c>
      <c r="D733" s="5">
        <f t="shared" si="100"/>
        <v>6887.9499999999971</v>
      </c>
      <c r="E733" s="199">
        <v>1</v>
      </c>
      <c r="F733" s="5">
        <v>91639.51</v>
      </c>
      <c r="G733" s="5">
        <v>84751.56</v>
      </c>
      <c r="H733" s="1" t="s">
        <v>23</v>
      </c>
      <c r="I733" t="s">
        <v>500</v>
      </c>
      <c r="J733" t="s">
        <v>474</v>
      </c>
      <c r="K733">
        <v>0</v>
      </c>
      <c r="L733" t="s">
        <v>500</v>
      </c>
      <c r="N733" t="s">
        <v>23</v>
      </c>
      <c r="O733" s="5" t="str">
        <f t="shared" si="95"/>
        <v>N</v>
      </c>
      <c r="P733" t="s">
        <v>475</v>
      </c>
      <c r="Q733" s="200" t="s">
        <v>475</v>
      </c>
      <c r="R733" s="200" t="str">
        <f t="shared" si="101"/>
        <v/>
      </c>
      <c r="S733" s="201"/>
      <c r="T733" t="s">
        <v>475</v>
      </c>
      <c r="U733" s="201"/>
      <c r="W733" s="201"/>
      <c r="X733" s="202">
        <v>0</v>
      </c>
      <c r="Y733" s="200" t="s">
        <v>475</v>
      </c>
      <c r="Z733" s="5" t="s">
        <v>475</v>
      </c>
      <c r="AA733" s="200" t="str">
        <f t="shared" si="96"/>
        <v/>
      </c>
      <c r="AB733" s="200" t="str">
        <f t="shared" si="97"/>
        <v/>
      </c>
      <c r="AC733" s="201"/>
      <c r="AD733" s="201"/>
      <c r="AE733" s="77">
        <f t="shared" si="98"/>
        <v>0</v>
      </c>
      <c r="AF733" s="77">
        <f t="shared" si="99"/>
        <v>0</v>
      </c>
      <c r="AG733" s="77">
        <f t="array" ref="AG733">IFERROR($D733*U,0)</f>
        <v>0</v>
      </c>
      <c r="AH733" s="77">
        <f t="shared" ref="AH733:AI796" si="102">IFERROR($D733*AA733,0)</f>
        <v>0</v>
      </c>
      <c r="AI733" s="77">
        <f t="shared" si="102"/>
        <v>0</v>
      </c>
      <c r="AJ733" s="203"/>
      <c r="AK733" s="203"/>
      <c r="AL733" s="203"/>
      <c r="AM733" s="203"/>
      <c r="AN733" t="s">
        <v>475</v>
      </c>
      <c r="AO733" t="s">
        <v>475</v>
      </c>
      <c r="AP733" t="s">
        <v>475</v>
      </c>
    </row>
    <row r="734" spans="1:43" customFormat="1" x14ac:dyDescent="0.25">
      <c r="A734" s="198">
        <v>45291</v>
      </c>
      <c r="B734" t="s">
        <v>2096</v>
      </c>
      <c r="C734" t="s">
        <v>2097</v>
      </c>
      <c r="D734" s="5">
        <f t="shared" si="100"/>
        <v>80740.800000000003</v>
      </c>
      <c r="E734" s="199">
        <v>0</v>
      </c>
      <c r="F734" s="5">
        <v>80740.800000000003</v>
      </c>
      <c r="G734" s="5">
        <v>0</v>
      </c>
      <c r="H734" s="1" t="s">
        <v>24</v>
      </c>
      <c r="I734" t="s">
        <v>473</v>
      </c>
      <c r="J734" t="s">
        <v>474</v>
      </c>
      <c r="K734">
        <v>0</v>
      </c>
      <c r="L734" t="s">
        <v>473</v>
      </c>
      <c r="M734" t="s">
        <v>473</v>
      </c>
      <c r="N734" t="s">
        <v>23</v>
      </c>
      <c r="O734" s="5" t="str">
        <f t="shared" si="95"/>
        <v>N</v>
      </c>
      <c r="P734" t="s">
        <v>475</v>
      </c>
      <c r="Q734" s="200" t="s">
        <v>475</v>
      </c>
      <c r="R734" s="200" t="str">
        <f t="shared" si="101"/>
        <v/>
      </c>
      <c r="S734" s="201"/>
      <c r="T734" t="s">
        <v>475</v>
      </c>
      <c r="U734" s="201"/>
      <c r="W734" s="201"/>
      <c r="X734" s="202">
        <v>0</v>
      </c>
      <c r="Y734" s="200" t="s">
        <v>475</v>
      </c>
      <c r="Z734" s="5" t="s">
        <v>475</v>
      </c>
      <c r="AA734" s="200" t="str">
        <f t="shared" si="96"/>
        <v/>
      </c>
      <c r="AB734" s="200" t="str">
        <f t="shared" si="97"/>
        <v/>
      </c>
      <c r="AC734" s="201"/>
      <c r="AD734" s="201"/>
      <c r="AE734" s="77">
        <f t="shared" si="98"/>
        <v>0</v>
      </c>
      <c r="AF734" s="77">
        <f t="shared" si="99"/>
        <v>0</v>
      </c>
      <c r="AG734" s="77">
        <f t="array" ref="AG734">IFERROR($D734*U,0)</f>
        <v>0</v>
      </c>
      <c r="AH734" s="77">
        <f t="shared" si="102"/>
        <v>0</v>
      </c>
      <c r="AI734" s="77">
        <f t="shared" si="102"/>
        <v>0</v>
      </c>
      <c r="AJ734" s="203"/>
      <c r="AK734" s="203"/>
      <c r="AL734" s="203"/>
      <c r="AM734" s="203"/>
      <c r="AN734" t="s">
        <v>475</v>
      </c>
      <c r="AO734" t="s">
        <v>475</v>
      </c>
      <c r="AP734" t="s">
        <v>475</v>
      </c>
    </row>
    <row r="735" spans="1:43" customFormat="1" x14ac:dyDescent="0.25">
      <c r="A735" s="198">
        <v>45291</v>
      </c>
      <c r="B735" t="s">
        <v>2098</v>
      </c>
      <c r="C735" t="s">
        <v>2099</v>
      </c>
      <c r="D735" s="5">
        <f t="shared" si="100"/>
        <v>0</v>
      </c>
      <c r="E735" s="199">
        <v>1</v>
      </c>
      <c r="F735" s="5">
        <v>13628.05</v>
      </c>
      <c r="G735" s="5">
        <v>14261.02</v>
      </c>
      <c r="H735" s="1" t="s">
        <v>23</v>
      </c>
      <c r="I735" t="s">
        <v>500</v>
      </c>
      <c r="J735" t="s">
        <v>474</v>
      </c>
      <c r="K735">
        <v>0</v>
      </c>
      <c r="L735" t="s">
        <v>500</v>
      </c>
      <c r="M735" s="208" t="s">
        <v>483</v>
      </c>
      <c r="N735" t="s">
        <v>23</v>
      </c>
      <c r="O735" s="5" t="str">
        <f t="shared" si="95"/>
        <v>N</v>
      </c>
      <c r="P735" t="s">
        <v>475</v>
      </c>
      <c r="Q735" s="200" t="s">
        <v>475</v>
      </c>
      <c r="R735" s="200" t="str">
        <f t="shared" si="101"/>
        <v/>
      </c>
      <c r="S735" s="201"/>
      <c r="T735" t="s">
        <v>475</v>
      </c>
      <c r="U735" s="201"/>
      <c r="W735" s="201"/>
      <c r="X735" s="202">
        <v>0</v>
      </c>
      <c r="Y735" s="200" t="s">
        <v>475</v>
      </c>
      <c r="Z735" s="5" t="s">
        <v>475</v>
      </c>
      <c r="AA735" s="200" t="str">
        <f t="shared" si="96"/>
        <v/>
      </c>
      <c r="AB735" s="200" t="str">
        <f t="shared" si="97"/>
        <v/>
      </c>
      <c r="AC735" s="201"/>
      <c r="AD735" s="201"/>
      <c r="AE735" s="77">
        <f t="shared" si="98"/>
        <v>0</v>
      </c>
      <c r="AF735" s="77">
        <f t="shared" si="99"/>
        <v>0</v>
      </c>
      <c r="AG735" s="77">
        <f t="array" ref="AG735">IFERROR($D735*U,0)</f>
        <v>0</v>
      </c>
      <c r="AH735" s="77">
        <f t="shared" si="102"/>
        <v>0</v>
      </c>
      <c r="AI735" s="77">
        <f t="shared" si="102"/>
        <v>0</v>
      </c>
      <c r="AJ735" s="203"/>
      <c r="AK735" s="203"/>
      <c r="AL735" s="203"/>
      <c r="AM735" s="203"/>
      <c r="AN735" t="s">
        <v>25</v>
      </c>
      <c r="AO735">
        <v>0</v>
      </c>
      <c r="AP735" t="s">
        <v>475</v>
      </c>
    </row>
    <row r="736" spans="1:43" customFormat="1" x14ac:dyDescent="0.25">
      <c r="A736" s="198">
        <v>45291</v>
      </c>
      <c r="B736" t="s">
        <v>2100</v>
      </c>
      <c r="C736" t="s">
        <v>2101</v>
      </c>
      <c r="D736" s="5">
        <f t="shared" si="100"/>
        <v>2928.239999999998</v>
      </c>
      <c r="E736" s="199">
        <v>1</v>
      </c>
      <c r="F736" s="5">
        <v>22467.48</v>
      </c>
      <c r="G736" s="5">
        <v>19539.240000000002</v>
      </c>
      <c r="H736" s="1" t="s">
        <v>23</v>
      </c>
      <c r="I736" t="s">
        <v>500</v>
      </c>
      <c r="J736" t="s">
        <v>474</v>
      </c>
      <c r="K736">
        <v>0</v>
      </c>
      <c r="L736" t="s">
        <v>500</v>
      </c>
      <c r="M736" s="208" t="s">
        <v>483</v>
      </c>
      <c r="N736" t="s">
        <v>23</v>
      </c>
      <c r="O736" s="5" t="str">
        <f t="shared" si="95"/>
        <v>N</v>
      </c>
      <c r="P736" t="s">
        <v>475</v>
      </c>
      <c r="Q736" s="200" t="s">
        <v>475</v>
      </c>
      <c r="R736" s="200" t="str">
        <f t="shared" si="101"/>
        <v/>
      </c>
      <c r="S736" s="201"/>
      <c r="T736" t="s">
        <v>475</v>
      </c>
      <c r="U736" s="201"/>
      <c r="W736" s="201"/>
      <c r="X736" s="202">
        <v>0</v>
      </c>
      <c r="Y736" s="200" t="s">
        <v>475</v>
      </c>
      <c r="Z736" s="5" t="s">
        <v>475</v>
      </c>
      <c r="AA736" s="200" t="str">
        <f t="shared" si="96"/>
        <v/>
      </c>
      <c r="AB736" s="200" t="str">
        <f t="shared" si="97"/>
        <v/>
      </c>
      <c r="AC736" s="201"/>
      <c r="AD736" s="201"/>
      <c r="AE736" s="77">
        <f t="shared" si="98"/>
        <v>0</v>
      </c>
      <c r="AF736" s="77">
        <f t="shared" si="99"/>
        <v>0</v>
      </c>
      <c r="AG736" s="77">
        <f t="array" ref="AG736">IFERROR($D736*U,0)</f>
        <v>0</v>
      </c>
      <c r="AH736" s="77">
        <f t="shared" si="102"/>
        <v>0</v>
      </c>
      <c r="AI736" s="77">
        <f t="shared" si="102"/>
        <v>0</v>
      </c>
      <c r="AJ736" s="203"/>
      <c r="AK736" s="203"/>
      <c r="AL736" s="203"/>
      <c r="AM736" s="203"/>
      <c r="AN736" t="s">
        <v>25</v>
      </c>
      <c r="AO736" t="s">
        <v>1025</v>
      </c>
    </row>
    <row r="737" spans="1:43" customFormat="1" x14ac:dyDescent="0.25">
      <c r="A737" s="198">
        <v>45291</v>
      </c>
      <c r="B737" t="s">
        <v>2102</v>
      </c>
      <c r="C737" t="s">
        <v>2103</v>
      </c>
      <c r="D737" s="5">
        <f t="shared" si="100"/>
        <v>0</v>
      </c>
      <c r="E737" s="199">
        <v>1</v>
      </c>
      <c r="F737" s="5">
        <v>28907.84</v>
      </c>
      <c r="G737" s="5">
        <v>29356.34</v>
      </c>
      <c r="H737" s="1" t="s">
        <v>23</v>
      </c>
      <c r="I737" t="s">
        <v>500</v>
      </c>
      <c r="J737" t="s">
        <v>474</v>
      </c>
      <c r="K737">
        <v>0</v>
      </c>
      <c r="L737" t="s">
        <v>500</v>
      </c>
      <c r="N737" t="s">
        <v>23</v>
      </c>
      <c r="O737" s="5" t="str">
        <f t="shared" si="95"/>
        <v>N</v>
      </c>
      <c r="P737" t="s">
        <v>475</v>
      </c>
      <c r="Q737" s="200" t="s">
        <v>475</v>
      </c>
      <c r="R737" s="200" t="str">
        <f t="shared" si="101"/>
        <v/>
      </c>
      <c r="S737" s="201"/>
      <c r="T737" t="s">
        <v>475</v>
      </c>
      <c r="U737" s="201"/>
      <c r="W737" s="201"/>
      <c r="X737" s="202">
        <v>0</v>
      </c>
      <c r="Y737" s="200" t="s">
        <v>475</v>
      </c>
      <c r="Z737" s="5" t="s">
        <v>475</v>
      </c>
      <c r="AA737" s="200" t="str">
        <f t="shared" si="96"/>
        <v/>
      </c>
      <c r="AB737" s="200" t="str">
        <f t="shared" si="97"/>
        <v/>
      </c>
      <c r="AC737" s="201"/>
      <c r="AD737" s="201"/>
      <c r="AE737" s="77">
        <f t="shared" si="98"/>
        <v>0</v>
      </c>
      <c r="AF737" s="77">
        <f t="shared" si="99"/>
        <v>0</v>
      </c>
      <c r="AG737" s="77">
        <f t="array" ref="AG737">IFERROR($D737*U,0)</f>
        <v>0</v>
      </c>
      <c r="AH737" s="77">
        <f t="shared" si="102"/>
        <v>0</v>
      </c>
      <c r="AI737" s="77">
        <f t="shared" si="102"/>
        <v>0</v>
      </c>
      <c r="AJ737" s="203"/>
      <c r="AK737" s="203"/>
      <c r="AL737" s="203"/>
      <c r="AM737" s="203"/>
      <c r="AN737" t="s">
        <v>475</v>
      </c>
      <c r="AO737" t="s">
        <v>475</v>
      </c>
      <c r="AP737" t="s">
        <v>475</v>
      </c>
    </row>
    <row r="738" spans="1:43" customFormat="1" x14ac:dyDescent="0.25">
      <c r="A738" s="198">
        <v>45291</v>
      </c>
      <c r="B738" t="s">
        <v>2104</v>
      </c>
      <c r="C738" t="s">
        <v>2105</v>
      </c>
      <c r="D738" s="5">
        <f t="shared" si="100"/>
        <v>16049.119999999995</v>
      </c>
      <c r="E738" s="199">
        <v>1</v>
      </c>
      <c r="F738" s="5">
        <v>152621.22</v>
      </c>
      <c r="G738" s="5">
        <v>136572.1</v>
      </c>
      <c r="H738" s="1" t="s">
        <v>24</v>
      </c>
      <c r="I738" t="s">
        <v>473</v>
      </c>
      <c r="J738" t="s">
        <v>474</v>
      </c>
      <c r="K738">
        <v>0</v>
      </c>
      <c r="L738" t="s">
        <v>473</v>
      </c>
      <c r="M738" t="s">
        <v>473</v>
      </c>
      <c r="N738" t="s">
        <v>23</v>
      </c>
      <c r="O738" s="5" t="str">
        <f t="shared" si="95"/>
        <v>N</v>
      </c>
      <c r="P738" t="s">
        <v>475</v>
      </c>
      <c r="Q738" s="200" t="s">
        <v>475</v>
      </c>
      <c r="R738" s="200" t="str">
        <f t="shared" si="101"/>
        <v/>
      </c>
      <c r="S738" s="201"/>
      <c r="T738" t="s">
        <v>475</v>
      </c>
      <c r="U738" s="201"/>
      <c r="W738" s="201"/>
      <c r="X738" s="202">
        <v>0</v>
      </c>
      <c r="Y738" s="200" t="s">
        <v>475</v>
      </c>
      <c r="Z738" s="5" t="s">
        <v>475</v>
      </c>
      <c r="AA738" s="200" t="str">
        <f t="shared" si="96"/>
        <v/>
      </c>
      <c r="AB738" s="200" t="str">
        <f t="shared" si="97"/>
        <v/>
      </c>
      <c r="AC738" s="201"/>
      <c r="AD738" s="201"/>
      <c r="AE738" s="77">
        <f t="shared" si="98"/>
        <v>0</v>
      </c>
      <c r="AF738" s="77">
        <f t="shared" si="99"/>
        <v>0</v>
      </c>
      <c r="AG738" s="77">
        <f t="array" ref="AG738">IFERROR($D738*U,0)</f>
        <v>0</v>
      </c>
      <c r="AH738" s="77">
        <f t="shared" si="102"/>
        <v>0</v>
      </c>
      <c r="AI738" s="77">
        <f t="shared" si="102"/>
        <v>0</v>
      </c>
      <c r="AJ738" s="203"/>
      <c r="AK738" s="203"/>
      <c r="AL738" s="203"/>
      <c r="AM738" s="203"/>
      <c r="AN738" t="s">
        <v>475</v>
      </c>
      <c r="AO738" t="s">
        <v>475</v>
      </c>
      <c r="AP738" t="s">
        <v>475</v>
      </c>
    </row>
    <row r="739" spans="1:43" customFormat="1" x14ac:dyDescent="0.25">
      <c r="A739" s="198">
        <v>45291</v>
      </c>
      <c r="B739" t="s">
        <v>2106</v>
      </c>
      <c r="C739" t="s">
        <v>2107</v>
      </c>
      <c r="D739" s="5">
        <f t="shared" si="100"/>
        <v>906047.72000000009</v>
      </c>
      <c r="E739" s="199">
        <v>1</v>
      </c>
      <c r="F739" s="5">
        <v>1642649.61</v>
      </c>
      <c r="G739" s="5">
        <v>736601.89</v>
      </c>
      <c r="H739" s="1" t="s">
        <v>24</v>
      </c>
      <c r="I739" t="s">
        <v>473</v>
      </c>
      <c r="J739" t="s">
        <v>474</v>
      </c>
      <c r="K739">
        <v>0</v>
      </c>
      <c r="L739" t="s">
        <v>473</v>
      </c>
      <c r="M739" t="s">
        <v>473</v>
      </c>
      <c r="N739" t="s">
        <v>23</v>
      </c>
      <c r="O739" s="5" t="str">
        <f t="shared" si="95"/>
        <v>N</v>
      </c>
      <c r="P739" t="s">
        <v>475</v>
      </c>
      <c r="Q739" s="200" t="s">
        <v>475</v>
      </c>
      <c r="R739" s="200" t="str">
        <f t="shared" si="101"/>
        <v/>
      </c>
      <c r="S739" s="201"/>
      <c r="T739" t="s">
        <v>475</v>
      </c>
      <c r="U739" s="201"/>
      <c r="W739" s="201"/>
      <c r="X739" s="202">
        <v>0</v>
      </c>
      <c r="Y739" s="200" t="s">
        <v>475</v>
      </c>
      <c r="Z739" s="5" t="s">
        <v>475</v>
      </c>
      <c r="AA739" s="200" t="str">
        <f t="shared" si="96"/>
        <v/>
      </c>
      <c r="AB739" s="200" t="str">
        <f t="shared" si="97"/>
        <v/>
      </c>
      <c r="AC739" s="201"/>
      <c r="AD739" s="201"/>
      <c r="AE739" s="77">
        <f t="shared" si="98"/>
        <v>0</v>
      </c>
      <c r="AF739" s="77">
        <f t="shared" si="99"/>
        <v>0</v>
      </c>
      <c r="AG739" s="77">
        <f t="array" ref="AG739">IFERROR($D739*U,0)</f>
        <v>0</v>
      </c>
      <c r="AH739" s="77">
        <f t="shared" si="102"/>
        <v>0</v>
      </c>
      <c r="AI739" s="77">
        <f t="shared" si="102"/>
        <v>0</v>
      </c>
      <c r="AJ739" s="203"/>
      <c r="AK739" s="203"/>
      <c r="AL739" s="203"/>
      <c r="AM739" s="203"/>
      <c r="AN739" t="s">
        <v>475</v>
      </c>
      <c r="AO739" t="s">
        <v>475</v>
      </c>
      <c r="AP739" t="s">
        <v>475</v>
      </c>
    </row>
    <row r="740" spans="1:43" customFormat="1" x14ac:dyDescent="0.25">
      <c r="A740" s="198">
        <v>45291</v>
      </c>
      <c r="B740" t="s">
        <v>2108</v>
      </c>
      <c r="C740" t="s">
        <v>2109</v>
      </c>
      <c r="D740" s="5">
        <f t="shared" si="100"/>
        <v>2246949.7899999991</v>
      </c>
      <c r="E740" s="199">
        <v>1</v>
      </c>
      <c r="F740" s="5">
        <v>14717957.84</v>
      </c>
      <c r="G740" s="5">
        <v>12471008.050000001</v>
      </c>
      <c r="H740" s="1" t="s">
        <v>23</v>
      </c>
      <c r="I740" t="s">
        <v>500</v>
      </c>
      <c r="J740" t="s">
        <v>504</v>
      </c>
      <c r="K740">
        <v>1</v>
      </c>
      <c r="L740" t="s">
        <v>500</v>
      </c>
      <c r="N740" t="s">
        <v>24</v>
      </c>
      <c r="O740" s="5" t="str">
        <f t="shared" si="95"/>
        <v>N</v>
      </c>
      <c r="P740" t="s">
        <v>475</v>
      </c>
      <c r="Q740" s="200" t="s">
        <v>475</v>
      </c>
      <c r="R740" s="200" t="str">
        <f t="shared" si="101"/>
        <v/>
      </c>
      <c r="S740" s="201"/>
      <c r="T740" t="s">
        <v>475</v>
      </c>
      <c r="U740" s="201"/>
      <c r="W740" s="201"/>
      <c r="X740" s="202">
        <v>0</v>
      </c>
      <c r="Y740" s="200" t="s">
        <v>475</v>
      </c>
      <c r="Z740" s="5" t="s">
        <v>475</v>
      </c>
      <c r="AA740" s="200" t="str">
        <f t="shared" si="96"/>
        <v/>
      </c>
      <c r="AB740" s="200" t="str">
        <f t="shared" si="97"/>
        <v/>
      </c>
      <c r="AC740" s="201"/>
      <c r="AD740" s="201"/>
      <c r="AE740" s="77">
        <f t="shared" si="98"/>
        <v>0</v>
      </c>
      <c r="AF740" s="77">
        <f t="shared" si="99"/>
        <v>0</v>
      </c>
      <c r="AG740" s="77">
        <f t="array" ref="AG740">IFERROR($D740*U,0)</f>
        <v>0</v>
      </c>
      <c r="AH740" s="77">
        <f t="shared" si="102"/>
        <v>0</v>
      </c>
      <c r="AI740" s="77">
        <f t="shared" si="102"/>
        <v>0</v>
      </c>
      <c r="AJ740" s="203"/>
      <c r="AK740" s="203"/>
      <c r="AL740" s="203"/>
      <c r="AM740" s="203"/>
      <c r="AN740" t="s">
        <v>475</v>
      </c>
      <c r="AO740" t="s">
        <v>475</v>
      </c>
      <c r="AP740" t="s">
        <v>475</v>
      </c>
    </row>
    <row r="741" spans="1:43" customFormat="1" x14ac:dyDescent="0.25">
      <c r="A741" s="198">
        <v>45291</v>
      </c>
      <c r="B741" t="s">
        <v>2110</v>
      </c>
      <c r="C741" t="s">
        <v>2111</v>
      </c>
      <c r="D741" s="5">
        <f t="shared" si="100"/>
        <v>511035.82000000007</v>
      </c>
      <c r="E741" s="199">
        <v>1</v>
      </c>
      <c r="F741" s="5">
        <v>854254.08000000007</v>
      </c>
      <c r="G741" s="5">
        <v>343218.26</v>
      </c>
      <c r="H741" s="1" t="s">
        <v>24</v>
      </c>
      <c r="I741" t="s">
        <v>473</v>
      </c>
      <c r="J741" t="s">
        <v>474</v>
      </c>
      <c r="K741">
        <v>0</v>
      </c>
      <c r="L741" t="s">
        <v>473</v>
      </c>
      <c r="M741" t="s">
        <v>473</v>
      </c>
      <c r="N741" t="s">
        <v>23</v>
      </c>
      <c r="O741" s="5" t="str">
        <f t="shared" si="95"/>
        <v>N</v>
      </c>
      <c r="P741" t="s">
        <v>475</v>
      </c>
      <c r="Q741" s="200" t="s">
        <v>475</v>
      </c>
      <c r="R741" s="200" t="str">
        <f t="shared" si="101"/>
        <v/>
      </c>
      <c r="S741" s="201"/>
      <c r="T741" t="s">
        <v>475</v>
      </c>
      <c r="U741" s="201"/>
      <c r="W741" s="201"/>
      <c r="X741" s="202">
        <v>0</v>
      </c>
      <c r="Y741" s="200" t="s">
        <v>475</v>
      </c>
      <c r="Z741" s="5" t="s">
        <v>475</v>
      </c>
      <c r="AA741" s="200" t="str">
        <f t="shared" si="96"/>
        <v/>
      </c>
      <c r="AB741" s="200" t="str">
        <f t="shared" si="97"/>
        <v/>
      </c>
      <c r="AC741" s="201"/>
      <c r="AD741" s="201"/>
      <c r="AE741" s="77">
        <f t="shared" si="98"/>
        <v>0</v>
      </c>
      <c r="AF741" s="77">
        <f t="shared" si="99"/>
        <v>0</v>
      </c>
      <c r="AG741" s="77">
        <f t="array" ref="AG741">IFERROR($D741*U,0)</f>
        <v>0</v>
      </c>
      <c r="AH741" s="77">
        <f t="shared" si="102"/>
        <v>0</v>
      </c>
      <c r="AI741" s="77">
        <f t="shared" si="102"/>
        <v>0</v>
      </c>
      <c r="AJ741" s="203"/>
      <c r="AK741" s="203"/>
      <c r="AL741" s="203"/>
      <c r="AM741" s="203"/>
      <c r="AN741" t="s">
        <v>475</v>
      </c>
      <c r="AO741" t="s">
        <v>475</v>
      </c>
      <c r="AP741" t="s">
        <v>475</v>
      </c>
    </row>
    <row r="742" spans="1:43" customFormat="1" x14ac:dyDescent="0.25">
      <c r="A742" s="198">
        <v>45291</v>
      </c>
      <c r="B742" t="s">
        <v>2112</v>
      </c>
      <c r="C742" t="s">
        <v>2113</v>
      </c>
      <c r="D742" s="5">
        <f t="shared" si="100"/>
        <v>387722.93000000005</v>
      </c>
      <c r="E742" s="199">
        <v>1</v>
      </c>
      <c r="F742" s="5">
        <v>389133.03</v>
      </c>
      <c r="G742" s="5">
        <v>1410.1</v>
      </c>
      <c r="H742" s="1" t="s">
        <v>23</v>
      </c>
      <c r="I742" t="s">
        <v>500</v>
      </c>
      <c r="J742" t="s">
        <v>474</v>
      </c>
      <c r="K742">
        <v>0</v>
      </c>
      <c r="L742" t="s">
        <v>500</v>
      </c>
      <c r="M742" s="208" t="s">
        <v>483</v>
      </c>
      <c r="N742" t="s">
        <v>23</v>
      </c>
      <c r="O742" s="5" t="str">
        <f t="shared" si="95"/>
        <v>N</v>
      </c>
      <c r="P742" t="s">
        <v>475</v>
      </c>
      <c r="Q742" s="200" t="s">
        <v>475</v>
      </c>
      <c r="R742" s="200" t="str">
        <f t="shared" si="101"/>
        <v/>
      </c>
      <c r="S742" s="201"/>
      <c r="T742" t="s">
        <v>475</v>
      </c>
      <c r="U742" s="201"/>
      <c r="W742" s="201"/>
      <c r="X742" s="202">
        <v>0</v>
      </c>
      <c r="Y742" s="200" t="s">
        <v>475</v>
      </c>
      <c r="Z742" s="5" t="s">
        <v>475</v>
      </c>
      <c r="AA742" s="200" t="str">
        <f t="shared" si="96"/>
        <v/>
      </c>
      <c r="AB742" s="200" t="str">
        <f t="shared" si="97"/>
        <v/>
      </c>
      <c r="AC742" s="201"/>
      <c r="AD742" s="201"/>
      <c r="AE742" s="77">
        <f t="shared" si="98"/>
        <v>0</v>
      </c>
      <c r="AF742" s="77">
        <f t="shared" si="99"/>
        <v>0</v>
      </c>
      <c r="AG742" s="77">
        <f t="array" ref="AG742">IFERROR($D742*U,0)</f>
        <v>0</v>
      </c>
      <c r="AH742" s="77">
        <f t="shared" si="102"/>
        <v>0</v>
      </c>
      <c r="AI742" s="77">
        <f t="shared" si="102"/>
        <v>0</v>
      </c>
      <c r="AJ742" s="203"/>
      <c r="AK742" s="203"/>
      <c r="AL742" s="203"/>
      <c r="AM742" s="203"/>
      <c r="AN742" t="s">
        <v>25</v>
      </c>
      <c r="AO742" t="s">
        <v>2114</v>
      </c>
      <c r="AP742" t="s">
        <v>475</v>
      </c>
    </row>
    <row r="743" spans="1:43" customFormat="1" x14ac:dyDescent="0.25">
      <c r="A743" s="198">
        <v>45291</v>
      </c>
      <c r="B743" t="s">
        <v>2115</v>
      </c>
      <c r="C743" t="s">
        <v>2116</v>
      </c>
      <c r="D743" s="5">
        <f t="shared" si="100"/>
        <v>238611.99</v>
      </c>
      <c r="E743" s="199">
        <v>1</v>
      </c>
      <c r="F743" s="5">
        <v>922640.79</v>
      </c>
      <c r="G743" s="5">
        <v>684028.8</v>
      </c>
      <c r="H743" s="1" t="s">
        <v>24</v>
      </c>
      <c r="I743" t="s">
        <v>473</v>
      </c>
      <c r="J743" t="s">
        <v>474</v>
      </c>
      <c r="K743">
        <v>0</v>
      </c>
      <c r="L743" t="s">
        <v>473</v>
      </c>
      <c r="M743" t="s">
        <v>473</v>
      </c>
      <c r="N743" t="s">
        <v>23</v>
      </c>
      <c r="O743" s="5" t="str">
        <f t="shared" si="95"/>
        <v>N</v>
      </c>
      <c r="P743" t="s">
        <v>475</v>
      </c>
      <c r="Q743" s="200" t="s">
        <v>475</v>
      </c>
      <c r="R743" s="200" t="str">
        <f t="shared" si="101"/>
        <v/>
      </c>
      <c r="S743" s="201"/>
      <c r="T743" t="s">
        <v>475</v>
      </c>
      <c r="U743" s="201"/>
      <c r="W743" s="201"/>
      <c r="X743" s="202">
        <v>0</v>
      </c>
      <c r="Y743" s="200" t="s">
        <v>475</v>
      </c>
      <c r="Z743" s="5" t="s">
        <v>475</v>
      </c>
      <c r="AA743" s="200" t="str">
        <f t="shared" si="96"/>
        <v/>
      </c>
      <c r="AB743" s="200" t="str">
        <f t="shared" si="97"/>
        <v/>
      </c>
      <c r="AC743" s="201"/>
      <c r="AD743" s="201"/>
      <c r="AE743" s="77">
        <f t="shared" si="98"/>
        <v>0</v>
      </c>
      <c r="AF743" s="77">
        <f t="shared" si="99"/>
        <v>0</v>
      </c>
      <c r="AG743" s="77">
        <f t="array" ref="AG743">IFERROR($D743*U,0)</f>
        <v>0</v>
      </c>
      <c r="AH743" s="77">
        <f t="shared" si="102"/>
        <v>0</v>
      </c>
      <c r="AI743" s="77">
        <f t="shared" si="102"/>
        <v>0</v>
      </c>
      <c r="AJ743" s="203"/>
      <c r="AK743" s="203"/>
      <c r="AL743" s="203"/>
      <c r="AM743" s="203"/>
      <c r="AN743" t="s">
        <v>475</v>
      </c>
      <c r="AO743" t="s">
        <v>475</v>
      </c>
      <c r="AP743" t="s">
        <v>475</v>
      </c>
    </row>
    <row r="744" spans="1:43" customFormat="1" x14ac:dyDescent="0.25">
      <c r="A744" s="198">
        <v>45291</v>
      </c>
      <c r="B744" t="s">
        <v>2117</v>
      </c>
      <c r="C744" t="s">
        <v>2118</v>
      </c>
      <c r="D744" s="5">
        <f t="shared" si="100"/>
        <v>683502.20000000007</v>
      </c>
      <c r="E744" s="199">
        <v>0</v>
      </c>
      <c r="F744" s="5">
        <v>683502.20000000007</v>
      </c>
      <c r="G744" s="5">
        <v>0</v>
      </c>
      <c r="H744" s="1" t="s">
        <v>24</v>
      </c>
      <c r="I744" t="s">
        <v>473</v>
      </c>
      <c r="J744" t="s">
        <v>474</v>
      </c>
      <c r="K744">
        <v>0</v>
      </c>
      <c r="L744" t="s">
        <v>473</v>
      </c>
      <c r="M744" t="s">
        <v>473</v>
      </c>
      <c r="N744" t="s">
        <v>23</v>
      </c>
      <c r="O744" s="5" t="str">
        <f t="shared" si="95"/>
        <v>N</v>
      </c>
      <c r="P744" t="s">
        <v>475</v>
      </c>
      <c r="Q744" s="200" t="s">
        <v>475</v>
      </c>
      <c r="R744" s="200" t="str">
        <f t="shared" si="101"/>
        <v/>
      </c>
      <c r="S744" s="201"/>
      <c r="T744" t="s">
        <v>475</v>
      </c>
      <c r="U744" s="201"/>
      <c r="W744" s="201"/>
      <c r="X744" s="202">
        <v>0</v>
      </c>
      <c r="Y744" s="200" t="s">
        <v>475</v>
      </c>
      <c r="Z744" s="5" t="s">
        <v>475</v>
      </c>
      <c r="AA744" s="200" t="str">
        <f t="shared" si="96"/>
        <v/>
      </c>
      <c r="AB744" s="200" t="str">
        <f t="shared" si="97"/>
        <v/>
      </c>
      <c r="AC744" s="201"/>
      <c r="AD744" s="201"/>
      <c r="AE744" s="77">
        <f t="shared" si="98"/>
        <v>0</v>
      </c>
      <c r="AF744" s="77">
        <f t="shared" si="99"/>
        <v>0</v>
      </c>
      <c r="AG744" s="77">
        <f t="array" ref="AG744">IFERROR($D744*U,0)</f>
        <v>0</v>
      </c>
      <c r="AH744" s="77">
        <f t="shared" si="102"/>
        <v>0</v>
      </c>
      <c r="AI744" s="77">
        <f t="shared" si="102"/>
        <v>0</v>
      </c>
      <c r="AJ744" s="203"/>
      <c r="AK744" s="203"/>
      <c r="AL744" s="203"/>
      <c r="AM744" s="203"/>
      <c r="AN744" t="s">
        <v>475</v>
      </c>
      <c r="AO744" t="s">
        <v>475</v>
      </c>
      <c r="AP744" t="s">
        <v>475</v>
      </c>
    </row>
    <row r="745" spans="1:43" customFormat="1" x14ac:dyDescent="0.25">
      <c r="A745" s="198">
        <v>45291</v>
      </c>
      <c r="B745" t="s">
        <v>2119</v>
      </c>
      <c r="C745" t="s">
        <v>2120</v>
      </c>
      <c r="D745" s="5">
        <f t="shared" si="100"/>
        <v>0</v>
      </c>
      <c r="E745" s="199">
        <v>1</v>
      </c>
      <c r="F745" s="5">
        <v>189501</v>
      </c>
      <c r="G745" s="5">
        <v>2367633.54</v>
      </c>
      <c r="H745" s="1" t="s">
        <v>23</v>
      </c>
      <c r="I745" t="s">
        <v>500</v>
      </c>
      <c r="J745" t="s">
        <v>474</v>
      </c>
      <c r="K745">
        <v>0</v>
      </c>
      <c r="L745" t="s">
        <v>500</v>
      </c>
      <c r="M745" s="208" t="s">
        <v>483</v>
      </c>
      <c r="N745" t="s">
        <v>23</v>
      </c>
      <c r="O745" s="5" t="str">
        <f t="shared" si="95"/>
        <v>N</v>
      </c>
      <c r="P745" s="208" t="s">
        <v>487</v>
      </c>
      <c r="Q745" s="200" t="s">
        <v>475</v>
      </c>
      <c r="R745" s="204">
        <v>0.92100000000000004</v>
      </c>
      <c r="S745" s="201"/>
      <c r="T745" s="208">
        <v>9.4E-2</v>
      </c>
      <c r="U745" s="201"/>
      <c r="V745" s="208">
        <v>1</v>
      </c>
      <c r="W745" s="201"/>
      <c r="X745" s="202">
        <v>0</v>
      </c>
      <c r="Y745" s="200" t="s">
        <v>475</v>
      </c>
      <c r="Z745" s="205">
        <v>9.4E-2</v>
      </c>
      <c r="AA745" s="200" t="str">
        <f t="shared" si="96"/>
        <v/>
      </c>
      <c r="AB745" s="200">
        <f t="shared" si="97"/>
        <v>9.4E-2</v>
      </c>
      <c r="AC745" s="201"/>
      <c r="AD745" s="201"/>
      <c r="AE745" s="77">
        <f t="shared" si="98"/>
        <v>0</v>
      </c>
      <c r="AF745" s="77">
        <f t="shared" si="99"/>
        <v>0</v>
      </c>
      <c r="AG745" s="77">
        <f t="array" ref="AG745">IFERROR($D745*U,0)</f>
        <v>0</v>
      </c>
      <c r="AH745" s="77">
        <f t="shared" si="102"/>
        <v>0</v>
      </c>
      <c r="AI745" s="77">
        <f t="shared" si="102"/>
        <v>0</v>
      </c>
      <c r="AJ745" s="203"/>
      <c r="AK745" s="203"/>
      <c r="AL745" s="203"/>
      <c r="AM745" s="203"/>
      <c r="AN745" t="s">
        <v>25</v>
      </c>
      <c r="AO745" t="s">
        <v>549</v>
      </c>
      <c r="AP745" t="s">
        <v>550</v>
      </c>
      <c r="AQ745" s="208" t="s">
        <v>490</v>
      </c>
    </row>
    <row r="746" spans="1:43" customFormat="1" x14ac:dyDescent="0.25">
      <c r="A746" s="198">
        <v>45291</v>
      </c>
      <c r="B746" t="s">
        <v>2121</v>
      </c>
      <c r="C746" t="s">
        <v>2122</v>
      </c>
      <c r="D746" s="5">
        <f t="shared" si="100"/>
        <v>0</v>
      </c>
      <c r="E746" s="199">
        <v>1</v>
      </c>
      <c r="F746" s="5">
        <v>75647.37000000001</v>
      </c>
      <c r="G746" s="5">
        <v>131997.6</v>
      </c>
      <c r="H746" s="1" t="s">
        <v>24</v>
      </c>
      <c r="I746" t="s">
        <v>473</v>
      </c>
      <c r="J746" t="s">
        <v>474</v>
      </c>
      <c r="K746">
        <v>0</v>
      </c>
      <c r="L746" t="s">
        <v>473</v>
      </c>
      <c r="M746" t="s">
        <v>473</v>
      </c>
      <c r="N746" t="s">
        <v>23</v>
      </c>
      <c r="O746" s="5" t="str">
        <f t="shared" si="95"/>
        <v>N</v>
      </c>
      <c r="P746" t="s">
        <v>475</v>
      </c>
      <c r="Q746" s="200" t="s">
        <v>475</v>
      </c>
      <c r="R746" s="200" t="str">
        <f t="shared" ref="R746:R754" si="103">IFERROR(V746*Q746,"")</f>
        <v/>
      </c>
      <c r="S746" s="201"/>
      <c r="T746" t="s">
        <v>475</v>
      </c>
      <c r="U746" s="201"/>
      <c r="W746" s="201"/>
      <c r="X746" s="202">
        <v>0</v>
      </c>
      <c r="Y746" s="200" t="s">
        <v>475</v>
      </c>
      <c r="Z746" s="5" t="s">
        <v>475</v>
      </c>
      <c r="AA746" s="200" t="str">
        <f t="shared" si="96"/>
        <v/>
      </c>
      <c r="AB746" s="200" t="str">
        <f t="shared" si="97"/>
        <v/>
      </c>
      <c r="AC746" s="201"/>
      <c r="AD746" s="201"/>
      <c r="AE746" s="77">
        <f t="shared" si="98"/>
        <v>0</v>
      </c>
      <c r="AF746" s="77">
        <f t="shared" si="99"/>
        <v>0</v>
      </c>
      <c r="AG746" s="77">
        <f t="array" ref="AG746">IFERROR($D746*U,0)</f>
        <v>0</v>
      </c>
      <c r="AH746" s="77">
        <f t="shared" si="102"/>
        <v>0</v>
      </c>
      <c r="AI746" s="77">
        <f t="shared" si="102"/>
        <v>0</v>
      </c>
      <c r="AJ746" s="203"/>
      <c r="AK746" s="203"/>
      <c r="AL746" s="203"/>
      <c r="AM746" s="203"/>
      <c r="AN746" t="s">
        <v>475</v>
      </c>
      <c r="AO746" t="s">
        <v>475</v>
      </c>
      <c r="AP746" t="s">
        <v>475</v>
      </c>
    </row>
    <row r="747" spans="1:43" customFormat="1" x14ac:dyDescent="0.25">
      <c r="A747" s="198">
        <v>45291</v>
      </c>
      <c r="B747" t="s">
        <v>2123</v>
      </c>
      <c r="C747" t="s">
        <v>2124</v>
      </c>
      <c r="D747" s="5">
        <f t="shared" si="100"/>
        <v>0</v>
      </c>
      <c r="E747" s="199">
        <v>1</v>
      </c>
      <c r="F747" s="5">
        <v>96263.85</v>
      </c>
      <c r="G747" s="5">
        <v>169169.81</v>
      </c>
      <c r="H747" s="1" t="s">
        <v>24</v>
      </c>
      <c r="I747" t="s">
        <v>473</v>
      </c>
      <c r="J747" t="s">
        <v>474</v>
      </c>
      <c r="K747">
        <v>0</v>
      </c>
      <c r="L747" t="s">
        <v>473</v>
      </c>
      <c r="M747" t="s">
        <v>473</v>
      </c>
      <c r="N747" t="s">
        <v>23</v>
      </c>
      <c r="O747" s="5" t="str">
        <f t="shared" si="95"/>
        <v>N</v>
      </c>
      <c r="P747" t="s">
        <v>475</v>
      </c>
      <c r="Q747" s="200" t="s">
        <v>475</v>
      </c>
      <c r="R747" s="200" t="str">
        <f t="shared" si="103"/>
        <v/>
      </c>
      <c r="S747" s="201"/>
      <c r="T747" t="s">
        <v>475</v>
      </c>
      <c r="U747" s="201"/>
      <c r="W747" s="201"/>
      <c r="X747" s="202">
        <v>0</v>
      </c>
      <c r="Y747" s="200" t="s">
        <v>475</v>
      </c>
      <c r="Z747" s="5" t="s">
        <v>475</v>
      </c>
      <c r="AA747" s="200" t="str">
        <f t="shared" si="96"/>
        <v/>
      </c>
      <c r="AB747" s="200" t="str">
        <f t="shared" si="97"/>
        <v/>
      </c>
      <c r="AC747" s="201"/>
      <c r="AD747" s="201"/>
      <c r="AE747" s="77">
        <f t="shared" si="98"/>
        <v>0</v>
      </c>
      <c r="AF747" s="77">
        <f t="shared" si="99"/>
        <v>0</v>
      </c>
      <c r="AG747" s="77">
        <f t="array" ref="AG747">IFERROR($D747*U,0)</f>
        <v>0</v>
      </c>
      <c r="AH747" s="77">
        <f t="shared" si="102"/>
        <v>0</v>
      </c>
      <c r="AI747" s="77">
        <f t="shared" si="102"/>
        <v>0</v>
      </c>
      <c r="AJ747" s="203"/>
      <c r="AK747" s="203"/>
      <c r="AL747" s="203"/>
      <c r="AM747" s="203"/>
      <c r="AN747" t="s">
        <v>475</v>
      </c>
      <c r="AO747" t="s">
        <v>475</v>
      </c>
      <c r="AP747" t="s">
        <v>475</v>
      </c>
    </row>
    <row r="748" spans="1:43" customFormat="1" x14ac:dyDescent="0.25">
      <c r="A748" s="198">
        <v>45291</v>
      </c>
      <c r="B748" t="s">
        <v>2125</v>
      </c>
      <c r="C748" t="s">
        <v>2126</v>
      </c>
      <c r="D748" s="5">
        <f t="shared" si="100"/>
        <v>3467860.5</v>
      </c>
      <c r="E748" s="199">
        <v>1</v>
      </c>
      <c r="F748" s="5">
        <v>5855626.5</v>
      </c>
      <c r="G748" s="5">
        <v>2387766</v>
      </c>
      <c r="H748" s="1" t="s">
        <v>24</v>
      </c>
      <c r="I748" t="s">
        <v>473</v>
      </c>
      <c r="J748" t="s">
        <v>474</v>
      </c>
      <c r="K748">
        <v>0</v>
      </c>
      <c r="L748" t="s">
        <v>473</v>
      </c>
      <c r="M748" t="s">
        <v>473</v>
      </c>
      <c r="N748" t="s">
        <v>23</v>
      </c>
      <c r="O748" s="5" t="str">
        <f t="shared" si="95"/>
        <v>N</v>
      </c>
      <c r="P748" t="s">
        <v>475</v>
      </c>
      <c r="Q748" s="200" t="s">
        <v>475</v>
      </c>
      <c r="R748" s="200" t="str">
        <f t="shared" si="103"/>
        <v/>
      </c>
      <c r="S748" s="201"/>
      <c r="T748" t="s">
        <v>475</v>
      </c>
      <c r="U748" s="201"/>
      <c r="W748" s="201"/>
      <c r="X748" s="202">
        <v>0</v>
      </c>
      <c r="Y748" s="200" t="s">
        <v>475</v>
      </c>
      <c r="Z748" s="5" t="s">
        <v>475</v>
      </c>
      <c r="AA748" s="200" t="str">
        <f t="shared" si="96"/>
        <v/>
      </c>
      <c r="AB748" s="200" t="str">
        <f t="shared" si="97"/>
        <v/>
      </c>
      <c r="AC748" s="201"/>
      <c r="AD748" s="201"/>
      <c r="AE748" s="77">
        <f t="shared" si="98"/>
        <v>0</v>
      </c>
      <c r="AF748" s="77">
        <f t="shared" si="99"/>
        <v>0</v>
      </c>
      <c r="AG748" s="77">
        <f t="array" ref="AG748">IFERROR($D748*U,0)</f>
        <v>0</v>
      </c>
      <c r="AH748" s="77">
        <f t="shared" si="102"/>
        <v>0</v>
      </c>
      <c r="AI748" s="77">
        <f t="shared" si="102"/>
        <v>0</v>
      </c>
      <c r="AJ748" s="203"/>
      <c r="AK748" s="203"/>
      <c r="AL748" s="203"/>
      <c r="AM748" s="203"/>
      <c r="AN748" t="s">
        <v>475</v>
      </c>
      <c r="AO748" t="s">
        <v>475</v>
      </c>
      <c r="AP748" t="s">
        <v>475</v>
      </c>
    </row>
    <row r="749" spans="1:43" customFormat="1" x14ac:dyDescent="0.25">
      <c r="A749" s="198">
        <v>45291</v>
      </c>
      <c r="B749" t="s">
        <v>2127</v>
      </c>
      <c r="C749" t="s">
        <v>2128</v>
      </c>
      <c r="D749" s="5">
        <f t="shared" si="100"/>
        <v>1905239.8</v>
      </c>
      <c r="E749" s="199">
        <v>0</v>
      </c>
      <c r="F749" s="5">
        <v>1905239.8</v>
      </c>
      <c r="G749" s="5">
        <v>0</v>
      </c>
      <c r="H749" s="1" t="s">
        <v>23</v>
      </c>
      <c r="I749" t="s">
        <v>500</v>
      </c>
      <c r="J749" t="s">
        <v>474</v>
      </c>
      <c r="K749">
        <v>0</v>
      </c>
      <c r="L749" t="s">
        <v>500</v>
      </c>
      <c r="N749" t="s">
        <v>23</v>
      </c>
      <c r="O749" s="5" t="str">
        <f t="shared" si="95"/>
        <v>N</v>
      </c>
      <c r="P749" t="s">
        <v>475</v>
      </c>
      <c r="Q749" s="200" t="s">
        <v>475</v>
      </c>
      <c r="R749" s="200" t="str">
        <f t="shared" si="103"/>
        <v/>
      </c>
      <c r="S749" s="201"/>
      <c r="T749" t="s">
        <v>475</v>
      </c>
      <c r="U749" s="201"/>
      <c r="W749" s="201"/>
      <c r="X749" s="202">
        <v>0</v>
      </c>
      <c r="Y749" s="200" t="s">
        <v>475</v>
      </c>
      <c r="Z749" s="5" t="s">
        <v>475</v>
      </c>
      <c r="AA749" s="200" t="str">
        <f t="shared" si="96"/>
        <v/>
      </c>
      <c r="AB749" s="200" t="str">
        <f t="shared" si="97"/>
        <v/>
      </c>
      <c r="AC749" s="201"/>
      <c r="AD749" s="201"/>
      <c r="AE749" s="77">
        <f t="shared" si="98"/>
        <v>0</v>
      </c>
      <c r="AF749" s="77">
        <f t="shared" si="99"/>
        <v>0</v>
      </c>
      <c r="AG749" s="77">
        <f t="array" ref="AG749">IFERROR($D749*U,0)</f>
        <v>0</v>
      </c>
      <c r="AH749" s="77">
        <f t="shared" si="102"/>
        <v>0</v>
      </c>
      <c r="AI749" s="77">
        <f t="shared" si="102"/>
        <v>0</v>
      </c>
      <c r="AJ749" s="203"/>
      <c r="AK749" s="203"/>
      <c r="AL749" s="203"/>
      <c r="AM749" s="203"/>
      <c r="AN749" t="s">
        <v>475</v>
      </c>
      <c r="AO749" t="s">
        <v>475</v>
      </c>
      <c r="AP749" t="s">
        <v>475</v>
      </c>
    </row>
    <row r="750" spans="1:43" customFormat="1" x14ac:dyDescent="0.25">
      <c r="A750" s="198">
        <v>45291</v>
      </c>
      <c r="B750" t="s">
        <v>2129</v>
      </c>
      <c r="C750" t="s">
        <v>2130</v>
      </c>
      <c r="D750" s="5">
        <f t="shared" si="100"/>
        <v>64021.799999999988</v>
      </c>
      <c r="E750" s="199">
        <v>1</v>
      </c>
      <c r="F750" s="5">
        <v>174485.4</v>
      </c>
      <c r="G750" s="5">
        <v>110463.6</v>
      </c>
      <c r="H750" s="1" t="s">
        <v>23</v>
      </c>
      <c r="I750" t="s">
        <v>500</v>
      </c>
      <c r="J750" t="s">
        <v>474</v>
      </c>
      <c r="K750">
        <v>0</v>
      </c>
      <c r="L750" t="s">
        <v>500</v>
      </c>
      <c r="M750" s="208" t="s">
        <v>483</v>
      </c>
      <c r="N750" t="s">
        <v>23</v>
      </c>
      <c r="O750" s="5" t="str">
        <f t="shared" si="95"/>
        <v>N</v>
      </c>
      <c r="P750" t="s">
        <v>475</v>
      </c>
      <c r="Q750" s="200" t="s">
        <v>475</v>
      </c>
      <c r="R750" s="200" t="str">
        <f t="shared" si="103"/>
        <v/>
      </c>
      <c r="S750" s="201"/>
      <c r="T750" t="s">
        <v>475</v>
      </c>
      <c r="U750" s="201"/>
      <c r="W750" s="201"/>
      <c r="X750" s="202">
        <v>0</v>
      </c>
      <c r="Y750" s="200" t="s">
        <v>475</v>
      </c>
      <c r="Z750" s="5" t="s">
        <v>475</v>
      </c>
      <c r="AA750" s="200" t="str">
        <f t="shared" si="96"/>
        <v/>
      </c>
      <c r="AB750" s="200" t="str">
        <f t="shared" si="97"/>
        <v/>
      </c>
      <c r="AC750" s="201"/>
      <c r="AD750" s="201"/>
      <c r="AE750" s="77">
        <f t="shared" si="98"/>
        <v>0</v>
      </c>
      <c r="AF750" s="77">
        <f t="shared" si="99"/>
        <v>0</v>
      </c>
      <c r="AG750" s="77">
        <f t="array" ref="AG750">IFERROR($D750*U,0)</f>
        <v>0</v>
      </c>
      <c r="AH750" s="77">
        <f t="shared" si="102"/>
        <v>0</v>
      </c>
      <c r="AI750" s="77">
        <f t="shared" si="102"/>
        <v>0</v>
      </c>
      <c r="AJ750" s="203"/>
      <c r="AK750" s="203"/>
      <c r="AL750" s="203"/>
      <c r="AM750" s="203"/>
      <c r="AN750" t="s">
        <v>25</v>
      </c>
      <c r="AO750" t="s">
        <v>2131</v>
      </c>
    </row>
    <row r="751" spans="1:43" customFormat="1" x14ac:dyDescent="0.25">
      <c r="A751" s="198">
        <v>45291</v>
      </c>
      <c r="B751" t="s">
        <v>2132</v>
      </c>
      <c r="C751" t="s">
        <v>2133</v>
      </c>
      <c r="D751" s="5">
        <f t="shared" si="100"/>
        <v>341748.70999999996</v>
      </c>
      <c r="E751" s="199">
        <v>1</v>
      </c>
      <c r="F751" s="5">
        <v>351747.52999999997</v>
      </c>
      <c r="G751" s="5">
        <v>9998.82</v>
      </c>
      <c r="H751" s="1" t="s">
        <v>24</v>
      </c>
      <c r="I751" t="s">
        <v>473</v>
      </c>
      <c r="J751" t="s">
        <v>474</v>
      </c>
      <c r="K751">
        <v>0</v>
      </c>
      <c r="L751" t="s">
        <v>473</v>
      </c>
      <c r="M751" t="s">
        <v>473</v>
      </c>
      <c r="N751" t="s">
        <v>23</v>
      </c>
      <c r="O751" s="5" t="str">
        <f t="shared" si="95"/>
        <v>N</v>
      </c>
      <c r="P751" t="s">
        <v>475</v>
      </c>
      <c r="Q751" s="200" t="s">
        <v>475</v>
      </c>
      <c r="R751" s="200" t="str">
        <f t="shared" si="103"/>
        <v/>
      </c>
      <c r="S751" s="201"/>
      <c r="T751" t="s">
        <v>475</v>
      </c>
      <c r="U751" s="201"/>
      <c r="W751" s="201"/>
      <c r="X751" s="202">
        <v>0</v>
      </c>
      <c r="Y751" s="200" t="s">
        <v>475</v>
      </c>
      <c r="Z751" s="5" t="s">
        <v>475</v>
      </c>
      <c r="AA751" s="200" t="str">
        <f t="shared" si="96"/>
        <v/>
      </c>
      <c r="AB751" s="200" t="str">
        <f t="shared" si="97"/>
        <v/>
      </c>
      <c r="AC751" s="201"/>
      <c r="AD751" s="201"/>
      <c r="AE751" s="77">
        <f t="shared" si="98"/>
        <v>0</v>
      </c>
      <c r="AF751" s="77">
        <f t="shared" si="99"/>
        <v>0</v>
      </c>
      <c r="AG751" s="77">
        <f t="array" ref="AG751">IFERROR($D751*U,0)</f>
        <v>0</v>
      </c>
      <c r="AH751" s="77">
        <f t="shared" si="102"/>
        <v>0</v>
      </c>
      <c r="AI751" s="77">
        <f t="shared" si="102"/>
        <v>0</v>
      </c>
      <c r="AJ751" s="203"/>
      <c r="AK751" s="203"/>
      <c r="AL751" s="203"/>
      <c r="AM751" s="203"/>
      <c r="AN751" t="s">
        <v>475</v>
      </c>
      <c r="AO751" t="s">
        <v>475</v>
      </c>
      <c r="AP751" t="s">
        <v>475</v>
      </c>
    </row>
    <row r="752" spans="1:43" customFormat="1" x14ac:dyDescent="0.25">
      <c r="A752" s="198">
        <v>45291</v>
      </c>
      <c r="B752" t="s">
        <v>2134</v>
      </c>
      <c r="C752" t="s">
        <v>2135</v>
      </c>
      <c r="D752" s="5">
        <f t="shared" si="100"/>
        <v>846936.73000000021</v>
      </c>
      <c r="E752" s="199">
        <v>1</v>
      </c>
      <c r="F752" s="5">
        <v>1150034.7000000002</v>
      </c>
      <c r="G752" s="5">
        <v>303097.96999999997</v>
      </c>
      <c r="H752" s="1" t="s">
        <v>24</v>
      </c>
      <c r="I752" t="s">
        <v>473</v>
      </c>
      <c r="J752" t="s">
        <v>474</v>
      </c>
      <c r="K752">
        <v>0</v>
      </c>
      <c r="L752" t="s">
        <v>473</v>
      </c>
      <c r="M752" t="s">
        <v>473</v>
      </c>
      <c r="N752" t="s">
        <v>23</v>
      </c>
      <c r="O752" s="5" t="str">
        <f t="shared" si="95"/>
        <v>N</v>
      </c>
      <c r="P752" t="s">
        <v>475</v>
      </c>
      <c r="Q752" s="200" t="s">
        <v>475</v>
      </c>
      <c r="R752" s="200" t="str">
        <f t="shared" si="103"/>
        <v/>
      </c>
      <c r="S752" s="201"/>
      <c r="T752" t="s">
        <v>475</v>
      </c>
      <c r="U752" s="201"/>
      <c r="W752" s="201"/>
      <c r="X752" s="202">
        <v>0</v>
      </c>
      <c r="Y752" s="200" t="s">
        <v>475</v>
      </c>
      <c r="Z752" s="5" t="s">
        <v>475</v>
      </c>
      <c r="AA752" s="200" t="str">
        <f t="shared" si="96"/>
        <v/>
      </c>
      <c r="AB752" s="200" t="str">
        <f t="shared" si="97"/>
        <v/>
      </c>
      <c r="AC752" s="201"/>
      <c r="AD752" s="201"/>
      <c r="AE752" s="77">
        <f t="shared" si="98"/>
        <v>0</v>
      </c>
      <c r="AF752" s="77">
        <f t="shared" si="99"/>
        <v>0</v>
      </c>
      <c r="AG752" s="77">
        <f t="array" ref="AG752">IFERROR($D752*U,0)</f>
        <v>0</v>
      </c>
      <c r="AH752" s="77">
        <f t="shared" si="102"/>
        <v>0</v>
      </c>
      <c r="AI752" s="77">
        <f t="shared" si="102"/>
        <v>0</v>
      </c>
      <c r="AJ752" s="203"/>
      <c r="AK752" s="203"/>
      <c r="AL752" s="203"/>
      <c r="AM752" s="203"/>
      <c r="AN752" t="s">
        <v>475</v>
      </c>
      <c r="AO752" t="s">
        <v>475</v>
      </c>
      <c r="AP752" t="s">
        <v>475</v>
      </c>
    </row>
    <row r="753" spans="1:43" customFormat="1" x14ac:dyDescent="0.25">
      <c r="A753" s="198">
        <v>45291</v>
      </c>
      <c r="B753" t="s">
        <v>2136</v>
      </c>
      <c r="C753" t="s">
        <v>2137</v>
      </c>
      <c r="D753" s="5">
        <f t="shared" si="100"/>
        <v>0</v>
      </c>
      <c r="E753" s="199">
        <v>1</v>
      </c>
      <c r="F753" s="5">
        <v>196910.94</v>
      </c>
      <c r="G753" s="5">
        <v>290194.40999999997</v>
      </c>
      <c r="H753" s="1" t="s">
        <v>23</v>
      </c>
      <c r="I753" t="s">
        <v>500</v>
      </c>
      <c r="J753" t="s">
        <v>474</v>
      </c>
      <c r="K753">
        <v>0</v>
      </c>
      <c r="L753" t="s">
        <v>500</v>
      </c>
      <c r="N753" t="s">
        <v>23</v>
      </c>
      <c r="O753" s="5" t="str">
        <f t="shared" si="95"/>
        <v>N</v>
      </c>
      <c r="P753" t="s">
        <v>475</v>
      </c>
      <c r="Q753" s="200" t="s">
        <v>475</v>
      </c>
      <c r="R753" s="200" t="str">
        <f t="shared" si="103"/>
        <v/>
      </c>
      <c r="S753" s="201"/>
      <c r="T753" t="s">
        <v>475</v>
      </c>
      <c r="U753" s="201"/>
      <c r="W753" s="201"/>
      <c r="X753" s="202">
        <v>0</v>
      </c>
      <c r="Y753" s="200" t="s">
        <v>475</v>
      </c>
      <c r="Z753" s="5" t="s">
        <v>475</v>
      </c>
      <c r="AA753" s="200" t="str">
        <f t="shared" si="96"/>
        <v/>
      </c>
      <c r="AB753" s="200" t="str">
        <f t="shared" si="97"/>
        <v/>
      </c>
      <c r="AC753" s="201"/>
      <c r="AD753" s="201"/>
      <c r="AE753" s="77">
        <f t="shared" si="98"/>
        <v>0</v>
      </c>
      <c r="AF753" s="77">
        <f t="shared" si="99"/>
        <v>0</v>
      </c>
      <c r="AG753" s="77">
        <f t="array" ref="AG753">IFERROR($D753*U,0)</f>
        <v>0</v>
      </c>
      <c r="AH753" s="77">
        <f t="shared" si="102"/>
        <v>0</v>
      </c>
      <c r="AI753" s="77">
        <f t="shared" si="102"/>
        <v>0</v>
      </c>
      <c r="AJ753" s="203"/>
      <c r="AK753" s="203"/>
      <c r="AL753" s="203"/>
      <c r="AM753" s="203"/>
      <c r="AN753" t="s">
        <v>475</v>
      </c>
      <c r="AO753" t="s">
        <v>475</v>
      </c>
      <c r="AP753" t="s">
        <v>475</v>
      </c>
    </row>
    <row r="754" spans="1:43" customFormat="1" x14ac:dyDescent="0.25">
      <c r="A754" s="198">
        <v>45291</v>
      </c>
      <c r="B754" t="s">
        <v>2138</v>
      </c>
      <c r="C754" t="s">
        <v>2139</v>
      </c>
      <c r="D754" s="5">
        <f t="shared" si="100"/>
        <v>0</v>
      </c>
      <c r="E754" s="199">
        <v>1</v>
      </c>
      <c r="F754" s="5">
        <v>18301.5</v>
      </c>
      <c r="G754" s="5">
        <v>19684.599999999999</v>
      </c>
      <c r="H754" s="1" t="s">
        <v>24</v>
      </c>
      <c r="I754" t="s">
        <v>473</v>
      </c>
      <c r="J754" t="s">
        <v>474</v>
      </c>
      <c r="K754">
        <v>0</v>
      </c>
      <c r="L754" t="s">
        <v>473</v>
      </c>
      <c r="M754" t="s">
        <v>473</v>
      </c>
      <c r="N754" t="s">
        <v>23</v>
      </c>
      <c r="O754" s="5" t="str">
        <f t="shared" si="95"/>
        <v>N</v>
      </c>
      <c r="P754" t="s">
        <v>475</v>
      </c>
      <c r="Q754" s="200" t="s">
        <v>475</v>
      </c>
      <c r="R754" s="200" t="str">
        <f t="shared" si="103"/>
        <v/>
      </c>
      <c r="S754" s="201"/>
      <c r="T754" t="s">
        <v>475</v>
      </c>
      <c r="U754" s="201"/>
      <c r="W754" s="201"/>
      <c r="X754" s="202">
        <v>0</v>
      </c>
      <c r="Y754" s="200" t="s">
        <v>475</v>
      </c>
      <c r="Z754" s="5" t="s">
        <v>475</v>
      </c>
      <c r="AA754" s="200" t="str">
        <f t="shared" si="96"/>
        <v/>
      </c>
      <c r="AB754" s="200" t="str">
        <f t="shared" si="97"/>
        <v/>
      </c>
      <c r="AC754" s="201"/>
      <c r="AD754" s="201"/>
      <c r="AE754" s="77">
        <f t="shared" si="98"/>
        <v>0</v>
      </c>
      <c r="AF754" s="77">
        <f t="shared" si="99"/>
        <v>0</v>
      </c>
      <c r="AG754" s="77">
        <f t="array" ref="AG754">IFERROR($D754*U,0)</f>
        <v>0</v>
      </c>
      <c r="AH754" s="77">
        <f t="shared" si="102"/>
        <v>0</v>
      </c>
      <c r="AI754" s="77">
        <f t="shared" si="102"/>
        <v>0</v>
      </c>
      <c r="AJ754" s="203"/>
      <c r="AK754" s="203"/>
      <c r="AL754" s="203"/>
      <c r="AM754" s="203"/>
      <c r="AN754" t="s">
        <v>475</v>
      </c>
      <c r="AO754" t="s">
        <v>475</v>
      </c>
      <c r="AP754" t="s">
        <v>475</v>
      </c>
    </row>
    <row r="755" spans="1:43" customFormat="1" x14ac:dyDescent="0.25">
      <c r="A755" s="198">
        <v>45291</v>
      </c>
      <c r="B755" t="s">
        <v>2140</v>
      </c>
      <c r="C755" t="s">
        <v>2141</v>
      </c>
      <c r="D755" s="5">
        <f t="shared" si="100"/>
        <v>59711.520000000004</v>
      </c>
      <c r="E755" s="199">
        <v>1</v>
      </c>
      <c r="F755" s="5">
        <v>61175.520000000004</v>
      </c>
      <c r="G755" s="5">
        <v>1464</v>
      </c>
      <c r="H755" s="1" t="s">
        <v>23</v>
      </c>
      <c r="I755" t="s">
        <v>500</v>
      </c>
      <c r="J755" t="s">
        <v>474</v>
      </c>
      <c r="K755">
        <v>0</v>
      </c>
      <c r="L755" t="s">
        <v>500</v>
      </c>
      <c r="M755" s="208" t="s">
        <v>483</v>
      </c>
      <c r="N755" t="s">
        <v>23</v>
      </c>
      <c r="O755" s="5" t="str">
        <f t="shared" si="95"/>
        <v>N</v>
      </c>
      <c r="P755" s="208" t="s">
        <v>487</v>
      </c>
      <c r="Q755" s="200" t="s">
        <v>475</v>
      </c>
      <c r="R755" s="204">
        <v>0.47499999999999998</v>
      </c>
      <c r="S755" s="201"/>
      <c r="T755" s="208">
        <v>0.33200000000000002</v>
      </c>
      <c r="U755" s="201"/>
      <c r="V755" s="208">
        <v>1</v>
      </c>
      <c r="W755" s="201"/>
      <c r="X755" s="202">
        <v>0</v>
      </c>
      <c r="Y755" s="204">
        <v>1E-3</v>
      </c>
      <c r="Z755" s="205">
        <v>7.0999999999999994E-2</v>
      </c>
      <c r="AA755" s="200">
        <f t="shared" si="96"/>
        <v>1E-3</v>
      </c>
      <c r="AB755" s="200">
        <f t="shared" si="97"/>
        <v>7.0999999999999994E-2</v>
      </c>
      <c r="AC755" s="201"/>
      <c r="AD755" s="201"/>
      <c r="AE755" s="77">
        <f t="shared" si="98"/>
        <v>28362.972000000002</v>
      </c>
      <c r="AF755" s="77">
        <f t="shared" si="99"/>
        <v>19824.224640000004</v>
      </c>
      <c r="AG755" s="77">
        <f t="array" ref="AG755">IFERROR($D755*U,0)</f>
        <v>0</v>
      </c>
      <c r="AH755" s="77">
        <f t="shared" si="102"/>
        <v>59.711520000000007</v>
      </c>
      <c r="AI755" s="77">
        <f t="shared" si="102"/>
        <v>4239.5179200000002</v>
      </c>
      <c r="AJ755" s="203"/>
      <c r="AK755" s="203"/>
      <c r="AL755" s="203"/>
      <c r="AM755" s="203"/>
      <c r="AN755" t="s">
        <v>25</v>
      </c>
      <c r="AO755" t="s">
        <v>2142</v>
      </c>
      <c r="AP755" t="s">
        <v>2143</v>
      </c>
      <c r="AQ755" s="208" t="s">
        <v>490</v>
      </c>
    </row>
    <row r="756" spans="1:43" customFormat="1" x14ac:dyDescent="0.25">
      <c r="A756" s="198">
        <v>45291</v>
      </c>
      <c r="B756" t="s">
        <v>2144</v>
      </c>
      <c r="C756" t="s">
        <v>2145</v>
      </c>
      <c r="D756" s="5">
        <f t="shared" si="100"/>
        <v>37965.660000000003</v>
      </c>
      <c r="E756" s="199">
        <v>1</v>
      </c>
      <c r="F756" s="5">
        <v>39020.450000000004</v>
      </c>
      <c r="G756" s="5">
        <v>1054.79</v>
      </c>
      <c r="H756" s="1" t="s">
        <v>24</v>
      </c>
      <c r="I756" t="s">
        <v>473</v>
      </c>
      <c r="J756" t="s">
        <v>474</v>
      </c>
      <c r="K756">
        <v>0</v>
      </c>
      <c r="L756" t="s">
        <v>473</v>
      </c>
      <c r="M756" t="s">
        <v>473</v>
      </c>
      <c r="N756" t="s">
        <v>23</v>
      </c>
      <c r="O756" s="5" t="str">
        <f t="shared" si="95"/>
        <v>N</v>
      </c>
      <c r="P756" t="s">
        <v>475</v>
      </c>
      <c r="Q756" s="200" t="s">
        <v>475</v>
      </c>
      <c r="R756" s="200" t="str">
        <f t="shared" ref="R756:R779" si="104">IFERROR(V756*Q756,"")</f>
        <v/>
      </c>
      <c r="S756" s="201"/>
      <c r="T756" t="s">
        <v>475</v>
      </c>
      <c r="U756" s="201"/>
      <c r="W756" s="201"/>
      <c r="X756" s="202">
        <v>0</v>
      </c>
      <c r="Y756" s="200" t="s">
        <v>475</v>
      </c>
      <c r="Z756" s="5" t="s">
        <v>475</v>
      </c>
      <c r="AA756" s="200" t="str">
        <f t="shared" si="96"/>
        <v/>
      </c>
      <c r="AB756" s="200" t="str">
        <f t="shared" si="97"/>
        <v/>
      </c>
      <c r="AC756" s="201"/>
      <c r="AD756" s="201"/>
      <c r="AE756" s="77">
        <f t="shared" si="98"/>
        <v>0</v>
      </c>
      <c r="AF756" s="77">
        <f t="shared" si="99"/>
        <v>0</v>
      </c>
      <c r="AG756" s="77">
        <f t="array" ref="AG756">IFERROR($D756*U,0)</f>
        <v>0</v>
      </c>
      <c r="AH756" s="77">
        <f t="shared" si="102"/>
        <v>0</v>
      </c>
      <c r="AI756" s="77">
        <f t="shared" si="102"/>
        <v>0</v>
      </c>
      <c r="AJ756" s="203"/>
      <c r="AK756" s="203"/>
      <c r="AL756" s="203"/>
      <c r="AM756" s="203"/>
      <c r="AN756" t="s">
        <v>475</v>
      </c>
      <c r="AO756" t="s">
        <v>475</v>
      </c>
      <c r="AP756" t="s">
        <v>475</v>
      </c>
    </row>
    <row r="757" spans="1:43" customFormat="1" x14ac:dyDescent="0.25">
      <c r="A757" s="198">
        <v>45291</v>
      </c>
      <c r="B757" t="s">
        <v>2146</v>
      </c>
      <c r="C757" t="s">
        <v>2147</v>
      </c>
      <c r="D757" s="5">
        <f t="shared" si="100"/>
        <v>0</v>
      </c>
      <c r="E757" s="199">
        <v>1</v>
      </c>
      <c r="F757" s="5">
        <v>277452.19</v>
      </c>
      <c r="G757" s="5">
        <v>280831.31</v>
      </c>
      <c r="H757" s="1" t="s">
        <v>23</v>
      </c>
      <c r="I757" t="s">
        <v>500</v>
      </c>
      <c r="J757" t="s">
        <v>474</v>
      </c>
      <c r="K757">
        <v>0</v>
      </c>
      <c r="L757" t="s">
        <v>500</v>
      </c>
      <c r="N757" t="s">
        <v>23</v>
      </c>
      <c r="O757" s="5" t="str">
        <f t="shared" si="95"/>
        <v>N</v>
      </c>
      <c r="P757" t="s">
        <v>475</v>
      </c>
      <c r="Q757" s="200" t="s">
        <v>475</v>
      </c>
      <c r="R757" s="200" t="str">
        <f t="shared" si="104"/>
        <v/>
      </c>
      <c r="S757" s="201"/>
      <c r="T757" t="s">
        <v>475</v>
      </c>
      <c r="U757" s="201"/>
      <c r="W757" s="201"/>
      <c r="X757" s="202">
        <v>0</v>
      </c>
      <c r="Y757" s="200" t="s">
        <v>475</v>
      </c>
      <c r="Z757" s="5" t="s">
        <v>475</v>
      </c>
      <c r="AA757" s="200" t="str">
        <f t="shared" si="96"/>
        <v/>
      </c>
      <c r="AB757" s="200" t="str">
        <f t="shared" si="97"/>
        <v/>
      </c>
      <c r="AC757" s="201"/>
      <c r="AD757" s="201"/>
      <c r="AE757" s="77">
        <f t="shared" si="98"/>
        <v>0</v>
      </c>
      <c r="AF757" s="77">
        <f t="shared" si="99"/>
        <v>0</v>
      </c>
      <c r="AG757" s="77">
        <f t="array" ref="AG757">IFERROR($D757*U,0)</f>
        <v>0</v>
      </c>
      <c r="AH757" s="77">
        <f t="shared" si="102"/>
        <v>0</v>
      </c>
      <c r="AI757" s="77">
        <f t="shared" si="102"/>
        <v>0</v>
      </c>
      <c r="AJ757" s="203"/>
      <c r="AK757" s="203"/>
      <c r="AL757" s="203"/>
      <c r="AM757" s="203"/>
      <c r="AN757" t="s">
        <v>475</v>
      </c>
      <c r="AO757" t="s">
        <v>475</v>
      </c>
      <c r="AP757" t="s">
        <v>475</v>
      </c>
    </row>
    <row r="758" spans="1:43" customFormat="1" x14ac:dyDescent="0.25">
      <c r="A758" s="198">
        <v>45291</v>
      </c>
      <c r="B758" t="s">
        <v>2148</v>
      </c>
      <c r="C758" t="s">
        <v>2149</v>
      </c>
      <c r="D758" s="5">
        <f t="shared" si="100"/>
        <v>1334851.1200000001</v>
      </c>
      <c r="E758" s="199">
        <v>1</v>
      </c>
      <c r="F758" s="5">
        <v>1458168.34</v>
      </c>
      <c r="G758" s="5">
        <v>123317.22</v>
      </c>
      <c r="H758" s="1" t="s">
        <v>24</v>
      </c>
      <c r="I758" t="s">
        <v>473</v>
      </c>
      <c r="J758" t="s">
        <v>474</v>
      </c>
      <c r="K758">
        <v>0</v>
      </c>
      <c r="L758" t="s">
        <v>473</v>
      </c>
      <c r="M758" t="s">
        <v>473</v>
      </c>
      <c r="N758" t="s">
        <v>23</v>
      </c>
      <c r="O758" s="5" t="str">
        <f t="shared" si="95"/>
        <v>N</v>
      </c>
      <c r="P758" t="s">
        <v>475</v>
      </c>
      <c r="Q758" s="200" t="s">
        <v>475</v>
      </c>
      <c r="R758" s="200" t="str">
        <f t="shared" si="104"/>
        <v/>
      </c>
      <c r="S758" s="201"/>
      <c r="T758" t="s">
        <v>475</v>
      </c>
      <c r="U758" s="201"/>
      <c r="W758" s="201"/>
      <c r="X758" s="202">
        <v>0</v>
      </c>
      <c r="Y758" s="200" t="s">
        <v>475</v>
      </c>
      <c r="Z758" s="5" t="s">
        <v>475</v>
      </c>
      <c r="AA758" s="200" t="str">
        <f t="shared" si="96"/>
        <v/>
      </c>
      <c r="AB758" s="200" t="str">
        <f t="shared" si="97"/>
        <v/>
      </c>
      <c r="AC758" s="201"/>
      <c r="AD758" s="201"/>
      <c r="AE758" s="77">
        <f t="shared" si="98"/>
        <v>0</v>
      </c>
      <c r="AF758" s="77">
        <f t="shared" si="99"/>
        <v>0</v>
      </c>
      <c r="AG758" s="77">
        <f t="array" ref="AG758">IFERROR($D758*U,0)</f>
        <v>0</v>
      </c>
      <c r="AH758" s="77">
        <f t="shared" si="102"/>
        <v>0</v>
      </c>
      <c r="AI758" s="77">
        <f t="shared" si="102"/>
        <v>0</v>
      </c>
      <c r="AJ758" s="203"/>
      <c r="AK758" s="203"/>
      <c r="AL758" s="203"/>
      <c r="AM758" s="203"/>
      <c r="AN758" t="s">
        <v>475</v>
      </c>
      <c r="AO758" t="s">
        <v>475</v>
      </c>
      <c r="AP758" t="s">
        <v>475</v>
      </c>
    </row>
    <row r="759" spans="1:43" customFormat="1" x14ac:dyDescent="0.25">
      <c r="A759" s="198">
        <v>45291</v>
      </c>
      <c r="B759" t="s">
        <v>2150</v>
      </c>
      <c r="C759" t="s">
        <v>2151</v>
      </c>
      <c r="D759" s="5">
        <f t="shared" si="100"/>
        <v>0</v>
      </c>
      <c r="E759" s="199">
        <v>1</v>
      </c>
      <c r="F759" s="5">
        <v>40267.35</v>
      </c>
      <c r="G759" s="5">
        <v>41996.05</v>
      </c>
      <c r="H759" s="1" t="s">
        <v>23</v>
      </c>
      <c r="I759" t="s">
        <v>500</v>
      </c>
      <c r="J759" t="s">
        <v>474</v>
      </c>
      <c r="K759">
        <v>0</v>
      </c>
      <c r="L759" t="s">
        <v>500</v>
      </c>
      <c r="N759" t="s">
        <v>23</v>
      </c>
      <c r="O759" s="5" t="str">
        <f t="shared" si="95"/>
        <v>N</v>
      </c>
      <c r="P759" t="s">
        <v>475</v>
      </c>
      <c r="Q759" s="200" t="s">
        <v>475</v>
      </c>
      <c r="R759" s="200" t="str">
        <f t="shared" si="104"/>
        <v/>
      </c>
      <c r="S759" s="201"/>
      <c r="T759" t="s">
        <v>475</v>
      </c>
      <c r="U759" s="201"/>
      <c r="W759" s="201"/>
      <c r="X759" s="202">
        <v>0</v>
      </c>
      <c r="Y759" s="200" t="s">
        <v>475</v>
      </c>
      <c r="Z759" s="5" t="s">
        <v>475</v>
      </c>
      <c r="AA759" s="200" t="str">
        <f t="shared" si="96"/>
        <v/>
      </c>
      <c r="AB759" s="200" t="str">
        <f t="shared" si="97"/>
        <v/>
      </c>
      <c r="AC759" s="201"/>
      <c r="AD759" s="201"/>
      <c r="AE759" s="77">
        <f t="shared" si="98"/>
        <v>0</v>
      </c>
      <c r="AF759" s="77">
        <f t="shared" si="99"/>
        <v>0</v>
      </c>
      <c r="AG759" s="77">
        <f t="array" ref="AG759">IFERROR($D759*U,0)</f>
        <v>0</v>
      </c>
      <c r="AH759" s="77">
        <f t="shared" si="102"/>
        <v>0</v>
      </c>
      <c r="AI759" s="77">
        <f t="shared" si="102"/>
        <v>0</v>
      </c>
      <c r="AJ759" s="203"/>
      <c r="AK759" s="203"/>
      <c r="AL759" s="203"/>
      <c r="AM759" s="203"/>
      <c r="AN759" t="s">
        <v>475</v>
      </c>
      <c r="AO759" t="s">
        <v>475</v>
      </c>
      <c r="AP759" t="s">
        <v>475</v>
      </c>
    </row>
    <row r="760" spans="1:43" customFormat="1" x14ac:dyDescent="0.25">
      <c r="A760" s="198">
        <v>45291</v>
      </c>
      <c r="B760" t="s">
        <v>2152</v>
      </c>
      <c r="C760" t="s">
        <v>2153</v>
      </c>
      <c r="D760" s="5">
        <f t="shared" si="100"/>
        <v>2590499.35</v>
      </c>
      <c r="E760" s="199">
        <v>0</v>
      </c>
      <c r="F760" s="5">
        <v>2590499.35</v>
      </c>
      <c r="G760" s="5">
        <v>0</v>
      </c>
      <c r="H760" s="1" t="s">
        <v>23</v>
      </c>
      <c r="I760" t="s">
        <v>500</v>
      </c>
      <c r="J760" t="s">
        <v>504</v>
      </c>
      <c r="K760">
        <v>1</v>
      </c>
      <c r="L760" t="s">
        <v>500</v>
      </c>
      <c r="M760" s="208" t="s">
        <v>506</v>
      </c>
      <c r="N760" t="s">
        <v>24</v>
      </c>
      <c r="O760" s="5" t="str">
        <f t="shared" si="95"/>
        <v>N</v>
      </c>
      <c r="P760" t="s">
        <v>475</v>
      </c>
      <c r="Q760" s="200" t="s">
        <v>475</v>
      </c>
      <c r="R760" s="200" t="str">
        <f t="shared" si="104"/>
        <v/>
      </c>
      <c r="S760" s="201"/>
      <c r="T760" t="s">
        <v>475</v>
      </c>
      <c r="U760" s="201"/>
      <c r="W760" s="201"/>
      <c r="X760" s="202">
        <v>0</v>
      </c>
      <c r="Y760" s="200" t="s">
        <v>475</v>
      </c>
      <c r="Z760" s="5" t="s">
        <v>475</v>
      </c>
      <c r="AA760" s="200" t="str">
        <f t="shared" si="96"/>
        <v/>
      </c>
      <c r="AB760" s="200" t="str">
        <f t="shared" si="97"/>
        <v/>
      </c>
      <c r="AC760" s="201"/>
      <c r="AD760" s="201"/>
      <c r="AE760" s="77">
        <f t="shared" si="98"/>
        <v>0</v>
      </c>
      <c r="AF760" s="77">
        <f t="shared" si="99"/>
        <v>0</v>
      </c>
      <c r="AG760" s="77">
        <f t="array" ref="AG760">IFERROR($D760*U,0)</f>
        <v>0</v>
      </c>
      <c r="AH760" s="77">
        <f t="shared" si="102"/>
        <v>0</v>
      </c>
      <c r="AI760" s="77">
        <f t="shared" si="102"/>
        <v>0</v>
      </c>
      <c r="AJ760" s="203"/>
      <c r="AK760" s="203"/>
      <c r="AL760" s="203"/>
      <c r="AM760" s="203"/>
      <c r="AN760" t="s">
        <v>22</v>
      </c>
      <c r="AO760" t="s">
        <v>571</v>
      </c>
      <c r="AP760" t="s">
        <v>475</v>
      </c>
    </row>
    <row r="761" spans="1:43" customFormat="1" x14ac:dyDescent="0.25">
      <c r="A761" s="198">
        <v>45291</v>
      </c>
      <c r="B761" t="s">
        <v>2154</v>
      </c>
      <c r="C761" t="s">
        <v>2155</v>
      </c>
      <c r="D761" s="5">
        <f t="shared" si="100"/>
        <v>8774392.4600000009</v>
      </c>
      <c r="E761" s="199">
        <v>1</v>
      </c>
      <c r="F761" s="5">
        <v>9333139</v>
      </c>
      <c r="G761" s="5">
        <v>558746.54</v>
      </c>
      <c r="H761" s="1" t="s">
        <v>24</v>
      </c>
      <c r="I761" t="s">
        <v>473</v>
      </c>
      <c r="J761" t="s">
        <v>474</v>
      </c>
      <c r="K761">
        <v>0</v>
      </c>
      <c r="L761" t="s">
        <v>473</v>
      </c>
      <c r="M761" t="s">
        <v>473</v>
      </c>
      <c r="N761" t="s">
        <v>23</v>
      </c>
      <c r="O761" s="5" t="str">
        <f t="shared" si="95"/>
        <v>N</v>
      </c>
      <c r="P761" t="s">
        <v>475</v>
      </c>
      <c r="Q761" s="200" t="s">
        <v>475</v>
      </c>
      <c r="R761" s="200" t="str">
        <f t="shared" si="104"/>
        <v/>
      </c>
      <c r="S761" s="201"/>
      <c r="T761" t="s">
        <v>475</v>
      </c>
      <c r="U761" s="201"/>
      <c r="W761" s="201"/>
      <c r="X761" s="202">
        <v>0</v>
      </c>
      <c r="Y761" s="200" t="s">
        <v>475</v>
      </c>
      <c r="Z761" s="5" t="s">
        <v>475</v>
      </c>
      <c r="AA761" s="200" t="str">
        <f t="shared" si="96"/>
        <v/>
      </c>
      <c r="AB761" s="200" t="str">
        <f t="shared" si="97"/>
        <v/>
      </c>
      <c r="AC761" s="201"/>
      <c r="AD761" s="201"/>
      <c r="AE761" s="77">
        <f t="shared" si="98"/>
        <v>0</v>
      </c>
      <c r="AF761" s="77">
        <f t="shared" si="99"/>
        <v>0</v>
      </c>
      <c r="AG761" s="77">
        <f t="array" ref="AG761">IFERROR($D761*U,0)</f>
        <v>0</v>
      </c>
      <c r="AH761" s="77">
        <f t="shared" si="102"/>
        <v>0</v>
      </c>
      <c r="AI761" s="77">
        <f t="shared" si="102"/>
        <v>0</v>
      </c>
      <c r="AJ761" s="203"/>
      <c r="AK761" s="203"/>
      <c r="AL761" s="203"/>
      <c r="AM761" s="203"/>
      <c r="AN761" t="s">
        <v>475</v>
      </c>
      <c r="AO761" t="s">
        <v>475</v>
      </c>
      <c r="AP761" t="s">
        <v>475</v>
      </c>
    </row>
    <row r="762" spans="1:43" customFormat="1" x14ac:dyDescent="0.25">
      <c r="A762" s="198">
        <v>45291</v>
      </c>
      <c r="B762" t="s">
        <v>2156</v>
      </c>
      <c r="C762" t="s">
        <v>2157</v>
      </c>
      <c r="D762" s="5">
        <f t="shared" si="100"/>
        <v>18710536.629999999</v>
      </c>
      <c r="E762" s="199">
        <v>1</v>
      </c>
      <c r="F762" s="5">
        <v>18782860.140000001</v>
      </c>
      <c r="G762" s="5">
        <v>72323.509999999995</v>
      </c>
      <c r="H762" s="1" t="s">
        <v>24</v>
      </c>
      <c r="I762" t="s">
        <v>473</v>
      </c>
      <c r="J762" t="s">
        <v>474</v>
      </c>
      <c r="K762">
        <v>0</v>
      </c>
      <c r="L762" t="s">
        <v>473</v>
      </c>
      <c r="M762" t="s">
        <v>473</v>
      </c>
      <c r="N762" t="s">
        <v>23</v>
      </c>
      <c r="O762" s="5" t="str">
        <f t="shared" si="95"/>
        <v>N</v>
      </c>
      <c r="P762" t="s">
        <v>475</v>
      </c>
      <c r="Q762" s="200" t="s">
        <v>475</v>
      </c>
      <c r="R762" s="200" t="str">
        <f t="shared" si="104"/>
        <v/>
      </c>
      <c r="S762" s="201"/>
      <c r="T762" t="s">
        <v>475</v>
      </c>
      <c r="U762" s="201"/>
      <c r="W762" s="201"/>
      <c r="X762" s="202">
        <v>0</v>
      </c>
      <c r="Y762" s="200" t="s">
        <v>475</v>
      </c>
      <c r="Z762" s="5" t="s">
        <v>475</v>
      </c>
      <c r="AA762" s="200" t="str">
        <f t="shared" si="96"/>
        <v/>
      </c>
      <c r="AB762" s="200" t="str">
        <f t="shared" si="97"/>
        <v/>
      </c>
      <c r="AC762" s="201"/>
      <c r="AD762" s="201"/>
      <c r="AE762" s="77">
        <f t="shared" si="98"/>
        <v>0</v>
      </c>
      <c r="AF762" s="77">
        <f t="shared" si="99"/>
        <v>0</v>
      </c>
      <c r="AG762" s="77">
        <f t="array" ref="AG762">IFERROR($D762*U,0)</f>
        <v>0</v>
      </c>
      <c r="AH762" s="77">
        <f t="shared" si="102"/>
        <v>0</v>
      </c>
      <c r="AI762" s="77">
        <f t="shared" si="102"/>
        <v>0</v>
      </c>
      <c r="AJ762" s="203"/>
      <c r="AK762" s="203"/>
      <c r="AL762" s="203"/>
      <c r="AM762" s="203"/>
      <c r="AN762" t="s">
        <v>475</v>
      </c>
      <c r="AO762" t="s">
        <v>475</v>
      </c>
      <c r="AP762" t="s">
        <v>475</v>
      </c>
    </row>
    <row r="763" spans="1:43" customFormat="1" x14ac:dyDescent="0.25">
      <c r="A763" s="198">
        <v>45291</v>
      </c>
      <c r="B763" t="s">
        <v>2158</v>
      </c>
      <c r="C763" t="s">
        <v>2159</v>
      </c>
      <c r="D763" s="5">
        <f t="shared" si="100"/>
        <v>68738086.609999999</v>
      </c>
      <c r="E763" s="199">
        <v>1</v>
      </c>
      <c r="F763" s="5">
        <v>68776677.679999992</v>
      </c>
      <c r="G763" s="5">
        <v>38591.07</v>
      </c>
      <c r="H763" s="1" t="s">
        <v>23</v>
      </c>
      <c r="I763" t="s">
        <v>500</v>
      </c>
      <c r="J763" t="s">
        <v>504</v>
      </c>
      <c r="K763">
        <v>1</v>
      </c>
      <c r="L763" t="s">
        <v>500</v>
      </c>
      <c r="M763" s="208" t="s">
        <v>506</v>
      </c>
      <c r="N763" t="s">
        <v>24</v>
      </c>
      <c r="O763" s="5" t="str">
        <f t="shared" si="95"/>
        <v>N</v>
      </c>
      <c r="P763" t="s">
        <v>475</v>
      </c>
      <c r="Q763" s="200" t="s">
        <v>475</v>
      </c>
      <c r="R763" s="200" t="str">
        <f t="shared" si="104"/>
        <v/>
      </c>
      <c r="S763" s="201"/>
      <c r="T763" t="s">
        <v>475</v>
      </c>
      <c r="U763" s="201"/>
      <c r="W763" s="201"/>
      <c r="X763" s="202">
        <v>0</v>
      </c>
      <c r="Y763" s="200" t="s">
        <v>475</v>
      </c>
      <c r="Z763" s="5" t="s">
        <v>475</v>
      </c>
      <c r="AA763" s="200" t="str">
        <f t="shared" si="96"/>
        <v/>
      </c>
      <c r="AB763" s="200" t="str">
        <f t="shared" si="97"/>
        <v/>
      </c>
      <c r="AC763" s="201"/>
      <c r="AD763" s="201"/>
      <c r="AE763" s="77">
        <f t="shared" si="98"/>
        <v>0</v>
      </c>
      <c r="AF763" s="77">
        <f t="shared" si="99"/>
        <v>0</v>
      </c>
      <c r="AG763" s="77">
        <f t="array" ref="AG763">IFERROR($D763*U,0)</f>
        <v>0</v>
      </c>
      <c r="AH763" s="77">
        <f t="shared" si="102"/>
        <v>0</v>
      </c>
      <c r="AI763" s="77">
        <f t="shared" si="102"/>
        <v>0</v>
      </c>
      <c r="AJ763" s="203"/>
      <c r="AK763" s="203"/>
      <c r="AL763" s="203"/>
      <c r="AM763" s="203"/>
      <c r="AN763" t="s">
        <v>22</v>
      </c>
      <c r="AO763" t="s">
        <v>571</v>
      </c>
      <c r="AP763" t="s">
        <v>475</v>
      </c>
    </row>
    <row r="764" spans="1:43" customFormat="1" x14ac:dyDescent="0.25">
      <c r="A764" s="198">
        <v>45291</v>
      </c>
      <c r="B764" t="s">
        <v>2160</v>
      </c>
      <c r="C764" t="s">
        <v>2161</v>
      </c>
      <c r="D764" s="5">
        <f t="shared" si="100"/>
        <v>1550650.25</v>
      </c>
      <c r="E764" s="199">
        <v>0</v>
      </c>
      <c r="F764" s="5">
        <v>1550650.25</v>
      </c>
      <c r="G764" s="5">
        <v>0</v>
      </c>
      <c r="H764" s="1" t="s">
        <v>23</v>
      </c>
      <c r="I764" t="s">
        <v>500</v>
      </c>
      <c r="J764" t="s">
        <v>504</v>
      </c>
      <c r="K764">
        <v>1</v>
      </c>
      <c r="L764" t="s">
        <v>500</v>
      </c>
      <c r="N764" t="s">
        <v>24</v>
      </c>
      <c r="O764" s="5" t="str">
        <f t="shared" si="95"/>
        <v>N</v>
      </c>
      <c r="P764" t="s">
        <v>475</v>
      </c>
      <c r="Q764" s="200" t="s">
        <v>475</v>
      </c>
      <c r="R764" s="200" t="str">
        <f t="shared" si="104"/>
        <v/>
      </c>
      <c r="S764" s="201"/>
      <c r="T764" t="s">
        <v>475</v>
      </c>
      <c r="U764" s="201"/>
      <c r="W764" s="201"/>
      <c r="X764" s="202">
        <v>0</v>
      </c>
      <c r="Y764" s="200" t="s">
        <v>475</v>
      </c>
      <c r="Z764" s="5" t="s">
        <v>475</v>
      </c>
      <c r="AA764" s="200" t="str">
        <f t="shared" si="96"/>
        <v/>
      </c>
      <c r="AB764" s="200" t="str">
        <f t="shared" si="97"/>
        <v/>
      </c>
      <c r="AC764" s="201"/>
      <c r="AD764" s="201"/>
      <c r="AE764" s="77">
        <f t="shared" si="98"/>
        <v>0</v>
      </c>
      <c r="AF764" s="77">
        <f t="shared" si="99"/>
        <v>0</v>
      </c>
      <c r="AG764" s="77">
        <f t="array" ref="AG764">IFERROR($D764*U,0)</f>
        <v>0</v>
      </c>
      <c r="AH764" s="77">
        <f t="shared" si="102"/>
        <v>0</v>
      </c>
      <c r="AI764" s="77">
        <f t="shared" si="102"/>
        <v>0</v>
      </c>
      <c r="AJ764" s="203"/>
      <c r="AK764" s="203"/>
      <c r="AL764" s="203"/>
      <c r="AM764" s="203"/>
      <c r="AN764" t="s">
        <v>475</v>
      </c>
      <c r="AO764" t="s">
        <v>475</v>
      </c>
      <c r="AP764" t="s">
        <v>475</v>
      </c>
    </row>
    <row r="765" spans="1:43" customFormat="1" x14ac:dyDescent="0.25">
      <c r="A765" s="198">
        <v>45291</v>
      </c>
      <c r="B765" t="s">
        <v>2162</v>
      </c>
      <c r="C765" t="s">
        <v>2163</v>
      </c>
      <c r="D765" s="5">
        <f t="shared" si="100"/>
        <v>2231521.7799999998</v>
      </c>
      <c r="E765" s="199">
        <v>1</v>
      </c>
      <c r="F765" s="5">
        <v>2833779.76</v>
      </c>
      <c r="G765" s="5">
        <v>602257.98</v>
      </c>
      <c r="H765" s="1" t="s">
        <v>23</v>
      </c>
      <c r="I765" t="s">
        <v>500</v>
      </c>
      <c r="J765" t="s">
        <v>474</v>
      </c>
      <c r="K765">
        <v>0</v>
      </c>
      <c r="L765" t="s">
        <v>500</v>
      </c>
      <c r="N765" t="s">
        <v>23</v>
      </c>
      <c r="O765" s="5" t="str">
        <f t="shared" si="95"/>
        <v>N</v>
      </c>
      <c r="P765" t="s">
        <v>475</v>
      </c>
      <c r="Q765" s="200" t="s">
        <v>475</v>
      </c>
      <c r="R765" s="200" t="str">
        <f t="shared" si="104"/>
        <v/>
      </c>
      <c r="S765" s="201"/>
      <c r="T765" t="s">
        <v>475</v>
      </c>
      <c r="U765" s="201"/>
      <c r="W765" s="201"/>
      <c r="X765" s="202">
        <v>0</v>
      </c>
      <c r="Y765" s="200" t="s">
        <v>475</v>
      </c>
      <c r="Z765" s="5" t="s">
        <v>475</v>
      </c>
      <c r="AA765" s="200" t="str">
        <f t="shared" si="96"/>
        <v/>
      </c>
      <c r="AB765" s="200" t="str">
        <f t="shared" si="97"/>
        <v/>
      </c>
      <c r="AC765" s="201"/>
      <c r="AD765" s="201"/>
      <c r="AE765" s="77">
        <f t="shared" si="98"/>
        <v>0</v>
      </c>
      <c r="AF765" s="77">
        <f t="shared" si="99"/>
        <v>0</v>
      </c>
      <c r="AG765" s="77">
        <f t="array" ref="AG765">IFERROR($D765*U,0)</f>
        <v>0</v>
      </c>
      <c r="AH765" s="77">
        <f t="shared" si="102"/>
        <v>0</v>
      </c>
      <c r="AI765" s="77">
        <f t="shared" si="102"/>
        <v>0</v>
      </c>
      <c r="AJ765" s="203"/>
      <c r="AK765" s="203"/>
      <c r="AL765" s="203"/>
      <c r="AM765" s="203"/>
      <c r="AN765" t="s">
        <v>475</v>
      </c>
      <c r="AO765" t="s">
        <v>475</v>
      </c>
      <c r="AP765" t="s">
        <v>475</v>
      </c>
    </row>
    <row r="766" spans="1:43" customFormat="1" x14ac:dyDescent="0.25">
      <c r="A766" s="198">
        <v>45291</v>
      </c>
      <c r="B766" t="s">
        <v>2164</v>
      </c>
      <c r="C766" t="s">
        <v>2165</v>
      </c>
      <c r="D766" s="5">
        <f t="shared" si="100"/>
        <v>8921.6800000000076</v>
      </c>
      <c r="E766" s="199">
        <v>1</v>
      </c>
      <c r="F766" s="5">
        <v>106710.44</v>
      </c>
      <c r="G766" s="5">
        <v>97788.76</v>
      </c>
      <c r="H766" s="1" t="s">
        <v>24</v>
      </c>
      <c r="I766" t="s">
        <v>473</v>
      </c>
      <c r="J766" t="s">
        <v>474</v>
      </c>
      <c r="K766">
        <v>0</v>
      </c>
      <c r="L766" t="s">
        <v>473</v>
      </c>
      <c r="M766" t="s">
        <v>473</v>
      </c>
      <c r="N766" t="s">
        <v>23</v>
      </c>
      <c r="O766" s="5" t="str">
        <f t="shared" si="95"/>
        <v>N</v>
      </c>
      <c r="P766" t="s">
        <v>475</v>
      </c>
      <c r="Q766" s="200" t="s">
        <v>475</v>
      </c>
      <c r="R766" s="200" t="str">
        <f t="shared" si="104"/>
        <v/>
      </c>
      <c r="S766" s="201"/>
      <c r="T766" t="s">
        <v>475</v>
      </c>
      <c r="U766" s="201"/>
      <c r="W766" s="201"/>
      <c r="X766" s="202">
        <v>0</v>
      </c>
      <c r="Y766" s="200" t="s">
        <v>475</v>
      </c>
      <c r="Z766" s="5" t="s">
        <v>475</v>
      </c>
      <c r="AA766" s="200" t="str">
        <f t="shared" si="96"/>
        <v/>
      </c>
      <c r="AB766" s="200" t="str">
        <f t="shared" si="97"/>
        <v/>
      </c>
      <c r="AC766" s="201"/>
      <c r="AD766" s="201"/>
      <c r="AE766" s="77">
        <f t="shared" si="98"/>
        <v>0</v>
      </c>
      <c r="AF766" s="77">
        <f t="shared" si="99"/>
        <v>0</v>
      </c>
      <c r="AG766" s="77">
        <f t="array" ref="AG766">IFERROR($D766*U,0)</f>
        <v>0</v>
      </c>
      <c r="AH766" s="77">
        <f t="shared" si="102"/>
        <v>0</v>
      </c>
      <c r="AI766" s="77">
        <f t="shared" si="102"/>
        <v>0</v>
      </c>
      <c r="AJ766" s="203"/>
      <c r="AK766" s="203"/>
      <c r="AL766" s="203"/>
      <c r="AM766" s="203"/>
      <c r="AN766" t="s">
        <v>475</v>
      </c>
      <c r="AO766" t="s">
        <v>475</v>
      </c>
      <c r="AP766" t="s">
        <v>475</v>
      </c>
    </row>
    <row r="767" spans="1:43" customFormat="1" x14ac:dyDescent="0.25">
      <c r="A767" s="198">
        <v>45291</v>
      </c>
      <c r="B767" t="s">
        <v>2166</v>
      </c>
      <c r="C767" t="s">
        <v>2167</v>
      </c>
      <c r="D767" s="5">
        <f t="shared" si="100"/>
        <v>11403406.960000001</v>
      </c>
      <c r="E767" s="199">
        <v>1</v>
      </c>
      <c r="F767" s="5">
        <v>18641712.780000001</v>
      </c>
      <c r="G767" s="5">
        <v>7238305.8200000003</v>
      </c>
      <c r="H767" s="1" t="s">
        <v>24</v>
      </c>
      <c r="I767" t="s">
        <v>473</v>
      </c>
      <c r="J767" t="s">
        <v>474</v>
      </c>
      <c r="K767">
        <v>0</v>
      </c>
      <c r="L767" t="s">
        <v>473</v>
      </c>
      <c r="M767" t="s">
        <v>473</v>
      </c>
      <c r="N767" t="s">
        <v>23</v>
      </c>
      <c r="O767" s="5" t="str">
        <f t="shared" si="95"/>
        <v>N</v>
      </c>
      <c r="P767" t="s">
        <v>475</v>
      </c>
      <c r="Q767" s="200" t="s">
        <v>475</v>
      </c>
      <c r="R767" s="200" t="str">
        <f t="shared" si="104"/>
        <v/>
      </c>
      <c r="S767" s="201"/>
      <c r="T767" t="s">
        <v>475</v>
      </c>
      <c r="U767" s="201"/>
      <c r="W767" s="201"/>
      <c r="X767" s="202">
        <v>0</v>
      </c>
      <c r="Y767" s="200" t="s">
        <v>475</v>
      </c>
      <c r="Z767" s="5" t="s">
        <v>475</v>
      </c>
      <c r="AA767" s="200" t="str">
        <f t="shared" si="96"/>
        <v/>
      </c>
      <c r="AB767" s="200" t="str">
        <f t="shared" si="97"/>
        <v/>
      </c>
      <c r="AC767" s="201"/>
      <c r="AD767" s="201"/>
      <c r="AE767" s="77">
        <f t="shared" si="98"/>
        <v>0</v>
      </c>
      <c r="AF767" s="77">
        <f t="shared" si="99"/>
        <v>0</v>
      </c>
      <c r="AG767" s="77">
        <f t="array" ref="AG767">IFERROR($D767*U,0)</f>
        <v>0</v>
      </c>
      <c r="AH767" s="77">
        <f t="shared" si="102"/>
        <v>0</v>
      </c>
      <c r="AI767" s="77">
        <f t="shared" si="102"/>
        <v>0</v>
      </c>
      <c r="AJ767" s="203"/>
      <c r="AK767" s="203"/>
      <c r="AL767" s="203"/>
      <c r="AM767" s="203"/>
      <c r="AN767" t="s">
        <v>475</v>
      </c>
      <c r="AO767" t="s">
        <v>475</v>
      </c>
      <c r="AP767" t="s">
        <v>475</v>
      </c>
    </row>
    <row r="768" spans="1:43" customFormat="1" x14ac:dyDescent="0.25">
      <c r="A768" s="198">
        <v>45291</v>
      </c>
      <c r="B768" t="s">
        <v>2168</v>
      </c>
      <c r="C768" t="s">
        <v>2169</v>
      </c>
      <c r="D768" s="5">
        <f t="shared" si="100"/>
        <v>1146201.6000000003</v>
      </c>
      <c r="E768" s="199">
        <v>1</v>
      </c>
      <c r="F768" s="5">
        <v>1590969.2900000003</v>
      </c>
      <c r="G768" s="5">
        <v>444767.69</v>
      </c>
      <c r="H768" s="1" t="s">
        <v>24</v>
      </c>
      <c r="I768" t="s">
        <v>473</v>
      </c>
      <c r="J768" t="s">
        <v>474</v>
      </c>
      <c r="K768">
        <v>0</v>
      </c>
      <c r="L768" t="s">
        <v>473</v>
      </c>
      <c r="M768" t="s">
        <v>473</v>
      </c>
      <c r="N768" t="s">
        <v>23</v>
      </c>
      <c r="O768" s="5" t="str">
        <f t="shared" si="95"/>
        <v>N</v>
      </c>
      <c r="P768" t="s">
        <v>475</v>
      </c>
      <c r="Q768" s="200" t="s">
        <v>475</v>
      </c>
      <c r="R768" s="200" t="str">
        <f t="shared" si="104"/>
        <v/>
      </c>
      <c r="S768" s="201"/>
      <c r="T768" t="s">
        <v>475</v>
      </c>
      <c r="U768" s="201"/>
      <c r="W768" s="201"/>
      <c r="X768" s="202">
        <v>0</v>
      </c>
      <c r="Y768" s="200" t="s">
        <v>475</v>
      </c>
      <c r="Z768" s="5" t="s">
        <v>475</v>
      </c>
      <c r="AA768" s="200" t="str">
        <f t="shared" si="96"/>
        <v/>
      </c>
      <c r="AB768" s="200" t="str">
        <f t="shared" si="97"/>
        <v/>
      </c>
      <c r="AC768" s="201"/>
      <c r="AD768" s="201"/>
      <c r="AE768" s="77">
        <f t="shared" si="98"/>
        <v>0</v>
      </c>
      <c r="AF768" s="77">
        <f t="shared" si="99"/>
        <v>0</v>
      </c>
      <c r="AG768" s="77">
        <f t="array" ref="AG768">IFERROR($D768*U,0)</f>
        <v>0</v>
      </c>
      <c r="AH768" s="77">
        <f t="shared" si="102"/>
        <v>0</v>
      </c>
      <c r="AI768" s="77">
        <f t="shared" si="102"/>
        <v>0</v>
      </c>
      <c r="AJ768" s="203"/>
      <c r="AK768" s="203"/>
      <c r="AL768" s="203"/>
      <c r="AM768" s="203"/>
      <c r="AN768" t="s">
        <v>475</v>
      </c>
      <c r="AO768" t="s">
        <v>475</v>
      </c>
      <c r="AP768" t="s">
        <v>475</v>
      </c>
    </row>
    <row r="769" spans="1:43" customFormat="1" x14ac:dyDescent="0.25">
      <c r="A769" s="198">
        <v>45291</v>
      </c>
      <c r="B769" t="s">
        <v>2170</v>
      </c>
      <c r="C769" t="s">
        <v>2171</v>
      </c>
      <c r="D769" s="5">
        <f t="shared" si="100"/>
        <v>0</v>
      </c>
      <c r="E769" s="199">
        <v>1</v>
      </c>
      <c r="F769" s="5">
        <v>97020.63</v>
      </c>
      <c r="G769" s="5">
        <v>116043.78</v>
      </c>
      <c r="H769" s="1" t="s">
        <v>24</v>
      </c>
      <c r="I769" t="s">
        <v>473</v>
      </c>
      <c r="J769" t="s">
        <v>474</v>
      </c>
      <c r="K769">
        <v>0</v>
      </c>
      <c r="L769" t="s">
        <v>473</v>
      </c>
      <c r="M769" t="s">
        <v>473</v>
      </c>
      <c r="N769" t="s">
        <v>23</v>
      </c>
      <c r="O769" s="5" t="str">
        <f t="shared" si="95"/>
        <v>N</v>
      </c>
      <c r="P769" t="s">
        <v>475</v>
      </c>
      <c r="Q769" s="200" t="s">
        <v>475</v>
      </c>
      <c r="R769" s="200" t="str">
        <f t="shared" si="104"/>
        <v/>
      </c>
      <c r="S769" s="201"/>
      <c r="T769" t="s">
        <v>475</v>
      </c>
      <c r="U769" s="201"/>
      <c r="W769" s="201"/>
      <c r="X769" s="202">
        <v>0</v>
      </c>
      <c r="Y769" s="200" t="s">
        <v>475</v>
      </c>
      <c r="Z769" s="5" t="s">
        <v>475</v>
      </c>
      <c r="AA769" s="200" t="str">
        <f t="shared" si="96"/>
        <v/>
      </c>
      <c r="AB769" s="200" t="str">
        <f t="shared" si="97"/>
        <v/>
      </c>
      <c r="AC769" s="201"/>
      <c r="AD769" s="201"/>
      <c r="AE769" s="77">
        <f t="shared" si="98"/>
        <v>0</v>
      </c>
      <c r="AF769" s="77">
        <f t="shared" si="99"/>
        <v>0</v>
      </c>
      <c r="AG769" s="77">
        <f t="array" ref="AG769">IFERROR($D769*U,0)</f>
        <v>0</v>
      </c>
      <c r="AH769" s="77">
        <f t="shared" si="102"/>
        <v>0</v>
      </c>
      <c r="AI769" s="77">
        <f t="shared" si="102"/>
        <v>0</v>
      </c>
      <c r="AJ769" s="203"/>
      <c r="AK769" s="203"/>
      <c r="AL769" s="203"/>
      <c r="AM769" s="203"/>
      <c r="AN769" t="s">
        <v>475</v>
      </c>
      <c r="AO769" t="s">
        <v>475</v>
      </c>
      <c r="AP769" t="s">
        <v>475</v>
      </c>
    </row>
    <row r="770" spans="1:43" customFormat="1" x14ac:dyDescent="0.25">
      <c r="A770" s="198">
        <v>45291</v>
      </c>
      <c r="B770" t="s">
        <v>2172</v>
      </c>
      <c r="C770" t="s">
        <v>2173</v>
      </c>
      <c r="D770" s="5">
        <f t="shared" si="100"/>
        <v>842995.66999999993</v>
      </c>
      <c r="E770" s="199">
        <v>0</v>
      </c>
      <c r="F770" s="5">
        <v>842995.66999999993</v>
      </c>
      <c r="G770" s="5">
        <v>0</v>
      </c>
      <c r="H770" s="1" t="s">
        <v>23</v>
      </c>
      <c r="I770" t="s">
        <v>500</v>
      </c>
      <c r="J770" t="s">
        <v>504</v>
      </c>
      <c r="K770">
        <v>1</v>
      </c>
      <c r="L770" t="s">
        <v>500</v>
      </c>
      <c r="N770" t="s">
        <v>24</v>
      </c>
      <c r="O770" s="5" t="str">
        <f t="shared" ref="O770:O833" si="105">IF(OR(C770="FIS1",C770="FIS2",C770="FIS4",C770="Red"),"Y","N")</f>
        <v>N</v>
      </c>
      <c r="P770" t="s">
        <v>475</v>
      </c>
      <c r="Q770" s="200" t="s">
        <v>475</v>
      </c>
      <c r="R770" s="200" t="str">
        <f t="shared" si="104"/>
        <v/>
      </c>
      <c r="S770" s="201"/>
      <c r="T770" t="s">
        <v>475</v>
      </c>
      <c r="U770" s="201"/>
      <c r="W770" s="201"/>
      <c r="X770" s="202">
        <v>0</v>
      </c>
      <c r="Y770" s="200" t="s">
        <v>475</v>
      </c>
      <c r="Z770" s="5" t="s">
        <v>475</v>
      </c>
      <c r="AA770" s="200" t="str">
        <f t="shared" ref="AA770:AA833" si="106">IFERROR(Y770*V770,"")</f>
        <v/>
      </c>
      <c r="AB770" s="200" t="str">
        <f t="shared" ref="AB770:AB833" si="107">IFERROR(Z770*V770,"")</f>
        <v/>
      </c>
      <c r="AC770" s="201"/>
      <c r="AD770" s="201"/>
      <c r="AE770" s="77">
        <f t="shared" ref="AE770:AE833" si="108">+IFERROR(R770*D770,0)</f>
        <v>0</v>
      </c>
      <c r="AF770" s="77">
        <f t="shared" ref="AF770:AF833" si="109">+IFERROR(D770*T770,0)</f>
        <v>0</v>
      </c>
      <c r="AG770" s="77">
        <f t="array" ref="AG770">IFERROR($D770*U,0)</f>
        <v>0</v>
      </c>
      <c r="AH770" s="77">
        <f t="shared" si="102"/>
        <v>0</v>
      </c>
      <c r="AI770" s="77">
        <f t="shared" si="102"/>
        <v>0</v>
      </c>
      <c r="AJ770" s="203"/>
      <c r="AK770" s="203"/>
      <c r="AL770" s="203"/>
      <c r="AM770" s="203"/>
      <c r="AN770" t="s">
        <v>475</v>
      </c>
      <c r="AO770" t="s">
        <v>475</v>
      </c>
      <c r="AP770" t="s">
        <v>475</v>
      </c>
    </row>
    <row r="771" spans="1:43" customFormat="1" x14ac:dyDescent="0.25">
      <c r="A771" s="198">
        <v>45291</v>
      </c>
      <c r="B771" t="s">
        <v>2174</v>
      </c>
      <c r="C771" t="s">
        <v>2175</v>
      </c>
      <c r="D771" s="5">
        <f t="shared" ref="D771:D834" si="110">+IF(F771-G771&lt;0,0,F771-G771)</f>
        <v>192881.12000000002</v>
      </c>
      <c r="E771" s="199">
        <v>0</v>
      </c>
      <c r="F771" s="5">
        <v>192881.12000000002</v>
      </c>
      <c r="G771" s="5">
        <v>0</v>
      </c>
      <c r="H771" s="1" t="s">
        <v>24</v>
      </c>
      <c r="I771" t="s">
        <v>473</v>
      </c>
      <c r="J771" t="s">
        <v>474</v>
      </c>
      <c r="K771">
        <v>0</v>
      </c>
      <c r="L771" t="s">
        <v>473</v>
      </c>
      <c r="M771" t="s">
        <v>473</v>
      </c>
      <c r="N771" t="s">
        <v>23</v>
      </c>
      <c r="O771" s="5" t="str">
        <f t="shared" si="105"/>
        <v>N</v>
      </c>
      <c r="P771" t="s">
        <v>475</v>
      </c>
      <c r="Q771" s="200" t="s">
        <v>475</v>
      </c>
      <c r="R771" s="200" t="str">
        <f t="shared" si="104"/>
        <v/>
      </c>
      <c r="S771" s="201"/>
      <c r="T771" t="s">
        <v>475</v>
      </c>
      <c r="U771" s="201"/>
      <c r="W771" s="201"/>
      <c r="X771" s="202">
        <v>0</v>
      </c>
      <c r="Y771" s="200" t="s">
        <v>475</v>
      </c>
      <c r="Z771" s="5" t="s">
        <v>475</v>
      </c>
      <c r="AA771" s="200" t="str">
        <f t="shared" si="106"/>
        <v/>
      </c>
      <c r="AB771" s="200" t="str">
        <f t="shared" si="107"/>
        <v/>
      </c>
      <c r="AC771" s="201"/>
      <c r="AD771" s="201"/>
      <c r="AE771" s="77">
        <f t="shared" si="108"/>
        <v>0</v>
      </c>
      <c r="AF771" s="77">
        <f t="shared" si="109"/>
        <v>0</v>
      </c>
      <c r="AG771" s="77">
        <f t="array" ref="AG771">IFERROR($D771*U,0)</f>
        <v>0</v>
      </c>
      <c r="AH771" s="77">
        <f t="shared" si="102"/>
        <v>0</v>
      </c>
      <c r="AI771" s="77">
        <f t="shared" si="102"/>
        <v>0</v>
      </c>
      <c r="AJ771" s="203"/>
      <c r="AK771" s="203"/>
      <c r="AL771" s="203"/>
      <c r="AM771" s="203"/>
      <c r="AN771" t="s">
        <v>475</v>
      </c>
      <c r="AO771" t="s">
        <v>475</v>
      </c>
      <c r="AP771" t="s">
        <v>475</v>
      </c>
    </row>
    <row r="772" spans="1:43" customFormat="1" x14ac:dyDescent="0.25">
      <c r="A772" s="198">
        <v>45291</v>
      </c>
      <c r="B772" t="s">
        <v>2176</v>
      </c>
      <c r="C772" t="s">
        <v>2177</v>
      </c>
      <c r="D772" s="5">
        <f t="shared" si="110"/>
        <v>14028.339999999982</v>
      </c>
      <c r="E772" s="199">
        <v>1</v>
      </c>
      <c r="F772" s="5">
        <v>144137.57999999999</v>
      </c>
      <c r="G772" s="5">
        <v>130109.24</v>
      </c>
      <c r="H772" s="1" t="s">
        <v>24</v>
      </c>
      <c r="I772" t="s">
        <v>473</v>
      </c>
      <c r="J772" t="s">
        <v>474</v>
      </c>
      <c r="K772">
        <v>0</v>
      </c>
      <c r="L772" t="s">
        <v>473</v>
      </c>
      <c r="M772" t="s">
        <v>473</v>
      </c>
      <c r="N772" t="s">
        <v>23</v>
      </c>
      <c r="O772" s="5" t="str">
        <f t="shared" si="105"/>
        <v>N</v>
      </c>
      <c r="P772" t="s">
        <v>475</v>
      </c>
      <c r="Q772" s="200" t="s">
        <v>475</v>
      </c>
      <c r="R772" s="200" t="str">
        <f t="shared" si="104"/>
        <v/>
      </c>
      <c r="S772" s="201"/>
      <c r="T772" t="s">
        <v>475</v>
      </c>
      <c r="U772" s="201"/>
      <c r="W772" s="201"/>
      <c r="X772" s="202">
        <v>0</v>
      </c>
      <c r="Y772" s="200" t="s">
        <v>475</v>
      </c>
      <c r="Z772" s="5" t="s">
        <v>475</v>
      </c>
      <c r="AA772" s="200" t="str">
        <f t="shared" si="106"/>
        <v/>
      </c>
      <c r="AB772" s="200" t="str">
        <f t="shared" si="107"/>
        <v/>
      </c>
      <c r="AC772" s="201"/>
      <c r="AD772" s="201"/>
      <c r="AE772" s="77">
        <f t="shared" si="108"/>
        <v>0</v>
      </c>
      <c r="AF772" s="77">
        <f t="shared" si="109"/>
        <v>0</v>
      </c>
      <c r="AG772" s="77">
        <f t="array" ref="AG772">IFERROR($D772*U,0)</f>
        <v>0</v>
      </c>
      <c r="AH772" s="77">
        <f t="shared" si="102"/>
        <v>0</v>
      </c>
      <c r="AI772" s="77">
        <f t="shared" si="102"/>
        <v>0</v>
      </c>
      <c r="AJ772" s="203"/>
      <c r="AK772" s="203"/>
      <c r="AL772" s="203"/>
      <c r="AM772" s="203"/>
      <c r="AN772" t="s">
        <v>475</v>
      </c>
      <c r="AO772" t="s">
        <v>475</v>
      </c>
      <c r="AP772" t="s">
        <v>475</v>
      </c>
    </row>
    <row r="773" spans="1:43" customFormat="1" x14ac:dyDescent="0.25">
      <c r="A773" s="198">
        <v>45291</v>
      </c>
      <c r="B773" t="s">
        <v>2178</v>
      </c>
      <c r="C773" t="s">
        <v>2179</v>
      </c>
      <c r="D773" s="5">
        <f t="shared" si="110"/>
        <v>481.22999999999956</v>
      </c>
      <c r="E773" s="199">
        <v>1</v>
      </c>
      <c r="F773" s="5">
        <v>18226.099999999999</v>
      </c>
      <c r="G773" s="5">
        <v>17744.87</v>
      </c>
      <c r="H773" s="1" t="s">
        <v>23</v>
      </c>
      <c r="I773" t="s">
        <v>500</v>
      </c>
      <c r="J773" t="s">
        <v>474</v>
      </c>
      <c r="K773">
        <v>0</v>
      </c>
      <c r="L773" t="s">
        <v>500</v>
      </c>
      <c r="N773" t="s">
        <v>23</v>
      </c>
      <c r="O773" s="5" t="str">
        <f t="shared" si="105"/>
        <v>N</v>
      </c>
      <c r="P773" t="s">
        <v>475</v>
      </c>
      <c r="Q773" s="200" t="s">
        <v>475</v>
      </c>
      <c r="R773" s="200" t="str">
        <f t="shared" si="104"/>
        <v/>
      </c>
      <c r="S773" s="201"/>
      <c r="T773" t="s">
        <v>475</v>
      </c>
      <c r="U773" s="201"/>
      <c r="W773" s="201"/>
      <c r="X773" s="202">
        <v>0</v>
      </c>
      <c r="Y773" s="200" t="s">
        <v>475</v>
      </c>
      <c r="Z773" s="5" t="s">
        <v>475</v>
      </c>
      <c r="AA773" s="200" t="str">
        <f t="shared" si="106"/>
        <v/>
      </c>
      <c r="AB773" s="200" t="str">
        <f t="shared" si="107"/>
        <v/>
      </c>
      <c r="AC773" s="201"/>
      <c r="AD773" s="201"/>
      <c r="AE773" s="77">
        <f t="shared" si="108"/>
        <v>0</v>
      </c>
      <c r="AF773" s="77">
        <f t="shared" si="109"/>
        <v>0</v>
      </c>
      <c r="AG773" s="77">
        <f t="array" ref="AG773">IFERROR($D773*U,0)</f>
        <v>0</v>
      </c>
      <c r="AH773" s="77">
        <f t="shared" si="102"/>
        <v>0</v>
      </c>
      <c r="AI773" s="77">
        <f t="shared" si="102"/>
        <v>0</v>
      </c>
      <c r="AJ773" s="203"/>
      <c r="AK773" s="203"/>
      <c r="AL773" s="203"/>
      <c r="AM773" s="203"/>
      <c r="AN773" t="s">
        <v>475</v>
      </c>
      <c r="AO773" t="s">
        <v>475</v>
      </c>
      <c r="AP773" t="s">
        <v>475</v>
      </c>
    </row>
    <row r="774" spans="1:43" customFormat="1" x14ac:dyDescent="0.25">
      <c r="A774" s="198">
        <v>45291</v>
      </c>
      <c r="B774" t="s">
        <v>2180</v>
      </c>
      <c r="C774" t="s">
        <v>2181</v>
      </c>
      <c r="D774" s="5">
        <f t="shared" si="110"/>
        <v>0</v>
      </c>
      <c r="E774" s="199">
        <v>1</v>
      </c>
      <c r="F774" s="5">
        <v>19084.8</v>
      </c>
      <c r="G774" s="5">
        <v>20812.8</v>
      </c>
      <c r="H774" s="1" t="s">
        <v>23</v>
      </c>
      <c r="I774" t="s">
        <v>500</v>
      </c>
      <c r="J774" t="s">
        <v>474</v>
      </c>
      <c r="K774">
        <v>0</v>
      </c>
      <c r="L774" t="s">
        <v>500</v>
      </c>
      <c r="M774" s="208" t="s">
        <v>483</v>
      </c>
      <c r="N774" t="s">
        <v>23</v>
      </c>
      <c r="O774" s="5" t="str">
        <f t="shared" si="105"/>
        <v>N</v>
      </c>
      <c r="P774" t="s">
        <v>475</v>
      </c>
      <c r="Q774" s="200" t="s">
        <v>475</v>
      </c>
      <c r="R774" s="200" t="str">
        <f t="shared" si="104"/>
        <v/>
      </c>
      <c r="S774" s="201"/>
      <c r="T774" t="s">
        <v>475</v>
      </c>
      <c r="U774" s="201"/>
      <c r="W774" s="201"/>
      <c r="X774" s="202">
        <v>0</v>
      </c>
      <c r="Y774" s="200" t="s">
        <v>475</v>
      </c>
      <c r="Z774" s="5" t="s">
        <v>475</v>
      </c>
      <c r="AA774" s="200" t="str">
        <f t="shared" si="106"/>
        <v/>
      </c>
      <c r="AB774" s="200" t="str">
        <f t="shared" si="107"/>
        <v/>
      </c>
      <c r="AC774" s="201"/>
      <c r="AD774" s="201"/>
      <c r="AE774" s="77">
        <f t="shared" si="108"/>
        <v>0</v>
      </c>
      <c r="AF774" s="77">
        <f t="shared" si="109"/>
        <v>0</v>
      </c>
      <c r="AG774" s="77">
        <f t="array" ref="AG774">IFERROR($D774*U,0)</f>
        <v>0</v>
      </c>
      <c r="AH774" s="77">
        <f t="shared" si="102"/>
        <v>0</v>
      </c>
      <c r="AI774" s="77">
        <f t="shared" si="102"/>
        <v>0</v>
      </c>
      <c r="AJ774" s="203"/>
      <c r="AK774" s="203"/>
      <c r="AL774" s="203"/>
      <c r="AM774" s="203"/>
      <c r="AN774" t="s">
        <v>25</v>
      </c>
      <c r="AO774" t="s">
        <v>2182</v>
      </c>
      <c r="AP774" t="s">
        <v>475</v>
      </c>
    </row>
    <row r="775" spans="1:43" customFormat="1" x14ac:dyDescent="0.25">
      <c r="A775" s="198">
        <v>45291</v>
      </c>
      <c r="B775" t="s">
        <v>2183</v>
      </c>
      <c r="C775" t="s">
        <v>2184</v>
      </c>
      <c r="D775" s="5">
        <f t="shared" si="110"/>
        <v>296025.36</v>
      </c>
      <c r="E775" s="199">
        <v>1</v>
      </c>
      <c r="F775" s="5">
        <v>309908.09999999998</v>
      </c>
      <c r="G775" s="5">
        <v>13882.74</v>
      </c>
      <c r="H775" s="1" t="s">
        <v>23</v>
      </c>
      <c r="I775" t="s">
        <v>500</v>
      </c>
      <c r="J775" t="s">
        <v>474</v>
      </c>
      <c r="K775">
        <v>0</v>
      </c>
      <c r="L775" t="s">
        <v>500</v>
      </c>
      <c r="M775" s="208" t="s">
        <v>483</v>
      </c>
      <c r="N775" t="s">
        <v>23</v>
      </c>
      <c r="O775" s="5" t="str">
        <f t="shared" si="105"/>
        <v>N</v>
      </c>
      <c r="P775" t="s">
        <v>475</v>
      </c>
      <c r="Q775" s="200" t="s">
        <v>475</v>
      </c>
      <c r="R775" s="200" t="str">
        <f t="shared" si="104"/>
        <v/>
      </c>
      <c r="S775" s="201"/>
      <c r="T775" t="s">
        <v>475</v>
      </c>
      <c r="U775" s="201"/>
      <c r="W775" s="201"/>
      <c r="X775" s="202">
        <v>0</v>
      </c>
      <c r="Y775" s="200" t="s">
        <v>475</v>
      </c>
      <c r="Z775" s="5" t="s">
        <v>475</v>
      </c>
      <c r="AA775" s="200" t="str">
        <f t="shared" si="106"/>
        <v/>
      </c>
      <c r="AB775" s="200" t="str">
        <f t="shared" si="107"/>
        <v/>
      </c>
      <c r="AC775" s="201"/>
      <c r="AD775" s="201"/>
      <c r="AE775" s="77">
        <f t="shared" si="108"/>
        <v>0</v>
      </c>
      <c r="AF775" s="77">
        <f t="shared" si="109"/>
        <v>0</v>
      </c>
      <c r="AG775" s="77">
        <f t="array" ref="AG775">IFERROR($D775*U,0)</f>
        <v>0</v>
      </c>
      <c r="AH775" s="77">
        <f t="shared" si="102"/>
        <v>0</v>
      </c>
      <c r="AI775" s="77">
        <f t="shared" si="102"/>
        <v>0</v>
      </c>
      <c r="AJ775" s="203"/>
      <c r="AK775" s="203"/>
      <c r="AL775" s="203"/>
      <c r="AM775" s="203"/>
      <c r="AN775" t="s">
        <v>25</v>
      </c>
      <c r="AO775" t="s">
        <v>2185</v>
      </c>
      <c r="AP775" t="s">
        <v>475</v>
      </c>
    </row>
    <row r="776" spans="1:43" customFormat="1" x14ac:dyDescent="0.25">
      <c r="A776" s="198">
        <v>45291</v>
      </c>
      <c r="B776" t="s">
        <v>2186</v>
      </c>
      <c r="C776" t="s">
        <v>2187</v>
      </c>
      <c r="D776" s="5">
        <f t="shared" si="110"/>
        <v>1047772.85</v>
      </c>
      <c r="E776" s="199">
        <v>0</v>
      </c>
      <c r="F776" s="5">
        <v>1047772.85</v>
      </c>
      <c r="G776" s="5">
        <v>0</v>
      </c>
      <c r="H776" s="1" t="s">
        <v>23</v>
      </c>
      <c r="I776" t="s">
        <v>500</v>
      </c>
      <c r="J776" t="s">
        <v>474</v>
      </c>
      <c r="K776">
        <v>0</v>
      </c>
      <c r="L776" t="s">
        <v>500</v>
      </c>
      <c r="M776" s="208" t="s">
        <v>483</v>
      </c>
      <c r="N776" t="s">
        <v>23</v>
      </c>
      <c r="O776" s="5" t="str">
        <f t="shared" si="105"/>
        <v>N</v>
      </c>
      <c r="P776" t="s">
        <v>475</v>
      </c>
      <c r="Q776" s="200" t="s">
        <v>475</v>
      </c>
      <c r="R776" s="200" t="str">
        <f t="shared" si="104"/>
        <v/>
      </c>
      <c r="S776" s="201"/>
      <c r="T776" t="s">
        <v>475</v>
      </c>
      <c r="U776" s="201"/>
      <c r="W776" s="201"/>
      <c r="X776" s="202">
        <v>0</v>
      </c>
      <c r="Y776" s="200" t="s">
        <v>475</v>
      </c>
      <c r="Z776" s="5" t="s">
        <v>475</v>
      </c>
      <c r="AA776" s="200" t="str">
        <f t="shared" si="106"/>
        <v/>
      </c>
      <c r="AB776" s="200" t="str">
        <f t="shared" si="107"/>
        <v/>
      </c>
      <c r="AC776" s="201"/>
      <c r="AD776" s="201"/>
      <c r="AE776" s="77">
        <f t="shared" si="108"/>
        <v>0</v>
      </c>
      <c r="AF776" s="77">
        <f t="shared" si="109"/>
        <v>0</v>
      </c>
      <c r="AG776" s="77">
        <f t="array" ref="AG776">IFERROR($D776*U,0)</f>
        <v>0</v>
      </c>
      <c r="AH776" s="77">
        <f t="shared" si="102"/>
        <v>0</v>
      </c>
      <c r="AI776" s="77">
        <f t="shared" si="102"/>
        <v>0</v>
      </c>
      <c r="AJ776" s="203"/>
      <c r="AK776" s="203"/>
      <c r="AL776" s="203"/>
      <c r="AM776" s="203"/>
      <c r="AN776" t="s">
        <v>25</v>
      </c>
      <c r="AO776" t="s">
        <v>2188</v>
      </c>
      <c r="AP776" t="s">
        <v>475</v>
      </c>
    </row>
    <row r="777" spans="1:43" customFormat="1" x14ac:dyDescent="0.25">
      <c r="A777" s="198">
        <v>45291</v>
      </c>
      <c r="B777" t="s">
        <v>2189</v>
      </c>
      <c r="C777" t="s">
        <v>2190</v>
      </c>
      <c r="D777" s="5">
        <f t="shared" si="110"/>
        <v>464547</v>
      </c>
      <c r="E777" s="199">
        <v>0</v>
      </c>
      <c r="F777" s="5">
        <v>464547</v>
      </c>
      <c r="G777" s="5">
        <v>0</v>
      </c>
      <c r="H777" s="1" t="s">
        <v>23</v>
      </c>
      <c r="I777" t="s">
        <v>500</v>
      </c>
      <c r="J777" t="s">
        <v>474</v>
      </c>
      <c r="K777">
        <v>0</v>
      </c>
      <c r="L777" t="s">
        <v>500</v>
      </c>
      <c r="N777" t="s">
        <v>23</v>
      </c>
      <c r="O777" s="5" t="str">
        <f t="shared" si="105"/>
        <v>N</v>
      </c>
      <c r="P777" t="s">
        <v>475</v>
      </c>
      <c r="Q777" s="200" t="s">
        <v>475</v>
      </c>
      <c r="R777" s="200" t="str">
        <f t="shared" si="104"/>
        <v/>
      </c>
      <c r="S777" s="201"/>
      <c r="T777" t="s">
        <v>475</v>
      </c>
      <c r="U777" s="201"/>
      <c r="W777" s="201"/>
      <c r="X777" s="202">
        <v>0</v>
      </c>
      <c r="Y777" s="200" t="s">
        <v>475</v>
      </c>
      <c r="Z777" s="5" t="s">
        <v>475</v>
      </c>
      <c r="AA777" s="200" t="str">
        <f t="shared" si="106"/>
        <v/>
      </c>
      <c r="AB777" s="200" t="str">
        <f t="shared" si="107"/>
        <v/>
      </c>
      <c r="AC777" s="201"/>
      <c r="AD777" s="201"/>
      <c r="AE777" s="77">
        <f t="shared" si="108"/>
        <v>0</v>
      </c>
      <c r="AF777" s="77">
        <f t="shared" si="109"/>
        <v>0</v>
      </c>
      <c r="AG777" s="77">
        <f t="array" ref="AG777">IFERROR($D777*U,0)</f>
        <v>0</v>
      </c>
      <c r="AH777" s="77">
        <f t="shared" si="102"/>
        <v>0</v>
      </c>
      <c r="AI777" s="77">
        <f t="shared" si="102"/>
        <v>0</v>
      </c>
      <c r="AJ777" s="203"/>
      <c r="AK777" s="203"/>
      <c r="AL777" s="203"/>
      <c r="AM777" s="203"/>
      <c r="AN777" t="s">
        <v>475</v>
      </c>
      <c r="AO777" t="s">
        <v>475</v>
      </c>
      <c r="AP777" t="s">
        <v>475</v>
      </c>
    </row>
    <row r="778" spans="1:43" customFormat="1" x14ac:dyDescent="0.25">
      <c r="A778" s="198">
        <v>45291</v>
      </c>
      <c r="B778" t="s">
        <v>2191</v>
      </c>
      <c r="C778" t="s">
        <v>2192</v>
      </c>
      <c r="D778" s="5">
        <f t="shared" si="110"/>
        <v>243.07999999999993</v>
      </c>
      <c r="E778" s="199">
        <v>1</v>
      </c>
      <c r="F778" s="5">
        <v>10520.42</v>
      </c>
      <c r="G778" s="5">
        <v>10277.34</v>
      </c>
      <c r="H778" s="1" t="s">
        <v>24</v>
      </c>
      <c r="I778" t="s">
        <v>473</v>
      </c>
      <c r="J778" t="s">
        <v>474</v>
      </c>
      <c r="K778">
        <v>0</v>
      </c>
      <c r="L778" t="s">
        <v>473</v>
      </c>
      <c r="M778" t="s">
        <v>473</v>
      </c>
      <c r="N778" t="s">
        <v>23</v>
      </c>
      <c r="O778" s="5" t="str">
        <f t="shared" si="105"/>
        <v>N</v>
      </c>
      <c r="P778" t="s">
        <v>475</v>
      </c>
      <c r="Q778" s="200" t="s">
        <v>475</v>
      </c>
      <c r="R778" s="200" t="str">
        <f t="shared" si="104"/>
        <v/>
      </c>
      <c r="S778" s="201"/>
      <c r="T778" t="s">
        <v>475</v>
      </c>
      <c r="U778" s="201"/>
      <c r="W778" s="201"/>
      <c r="X778" s="202">
        <v>0</v>
      </c>
      <c r="Y778" s="200" t="s">
        <v>475</v>
      </c>
      <c r="Z778" s="5" t="s">
        <v>475</v>
      </c>
      <c r="AA778" s="200" t="str">
        <f t="shared" si="106"/>
        <v/>
      </c>
      <c r="AB778" s="200" t="str">
        <f t="shared" si="107"/>
        <v/>
      </c>
      <c r="AC778" s="201"/>
      <c r="AD778" s="201"/>
      <c r="AE778" s="77">
        <f t="shared" si="108"/>
        <v>0</v>
      </c>
      <c r="AF778" s="77">
        <f t="shared" si="109"/>
        <v>0</v>
      </c>
      <c r="AG778" s="77">
        <f t="array" ref="AG778">IFERROR($D778*U,0)</f>
        <v>0</v>
      </c>
      <c r="AH778" s="77">
        <f t="shared" si="102"/>
        <v>0</v>
      </c>
      <c r="AI778" s="77">
        <f t="shared" si="102"/>
        <v>0</v>
      </c>
      <c r="AJ778" s="203"/>
      <c r="AK778" s="203"/>
      <c r="AL778" s="203"/>
      <c r="AM778" s="203"/>
      <c r="AN778" t="s">
        <v>475</v>
      </c>
      <c r="AO778" t="s">
        <v>475</v>
      </c>
      <c r="AP778" t="s">
        <v>475</v>
      </c>
    </row>
    <row r="779" spans="1:43" customFormat="1" x14ac:dyDescent="0.25">
      <c r="A779" s="198">
        <v>45291</v>
      </c>
      <c r="B779" t="s">
        <v>2193</v>
      </c>
      <c r="C779" t="s">
        <v>2194</v>
      </c>
      <c r="D779" s="5">
        <f t="shared" si="110"/>
        <v>1352.3899999999994</v>
      </c>
      <c r="E779" s="199">
        <v>1</v>
      </c>
      <c r="F779" s="5">
        <v>21421.25</v>
      </c>
      <c r="G779" s="5">
        <v>20068.86</v>
      </c>
      <c r="H779" s="1" t="s">
        <v>24</v>
      </c>
      <c r="I779" t="s">
        <v>473</v>
      </c>
      <c r="J779" t="s">
        <v>474</v>
      </c>
      <c r="K779">
        <v>0</v>
      </c>
      <c r="L779" t="s">
        <v>473</v>
      </c>
      <c r="M779" t="s">
        <v>473</v>
      </c>
      <c r="N779" t="s">
        <v>23</v>
      </c>
      <c r="O779" s="5" t="str">
        <f t="shared" si="105"/>
        <v>N</v>
      </c>
      <c r="P779" t="s">
        <v>475</v>
      </c>
      <c r="Q779" s="200" t="s">
        <v>475</v>
      </c>
      <c r="R779" s="200" t="str">
        <f t="shared" si="104"/>
        <v/>
      </c>
      <c r="S779" s="201"/>
      <c r="T779" t="s">
        <v>475</v>
      </c>
      <c r="U779" s="201"/>
      <c r="W779" s="201"/>
      <c r="X779" s="202">
        <v>0</v>
      </c>
      <c r="Y779" s="200" t="s">
        <v>475</v>
      </c>
      <c r="Z779" s="5" t="s">
        <v>475</v>
      </c>
      <c r="AA779" s="200" t="str">
        <f t="shared" si="106"/>
        <v/>
      </c>
      <c r="AB779" s="200" t="str">
        <f t="shared" si="107"/>
        <v/>
      </c>
      <c r="AC779" s="201"/>
      <c r="AD779" s="201"/>
      <c r="AE779" s="77">
        <f t="shared" si="108"/>
        <v>0</v>
      </c>
      <c r="AF779" s="77">
        <f t="shared" si="109"/>
        <v>0</v>
      </c>
      <c r="AG779" s="77">
        <f t="array" ref="AG779">IFERROR($D779*U,0)</f>
        <v>0</v>
      </c>
      <c r="AH779" s="77">
        <f t="shared" si="102"/>
        <v>0</v>
      </c>
      <c r="AI779" s="77">
        <f t="shared" si="102"/>
        <v>0</v>
      </c>
      <c r="AJ779" s="203"/>
      <c r="AK779" s="203"/>
      <c r="AL779" s="203"/>
      <c r="AM779" s="203"/>
      <c r="AN779" t="s">
        <v>475</v>
      </c>
      <c r="AO779" t="s">
        <v>475</v>
      </c>
      <c r="AP779" t="s">
        <v>475</v>
      </c>
    </row>
    <row r="780" spans="1:43" customFormat="1" x14ac:dyDescent="0.25">
      <c r="A780" s="198">
        <v>45291</v>
      </c>
      <c r="B780" t="s">
        <v>2195</v>
      </c>
      <c r="C780" t="s">
        <v>2196</v>
      </c>
      <c r="D780" s="5">
        <f t="shared" si="110"/>
        <v>13675.430000000008</v>
      </c>
      <c r="E780" s="199">
        <v>1</v>
      </c>
      <c r="F780" s="5">
        <v>103562.47</v>
      </c>
      <c r="G780" s="5">
        <v>89887.039999999994</v>
      </c>
      <c r="H780" s="1" t="s">
        <v>23</v>
      </c>
      <c r="I780" t="s">
        <v>500</v>
      </c>
      <c r="J780" t="s">
        <v>474</v>
      </c>
      <c r="K780">
        <v>0</v>
      </c>
      <c r="L780" t="s">
        <v>500</v>
      </c>
      <c r="M780" s="208" t="s">
        <v>483</v>
      </c>
      <c r="N780" t="s">
        <v>23</v>
      </c>
      <c r="O780" s="5" t="str">
        <f t="shared" si="105"/>
        <v>N</v>
      </c>
      <c r="P780" s="208" t="s">
        <v>487</v>
      </c>
      <c r="Q780" s="200" t="s">
        <v>475</v>
      </c>
      <c r="R780" s="204">
        <v>0.246</v>
      </c>
      <c r="S780" s="201"/>
      <c r="T780" s="204">
        <v>0.14799999999999999</v>
      </c>
      <c r="U780" s="201"/>
      <c r="V780" s="208">
        <v>1</v>
      </c>
      <c r="W780" s="201"/>
      <c r="X780" s="202">
        <v>0</v>
      </c>
      <c r="Y780" s="200" t="s">
        <v>475</v>
      </c>
      <c r="Z780" s="205">
        <v>5.8000000000000003E-2</v>
      </c>
      <c r="AA780" s="200" t="str">
        <f t="shared" si="106"/>
        <v/>
      </c>
      <c r="AB780" s="200">
        <f t="shared" si="107"/>
        <v>5.8000000000000003E-2</v>
      </c>
      <c r="AC780" s="201"/>
      <c r="AD780" s="201"/>
      <c r="AE780" s="77">
        <f t="shared" si="108"/>
        <v>3364.1557800000019</v>
      </c>
      <c r="AF780" s="77">
        <f t="shared" si="109"/>
        <v>2023.9636400000011</v>
      </c>
      <c r="AG780" s="77">
        <f t="array" ref="AG780">IFERROR($D780*U,0)</f>
        <v>0</v>
      </c>
      <c r="AH780" s="77">
        <f t="shared" si="102"/>
        <v>0</v>
      </c>
      <c r="AI780" s="77">
        <f t="shared" si="102"/>
        <v>793.17494000000045</v>
      </c>
      <c r="AJ780" s="203"/>
      <c r="AK780" s="203"/>
      <c r="AL780" s="203"/>
      <c r="AM780" s="203"/>
      <c r="AN780" t="s">
        <v>25</v>
      </c>
      <c r="AO780" t="s">
        <v>2197</v>
      </c>
      <c r="AP780" t="s">
        <v>2198</v>
      </c>
      <c r="AQ780" s="208" t="s">
        <v>490</v>
      </c>
    </row>
    <row r="781" spans="1:43" customFormat="1" x14ac:dyDescent="0.25">
      <c r="A781" s="198">
        <v>45291</v>
      </c>
      <c r="B781" t="s">
        <v>2199</v>
      </c>
      <c r="C781" t="s">
        <v>2200</v>
      </c>
      <c r="D781" s="5">
        <f t="shared" si="110"/>
        <v>5582020.7400000002</v>
      </c>
      <c r="E781" s="199">
        <v>1</v>
      </c>
      <c r="F781" s="5">
        <v>5803904.04</v>
      </c>
      <c r="G781" s="5">
        <v>221883.3</v>
      </c>
      <c r="H781" s="1" t="s">
        <v>24</v>
      </c>
      <c r="I781" t="s">
        <v>473</v>
      </c>
      <c r="J781" t="s">
        <v>474</v>
      </c>
      <c r="K781">
        <v>0</v>
      </c>
      <c r="L781" t="s">
        <v>473</v>
      </c>
      <c r="M781" t="s">
        <v>473</v>
      </c>
      <c r="N781" t="s">
        <v>23</v>
      </c>
      <c r="O781" s="5" t="str">
        <f t="shared" si="105"/>
        <v>N</v>
      </c>
      <c r="P781" t="s">
        <v>475</v>
      </c>
      <c r="Q781" s="200" t="s">
        <v>475</v>
      </c>
      <c r="R781" s="200" t="str">
        <f t="shared" ref="R781:R800" si="111">IFERROR(V781*Q781,"")</f>
        <v/>
      </c>
      <c r="S781" s="201"/>
      <c r="T781" t="s">
        <v>475</v>
      </c>
      <c r="U781" s="201"/>
      <c r="W781" s="201"/>
      <c r="X781" s="202">
        <v>0</v>
      </c>
      <c r="Y781" s="200" t="s">
        <v>475</v>
      </c>
      <c r="Z781" s="5" t="s">
        <v>475</v>
      </c>
      <c r="AA781" s="200" t="str">
        <f t="shared" si="106"/>
        <v/>
      </c>
      <c r="AB781" s="200" t="str">
        <f t="shared" si="107"/>
        <v/>
      </c>
      <c r="AC781" s="201"/>
      <c r="AD781" s="201"/>
      <c r="AE781" s="77">
        <f t="shared" si="108"/>
        <v>0</v>
      </c>
      <c r="AF781" s="77">
        <f t="shared" si="109"/>
        <v>0</v>
      </c>
      <c r="AG781" s="77">
        <f t="array" ref="AG781">IFERROR($D781*U,0)</f>
        <v>0</v>
      </c>
      <c r="AH781" s="77">
        <f t="shared" si="102"/>
        <v>0</v>
      </c>
      <c r="AI781" s="77">
        <f t="shared" si="102"/>
        <v>0</v>
      </c>
      <c r="AJ781" s="203"/>
      <c r="AK781" s="203"/>
      <c r="AL781" s="203"/>
      <c r="AM781" s="203"/>
      <c r="AN781" t="s">
        <v>475</v>
      </c>
      <c r="AO781" t="s">
        <v>475</v>
      </c>
      <c r="AP781" t="s">
        <v>475</v>
      </c>
    </row>
    <row r="782" spans="1:43" customFormat="1" x14ac:dyDescent="0.25">
      <c r="A782" s="198">
        <v>45291</v>
      </c>
      <c r="B782" t="s">
        <v>2201</v>
      </c>
      <c r="C782" t="s">
        <v>2202</v>
      </c>
      <c r="D782" s="5">
        <f t="shared" si="110"/>
        <v>0</v>
      </c>
      <c r="E782" s="199">
        <v>1</v>
      </c>
      <c r="F782" s="5">
        <v>129720.52</v>
      </c>
      <c r="G782" s="5">
        <v>360139.47</v>
      </c>
      <c r="H782" s="1" t="s">
        <v>23</v>
      </c>
      <c r="I782" t="s">
        <v>500</v>
      </c>
      <c r="J782" t="s">
        <v>474</v>
      </c>
      <c r="K782">
        <v>0</v>
      </c>
      <c r="L782" t="s">
        <v>500</v>
      </c>
      <c r="M782" s="208" t="s">
        <v>483</v>
      </c>
      <c r="N782" t="s">
        <v>23</v>
      </c>
      <c r="O782" s="5" t="str">
        <f t="shared" si="105"/>
        <v>N</v>
      </c>
      <c r="P782" t="s">
        <v>475</v>
      </c>
      <c r="Q782" s="200" t="s">
        <v>475</v>
      </c>
      <c r="R782" s="200" t="str">
        <f t="shared" si="111"/>
        <v/>
      </c>
      <c r="S782" s="201"/>
      <c r="T782" t="s">
        <v>475</v>
      </c>
      <c r="U782" s="201"/>
      <c r="W782" s="201"/>
      <c r="X782" s="202">
        <v>0</v>
      </c>
      <c r="Y782" s="200" t="s">
        <v>475</v>
      </c>
      <c r="Z782" s="5" t="s">
        <v>475</v>
      </c>
      <c r="AA782" s="200" t="str">
        <f t="shared" si="106"/>
        <v/>
      </c>
      <c r="AB782" s="200" t="str">
        <f t="shared" si="107"/>
        <v/>
      </c>
      <c r="AC782" s="201"/>
      <c r="AD782" s="201"/>
      <c r="AE782" s="77">
        <f t="shared" si="108"/>
        <v>0</v>
      </c>
      <c r="AF782" s="77">
        <f t="shared" si="109"/>
        <v>0</v>
      </c>
      <c r="AG782" s="77">
        <f t="array" ref="AG782">IFERROR($D782*U,0)</f>
        <v>0</v>
      </c>
      <c r="AH782" s="77">
        <f t="shared" si="102"/>
        <v>0</v>
      </c>
      <c r="AI782" s="77">
        <f t="shared" si="102"/>
        <v>0</v>
      </c>
      <c r="AJ782" s="203"/>
      <c r="AK782" s="203"/>
      <c r="AL782" s="203"/>
      <c r="AM782" s="203"/>
      <c r="AN782" t="s">
        <v>25</v>
      </c>
      <c r="AO782" t="s">
        <v>2203</v>
      </c>
      <c r="AP782" t="s">
        <v>475</v>
      </c>
    </row>
    <row r="783" spans="1:43" customFormat="1" x14ac:dyDescent="0.25">
      <c r="A783" s="198">
        <v>45291</v>
      </c>
      <c r="B783" t="s">
        <v>2204</v>
      </c>
      <c r="C783" t="s">
        <v>2205</v>
      </c>
      <c r="D783" s="5">
        <f t="shared" si="110"/>
        <v>0</v>
      </c>
      <c r="E783" s="199">
        <v>1</v>
      </c>
      <c r="F783" s="5">
        <v>864594.3</v>
      </c>
      <c r="G783" s="5">
        <v>881433.24</v>
      </c>
      <c r="H783" s="1" t="s">
        <v>23</v>
      </c>
      <c r="I783" t="s">
        <v>500</v>
      </c>
      <c r="J783" t="s">
        <v>504</v>
      </c>
      <c r="K783">
        <v>1</v>
      </c>
      <c r="L783" t="s">
        <v>500</v>
      </c>
      <c r="N783" t="s">
        <v>24</v>
      </c>
      <c r="O783" s="5" t="str">
        <f t="shared" si="105"/>
        <v>N</v>
      </c>
      <c r="P783" t="s">
        <v>475</v>
      </c>
      <c r="Q783" s="200" t="s">
        <v>475</v>
      </c>
      <c r="R783" s="200" t="str">
        <f t="shared" si="111"/>
        <v/>
      </c>
      <c r="S783" s="201"/>
      <c r="T783" t="s">
        <v>475</v>
      </c>
      <c r="U783" s="201"/>
      <c r="W783" s="201"/>
      <c r="X783" s="202">
        <v>0</v>
      </c>
      <c r="Y783" s="200" t="s">
        <v>475</v>
      </c>
      <c r="Z783" s="5" t="s">
        <v>475</v>
      </c>
      <c r="AA783" s="200" t="str">
        <f t="shared" si="106"/>
        <v/>
      </c>
      <c r="AB783" s="200" t="str">
        <f t="shared" si="107"/>
        <v/>
      </c>
      <c r="AC783" s="201"/>
      <c r="AD783" s="201"/>
      <c r="AE783" s="77">
        <f t="shared" si="108"/>
        <v>0</v>
      </c>
      <c r="AF783" s="77">
        <f t="shared" si="109"/>
        <v>0</v>
      </c>
      <c r="AG783" s="77">
        <f t="array" ref="AG783">IFERROR($D783*U,0)</f>
        <v>0</v>
      </c>
      <c r="AH783" s="77">
        <f t="shared" si="102"/>
        <v>0</v>
      </c>
      <c r="AI783" s="77">
        <f t="shared" si="102"/>
        <v>0</v>
      </c>
      <c r="AJ783" s="203"/>
      <c r="AK783" s="203"/>
      <c r="AL783" s="203"/>
      <c r="AM783" s="203"/>
      <c r="AN783" t="s">
        <v>475</v>
      </c>
      <c r="AO783" t="s">
        <v>475</v>
      </c>
      <c r="AP783" t="s">
        <v>475</v>
      </c>
    </row>
    <row r="784" spans="1:43" customFormat="1" x14ac:dyDescent="0.25">
      <c r="A784" s="198">
        <v>45291</v>
      </c>
      <c r="B784" t="s">
        <v>2206</v>
      </c>
      <c r="C784" t="s">
        <v>2207</v>
      </c>
      <c r="D784" s="5">
        <f t="shared" si="110"/>
        <v>69736.519999999975</v>
      </c>
      <c r="E784" s="199">
        <v>1</v>
      </c>
      <c r="F784" s="5">
        <v>170333.22999999998</v>
      </c>
      <c r="G784" s="5">
        <v>100596.71</v>
      </c>
      <c r="H784" s="1" t="s">
        <v>23</v>
      </c>
      <c r="I784" t="s">
        <v>500</v>
      </c>
      <c r="J784" t="s">
        <v>504</v>
      </c>
      <c r="K784">
        <v>1</v>
      </c>
      <c r="L784" t="s">
        <v>500</v>
      </c>
      <c r="N784" t="s">
        <v>24</v>
      </c>
      <c r="O784" s="5" t="str">
        <f t="shared" si="105"/>
        <v>N</v>
      </c>
      <c r="P784" t="s">
        <v>475</v>
      </c>
      <c r="Q784" s="200" t="s">
        <v>475</v>
      </c>
      <c r="R784" s="200" t="str">
        <f t="shared" si="111"/>
        <v/>
      </c>
      <c r="S784" s="201"/>
      <c r="T784" t="s">
        <v>475</v>
      </c>
      <c r="U784" s="201"/>
      <c r="W784" s="201"/>
      <c r="X784" s="202">
        <v>0</v>
      </c>
      <c r="Y784" s="200" t="s">
        <v>475</v>
      </c>
      <c r="Z784" s="5" t="s">
        <v>475</v>
      </c>
      <c r="AA784" s="200" t="str">
        <f t="shared" si="106"/>
        <v/>
      </c>
      <c r="AB784" s="200" t="str">
        <f t="shared" si="107"/>
        <v/>
      </c>
      <c r="AC784" s="201"/>
      <c r="AD784" s="201"/>
      <c r="AE784" s="77">
        <f t="shared" si="108"/>
        <v>0</v>
      </c>
      <c r="AF784" s="77">
        <f t="shared" si="109"/>
        <v>0</v>
      </c>
      <c r="AG784" s="77">
        <f t="array" ref="AG784">IFERROR($D784*U,0)</f>
        <v>0</v>
      </c>
      <c r="AH784" s="77">
        <f t="shared" si="102"/>
        <v>0</v>
      </c>
      <c r="AI784" s="77">
        <f t="shared" si="102"/>
        <v>0</v>
      </c>
      <c r="AJ784" s="203"/>
      <c r="AK784" s="203"/>
      <c r="AL784" s="203"/>
      <c r="AM784" s="203"/>
      <c r="AN784" t="s">
        <v>475</v>
      </c>
      <c r="AO784" t="s">
        <v>475</v>
      </c>
      <c r="AP784" t="s">
        <v>475</v>
      </c>
    </row>
    <row r="785" spans="1:42" customFormat="1" x14ac:dyDescent="0.25">
      <c r="A785" s="198">
        <v>45291</v>
      </c>
      <c r="B785" t="s">
        <v>2208</v>
      </c>
      <c r="C785" t="s">
        <v>2209</v>
      </c>
      <c r="D785" s="5">
        <f t="shared" si="110"/>
        <v>168933.05999999982</v>
      </c>
      <c r="E785" s="199">
        <v>1</v>
      </c>
      <c r="F785" s="5">
        <v>1646745.6199999999</v>
      </c>
      <c r="G785" s="5">
        <v>1477812.56</v>
      </c>
      <c r="H785" s="1" t="s">
        <v>24</v>
      </c>
      <c r="I785" t="s">
        <v>473</v>
      </c>
      <c r="J785" t="s">
        <v>474</v>
      </c>
      <c r="K785">
        <v>0</v>
      </c>
      <c r="L785" t="s">
        <v>473</v>
      </c>
      <c r="M785" t="s">
        <v>473</v>
      </c>
      <c r="N785" t="s">
        <v>23</v>
      </c>
      <c r="O785" s="5" t="str">
        <f t="shared" si="105"/>
        <v>N</v>
      </c>
      <c r="P785" t="s">
        <v>475</v>
      </c>
      <c r="Q785" s="200" t="s">
        <v>475</v>
      </c>
      <c r="R785" s="200" t="str">
        <f t="shared" si="111"/>
        <v/>
      </c>
      <c r="S785" s="201"/>
      <c r="T785" t="s">
        <v>475</v>
      </c>
      <c r="U785" s="201"/>
      <c r="W785" s="201"/>
      <c r="X785" s="202">
        <v>0</v>
      </c>
      <c r="Y785" s="200" t="s">
        <v>475</v>
      </c>
      <c r="Z785" s="5" t="s">
        <v>475</v>
      </c>
      <c r="AA785" s="200" t="str">
        <f t="shared" si="106"/>
        <v/>
      </c>
      <c r="AB785" s="200" t="str">
        <f t="shared" si="107"/>
        <v/>
      </c>
      <c r="AC785" s="201"/>
      <c r="AD785" s="201"/>
      <c r="AE785" s="77">
        <f t="shared" si="108"/>
        <v>0</v>
      </c>
      <c r="AF785" s="77">
        <f t="shared" si="109"/>
        <v>0</v>
      </c>
      <c r="AG785" s="77">
        <f t="array" ref="AG785">IFERROR($D785*U,0)</f>
        <v>0</v>
      </c>
      <c r="AH785" s="77">
        <f t="shared" si="102"/>
        <v>0</v>
      </c>
      <c r="AI785" s="77">
        <f t="shared" si="102"/>
        <v>0</v>
      </c>
      <c r="AJ785" s="203"/>
      <c r="AK785" s="203"/>
      <c r="AL785" s="203"/>
      <c r="AM785" s="203"/>
      <c r="AN785" t="s">
        <v>475</v>
      </c>
      <c r="AO785" t="s">
        <v>475</v>
      </c>
      <c r="AP785" t="s">
        <v>475</v>
      </c>
    </row>
    <row r="786" spans="1:42" customFormat="1" x14ac:dyDescent="0.25">
      <c r="A786" s="198">
        <v>45291</v>
      </c>
      <c r="B786" t="s">
        <v>2210</v>
      </c>
      <c r="C786" t="s">
        <v>2211</v>
      </c>
      <c r="D786" s="5">
        <f t="shared" si="110"/>
        <v>6679746.5100000007</v>
      </c>
      <c r="E786" s="199">
        <v>1</v>
      </c>
      <c r="F786" s="5">
        <v>6686033.3600000003</v>
      </c>
      <c r="G786" s="5">
        <v>6286.85</v>
      </c>
      <c r="H786" s="1" t="s">
        <v>23</v>
      </c>
      <c r="I786" t="s">
        <v>500</v>
      </c>
      <c r="J786" t="s">
        <v>504</v>
      </c>
      <c r="K786">
        <v>1</v>
      </c>
      <c r="L786" t="s">
        <v>500</v>
      </c>
      <c r="N786" t="s">
        <v>24</v>
      </c>
      <c r="O786" s="5" t="str">
        <f t="shared" si="105"/>
        <v>N</v>
      </c>
      <c r="P786" t="s">
        <v>475</v>
      </c>
      <c r="Q786" s="200" t="s">
        <v>475</v>
      </c>
      <c r="R786" s="200" t="str">
        <f t="shared" si="111"/>
        <v/>
      </c>
      <c r="S786" s="201"/>
      <c r="T786" t="s">
        <v>475</v>
      </c>
      <c r="U786" s="201"/>
      <c r="W786" s="201"/>
      <c r="X786" s="202">
        <v>0</v>
      </c>
      <c r="Y786" s="200" t="s">
        <v>475</v>
      </c>
      <c r="Z786" s="5" t="s">
        <v>475</v>
      </c>
      <c r="AA786" s="200" t="str">
        <f t="shared" si="106"/>
        <v/>
      </c>
      <c r="AB786" s="200" t="str">
        <f t="shared" si="107"/>
        <v/>
      </c>
      <c r="AC786" s="201"/>
      <c r="AD786" s="201"/>
      <c r="AE786" s="77">
        <f t="shared" si="108"/>
        <v>0</v>
      </c>
      <c r="AF786" s="77">
        <f t="shared" si="109"/>
        <v>0</v>
      </c>
      <c r="AG786" s="77">
        <f t="array" ref="AG786">IFERROR($D786*U,0)</f>
        <v>0</v>
      </c>
      <c r="AH786" s="77">
        <f t="shared" si="102"/>
        <v>0</v>
      </c>
      <c r="AI786" s="77">
        <f t="shared" si="102"/>
        <v>0</v>
      </c>
      <c r="AJ786" s="203"/>
      <c r="AK786" s="203"/>
      <c r="AL786" s="203"/>
      <c r="AM786" s="203"/>
      <c r="AN786" t="s">
        <v>475</v>
      </c>
      <c r="AO786" t="s">
        <v>475</v>
      </c>
      <c r="AP786" t="s">
        <v>475</v>
      </c>
    </row>
    <row r="787" spans="1:42" customFormat="1" x14ac:dyDescent="0.25">
      <c r="A787" s="198">
        <v>45291</v>
      </c>
      <c r="B787" t="s">
        <v>2212</v>
      </c>
      <c r="C787" t="s">
        <v>2213</v>
      </c>
      <c r="D787" s="5">
        <f t="shared" si="110"/>
        <v>9157151.9699999988</v>
      </c>
      <c r="E787" s="199">
        <v>1</v>
      </c>
      <c r="F787" s="5">
        <v>9186299.2299999986</v>
      </c>
      <c r="G787" s="5">
        <v>29147.26</v>
      </c>
      <c r="H787" s="1" t="s">
        <v>23</v>
      </c>
      <c r="I787" t="s">
        <v>500</v>
      </c>
      <c r="J787" t="s">
        <v>504</v>
      </c>
      <c r="K787">
        <v>1</v>
      </c>
      <c r="L787" t="s">
        <v>500</v>
      </c>
      <c r="N787" t="s">
        <v>24</v>
      </c>
      <c r="O787" s="5" t="str">
        <f t="shared" si="105"/>
        <v>N</v>
      </c>
      <c r="P787" t="s">
        <v>475</v>
      </c>
      <c r="Q787" s="200" t="s">
        <v>475</v>
      </c>
      <c r="R787" s="200" t="str">
        <f t="shared" si="111"/>
        <v/>
      </c>
      <c r="S787" s="201"/>
      <c r="T787" t="s">
        <v>475</v>
      </c>
      <c r="U787" s="201"/>
      <c r="W787" s="201"/>
      <c r="X787" s="202">
        <v>0</v>
      </c>
      <c r="Y787" s="200" t="s">
        <v>475</v>
      </c>
      <c r="Z787" s="5" t="s">
        <v>475</v>
      </c>
      <c r="AA787" s="200" t="str">
        <f t="shared" si="106"/>
        <v/>
      </c>
      <c r="AB787" s="200" t="str">
        <f t="shared" si="107"/>
        <v/>
      </c>
      <c r="AC787" s="201"/>
      <c r="AD787" s="201"/>
      <c r="AE787" s="77">
        <f t="shared" si="108"/>
        <v>0</v>
      </c>
      <c r="AF787" s="77">
        <f t="shared" si="109"/>
        <v>0</v>
      </c>
      <c r="AG787" s="77">
        <f t="array" ref="AG787">IFERROR($D787*U,0)</f>
        <v>0</v>
      </c>
      <c r="AH787" s="77">
        <f t="shared" si="102"/>
        <v>0</v>
      </c>
      <c r="AI787" s="77">
        <f t="shared" si="102"/>
        <v>0</v>
      </c>
      <c r="AJ787" s="203"/>
      <c r="AK787" s="203"/>
      <c r="AL787" s="203"/>
      <c r="AM787" s="203"/>
      <c r="AN787" t="s">
        <v>475</v>
      </c>
      <c r="AO787" t="s">
        <v>475</v>
      </c>
      <c r="AP787" t="s">
        <v>475</v>
      </c>
    </row>
    <row r="788" spans="1:42" customFormat="1" x14ac:dyDescent="0.25">
      <c r="A788" s="198">
        <v>45291</v>
      </c>
      <c r="B788" t="s">
        <v>2214</v>
      </c>
      <c r="C788" t="s">
        <v>2215</v>
      </c>
      <c r="D788" s="5">
        <f t="shared" si="110"/>
        <v>970254.08999999985</v>
      </c>
      <c r="E788" s="199">
        <v>1</v>
      </c>
      <c r="F788" s="5">
        <v>3259536.54</v>
      </c>
      <c r="G788" s="5">
        <v>2289282.4500000002</v>
      </c>
      <c r="H788" s="1" t="s">
        <v>24</v>
      </c>
      <c r="I788" t="s">
        <v>473</v>
      </c>
      <c r="J788" t="s">
        <v>474</v>
      </c>
      <c r="K788">
        <v>0</v>
      </c>
      <c r="L788" t="s">
        <v>473</v>
      </c>
      <c r="M788" t="s">
        <v>473</v>
      </c>
      <c r="N788" t="s">
        <v>23</v>
      </c>
      <c r="O788" s="5" t="str">
        <f t="shared" si="105"/>
        <v>N</v>
      </c>
      <c r="P788" t="s">
        <v>475</v>
      </c>
      <c r="Q788" s="200" t="s">
        <v>475</v>
      </c>
      <c r="R788" s="200" t="str">
        <f t="shared" si="111"/>
        <v/>
      </c>
      <c r="S788" s="201"/>
      <c r="T788" t="s">
        <v>475</v>
      </c>
      <c r="U788" s="201"/>
      <c r="W788" s="201"/>
      <c r="X788" s="202">
        <v>0</v>
      </c>
      <c r="Y788" s="200" t="s">
        <v>475</v>
      </c>
      <c r="Z788" s="5" t="s">
        <v>475</v>
      </c>
      <c r="AA788" s="200" t="str">
        <f t="shared" si="106"/>
        <v/>
      </c>
      <c r="AB788" s="200" t="str">
        <f t="shared" si="107"/>
        <v/>
      </c>
      <c r="AC788" s="201"/>
      <c r="AD788" s="201"/>
      <c r="AE788" s="77">
        <f t="shared" si="108"/>
        <v>0</v>
      </c>
      <c r="AF788" s="77">
        <f t="shared" si="109"/>
        <v>0</v>
      </c>
      <c r="AG788" s="77">
        <f t="array" ref="AG788">IFERROR($D788*U,0)</f>
        <v>0</v>
      </c>
      <c r="AH788" s="77">
        <f t="shared" si="102"/>
        <v>0</v>
      </c>
      <c r="AI788" s="77">
        <f t="shared" si="102"/>
        <v>0</v>
      </c>
      <c r="AJ788" s="203"/>
      <c r="AK788" s="203"/>
      <c r="AL788" s="203"/>
      <c r="AM788" s="203"/>
      <c r="AN788" t="s">
        <v>475</v>
      </c>
      <c r="AO788" t="s">
        <v>475</v>
      </c>
      <c r="AP788" t="s">
        <v>475</v>
      </c>
    </row>
    <row r="789" spans="1:42" customFormat="1" x14ac:dyDescent="0.25">
      <c r="A789" s="198">
        <v>45291</v>
      </c>
      <c r="B789" t="s">
        <v>2216</v>
      </c>
      <c r="C789" t="s">
        <v>2217</v>
      </c>
      <c r="D789" s="5">
        <f t="shared" si="110"/>
        <v>917246.53999999992</v>
      </c>
      <c r="E789" s="199">
        <v>1</v>
      </c>
      <c r="F789" s="5">
        <v>1820418.2</v>
      </c>
      <c r="G789" s="5">
        <v>903171.66</v>
      </c>
      <c r="H789" s="1" t="s">
        <v>24</v>
      </c>
      <c r="I789" t="s">
        <v>473</v>
      </c>
      <c r="J789" t="s">
        <v>474</v>
      </c>
      <c r="K789">
        <v>0</v>
      </c>
      <c r="L789" t="s">
        <v>473</v>
      </c>
      <c r="M789" t="s">
        <v>473</v>
      </c>
      <c r="N789" t="s">
        <v>23</v>
      </c>
      <c r="O789" s="5" t="str">
        <f t="shared" si="105"/>
        <v>N</v>
      </c>
      <c r="P789" t="s">
        <v>475</v>
      </c>
      <c r="Q789" s="200" t="s">
        <v>475</v>
      </c>
      <c r="R789" s="200" t="str">
        <f t="shared" si="111"/>
        <v/>
      </c>
      <c r="S789" s="201"/>
      <c r="T789" t="s">
        <v>475</v>
      </c>
      <c r="U789" s="201"/>
      <c r="W789" s="201"/>
      <c r="X789" s="202">
        <v>0</v>
      </c>
      <c r="Y789" s="200" t="s">
        <v>475</v>
      </c>
      <c r="Z789" s="5" t="s">
        <v>475</v>
      </c>
      <c r="AA789" s="200" t="str">
        <f t="shared" si="106"/>
        <v/>
      </c>
      <c r="AB789" s="200" t="str">
        <f t="shared" si="107"/>
        <v/>
      </c>
      <c r="AC789" s="201"/>
      <c r="AD789" s="201"/>
      <c r="AE789" s="77">
        <f t="shared" si="108"/>
        <v>0</v>
      </c>
      <c r="AF789" s="77">
        <f t="shared" si="109"/>
        <v>0</v>
      </c>
      <c r="AG789" s="77">
        <f t="array" ref="AG789">IFERROR($D789*U,0)</f>
        <v>0</v>
      </c>
      <c r="AH789" s="77">
        <f t="shared" si="102"/>
        <v>0</v>
      </c>
      <c r="AI789" s="77">
        <f t="shared" si="102"/>
        <v>0</v>
      </c>
      <c r="AJ789" s="203"/>
      <c r="AK789" s="203"/>
      <c r="AL789" s="203"/>
      <c r="AM789" s="203"/>
      <c r="AN789" t="s">
        <v>475</v>
      </c>
      <c r="AO789" t="s">
        <v>475</v>
      </c>
      <c r="AP789" t="s">
        <v>475</v>
      </c>
    </row>
    <row r="790" spans="1:42" customFormat="1" x14ac:dyDescent="0.25">
      <c r="A790" s="198">
        <v>45291</v>
      </c>
      <c r="B790" t="s">
        <v>2218</v>
      </c>
      <c r="C790" t="s">
        <v>2219</v>
      </c>
      <c r="D790" s="5">
        <f t="shared" si="110"/>
        <v>2484.3000000000029</v>
      </c>
      <c r="E790" s="199">
        <v>1</v>
      </c>
      <c r="F790" s="5">
        <v>24406.9</v>
      </c>
      <c r="G790" s="5">
        <v>21922.6</v>
      </c>
      <c r="H790" s="1" t="s">
        <v>23</v>
      </c>
      <c r="I790" t="s">
        <v>500</v>
      </c>
      <c r="J790" t="s">
        <v>474</v>
      </c>
      <c r="K790">
        <v>0</v>
      </c>
      <c r="L790" t="s">
        <v>500</v>
      </c>
      <c r="N790" t="s">
        <v>23</v>
      </c>
      <c r="O790" s="5" t="str">
        <f t="shared" si="105"/>
        <v>N</v>
      </c>
      <c r="P790" t="s">
        <v>475</v>
      </c>
      <c r="Q790" s="200" t="s">
        <v>475</v>
      </c>
      <c r="R790" s="200" t="str">
        <f t="shared" si="111"/>
        <v/>
      </c>
      <c r="S790" s="201"/>
      <c r="T790" t="s">
        <v>475</v>
      </c>
      <c r="U790" s="201"/>
      <c r="W790" s="201"/>
      <c r="X790" s="202">
        <v>0</v>
      </c>
      <c r="Y790" s="200" t="s">
        <v>475</v>
      </c>
      <c r="Z790" s="5" t="s">
        <v>475</v>
      </c>
      <c r="AA790" s="200" t="str">
        <f t="shared" si="106"/>
        <v/>
      </c>
      <c r="AB790" s="200" t="str">
        <f t="shared" si="107"/>
        <v/>
      </c>
      <c r="AC790" s="201"/>
      <c r="AD790" s="201"/>
      <c r="AE790" s="77">
        <f t="shared" si="108"/>
        <v>0</v>
      </c>
      <c r="AF790" s="77">
        <f t="shared" si="109"/>
        <v>0</v>
      </c>
      <c r="AG790" s="77">
        <f t="array" ref="AG790">IFERROR($D790*U,0)</f>
        <v>0</v>
      </c>
      <c r="AH790" s="77">
        <f t="shared" si="102"/>
        <v>0</v>
      </c>
      <c r="AI790" s="77">
        <f t="shared" si="102"/>
        <v>0</v>
      </c>
      <c r="AJ790" s="203"/>
      <c r="AK790" s="203"/>
      <c r="AL790" s="203"/>
      <c r="AM790" s="203"/>
      <c r="AN790" t="s">
        <v>475</v>
      </c>
      <c r="AO790" t="s">
        <v>475</v>
      </c>
      <c r="AP790" t="s">
        <v>475</v>
      </c>
    </row>
    <row r="791" spans="1:42" customFormat="1" x14ac:dyDescent="0.25">
      <c r="A791" s="198">
        <v>45291</v>
      </c>
      <c r="B791" t="s">
        <v>2220</v>
      </c>
      <c r="C791" t="s">
        <v>2221</v>
      </c>
      <c r="D791" s="5">
        <f t="shared" si="110"/>
        <v>5054.5999999999985</v>
      </c>
      <c r="E791" s="199">
        <v>1</v>
      </c>
      <c r="F791" s="5">
        <v>23622</v>
      </c>
      <c r="G791" s="5">
        <v>18567.400000000001</v>
      </c>
      <c r="H791" s="1" t="s">
        <v>23</v>
      </c>
      <c r="I791" t="s">
        <v>500</v>
      </c>
      <c r="J791" t="s">
        <v>474</v>
      </c>
      <c r="K791">
        <v>0</v>
      </c>
      <c r="L791" t="s">
        <v>500</v>
      </c>
      <c r="N791" t="s">
        <v>23</v>
      </c>
      <c r="O791" s="5" t="str">
        <f t="shared" si="105"/>
        <v>N</v>
      </c>
      <c r="P791" t="s">
        <v>475</v>
      </c>
      <c r="Q791" s="200" t="s">
        <v>475</v>
      </c>
      <c r="R791" s="200" t="str">
        <f t="shared" si="111"/>
        <v/>
      </c>
      <c r="S791" s="201"/>
      <c r="T791" t="s">
        <v>475</v>
      </c>
      <c r="U791" s="201"/>
      <c r="W791" s="201"/>
      <c r="X791" s="202">
        <v>0</v>
      </c>
      <c r="Y791" s="200" t="s">
        <v>475</v>
      </c>
      <c r="Z791" s="5" t="s">
        <v>475</v>
      </c>
      <c r="AA791" s="200" t="str">
        <f t="shared" si="106"/>
        <v/>
      </c>
      <c r="AB791" s="200" t="str">
        <f t="shared" si="107"/>
        <v/>
      </c>
      <c r="AC791" s="201"/>
      <c r="AD791" s="201"/>
      <c r="AE791" s="77">
        <f t="shared" si="108"/>
        <v>0</v>
      </c>
      <c r="AF791" s="77">
        <f t="shared" si="109"/>
        <v>0</v>
      </c>
      <c r="AG791" s="77">
        <f t="array" ref="AG791">IFERROR($D791*U,0)</f>
        <v>0</v>
      </c>
      <c r="AH791" s="77">
        <f t="shared" si="102"/>
        <v>0</v>
      </c>
      <c r="AI791" s="77">
        <f t="shared" si="102"/>
        <v>0</v>
      </c>
      <c r="AJ791" s="203"/>
      <c r="AK791" s="203"/>
      <c r="AL791" s="203"/>
      <c r="AM791" s="203"/>
      <c r="AN791" t="s">
        <v>475</v>
      </c>
      <c r="AO791" t="s">
        <v>475</v>
      </c>
      <c r="AP791" t="s">
        <v>475</v>
      </c>
    </row>
    <row r="792" spans="1:42" customFormat="1" x14ac:dyDescent="0.25">
      <c r="A792" s="198">
        <v>45291</v>
      </c>
      <c r="B792" t="s">
        <v>2222</v>
      </c>
      <c r="C792" t="s">
        <v>2223</v>
      </c>
      <c r="D792" s="5">
        <f t="shared" si="110"/>
        <v>838399.17</v>
      </c>
      <c r="E792" s="199">
        <v>1</v>
      </c>
      <c r="F792" s="5">
        <v>850367.49</v>
      </c>
      <c r="G792" s="5">
        <v>11968.32</v>
      </c>
      <c r="H792" s="1" t="s">
        <v>23</v>
      </c>
      <c r="I792" t="s">
        <v>500</v>
      </c>
      <c r="J792" t="s">
        <v>474</v>
      </c>
      <c r="K792">
        <v>0</v>
      </c>
      <c r="L792" t="s">
        <v>500</v>
      </c>
      <c r="M792" s="208" t="s">
        <v>483</v>
      </c>
      <c r="N792" t="s">
        <v>23</v>
      </c>
      <c r="O792" s="5" t="str">
        <f t="shared" si="105"/>
        <v>N</v>
      </c>
      <c r="P792" t="s">
        <v>475</v>
      </c>
      <c r="Q792" s="200" t="s">
        <v>475</v>
      </c>
      <c r="R792" s="200" t="str">
        <f t="shared" si="111"/>
        <v/>
      </c>
      <c r="S792" s="201"/>
      <c r="T792" t="s">
        <v>475</v>
      </c>
      <c r="U792" s="201"/>
      <c r="W792" s="201"/>
      <c r="X792" s="202">
        <v>0</v>
      </c>
      <c r="Y792" s="200" t="s">
        <v>475</v>
      </c>
      <c r="Z792" s="5" t="s">
        <v>475</v>
      </c>
      <c r="AA792" s="200" t="str">
        <f t="shared" si="106"/>
        <v/>
      </c>
      <c r="AB792" s="200" t="str">
        <f t="shared" si="107"/>
        <v/>
      </c>
      <c r="AC792" s="201"/>
      <c r="AD792" s="201"/>
      <c r="AE792" s="77">
        <f t="shared" si="108"/>
        <v>0</v>
      </c>
      <c r="AF792" s="77">
        <f t="shared" si="109"/>
        <v>0</v>
      </c>
      <c r="AG792" s="77">
        <f t="array" ref="AG792">IFERROR($D792*U,0)</f>
        <v>0</v>
      </c>
      <c r="AH792" s="77">
        <f t="shared" si="102"/>
        <v>0</v>
      </c>
      <c r="AI792" s="77">
        <f t="shared" si="102"/>
        <v>0</v>
      </c>
      <c r="AJ792" s="203"/>
      <c r="AK792" s="203"/>
      <c r="AL792" s="203"/>
      <c r="AM792" s="203"/>
      <c r="AN792" t="s">
        <v>25</v>
      </c>
      <c r="AO792" t="s">
        <v>2224</v>
      </c>
      <c r="AP792" t="s">
        <v>475</v>
      </c>
    </row>
    <row r="793" spans="1:42" customFormat="1" x14ac:dyDescent="0.25">
      <c r="A793" s="198">
        <v>45291</v>
      </c>
      <c r="B793" t="s">
        <v>2225</v>
      </c>
      <c r="C793" t="s">
        <v>2226</v>
      </c>
      <c r="D793" s="5">
        <f t="shared" si="110"/>
        <v>0</v>
      </c>
      <c r="E793" s="199">
        <v>1</v>
      </c>
      <c r="F793" s="5">
        <v>117436.1</v>
      </c>
      <c r="G793" s="5">
        <v>170656.2</v>
      </c>
      <c r="H793" s="1" t="s">
        <v>24</v>
      </c>
      <c r="I793" t="s">
        <v>473</v>
      </c>
      <c r="J793" t="s">
        <v>474</v>
      </c>
      <c r="K793">
        <v>0</v>
      </c>
      <c r="L793" t="s">
        <v>473</v>
      </c>
      <c r="M793" t="s">
        <v>473</v>
      </c>
      <c r="N793" t="s">
        <v>23</v>
      </c>
      <c r="O793" s="5" t="str">
        <f t="shared" si="105"/>
        <v>N</v>
      </c>
      <c r="P793" t="s">
        <v>475</v>
      </c>
      <c r="Q793" s="200" t="s">
        <v>475</v>
      </c>
      <c r="R793" s="200" t="str">
        <f t="shared" si="111"/>
        <v/>
      </c>
      <c r="S793" s="201"/>
      <c r="T793" t="s">
        <v>475</v>
      </c>
      <c r="U793" s="201"/>
      <c r="W793" s="201"/>
      <c r="X793" s="202">
        <v>0</v>
      </c>
      <c r="Y793" s="200" t="s">
        <v>475</v>
      </c>
      <c r="Z793" s="5" t="s">
        <v>475</v>
      </c>
      <c r="AA793" s="200" t="str">
        <f t="shared" si="106"/>
        <v/>
      </c>
      <c r="AB793" s="200" t="str">
        <f t="shared" si="107"/>
        <v/>
      </c>
      <c r="AC793" s="201"/>
      <c r="AD793" s="201"/>
      <c r="AE793" s="77">
        <f t="shared" si="108"/>
        <v>0</v>
      </c>
      <c r="AF793" s="77">
        <f t="shared" si="109"/>
        <v>0</v>
      </c>
      <c r="AG793" s="77">
        <f t="array" ref="AG793">IFERROR($D793*U,0)</f>
        <v>0</v>
      </c>
      <c r="AH793" s="77">
        <f t="shared" si="102"/>
        <v>0</v>
      </c>
      <c r="AI793" s="77">
        <f t="shared" si="102"/>
        <v>0</v>
      </c>
      <c r="AJ793" s="203"/>
      <c r="AK793" s="203"/>
      <c r="AL793" s="203"/>
      <c r="AM793" s="203"/>
      <c r="AN793" t="s">
        <v>475</v>
      </c>
      <c r="AO793" t="s">
        <v>475</v>
      </c>
      <c r="AP793" t="s">
        <v>475</v>
      </c>
    </row>
    <row r="794" spans="1:42" customFormat="1" x14ac:dyDescent="0.25">
      <c r="A794" s="198">
        <v>45291</v>
      </c>
      <c r="B794" t="s">
        <v>2227</v>
      </c>
      <c r="C794" t="s">
        <v>2228</v>
      </c>
      <c r="D794" s="5">
        <f t="shared" si="110"/>
        <v>103926.7200000002</v>
      </c>
      <c r="E794" s="199">
        <v>1</v>
      </c>
      <c r="F794" s="5">
        <v>2936711.97</v>
      </c>
      <c r="G794" s="5">
        <v>2832785.25</v>
      </c>
      <c r="H794" s="1" t="s">
        <v>23</v>
      </c>
      <c r="I794" t="s">
        <v>500</v>
      </c>
      <c r="J794" t="s">
        <v>504</v>
      </c>
      <c r="K794">
        <v>1</v>
      </c>
      <c r="L794" t="s">
        <v>500</v>
      </c>
      <c r="N794" t="s">
        <v>24</v>
      </c>
      <c r="O794" s="5" t="str">
        <f t="shared" si="105"/>
        <v>N</v>
      </c>
      <c r="P794" t="s">
        <v>475</v>
      </c>
      <c r="Q794" s="200" t="s">
        <v>475</v>
      </c>
      <c r="R794" s="200" t="str">
        <f t="shared" si="111"/>
        <v/>
      </c>
      <c r="S794" s="201"/>
      <c r="T794" t="s">
        <v>475</v>
      </c>
      <c r="U794" s="201"/>
      <c r="W794" s="201"/>
      <c r="X794" s="202">
        <v>0</v>
      </c>
      <c r="Y794" s="200" t="s">
        <v>475</v>
      </c>
      <c r="Z794" s="5" t="s">
        <v>475</v>
      </c>
      <c r="AA794" s="200" t="str">
        <f t="shared" si="106"/>
        <v/>
      </c>
      <c r="AB794" s="200" t="str">
        <f t="shared" si="107"/>
        <v/>
      </c>
      <c r="AC794" s="201"/>
      <c r="AD794" s="201"/>
      <c r="AE794" s="77">
        <f t="shared" si="108"/>
        <v>0</v>
      </c>
      <c r="AF794" s="77">
        <f t="shared" si="109"/>
        <v>0</v>
      </c>
      <c r="AG794" s="77">
        <f t="array" ref="AG794">IFERROR($D794*U,0)</f>
        <v>0</v>
      </c>
      <c r="AH794" s="77">
        <f t="shared" si="102"/>
        <v>0</v>
      </c>
      <c r="AI794" s="77">
        <f t="shared" si="102"/>
        <v>0</v>
      </c>
      <c r="AJ794" s="203"/>
      <c r="AK794" s="203"/>
      <c r="AL794" s="203"/>
      <c r="AM794" s="203"/>
      <c r="AN794" t="s">
        <v>475</v>
      </c>
      <c r="AO794" t="s">
        <v>475</v>
      </c>
      <c r="AP794" t="s">
        <v>475</v>
      </c>
    </row>
    <row r="795" spans="1:42" customFormat="1" x14ac:dyDescent="0.25">
      <c r="A795" s="198">
        <v>45291</v>
      </c>
      <c r="B795" t="s">
        <v>2229</v>
      </c>
      <c r="C795" t="s">
        <v>2230</v>
      </c>
      <c r="D795" s="5">
        <f t="shared" si="110"/>
        <v>588.19999999999993</v>
      </c>
      <c r="E795" s="199">
        <v>1</v>
      </c>
      <c r="F795" s="5">
        <v>959.55</v>
      </c>
      <c r="G795" s="5">
        <v>371.35</v>
      </c>
      <c r="H795" s="1" t="s">
        <v>24</v>
      </c>
      <c r="I795" t="s">
        <v>473</v>
      </c>
      <c r="J795" t="s">
        <v>474</v>
      </c>
      <c r="K795">
        <v>0</v>
      </c>
      <c r="L795" t="s">
        <v>473</v>
      </c>
      <c r="M795" t="s">
        <v>473</v>
      </c>
      <c r="N795" t="s">
        <v>23</v>
      </c>
      <c r="O795" s="5" t="str">
        <f t="shared" si="105"/>
        <v>N</v>
      </c>
      <c r="P795" t="s">
        <v>475</v>
      </c>
      <c r="Q795" s="200" t="s">
        <v>475</v>
      </c>
      <c r="R795" s="200" t="str">
        <f t="shared" si="111"/>
        <v/>
      </c>
      <c r="S795" s="201"/>
      <c r="T795" t="s">
        <v>475</v>
      </c>
      <c r="U795" s="201"/>
      <c r="W795" s="201"/>
      <c r="X795" s="202">
        <v>0</v>
      </c>
      <c r="Y795" s="200" t="s">
        <v>475</v>
      </c>
      <c r="Z795" s="5" t="s">
        <v>475</v>
      </c>
      <c r="AA795" s="200" t="str">
        <f t="shared" si="106"/>
        <v/>
      </c>
      <c r="AB795" s="200" t="str">
        <f t="shared" si="107"/>
        <v/>
      </c>
      <c r="AC795" s="201"/>
      <c r="AD795" s="201"/>
      <c r="AE795" s="77">
        <f t="shared" si="108"/>
        <v>0</v>
      </c>
      <c r="AF795" s="77">
        <f t="shared" si="109"/>
        <v>0</v>
      </c>
      <c r="AG795" s="77">
        <f t="array" ref="AG795">IFERROR($D795*U,0)</f>
        <v>0</v>
      </c>
      <c r="AH795" s="77">
        <f t="shared" si="102"/>
        <v>0</v>
      </c>
      <c r="AI795" s="77">
        <f t="shared" si="102"/>
        <v>0</v>
      </c>
      <c r="AJ795" s="203"/>
      <c r="AK795" s="203"/>
      <c r="AL795" s="203"/>
      <c r="AM795" s="203"/>
      <c r="AN795" t="s">
        <v>475</v>
      </c>
      <c r="AO795" t="s">
        <v>475</v>
      </c>
      <c r="AP795" t="s">
        <v>475</v>
      </c>
    </row>
    <row r="796" spans="1:42" customFormat="1" x14ac:dyDescent="0.25">
      <c r="A796" s="198">
        <v>45291</v>
      </c>
      <c r="B796" t="s">
        <v>2231</v>
      </c>
      <c r="C796" t="s">
        <v>2232</v>
      </c>
      <c r="D796" s="5">
        <f t="shared" si="110"/>
        <v>2907465.1</v>
      </c>
      <c r="E796" s="199">
        <v>0</v>
      </c>
      <c r="F796" s="5">
        <v>2907465.1</v>
      </c>
      <c r="G796" s="5">
        <v>0</v>
      </c>
      <c r="H796" s="1" t="s">
        <v>24</v>
      </c>
      <c r="I796" t="s">
        <v>473</v>
      </c>
      <c r="J796" t="s">
        <v>474</v>
      </c>
      <c r="K796">
        <v>0</v>
      </c>
      <c r="L796" t="s">
        <v>473</v>
      </c>
      <c r="M796" t="s">
        <v>473</v>
      </c>
      <c r="N796" t="s">
        <v>23</v>
      </c>
      <c r="O796" s="5" t="str">
        <f t="shared" si="105"/>
        <v>N</v>
      </c>
      <c r="P796" t="s">
        <v>475</v>
      </c>
      <c r="Q796" s="200" t="s">
        <v>475</v>
      </c>
      <c r="R796" s="200" t="str">
        <f t="shared" si="111"/>
        <v/>
      </c>
      <c r="S796" s="201"/>
      <c r="T796" t="s">
        <v>475</v>
      </c>
      <c r="U796" s="201"/>
      <c r="W796" s="201"/>
      <c r="X796" s="202">
        <v>0</v>
      </c>
      <c r="Y796" s="200" t="s">
        <v>475</v>
      </c>
      <c r="Z796" s="5" t="s">
        <v>475</v>
      </c>
      <c r="AA796" s="200" t="str">
        <f t="shared" si="106"/>
        <v/>
      </c>
      <c r="AB796" s="200" t="str">
        <f t="shared" si="107"/>
        <v/>
      </c>
      <c r="AC796" s="201"/>
      <c r="AD796" s="201"/>
      <c r="AE796" s="77">
        <f t="shared" si="108"/>
        <v>0</v>
      </c>
      <c r="AF796" s="77">
        <f t="shared" si="109"/>
        <v>0</v>
      </c>
      <c r="AG796" s="77">
        <f t="array" ref="AG796">IFERROR($D796*U,0)</f>
        <v>0</v>
      </c>
      <c r="AH796" s="77">
        <f t="shared" si="102"/>
        <v>0</v>
      </c>
      <c r="AI796" s="77">
        <f t="shared" si="102"/>
        <v>0</v>
      </c>
      <c r="AJ796" s="203"/>
      <c r="AK796" s="203"/>
      <c r="AL796" s="203"/>
      <c r="AM796" s="203"/>
      <c r="AN796" t="s">
        <v>475</v>
      </c>
      <c r="AO796" t="s">
        <v>475</v>
      </c>
      <c r="AP796" t="s">
        <v>475</v>
      </c>
    </row>
    <row r="797" spans="1:42" customFormat="1" x14ac:dyDescent="0.25">
      <c r="A797" s="198">
        <v>45291</v>
      </c>
      <c r="B797" t="s">
        <v>2233</v>
      </c>
      <c r="C797" t="s">
        <v>2234</v>
      </c>
      <c r="D797" s="5">
        <f t="shared" si="110"/>
        <v>84305.45</v>
      </c>
      <c r="E797" s="199">
        <v>0</v>
      </c>
      <c r="F797" s="5">
        <v>84305.45</v>
      </c>
      <c r="G797" s="5">
        <v>0</v>
      </c>
      <c r="H797" s="1" t="s">
        <v>23</v>
      </c>
      <c r="I797" t="s">
        <v>500</v>
      </c>
      <c r="J797" t="s">
        <v>504</v>
      </c>
      <c r="K797">
        <v>1</v>
      </c>
      <c r="L797" t="s">
        <v>500</v>
      </c>
      <c r="N797" t="s">
        <v>24</v>
      </c>
      <c r="O797" s="5" t="str">
        <f t="shared" si="105"/>
        <v>N</v>
      </c>
      <c r="P797" t="s">
        <v>475</v>
      </c>
      <c r="Q797" s="200" t="s">
        <v>475</v>
      </c>
      <c r="R797" s="200" t="str">
        <f t="shared" si="111"/>
        <v/>
      </c>
      <c r="S797" s="201"/>
      <c r="T797" t="s">
        <v>475</v>
      </c>
      <c r="U797" s="201"/>
      <c r="W797" s="201"/>
      <c r="X797" s="202">
        <v>0</v>
      </c>
      <c r="Y797" s="200" t="s">
        <v>475</v>
      </c>
      <c r="Z797" s="5" t="s">
        <v>475</v>
      </c>
      <c r="AA797" s="200" t="str">
        <f t="shared" si="106"/>
        <v/>
      </c>
      <c r="AB797" s="200" t="str">
        <f t="shared" si="107"/>
        <v/>
      </c>
      <c r="AC797" s="201"/>
      <c r="AD797" s="201"/>
      <c r="AE797" s="77">
        <f t="shared" si="108"/>
        <v>0</v>
      </c>
      <c r="AF797" s="77">
        <f t="shared" si="109"/>
        <v>0</v>
      </c>
      <c r="AG797" s="77">
        <f t="array" ref="AG797">IFERROR($D797*U,0)</f>
        <v>0</v>
      </c>
      <c r="AH797" s="77">
        <f t="shared" ref="AH797:AI860" si="112">IFERROR($D797*AA797,0)</f>
        <v>0</v>
      </c>
      <c r="AI797" s="77">
        <f t="shared" si="112"/>
        <v>0</v>
      </c>
      <c r="AJ797" s="203"/>
      <c r="AK797" s="203"/>
      <c r="AL797" s="203"/>
      <c r="AM797" s="203"/>
      <c r="AN797" t="s">
        <v>475</v>
      </c>
      <c r="AO797" t="s">
        <v>475</v>
      </c>
      <c r="AP797" t="s">
        <v>475</v>
      </c>
    </row>
    <row r="798" spans="1:42" customFormat="1" x14ac:dyDescent="0.25">
      <c r="A798" s="198">
        <v>45291</v>
      </c>
      <c r="B798" t="s">
        <v>2235</v>
      </c>
      <c r="C798" t="s">
        <v>2236</v>
      </c>
      <c r="D798" s="5">
        <f t="shared" si="110"/>
        <v>30042.84</v>
      </c>
      <c r="E798" s="199">
        <v>0</v>
      </c>
      <c r="F798" s="5">
        <v>30042.84</v>
      </c>
      <c r="G798" s="5">
        <v>0</v>
      </c>
      <c r="H798" s="1" t="s">
        <v>23</v>
      </c>
      <c r="I798" t="s">
        <v>500</v>
      </c>
      <c r="J798" t="s">
        <v>504</v>
      </c>
      <c r="K798">
        <v>1</v>
      </c>
      <c r="L798" t="s">
        <v>500</v>
      </c>
      <c r="N798" t="s">
        <v>24</v>
      </c>
      <c r="O798" s="5" t="str">
        <f t="shared" si="105"/>
        <v>N</v>
      </c>
      <c r="P798" t="s">
        <v>475</v>
      </c>
      <c r="Q798" s="200" t="s">
        <v>475</v>
      </c>
      <c r="R798" s="200" t="str">
        <f t="shared" si="111"/>
        <v/>
      </c>
      <c r="S798" s="201"/>
      <c r="T798" t="s">
        <v>475</v>
      </c>
      <c r="U798" s="201"/>
      <c r="W798" s="201"/>
      <c r="X798" s="202">
        <v>0</v>
      </c>
      <c r="Y798" s="200" t="s">
        <v>475</v>
      </c>
      <c r="Z798" s="5" t="s">
        <v>475</v>
      </c>
      <c r="AA798" s="200" t="str">
        <f t="shared" si="106"/>
        <v/>
      </c>
      <c r="AB798" s="200" t="str">
        <f t="shared" si="107"/>
        <v/>
      </c>
      <c r="AC798" s="201"/>
      <c r="AD798" s="201"/>
      <c r="AE798" s="77">
        <f t="shared" si="108"/>
        <v>0</v>
      </c>
      <c r="AF798" s="77">
        <f t="shared" si="109"/>
        <v>0</v>
      </c>
      <c r="AG798" s="77">
        <f t="array" ref="AG798">IFERROR($D798*U,0)</f>
        <v>0</v>
      </c>
      <c r="AH798" s="77">
        <f t="shared" si="112"/>
        <v>0</v>
      </c>
      <c r="AI798" s="77">
        <f t="shared" si="112"/>
        <v>0</v>
      </c>
      <c r="AJ798" s="203"/>
      <c r="AK798" s="203"/>
      <c r="AL798" s="203"/>
      <c r="AM798" s="203"/>
      <c r="AN798" t="s">
        <v>475</v>
      </c>
      <c r="AO798" t="s">
        <v>475</v>
      </c>
      <c r="AP798" t="s">
        <v>475</v>
      </c>
    </row>
    <row r="799" spans="1:42" customFormat="1" x14ac:dyDescent="0.25">
      <c r="A799" s="198">
        <v>45291</v>
      </c>
      <c r="B799" t="s">
        <v>2237</v>
      </c>
      <c r="C799" t="s">
        <v>2238</v>
      </c>
      <c r="D799" s="5">
        <f t="shared" si="110"/>
        <v>6814</v>
      </c>
      <c r="E799" s="199">
        <v>1</v>
      </c>
      <c r="F799" s="5">
        <v>195064.08</v>
      </c>
      <c r="G799" s="5">
        <v>188250.08</v>
      </c>
      <c r="H799" s="1" t="s">
        <v>23</v>
      </c>
      <c r="I799" t="s">
        <v>500</v>
      </c>
      <c r="J799" t="s">
        <v>474</v>
      </c>
      <c r="K799">
        <v>0</v>
      </c>
      <c r="L799" t="s">
        <v>500</v>
      </c>
      <c r="N799" t="s">
        <v>23</v>
      </c>
      <c r="O799" s="5" t="str">
        <f t="shared" si="105"/>
        <v>N</v>
      </c>
      <c r="P799" t="s">
        <v>475</v>
      </c>
      <c r="Q799" s="200" t="s">
        <v>475</v>
      </c>
      <c r="R799" s="200" t="str">
        <f t="shared" si="111"/>
        <v/>
      </c>
      <c r="S799" s="201"/>
      <c r="T799" t="s">
        <v>475</v>
      </c>
      <c r="U799" s="201"/>
      <c r="W799" s="201"/>
      <c r="X799" s="202">
        <v>0</v>
      </c>
      <c r="Y799" s="200" t="s">
        <v>475</v>
      </c>
      <c r="Z799" s="5" t="s">
        <v>475</v>
      </c>
      <c r="AA799" s="200" t="str">
        <f t="shared" si="106"/>
        <v/>
      </c>
      <c r="AB799" s="200" t="str">
        <f t="shared" si="107"/>
        <v/>
      </c>
      <c r="AC799" s="201"/>
      <c r="AD799" s="201"/>
      <c r="AE799" s="77">
        <f t="shared" si="108"/>
        <v>0</v>
      </c>
      <c r="AF799" s="77">
        <f t="shared" si="109"/>
        <v>0</v>
      </c>
      <c r="AG799" s="77">
        <f t="array" ref="AG799">IFERROR($D799*U,0)</f>
        <v>0</v>
      </c>
      <c r="AH799" s="77">
        <f t="shared" si="112"/>
        <v>0</v>
      </c>
      <c r="AI799" s="77">
        <f t="shared" si="112"/>
        <v>0</v>
      </c>
      <c r="AJ799" s="203"/>
      <c r="AK799" s="203"/>
      <c r="AL799" s="203"/>
      <c r="AM799" s="203"/>
      <c r="AN799" t="s">
        <v>475</v>
      </c>
      <c r="AO799" t="s">
        <v>475</v>
      </c>
      <c r="AP799" t="s">
        <v>475</v>
      </c>
    </row>
    <row r="800" spans="1:42" customFormat="1" x14ac:dyDescent="0.25">
      <c r="A800" s="198">
        <v>45291</v>
      </c>
      <c r="B800" t="s">
        <v>2239</v>
      </c>
      <c r="C800" t="s">
        <v>2240</v>
      </c>
      <c r="D800" s="5">
        <f t="shared" si="110"/>
        <v>1029200.07</v>
      </c>
      <c r="E800" s="199">
        <v>1</v>
      </c>
      <c r="F800" s="5">
        <v>1031233.61</v>
      </c>
      <c r="G800" s="5">
        <v>2033.54</v>
      </c>
      <c r="H800" s="1" t="s">
        <v>24</v>
      </c>
      <c r="I800" t="s">
        <v>473</v>
      </c>
      <c r="J800" t="s">
        <v>474</v>
      </c>
      <c r="K800">
        <v>0</v>
      </c>
      <c r="L800" t="s">
        <v>473</v>
      </c>
      <c r="M800" t="s">
        <v>473</v>
      </c>
      <c r="N800" t="s">
        <v>23</v>
      </c>
      <c r="O800" s="5" t="str">
        <f t="shared" si="105"/>
        <v>N</v>
      </c>
      <c r="P800" t="s">
        <v>475</v>
      </c>
      <c r="Q800" s="200" t="s">
        <v>475</v>
      </c>
      <c r="R800" s="200" t="str">
        <f t="shared" si="111"/>
        <v/>
      </c>
      <c r="S800" s="201"/>
      <c r="T800" t="s">
        <v>475</v>
      </c>
      <c r="U800" s="201"/>
      <c r="W800" s="201"/>
      <c r="X800" s="202">
        <v>0</v>
      </c>
      <c r="Y800" s="200" t="s">
        <v>475</v>
      </c>
      <c r="Z800" s="5" t="s">
        <v>475</v>
      </c>
      <c r="AA800" s="200" t="str">
        <f t="shared" si="106"/>
        <v/>
      </c>
      <c r="AB800" s="200" t="str">
        <f t="shared" si="107"/>
        <v/>
      </c>
      <c r="AC800" s="201"/>
      <c r="AD800" s="201"/>
      <c r="AE800" s="77">
        <f t="shared" si="108"/>
        <v>0</v>
      </c>
      <c r="AF800" s="77">
        <f t="shared" si="109"/>
        <v>0</v>
      </c>
      <c r="AG800" s="77">
        <f t="array" ref="AG800">IFERROR($D800*U,0)</f>
        <v>0</v>
      </c>
      <c r="AH800" s="77">
        <f t="shared" si="112"/>
        <v>0</v>
      </c>
      <c r="AI800" s="77">
        <f t="shared" si="112"/>
        <v>0</v>
      </c>
      <c r="AJ800" s="203"/>
      <c r="AK800" s="203"/>
      <c r="AL800" s="203"/>
      <c r="AM800" s="203"/>
      <c r="AN800" t="s">
        <v>475</v>
      </c>
      <c r="AO800" t="s">
        <v>475</v>
      </c>
      <c r="AP800" t="s">
        <v>475</v>
      </c>
    </row>
    <row r="801" spans="1:43" customFormat="1" x14ac:dyDescent="0.25">
      <c r="A801" s="198">
        <v>45291</v>
      </c>
      <c r="B801" t="s">
        <v>2241</v>
      </c>
      <c r="C801" t="s">
        <v>2242</v>
      </c>
      <c r="D801" s="5">
        <f t="shared" si="110"/>
        <v>207550.78</v>
      </c>
      <c r="E801" s="199">
        <v>0</v>
      </c>
      <c r="F801" s="5">
        <v>207550.78</v>
      </c>
      <c r="G801" s="5">
        <v>0</v>
      </c>
      <c r="H801" s="1" t="s">
        <v>23</v>
      </c>
      <c r="I801" t="s">
        <v>500</v>
      </c>
      <c r="J801" t="s">
        <v>474</v>
      </c>
      <c r="K801">
        <v>0</v>
      </c>
      <c r="L801" t="s">
        <v>500</v>
      </c>
      <c r="M801" s="208" t="s">
        <v>506</v>
      </c>
      <c r="N801" t="s">
        <v>23</v>
      </c>
      <c r="O801" s="5" t="str">
        <f t="shared" si="105"/>
        <v>N</v>
      </c>
      <c r="P801" s="208" t="s">
        <v>487</v>
      </c>
      <c r="Q801" s="200" t="s">
        <v>475</v>
      </c>
      <c r="R801" s="204">
        <v>7.2999999999999995E-2</v>
      </c>
      <c r="S801" s="201"/>
      <c r="T801" s="208">
        <v>6.0000000000000001E-3</v>
      </c>
      <c r="U801" s="201"/>
      <c r="V801" s="208">
        <v>1</v>
      </c>
      <c r="W801" s="201"/>
      <c r="X801" s="202">
        <v>0</v>
      </c>
      <c r="Y801" s="200" t="s">
        <v>475</v>
      </c>
      <c r="Z801" s="5" t="s">
        <v>475</v>
      </c>
      <c r="AA801" s="200" t="str">
        <f t="shared" si="106"/>
        <v/>
      </c>
      <c r="AB801" s="200" t="str">
        <f t="shared" si="107"/>
        <v/>
      </c>
      <c r="AC801" s="201"/>
      <c r="AD801" s="201"/>
      <c r="AE801" s="77">
        <f t="shared" si="108"/>
        <v>15151.206939999998</v>
      </c>
      <c r="AF801" s="77">
        <f t="shared" si="109"/>
        <v>1245.30468</v>
      </c>
      <c r="AG801" s="77">
        <f t="array" ref="AG801">IFERROR($D801*U,0)</f>
        <v>0</v>
      </c>
      <c r="AH801" s="77">
        <f t="shared" si="112"/>
        <v>0</v>
      </c>
      <c r="AI801" s="77">
        <f t="shared" si="112"/>
        <v>0</v>
      </c>
      <c r="AJ801" s="203"/>
      <c r="AK801" s="203"/>
      <c r="AL801" s="203"/>
      <c r="AM801" s="203"/>
      <c r="AN801" t="s">
        <v>22</v>
      </c>
      <c r="AO801" t="s">
        <v>1605</v>
      </c>
      <c r="AP801" t="s">
        <v>1606</v>
      </c>
      <c r="AQ801" s="208" t="s">
        <v>490</v>
      </c>
    </row>
    <row r="802" spans="1:43" customFormat="1" x14ac:dyDescent="0.25">
      <c r="A802" s="198">
        <v>45291</v>
      </c>
      <c r="B802" t="s">
        <v>2243</v>
      </c>
      <c r="C802" t="s">
        <v>2244</v>
      </c>
      <c r="D802" s="5">
        <f t="shared" si="110"/>
        <v>0</v>
      </c>
      <c r="E802" s="199">
        <v>1</v>
      </c>
      <c r="F802" s="5">
        <v>19586.21</v>
      </c>
      <c r="G802" s="5">
        <v>19727.150000000001</v>
      </c>
      <c r="H802" s="1" t="s">
        <v>23</v>
      </c>
      <c r="I802" t="s">
        <v>500</v>
      </c>
      <c r="J802" t="s">
        <v>474</v>
      </c>
      <c r="K802">
        <v>0</v>
      </c>
      <c r="L802" t="s">
        <v>500</v>
      </c>
      <c r="M802" s="208" t="s">
        <v>483</v>
      </c>
      <c r="N802" t="s">
        <v>23</v>
      </c>
      <c r="O802" s="5" t="str">
        <f t="shared" si="105"/>
        <v>N</v>
      </c>
      <c r="P802" t="s">
        <v>475</v>
      </c>
      <c r="Q802" s="200" t="s">
        <v>475</v>
      </c>
      <c r="R802" s="200" t="str">
        <f t="shared" ref="R802:R865" si="113">IFERROR(V802*Q802,"")</f>
        <v/>
      </c>
      <c r="S802" s="201"/>
      <c r="T802" t="s">
        <v>475</v>
      </c>
      <c r="U802" s="201"/>
      <c r="W802" s="201"/>
      <c r="X802" s="202">
        <v>0</v>
      </c>
      <c r="Y802" s="200" t="s">
        <v>475</v>
      </c>
      <c r="Z802" s="5" t="s">
        <v>475</v>
      </c>
      <c r="AA802" s="200" t="str">
        <f t="shared" si="106"/>
        <v/>
      </c>
      <c r="AB802" s="200" t="str">
        <f t="shared" si="107"/>
        <v/>
      </c>
      <c r="AC802" s="201"/>
      <c r="AD802" s="201"/>
      <c r="AE802" s="77">
        <f t="shared" si="108"/>
        <v>0</v>
      </c>
      <c r="AF802" s="77">
        <f t="shared" si="109"/>
        <v>0</v>
      </c>
      <c r="AG802" s="77">
        <f t="array" ref="AG802">IFERROR($D802*U,0)</f>
        <v>0</v>
      </c>
      <c r="AH802" s="77">
        <f t="shared" si="112"/>
        <v>0</v>
      </c>
      <c r="AI802" s="77">
        <f t="shared" si="112"/>
        <v>0</v>
      </c>
      <c r="AJ802" s="203"/>
      <c r="AK802" s="203"/>
      <c r="AL802" s="203"/>
      <c r="AM802" s="203"/>
      <c r="AN802" t="s">
        <v>25</v>
      </c>
      <c r="AO802" t="s">
        <v>2245</v>
      </c>
      <c r="AP802" t="s">
        <v>475</v>
      </c>
    </row>
    <row r="803" spans="1:43" customFormat="1" x14ac:dyDescent="0.25">
      <c r="A803" s="198">
        <v>45291</v>
      </c>
      <c r="B803" t="s">
        <v>2246</v>
      </c>
      <c r="C803" t="s">
        <v>2247</v>
      </c>
      <c r="D803" s="5">
        <f t="shared" si="110"/>
        <v>2086.2599999999984</v>
      </c>
      <c r="E803" s="199">
        <v>1</v>
      </c>
      <c r="F803" s="5">
        <v>24097.26</v>
      </c>
      <c r="G803" s="5">
        <v>22011</v>
      </c>
      <c r="H803" s="1" t="s">
        <v>23</v>
      </c>
      <c r="I803" t="s">
        <v>500</v>
      </c>
      <c r="J803" t="s">
        <v>474</v>
      </c>
      <c r="K803">
        <v>0</v>
      </c>
      <c r="L803" t="s">
        <v>500</v>
      </c>
      <c r="M803" s="208" t="s">
        <v>483</v>
      </c>
      <c r="N803" t="s">
        <v>23</v>
      </c>
      <c r="O803" s="5" t="str">
        <f t="shared" si="105"/>
        <v>N</v>
      </c>
      <c r="P803" t="s">
        <v>475</v>
      </c>
      <c r="Q803" s="200" t="s">
        <v>475</v>
      </c>
      <c r="R803" s="200" t="str">
        <f t="shared" si="113"/>
        <v/>
      </c>
      <c r="S803" s="201"/>
      <c r="T803" t="s">
        <v>475</v>
      </c>
      <c r="U803" s="201"/>
      <c r="W803" s="201"/>
      <c r="X803" s="202">
        <v>0</v>
      </c>
      <c r="Y803" s="200" t="s">
        <v>475</v>
      </c>
      <c r="Z803" s="5" t="s">
        <v>475</v>
      </c>
      <c r="AA803" s="200" t="str">
        <f t="shared" si="106"/>
        <v/>
      </c>
      <c r="AB803" s="200" t="str">
        <f t="shared" si="107"/>
        <v/>
      </c>
      <c r="AC803" s="201"/>
      <c r="AD803" s="201"/>
      <c r="AE803" s="77">
        <f t="shared" si="108"/>
        <v>0</v>
      </c>
      <c r="AF803" s="77">
        <f t="shared" si="109"/>
        <v>0</v>
      </c>
      <c r="AG803" s="77">
        <f t="array" ref="AG803">IFERROR($D803*U,0)</f>
        <v>0</v>
      </c>
      <c r="AH803" s="77">
        <f t="shared" si="112"/>
        <v>0</v>
      </c>
      <c r="AI803" s="77">
        <f t="shared" si="112"/>
        <v>0</v>
      </c>
      <c r="AJ803" s="203"/>
      <c r="AK803" s="203"/>
      <c r="AL803" s="203"/>
      <c r="AM803" s="203"/>
      <c r="AN803" t="s">
        <v>25</v>
      </c>
      <c r="AO803" t="s">
        <v>1113</v>
      </c>
      <c r="AP803" t="s">
        <v>475</v>
      </c>
    </row>
    <row r="804" spans="1:43" customFormat="1" x14ac:dyDescent="0.25">
      <c r="A804" s="198">
        <v>45291</v>
      </c>
      <c r="B804" t="s">
        <v>2248</v>
      </c>
      <c r="C804" t="s">
        <v>2249</v>
      </c>
      <c r="D804" s="5">
        <f t="shared" si="110"/>
        <v>2552319.29</v>
      </c>
      <c r="E804" s="199">
        <v>1</v>
      </c>
      <c r="F804" s="5">
        <v>2951599.38</v>
      </c>
      <c r="G804" s="5">
        <v>399280.09</v>
      </c>
      <c r="H804" s="1" t="s">
        <v>24</v>
      </c>
      <c r="I804" t="s">
        <v>473</v>
      </c>
      <c r="J804" t="s">
        <v>474</v>
      </c>
      <c r="K804">
        <v>0</v>
      </c>
      <c r="L804" t="s">
        <v>473</v>
      </c>
      <c r="M804" t="s">
        <v>473</v>
      </c>
      <c r="N804" t="s">
        <v>23</v>
      </c>
      <c r="O804" s="5" t="str">
        <f t="shared" si="105"/>
        <v>N</v>
      </c>
      <c r="P804" t="s">
        <v>475</v>
      </c>
      <c r="Q804" s="200" t="s">
        <v>475</v>
      </c>
      <c r="R804" s="200" t="str">
        <f t="shared" si="113"/>
        <v/>
      </c>
      <c r="S804" s="201"/>
      <c r="T804" t="s">
        <v>475</v>
      </c>
      <c r="U804" s="201"/>
      <c r="W804" s="201"/>
      <c r="X804" s="202">
        <v>0</v>
      </c>
      <c r="Y804" s="200" t="s">
        <v>475</v>
      </c>
      <c r="Z804" s="5" t="s">
        <v>475</v>
      </c>
      <c r="AA804" s="200" t="str">
        <f t="shared" si="106"/>
        <v/>
      </c>
      <c r="AB804" s="200" t="str">
        <f t="shared" si="107"/>
        <v/>
      </c>
      <c r="AC804" s="201"/>
      <c r="AD804" s="201"/>
      <c r="AE804" s="77">
        <f t="shared" si="108"/>
        <v>0</v>
      </c>
      <c r="AF804" s="77">
        <f t="shared" si="109"/>
        <v>0</v>
      </c>
      <c r="AG804" s="77">
        <f t="array" ref="AG804">IFERROR($D804*U,0)</f>
        <v>0</v>
      </c>
      <c r="AH804" s="77">
        <f t="shared" si="112"/>
        <v>0</v>
      </c>
      <c r="AI804" s="77">
        <f t="shared" si="112"/>
        <v>0</v>
      </c>
      <c r="AJ804" s="203"/>
      <c r="AK804" s="203"/>
      <c r="AL804" s="203"/>
      <c r="AM804" s="203"/>
      <c r="AN804" t="s">
        <v>475</v>
      </c>
      <c r="AO804" t="s">
        <v>475</v>
      </c>
      <c r="AP804" t="s">
        <v>475</v>
      </c>
    </row>
    <row r="805" spans="1:43" customFormat="1" x14ac:dyDescent="0.25">
      <c r="A805" s="198">
        <v>45291</v>
      </c>
      <c r="B805" t="s">
        <v>2250</v>
      </c>
      <c r="C805" t="s">
        <v>2251</v>
      </c>
      <c r="D805" s="5">
        <f t="shared" si="110"/>
        <v>11363913.310000001</v>
      </c>
      <c r="E805" s="199">
        <v>1</v>
      </c>
      <c r="F805" s="5">
        <v>11373158.560000001</v>
      </c>
      <c r="G805" s="5">
        <v>9245.25</v>
      </c>
      <c r="H805" s="1" t="s">
        <v>24</v>
      </c>
      <c r="I805" t="s">
        <v>473</v>
      </c>
      <c r="J805" t="s">
        <v>474</v>
      </c>
      <c r="K805">
        <v>0</v>
      </c>
      <c r="L805" t="s">
        <v>473</v>
      </c>
      <c r="M805" t="s">
        <v>473</v>
      </c>
      <c r="N805" t="s">
        <v>23</v>
      </c>
      <c r="O805" s="5" t="str">
        <f t="shared" si="105"/>
        <v>N</v>
      </c>
      <c r="P805" t="s">
        <v>475</v>
      </c>
      <c r="Q805" s="200" t="s">
        <v>475</v>
      </c>
      <c r="R805" s="200" t="str">
        <f t="shared" si="113"/>
        <v/>
      </c>
      <c r="S805" s="201"/>
      <c r="T805" t="s">
        <v>475</v>
      </c>
      <c r="U805" s="201"/>
      <c r="W805" s="201"/>
      <c r="X805" s="202">
        <v>0</v>
      </c>
      <c r="Y805" s="200" t="s">
        <v>475</v>
      </c>
      <c r="Z805" s="5" t="s">
        <v>475</v>
      </c>
      <c r="AA805" s="200" t="str">
        <f t="shared" si="106"/>
        <v/>
      </c>
      <c r="AB805" s="200" t="str">
        <f t="shared" si="107"/>
        <v/>
      </c>
      <c r="AC805" s="201"/>
      <c r="AD805" s="201"/>
      <c r="AE805" s="77">
        <f t="shared" si="108"/>
        <v>0</v>
      </c>
      <c r="AF805" s="77">
        <f t="shared" si="109"/>
        <v>0</v>
      </c>
      <c r="AG805" s="77">
        <f t="array" ref="AG805">IFERROR($D805*U,0)</f>
        <v>0</v>
      </c>
      <c r="AH805" s="77">
        <f t="shared" si="112"/>
        <v>0</v>
      </c>
      <c r="AI805" s="77">
        <f t="shared" si="112"/>
        <v>0</v>
      </c>
      <c r="AJ805" s="203"/>
      <c r="AK805" s="203"/>
      <c r="AL805" s="203"/>
      <c r="AM805" s="203"/>
      <c r="AN805" t="s">
        <v>475</v>
      </c>
      <c r="AO805" t="s">
        <v>475</v>
      </c>
      <c r="AP805" t="s">
        <v>475</v>
      </c>
    </row>
    <row r="806" spans="1:43" customFormat="1" x14ac:dyDescent="0.25">
      <c r="A806" s="198">
        <v>45291</v>
      </c>
      <c r="B806" t="s">
        <v>2252</v>
      </c>
      <c r="C806" t="s">
        <v>2253</v>
      </c>
      <c r="D806" s="5">
        <f t="shared" si="110"/>
        <v>373.57999999999993</v>
      </c>
      <c r="E806" s="199">
        <v>1</v>
      </c>
      <c r="F806" s="5">
        <v>4563.95</v>
      </c>
      <c r="G806" s="5">
        <v>4190.37</v>
      </c>
      <c r="H806" s="1" t="s">
        <v>24</v>
      </c>
      <c r="I806" t="s">
        <v>473</v>
      </c>
      <c r="J806" t="s">
        <v>474</v>
      </c>
      <c r="K806">
        <v>0</v>
      </c>
      <c r="L806" t="s">
        <v>473</v>
      </c>
      <c r="M806" t="s">
        <v>473</v>
      </c>
      <c r="N806" t="s">
        <v>23</v>
      </c>
      <c r="O806" s="5" t="str">
        <f t="shared" si="105"/>
        <v>N</v>
      </c>
      <c r="P806" t="s">
        <v>475</v>
      </c>
      <c r="Q806" s="200" t="s">
        <v>475</v>
      </c>
      <c r="R806" s="200" t="str">
        <f t="shared" si="113"/>
        <v/>
      </c>
      <c r="S806" s="201"/>
      <c r="T806" t="s">
        <v>475</v>
      </c>
      <c r="U806" s="201"/>
      <c r="W806" s="201"/>
      <c r="X806" s="202">
        <v>0</v>
      </c>
      <c r="Y806" s="200" t="s">
        <v>475</v>
      </c>
      <c r="Z806" s="5" t="s">
        <v>475</v>
      </c>
      <c r="AA806" s="200" t="str">
        <f t="shared" si="106"/>
        <v/>
      </c>
      <c r="AB806" s="200" t="str">
        <f t="shared" si="107"/>
        <v/>
      </c>
      <c r="AC806" s="201"/>
      <c r="AD806" s="201"/>
      <c r="AE806" s="77">
        <f t="shared" si="108"/>
        <v>0</v>
      </c>
      <c r="AF806" s="77">
        <f t="shared" si="109"/>
        <v>0</v>
      </c>
      <c r="AG806" s="77">
        <f t="array" ref="AG806">IFERROR($D806*U,0)</f>
        <v>0</v>
      </c>
      <c r="AH806" s="77">
        <f t="shared" si="112"/>
        <v>0</v>
      </c>
      <c r="AI806" s="77">
        <f t="shared" si="112"/>
        <v>0</v>
      </c>
      <c r="AJ806" s="203"/>
      <c r="AK806" s="203"/>
      <c r="AL806" s="203"/>
      <c r="AM806" s="203"/>
      <c r="AN806" t="s">
        <v>475</v>
      </c>
      <c r="AO806" t="s">
        <v>475</v>
      </c>
      <c r="AP806" t="s">
        <v>475</v>
      </c>
    </row>
    <row r="807" spans="1:43" customFormat="1" x14ac:dyDescent="0.25">
      <c r="A807" s="198">
        <v>45291</v>
      </c>
      <c r="B807" t="s">
        <v>2254</v>
      </c>
      <c r="C807" t="s">
        <v>2255</v>
      </c>
      <c r="D807" s="5">
        <f t="shared" si="110"/>
        <v>6065546.9399999995</v>
      </c>
      <c r="E807" s="199">
        <v>1</v>
      </c>
      <c r="F807" s="5">
        <v>6177775.7299999995</v>
      </c>
      <c r="G807" s="5">
        <v>112228.79</v>
      </c>
      <c r="H807" s="1" t="s">
        <v>23</v>
      </c>
      <c r="I807" t="s">
        <v>500</v>
      </c>
      <c r="J807" t="s">
        <v>504</v>
      </c>
      <c r="K807">
        <v>1</v>
      </c>
      <c r="L807" t="s">
        <v>500</v>
      </c>
      <c r="N807" t="s">
        <v>24</v>
      </c>
      <c r="O807" s="5" t="str">
        <f t="shared" si="105"/>
        <v>N</v>
      </c>
      <c r="P807" t="s">
        <v>475</v>
      </c>
      <c r="Q807" s="200" t="s">
        <v>475</v>
      </c>
      <c r="R807" s="200" t="str">
        <f t="shared" si="113"/>
        <v/>
      </c>
      <c r="S807" s="201"/>
      <c r="T807" t="s">
        <v>475</v>
      </c>
      <c r="U807" s="201"/>
      <c r="W807" s="201"/>
      <c r="X807" s="202">
        <v>0</v>
      </c>
      <c r="Y807" s="200" t="s">
        <v>475</v>
      </c>
      <c r="Z807" s="5" t="s">
        <v>475</v>
      </c>
      <c r="AA807" s="200" t="str">
        <f t="shared" si="106"/>
        <v/>
      </c>
      <c r="AB807" s="200" t="str">
        <f t="shared" si="107"/>
        <v/>
      </c>
      <c r="AC807" s="201"/>
      <c r="AD807" s="201"/>
      <c r="AE807" s="77">
        <f t="shared" si="108"/>
        <v>0</v>
      </c>
      <c r="AF807" s="77">
        <f t="shared" si="109"/>
        <v>0</v>
      </c>
      <c r="AG807" s="77">
        <f t="array" ref="AG807">IFERROR($D807*U,0)</f>
        <v>0</v>
      </c>
      <c r="AH807" s="77">
        <f t="shared" si="112"/>
        <v>0</v>
      </c>
      <c r="AI807" s="77">
        <f t="shared" si="112"/>
        <v>0</v>
      </c>
      <c r="AJ807" s="203"/>
      <c r="AK807" s="203"/>
      <c r="AL807" s="203"/>
      <c r="AM807" s="203"/>
      <c r="AN807" t="s">
        <v>475</v>
      </c>
      <c r="AO807" t="s">
        <v>475</v>
      </c>
      <c r="AP807" t="s">
        <v>475</v>
      </c>
    </row>
    <row r="808" spans="1:43" customFormat="1" x14ac:dyDescent="0.25">
      <c r="A808" s="198">
        <v>45291</v>
      </c>
      <c r="B808" t="s">
        <v>2256</v>
      </c>
      <c r="C808" t="s">
        <v>2257</v>
      </c>
      <c r="D808" s="5">
        <f t="shared" si="110"/>
        <v>381770.93</v>
      </c>
      <c r="E808" s="199">
        <v>1</v>
      </c>
      <c r="F808" s="5">
        <v>383223.21</v>
      </c>
      <c r="G808" s="5">
        <v>1452.28</v>
      </c>
      <c r="H808" s="1" t="s">
        <v>24</v>
      </c>
      <c r="I808" t="s">
        <v>473</v>
      </c>
      <c r="J808" t="s">
        <v>474</v>
      </c>
      <c r="K808">
        <v>0</v>
      </c>
      <c r="L808" t="s">
        <v>473</v>
      </c>
      <c r="M808" t="s">
        <v>473</v>
      </c>
      <c r="N808" t="s">
        <v>23</v>
      </c>
      <c r="O808" s="5" t="str">
        <f t="shared" si="105"/>
        <v>N</v>
      </c>
      <c r="P808" t="s">
        <v>475</v>
      </c>
      <c r="Q808" s="200" t="s">
        <v>475</v>
      </c>
      <c r="R808" s="200" t="str">
        <f t="shared" si="113"/>
        <v/>
      </c>
      <c r="S808" s="201"/>
      <c r="T808" t="s">
        <v>475</v>
      </c>
      <c r="U808" s="201"/>
      <c r="W808" s="201"/>
      <c r="X808" s="202">
        <v>0</v>
      </c>
      <c r="Y808" s="200" t="s">
        <v>475</v>
      </c>
      <c r="Z808" s="5" t="s">
        <v>475</v>
      </c>
      <c r="AA808" s="200" t="str">
        <f t="shared" si="106"/>
        <v/>
      </c>
      <c r="AB808" s="200" t="str">
        <f t="shared" si="107"/>
        <v/>
      </c>
      <c r="AC808" s="201"/>
      <c r="AD808" s="201"/>
      <c r="AE808" s="77">
        <f t="shared" si="108"/>
        <v>0</v>
      </c>
      <c r="AF808" s="77">
        <f t="shared" si="109"/>
        <v>0</v>
      </c>
      <c r="AG808" s="77">
        <f t="array" ref="AG808">IFERROR($D808*U,0)</f>
        <v>0</v>
      </c>
      <c r="AH808" s="77">
        <f t="shared" si="112"/>
        <v>0</v>
      </c>
      <c r="AI808" s="77">
        <f t="shared" si="112"/>
        <v>0</v>
      </c>
      <c r="AJ808" s="203"/>
      <c r="AK808" s="203"/>
      <c r="AL808" s="203"/>
      <c r="AM808" s="203"/>
      <c r="AN808" t="s">
        <v>475</v>
      </c>
      <c r="AO808" t="s">
        <v>475</v>
      </c>
      <c r="AP808" t="s">
        <v>475</v>
      </c>
    </row>
    <row r="809" spans="1:43" customFormat="1" x14ac:dyDescent="0.25">
      <c r="A809" s="198">
        <v>45291</v>
      </c>
      <c r="B809" t="s">
        <v>2258</v>
      </c>
      <c r="C809" t="s">
        <v>2259</v>
      </c>
      <c r="D809" s="5">
        <f t="shared" si="110"/>
        <v>502438.14</v>
      </c>
      <c r="E809" s="199">
        <v>1</v>
      </c>
      <c r="F809" s="5">
        <v>778256.26</v>
      </c>
      <c r="G809" s="5">
        <v>275818.12</v>
      </c>
      <c r="H809" s="1" t="s">
        <v>23</v>
      </c>
      <c r="I809" t="s">
        <v>500</v>
      </c>
      <c r="J809" t="s">
        <v>504</v>
      </c>
      <c r="K809">
        <v>1</v>
      </c>
      <c r="L809" t="s">
        <v>500</v>
      </c>
      <c r="M809" s="208" t="s">
        <v>506</v>
      </c>
      <c r="N809" t="s">
        <v>24</v>
      </c>
      <c r="O809" s="5" t="str">
        <f t="shared" si="105"/>
        <v>N</v>
      </c>
      <c r="P809" t="s">
        <v>475</v>
      </c>
      <c r="Q809" s="200" t="s">
        <v>475</v>
      </c>
      <c r="R809" s="200" t="str">
        <f t="shared" si="113"/>
        <v/>
      </c>
      <c r="S809" s="201"/>
      <c r="T809" t="s">
        <v>475</v>
      </c>
      <c r="U809" s="201"/>
      <c r="W809" s="201"/>
      <c r="X809" s="202">
        <v>0</v>
      </c>
      <c r="Y809" s="200" t="s">
        <v>475</v>
      </c>
      <c r="Z809" s="5" t="s">
        <v>475</v>
      </c>
      <c r="AA809" s="200" t="str">
        <f t="shared" si="106"/>
        <v/>
      </c>
      <c r="AB809" s="200" t="str">
        <f t="shared" si="107"/>
        <v/>
      </c>
      <c r="AC809" s="201"/>
      <c r="AD809" s="201"/>
      <c r="AE809" s="77">
        <f t="shared" si="108"/>
        <v>0</v>
      </c>
      <c r="AF809" s="77">
        <f t="shared" si="109"/>
        <v>0</v>
      </c>
      <c r="AG809" s="77">
        <f t="array" ref="AG809">IFERROR($D809*U,0)</f>
        <v>0</v>
      </c>
      <c r="AH809" s="77">
        <f t="shared" si="112"/>
        <v>0</v>
      </c>
      <c r="AI809" s="77">
        <f t="shared" si="112"/>
        <v>0</v>
      </c>
      <c r="AJ809" s="203"/>
      <c r="AK809" s="203"/>
      <c r="AL809" s="203"/>
      <c r="AM809" s="203"/>
      <c r="AN809" t="s">
        <v>22</v>
      </c>
      <c r="AO809" t="s">
        <v>571</v>
      </c>
      <c r="AP809" t="s">
        <v>475</v>
      </c>
    </row>
    <row r="810" spans="1:43" customFormat="1" x14ac:dyDescent="0.25">
      <c r="A810" s="198">
        <v>45291</v>
      </c>
      <c r="B810" t="s">
        <v>2260</v>
      </c>
      <c r="C810" t="s">
        <v>2261</v>
      </c>
      <c r="D810" s="5">
        <f t="shared" si="110"/>
        <v>545.76000000000022</v>
      </c>
      <c r="E810" s="199">
        <v>1</v>
      </c>
      <c r="F810" s="5">
        <v>9055.52</v>
      </c>
      <c r="G810" s="5">
        <v>8509.76</v>
      </c>
      <c r="H810" s="1" t="s">
        <v>24</v>
      </c>
      <c r="I810" t="s">
        <v>473</v>
      </c>
      <c r="J810" t="s">
        <v>474</v>
      </c>
      <c r="K810">
        <v>0</v>
      </c>
      <c r="L810" t="s">
        <v>473</v>
      </c>
      <c r="M810" t="s">
        <v>473</v>
      </c>
      <c r="N810" t="s">
        <v>23</v>
      </c>
      <c r="O810" s="5" t="str">
        <f t="shared" si="105"/>
        <v>N</v>
      </c>
      <c r="P810" t="s">
        <v>475</v>
      </c>
      <c r="Q810" s="200" t="s">
        <v>475</v>
      </c>
      <c r="R810" s="200" t="str">
        <f t="shared" si="113"/>
        <v/>
      </c>
      <c r="S810" s="201"/>
      <c r="T810" t="s">
        <v>475</v>
      </c>
      <c r="U810" s="201"/>
      <c r="W810" s="201"/>
      <c r="X810" s="202">
        <v>0</v>
      </c>
      <c r="Y810" s="200" t="s">
        <v>475</v>
      </c>
      <c r="Z810" s="5" t="s">
        <v>475</v>
      </c>
      <c r="AA810" s="200" t="str">
        <f t="shared" si="106"/>
        <v/>
      </c>
      <c r="AB810" s="200" t="str">
        <f t="shared" si="107"/>
        <v/>
      </c>
      <c r="AC810" s="201"/>
      <c r="AD810" s="201"/>
      <c r="AE810" s="77">
        <f t="shared" si="108"/>
        <v>0</v>
      </c>
      <c r="AF810" s="77">
        <f t="shared" si="109"/>
        <v>0</v>
      </c>
      <c r="AG810" s="77">
        <f t="array" ref="AG810">IFERROR($D810*U,0)</f>
        <v>0</v>
      </c>
      <c r="AH810" s="77">
        <f t="shared" si="112"/>
        <v>0</v>
      </c>
      <c r="AI810" s="77">
        <f t="shared" si="112"/>
        <v>0</v>
      </c>
      <c r="AJ810" s="203"/>
      <c r="AK810" s="203"/>
      <c r="AL810" s="203"/>
      <c r="AM810" s="203"/>
      <c r="AN810" t="s">
        <v>475</v>
      </c>
      <c r="AO810" t="s">
        <v>475</v>
      </c>
      <c r="AP810" t="s">
        <v>475</v>
      </c>
    </row>
    <row r="811" spans="1:43" customFormat="1" x14ac:dyDescent="0.25">
      <c r="A811" s="198">
        <v>45291</v>
      </c>
      <c r="B811" t="s">
        <v>2262</v>
      </c>
      <c r="C811" t="s">
        <v>2263</v>
      </c>
      <c r="D811" s="5">
        <f t="shared" si="110"/>
        <v>258697.93000000005</v>
      </c>
      <c r="E811" s="199">
        <v>1</v>
      </c>
      <c r="F811" s="5">
        <v>1273977.3</v>
      </c>
      <c r="G811" s="5">
        <v>1015279.37</v>
      </c>
      <c r="H811" s="1" t="s">
        <v>23</v>
      </c>
      <c r="I811" t="s">
        <v>500</v>
      </c>
      <c r="J811" t="s">
        <v>474</v>
      </c>
      <c r="K811">
        <v>0</v>
      </c>
      <c r="L811" t="s">
        <v>500</v>
      </c>
      <c r="N811" t="s">
        <v>23</v>
      </c>
      <c r="O811" s="5" t="str">
        <f t="shared" si="105"/>
        <v>N</v>
      </c>
      <c r="P811" t="s">
        <v>475</v>
      </c>
      <c r="Q811" s="200" t="s">
        <v>475</v>
      </c>
      <c r="R811" s="200" t="str">
        <f t="shared" si="113"/>
        <v/>
      </c>
      <c r="S811" s="201"/>
      <c r="T811" t="s">
        <v>475</v>
      </c>
      <c r="U811" s="201"/>
      <c r="W811" s="201"/>
      <c r="X811" s="202">
        <v>0</v>
      </c>
      <c r="Y811" s="200" t="s">
        <v>475</v>
      </c>
      <c r="Z811" s="5" t="s">
        <v>475</v>
      </c>
      <c r="AA811" s="200" t="str">
        <f t="shared" si="106"/>
        <v/>
      </c>
      <c r="AB811" s="200" t="str">
        <f t="shared" si="107"/>
        <v/>
      </c>
      <c r="AC811" s="201"/>
      <c r="AD811" s="201"/>
      <c r="AE811" s="77">
        <f t="shared" si="108"/>
        <v>0</v>
      </c>
      <c r="AF811" s="77">
        <f t="shared" si="109"/>
        <v>0</v>
      </c>
      <c r="AG811" s="77">
        <f t="array" ref="AG811">IFERROR($D811*U,0)</f>
        <v>0</v>
      </c>
      <c r="AH811" s="77">
        <f t="shared" si="112"/>
        <v>0</v>
      </c>
      <c r="AI811" s="77">
        <f t="shared" si="112"/>
        <v>0</v>
      </c>
      <c r="AJ811" s="203"/>
      <c r="AK811" s="203"/>
      <c r="AL811" s="203"/>
      <c r="AM811" s="203"/>
      <c r="AN811" t="s">
        <v>475</v>
      </c>
      <c r="AO811" t="s">
        <v>475</v>
      </c>
      <c r="AP811" t="s">
        <v>475</v>
      </c>
    </row>
    <row r="812" spans="1:43" customFormat="1" x14ac:dyDescent="0.25">
      <c r="A812" s="198">
        <v>45291</v>
      </c>
      <c r="B812" t="s">
        <v>2264</v>
      </c>
      <c r="C812" t="s">
        <v>2265</v>
      </c>
      <c r="D812" s="5">
        <f t="shared" si="110"/>
        <v>1309312.33</v>
      </c>
      <c r="E812" s="199">
        <v>1</v>
      </c>
      <c r="F812" s="5">
        <v>3581014.93</v>
      </c>
      <c r="G812" s="5">
        <v>2271702.6</v>
      </c>
      <c r="H812" s="1" t="s">
        <v>23</v>
      </c>
      <c r="I812" t="s">
        <v>500</v>
      </c>
      <c r="J812" t="s">
        <v>504</v>
      </c>
      <c r="K812">
        <v>1</v>
      </c>
      <c r="L812" t="s">
        <v>500</v>
      </c>
      <c r="N812" t="s">
        <v>24</v>
      </c>
      <c r="O812" s="5" t="str">
        <f t="shared" si="105"/>
        <v>N</v>
      </c>
      <c r="P812" t="s">
        <v>475</v>
      </c>
      <c r="Q812" s="200" t="s">
        <v>475</v>
      </c>
      <c r="R812" s="200" t="str">
        <f t="shared" si="113"/>
        <v/>
      </c>
      <c r="S812" s="201"/>
      <c r="T812" t="s">
        <v>475</v>
      </c>
      <c r="U812" s="201"/>
      <c r="W812" s="201"/>
      <c r="X812" s="202">
        <v>0</v>
      </c>
      <c r="Y812" s="200" t="s">
        <v>475</v>
      </c>
      <c r="Z812" s="5" t="s">
        <v>475</v>
      </c>
      <c r="AA812" s="200" t="str">
        <f t="shared" si="106"/>
        <v/>
      </c>
      <c r="AB812" s="200" t="str">
        <f t="shared" si="107"/>
        <v/>
      </c>
      <c r="AC812" s="201"/>
      <c r="AD812" s="201"/>
      <c r="AE812" s="77">
        <f t="shared" si="108"/>
        <v>0</v>
      </c>
      <c r="AF812" s="77">
        <f t="shared" si="109"/>
        <v>0</v>
      </c>
      <c r="AG812" s="77">
        <f t="array" ref="AG812">IFERROR($D812*U,0)</f>
        <v>0</v>
      </c>
      <c r="AH812" s="77">
        <f t="shared" si="112"/>
        <v>0</v>
      </c>
      <c r="AI812" s="77">
        <f t="shared" si="112"/>
        <v>0</v>
      </c>
      <c r="AJ812" s="203"/>
      <c r="AK812" s="203"/>
      <c r="AL812" s="203"/>
      <c r="AM812" s="203"/>
      <c r="AN812" t="s">
        <v>475</v>
      </c>
      <c r="AO812" t="s">
        <v>475</v>
      </c>
      <c r="AP812" t="s">
        <v>475</v>
      </c>
    </row>
    <row r="813" spans="1:43" customFormat="1" x14ac:dyDescent="0.25">
      <c r="A813" s="198">
        <v>45291</v>
      </c>
      <c r="B813" t="s">
        <v>2266</v>
      </c>
      <c r="C813" t="s">
        <v>2267</v>
      </c>
      <c r="D813" s="5">
        <f t="shared" si="110"/>
        <v>17440242.949999999</v>
      </c>
      <c r="E813" s="199">
        <v>1</v>
      </c>
      <c r="F813" s="5">
        <v>18239140.169999998</v>
      </c>
      <c r="G813" s="5">
        <v>798897.22</v>
      </c>
      <c r="H813" s="1" t="s">
        <v>24</v>
      </c>
      <c r="I813" t="s">
        <v>473</v>
      </c>
      <c r="J813" t="s">
        <v>474</v>
      </c>
      <c r="K813">
        <v>0</v>
      </c>
      <c r="L813" t="s">
        <v>473</v>
      </c>
      <c r="M813" t="s">
        <v>473</v>
      </c>
      <c r="N813" t="s">
        <v>23</v>
      </c>
      <c r="O813" s="5" t="str">
        <f t="shared" si="105"/>
        <v>N</v>
      </c>
      <c r="P813" t="s">
        <v>475</v>
      </c>
      <c r="Q813" s="200" t="s">
        <v>475</v>
      </c>
      <c r="R813" s="200" t="str">
        <f t="shared" si="113"/>
        <v/>
      </c>
      <c r="S813" s="201"/>
      <c r="T813" t="s">
        <v>475</v>
      </c>
      <c r="U813" s="201"/>
      <c r="W813" s="201"/>
      <c r="X813" s="202">
        <v>0</v>
      </c>
      <c r="Y813" s="200" t="s">
        <v>475</v>
      </c>
      <c r="Z813" s="5" t="s">
        <v>475</v>
      </c>
      <c r="AA813" s="200" t="str">
        <f t="shared" si="106"/>
        <v/>
      </c>
      <c r="AB813" s="200" t="str">
        <f t="shared" si="107"/>
        <v/>
      </c>
      <c r="AC813" s="201"/>
      <c r="AD813" s="201"/>
      <c r="AE813" s="77">
        <f t="shared" si="108"/>
        <v>0</v>
      </c>
      <c r="AF813" s="77">
        <f t="shared" si="109"/>
        <v>0</v>
      </c>
      <c r="AG813" s="77">
        <f t="array" ref="AG813">IFERROR($D813*U,0)</f>
        <v>0</v>
      </c>
      <c r="AH813" s="77">
        <f t="shared" si="112"/>
        <v>0</v>
      </c>
      <c r="AI813" s="77">
        <f t="shared" si="112"/>
        <v>0</v>
      </c>
      <c r="AJ813" s="203"/>
      <c r="AK813" s="203"/>
      <c r="AL813" s="203"/>
      <c r="AM813" s="203"/>
      <c r="AN813" t="s">
        <v>475</v>
      </c>
      <c r="AO813" t="s">
        <v>475</v>
      </c>
      <c r="AP813" t="s">
        <v>475</v>
      </c>
    </row>
    <row r="814" spans="1:43" customFormat="1" x14ac:dyDescent="0.25">
      <c r="A814" s="198">
        <v>45291</v>
      </c>
      <c r="B814" t="s">
        <v>2268</v>
      </c>
      <c r="C814" t="s">
        <v>2269</v>
      </c>
      <c r="D814" s="5">
        <f t="shared" si="110"/>
        <v>5542301.2000000002</v>
      </c>
      <c r="E814" s="199">
        <v>1</v>
      </c>
      <c r="F814" s="5">
        <v>5865009.3100000005</v>
      </c>
      <c r="G814" s="5">
        <v>322708.11</v>
      </c>
      <c r="H814" s="1" t="s">
        <v>24</v>
      </c>
      <c r="I814" t="s">
        <v>473</v>
      </c>
      <c r="J814" t="s">
        <v>474</v>
      </c>
      <c r="K814">
        <v>0</v>
      </c>
      <c r="L814" t="s">
        <v>473</v>
      </c>
      <c r="M814" t="s">
        <v>473</v>
      </c>
      <c r="N814" t="s">
        <v>23</v>
      </c>
      <c r="O814" s="5" t="str">
        <f t="shared" si="105"/>
        <v>N</v>
      </c>
      <c r="P814" t="s">
        <v>475</v>
      </c>
      <c r="Q814" s="200" t="s">
        <v>475</v>
      </c>
      <c r="R814" s="200" t="str">
        <f t="shared" si="113"/>
        <v/>
      </c>
      <c r="S814" s="201"/>
      <c r="T814" t="s">
        <v>475</v>
      </c>
      <c r="U814" s="201"/>
      <c r="W814" s="201"/>
      <c r="X814" s="202">
        <v>0</v>
      </c>
      <c r="Y814" s="200" t="s">
        <v>475</v>
      </c>
      <c r="Z814" s="5" t="s">
        <v>475</v>
      </c>
      <c r="AA814" s="200" t="str">
        <f t="shared" si="106"/>
        <v/>
      </c>
      <c r="AB814" s="200" t="str">
        <f t="shared" si="107"/>
        <v/>
      </c>
      <c r="AC814" s="201"/>
      <c r="AD814" s="201"/>
      <c r="AE814" s="77">
        <f t="shared" si="108"/>
        <v>0</v>
      </c>
      <c r="AF814" s="77">
        <f t="shared" si="109"/>
        <v>0</v>
      </c>
      <c r="AG814" s="77">
        <f t="array" ref="AG814">IFERROR($D814*U,0)</f>
        <v>0</v>
      </c>
      <c r="AH814" s="77">
        <f t="shared" si="112"/>
        <v>0</v>
      </c>
      <c r="AI814" s="77">
        <f t="shared" si="112"/>
        <v>0</v>
      </c>
      <c r="AJ814" s="203"/>
      <c r="AK814" s="203"/>
      <c r="AL814" s="203"/>
      <c r="AM814" s="203"/>
      <c r="AN814" t="s">
        <v>475</v>
      </c>
      <c r="AO814" t="s">
        <v>475</v>
      </c>
      <c r="AP814" t="s">
        <v>475</v>
      </c>
    </row>
    <row r="815" spans="1:43" customFormat="1" x14ac:dyDescent="0.25">
      <c r="A815" s="198">
        <v>45291</v>
      </c>
      <c r="B815" t="s">
        <v>2270</v>
      </c>
      <c r="C815" t="s">
        <v>2271</v>
      </c>
      <c r="D815" s="5">
        <f t="shared" si="110"/>
        <v>33233.369999999937</v>
      </c>
      <c r="E815" s="199">
        <v>1</v>
      </c>
      <c r="F815" s="5">
        <v>522642.62999999995</v>
      </c>
      <c r="G815" s="5">
        <v>489409.26</v>
      </c>
      <c r="H815" s="1" t="s">
        <v>24</v>
      </c>
      <c r="I815" t="s">
        <v>473</v>
      </c>
      <c r="J815" t="s">
        <v>474</v>
      </c>
      <c r="K815">
        <v>0</v>
      </c>
      <c r="L815" t="s">
        <v>473</v>
      </c>
      <c r="M815" t="s">
        <v>473</v>
      </c>
      <c r="N815" t="s">
        <v>23</v>
      </c>
      <c r="O815" s="5" t="str">
        <f t="shared" si="105"/>
        <v>N</v>
      </c>
      <c r="P815" t="s">
        <v>475</v>
      </c>
      <c r="Q815" s="200" t="s">
        <v>475</v>
      </c>
      <c r="R815" s="200" t="str">
        <f t="shared" si="113"/>
        <v/>
      </c>
      <c r="S815" s="201"/>
      <c r="T815" t="s">
        <v>475</v>
      </c>
      <c r="U815" s="201"/>
      <c r="W815" s="201"/>
      <c r="X815" s="202">
        <v>0</v>
      </c>
      <c r="Y815" s="200" t="s">
        <v>475</v>
      </c>
      <c r="Z815" s="5" t="s">
        <v>475</v>
      </c>
      <c r="AA815" s="200" t="str">
        <f t="shared" si="106"/>
        <v/>
      </c>
      <c r="AB815" s="200" t="str">
        <f t="shared" si="107"/>
        <v/>
      </c>
      <c r="AC815" s="201"/>
      <c r="AD815" s="201"/>
      <c r="AE815" s="77">
        <f t="shared" si="108"/>
        <v>0</v>
      </c>
      <c r="AF815" s="77">
        <f t="shared" si="109"/>
        <v>0</v>
      </c>
      <c r="AG815" s="77">
        <f t="array" ref="AG815">IFERROR($D815*U,0)</f>
        <v>0</v>
      </c>
      <c r="AH815" s="77">
        <f t="shared" si="112"/>
        <v>0</v>
      </c>
      <c r="AI815" s="77">
        <f t="shared" si="112"/>
        <v>0</v>
      </c>
      <c r="AJ815" s="203"/>
      <c r="AK815" s="203"/>
      <c r="AL815" s="203"/>
      <c r="AM815" s="203"/>
      <c r="AN815" t="s">
        <v>475</v>
      </c>
      <c r="AO815" t="s">
        <v>475</v>
      </c>
      <c r="AP815" t="s">
        <v>475</v>
      </c>
    </row>
    <row r="816" spans="1:43" customFormat="1" x14ac:dyDescent="0.25">
      <c r="A816" s="198">
        <v>45291</v>
      </c>
      <c r="B816" t="s">
        <v>2272</v>
      </c>
      <c r="C816" t="s">
        <v>2273</v>
      </c>
      <c r="D816" s="5">
        <f t="shared" si="110"/>
        <v>0</v>
      </c>
      <c r="E816" s="199">
        <v>1</v>
      </c>
      <c r="F816" s="5">
        <v>28260.55</v>
      </c>
      <c r="G816" s="5">
        <v>28987.94</v>
      </c>
      <c r="H816" s="1" t="s">
        <v>23</v>
      </c>
      <c r="I816" t="s">
        <v>500</v>
      </c>
      <c r="J816" t="s">
        <v>474</v>
      </c>
      <c r="K816">
        <v>0</v>
      </c>
      <c r="L816" t="s">
        <v>500</v>
      </c>
      <c r="N816" t="s">
        <v>23</v>
      </c>
      <c r="O816" s="5" t="str">
        <f t="shared" si="105"/>
        <v>N</v>
      </c>
      <c r="P816" t="s">
        <v>475</v>
      </c>
      <c r="Q816" s="200" t="s">
        <v>475</v>
      </c>
      <c r="R816" s="200" t="str">
        <f t="shared" si="113"/>
        <v/>
      </c>
      <c r="S816" s="201"/>
      <c r="T816" t="s">
        <v>475</v>
      </c>
      <c r="U816" s="201"/>
      <c r="W816" s="201"/>
      <c r="X816" s="202">
        <v>0</v>
      </c>
      <c r="Y816" s="200" t="s">
        <v>475</v>
      </c>
      <c r="Z816" s="5" t="s">
        <v>475</v>
      </c>
      <c r="AA816" s="200" t="str">
        <f t="shared" si="106"/>
        <v/>
      </c>
      <c r="AB816" s="200" t="str">
        <f t="shared" si="107"/>
        <v/>
      </c>
      <c r="AC816" s="201"/>
      <c r="AD816" s="201"/>
      <c r="AE816" s="77">
        <f t="shared" si="108"/>
        <v>0</v>
      </c>
      <c r="AF816" s="77">
        <f t="shared" si="109"/>
        <v>0</v>
      </c>
      <c r="AG816" s="77">
        <f t="array" ref="AG816">IFERROR($D816*U,0)</f>
        <v>0</v>
      </c>
      <c r="AH816" s="77">
        <f t="shared" si="112"/>
        <v>0</v>
      </c>
      <c r="AI816" s="77">
        <f t="shared" si="112"/>
        <v>0</v>
      </c>
      <c r="AJ816" s="203"/>
      <c r="AK816" s="203"/>
      <c r="AL816" s="203"/>
      <c r="AM816" s="203"/>
      <c r="AN816" t="s">
        <v>475</v>
      </c>
      <c r="AO816" t="s">
        <v>475</v>
      </c>
      <c r="AP816" t="s">
        <v>475</v>
      </c>
    </row>
    <row r="817" spans="1:42" customFormat="1" x14ac:dyDescent="0.25">
      <c r="A817" s="198">
        <v>45291</v>
      </c>
      <c r="B817" t="s">
        <v>2274</v>
      </c>
      <c r="C817" t="s">
        <v>2275</v>
      </c>
      <c r="D817" s="5">
        <f t="shared" si="110"/>
        <v>0</v>
      </c>
      <c r="E817" s="199">
        <v>1</v>
      </c>
      <c r="F817" s="5">
        <v>44891.85</v>
      </c>
      <c r="G817" s="5">
        <v>153731.57999999999</v>
      </c>
      <c r="H817" s="1" t="s">
        <v>23</v>
      </c>
      <c r="I817" t="s">
        <v>500</v>
      </c>
      <c r="J817" t="s">
        <v>474</v>
      </c>
      <c r="K817">
        <v>0</v>
      </c>
      <c r="L817" t="s">
        <v>500</v>
      </c>
      <c r="N817" t="s">
        <v>23</v>
      </c>
      <c r="O817" s="5" t="str">
        <f t="shared" si="105"/>
        <v>N</v>
      </c>
      <c r="P817" t="s">
        <v>475</v>
      </c>
      <c r="Q817" s="200" t="s">
        <v>475</v>
      </c>
      <c r="R817" s="200" t="str">
        <f t="shared" si="113"/>
        <v/>
      </c>
      <c r="S817" s="201"/>
      <c r="T817" t="s">
        <v>475</v>
      </c>
      <c r="U817" s="201"/>
      <c r="W817" s="201"/>
      <c r="X817" s="202">
        <v>0</v>
      </c>
      <c r="Y817" s="200" t="s">
        <v>475</v>
      </c>
      <c r="Z817" s="5" t="s">
        <v>475</v>
      </c>
      <c r="AA817" s="200" t="str">
        <f t="shared" si="106"/>
        <v/>
      </c>
      <c r="AB817" s="200" t="str">
        <f t="shared" si="107"/>
        <v/>
      </c>
      <c r="AC817" s="201"/>
      <c r="AD817" s="201"/>
      <c r="AE817" s="77">
        <f t="shared" si="108"/>
        <v>0</v>
      </c>
      <c r="AF817" s="77">
        <f t="shared" si="109"/>
        <v>0</v>
      </c>
      <c r="AG817" s="77">
        <f t="array" ref="AG817">IFERROR($D817*U,0)</f>
        <v>0</v>
      </c>
      <c r="AH817" s="77">
        <f t="shared" si="112"/>
        <v>0</v>
      </c>
      <c r="AI817" s="77">
        <f t="shared" si="112"/>
        <v>0</v>
      </c>
      <c r="AJ817" s="203"/>
      <c r="AK817" s="203"/>
      <c r="AL817" s="203"/>
      <c r="AM817" s="203"/>
      <c r="AN817" t="s">
        <v>475</v>
      </c>
      <c r="AO817" t="s">
        <v>475</v>
      </c>
      <c r="AP817" t="s">
        <v>475</v>
      </c>
    </row>
    <row r="818" spans="1:42" customFormat="1" x14ac:dyDescent="0.25">
      <c r="A818" s="198">
        <v>45291</v>
      </c>
      <c r="B818" t="s">
        <v>2276</v>
      </c>
      <c r="C818" t="s">
        <v>2277</v>
      </c>
      <c r="D818" s="5">
        <f t="shared" si="110"/>
        <v>0</v>
      </c>
      <c r="E818" s="199">
        <v>1</v>
      </c>
      <c r="F818" s="5">
        <v>29239.86</v>
      </c>
      <c r="G818" s="5">
        <v>29821.23</v>
      </c>
      <c r="H818" s="1" t="s">
        <v>23</v>
      </c>
      <c r="I818" t="s">
        <v>500</v>
      </c>
      <c r="J818" t="s">
        <v>474</v>
      </c>
      <c r="K818">
        <v>0</v>
      </c>
      <c r="L818" t="s">
        <v>500</v>
      </c>
      <c r="N818" t="s">
        <v>23</v>
      </c>
      <c r="O818" s="5" t="str">
        <f t="shared" si="105"/>
        <v>N</v>
      </c>
      <c r="P818" t="s">
        <v>475</v>
      </c>
      <c r="Q818" s="200" t="s">
        <v>475</v>
      </c>
      <c r="R818" s="200" t="str">
        <f t="shared" si="113"/>
        <v/>
      </c>
      <c r="S818" s="201"/>
      <c r="T818" t="s">
        <v>475</v>
      </c>
      <c r="U818" s="201"/>
      <c r="W818" s="201"/>
      <c r="X818" s="202">
        <v>0</v>
      </c>
      <c r="Y818" s="200" t="s">
        <v>475</v>
      </c>
      <c r="Z818" s="5" t="s">
        <v>475</v>
      </c>
      <c r="AA818" s="200" t="str">
        <f t="shared" si="106"/>
        <v/>
      </c>
      <c r="AB818" s="200" t="str">
        <f t="shared" si="107"/>
        <v/>
      </c>
      <c r="AC818" s="201"/>
      <c r="AD818" s="201"/>
      <c r="AE818" s="77">
        <f t="shared" si="108"/>
        <v>0</v>
      </c>
      <c r="AF818" s="77">
        <f t="shared" si="109"/>
        <v>0</v>
      </c>
      <c r="AG818" s="77">
        <f t="array" ref="AG818">IFERROR($D818*U,0)</f>
        <v>0</v>
      </c>
      <c r="AH818" s="77">
        <f t="shared" si="112"/>
        <v>0</v>
      </c>
      <c r="AI818" s="77">
        <f t="shared" si="112"/>
        <v>0</v>
      </c>
      <c r="AJ818" s="203"/>
      <c r="AK818" s="203"/>
      <c r="AL818" s="203"/>
      <c r="AM818" s="203"/>
      <c r="AN818" t="s">
        <v>475</v>
      </c>
      <c r="AO818" t="s">
        <v>475</v>
      </c>
      <c r="AP818" t="s">
        <v>475</v>
      </c>
    </row>
    <row r="819" spans="1:42" customFormat="1" x14ac:dyDescent="0.25">
      <c r="A819" s="198">
        <v>45291</v>
      </c>
      <c r="B819" t="s">
        <v>2278</v>
      </c>
      <c r="C819" t="s">
        <v>2279</v>
      </c>
      <c r="D819" s="5">
        <f t="shared" si="110"/>
        <v>1627.7399999999998</v>
      </c>
      <c r="E819" s="199">
        <v>1</v>
      </c>
      <c r="F819" s="5">
        <v>10084.77</v>
      </c>
      <c r="G819" s="5">
        <v>8457.0300000000007</v>
      </c>
      <c r="H819" s="1" t="s">
        <v>24</v>
      </c>
      <c r="I819" t="s">
        <v>473</v>
      </c>
      <c r="J819" t="s">
        <v>474</v>
      </c>
      <c r="K819">
        <v>0</v>
      </c>
      <c r="L819" t="s">
        <v>473</v>
      </c>
      <c r="M819" t="s">
        <v>473</v>
      </c>
      <c r="N819" t="s">
        <v>23</v>
      </c>
      <c r="O819" s="5" t="str">
        <f t="shared" si="105"/>
        <v>N</v>
      </c>
      <c r="P819" t="s">
        <v>475</v>
      </c>
      <c r="Q819" s="200" t="s">
        <v>475</v>
      </c>
      <c r="R819" s="200" t="str">
        <f t="shared" si="113"/>
        <v/>
      </c>
      <c r="S819" s="201"/>
      <c r="T819" t="s">
        <v>475</v>
      </c>
      <c r="U819" s="201"/>
      <c r="W819" s="201"/>
      <c r="X819" s="202">
        <v>0</v>
      </c>
      <c r="Y819" s="200" t="s">
        <v>475</v>
      </c>
      <c r="Z819" s="5" t="s">
        <v>475</v>
      </c>
      <c r="AA819" s="200" t="str">
        <f t="shared" si="106"/>
        <v/>
      </c>
      <c r="AB819" s="200" t="str">
        <f t="shared" si="107"/>
        <v/>
      </c>
      <c r="AC819" s="201"/>
      <c r="AD819" s="201"/>
      <c r="AE819" s="77">
        <f t="shared" si="108"/>
        <v>0</v>
      </c>
      <c r="AF819" s="77">
        <f t="shared" si="109"/>
        <v>0</v>
      </c>
      <c r="AG819" s="77">
        <f t="array" ref="AG819">IFERROR($D819*U,0)</f>
        <v>0</v>
      </c>
      <c r="AH819" s="77">
        <f t="shared" si="112"/>
        <v>0</v>
      </c>
      <c r="AI819" s="77">
        <f t="shared" si="112"/>
        <v>0</v>
      </c>
      <c r="AJ819" s="203"/>
      <c r="AK819" s="203"/>
      <c r="AL819" s="203"/>
      <c r="AM819" s="203"/>
      <c r="AN819" t="s">
        <v>475</v>
      </c>
      <c r="AO819" t="s">
        <v>475</v>
      </c>
      <c r="AP819" t="s">
        <v>475</v>
      </c>
    </row>
    <row r="820" spans="1:42" customFormat="1" x14ac:dyDescent="0.25">
      <c r="A820" s="198">
        <v>45291</v>
      </c>
      <c r="B820" t="s">
        <v>2280</v>
      </c>
      <c r="C820" t="s">
        <v>2281</v>
      </c>
      <c r="D820" s="5">
        <f t="shared" si="110"/>
        <v>1577.43</v>
      </c>
      <c r="E820" s="199">
        <v>1</v>
      </c>
      <c r="F820" s="5">
        <v>3110.77</v>
      </c>
      <c r="G820" s="5">
        <v>1533.34</v>
      </c>
      <c r="H820" s="1" t="s">
        <v>24</v>
      </c>
      <c r="I820" t="s">
        <v>473</v>
      </c>
      <c r="J820" t="s">
        <v>474</v>
      </c>
      <c r="K820">
        <v>0</v>
      </c>
      <c r="L820" t="s">
        <v>473</v>
      </c>
      <c r="M820" t="s">
        <v>473</v>
      </c>
      <c r="N820" t="s">
        <v>23</v>
      </c>
      <c r="O820" s="5" t="str">
        <f t="shared" si="105"/>
        <v>N</v>
      </c>
      <c r="P820" t="s">
        <v>475</v>
      </c>
      <c r="Q820" s="200" t="s">
        <v>475</v>
      </c>
      <c r="R820" s="200" t="str">
        <f t="shared" si="113"/>
        <v/>
      </c>
      <c r="S820" s="201"/>
      <c r="T820" t="s">
        <v>475</v>
      </c>
      <c r="U820" s="201"/>
      <c r="W820" s="201"/>
      <c r="X820" s="202">
        <v>0</v>
      </c>
      <c r="Y820" s="200" t="s">
        <v>475</v>
      </c>
      <c r="Z820" s="5" t="s">
        <v>475</v>
      </c>
      <c r="AA820" s="200" t="str">
        <f t="shared" si="106"/>
        <v/>
      </c>
      <c r="AB820" s="200" t="str">
        <f t="shared" si="107"/>
        <v/>
      </c>
      <c r="AC820" s="201"/>
      <c r="AD820" s="201"/>
      <c r="AE820" s="77">
        <f t="shared" si="108"/>
        <v>0</v>
      </c>
      <c r="AF820" s="77">
        <f t="shared" si="109"/>
        <v>0</v>
      </c>
      <c r="AG820" s="77">
        <f t="array" ref="AG820">IFERROR($D820*U,0)</f>
        <v>0</v>
      </c>
      <c r="AH820" s="77">
        <f t="shared" si="112"/>
        <v>0</v>
      </c>
      <c r="AI820" s="77">
        <f t="shared" si="112"/>
        <v>0</v>
      </c>
      <c r="AJ820" s="203"/>
      <c r="AK820" s="203"/>
      <c r="AL820" s="203"/>
      <c r="AM820" s="203"/>
      <c r="AN820" t="s">
        <v>475</v>
      </c>
      <c r="AO820" t="s">
        <v>475</v>
      </c>
      <c r="AP820" t="s">
        <v>475</v>
      </c>
    </row>
    <row r="821" spans="1:42" customFormat="1" x14ac:dyDescent="0.25">
      <c r="A821" s="198">
        <v>45291</v>
      </c>
      <c r="B821" t="s">
        <v>2282</v>
      </c>
      <c r="C821" t="s">
        <v>2283</v>
      </c>
      <c r="D821" s="5">
        <f t="shared" si="110"/>
        <v>434136.79000000004</v>
      </c>
      <c r="E821" s="199">
        <v>0</v>
      </c>
      <c r="F821" s="5">
        <v>434136.79000000004</v>
      </c>
      <c r="G821" s="5">
        <v>0</v>
      </c>
      <c r="H821" s="1" t="s">
        <v>24</v>
      </c>
      <c r="I821" t="s">
        <v>473</v>
      </c>
      <c r="J821" t="s">
        <v>474</v>
      </c>
      <c r="K821">
        <v>0</v>
      </c>
      <c r="L821" t="s">
        <v>473</v>
      </c>
      <c r="M821" t="s">
        <v>473</v>
      </c>
      <c r="N821" t="s">
        <v>23</v>
      </c>
      <c r="O821" s="5" t="str">
        <f t="shared" si="105"/>
        <v>N</v>
      </c>
      <c r="P821" t="s">
        <v>475</v>
      </c>
      <c r="Q821" s="200" t="s">
        <v>475</v>
      </c>
      <c r="R821" s="200" t="str">
        <f t="shared" si="113"/>
        <v/>
      </c>
      <c r="S821" s="201"/>
      <c r="T821" t="s">
        <v>475</v>
      </c>
      <c r="U821" s="201"/>
      <c r="W821" s="201"/>
      <c r="X821" s="202">
        <v>0</v>
      </c>
      <c r="Y821" s="200" t="s">
        <v>475</v>
      </c>
      <c r="Z821" s="5" t="s">
        <v>475</v>
      </c>
      <c r="AA821" s="200" t="str">
        <f t="shared" si="106"/>
        <v/>
      </c>
      <c r="AB821" s="200" t="str">
        <f t="shared" si="107"/>
        <v/>
      </c>
      <c r="AC821" s="201"/>
      <c r="AD821" s="201"/>
      <c r="AE821" s="77">
        <f t="shared" si="108"/>
        <v>0</v>
      </c>
      <c r="AF821" s="77">
        <f t="shared" si="109"/>
        <v>0</v>
      </c>
      <c r="AG821" s="77">
        <f t="array" ref="AG821">IFERROR($D821*U,0)</f>
        <v>0</v>
      </c>
      <c r="AH821" s="77">
        <f t="shared" si="112"/>
        <v>0</v>
      </c>
      <c r="AI821" s="77">
        <f t="shared" si="112"/>
        <v>0</v>
      </c>
      <c r="AJ821" s="203"/>
      <c r="AK821" s="203"/>
      <c r="AL821" s="203"/>
      <c r="AM821" s="203"/>
      <c r="AN821" t="s">
        <v>475</v>
      </c>
      <c r="AO821" t="s">
        <v>475</v>
      </c>
      <c r="AP821" t="s">
        <v>475</v>
      </c>
    </row>
    <row r="822" spans="1:42" customFormat="1" x14ac:dyDescent="0.25">
      <c r="A822" s="198">
        <v>45291</v>
      </c>
      <c r="B822" t="s">
        <v>2284</v>
      </c>
      <c r="C822" t="s">
        <v>2285</v>
      </c>
      <c r="D822" s="5">
        <f t="shared" si="110"/>
        <v>224475.77999999991</v>
      </c>
      <c r="E822" s="199">
        <v>1</v>
      </c>
      <c r="F822" s="5">
        <v>935454.82</v>
      </c>
      <c r="G822" s="5">
        <v>710979.04</v>
      </c>
      <c r="H822" s="1" t="s">
        <v>23</v>
      </c>
      <c r="I822" t="s">
        <v>500</v>
      </c>
      <c r="J822" t="s">
        <v>474</v>
      </c>
      <c r="K822">
        <v>0</v>
      </c>
      <c r="L822" t="s">
        <v>500</v>
      </c>
      <c r="N822" t="s">
        <v>23</v>
      </c>
      <c r="O822" s="5" t="str">
        <f t="shared" si="105"/>
        <v>N</v>
      </c>
      <c r="P822" t="s">
        <v>475</v>
      </c>
      <c r="Q822" s="200" t="s">
        <v>475</v>
      </c>
      <c r="R822" s="200" t="str">
        <f t="shared" si="113"/>
        <v/>
      </c>
      <c r="S822" s="201"/>
      <c r="T822" t="s">
        <v>475</v>
      </c>
      <c r="U822" s="201"/>
      <c r="W822" s="201"/>
      <c r="X822" s="202">
        <v>0</v>
      </c>
      <c r="Y822" s="200" t="s">
        <v>475</v>
      </c>
      <c r="Z822" s="5" t="s">
        <v>475</v>
      </c>
      <c r="AA822" s="200" t="str">
        <f t="shared" si="106"/>
        <v/>
      </c>
      <c r="AB822" s="200" t="str">
        <f t="shared" si="107"/>
        <v/>
      </c>
      <c r="AC822" s="201"/>
      <c r="AD822" s="201"/>
      <c r="AE822" s="77">
        <f t="shared" si="108"/>
        <v>0</v>
      </c>
      <c r="AF822" s="77">
        <f t="shared" si="109"/>
        <v>0</v>
      </c>
      <c r="AG822" s="77">
        <f t="array" ref="AG822">IFERROR($D822*U,0)</f>
        <v>0</v>
      </c>
      <c r="AH822" s="77">
        <f t="shared" si="112"/>
        <v>0</v>
      </c>
      <c r="AI822" s="77">
        <f t="shared" si="112"/>
        <v>0</v>
      </c>
      <c r="AJ822" s="203"/>
      <c r="AK822" s="203"/>
      <c r="AL822" s="203"/>
      <c r="AM822" s="203"/>
      <c r="AN822" t="s">
        <v>475</v>
      </c>
      <c r="AO822" t="s">
        <v>475</v>
      </c>
      <c r="AP822" t="s">
        <v>475</v>
      </c>
    </row>
    <row r="823" spans="1:42" customFormat="1" x14ac:dyDescent="0.25">
      <c r="A823" s="198">
        <v>45291</v>
      </c>
      <c r="B823" t="s">
        <v>2286</v>
      </c>
      <c r="C823" t="s">
        <v>2287</v>
      </c>
      <c r="D823" s="5">
        <f t="shared" si="110"/>
        <v>8188854.9000000004</v>
      </c>
      <c r="E823" s="199">
        <v>0</v>
      </c>
      <c r="F823" s="5">
        <v>8188854.9000000004</v>
      </c>
      <c r="G823" s="5">
        <v>0</v>
      </c>
      <c r="H823" s="1" t="s">
        <v>23</v>
      </c>
      <c r="I823" t="s">
        <v>500</v>
      </c>
      <c r="J823" t="s">
        <v>504</v>
      </c>
      <c r="K823">
        <v>1</v>
      </c>
      <c r="L823" t="s">
        <v>500</v>
      </c>
      <c r="N823" t="s">
        <v>24</v>
      </c>
      <c r="O823" s="5" t="str">
        <f t="shared" si="105"/>
        <v>N</v>
      </c>
      <c r="P823" t="s">
        <v>475</v>
      </c>
      <c r="Q823" s="200" t="s">
        <v>475</v>
      </c>
      <c r="R823" s="200" t="str">
        <f t="shared" si="113"/>
        <v/>
      </c>
      <c r="S823" s="201"/>
      <c r="T823" t="s">
        <v>475</v>
      </c>
      <c r="U823" s="201"/>
      <c r="W823" s="201"/>
      <c r="X823" s="202">
        <v>0</v>
      </c>
      <c r="Y823" s="200" t="s">
        <v>475</v>
      </c>
      <c r="Z823" s="5" t="s">
        <v>475</v>
      </c>
      <c r="AA823" s="200" t="str">
        <f t="shared" si="106"/>
        <v/>
      </c>
      <c r="AB823" s="200" t="str">
        <f t="shared" si="107"/>
        <v/>
      </c>
      <c r="AC823" s="201"/>
      <c r="AD823" s="201"/>
      <c r="AE823" s="77">
        <f t="shared" si="108"/>
        <v>0</v>
      </c>
      <c r="AF823" s="77">
        <f t="shared" si="109"/>
        <v>0</v>
      </c>
      <c r="AG823" s="77">
        <f t="array" ref="AG823">IFERROR($D823*U,0)</f>
        <v>0</v>
      </c>
      <c r="AH823" s="77">
        <f t="shared" si="112"/>
        <v>0</v>
      </c>
      <c r="AI823" s="77">
        <f t="shared" si="112"/>
        <v>0</v>
      </c>
      <c r="AJ823" s="203"/>
      <c r="AK823" s="203"/>
      <c r="AL823" s="203"/>
      <c r="AM823" s="203"/>
      <c r="AN823" t="s">
        <v>475</v>
      </c>
      <c r="AO823" t="s">
        <v>475</v>
      </c>
      <c r="AP823" t="s">
        <v>475</v>
      </c>
    </row>
    <row r="824" spans="1:42" customFormat="1" x14ac:dyDescent="0.25">
      <c r="A824" s="198">
        <v>45291</v>
      </c>
      <c r="B824" t="s">
        <v>2288</v>
      </c>
      <c r="C824" t="s">
        <v>2289</v>
      </c>
      <c r="D824" s="5">
        <f t="shared" si="110"/>
        <v>0</v>
      </c>
      <c r="E824" s="199">
        <v>1</v>
      </c>
      <c r="F824" s="5">
        <v>2939096.3899999997</v>
      </c>
      <c r="G824" s="5">
        <v>2981036.16</v>
      </c>
      <c r="H824" s="1" t="s">
        <v>23</v>
      </c>
      <c r="I824" t="s">
        <v>500</v>
      </c>
      <c r="J824" t="s">
        <v>567</v>
      </c>
      <c r="K824">
        <v>0</v>
      </c>
      <c r="L824" t="s">
        <v>500</v>
      </c>
      <c r="M824" s="208" t="s">
        <v>506</v>
      </c>
      <c r="N824" t="s">
        <v>23</v>
      </c>
      <c r="O824" s="5" t="str">
        <f t="shared" si="105"/>
        <v>N</v>
      </c>
      <c r="P824" t="s">
        <v>475</v>
      </c>
      <c r="Q824" s="200" t="s">
        <v>475</v>
      </c>
      <c r="R824" s="200" t="str">
        <f t="shared" si="113"/>
        <v/>
      </c>
      <c r="S824" s="201"/>
      <c r="T824" t="s">
        <v>475</v>
      </c>
      <c r="U824" s="201"/>
      <c r="W824" s="201"/>
      <c r="X824" s="202">
        <v>0</v>
      </c>
      <c r="Y824" s="200" t="s">
        <v>475</v>
      </c>
      <c r="Z824" s="5" t="s">
        <v>475</v>
      </c>
      <c r="AA824" s="200" t="str">
        <f t="shared" si="106"/>
        <v/>
      </c>
      <c r="AB824" s="200" t="str">
        <f t="shared" si="107"/>
        <v/>
      </c>
      <c r="AC824" s="201"/>
      <c r="AD824" s="201"/>
      <c r="AE824" s="77">
        <f t="shared" si="108"/>
        <v>0</v>
      </c>
      <c r="AF824" s="77">
        <f t="shared" si="109"/>
        <v>0</v>
      </c>
      <c r="AG824" s="77">
        <f t="array" ref="AG824">IFERROR($D824*U,0)</f>
        <v>0</v>
      </c>
      <c r="AH824" s="77">
        <f t="shared" si="112"/>
        <v>0</v>
      </c>
      <c r="AI824" s="77">
        <f t="shared" si="112"/>
        <v>0</v>
      </c>
      <c r="AJ824" s="203"/>
      <c r="AK824" s="203"/>
      <c r="AL824" s="203"/>
      <c r="AM824" s="203"/>
      <c r="AN824" t="s">
        <v>22</v>
      </c>
      <c r="AO824" t="s">
        <v>2290</v>
      </c>
      <c r="AP824" t="s">
        <v>475</v>
      </c>
    </row>
    <row r="825" spans="1:42" customFormat="1" x14ac:dyDescent="0.25">
      <c r="A825" s="198">
        <v>45291</v>
      </c>
      <c r="B825" t="s">
        <v>2291</v>
      </c>
      <c r="C825" t="s">
        <v>2292</v>
      </c>
      <c r="D825" s="5">
        <f t="shared" si="110"/>
        <v>149445.84000000003</v>
      </c>
      <c r="E825" s="199">
        <v>0</v>
      </c>
      <c r="F825" s="5">
        <v>149445.84000000003</v>
      </c>
      <c r="G825" s="5">
        <v>0</v>
      </c>
      <c r="H825" s="1" t="s">
        <v>24</v>
      </c>
      <c r="I825" t="s">
        <v>473</v>
      </c>
      <c r="J825" t="s">
        <v>474</v>
      </c>
      <c r="K825">
        <v>0</v>
      </c>
      <c r="L825" t="s">
        <v>473</v>
      </c>
      <c r="M825" t="s">
        <v>473</v>
      </c>
      <c r="N825" t="s">
        <v>23</v>
      </c>
      <c r="O825" s="5" t="str">
        <f t="shared" si="105"/>
        <v>N</v>
      </c>
      <c r="P825" t="s">
        <v>475</v>
      </c>
      <c r="Q825" s="200" t="s">
        <v>475</v>
      </c>
      <c r="R825" s="200" t="str">
        <f t="shared" si="113"/>
        <v/>
      </c>
      <c r="S825" s="201"/>
      <c r="T825" t="s">
        <v>475</v>
      </c>
      <c r="U825" s="201"/>
      <c r="W825" s="201"/>
      <c r="X825" s="202">
        <v>0</v>
      </c>
      <c r="Y825" s="200" t="s">
        <v>475</v>
      </c>
      <c r="Z825" s="5" t="s">
        <v>475</v>
      </c>
      <c r="AA825" s="200" t="str">
        <f t="shared" si="106"/>
        <v/>
      </c>
      <c r="AB825" s="200" t="str">
        <f t="shared" si="107"/>
        <v/>
      </c>
      <c r="AC825" s="201"/>
      <c r="AD825" s="201"/>
      <c r="AE825" s="77">
        <f t="shared" si="108"/>
        <v>0</v>
      </c>
      <c r="AF825" s="77">
        <f t="shared" si="109"/>
        <v>0</v>
      </c>
      <c r="AG825" s="77">
        <f t="array" ref="AG825">IFERROR($D825*U,0)</f>
        <v>0</v>
      </c>
      <c r="AH825" s="77">
        <f t="shared" si="112"/>
        <v>0</v>
      </c>
      <c r="AI825" s="77">
        <f t="shared" si="112"/>
        <v>0</v>
      </c>
      <c r="AJ825" s="203"/>
      <c r="AK825" s="203"/>
      <c r="AL825" s="203"/>
      <c r="AM825" s="203"/>
      <c r="AN825" t="s">
        <v>475</v>
      </c>
      <c r="AO825" t="s">
        <v>475</v>
      </c>
      <c r="AP825" t="s">
        <v>475</v>
      </c>
    </row>
    <row r="826" spans="1:42" customFormat="1" x14ac:dyDescent="0.25">
      <c r="A826" s="198">
        <v>45291</v>
      </c>
      <c r="B826" t="s">
        <v>2293</v>
      </c>
      <c r="C826" t="s">
        <v>2294</v>
      </c>
      <c r="D826" s="5">
        <f t="shared" si="110"/>
        <v>1639503.01</v>
      </c>
      <c r="E826" s="199">
        <v>0</v>
      </c>
      <c r="F826" s="5">
        <v>1639503.01</v>
      </c>
      <c r="G826" s="5">
        <v>0</v>
      </c>
      <c r="H826" s="1" t="s">
        <v>24</v>
      </c>
      <c r="I826" t="s">
        <v>473</v>
      </c>
      <c r="J826" t="s">
        <v>474</v>
      </c>
      <c r="K826">
        <v>0</v>
      </c>
      <c r="L826" t="s">
        <v>473</v>
      </c>
      <c r="M826" t="s">
        <v>473</v>
      </c>
      <c r="N826" t="s">
        <v>23</v>
      </c>
      <c r="O826" s="5" t="str">
        <f t="shared" si="105"/>
        <v>N</v>
      </c>
      <c r="P826" t="s">
        <v>475</v>
      </c>
      <c r="Q826" s="200" t="s">
        <v>475</v>
      </c>
      <c r="R826" s="200" t="str">
        <f t="shared" si="113"/>
        <v/>
      </c>
      <c r="S826" s="201"/>
      <c r="T826" t="s">
        <v>475</v>
      </c>
      <c r="U826" s="201"/>
      <c r="W826" s="201"/>
      <c r="X826" s="202">
        <v>0</v>
      </c>
      <c r="Y826" s="200" t="s">
        <v>475</v>
      </c>
      <c r="Z826" s="5" t="s">
        <v>475</v>
      </c>
      <c r="AA826" s="200" t="str">
        <f t="shared" si="106"/>
        <v/>
      </c>
      <c r="AB826" s="200" t="str">
        <f t="shared" si="107"/>
        <v/>
      </c>
      <c r="AC826" s="201"/>
      <c r="AD826" s="201"/>
      <c r="AE826" s="77">
        <f t="shared" si="108"/>
        <v>0</v>
      </c>
      <c r="AF826" s="77">
        <f t="shared" si="109"/>
        <v>0</v>
      </c>
      <c r="AG826" s="77">
        <f t="array" ref="AG826">IFERROR($D826*U,0)</f>
        <v>0</v>
      </c>
      <c r="AH826" s="77">
        <f t="shared" si="112"/>
        <v>0</v>
      </c>
      <c r="AI826" s="77">
        <f t="shared" si="112"/>
        <v>0</v>
      </c>
      <c r="AJ826" s="203"/>
      <c r="AK826" s="203"/>
      <c r="AL826" s="203"/>
      <c r="AM826" s="203"/>
      <c r="AN826" t="s">
        <v>475</v>
      </c>
      <c r="AO826" t="s">
        <v>475</v>
      </c>
      <c r="AP826" t="s">
        <v>475</v>
      </c>
    </row>
    <row r="827" spans="1:42" customFormat="1" x14ac:dyDescent="0.25">
      <c r="A827" s="198">
        <v>45291</v>
      </c>
      <c r="B827" t="s">
        <v>2295</v>
      </c>
      <c r="C827" t="s">
        <v>2296</v>
      </c>
      <c r="D827" s="5">
        <f t="shared" si="110"/>
        <v>449527.42999999993</v>
      </c>
      <c r="E827" s="199">
        <v>1</v>
      </c>
      <c r="F827" s="5">
        <v>560646.31999999995</v>
      </c>
      <c r="G827" s="5">
        <v>111118.89</v>
      </c>
      <c r="H827" s="1" t="s">
        <v>23</v>
      </c>
      <c r="I827" t="s">
        <v>500</v>
      </c>
      <c r="J827" t="s">
        <v>790</v>
      </c>
      <c r="K827">
        <v>1</v>
      </c>
      <c r="L827" t="s">
        <v>500</v>
      </c>
      <c r="N827" t="s">
        <v>24</v>
      </c>
      <c r="O827" s="5" t="str">
        <f t="shared" si="105"/>
        <v>N</v>
      </c>
      <c r="P827" t="s">
        <v>475</v>
      </c>
      <c r="Q827" s="200" t="s">
        <v>475</v>
      </c>
      <c r="R827" s="200" t="str">
        <f t="shared" si="113"/>
        <v/>
      </c>
      <c r="S827" s="201"/>
      <c r="T827" t="s">
        <v>475</v>
      </c>
      <c r="U827" s="201"/>
      <c r="W827" s="201"/>
      <c r="X827" s="202">
        <v>0</v>
      </c>
      <c r="Y827" s="200" t="s">
        <v>475</v>
      </c>
      <c r="Z827" s="5" t="s">
        <v>475</v>
      </c>
      <c r="AA827" s="200" t="str">
        <f t="shared" si="106"/>
        <v/>
      </c>
      <c r="AB827" s="200" t="str">
        <f t="shared" si="107"/>
        <v/>
      </c>
      <c r="AC827" s="201"/>
      <c r="AD827" s="201"/>
      <c r="AE827" s="77">
        <f t="shared" si="108"/>
        <v>0</v>
      </c>
      <c r="AF827" s="77">
        <f t="shared" si="109"/>
        <v>0</v>
      </c>
      <c r="AG827" s="77">
        <f t="array" ref="AG827">IFERROR($D827*U,0)</f>
        <v>0</v>
      </c>
      <c r="AH827" s="77">
        <f t="shared" si="112"/>
        <v>0</v>
      </c>
      <c r="AI827" s="77">
        <f t="shared" si="112"/>
        <v>0</v>
      </c>
      <c r="AJ827" s="203"/>
      <c r="AK827" s="203"/>
      <c r="AL827" s="203"/>
      <c r="AM827" s="203"/>
      <c r="AN827" t="s">
        <v>475</v>
      </c>
      <c r="AO827" t="s">
        <v>475</v>
      </c>
      <c r="AP827" t="s">
        <v>475</v>
      </c>
    </row>
    <row r="828" spans="1:42" customFormat="1" x14ac:dyDescent="0.25">
      <c r="A828" s="198">
        <v>45291</v>
      </c>
      <c r="B828" t="s">
        <v>2297</v>
      </c>
      <c r="C828" t="s">
        <v>2298</v>
      </c>
      <c r="D828" s="5">
        <f t="shared" si="110"/>
        <v>0</v>
      </c>
      <c r="E828" s="199">
        <v>1</v>
      </c>
      <c r="F828" s="5">
        <v>39993.800000000003</v>
      </c>
      <c r="G828" s="5">
        <v>47664.6</v>
      </c>
      <c r="H828" s="1" t="s">
        <v>24</v>
      </c>
      <c r="I828" t="s">
        <v>473</v>
      </c>
      <c r="J828" t="s">
        <v>474</v>
      </c>
      <c r="K828">
        <v>0</v>
      </c>
      <c r="L828" t="s">
        <v>473</v>
      </c>
      <c r="M828" t="s">
        <v>473</v>
      </c>
      <c r="N828" t="s">
        <v>23</v>
      </c>
      <c r="O828" s="5" t="str">
        <f t="shared" si="105"/>
        <v>N</v>
      </c>
      <c r="P828" t="s">
        <v>475</v>
      </c>
      <c r="Q828" s="200" t="s">
        <v>475</v>
      </c>
      <c r="R828" s="200" t="str">
        <f t="shared" si="113"/>
        <v/>
      </c>
      <c r="S828" s="201"/>
      <c r="T828" t="s">
        <v>475</v>
      </c>
      <c r="U828" s="201"/>
      <c r="W828" s="201"/>
      <c r="X828" s="202">
        <v>0</v>
      </c>
      <c r="Y828" s="200" t="s">
        <v>475</v>
      </c>
      <c r="Z828" s="5" t="s">
        <v>475</v>
      </c>
      <c r="AA828" s="200" t="str">
        <f t="shared" si="106"/>
        <v/>
      </c>
      <c r="AB828" s="200" t="str">
        <f t="shared" si="107"/>
        <v/>
      </c>
      <c r="AC828" s="201"/>
      <c r="AD828" s="201"/>
      <c r="AE828" s="77">
        <f t="shared" si="108"/>
        <v>0</v>
      </c>
      <c r="AF828" s="77">
        <f t="shared" si="109"/>
        <v>0</v>
      </c>
      <c r="AG828" s="77">
        <f t="array" ref="AG828">IFERROR($D828*U,0)</f>
        <v>0</v>
      </c>
      <c r="AH828" s="77">
        <f t="shared" si="112"/>
        <v>0</v>
      </c>
      <c r="AI828" s="77">
        <f t="shared" si="112"/>
        <v>0</v>
      </c>
      <c r="AJ828" s="203"/>
      <c r="AK828" s="203"/>
      <c r="AL828" s="203"/>
      <c r="AM828" s="203"/>
      <c r="AN828" t="s">
        <v>475</v>
      </c>
      <c r="AO828" t="s">
        <v>475</v>
      </c>
      <c r="AP828" t="s">
        <v>475</v>
      </c>
    </row>
    <row r="829" spans="1:42" customFormat="1" x14ac:dyDescent="0.25">
      <c r="A829" s="198">
        <v>45291</v>
      </c>
      <c r="B829" t="s">
        <v>2299</v>
      </c>
      <c r="C829" t="s">
        <v>2300</v>
      </c>
      <c r="D829" s="5">
        <f t="shared" si="110"/>
        <v>678627.75999999989</v>
      </c>
      <c r="E829" s="199">
        <v>1</v>
      </c>
      <c r="F829" s="5">
        <v>731687.44</v>
      </c>
      <c r="G829" s="5">
        <v>53059.68</v>
      </c>
      <c r="H829" s="1" t="s">
        <v>24</v>
      </c>
      <c r="I829" t="s">
        <v>473</v>
      </c>
      <c r="J829" t="s">
        <v>474</v>
      </c>
      <c r="K829">
        <v>0</v>
      </c>
      <c r="L829" t="s">
        <v>473</v>
      </c>
      <c r="M829" t="s">
        <v>473</v>
      </c>
      <c r="N829" t="s">
        <v>23</v>
      </c>
      <c r="O829" s="5" t="str">
        <f t="shared" si="105"/>
        <v>N</v>
      </c>
      <c r="P829" t="s">
        <v>475</v>
      </c>
      <c r="Q829" s="200" t="s">
        <v>475</v>
      </c>
      <c r="R829" s="200" t="str">
        <f t="shared" si="113"/>
        <v/>
      </c>
      <c r="S829" s="201"/>
      <c r="T829" t="s">
        <v>475</v>
      </c>
      <c r="U829" s="201"/>
      <c r="W829" s="201"/>
      <c r="X829" s="202">
        <v>0</v>
      </c>
      <c r="Y829" s="200" t="s">
        <v>475</v>
      </c>
      <c r="Z829" s="5" t="s">
        <v>475</v>
      </c>
      <c r="AA829" s="200" t="str">
        <f t="shared" si="106"/>
        <v/>
      </c>
      <c r="AB829" s="200" t="str">
        <f t="shared" si="107"/>
        <v/>
      </c>
      <c r="AC829" s="201"/>
      <c r="AD829" s="201"/>
      <c r="AE829" s="77">
        <f t="shared" si="108"/>
        <v>0</v>
      </c>
      <c r="AF829" s="77">
        <f t="shared" si="109"/>
        <v>0</v>
      </c>
      <c r="AG829" s="77">
        <f t="array" ref="AG829">IFERROR($D829*U,0)</f>
        <v>0</v>
      </c>
      <c r="AH829" s="77">
        <f t="shared" si="112"/>
        <v>0</v>
      </c>
      <c r="AI829" s="77">
        <f t="shared" si="112"/>
        <v>0</v>
      </c>
      <c r="AJ829" s="203"/>
      <c r="AK829" s="203"/>
      <c r="AL829" s="203"/>
      <c r="AM829" s="203"/>
      <c r="AN829" t="s">
        <v>475</v>
      </c>
      <c r="AO829" t="s">
        <v>475</v>
      </c>
      <c r="AP829" t="s">
        <v>475</v>
      </c>
    </row>
    <row r="830" spans="1:42" customFormat="1" x14ac:dyDescent="0.25">
      <c r="A830" s="198">
        <v>45291</v>
      </c>
      <c r="B830" t="s">
        <v>2301</v>
      </c>
      <c r="C830" t="s">
        <v>2302</v>
      </c>
      <c r="D830" s="5">
        <f t="shared" si="110"/>
        <v>4345040.24</v>
      </c>
      <c r="E830" s="199">
        <v>1</v>
      </c>
      <c r="F830" s="5">
        <v>4392470.54</v>
      </c>
      <c r="G830" s="5">
        <v>47430.3</v>
      </c>
      <c r="H830" s="1" t="s">
        <v>24</v>
      </c>
      <c r="I830" t="s">
        <v>473</v>
      </c>
      <c r="J830" t="s">
        <v>474</v>
      </c>
      <c r="K830">
        <v>0</v>
      </c>
      <c r="L830" t="s">
        <v>473</v>
      </c>
      <c r="M830" t="s">
        <v>473</v>
      </c>
      <c r="N830" t="s">
        <v>23</v>
      </c>
      <c r="O830" s="5" t="str">
        <f t="shared" si="105"/>
        <v>N</v>
      </c>
      <c r="P830" t="s">
        <v>475</v>
      </c>
      <c r="Q830" s="200" t="s">
        <v>475</v>
      </c>
      <c r="R830" s="200" t="str">
        <f t="shared" si="113"/>
        <v/>
      </c>
      <c r="S830" s="201"/>
      <c r="T830" t="s">
        <v>475</v>
      </c>
      <c r="U830" s="201"/>
      <c r="W830" s="201"/>
      <c r="X830" s="202">
        <v>0</v>
      </c>
      <c r="Y830" s="200" t="s">
        <v>475</v>
      </c>
      <c r="Z830" s="5" t="s">
        <v>475</v>
      </c>
      <c r="AA830" s="200" t="str">
        <f t="shared" si="106"/>
        <v/>
      </c>
      <c r="AB830" s="200" t="str">
        <f t="shared" si="107"/>
        <v/>
      </c>
      <c r="AC830" s="201"/>
      <c r="AD830" s="201"/>
      <c r="AE830" s="77">
        <f t="shared" si="108"/>
        <v>0</v>
      </c>
      <c r="AF830" s="77">
        <f t="shared" si="109"/>
        <v>0</v>
      </c>
      <c r="AG830" s="77">
        <f t="array" ref="AG830">IFERROR($D830*U,0)</f>
        <v>0</v>
      </c>
      <c r="AH830" s="77">
        <f t="shared" si="112"/>
        <v>0</v>
      </c>
      <c r="AI830" s="77">
        <f t="shared" si="112"/>
        <v>0</v>
      </c>
      <c r="AJ830" s="203"/>
      <c r="AK830" s="203"/>
      <c r="AL830" s="203"/>
      <c r="AM830" s="203"/>
      <c r="AN830" t="s">
        <v>475</v>
      </c>
      <c r="AO830" t="s">
        <v>475</v>
      </c>
      <c r="AP830" t="s">
        <v>475</v>
      </c>
    </row>
    <row r="831" spans="1:42" customFormat="1" x14ac:dyDescent="0.25">
      <c r="A831" s="198">
        <v>45291</v>
      </c>
      <c r="B831" t="s">
        <v>2303</v>
      </c>
      <c r="C831" t="s">
        <v>2304</v>
      </c>
      <c r="D831" s="5">
        <f t="shared" si="110"/>
        <v>0</v>
      </c>
      <c r="E831" s="199">
        <v>1</v>
      </c>
      <c r="F831" s="5">
        <v>39604.6</v>
      </c>
      <c r="G831" s="5">
        <v>40385.26</v>
      </c>
      <c r="H831" s="1" t="s">
        <v>23</v>
      </c>
      <c r="I831" t="s">
        <v>500</v>
      </c>
      <c r="J831" t="s">
        <v>474</v>
      </c>
      <c r="K831">
        <v>0</v>
      </c>
      <c r="L831" t="s">
        <v>500</v>
      </c>
      <c r="N831" t="s">
        <v>23</v>
      </c>
      <c r="O831" s="5" t="str">
        <f t="shared" si="105"/>
        <v>N</v>
      </c>
      <c r="P831" t="s">
        <v>475</v>
      </c>
      <c r="Q831" s="200" t="s">
        <v>475</v>
      </c>
      <c r="R831" s="200" t="str">
        <f t="shared" si="113"/>
        <v/>
      </c>
      <c r="S831" s="201"/>
      <c r="T831" t="s">
        <v>475</v>
      </c>
      <c r="U831" s="201"/>
      <c r="W831" s="201"/>
      <c r="X831" s="202">
        <v>0</v>
      </c>
      <c r="Y831" s="200" t="s">
        <v>475</v>
      </c>
      <c r="Z831" s="5" t="s">
        <v>475</v>
      </c>
      <c r="AA831" s="200" t="str">
        <f t="shared" si="106"/>
        <v/>
      </c>
      <c r="AB831" s="200" t="str">
        <f t="shared" si="107"/>
        <v/>
      </c>
      <c r="AC831" s="201"/>
      <c r="AD831" s="201"/>
      <c r="AE831" s="77">
        <f t="shared" si="108"/>
        <v>0</v>
      </c>
      <c r="AF831" s="77">
        <f t="shared" si="109"/>
        <v>0</v>
      </c>
      <c r="AG831" s="77">
        <f t="array" ref="AG831">IFERROR($D831*U,0)</f>
        <v>0</v>
      </c>
      <c r="AH831" s="77">
        <f t="shared" si="112"/>
        <v>0</v>
      </c>
      <c r="AI831" s="77">
        <f t="shared" si="112"/>
        <v>0</v>
      </c>
      <c r="AJ831" s="203"/>
      <c r="AK831" s="203"/>
      <c r="AL831" s="203"/>
      <c r="AM831" s="203"/>
      <c r="AN831" t="s">
        <v>475</v>
      </c>
      <c r="AO831" t="s">
        <v>475</v>
      </c>
      <c r="AP831" t="s">
        <v>475</v>
      </c>
    </row>
    <row r="832" spans="1:42" customFormat="1" x14ac:dyDescent="0.25">
      <c r="A832" s="198">
        <v>45291</v>
      </c>
      <c r="B832" t="s">
        <v>2305</v>
      </c>
      <c r="C832" t="s">
        <v>2306</v>
      </c>
      <c r="D832" s="5">
        <f t="shared" si="110"/>
        <v>0</v>
      </c>
      <c r="E832" s="199">
        <v>1</v>
      </c>
      <c r="F832" s="5">
        <v>30622.97</v>
      </c>
      <c r="G832" s="5">
        <v>31409.54</v>
      </c>
      <c r="H832" s="1" t="s">
        <v>23</v>
      </c>
      <c r="I832" t="s">
        <v>500</v>
      </c>
      <c r="J832" t="s">
        <v>474</v>
      </c>
      <c r="K832">
        <v>0</v>
      </c>
      <c r="L832" t="s">
        <v>500</v>
      </c>
      <c r="N832" t="s">
        <v>23</v>
      </c>
      <c r="O832" s="5" t="str">
        <f t="shared" si="105"/>
        <v>N</v>
      </c>
      <c r="P832" t="s">
        <v>475</v>
      </c>
      <c r="Q832" s="200" t="s">
        <v>475</v>
      </c>
      <c r="R832" s="200" t="str">
        <f t="shared" si="113"/>
        <v/>
      </c>
      <c r="S832" s="201"/>
      <c r="T832" t="s">
        <v>475</v>
      </c>
      <c r="U832" s="201"/>
      <c r="W832" s="201"/>
      <c r="X832" s="202">
        <v>0</v>
      </c>
      <c r="Y832" s="200" t="s">
        <v>475</v>
      </c>
      <c r="Z832" s="5" t="s">
        <v>475</v>
      </c>
      <c r="AA832" s="200" t="str">
        <f t="shared" si="106"/>
        <v/>
      </c>
      <c r="AB832" s="200" t="str">
        <f t="shared" si="107"/>
        <v/>
      </c>
      <c r="AC832" s="201"/>
      <c r="AD832" s="201"/>
      <c r="AE832" s="77">
        <f t="shared" si="108"/>
        <v>0</v>
      </c>
      <c r="AF832" s="77">
        <f t="shared" si="109"/>
        <v>0</v>
      </c>
      <c r="AG832" s="77">
        <f t="array" ref="AG832">IFERROR($D832*U,0)</f>
        <v>0</v>
      </c>
      <c r="AH832" s="77">
        <f t="shared" si="112"/>
        <v>0</v>
      </c>
      <c r="AI832" s="77">
        <f t="shared" si="112"/>
        <v>0</v>
      </c>
      <c r="AJ832" s="203"/>
      <c r="AK832" s="203"/>
      <c r="AL832" s="203"/>
      <c r="AM832" s="203"/>
      <c r="AN832" t="s">
        <v>475</v>
      </c>
      <c r="AO832" t="s">
        <v>475</v>
      </c>
      <c r="AP832" t="s">
        <v>475</v>
      </c>
    </row>
    <row r="833" spans="1:42" customFormat="1" x14ac:dyDescent="0.25">
      <c r="A833" s="198">
        <v>45291</v>
      </c>
      <c r="B833" t="s">
        <v>2307</v>
      </c>
      <c r="C833" t="s">
        <v>2308</v>
      </c>
      <c r="D833" s="5">
        <f t="shared" si="110"/>
        <v>268269.31999999995</v>
      </c>
      <c r="E833" s="199">
        <v>1</v>
      </c>
      <c r="F833" s="5">
        <v>541547.92999999993</v>
      </c>
      <c r="G833" s="5">
        <v>273278.61</v>
      </c>
      <c r="H833" s="1" t="s">
        <v>23</v>
      </c>
      <c r="I833" t="s">
        <v>500</v>
      </c>
      <c r="J833" t="s">
        <v>474</v>
      </c>
      <c r="K833">
        <v>0</v>
      </c>
      <c r="L833" t="s">
        <v>500</v>
      </c>
      <c r="N833" t="s">
        <v>23</v>
      </c>
      <c r="O833" s="5" t="str">
        <f t="shared" si="105"/>
        <v>N</v>
      </c>
      <c r="P833" t="s">
        <v>475</v>
      </c>
      <c r="Q833" s="200" t="s">
        <v>475</v>
      </c>
      <c r="R833" s="200" t="str">
        <f t="shared" si="113"/>
        <v/>
      </c>
      <c r="S833" s="201"/>
      <c r="T833" t="s">
        <v>475</v>
      </c>
      <c r="U833" s="201"/>
      <c r="W833" s="201"/>
      <c r="X833" s="202">
        <v>0</v>
      </c>
      <c r="Y833" s="200" t="s">
        <v>475</v>
      </c>
      <c r="Z833" s="5" t="s">
        <v>475</v>
      </c>
      <c r="AA833" s="200" t="str">
        <f t="shared" si="106"/>
        <v/>
      </c>
      <c r="AB833" s="200" t="str">
        <f t="shared" si="107"/>
        <v/>
      </c>
      <c r="AC833" s="201"/>
      <c r="AD833" s="201"/>
      <c r="AE833" s="77">
        <f t="shared" si="108"/>
        <v>0</v>
      </c>
      <c r="AF833" s="77">
        <f t="shared" si="109"/>
        <v>0</v>
      </c>
      <c r="AG833" s="77">
        <f t="array" ref="AG833">IFERROR($D833*U,0)</f>
        <v>0</v>
      </c>
      <c r="AH833" s="77">
        <f t="shared" si="112"/>
        <v>0</v>
      </c>
      <c r="AI833" s="77">
        <f t="shared" si="112"/>
        <v>0</v>
      </c>
      <c r="AJ833" s="203"/>
      <c r="AK833" s="203"/>
      <c r="AL833" s="203"/>
      <c r="AM833" s="203"/>
      <c r="AN833" t="s">
        <v>475</v>
      </c>
      <c r="AO833" t="s">
        <v>475</v>
      </c>
      <c r="AP833" t="s">
        <v>475</v>
      </c>
    </row>
    <row r="834" spans="1:42" customFormat="1" x14ac:dyDescent="0.25">
      <c r="A834" s="198">
        <v>45291</v>
      </c>
      <c r="B834" t="s">
        <v>2309</v>
      </c>
      <c r="C834" t="s">
        <v>2310</v>
      </c>
      <c r="D834" s="5">
        <f t="shared" si="110"/>
        <v>73308.739999999991</v>
      </c>
      <c r="E834" s="199">
        <v>1</v>
      </c>
      <c r="F834" s="5">
        <v>862698.75</v>
      </c>
      <c r="G834" s="5">
        <v>789390.01</v>
      </c>
      <c r="H834" s="1" t="s">
        <v>24</v>
      </c>
      <c r="I834" t="s">
        <v>473</v>
      </c>
      <c r="J834" t="s">
        <v>474</v>
      </c>
      <c r="K834">
        <v>0</v>
      </c>
      <c r="L834" t="s">
        <v>473</v>
      </c>
      <c r="M834" t="s">
        <v>473</v>
      </c>
      <c r="N834" t="s">
        <v>23</v>
      </c>
      <c r="O834" s="5" t="str">
        <f t="shared" ref="O834:O897" si="114">IF(OR(C834="FIS1",C834="FIS2",C834="FIS4",C834="Red"),"Y","N")</f>
        <v>N</v>
      </c>
      <c r="P834" t="s">
        <v>475</v>
      </c>
      <c r="Q834" s="200" t="s">
        <v>475</v>
      </c>
      <c r="R834" s="200" t="str">
        <f t="shared" si="113"/>
        <v/>
      </c>
      <c r="S834" s="201"/>
      <c r="T834" t="s">
        <v>475</v>
      </c>
      <c r="U834" s="201"/>
      <c r="W834" s="201"/>
      <c r="X834" s="202">
        <v>0</v>
      </c>
      <c r="Y834" s="200" t="s">
        <v>475</v>
      </c>
      <c r="Z834" s="5" t="s">
        <v>475</v>
      </c>
      <c r="AA834" s="200" t="str">
        <f t="shared" ref="AA834:AA897" si="115">IFERROR(Y834*V834,"")</f>
        <v/>
      </c>
      <c r="AB834" s="200" t="str">
        <f t="shared" ref="AB834:AB897" si="116">IFERROR(Z834*V834,"")</f>
        <v/>
      </c>
      <c r="AC834" s="201"/>
      <c r="AD834" s="201"/>
      <c r="AE834" s="77">
        <f t="shared" ref="AE834:AE897" si="117">+IFERROR(R834*D834,0)</f>
        <v>0</v>
      </c>
      <c r="AF834" s="77">
        <f t="shared" ref="AF834:AF897" si="118">+IFERROR(D834*T834,0)</f>
        <v>0</v>
      </c>
      <c r="AG834" s="77">
        <f t="array" ref="AG834">IFERROR($D834*U,0)</f>
        <v>0</v>
      </c>
      <c r="AH834" s="77">
        <f t="shared" si="112"/>
        <v>0</v>
      </c>
      <c r="AI834" s="77">
        <f t="shared" si="112"/>
        <v>0</v>
      </c>
      <c r="AJ834" s="203"/>
      <c r="AK834" s="203"/>
      <c r="AL834" s="203"/>
      <c r="AM834" s="203"/>
      <c r="AN834" t="s">
        <v>475</v>
      </c>
      <c r="AO834" t="s">
        <v>475</v>
      </c>
      <c r="AP834" t="s">
        <v>475</v>
      </c>
    </row>
    <row r="835" spans="1:42" customFormat="1" x14ac:dyDescent="0.25">
      <c r="A835" s="198">
        <v>45291</v>
      </c>
      <c r="B835" t="s">
        <v>2311</v>
      </c>
      <c r="C835" t="s">
        <v>2312</v>
      </c>
      <c r="D835" s="5">
        <f t="shared" ref="D835:D898" si="119">+IF(F835-G835&lt;0,0,F835-G835)</f>
        <v>98823.860000000102</v>
      </c>
      <c r="E835" s="199">
        <v>1</v>
      </c>
      <c r="F835" s="5">
        <v>863061.68</v>
      </c>
      <c r="G835" s="5">
        <v>764237.82</v>
      </c>
      <c r="H835" s="1" t="s">
        <v>24</v>
      </c>
      <c r="I835" t="s">
        <v>473</v>
      </c>
      <c r="J835" t="s">
        <v>474</v>
      </c>
      <c r="K835">
        <v>0</v>
      </c>
      <c r="L835" t="s">
        <v>473</v>
      </c>
      <c r="M835" t="s">
        <v>473</v>
      </c>
      <c r="N835" t="s">
        <v>23</v>
      </c>
      <c r="O835" s="5" t="str">
        <f t="shared" si="114"/>
        <v>N</v>
      </c>
      <c r="P835" t="s">
        <v>475</v>
      </c>
      <c r="Q835" s="200" t="s">
        <v>475</v>
      </c>
      <c r="R835" s="200" t="str">
        <f t="shared" si="113"/>
        <v/>
      </c>
      <c r="S835" s="201"/>
      <c r="T835" t="s">
        <v>475</v>
      </c>
      <c r="U835" s="201"/>
      <c r="W835" s="201"/>
      <c r="X835" s="202">
        <v>0</v>
      </c>
      <c r="Y835" s="200" t="s">
        <v>475</v>
      </c>
      <c r="Z835" s="5" t="s">
        <v>475</v>
      </c>
      <c r="AA835" s="200" t="str">
        <f t="shared" si="115"/>
        <v/>
      </c>
      <c r="AB835" s="200" t="str">
        <f t="shared" si="116"/>
        <v/>
      </c>
      <c r="AC835" s="201"/>
      <c r="AD835" s="201"/>
      <c r="AE835" s="77">
        <f t="shared" si="117"/>
        <v>0</v>
      </c>
      <c r="AF835" s="77">
        <f t="shared" si="118"/>
        <v>0</v>
      </c>
      <c r="AG835" s="77">
        <f t="array" ref="AG835">IFERROR($D835*U,0)</f>
        <v>0</v>
      </c>
      <c r="AH835" s="77">
        <f t="shared" si="112"/>
        <v>0</v>
      </c>
      <c r="AI835" s="77">
        <f t="shared" si="112"/>
        <v>0</v>
      </c>
      <c r="AJ835" s="203"/>
      <c r="AK835" s="203"/>
      <c r="AL835" s="203"/>
      <c r="AM835" s="203"/>
      <c r="AN835" t="s">
        <v>475</v>
      </c>
      <c r="AO835" t="s">
        <v>475</v>
      </c>
      <c r="AP835" t="s">
        <v>475</v>
      </c>
    </row>
    <row r="836" spans="1:42" customFormat="1" x14ac:dyDescent="0.25">
      <c r="A836" s="198">
        <v>45291</v>
      </c>
      <c r="B836" t="s">
        <v>2313</v>
      </c>
      <c r="C836" t="s">
        <v>2314</v>
      </c>
      <c r="D836" s="5">
        <f t="shared" si="119"/>
        <v>209264.3</v>
      </c>
      <c r="E836" s="199">
        <v>0</v>
      </c>
      <c r="F836" s="5">
        <v>209264.3</v>
      </c>
      <c r="G836" s="5">
        <v>0</v>
      </c>
      <c r="H836" s="1" t="s">
        <v>24</v>
      </c>
      <c r="I836" t="s">
        <v>473</v>
      </c>
      <c r="J836" t="s">
        <v>474</v>
      </c>
      <c r="K836">
        <v>0</v>
      </c>
      <c r="L836" t="s">
        <v>473</v>
      </c>
      <c r="M836" t="s">
        <v>473</v>
      </c>
      <c r="N836" t="s">
        <v>23</v>
      </c>
      <c r="O836" s="5" t="str">
        <f t="shared" si="114"/>
        <v>N</v>
      </c>
      <c r="P836" t="s">
        <v>475</v>
      </c>
      <c r="Q836" s="200" t="s">
        <v>475</v>
      </c>
      <c r="R836" s="200" t="str">
        <f t="shared" si="113"/>
        <v/>
      </c>
      <c r="S836" s="201"/>
      <c r="T836" t="s">
        <v>475</v>
      </c>
      <c r="U836" s="201"/>
      <c r="W836" s="201"/>
      <c r="X836" s="202">
        <v>0</v>
      </c>
      <c r="Y836" s="200" t="s">
        <v>475</v>
      </c>
      <c r="Z836" s="5" t="s">
        <v>475</v>
      </c>
      <c r="AA836" s="200" t="str">
        <f t="shared" si="115"/>
        <v/>
      </c>
      <c r="AB836" s="200" t="str">
        <f t="shared" si="116"/>
        <v/>
      </c>
      <c r="AC836" s="201"/>
      <c r="AD836" s="201"/>
      <c r="AE836" s="77">
        <f t="shared" si="117"/>
        <v>0</v>
      </c>
      <c r="AF836" s="77">
        <f t="shared" si="118"/>
        <v>0</v>
      </c>
      <c r="AG836" s="77">
        <f t="array" ref="AG836">IFERROR($D836*U,0)</f>
        <v>0</v>
      </c>
      <c r="AH836" s="77">
        <f t="shared" si="112"/>
        <v>0</v>
      </c>
      <c r="AI836" s="77">
        <f t="shared" si="112"/>
        <v>0</v>
      </c>
      <c r="AJ836" s="203"/>
      <c r="AK836" s="203"/>
      <c r="AL836" s="203"/>
      <c r="AM836" s="203"/>
      <c r="AN836" t="s">
        <v>475</v>
      </c>
      <c r="AO836" t="s">
        <v>475</v>
      </c>
      <c r="AP836" t="s">
        <v>475</v>
      </c>
    </row>
    <row r="837" spans="1:42" customFormat="1" x14ac:dyDescent="0.25">
      <c r="A837" s="198">
        <v>45291</v>
      </c>
      <c r="B837" t="s">
        <v>2315</v>
      </c>
      <c r="C837" t="s">
        <v>2316</v>
      </c>
      <c r="D837" s="5">
        <f t="shared" si="119"/>
        <v>15560.9</v>
      </c>
      <c r="E837" s="199">
        <v>0</v>
      </c>
      <c r="F837" s="5">
        <v>15560.9</v>
      </c>
      <c r="G837" s="5">
        <v>0</v>
      </c>
      <c r="H837" s="1" t="s">
        <v>23</v>
      </c>
      <c r="I837" t="s">
        <v>500</v>
      </c>
      <c r="J837" t="s">
        <v>474</v>
      </c>
      <c r="K837">
        <v>0</v>
      </c>
      <c r="L837" t="s">
        <v>500</v>
      </c>
      <c r="M837" s="208" t="s">
        <v>483</v>
      </c>
      <c r="N837" t="s">
        <v>23</v>
      </c>
      <c r="O837" s="5" t="str">
        <f t="shared" si="114"/>
        <v>N</v>
      </c>
      <c r="P837" t="s">
        <v>475</v>
      </c>
      <c r="Q837" s="200" t="s">
        <v>475</v>
      </c>
      <c r="R837" s="200" t="str">
        <f t="shared" si="113"/>
        <v/>
      </c>
      <c r="S837" s="201"/>
      <c r="T837" t="s">
        <v>475</v>
      </c>
      <c r="U837" s="201"/>
      <c r="W837" s="201"/>
      <c r="X837" s="202">
        <v>0</v>
      </c>
      <c r="Y837" s="200" t="s">
        <v>475</v>
      </c>
      <c r="Z837" s="5" t="s">
        <v>475</v>
      </c>
      <c r="AA837" s="200" t="str">
        <f t="shared" si="115"/>
        <v/>
      </c>
      <c r="AB837" s="200" t="str">
        <f t="shared" si="116"/>
        <v/>
      </c>
      <c r="AC837" s="201"/>
      <c r="AD837" s="201"/>
      <c r="AE837" s="77">
        <f t="shared" si="117"/>
        <v>0</v>
      </c>
      <c r="AF837" s="77">
        <f t="shared" si="118"/>
        <v>0</v>
      </c>
      <c r="AG837" s="77">
        <f t="array" ref="AG837">IFERROR($D837*U,0)</f>
        <v>0</v>
      </c>
      <c r="AH837" s="77">
        <f t="shared" si="112"/>
        <v>0</v>
      </c>
      <c r="AI837" s="77">
        <f t="shared" si="112"/>
        <v>0</v>
      </c>
      <c r="AJ837" s="203"/>
      <c r="AK837" s="203"/>
      <c r="AL837" s="203"/>
      <c r="AM837" s="203"/>
      <c r="AN837" t="s">
        <v>25</v>
      </c>
      <c r="AO837" t="s">
        <v>2317</v>
      </c>
      <c r="AP837" t="s">
        <v>475</v>
      </c>
    </row>
    <row r="838" spans="1:42" customFormat="1" x14ac:dyDescent="0.25">
      <c r="A838" s="198">
        <v>45291</v>
      </c>
      <c r="B838" t="s">
        <v>2318</v>
      </c>
      <c r="C838" t="s">
        <v>2319</v>
      </c>
      <c r="D838" s="5">
        <f t="shared" si="119"/>
        <v>43007.66</v>
      </c>
      <c r="E838" s="199">
        <v>0</v>
      </c>
      <c r="F838" s="5">
        <v>43007.66</v>
      </c>
      <c r="G838" s="5">
        <v>0</v>
      </c>
      <c r="H838" s="1" t="s">
        <v>24</v>
      </c>
      <c r="I838" t="s">
        <v>473</v>
      </c>
      <c r="J838" t="s">
        <v>474</v>
      </c>
      <c r="K838">
        <v>0</v>
      </c>
      <c r="L838" t="s">
        <v>473</v>
      </c>
      <c r="M838" t="s">
        <v>473</v>
      </c>
      <c r="N838" t="s">
        <v>23</v>
      </c>
      <c r="O838" s="5" t="str">
        <f t="shared" si="114"/>
        <v>N</v>
      </c>
      <c r="P838" t="s">
        <v>475</v>
      </c>
      <c r="Q838" s="200" t="s">
        <v>475</v>
      </c>
      <c r="R838" s="200" t="str">
        <f t="shared" si="113"/>
        <v/>
      </c>
      <c r="S838" s="201"/>
      <c r="T838" t="s">
        <v>475</v>
      </c>
      <c r="U838" s="201"/>
      <c r="W838" s="201"/>
      <c r="X838" s="202">
        <v>0</v>
      </c>
      <c r="Y838" s="200" t="s">
        <v>475</v>
      </c>
      <c r="Z838" s="5" t="s">
        <v>475</v>
      </c>
      <c r="AA838" s="200" t="str">
        <f t="shared" si="115"/>
        <v/>
      </c>
      <c r="AB838" s="200" t="str">
        <f t="shared" si="116"/>
        <v/>
      </c>
      <c r="AC838" s="201"/>
      <c r="AD838" s="201"/>
      <c r="AE838" s="77">
        <f t="shared" si="117"/>
        <v>0</v>
      </c>
      <c r="AF838" s="77">
        <f t="shared" si="118"/>
        <v>0</v>
      </c>
      <c r="AG838" s="77">
        <f t="array" ref="AG838">IFERROR($D838*U,0)</f>
        <v>0</v>
      </c>
      <c r="AH838" s="77">
        <f t="shared" si="112"/>
        <v>0</v>
      </c>
      <c r="AI838" s="77">
        <f t="shared" si="112"/>
        <v>0</v>
      </c>
      <c r="AJ838" s="203"/>
      <c r="AK838" s="203"/>
      <c r="AL838" s="203"/>
      <c r="AM838" s="203"/>
      <c r="AN838" t="s">
        <v>475</v>
      </c>
      <c r="AO838" t="s">
        <v>475</v>
      </c>
      <c r="AP838" t="s">
        <v>475</v>
      </c>
    </row>
    <row r="839" spans="1:42" customFormat="1" x14ac:dyDescent="0.25">
      <c r="A839" s="198">
        <v>45291</v>
      </c>
      <c r="B839" t="s">
        <v>2320</v>
      </c>
      <c r="C839" t="s">
        <v>2321</v>
      </c>
      <c r="D839" s="5">
        <f t="shared" si="119"/>
        <v>0</v>
      </c>
      <c r="E839" s="199">
        <v>1</v>
      </c>
      <c r="F839" s="5">
        <v>91374.09</v>
      </c>
      <c r="G839" s="5">
        <v>279554.52</v>
      </c>
      <c r="H839" s="1" t="s">
        <v>23</v>
      </c>
      <c r="I839" t="s">
        <v>500</v>
      </c>
      <c r="J839" t="s">
        <v>474</v>
      </c>
      <c r="K839">
        <v>0</v>
      </c>
      <c r="L839" t="s">
        <v>500</v>
      </c>
      <c r="N839" t="s">
        <v>23</v>
      </c>
      <c r="O839" s="5" t="str">
        <f t="shared" si="114"/>
        <v>N</v>
      </c>
      <c r="P839" t="s">
        <v>475</v>
      </c>
      <c r="Q839" s="200" t="s">
        <v>475</v>
      </c>
      <c r="R839" s="200" t="str">
        <f t="shared" si="113"/>
        <v/>
      </c>
      <c r="S839" s="201"/>
      <c r="T839" t="s">
        <v>475</v>
      </c>
      <c r="U839" s="201"/>
      <c r="W839" s="201"/>
      <c r="X839" s="202">
        <v>0</v>
      </c>
      <c r="Y839" s="200" t="s">
        <v>475</v>
      </c>
      <c r="Z839" s="5" t="s">
        <v>475</v>
      </c>
      <c r="AA839" s="200" t="str">
        <f t="shared" si="115"/>
        <v/>
      </c>
      <c r="AB839" s="200" t="str">
        <f t="shared" si="116"/>
        <v/>
      </c>
      <c r="AC839" s="201"/>
      <c r="AD839" s="201"/>
      <c r="AE839" s="77">
        <f t="shared" si="117"/>
        <v>0</v>
      </c>
      <c r="AF839" s="77">
        <f t="shared" si="118"/>
        <v>0</v>
      </c>
      <c r="AG839" s="77">
        <f t="array" ref="AG839">IFERROR($D839*U,0)</f>
        <v>0</v>
      </c>
      <c r="AH839" s="77">
        <f t="shared" si="112"/>
        <v>0</v>
      </c>
      <c r="AI839" s="77">
        <f t="shared" si="112"/>
        <v>0</v>
      </c>
      <c r="AJ839" s="203"/>
      <c r="AK839" s="203"/>
      <c r="AL839" s="203"/>
      <c r="AM839" s="203"/>
      <c r="AN839" t="s">
        <v>475</v>
      </c>
      <c r="AO839" t="s">
        <v>475</v>
      </c>
      <c r="AP839" t="s">
        <v>475</v>
      </c>
    </row>
    <row r="840" spans="1:42" customFormat="1" x14ac:dyDescent="0.25">
      <c r="A840" s="198">
        <v>45291</v>
      </c>
      <c r="B840" t="s">
        <v>2322</v>
      </c>
      <c r="C840" t="s">
        <v>2323</v>
      </c>
      <c r="D840" s="5">
        <f t="shared" si="119"/>
        <v>11398179.020000003</v>
      </c>
      <c r="E840" s="199">
        <v>1</v>
      </c>
      <c r="F840" s="5">
        <v>11832626.220000003</v>
      </c>
      <c r="G840" s="5">
        <v>434447.2</v>
      </c>
      <c r="H840" s="1" t="s">
        <v>23</v>
      </c>
      <c r="I840" t="s">
        <v>500</v>
      </c>
      <c r="J840" t="s">
        <v>504</v>
      </c>
      <c r="K840">
        <v>1</v>
      </c>
      <c r="L840" t="s">
        <v>500</v>
      </c>
      <c r="N840" t="s">
        <v>24</v>
      </c>
      <c r="O840" s="5" t="str">
        <f t="shared" si="114"/>
        <v>N</v>
      </c>
      <c r="P840" t="s">
        <v>475</v>
      </c>
      <c r="Q840" s="200" t="s">
        <v>475</v>
      </c>
      <c r="R840" s="200" t="str">
        <f t="shared" si="113"/>
        <v/>
      </c>
      <c r="S840" s="201"/>
      <c r="T840" t="s">
        <v>475</v>
      </c>
      <c r="U840" s="201"/>
      <c r="W840" s="201"/>
      <c r="X840" s="202">
        <v>0</v>
      </c>
      <c r="Y840" s="200" t="s">
        <v>475</v>
      </c>
      <c r="Z840" s="5" t="s">
        <v>475</v>
      </c>
      <c r="AA840" s="200" t="str">
        <f t="shared" si="115"/>
        <v/>
      </c>
      <c r="AB840" s="200" t="str">
        <f t="shared" si="116"/>
        <v/>
      </c>
      <c r="AC840" s="201"/>
      <c r="AD840" s="201"/>
      <c r="AE840" s="77">
        <f t="shared" si="117"/>
        <v>0</v>
      </c>
      <c r="AF840" s="77">
        <f t="shared" si="118"/>
        <v>0</v>
      </c>
      <c r="AG840" s="77">
        <f t="array" ref="AG840">IFERROR($D840*U,0)</f>
        <v>0</v>
      </c>
      <c r="AH840" s="77">
        <f t="shared" si="112"/>
        <v>0</v>
      </c>
      <c r="AI840" s="77">
        <f t="shared" si="112"/>
        <v>0</v>
      </c>
      <c r="AJ840" s="203"/>
      <c r="AK840" s="203"/>
      <c r="AL840" s="203"/>
      <c r="AM840" s="203"/>
      <c r="AN840" t="s">
        <v>475</v>
      </c>
      <c r="AO840" t="s">
        <v>475</v>
      </c>
      <c r="AP840" t="s">
        <v>475</v>
      </c>
    </row>
    <row r="841" spans="1:42" customFormat="1" x14ac:dyDescent="0.25">
      <c r="A841" s="198">
        <v>45291</v>
      </c>
      <c r="B841" t="s">
        <v>2324</v>
      </c>
      <c r="C841" t="s">
        <v>2325</v>
      </c>
      <c r="D841" s="5">
        <f t="shared" si="119"/>
        <v>303852.49999999994</v>
      </c>
      <c r="E841" s="199">
        <v>1</v>
      </c>
      <c r="F841" s="5">
        <v>470903.69999999995</v>
      </c>
      <c r="G841" s="5">
        <v>167051.20000000001</v>
      </c>
      <c r="H841" s="1" t="s">
        <v>24</v>
      </c>
      <c r="I841" t="s">
        <v>473</v>
      </c>
      <c r="J841" t="s">
        <v>474</v>
      </c>
      <c r="K841">
        <v>0</v>
      </c>
      <c r="L841" t="s">
        <v>473</v>
      </c>
      <c r="M841" t="s">
        <v>473</v>
      </c>
      <c r="N841" t="s">
        <v>23</v>
      </c>
      <c r="O841" s="5" t="str">
        <f t="shared" si="114"/>
        <v>N</v>
      </c>
      <c r="P841" t="s">
        <v>475</v>
      </c>
      <c r="Q841" s="200" t="s">
        <v>475</v>
      </c>
      <c r="R841" s="200" t="str">
        <f t="shared" si="113"/>
        <v/>
      </c>
      <c r="S841" s="201"/>
      <c r="T841" t="s">
        <v>475</v>
      </c>
      <c r="U841" s="201"/>
      <c r="W841" s="201"/>
      <c r="X841" s="202">
        <v>0</v>
      </c>
      <c r="Y841" s="200" t="s">
        <v>475</v>
      </c>
      <c r="Z841" s="5" t="s">
        <v>475</v>
      </c>
      <c r="AA841" s="200" t="str">
        <f t="shared" si="115"/>
        <v/>
      </c>
      <c r="AB841" s="200" t="str">
        <f t="shared" si="116"/>
        <v/>
      </c>
      <c r="AC841" s="201"/>
      <c r="AD841" s="201"/>
      <c r="AE841" s="77">
        <f t="shared" si="117"/>
        <v>0</v>
      </c>
      <c r="AF841" s="77">
        <f t="shared" si="118"/>
        <v>0</v>
      </c>
      <c r="AG841" s="77">
        <f t="array" ref="AG841">IFERROR($D841*U,0)</f>
        <v>0</v>
      </c>
      <c r="AH841" s="77">
        <f t="shared" si="112"/>
        <v>0</v>
      </c>
      <c r="AI841" s="77">
        <f t="shared" si="112"/>
        <v>0</v>
      </c>
      <c r="AJ841" s="203"/>
      <c r="AK841" s="203"/>
      <c r="AL841" s="203"/>
      <c r="AM841" s="203"/>
      <c r="AN841" t="s">
        <v>475</v>
      </c>
      <c r="AO841" t="s">
        <v>475</v>
      </c>
      <c r="AP841" t="s">
        <v>475</v>
      </c>
    </row>
    <row r="842" spans="1:42" customFormat="1" x14ac:dyDescent="0.25">
      <c r="A842" s="198">
        <v>45291</v>
      </c>
      <c r="B842" t="s">
        <v>2326</v>
      </c>
      <c r="C842" t="s">
        <v>2327</v>
      </c>
      <c r="D842" s="5">
        <f t="shared" si="119"/>
        <v>11.849999999999994</v>
      </c>
      <c r="E842" s="199">
        <v>1</v>
      </c>
      <c r="F842" s="5">
        <v>137.94999999999999</v>
      </c>
      <c r="G842" s="5">
        <v>126.1</v>
      </c>
      <c r="H842" s="1" t="s">
        <v>24</v>
      </c>
      <c r="I842" t="s">
        <v>473</v>
      </c>
      <c r="J842" t="s">
        <v>474</v>
      </c>
      <c r="K842">
        <v>0</v>
      </c>
      <c r="L842" t="s">
        <v>473</v>
      </c>
      <c r="M842" t="s">
        <v>473</v>
      </c>
      <c r="N842" t="s">
        <v>23</v>
      </c>
      <c r="O842" s="5" t="str">
        <f t="shared" si="114"/>
        <v>N</v>
      </c>
      <c r="P842" t="s">
        <v>475</v>
      </c>
      <c r="Q842" s="200" t="s">
        <v>475</v>
      </c>
      <c r="R842" s="200" t="str">
        <f t="shared" si="113"/>
        <v/>
      </c>
      <c r="S842" s="201"/>
      <c r="T842" t="s">
        <v>475</v>
      </c>
      <c r="U842" s="201"/>
      <c r="W842" s="201"/>
      <c r="X842" s="202">
        <v>0</v>
      </c>
      <c r="Y842" s="200" t="s">
        <v>475</v>
      </c>
      <c r="Z842" s="5" t="s">
        <v>475</v>
      </c>
      <c r="AA842" s="200" t="str">
        <f t="shared" si="115"/>
        <v/>
      </c>
      <c r="AB842" s="200" t="str">
        <f t="shared" si="116"/>
        <v/>
      </c>
      <c r="AC842" s="201"/>
      <c r="AD842" s="201"/>
      <c r="AE842" s="77">
        <f t="shared" si="117"/>
        <v>0</v>
      </c>
      <c r="AF842" s="77">
        <f t="shared" si="118"/>
        <v>0</v>
      </c>
      <c r="AG842" s="77">
        <f t="array" ref="AG842">IFERROR($D842*U,0)</f>
        <v>0</v>
      </c>
      <c r="AH842" s="77">
        <f t="shared" si="112"/>
        <v>0</v>
      </c>
      <c r="AI842" s="77">
        <f t="shared" si="112"/>
        <v>0</v>
      </c>
      <c r="AJ842" s="203"/>
      <c r="AK842" s="203"/>
      <c r="AL842" s="203"/>
      <c r="AM842" s="203"/>
      <c r="AN842" t="s">
        <v>475</v>
      </c>
      <c r="AO842" t="s">
        <v>475</v>
      </c>
      <c r="AP842" t="s">
        <v>475</v>
      </c>
    </row>
    <row r="843" spans="1:42" customFormat="1" x14ac:dyDescent="0.25">
      <c r="A843" s="198">
        <v>45291</v>
      </c>
      <c r="B843" t="s">
        <v>2328</v>
      </c>
      <c r="C843" t="s">
        <v>2329</v>
      </c>
      <c r="D843" s="5">
        <f t="shared" si="119"/>
        <v>298547.90999999997</v>
      </c>
      <c r="E843" s="199">
        <v>1</v>
      </c>
      <c r="F843" s="5">
        <v>317799.21999999997</v>
      </c>
      <c r="G843" s="5">
        <v>19251.310000000001</v>
      </c>
      <c r="H843" s="1" t="s">
        <v>23</v>
      </c>
      <c r="I843" t="s">
        <v>500</v>
      </c>
      <c r="J843" t="s">
        <v>504</v>
      </c>
      <c r="K843">
        <v>1</v>
      </c>
      <c r="L843" t="s">
        <v>500</v>
      </c>
      <c r="N843" t="s">
        <v>24</v>
      </c>
      <c r="O843" s="5" t="str">
        <f t="shared" si="114"/>
        <v>N</v>
      </c>
      <c r="P843" t="s">
        <v>475</v>
      </c>
      <c r="Q843" s="200" t="s">
        <v>475</v>
      </c>
      <c r="R843" s="200" t="str">
        <f t="shared" si="113"/>
        <v/>
      </c>
      <c r="S843" s="201"/>
      <c r="T843" t="s">
        <v>475</v>
      </c>
      <c r="U843" s="201"/>
      <c r="W843" s="201"/>
      <c r="X843" s="202">
        <v>0</v>
      </c>
      <c r="Y843" s="200" t="s">
        <v>475</v>
      </c>
      <c r="Z843" s="5" t="s">
        <v>475</v>
      </c>
      <c r="AA843" s="200" t="str">
        <f t="shared" si="115"/>
        <v/>
      </c>
      <c r="AB843" s="200" t="str">
        <f t="shared" si="116"/>
        <v/>
      </c>
      <c r="AC843" s="201"/>
      <c r="AD843" s="201"/>
      <c r="AE843" s="77">
        <f t="shared" si="117"/>
        <v>0</v>
      </c>
      <c r="AF843" s="77">
        <f t="shared" si="118"/>
        <v>0</v>
      </c>
      <c r="AG843" s="77">
        <f t="array" ref="AG843">IFERROR($D843*U,0)</f>
        <v>0</v>
      </c>
      <c r="AH843" s="77">
        <f t="shared" si="112"/>
        <v>0</v>
      </c>
      <c r="AI843" s="77">
        <f t="shared" si="112"/>
        <v>0</v>
      </c>
      <c r="AJ843" s="203"/>
      <c r="AK843" s="203"/>
      <c r="AL843" s="203"/>
      <c r="AM843" s="203"/>
      <c r="AN843" t="s">
        <v>475</v>
      </c>
      <c r="AO843" t="s">
        <v>475</v>
      </c>
      <c r="AP843" t="s">
        <v>475</v>
      </c>
    </row>
    <row r="844" spans="1:42" customFormat="1" x14ac:dyDescent="0.25">
      <c r="A844" s="198">
        <v>45291</v>
      </c>
      <c r="B844" t="s">
        <v>2330</v>
      </c>
      <c r="C844" t="s">
        <v>2331</v>
      </c>
      <c r="D844" s="5">
        <f t="shared" si="119"/>
        <v>3552.25</v>
      </c>
      <c r="E844" s="199">
        <v>1</v>
      </c>
      <c r="F844" s="5">
        <v>126267.8</v>
      </c>
      <c r="G844" s="5">
        <v>122715.55</v>
      </c>
      <c r="H844" s="1" t="s">
        <v>23</v>
      </c>
      <c r="I844" t="s">
        <v>500</v>
      </c>
      <c r="J844" t="s">
        <v>474</v>
      </c>
      <c r="K844">
        <v>0</v>
      </c>
      <c r="L844" t="s">
        <v>500</v>
      </c>
      <c r="N844" t="s">
        <v>23</v>
      </c>
      <c r="O844" s="5" t="str">
        <f t="shared" si="114"/>
        <v>N</v>
      </c>
      <c r="P844" t="s">
        <v>475</v>
      </c>
      <c r="Q844" s="200" t="s">
        <v>475</v>
      </c>
      <c r="R844" s="200" t="str">
        <f t="shared" si="113"/>
        <v/>
      </c>
      <c r="S844" s="201"/>
      <c r="T844" t="s">
        <v>475</v>
      </c>
      <c r="U844" s="201"/>
      <c r="W844" s="201"/>
      <c r="X844" s="202">
        <v>0</v>
      </c>
      <c r="Y844" s="200" t="s">
        <v>475</v>
      </c>
      <c r="Z844" s="5" t="s">
        <v>475</v>
      </c>
      <c r="AA844" s="200" t="str">
        <f t="shared" si="115"/>
        <v/>
      </c>
      <c r="AB844" s="200" t="str">
        <f t="shared" si="116"/>
        <v/>
      </c>
      <c r="AC844" s="201"/>
      <c r="AD844" s="201"/>
      <c r="AE844" s="77">
        <f t="shared" si="117"/>
        <v>0</v>
      </c>
      <c r="AF844" s="77">
        <f t="shared" si="118"/>
        <v>0</v>
      </c>
      <c r="AG844" s="77">
        <f t="array" ref="AG844">IFERROR($D844*U,0)</f>
        <v>0</v>
      </c>
      <c r="AH844" s="77">
        <f t="shared" si="112"/>
        <v>0</v>
      </c>
      <c r="AI844" s="77">
        <f t="shared" si="112"/>
        <v>0</v>
      </c>
      <c r="AJ844" s="203"/>
      <c r="AK844" s="203"/>
      <c r="AL844" s="203"/>
      <c r="AM844" s="203"/>
      <c r="AN844" t="s">
        <v>475</v>
      </c>
      <c r="AO844" t="s">
        <v>475</v>
      </c>
      <c r="AP844" t="s">
        <v>475</v>
      </c>
    </row>
    <row r="845" spans="1:42" customFormat="1" x14ac:dyDescent="0.25">
      <c r="A845" s="198">
        <v>45291</v>
      </c>
      <c r="B845" t="s">
        <v>2332</v>
      </c>
      <c r="C845" t="s">
        <v>2333</v>
      </c>
      <c r="D845" s="5">
        <f t="shared" si="119"/>
        <v>0</v>
      </c>
      <c r="E845" s="199">
        <v>1</v>
      </c>
      <c r="F845" s="5">
        <v>99356.46</v>
      </c>
      <c r="G845" s="5">
        <v>194531.54</v>
      </c>
      <c r="H845" s="1" t="s">
        <v>23</v>
      </c>
      <c r="I845" t="s">
        <v>500</v>
      </c>
      <c r="J845" t="s">
        <v>474</v>
      </c>
      <c r="K845">
        <v>0</v>
      </c>
      <c r="L845" t="s">
        <v>500</v>
      </c>
      <c r="N845" t="s">
        <v>23</v>
      </c>
      <c r="O845" s="5" t="str">
        <f t="shared" si="114"/>
        <v>N</v>
      </c>
      <c r="P845" t="s">
        <v>475</v>
      </c>
      <c r="Q845" s="200" t="s">
        <v>475</v>
      </c>
      <c r="R845" s="200" t="str">
        <f t="shared" si="113"/>
        <v/>
      </c>
      <c r="S845" s="201"/>
      <c r="T845" t="s">
        <v>475</v>
      </c>
      <c r="U845" s="201"/>
      <c r="W845" s="201"/>
      <c r="X845" s="202">
        <v>0</v>
      </c>
      <c r="Y845" s="200" t="s">
        <v>475</v>
      </c>
      <c r="Z845" s="5" t="s">
        <v>475</v>
      </c>
      <c r="AA845" s="200" t="str">
        <f t="shared" si="115"/>
        <v/>
      </c>
      <c r="AB845" s="200" t="str">
        <f t="shared" si="116"/>
        <v/>
      </c>
      <c r="AC845" s="201"/>
      <c r="AD845" s="201"/>
      <c r="AE845" s="77">
        <f t="shared" si="117"/>
        <v>0</v>
      </c>
      <c r="AF845" s="77">
        <f t="shared" si="118"/>
        <v>0</v>
      </c>
      <c r="AG845" s="77">
        <f t="array" ref="AG845">IFERROR($D845*U,0)</f>
        <v>0</v>
      </c>
      <c r="AH845" s="77">
        <f t="shared" si="112"/>
        <v>0</v>
      </c>
      <c r="AI845" s="77">
        <f t="shared" si="112"/>
        <v>0</v>
      </c>
      <c r="AJ845" s="203"/>
      <c r="AK845" s="203"/>
      <c r="AL845" s="203"/>
      <c r="AM845" s="203"/>
      <c r="AN845" t="s">
        <v>475</v>
      </c>
      <c r="AO845" t="s">
        <v>475</v>
      </c>
      <c r="AP845" t="s">
        <v>475</v>
      </c>
    </row>
    <row r="846" spans="1:42" customFormat="1" x14ac:dyDescent="0.25">
      <c r="A846" s="198">
        <v>45291</v>
      </c>
      <c r="B846" t="s">
        <v>2334</v>
      </c>
      <c r="C846" t="s">
        <v>2335</v>
      </c>
      <c r="D846" s="5">
        <f t="shared" si="119"/>
        <v>397806.99</v>
      </c>
      <c r="E846" s="199">
        <v>1</v>
      </c>
      <c r="F846" s="5">
        <v>453356.33999999997</v>
      </c>
      <c r="G846" s="5">
        <v>55549.35</v>
      </c>
      <c r="H846" s="1" t="s">
        <v>24</v>
      </c>
      <c r="I846" t="s">
        <v>473</v>
      </c>
      <c r="J846" t="s">
        <v>474</v>
      </c>
      <c r="K846">
        <v>0</v>
      </c>
      <c r="L846" t="s">
        <v>473</v>
      </c>
      <c r="M846" t="s">
        <v>473</v>
      </c>
      <c r="N846" t="s">
        <v>23</v>
      </c>
      <c r="O846" s="5" t="str">
        <f t="shared" si="114"/>
        <v>N</v>
      </c>
      <c r="P846" t="s">
        <v>475</v>
      </c>
      <c r="Q846" s="200" t="s">
        <v>475</v>
      </c>
      <c r="R846" s="200" t="str">
        <f t="shared" si="113"/>
        <v/>
      </c>
      <c r="S846" s="201"/>
      <c r="T846" t="s">
        <v>475</v>
      </c>
      <c r="U846" s="201"/>
      <c r="W846" s="201"/>
      <c r="X846" s="202">
        <v>0</v>
      </c>
      <c r="Y846" s="200" t="s">
        <v>475</v>
      </c>
      <c r="Z846" s="5" t="s">
        <v>475</v>
      </c>
      <c r="AA846" s="200" t="str">
        <f t="shared" si="115"/>
        <v/>
      </c>
      <c r="AB846" s="200" t="str">
        <f t="shared" si="116"/>
        <v/>
      </c>
      <c r="AC846" s="201"/>
      <c r="AD846" s="201"/>
      <c r="AE846" s="77">
        <f t="shared" si="117"/>
        <v>0</v>
      </c>
      <c r="AF846" s="77">
        <f t="shared" si="118"/>
        <v>0</v>
      </c>
      <c r="AG846" s="77">
        <f t="array" ref="AG846">IFERROR($D846*U,0)</f>
        <v>0</v>
      </c>
      <c r="AH846" s="77">
        <f t="shared" si="112"/>
        <v>0</v>
      </c>
      <c r="AI846" s="77">
        <f t="shared" si="112"/>
        <v>0</v>
      </c>
      <c r="AJ846" s="203"/>
      <c r="AK846" s="203"/>
      <c r="AL846" s="203"/>
      <c r="AM846" s="203"/>
      <c r="AN846" t="s">
        <v>475</v>
      </c>
      <c r="AO846" t="s">
        <v>475</v>
      </c>
      <c r="AP846" t="s">
        <v>475</v>
      </c>
    </row>
    <row r="847" spans="1:42" customFormat="1" x14ac:dyDescent="0.25">
      <c r="A847" s="198">
        <v>45291</v>
      </c>
      <c r="B847" t="s">
        <v>2336</v>
      </c>
      <c r="C847" t="s">
        <v>2337</v>
      </c>
      <c r="D847" s="5">
        <f t="shared" si="119"/>
        <v>249135.51</v>
      </c>
      <c r="E847" s="199">
        <v>1</v>
      </c>
      <c r="F847" s="5">
        <v>385558.38</v>
      </c>
      <c r="G847" s="5">
        <v>136422.87</v>
      </c>
      <c r="H847" s="1" t="s">
        <v>23</v>
      </c>
      <c r="I847" t="s">
        <v>500</v>
      </c>
      <c r="J847" t="s">
        <v>790</v>
      </c>
      <c r="K847">
        <v>1</v>
      </c>
      <c r="L847" t="s">
        <v>500</v>
      </c>
      <c r="N847" t="s">
        <v>24</v>
      </c>
      <c r="O847" s="5" t="str">
        <f t="shared" si="114"/>
        <v>N</v>
      </c>
      <c r="P847" t="s">
        <v>475</v>
      </c>
      <c r="Q847" s="200" t="s">
        <v>475</v>
      </c>
      <c r="R847" s="200" t="str">
        <f t="shared" si="113"/>
        <v/>
      </c>
      <c r="S847" s="201"/>
      <c r="T847" t="s">
        <v>475</v>
      </c>
      <c r="U847" s="201"/>
      <c r="W847" s="201"/>
      <c r="X847" s="202">
        <v>0</v>
      </c>
      <c r="Y847" s="200" t="s">
        <v>475</v>
      </c>
      <c r="Z847" s="5" t="s">
        <v>475</v>
      </c>
      <c r="AA847" s="200" t="str">
        <f t="shared" si="115"/>
        <v/>
      </c>
      <c r="AB847" s="200" t="str">
        <f t="shared" si="116"/>
        <v/>
      </c>
      <c r="AC847" s="201"/>
      <c r="AD847" s="201"/>
      <c r="AE847" s="77">
        <f t="shared" si="117"/>
        <v>0</v>
      </c>
      <c r="AF847" s="77">
        <f t="shared" si="118"/>
        <v>0</v>
      </c>
      <c r="AG847" s="77">
        <f t="array" ref="AG847">IFERROR($D847*U,0)</f>
        <v>0</v>
      </c>
      <c r="AH847" s="77">
        <f t="shared" si="112"/>
        <v>0</v>
      </c>
      <c r="AI847" s="77">
        <f t="shared" si="112"/>
        <v>0</v>
      </c>
      <c r="AJ847" s="203"/>
      <c r="AK847" s="203"/>
      <c r="AL847" s="203"/>
      <c r="AM847" s="203"/>
      <c r="AN847" t="s">
        <v>475</v>
      </c>
      <c r="AO847" t="s">
        <v>475</v>
      </c>
      <c r="AP847" t="s">
        <v>475</v>
      </c>
    </row>
    <row r="848" spans="1:42" customFormat="1" x14ac:dyDescent="0.25">
      <c r="A848" s="198">
        <v>45291</v>
      </c>
      <c r="B848" t="s">
        <v>2338</v>
      </c>
      <c r="C848" t="s">
        <v>2339</v>
      </c>
      <c r="D848" s="5">
        <f t="shared" si="119"/>
        <v>406729.33</v>
      </c>
      <c r="E848" s="199">
        <v>0</v>
      </c>
      <c r="F848" s="5">
        <v>406729.33</v>
      </c>
      <c r="G848" s="5">
        <v>0</v>
      </c>
      <c r="H848" s="1" t="s">
        <v>23</v>
      </c>
      <c r="I848" t="s">
        <v>500</v>
      </c>
      <c r="J848" t="s">
        <v>504</v>
      </c>
      <c r="K848">
        <v>1</v>
      </c>
      <c r="L848" t="s">
        <v>500</v>
      </c>
      <c r="N848" t="s">
        <v>24</v>
      </c>
      <c r="O848" s="5" t="str">
        <f t="shared" si="114"/>
        <v>N</v>
      </c>
      <c r="P848" t="s">
        <v>475</v>
      </c>
      <c r="Q848" s="200" t="s">
        <v>475</v>
      </c>
      <c r="R848" s="200" t="str">
        <f t="shared" si="113"/>
        <v/>
      </c>
      <c r="S848" s="201"/>
      <c r="T848" t="s">
        <v>475</v>
      </c>
      <c r="U848" s="201"/>
      <c r="W848" s="201"/>
      <c r="X848" s="202">
        <v>0</v>
      </c>
      <c r="Y848" s="200" t="s">
        <v>475</v>
      </c>
      <c r="Z848" s="5" t="s">
        <v>475</v>
      </c>
      <c r="AA848" s="200" t="str">
        <f t="shared" si="115"/>
        <v/>
      </c>
      <c r="AB848" s="200" t="str">
        <f t="shared" si="116"/>
        <v/>
      </c>
      <c r="AC848" s="201"/>
      <c r="AD848" s="201"/>
      <c r="AE848" s="77">
        <f t="shared" si="117"/>
        <v>0</v>
      </c>
      <c r="AF848" s="77">
        <f t="shared" si="118"/>
        <v>0</v>
      </c>
      <c r="AG848" s="77">
        <f t="array" ref="AG848">IFERROR($D848*U,0)</f>
        <v>0</v>
      </c>
      <c r="AH848" s="77">
        <f t="shared" si="112"/>
        <v>0</v>
      </c>
      <c r="AI848" s="77">
        <f t="shared" si="112"/>
        <v>0</v>
      </c>
      <c r="AJ848" s="203"/>
      <c r="AK848" s="203"/>
      <c r="AL848" s="203"/>
      <c r="AM848" s="203"/>
      <c r="AN848" t="s">
        <v>475</v>
      </c>
      <c r="AO848" t="s">
        <v>475</v>
      </c>
      <c r="AP848" t="s">
        <v>475</v>
      </c>
    </row>
    <row r="849" spans="1:42" customFormat="1" x14ac:dyDescent="0.25">
      <c r="A849" s="198">
        <v>45291</v>
      </c>
      <c r="B849" t="s">
        <v>2340</v>
      </c>
      <c r="C849" t="s">
        <v>2341</v>
      </c>
      <c r="D849" s="5">
        <f t="shared" si="119"/>
        <v>9166.56</v>
      </c>
      <c r="E849" s="199">
        <v>1</v>
      </c>
      <c r="F849" s="5">
        <v>12856.41</v>
      </c>
      <c r="G849" s="5">
        <v>3689.85</v>
      </c>
      <c r="H849" s="1" t="s">
        <v>24</v>
      </c>
      <c r="I849" t="s">
        <v>473</v>
      </c>
      <c r="J849" t="s">
        <v>474</v>
      </c>
      <c r="K849">
        <v>0</v>
      </c>
      <c r="L849" t="s">
        <v>473</v>
      </c>
      <c r="M849" t="s">
        <v>473</v>
      </c>
      <c r="N849" t="s">
        <v>23</v>
      </c>
      <c r="O849" s="5" t="str">
        <f t="shared" si="114"/>
        <v>N</v>
      </c>
      <c r="P849" t="s">
        <v>475</v>
      </c>
      <c r="Q849" s="200" t="s">
        <v>475</v>
      </c>
      <c r="R849" s="200" t="str">
        <f t="shared" si="113"/>
        <v/>
      </c>
      <c r="S849" s="201"/>
      <c r="T849" t="s">
        <v>475</v>
      </c>
      <c r="U849" s="201"/>
      <c r="W849" s="201"/>
      <c r="X849" s="202">
        <v>0</v>
      </c>
      <c r="Y849" s="200" t="s">
        <v>475</v>
      </c>
      <c r="Z849" s="5" t="s">
        <v>475</v>
      </c>
      <c r="AA849" s="200" t="str">
        <f t="shared" si="115"/>
        <v/>
      </c>
      <c r="AB849" s="200" t="str">
        <f t="shared" si="116"/>
        <v/>
      </c>
      <c r="AC849" s="201"/>
      <c r="AD849" s="201"/>
      <c r="AE849" s="77">
        <f t="shared" si="117"/>
        <v>0</v>
      </c>
      <c r="AF849" s="77">
        <f t="shared" si="118"/>
        <v>0</v>
      </c>
      <c r="AG849" s="77">
        <f t="array" ref="AG849">IFERROR($D849*U,0)</f>
        <v>0</v>
      </c>
      <c r="AH849" s="77">
        <f t="shared" si="112"/>
        <v>0</v>
      </c>
      <c r="AI849" s="77">
        <f t="shared" si="112"/>
        <v>0</v>
      </c>
      <c r="AJ849" s="203"/>
      <c r="AK849" s="203"/>
      <c r="AL849" s="203"/>
      <c r="AM849" s="203"/>
      <c r="AN849" t="s">
        <v>25</v>
      </c>
      <c r="AO849" t="s">
        <v>2342</v>
      </c>
      <c r="AP849" t="s">
        <v>475</v>
      </c>
    </row>
    <row r="850" spans="1:42" customFormat="1" x14ac:dyDescent="0.25">
      <c r="A850" s="198">
        <v>45291</v>
      </c>
      <c r="B850" t="s">
        <v>2343</v>
      </c>
      <c r="C850" t="s">
        <v>2344</v>
      </c>
      <c r="D850" s="5">
        <f t="shared" si="119"/>
        <v>109.76000000000022</v>
      </c>
      <c r="E850" s="199">
        <v>1</v>
      </c>
      <c r="F850" s="5">
        <v>3894.94</v>
      </c>
      <c r="G850" s="5">
        <v>3785.18</v>
      </c>
      <c r="H850" s="1" t="s">
        <v>24</v>
      </c>
      <c r="I850" t="s">
        <v>473</v>
      </c>
      <c r="J850" t="s">
        <v>474</v>
      </c>
      <c r="K850">
        <v>0</v>
      </c>
      <c r="L850" t="s">
        <v>473</v>
      </c>
      <c r="M850" t="s">
        <v>473</v>
      </c>
      <c r="N850" t="s">
        <v>23</v>
      </c>
      <c r="O850" s="5" t="str">
        <f t="shared" si="114"/>
        <v>N</v>
      </c>
      <c r="P850" t="s">
        <v>475</v>
      </c>
      <c r="Q850" s="200" t="s">
        <v>475</v>
      </c>
      <c r="R850" s="200" t="str">
        <f t="shared" si="113"/>
        <v/>
      </c>
      <c r="S850" s="201"/>
      <c r="T850" t="s">
        <v>475</v>
      </c>
      <c r="U850" s="201"/>
      <c r="W850" s="201"/>
      <c r="X850" s="202">
        <v>0</v>
      </c>
      <c r="Y850" s="200" t="s">
        <v>475</v>
      </c>
      <c r="Z850" s="5" t="s">
        <v>475</v>
      </c>
      <c r="AA850" s="200" t="str">
        <f t="shared" si="115"/>
        <v/>
      </c>
      <c r="AB850" s="200" t="str">
        <f t="shared" si="116"/>
        <v/>
      </c>
      <c r="AC850" s="201"/>
      <c r="AD850" s="201"/>
      <c r="AE850" s="77">
        <f t="shared" si="117"/>
        <v>0</v>
      </c>
      <c r="AF850" s="77">
        <f t="shared" si="118"/>
        <v>0</v>
      </c>
      <c r="AG850" s="77">
        <f t="array" ref="AG850">IFERROR($D850*U,0)</f>
        <v>0</v>
      </c>
      <c r="AH850" s="77">
        <f t="shared" si="112"/>
        <v>0</v>
      </c>
      <c r="AI850" s="77">
        <f t="shared" si="112"/>
        <v>0</v>
      </c>
      <c r="AJ850" s="203"/>
      <c r="AK850" s="203"/>
      <c r="AL850" s="203"/>
      <c r="AM850" s="203"/>
      <c r="AN850" t="s">
        <v>475</v>
      </c>
      <c r="AO850" t="s">
        <v>475</v>
      </c>
      <c r="AP850" t="s">
        <v>475</v>
      </c>
    </row>
    <row r="851" spans="1:42" customFormat="1" x14ac:dyDescent="0.25">
      <c r="A851" s="198">
        <v>45291</v>
      </c>
      <c r="B851" t="s">
        <v>2345</v>
      </c>
      <c r="C851" t="s">
        <v>2346</v>
      </c>
      <c r="D851" s="5">
        <f t="shared" si="119"/>
        <v>249702.51999999996</v>
      </c>
      <c r="E851" s="199">
        <v>1</v>
      </c>
      <c r="F851" s="5">
        <v>678828.22</v>
      </c>
      <c r="G851" s="5">
        <v>429125.7</v>
      </c>
      <c r="H851" s="1" t="s">
        <v>24</v>
      </c>
      <c r="I851" t="s">
        <v>473</v>
      </c>
      <c r="J851" t="s">
        <v>474</v>
      </c>
      <c r="K851">
        <v>0</v>
      </c>
      <c r="L851" t="s">
        <v>473</v>
      </c>
      <c r="M851" t="s">
        <v>473</v>
      </c>
      <c r="N851" t="s">
        <v>23</v>
      </c>
      <c r="O851" s="5" t="str">
        <f t="shared" si="114"/>
        <v>N</v>
      </c>
      <c r="P851" t="s">
        <v>475</v>
      </c>
      <c r="Q851" s="200" t="s">
        <v>475</v>
      </c>
      <c r="R851" s="200" t="str">
        <f t="shared" si="113"/>
        <v/>
      </c>
      <c r="S851" s="201"/>
      <c r="T851" t="s">
        <v>475</v>
      </c>
      <c r="U851" s="201"/>
      <c r="W851" s="201"/>
      <c r="X851" s="202">
        <v>0</v>
      </c>
      <c r="Y851" s="200" t="s">
        <v>475</v>
      </c>
      <c r="Z851" s="5" t="s">
        <v>475</v>
      </c>
      <c r="AA851" s="200" t="str">
        <f t="shared" si="115"/>
        <v/>
      </c>
      <c r="AB851" s="200" t="str">
        <f t="shared" si="116"/>
        <v/>
      </c>
      <c r="AC851" s="201"/>
      <c r="AD851" s="201"/>
      <c r="AE851" s="77">
        <f t="shared" si="117"/>
        <v>0</v>
      </c>
      <c r="AF851" s="77">
        <f t="shared" si="118"/>
        <v>0</v>
      </c>
      <c r="AG851" s="77">
        <f t="array" ref="AG851">IFERROR($D851*U,0)</f>
        <v>0</v>
      </c>
      <c r="AH851" s="77">
        <f t="shared" si="112"/>
        <v>0</v>
      </c>
      <c r="AI851" s="77">
        <f t="shared" si="112"/>
        <v>0</v>
      </c>
      <c r="AJ851" s="203"/>
      <c r="AK851" s="203"/>
      <c r="AL851" s="203"/>
      <c r="AM851" s="203"/>
      <c r="AN851" t="s">
        <v>475</v>
      </c>
      <c r="AO851" t="s">
        <v>475</v>
      </c>
      <c r="AP851" t="s">
        <v>475</v>
      </c>
    </row>
    <row r="852" spans="1:42" customFormat="1" x14ac:dyDescent="0.25">
      <c r="A852" s="198">
        <v>45291</v>
      </c>
      <c r="B852" t="s">
        <v>2347</v>
      </c>
      <c r="C852" t="s">
        <v>2348</v>
      </c>
      <c r="D852" s="5">
        <f t="shared" si="119"/>
        <v>473.42999999999984</v>
      </c>
      <c r="E852" s="199">
        <v>1</v>
      </c>
      <c r="F852" s="5">
        <v>1815.83</v>
      </c>
      <c r="G852" s="5">
        <v>1342.4</v>
      </c>
      <c r="H852" s="1" t="s">
        <v>24</v>
      </c>
      <c r="I852" t="s">
        <v>473</v>
      </c>
      <c r="J852" t="s">
        <v>474</v>
      </c>
      <c r="K852">
        <v>0</v>
      </c>
      <c r="L852" t="s">
        <v>473</v>
      </c>
      <c r="M852" t="s">
        <v>473</v>
      </c>
      <c r="N852" t="s">
        <v>23</v>
      </c>
      <c r="O852" s="5" t="str">
        <f t="shared" si="114"/>
        <v>N</v>
      </c>
      <c r="P852" t="s">
        <v>475</v>
      </c>
      <c r="Q852" s="200" t="s">
        <v>475</v>
      </c>
      <c r="R852" s="200" t="str">
        <f t="shared" si="113"/>
        <v/>
      </c>
      <c r="S852" s="201"/>
      <c r="T852" t="s">
        <v>475</v>
      </c>
      <c r="U852" s="201"/>
      <c r="W852" s="201"/>
      <c r="X852" s="202">
        <v>0</v>
      </c>
      <c r="Y852" s="200" t="s">
        <v>475</v>
      </c>
      <c r="Z852" s="5" t="s">
        <v>475</v>
      </c>
      <c r="AA852" s="200" t="str">
        <f t="shared" si="115"/>
        <v/>
      </c>
      <c r="AB852" s="200" t="str">
        <f t="shared" si="116"/>
        <v/>
      </c>
      <c r="AC852" s="201"/>
      <c r="AD852" s="201"/>
      <c r="AE852" s="77">
        <f t="shared" si="117"/>
        <v>0</v>
      </c>
      <c r="AF852" s="77">
        <f t="shared" si="118"/>
        <v>0</v>
      </c>
      <c r="AG852" s="77">
        <f t="array" ref="AG852">IFERROR($D852*U,0)</f>
        <v>0</v>
      </c>
      <c r="AH852" s="77">
        <f t="shared" si="112"/>
        <v>0</v>
      </c>
      <c r="AI852" s="77">
        <f t="shared" si="112"/>
        <v>0</v>
      </c>
      <c r="AJ852" s="203"/>
      <c r="AK852" s="203"/>
      <c r="AL852" s="203"/>
      <c r="AM852" s="203"/>
      <c r="AN852" t="s">
        <v>475</v>
      </c>
      <c r="AO852" t="s">
        <v>475</v>
      </c>
      <c r="AP852" t="s">
        <v>475</v>
      </c>
    </row>
    <row r="853" spans="1:42" customFormat="1" x14ac:dyDescent="0.25">
      <c r="A853" s="198">
        <v>45291</v>
      </c>
      <c r="B853" t="s">
        <v>2349</v>
      </c>
      <c r="C853" t="s">
        <v>2350</v>
      </c>
      <c r="D853" s="5">
        <f t="shared" si="119"/>
        <v>1336.46</v>
      </c>
      <c r="E853" s="199">
        <v>1</v>
      </c>
      <c r="F853" s="5">
        <v>4919.54</v>
      </c>
      <c r="G853" s="5">
        <v>3583.08</v>
      </c>
      <c r="H853" s="1" t="s">
        <v>24</v>
      </c>
      <c r="I853" t="s">
        <v>473</v>
      </c>
      <c r="J853" t="s">
        <v>474</v>
      </c>
      <c r="K853">
        <v>0</v>
      </c>
      <c r="L853" t="s">
        <v>473</v>
      </c>
      <c r="M853" t="s">
        <v>473</v>
      </c>
      <c r="N853" t="s">
        <v>23</v>
      </c>
      <c r="O853" s="5" t="str">
        <f t="shared" si="114"/>
        <v>N</v>
      </c>
      <c r="P853" t="s">
        <v>475</v>
      </c>
      <c r="Q853" s="200" t="s">
        <v>475</v>
      </c>
      <c r="R853" s="200" t="str">
        <f t="shared" si="113"/>
        <v/>
      </c>
      <c r="S853" s="201"/>
      <c r="T853" t="s">
        <v>475</v>
      </c>
      <c r="U853" s="201"/>
      <c r="W853" s="201"/>
      <c r="X853" s="202">
        <v>0</v>
      </c>
      <c r="Y853" s="200" t="s">
        <v>475</v>
      </c>
      <c r="Z853" s="5" t="s">
        <v>475</v>
      </c>
      <c r="AA853" s="200" t="str">
        <f t="shared" si="115"/>
        <v/>
      </c>
      <c r="AB853" s="200" t="str">
        <f t="shared" si="116"/>
        <v/>
      </c>
      <c r="AC853" s="201"/>
      <c r="AD853" s="201"/>
      <c r="AE853" s="77">
        <f t="shared" si="117"/>
        <v>0</v>
      </c>
      <c r="AF853" s="77">
        <f t="shared" si="118"/>
        <v>0</v>
      </c>
      <c r="AG853" s="77">
        <f t="array" ref="AG853">IFERROR($D853*U,0)</f>
        <v>0</v>
      </c>
      <c r="AH853" s="77">
        <f t="shared" si="112"/>
        <v>0</v>
      </c>
      <c r="AI853" s="77">
        <f t="shared" si="112"/>
        <v>0</v>
      </c>
      <c r="AJ853" s="203"/>
      <c r="AK853" s="203"/>
      <c r="AL853" s="203"/>
      <c r="AM853" s="203"/>
      <c r="AN853" t="s">
        <v>475</v>
      </c>
      <c r="AO853" t="s">
        <v>475</v>
      </c>
      <c r="AP853" t="s">
        <v>475</v>
      </c>
    </row>
    <row r="854" spans="1:42" customFormat="1" x14ac:dyDescent="0.25">
      <c r="A854" s="198">
        <v>45291</v>
      </c>
      <c r="B854" t="s">
        <v>2351</v>
      </c>
      <c r="C854" t="s">
        <v>2352</v>
      </c>
      <c r="D854" s="5">
        <f t="shared" si="119"/>
        <v>19265.060000000001</v>
      </c>
      <c r="E854" s="199">
        <v>1</v>
      </c>
      <c r="F854" s="5">
        <v>43047.43</v>
      </c>
      <c r="G854" s="5">
        <v>23782.37</v>
      </c>
      <c r="H854" s="1" t="s">
        <v>24</v>
      </c>
      <c r="I854" t="s">
        <v>473</v>
      </c>
      <c r="J854" t="s">
        <v>474</v>
      </c>
      <c r="K854">
        <v>0</v>
      </c>
      <c r="L854" t="s">
        <v>473</v>
      </c>
      <c r="M854" t="s">
        <v>473</v>
      </c>
      <c r="N854" t="s">
        <v>23</v>
      </c>
      <c r="O854" s="5" t="str">
        <f t="shared" si="114"/>
        <v>N</v>
      </c>
      <c r="P854" t="s">
        <v>475</v>
      </c>
      <c r="Q854" s="200" t="s">
        <v>475</v>
      </c>
      <c r="R854" s="200" t="str">
        <f t="shared" si="113"/>
        <v/>
      </c>
      <c r="S854" s="201"/>
      <c r="T854" t="s">
        <v>475</v>
      </c>
      <c r="U854" s="201"/>
      <c r="W854" s="201"/>
      <c r="X854" s="202">
        <v>0</v>
      </c>
      <c r="Y854" s="200" t="s">
        <v>475</v>
      </c>
      <c r="Z854" s="5" t="s">
        <v>475</v>
      </c>
      <c r="AA854" s="200" t="str">
        <f t="shared" si="115"/>
        <v/>
      </c>
      <c r="AB854" s="200" t="str">
        <f t="shared" si="116"/>
        <v/>
      </c>
      <c r="AC854" s="201"/>
      <c r="AD854" s="201"/>
      <c r="AE854" s="77">
        <f t="shared" si="117"/>
        <v>0</v>
      </c>
      <c r="AF854" s="77">
        <f t="shared" si="118"/>
        <v>0</v>
      </c>
      <c r="AG854" s="77">
        <f t="array" ref="AG854">IFERROR($D854*U,0)</f>
        <v>0</v>
      </c>
      <c r="AH854" s="77">
        <f t="shared" si="112"/>
        <v>0</v>
      </c>
      <c r="AI854" s="77">
        <f t="shared" si="112"/>
        <v>0</v>
      </c>
      <c r="AJ854" s="203"/>
      <c r="AK854" s="203"/>
      <c r="AL854" s="203"/>
      <c r="AM854" s="203"/>
      <c r="AN854" t="s">
        <v>475</v>
      </c>
      <c r="AO854" t="s">
        <v>475</v>
      </c>
      <c r="AP854" t="s">
        <v>475</v>
      </c>
    </row>
    <row r="855" spans="1:42" customFormat="1" x14ac:dyDescent="0.25">
      <c r="A855" s="198">
        <v>45291</v>
      </c>
      <c r="B855" t="s">
        <v>2353</v>
      </c>
      <c r="C855" t="s">
        <v>2354</v>
      </c>
      <c r="D855" s="5">
        <f t="shared" si="119"/>
        <v>10704428.98</v>
      </c>
      <c r="E855" s="199">
        <v>1</v>
      </c>
      <c r="F855" s="5">
        <v>11307180.35</v>
      </c>
      <c r="G855" s="5">
        <v>602751.37</v>
      </c>
      <c r="H855" s="1" t="s">
        <v>23</v>
      </c>
      <c r="I855" t="s">
        <v>500</v>
      </c>
      <c r="J855" t="s">
        <v>504</v>
      </c>
      <c r="K855">
        <v>1</v>
      </c>
      <c r="L855" t="s">
        <v>500</v>
      </c>
      <c r="M855" s="208" t="s">
        <v>506</v>
      </c>
      <c r="N855" t="s">
        <v>24</v>
      </c>
      <c r="O855" s="5" t="str">
        <f t="shared" si="114"/>
        <v>N</v>
      </c>
      <c r="P855" t="s">
        <v>475</v>
      </c>
      <c r="Q855" s="200" t="s">
        <v>475</v>
      </c>
      <c r="R855" s="200" t="str">
        <f t="shared" si="113"/>
        <v/>
      </c>
      <c r="S855" s="201"/>
      <c r="T855" t="s">
        <v>475</v>
      </c>
      <c r="U855" s="201"/>
      <c r="W855" s="201"/>
      <c r="X855" s="202">
        <v>0</v>
      </c>
      <c r="Y855" s="200" t="s">
        <v>475</v>
      </c>
      <c r="Z855" s="5" t="s">
        <v>475</v>
      </c>
      <c r="AA855" s="200" t="str">
        <f t="shared" si="115"/>
        <v/>
      </c>
      <c r="AB855" s="200" t="str">
        <f t="shared" si="116"/>
        <v/>
      </c>
      <c r="AC855" s="201"/>
      <c r="AD855" s="201"/>
      <c r="AE855" s="77">
        <f t="shared" si="117"/>
        <v>0</v>
      </c>
      <c r="AF855" s="77">
        <f t="shared" si="118"/>
        <v>0</v>
      </c>
      <c r="AG855" s="77">
        <f t="array" ref="AG855">IFERROR($D855*U,0)</f>
        <v>0</v>
      </c>
      <c r="AH855" s="77">
        <f t="shared" si="112"/>
        <v>0</v>
      </c>
      <c r="AI855" s="77">
        <f t="shared" si="112"/>
        <v>0</v>
      </c>
      <c r="AJ855" s="203"/>
      <c r="AK855" s="203"/>
      <c r="AL855" s="203"/>
      <c r="AM855" s="203"/>
      <c r="AN855" t="s">
        <v>22</v>
      </c>
      <c r="AO855" t="s">
        <v>1037</v>
      </c>
      <c r="AP855" t="s">
        <v>475</v>
      </c>
    </row>
    <row r="856" spans="1:42" customFormat="1" x14ac:dyDescent="0.25">
      <c r="A856" s="198">
        <v>45291</v>
      </c>
      <c r="B856" t="s">
        <v>2355</v>
      </c>
      <c r="C856" t="s">
        <v>2356</v>
      </c>
      <c r="D856" s="5">
        <f t="shared" si="119"/>
        <v>2480.260000000002</v>
      </c>
      <c r="E856" s="199">
        <v>1</v>
      </c>
      <c r="F856" s="5">
        <v>20682.61</v>
      </c>
      <c r="G856" s="5">
        <v>18202.349999999999</v>
      </c>
      <c r="H856" s="1" t="s">
        <v>23</v>
      </c>
      <c r="I856" t="s">
        <v>500</v>
      </c>
      <c r="J856" t="s">
        <v>474</v>
      </c>
      <c r="K856">
        <v>0</v>
      </c>
      <c r="L856" t="s">
        <v>500</v>
      </c>
      <c r="N856" t="s">
        <v>23</v>
      </c>
      <c r="O856" s="5" t="str">
        <f t="shared" si="114"/>
        <v>N</v>
      </c>
      <c r="P856" t="s">
        <v>475</v>
      </c>
      <c r="Q856" s="200" t="s">
        <v>475</v>
      </c>
      <c r="R856" s="200" t="str">
        <f t="shared" si="113"/>
        <v/>
      </c>
      <c r="S856" s="201"/>
      <c r="T856" t="s">
        <v>475</v>
      </c>
      <c r="U856" s="201"/>
      <c r="W856" s="201"/>
      <c r="X856" s="202">
        <v>0</v>
      </c>
      <c r="Y856" s="200" t="s">
        <v>475</v>
      </c>
      <c r="Z856" s="5" t="s">
        <v>475</v>
      </c>
      <c r="AA856" s="200" t="str">
        <f t="shared" si="115"/>
        <v/>
      </c>
      <c r="AB856" s="200" t="str">
        <f t="shared" si="116"/>
        <v/>
      </c>
      <c r="AC856" s="201"/>
      <c r="AD856" s="201"/>
      <c r="AE856" s="77">
        <f t="shared" si="117"/>
        <v>0</v>
      </c>
      <c r="AF856" s="77">
        <f t="shared" si="118"/>
        <v>0</v>
      </c>
      <c r="AG856" s="77">
        <f t="array" ref="AG856">IFERROR($D856*U,0)</f>
        <v>0</v>
      </c>
      <c r="AH856" s="77">
        <f t="shared" si="112"/>
        <v>0</v>
      </c>
      <c r="AI856" s="77">
        <f t="shared" si="112"/>
        <v>0</v>
      </c>
      <c r="AJ856" s="203"/>
      <c r="AK856" s="203"/>
      <c r="AL856" s="203"/>
      <c r="AM856" s="203"/>
      <c r="AN856" t="s">
        <v>475</v>
      </c>
      <c r="AO856" t="s">
        <v>475</v>
      </c>
      <c r="AP856" t="s">
        <v>475</v>
      </c>
    </row>
    <row r="857" spans="1:42" customFormat="1" x14ac:dyDescent="0.25">
      <c r="A857" s="198">
        <v>45291</v>
      </c>
      <c r="B857" t="s">
        <v>2357</v>
      </c>
      <c r="C857" t="s">
        <v>2358</v>
      </c>
      <c r="D857" s="5">
        <f t="shared" si="119"/>
        <v>290740.80000000005</v>
      </c>
      <c r="E857" s="199">
        <v>0</v>
      </c>
      <c r="F857" s="5">
        <v>290740.80000000005</v>
      </c>
      <c r="G857" s="5">
        <v>0</v>
      </c>
      <c r="H857" s="1" t="s">
        <v>23</v>
      </c>
      <c r="I857" t="s">
        <v>500</v>
      </c>
      <c r="J857" t="s">
        <v>474</v>
      </c>
      <c r="K857">
        <v>0</v>
      </c>
      <c r="L857" t="s">
        <v>500</v>
      </c>
      <c r="N857" t="s">
        <v>23</v>
      </c>
      <c r="O857" s="5" t="str">
        <f t="shared" si="114"/>
        <v>N</v>
      </c>
      <c r="P857" t="s">
        <v>475</v>
      </c>
      <c r="Q857" s="200" t="s">
        <v>475</v>
      </c>
      <c r="R857" s="200" t="str">
        <f t="shared" si="113"/>
        <v/>
      </c>
      <c r="S857" s="201"/>
      <c r="T857" t="s">
        <v>475</v>
      </c>
      <c r="U857" s="201"/>
      <c r="W857" s="201"/>
      <c r="X857" s="202">
        <v>0</v>
      </c>
      <c r="Y857" s="200" t="s">
        <v>475</v>
      </c>
      <c r="Z857" s="5" t="s">
        <v>475</v>
      </c>
      <c r="AA857" s="200" t="str">
        <f t="shared" si="115"/>
        <v/>
      </c>
      <c r="AB857" s="200" t="str">
        <f t="shared" si="116"/>
        <v/>
      </c>
      <c r="AC857" s="201"/>
      <c r="AD857" s="201"/>
      <c r="AE857" s="77">
        <f t="shared" si="117"/>
        <v>0</v>
      </c>
      <c r="AF857" s="77">
        <f t="shared" si="118"/>
        <v>0</v>
      </c>
      <c r="AG857" s="77">
        <f t="array" ref="AG857">IFERROR($D857*U,0)</f>
        <v>0</v>
      </c>
      <c r="AH857" s="77">
        <f t="shared" si="112"/>
        <v>0</v>
      </c>
      <c r="AI857" s="77">
        <f t="shared" si="112"/>
        <v>0</v>
      </c>
      <c r="AJ857" s="203"/>
      <c r="AK857" s="203"/>
      <c r="AL857" s="203"/>
      <c r="AM857" s="203"/>
      <c r="AN857" t="s">
        <v>475</v>
      </c>
      <c r="AO857" t="s">
        <v>475</v>
      </c>
      <c r="AP857" t="s">
        <v>475</v>
      </c>
    </row>
    <row r="858" spans="1:42" customFormat="1" x14ac:dyDescent="0.25">
      <c r="A858" s="198">
        <v>45291</v>
      </c>
      <c r="B858" t="s">
        <v>2359</v>
      </c>
      <c r="C858" t="s">
        <v>2360</v>
      </c>
      <c r="D858" s="5">
        <f t="shared" si="119"/>
        <v>0</v>
      </c>
      <c r="E858" s="199">
        <v>1</v>
      </c>
      <c r="F858" s="5">
        <v>2128.9499999999998</v>
      </c>
      <c r="G858" s="5">
        <v>1917746.12</v>
      </c>
      <c r="H858" s="1" t="s">
        <v>24</v>
      </c>
      <c r="I858" t="s">
        <v>473</v>
      </c>
      <c r="J858" t="s">
        <v>474</v>
      </c>
      <c r="K858">
        <v>0</v>
      </c>
      <c r="L858" t="s">
        <v>473</v>
      </c>
      <c r="M858" t="s">
        <v>473</v>
      </c>
      <c r="N858" t="s">
        <v>23</v>
      </c>
      <c r="O858" s="5" t="str">
        <f t="shared" si="114"/>
        <v>N</v>
      </c>
      <c r="P858" t="s">
        <v>475</v>
      </c>
      <c r="Q858" s="200" t="s">
        <v>475</v>
      </c>
      <c r="R858" s="200" t="str">
        <f t="shared" si="113"/>
        <v/>
      </c>
      <c r="S858" s="201"/>
      <c r="T858" t="s">
        <v>475</v>
      </c>
      <c r="U858" s="201"/>
      <c r="W858" s="201"/>
      <c r="X858" s="202">
        <v>0</v>
      </c>
      <c r="Y858" s="200" t="s">
        <v>475</v>
      </c>
      <c r="Z858" s="5" t="s">
        <v>475</v>
      </c>
      <c r="AA858" s="200" t="str">
        <f t="shared" si="115"/>
        <v/>
      </c>
      <c r="AB858" s="200" t="str">
        <f t="shared" si="116"/>
        <v/>
      </c>
      <c r="AC858" s="201"/>
      <c r="AD858" s="201"/>
      <c r="AE858" s="77">
        <f t="shared" si="117"/>
        <v>0</v>
      </c>
      <c r="AF858" s="77">
        <f t="shared" si="118"/>
        <v>0</v>
      </c>
      <c r="AG858" s="77">
        <f t="array" ref="AG858">IFERROR($D858*U,0)</f>
        <v>0</v>
      </c>
      <c r="AH858" s="77">
        <f t="shared" si="112"/>
        <v>0</v>
      </c>
      <c r="AI858" s="77">
        <f t="shared" si="112"/>
        <v>0</v>
      </c>
      <c r="AJ858" s="203"/>
      <c r="AK858" s="203"/>
      <c r="AL858" s="203"/>
      <c r="AM858" s="203"/>
      <c r="AN858" t="s">
        <v>475</v>
      </c>
      <c r="AO858" t="s">
        <v>475</v>
      </c>
      <c r="AP858" t="s">
        <v>475</v>
      </c>
    </row>
    <row r="859" spans="1:42" customFormat="1" x14ac:dyDescent="0.25">
      <c r="A859" s="198">
        <v>45291</v>
      </c>
      <c r="B859" t="s">
        <v>2361</v>
      </c>
      <c r="C859" t="s">
        <v>2362</v>
      </c>
      <c r="D859" s="5">
        <f t="shared" si="119"/>
        <v>0</v>
      </c>
      <c r="E859" s="199">
        <v>1</v>
      </c>
      <c r="F859" s="5">
        <v>49592.58</v>
      </c>
      <c r="G859" s="5">
        <v>50170.97</v>
      </c>
      <c r="H859" s="1" t="s">
        <v>23</v>
      </c>
      <c r="I859" t="s">
        <v>500</v>
      </c>
      <c r="J859" t="s">
        <v>474</v>
      </c>
      <c r="K859">
        <v>0</v>
      </c>
      <c r="L859" t="s">
        <v>500</v>
      </c>
      <c r="N859" t="s">
        <v>23</v>
      </c>
      <c r="O859" s="5" t="str">
        <f t="shared" si="114"/>
        <v>N</v>
      </c>
      <c r="P859" t="s">
        <v>475</v>
      </c>
      <c r="Q859" s="200" t="s">
        <v>475</v>
      </c>
      <c r="R859" s="200" t="str">
        <f t="shared" si="113"/>
        <v/>
      </c>
      <c r="S859" s="201"/>
      <c r="T859" t="s">
        <v>475</v>
      </c>
      <c r="U859" s="201"/>
      <c r="W859" s="201"/>
      <c r="X859" s="202">
        <v>0</v>
      </c>
      <c r="Y859" s="200" t="s">
        <v>475</v>
      </c>
      <c r="Z859" s="5" t="s">
        <v>475</v>
      </c>
      <c r="AA859" s="200" t="str">
        <f t="shared" si="115"/>
        <v/>
      </c>
      <c r="AB859" s="200" t="str">
        <f t="shared" si="116"/>
        <v/>
      </c>
      <c r="AC859" s="201"/>
      <c r="AD859" s="201"/>
      <c r="AE859" s="77">
        <f t="shared" si="117"/>
        <v>0</v>
      </c>
      <c r="AF859" s="77">
        <f t="shared" si="118"/>
        <v>0</v>
      </c>
      <c r="AG859" s="77">
        <f t="array" ref="AG859">IFERROR($D859*U,0)</f>
        <v>0</v>
      </c>
      <c r="AH859" s="77">
        <f t="shared" si="112"/>
        <v>0</v>
      </c>
      <c r="AI859" s="77">
        <f t="shared" si="112"/>
        <v>0</v>
      </c>
      <c r="AJ859" s="203"/>
      <c r="AK859" s="203"/>
      <c r="AL859" s="203"/>
      <c r="AM859" s="203"/>
      <c r="AN859" t="s">
        <v>475</v>
      </c>
      <c r="AO859" t="s">
        <v>475</v>
      </c>
      <c r="AP859" t="s">
        <v>475</v>
      </c>
    </row>
    <row r="860" spans="1:42" customFormat="1" x14ac:dyDescent="0.25">
      <c r="A860" s="198">
        <v>45291</v>
      </c>
      <c r="B860" t="s">
        <v>2363</v>
      </c>
      <c r="C860" t="s">
        <v>2364</v>
      </c>
      <c r="D860" s="5">
        <f t="shared" si="119"/>
        <v>109599.09</v>
      </c>
      <c r="E860" s="199">
        <v>1</v>
      </c>
      <c r="F860" s="5">
        <v>279076.37</v>
      </c>
      <c r="G860" s="5">
        <v>169477.28</v>
      </c>
      <c r="H860" s="1" t="s">
        <v>24</v>
      </c>
      <c r="I860" t="s">
        <v>473</v>
      </c>
      <c r="J860" t="s">
        <v>474</v>
      </c>
      <c r="K860">
        <v>0</v>
      </c>
      <c r="L860" t="s">
        <v>473</v>
      </c>
      <c r="M860" t="s">
        <v>473</v>
      </c>
      <c r="N860" t="s">
        <v>23</v>
      </c>
      <c r="O860" s="5" t="str">
        <f t="shared" si="114"/>
        <v>N</v>
      </c>
      <c r="P860" t="s">
        <v>475</v>
      </c>
      <c r="Q860" s="200" t="s">
        <v>475</v>
      </c>
      <c r="R860" s="200" t="str">
        <f t="shared" si="113"/>
        <v/>
      </c>
      <c r="S860" s="201"/>
      <c r="T860" t="s">
        <v>475</v>
      </c>
      <c r="U860" s="201"/>
      <c r="W860" s="201"/>
      <c r="X860" s="202">
        <v>0</v>
      </c>
      <c r="Y860" s="200" t="s">
        <v>475</v>
      </c>
      <c r="Z860" s="5" t="s">
        <v>475</v>
      </c>
      <c r="AA860" s="200" t="str">
        <f t="shared" si="115"/>
        <v/>
      </c>
      <c r="AB860" s="200" t="str">
        <f t="shared" si="116"/>
        <v/>
      </c>
      <c r="AC860" s="201"/>
      <c r="AD860" s="201"/>
      <c r="AE860" s="77">
        <f t="shared" si="117"/>
        <v>0</v>
      </c>
      <c r="AF860" s="77">
        <f t="shared" si="118"/>
        <v>0</v>
      </c>
      <c r="AG860" s="77">
        <f t="array" ref="AG860">IFERROR($D860*U,0)</f>
        <v>0</v>
      </c>
      <c r="AH860" s="77">
        <f t="shared" si="112"/>
        <v>0</v>
      </c>
      <c r="AI860" s="77">
        <f t="shared" si="112"/>
        <v>0</v>
      </c>
      <c r="AJ860" s="203"/>
      <c r="AK860" s="203"/>
      <c r="AL860" s="203"/>
      <c r="AM860" s="203"/>
      <c r="AN860" t="s">
        <v>475</v>
      </c>
      <c r="AO860" t="s">
        <v>475</v>
      </c>
      <c r="AP860" t="s">
        <v>475</v>
      </c>
    </row>
    <row r="861" spans="1:42" customFormat="1" x14ac:dyDescent="0.25">
      <c r="A861" s="198">
        <v>45291</v>
      </c>
      <c r="B861" t="s">
        <v>2365</v>
      </c>
      <c r="C861" t="s">
        <v>2366</v>
      </c>
      <c r="D861" s="5">
        <f t="shared" si="119"/>
        <v>301887.65000000002</v>
      </c>
      <c r="E861" s="199">
        <v>1</v>
      </c>
      <c r="F861" s="5">
        <v>844837.73</v>
      </c>
      <c r="G861" s="5">
        <v>542950.07999999996</v>
      </c>
      <c r="H861" s="1" t="s">
        <v>24</v>
      </c>
      <c r="I861" t="s">
        <v>473</v>
      </c>
      <c r="J861" t="s">
        <v>474</v>
      </c>
      <c r="K861">
        <v>0</v>
      </c>
      <c r="L861" t="s">
        <v>473</v>
      </c>
      <c r="M861" t="s">
        <v>473</v>
      </c>
      <c r="N861" t="s">
        <v>23</v>
      </c>
      <c r="O861" s="5" t="str">
        <f t="shared" si="114"/>
        <v>N</v>
      </c>
      <c r="P861" t="s">
        <v>475</v>
      </c>
      <c r="Q861" s="200" t="s">
        <v>475</v>
      </c>
      <c r="R861" s="200" t="str">
        <f t="shared" si="113"/>
        <v/>
      </c>
      <c r="S861" s="201"/>
      <c r="T861" t="s">
        <v>475</v>
      </c>
      <c r="U861" s="201"/>
      <c r="W861" s="201"/>
      <c r="X861" s="202">
        <v>0</v>
      </c>
      <c r="Y861" s="200" t="s">
        <v>475</v>
      </c>
      <c r="Z861" s="5" t="s">
        <v>475</v>
      </c>
      <c r="AA861" s="200" t="str">
        <f t="shared" si="115"/>
        <v/>
      </c>
      <c r="AB861" s="200" t="str">
        <f t="shared" si="116"/>
        <v/>
      </c>
      <c r="AC861" s="201"/>
      <c r="AD861" s="201"/>
      <c r="AE861" s="77">
        <f t="shared" si="117"/>
        <v>0</v>
      </c>
      <c r="AF861" s="77">
        <f t="shared" si="118"/>
        <v>0</v>
      </c>
      <c r="AG861" s="77">
        <f t="array" ref="AG861">IFERROR($D861*U,0)</f>
        <v>0</v>
      </c>
      <c r="AH861" s="77">
        <f t="shared" ref="AH861:AI924" si="120">IFERROR($D861*AA861,0)</f>
        <v>0</v>
      </c>
      <c r="AI861" s="77">
        <f t="shared" si="120"/>
        <v>0</v>
      </c>
      <c r="AJ861" s="203"/>
      <c r="AK861" s="203"/>
      <c r="AL861" s="203"/>
      <c r="AM861" s="203"/>
      <c r="AN861" t="s">
        <v>475</v>
      </c>
      <c r="AO861" t="s">
        <v>475</v>
      </c>
      <c r="AP861" t="s">
        <v>475</v>
      </c>
    </row>
    <row r="862" spans="1:42" customFormat="1" x14ac:dyDescent="0.25">
      <c r="A862" s="198">
        <v>45291</v>
      </c>
      <c r="B862" t="s">
        <v>2367</v>
      </c>
      <c r="C862" t="s">
        <v>2368</v>
      </c>
      <c r="D862" s="5">
        <f t="shared" si="119"/>
        <v>66626.550000000047</v>
      </c>
      <c r="E862" s="199">
        <v>1</v>
      </c>
      <c r="F862" s="5">
        <v>1304389.71</v>
      </c>
      <c r="G862" s="5">
        <v>1237763.1599999999</v>
      </c>
      <c r="H862" s="1" t="s">
        <v>23</v>
      </c>
      <c r="I862" t="s">
        <v>500</v>
      </c>
      <c r="J862" t="s">
        <v>474</v>
      </c>
      <c r="K862">
        <v>0</v>
      </c>
      <c r="L862" t="s">
        <v>500</v>
      </c>
      <c r="N862" t="s">
        <v>23</v>
      </c>
      <c r="O862" s="5" t="str">
        <f t="shared" si="114"/>
        <v>N</v>
      </c>
      <c r="P862" t="s">
        <v>475</v>
      </c>
      <c r="Q862" s="200" t="s">
        <v>475</v>
      </c>
      <c r="R862" s="200" t="str">
        <f t="shared" si="113"/>
        <v/>
      </c>
      <c r="S862" s="201"/>
      <c r="T862" t="s">
        <v>475</v>
      </c>
      <c r="U862" s="201"/>
      <c r="W862" s="201"/>
      <c r="X862" s="202">
        <v>0</v>
      </c>
      <c r="Y862" s="200" t="s">
        <v>475</v>
      </c>
      <c r="Z862" s="5" t="s">
        <v>475</v>
      </c>
      <c r="AA862" s="200" t="str">
        <f t="shared" si="115"/>
        <v/>
      </c>
      <c r="AB862" s="200" t="str">
        <f t="shared" si="116"/>
        <v/>
      </c>
      <c r="AC862" s="201"/>
      <c r="AD862" s="201"/>
      <c r="AE862" s="77">
        <f t="shared" si="117"/>
        <v>0</v>
      </c>
      <c r="AF862" s="77">
        <f t="shared" si="118"/>
        <v>0</v>
      </c>
      <c r="AG862" s="77">
        <f t="array" ref="AG862">IFERROR($D862*U,0)</f>
        <v>0</v>
      </c>
      <c r="AH862" s="77">
        <f t="shared" si="120"/>
        <v>0</v>
      </c>
      <c r="AI862" s="77">
        <f t="shared" si="120"/>
        <v>0</v>
      </c>
      <c r="AJ862" s="203"/>
      <c r="AK862" s="203"/>
      <c r="AL862" s="203"/>
      <c r="AM862" s="203"/>
      <c r="AN862" t="s">
        <v>475</v>
      </c>
      <c r="AO862" t="s">
        <v>475</v>
      </c>
      <c r="AP862" t="s">
        <v>475</v>
      </c>
    </row>
    <row r="863" spans="1:42" customFormat="1" x14ac:dyDescent="0.25">
      <c r="A863" s="198">
        <v>45291</v>
      </c>
      <c r="B863" t="s">
        <v>2369</v>
      </c>
      <c r="C863" t="s">
        <v>2370</v>
      </c>
      <c r="D863" s="5">
        <f t="shared" si="119"/>
        <v>73278.51999999999</v>
      </c>
      <c r="E863" s="199">
        <v>1</v>
      </c>
      <c r="F863" s="5">
        <v>239303.8</v>
      </c>
      <c r="G863" s="5">
        <v>166025.28</v>
      </c>
      <c r="H863" s="1" t="s">
        <v>23</v>
      </c>
      <c r="I863" t="s">
        <v>500</v>
      </c>
      <c r="J863" t="s">
        <v>474</v>
      </c>
      <c r="K863">
        <v>0</v>
      </c>
      <c r="L863" t="s">
        <v>500</v>
      </c>
      <c r="M863" s="208" t="s">
        <v>483</v>
      </c>
      <c r="N863" t="s">
        <v>23</v>
      </c>
      <c r="O863" s="5" t="str">
        <f t="shared" si="114"/>
        <v>N</v>
      </c>
      <c r="P863" t="s">
        <v>475</v>
      </c>
      <c r="Q863" s="200" t="s">
        <v>475</v>
      </c>
      <c r="R863" s="200" t="str">
        <f t="shared" si="113"/>
        <v/>
      </c>
      <c r="S863" s="201"/>
      <c r="T863" t="s">
        <v>475</v>
      </c>
      <c r="U863" s="201"/>
      <c r="W863" s="201"/>
      <c r="X863" s="202">
        <v>0</v>
      </c>
      <c r="Y863" s="200" t="s">
        <v>475</v>
      </c>
      <c r="Z863" s="5" t="s">
        <v>475</v>
      </c>
      <c r="AA863" s="200" t="str">
        <f t="shared" si="115"/>
        <v/>
      </c>
      <c r="AB863" s="200" t="str">
        <f t="shared" si="116"/>
        <v/>
      </c>
      <c r="AC863" s="201"/>
      <c r="AD863" s="201"/>
      <c r="AE863" s="77">
        <f t="shared" si="117"/>
        <v>0</v>
      </c>
      <c r="AF863" s="77">
        <f t="shared" si="118"/>
        <v>0</v>
      </c>
      <c r="AG863" s="77">
        <f t="array" ref="AG863">IFERROR($D863*U,0)</f>
        <v>0</v>
      </c>
      <c r="AH863" s="77">
        <f t="shared" si="120"/>
        <v>0</v>
      </c>
      <c r="AI863" s="77">
        <f t="shared" si="120"/>
        <v>0</v>
      </c>
      <c r="AJ863" s="203"/>
      <c r="AK863" s="203"/>
      <c r="AL863" s="203"/>
      <c r="AM863" s="203"/>
      <c r="AN863" t="s">
        <v>25</v>
      </c>
      <c r="AO863" t="s">
        <v>2371</v>
      </c>
      <c r="AP863" t="s">
        <v>475</v>
      </c>
    </row>
    <row r="864" spans="1:42" customFormat="1" x14ac:dyDescent="0.25">
      <c r="A864" s="198">
        <v>45291</v>
      </c>
      <c r="B864" t="s">
        <v>2372</v>
      </c>
      <c r="C864" t="s">
        <v>2373</v>
      </c>
      <c r="D864" s="5">
        <f t="shared" si="119"/>
        <v>94252.20000000007</v>
      </c>
      <c r="E864" s="199">
        <v>1</v>
      </c>
      <c r="F864" s="5">
        <v>801218.9</v>
      </c>
      <c r="G864" s="5">
        <v>706966.7</v>
      </c>
      <c r="H864" s="1" t="s">
        <v>23</v>
      </c>
      <c r="I864" t="s">
        <v>500</v>
      </c>
      <c r="J864" t="s">
        <v>474</v>
      </c>
      <c r="K864">
        <v>0</v>
      </c>
      <c r="L864" t="s">
        <v>500</v>
      </c>
      <c r="N864" t="s">
        <v>23</v>
      </c>
      <c r="O864" s="5" t="str">
        <f t="shared" si="114"/>
        <v>N</v>
      </c>
      <c r="P864" t="s">
        <v>475</v>
      </c>
      <c r="Q864" s="200" t="s">
        <v>475</v>
      </c>
      <c r="R864" s="200" t="str">
        <f t="shared" si="113"/>
        <v/>
      </c>
      <c r="S864" s="201"/>
      <c r="T864" t="s">
        <v>475</v>
      </c>
      <c r="U864" s="201"/>
      <c r="W864" s="201"/>
      <c r="X864" s="202">
        <v>0</v>
      </c>
      <c r="Y864" s="200" t="s">
        <v>475</v>
      </c>
      <c r="Z864" s="5" t="s">
        <v>475</v>
      </c>
      <c r="AA864" s="200" t="str">
        <f t="shared" si="115"/>
        <v/>
      </c>
      <c r="AB864" s="200" t="str">
        <f t="shared" si="116"/>
        <v/>
      </c>
      <c r="AC864" s="201"/>
      <c r="AD864" s="201"/>
      <c r="AE864" s="77">
        <f t="shared" si="117"/>
        <v>0</v>
      </c>
      <c r="AF864" s="77">
        <f t="shared" si="118"/>
        <v>0</v>
      </c>
      <c r="AG864" s="77">
        <f t="array" ref="AG864">IFERROR($D864*U,0)</f>
        <v>0</v>
      </c>
      <c r="AH864" s="77">
        <f t="shared" si="120"/>
        <v>0</v>
      </c>
      <c r="AI864" s="77">
        <f t="shared" si="120"/>
        <v>0</v>
      </c>
      <c r="AJ864" s="203"/>
      <c r="AK864" s="203"/>
      <c r="AL864" s="203"/>
      <c r="AM864" s="203"/>
      <c r="AN864" t="s">
        <v>475</v>
      </c>
      <c r="AO864" t="s">
        <v>475</v>
      </c>
      <c r="AP864" t="s">
        <v>475</v>
      </c>
    </row>
    <row r="865" spans="1:42" customFormat="1" x14ac:dyDescent="0.25">
      <c r="A865" s="198">
        <v>45291</v>
      </c>
      <c r="B865" t="s">
        <v>2374</v>
      </c>
      <c r="C865" t="s">
        <v>2375</v>
      </c>
      <c r="D865" s="5">
        <f t="shared" si="119"/>
        <v>0</v>
      </c>
      <c r="E865" s="199">
        <v>1</v>
      </c>
      <c r="F865" s="5">
        <v>296572.43</v>
      </c>
      <c r="G865" s="5">
        <v>304103.15999999997</v>
      </c>
      <c r="H865" s="1" t="s">
        <v>24</v>
      </c>
      <c r="I865" t="s">
        <v>473</v>
      </c>
      <c r="J865" t="s">
        <v>474</v>
      </c>
      <c r="K865">
        <v>0</v>
      </c>
      <c r="L865" t="s">
        <v>473</v>
      </c>
      <c r="M865" t="s">
        <v>473</v>
      </c>
      <c r="N865" t="s">
        <v>23</v>
      </c>
      <c r="O865" s="5" t="str">
        <f t="shared" si="114"/>
        <v>N</v>
      </c>
      <c r="P865" t="s">
        <v>475</v>
      </c>
      <c r="Q865" s="200" t="s">
        <v>475</v>
      </c>
      <c r="R865" s="200" t="str">
        <f t="shared" si="113"/>
        <v/>
      </c>
      <c r="S865" s="201"/>
      <c r="T865" t="s">
        <v>475</v>
      </c>
      <c r="U865" s="201"/>
      <c r="W865" s="201"/>
      <c r="X865" s="202">
        <v>0</v>
      </c>
      <c r="Y865" s="200" t="s">
        <v>475</v>
      </c>
      <c r="Z865" s="5" t="s">
        <v>475</v>
      </c>
      <c r="AA865" s="200" t="str">
        <f t="shared" si="115"/>
        <v/>
      </c>
      <c r="AB865" s="200" t="str">
        <f t="shared" si="116"/>
        <v/>
      </c>
      <c r="AC865" s="201"/>
      <c r="AD865" s="201"/>
      <c r="AE865" s="77">
        <f t="shared" si="117"/>
        <v>0</v>
      </c>
      <c r="AF865" s="77">
        <f t="shared" si="118"/>
        <v>0</v>
      </c>
      <c r="AG865" s="77">
        <f t="array" ref="AG865">IFERROR($D865*U,0)</f>
        <v>0</v>
      </c>
      <c r="AH865" s="77">
        <f t="shared" si="120"/>
        <v>0</v>
      </c>
      <c r="AI865" s="77">
        <f t="shared" si="120"/>
        <v>0</v>
      </c>
      <c r="AJ865" s="203"/>
      <c r="AK865" s="203"/>
      <c r="AL865" s="203"/>
      <c r="AM865" s="203"/>
      <c r="AN865" t="s">
        <v>475</v>
      </c>
      <c r="AO865" t="s">
        <v>475</v>
      </c>
      <c r="AP865" t="s">
        <v>475</v>
      </c>
    </row>
    <row r="866" spans="1:42" customFormat="1" x14ac:dyDescent="0.25">
      <c r="A866" s="198">
        <v>45291</v>
      </c>
      <c r="B866" t="s">
        <v>2376</v>
      </c>
      <c r="C866" t="s">
        <v>2377</v>
      </c>
      <c r="D866" s="5">
        <f t="shared" si="119"/>
        <v>421480.92</v>
      </c>
      <c r="E866" s="199">
        <v>0</v>
      </c>
      <c r="F866" s="5">
        <v>421480.92</v>
      </c>
      <c r="G866" s="5">
        <v>0</v>
      </c>
      <c r="H866" s="1" t="s">
        <v>23</v>
      </c>
      <c r="I866" t="s">
        <v>500</v>
      </c>
      <c r="J866" t="s">
        <v>474</v>
      </c>
      <c r="K866">
        <v>0</v>
      </c>
      <c r="L866" t="s">
        <v>500</v>
      </c>
      <c r="M866" s="208" t="s">
        <v>506</v>
      </c>
      <c r="N866" t="s">
        <v>23</v>
      </c>
      <c r="O866" s="5" t="str">
        <f t="shared" si="114"/>
        <v>N</v>
      </c>
      <c r="P866" t="s">
        <v>475</v>
      </c>
      <c r="Q866" s="200" t="s">
        <v>475</v>
      </c>
      <c r="R866" s="200" t="str">
        <f t="shared" ref="R866:R904" si="121">IFERROR(V866*Q866,"")</f>
        <v/>
      </c>
      <c r="S866" s="201"/>
      <c r="T866" t="s">
        <v>475</v>
      </c>
      <c r="U866" s="201"/>
      <c r="W866" s="201"/>
      <c r="X866" s="202">
        <v>0</v>
      </c>
      <c r="Y866" s="200" t="s">
        <v>475</v>
      </c>
      <c r="Z866" s="5" t="s">
        <v>475</v>
      </c>
      <c r="AA866" s="200" t="str">
        <f t="shared" si="115"/>
        <v/>
      </c>
      <c r="AB866" s="200" t="str">
        <f t="shared" si="116"/>
        <v/>
      </c>
      <c r="AC866" s="201"/>
      <c r="AD866" s="201"/>
      <c r="AE866" s="77">
        <f t="shared" si="117"/>
        <v>0</v>
      </c>
      <c r="AF866" s="77">
        <f t="shared" si="118"/>
        <v>0</v>
      </c>
      <c r="AG866" s="77">
        <f t="array" ref="AG866">IFERROR($D866*U,0)</f>
        <v>0</v>
      </c>
      <c r="AH866" s="77">
        <f t="shared" si="120"/>
        <v>0</v>
      </c>
      <c r="AI866" s="77">
        <f t="shared" si="120"/>
        <v>0</v>
      </c>
      <c r="AJ866" s="203"/>
      <c r="AK866" s="203"/>
      <c r="AL866" s="203"/>
      <c r="AM866" s="203"/>
      <c r="AN866" t="s">
        <v>22</v>
      </c>
      <c r="AO866" t="s">
        <v>2378</v>
      </c>
      <c r="AP866" t="s">
        <v>475</v>
      </c>
    </row>
    <row r="867" spans="1:42" customFormat="1" x14ac:dyDescent="0.25">
      <c r="A867" s="198">
        <v>45291</v>
      </c>
      <c r="B867" t="s">
        <v>2379</v>
      </c>
      <c r="C867" t="s">
        <v>2380</v>
      </c>
      <c r="D867" s="5">
        <f t="shared" si="119"/>
        <v>8727657.2100000009</v>
      </c>
      <c r="E867" s="199">
        <v>1</v>
      </c>
      <c r="F867" s="5">
        <v>8979618.620000001</v>
      </c>
      <c r="G867" s="5">
        <v>251961.41</v>
      </c>
      <c r="H867" s="1" t="s">
        <v>23</v>
      </c>
      <c r="I867" t="s">
        <v>500</v>
      </c>
      <c r="J867" t="s">
        <v>474</v>
      </c>
      <c r="K867">
        <v>0</v>
      </c>
      <c r="L867" t="s">
        <v>500</v>
      </c>
      <c r="M867" s="208" t="s">
        <v>506</v>
      </c>
      <c r="N867" t="s">
        <v>23</v>
      </c>
      <c r="O867" s="5" t="str">
        <f t="shared" si="114"/>
        <v>N</v>
      </c>
      <c r="P867" t="s">
        <v>475</v>
      </c>
      <c r="Q867" s="200" t="s">
        <v>475</v>
      </c>
      <c r="R867" s="200" t="str">
        <f t="shared" si="121"/>
        <v/>
      </c>
      <c r="S867" s="201"/>
      <c r="T867" t="s">
        <v>475</v>
      </c>
      <c r="U867" s="201"/>
      <c r="W867" s="201"/>
      <c r="X867" s="202">
        <v>0</v>
      </c>
      <c r="Y867" s="200" t="s">
        <v>475</v>
      </c>
      <c r="Z867" s="5" t="s">
        <v>475</v>
      </c>
      <c r="AA867" s="200" t="str">
        <f t="shared" si="115"/>
        <v/>
      </c>
      <c r="AB867" s="200" t="str">
        <f t="shared" si="116"/>
        <v/>
      </c>
      <c r="AC867" s="201"/>
      <c r="AD867" s="201"/>
      <c r="AE867" s="77">
        <f t="shared" si="117"/>
        <v>0</v>
      </c>
      <c r="AF867" s="77">
        <f t="shared" si="118"/>
        <v>0</v>
      </c>
      <c r="AG867" s="77">
        <f t="array" ref="AG867">IFERROR($D867*U,0)</f>
        <v>0</v>
      </c>
      <c r="AH867" s="77">
        <f t="shared" si="120"/>
        <v>0</v>
      </c>
      <c r="AI867" s="77">
        <f t="shared" si="120"/>
        <v>0</v>
      </c>
      <c r="AJ867" s="203"/>
      <c r="AK867" s="203"/>
      <c r="AL867" s="203"/>
      <c r="AM867" s="203"/>
      <c r="AN867" t="s">
        <v>22</v>
      </c>
      <c r="AO867" t="s">
        <v>543</v>
      </c>
    </row>
    <row r="868" spans="1:42" customFormat="1" x14ac:dyDescent="0.25">
      <c r="A868" s="198">
        <v>45291</v>
      </c>
      <c r="B868" t="s">
        <v>2381</v>
      </c>
      <c r="C868" t="s">
        <v>2382</v>
      </c>
      <c r="D868" s="5">
        <f t="shared" si="119"/>
        <v>36710.569999999992</v>
      </c>
      <c r="E868" s="199">
        <v>1</v>
      </c>
      <c r="F868" s="5">
        <v>38621.939999999995</v>
      </c>
      <c r="G868" s="5">
        <v>1911.37</v>
      </c>
      <c r="H868" s="1" t="s">
        <v>24</v>
      </c>
      <c r="I868" t="s">
        <v>473</v>
      </c>
      <c r="J868" t="s">
        <v>474</v>
      </c>
      <c r="K868">
        <v>0</v>
      </c>
      <c r="L868" t="s">
        <v>473</v>
      </c>
      <c r="M868" t="s">
        <v>473</v>
      </c>
      <c r="N868" t="s">
        <v>23</v>
      </c>
      <c r="O868" s="5" t="str">
        <f t="shared" si="114"/>
        <v>N</v>
      </c>
      <c r="P868" t="s">
        <v>475</v>
      </c>
      <c r="Q868" s="200" t="s">
        <v>475</v>
      </c>
      <c r="R868" s="200" t="str">
        <f t="shared" si="121"/>
        <v/>
      </c>
      <c r="S868" s="201"/>
      <c r="T868" t="s">
        <v>475</v>
      </c>
      <c r="U868" s="201"/>
      <c r="W868" s="201"/>
      <c r="X868" s="202">
        <v>0</v>
      </c>
      <c r="Y868" s="200" t="s">
        <v>475</v>
      </c>
      <c r="Z868" s="5" t="s">
        <v>475</v>
      </c>
      <c r="AA868" s="200" t="str">
        <f t="shared" si="115"/>
        <v/>
      </c>
      <c r="AB868" s="200" t="str">
        <f t="shared" si="116"/>
        <v/>
      </c>
      <c r="AC868" s="201"/>
      <c r="AD868" s="201"/>
      <c r="AE868" s="77">
        <f t="shared" si="117"/>
        <v>0</v>
      </c>
      <c r="AF868" s="77">
        <f t="shared" si="118"/>
        <v>0</v>
      </c>
      <c r="AG868" s="77">
        <f t="array" ref="AG868">IFERROR($D868*U,0)</f>
        <v>0</v>
      </c>
      <c r="AH868" s="77">
        <f t="shared" si="120"/>
        <v>0</v>
      </c>
      <c r="AI868" s="77">
        <f t="shared" si="120"/>
        <v>0</v>
      </c>
      <c r="AJ868" s="203"/>
      <c r="AK868" s="203"/>
      <c r="AL868" s="203"/>
      <c r="AM868" s="203"/>
      <c r="AN868" t="s">
        <v>475</v>
      </c>
      <c r="AO868" t="s">
        <v>475</v>
      </c>
      <c r="AP868" t="s">
        <v>475</v>
      </c>
    </row>
    <row r="869" spans="1:42" customFormat="1" x14ac:dyDescent="0.25">
      <c r="A869" s="198">
        <v>45291</v>
      </c>
      <c r="B869" t="s">
        <v>2383</v>
      </c>
      <c r="C869" t="s">
        <v>2384</v>
      </c>
      <c r="D869" s="5">
        <f t="shared" si="119"/>
        <v>975066.61999999988</v>
      </c>
      <c r="E869" s="199">
        <v>0</v>
      </c>
      <c r="F869" s="5">
        <v>975066.61999999988</v>
      </c>
      <c r="G869" s="5">
        <v>0</v>
      </c>
      <c r="H869" s="1" t="s">
        <v>23</v>
      </c>
      <c r="I869" t="s">
        <v>500</v>
      </c>
      <c r="J869" t="s">
        <v>504</v>
      </c>
      <c r="K869">
        <v>1</v>
      </c>
      <c r="L869" t="s">
        <v>500</v>
      </c>
      <c r="N869" t="s">
        <v>24</v>
      </c>
      <c r="O869" s="5" t="str">
        <f t="shared" si="114"/>
        <v>N</v>
      </c>
      <c r="P869" t="s">
        <v>475</v>
      </c>
      <c r="Q869" s="200" t="s">
        <v>475</v>
      </c>
      <c r="R869" s="200" t="str">
        <f t="shared" si="121"/>
        <v/>
      </c>
      <c r="S869" s="201"/>
      <c r="T869" t="s">
        <v>475</v>
      </c>
      <c r="U869" s="201"/>
      <c r="W869" s="201"/>
      <c r="X869" s="202">
        <v>0</v>
      </c>
      <c r="Y869" s="200" t="s">
        <v>475</v>
      </c>
      <c r="Z869" s="5" t="s">
        <v>475</v>
      </c>
      <c r="AA869" s="200" t="str">
        <f t="shared" si="115"/>
        <v/>
      </c>
      <c r="AB869" s="200" t="str">
        <f t="shared" si="116"/>
        <v/>
      </c>
      <c r="AC869" s="201"/>
      <c r="AD869" s="201"/>
      <c r="AE869" s="77">
        <f t="shared" si="117"/>
        <v>0</v>
      </c>
      <c r="AF869" s="77">
        <f t="shared" si="118"/>
        <v>0</v>
      </c>
      <c r="AG869" s="77">
        <f t="array" ref="AG869">IFERROR($D869*U,0)</f>
        <v>0</v>
      </c>
      <c r="AH869" s="77">
        <f t="shared" si="120"/>
        <v>0</v>
      </c>
      <c r="AI869" s="77">
        <f t="shared" si="120"/>
        <v>0</v>
      </c>
      <c r="AJ869" s="203"/>
      <c r="AK869" s="203"/>
      <c r="AL869" s="203"/>
      <c r="AM869" s="203"/>
      <c r="AN869" t="s">
        <v>475</v>
      </c>
      <c r="AO869" t="s">
        <v>475</v>
      </c>
      <c r="AP869" t="s">
        <v>475</v>
      </c>
    </row>
    <row r="870" spans="1:42" customFormat="1" x14ac:dyDescent="0.25">
      <c r="A870" s="198">
        <v>45291</v>
      </c>
      <c r="B870" t="s">
        <v>2385</v>
      </c>
      <c r="C870" t="s">
        <v>2386</v>
      </c>
      <c r="D870" s="5">
        <f t="shared" si="119"/>
        <v>289047.06000000006</v>
      </c>
      <c r="E870" s="199">
        <v>1</v>
      </c>
      <c r="F870" s="5">
        <v>987731.78</v>
      </c>
      <c r="G870" s="5">
        <v>698684.72</v>
      </c>
      <c r="H870" s="1" t="s">
        <v>24</v>
      </c>
      <c r="I870" t="s">
        <v>473</v>
      </c>
      <c r="J870" t="s">
        <v>474</v>
      </c>
      <c r="K870">
        <v>0</v>
      </c>
      <c r="L870" t="s">
        <v>473</v>
      </c>
      <c r="M870" t="s">
        <v>473</v>
      </c>
      <c r="N870" t="s">
        <v>23</v>
      </c>
      <c r="O870" s="5" t="str">
        <f t="shared" si="114"/>
        <v>N</v>
      </c>
      <c r="P870" t="s">
        <v>475</v>
      </c>
      <c r="Q870" s="200" t="s">
        <v>475</v>
      </c>
      <c r="R870" s="200" t="str">
        <f t="shared" si="121"/>
        <v/>
      </c>
      <c r="S870" s="201"/>
      <c r="T870" t="s">
        <v>475</v>
      </c>
      <c r="U870" s="201"/>
      <c r="W870" s="201"/>
      <c r="X870" s="202">
        <v>0</v>
      </c>
      <c r="Y870" s="200" t="s">
        <v>475</v>
      </c>
      <c r="Z870" s="5" t="s">
        <v>475</v>
      </c>
      <c r="AA870" s="200" t="str">
        <f t="shared" si="115"/>
        <v/>
      </c>
      <c r="AB870" s="200" t="str">
        <f t="shared" si="116"/>
        <v/>
      </c>
      <c r="AC870" s="201"/>
      <c r="AD870" s="201"/>
      <c r="AE870" s="77">
        <f t="shared" si="117"/>
        <v>0</v>
      </c>
      <c r="AF870" s="77">
        <f t="shared" si="118"/>
        <v>0</v>
      </c>
      <c r="AG870" s="77">
        <f t="array" ref="AG870">IFERROR($D870*U,0)</f>
        <v>0</v>
      </c>
      <c r="AH870" s="77">
        <f t="shared" si="120"/>
        <v>0</v>
      </c>
      <c r="AI870" s="77">
        <f t="shared" si="120"/>
        <v>0</v>
      </c>
      <c r="AJ870" s="203"/>
      <c r="AK870" s="203"/>
      <c r="AL870" s="203"/>
      <c r="AM870" s="203"/>
      <c r="AN870" t="s">
        <v>475</v>
      </c>
      <c r="AO870" t="s">
        <v>475</v>
      </c>
      <c r="AP870" t="s">
        <v>475</v>
      </c>
    </row>
    <row r="871" spans="1:42" customFormat="1" x14ac:dyDescent="0.25">
      <c r="A871" s="198">
        <v>45291</v>
      </c>
      <c r="B871" t="s">
        <v>2387</v>
      </c>
      <c r="C871" t="s">
        <v>2388</v>
      </c>
      <c r="D871" s="5">
        <f t="shared" si="119"/>
        <v>274894.44999999995</v>
      </c>
      <c r="E871" s="199">
        <v>1</v>
      </c>
      <c r="F871" s="5">
        <v>278842.83999999997</v>
      </c>
      <c r="G871" s="5">
        <v>3948.39</v>
      </c>
      <c r="H871" s="1" t="s">
        <v>24</v>
      </c>
      <c r="I871" t="s">
        <v>473</v>
      </c>
      <c r="J871" t="s">
        <v>474</v>
      </c>
      <c r="K871">
        <v>0</v>
      </c>
      <c r="L871" t="s">
        <v>473</v>
      </c>
      <c r="M871" t="s">
        <v>473</v>
      </c>
      <c r="N871" t="s">
        <v>23</v>
      </c>
      <c r="O871" s="5" t="str">
        <f t="shared" si="114"/>
        <v>N</v>
      </c>
      <c r="P871" t="s">
        <v>475</v>
      </c>
      <c r="Q871" s="200" t="s">
        <v>475</v>
      </c>
      <c r="R871" s="200" t="str">
        <f t="shared" si="121"/>
        <v/>
      </c>
      <c r="S871" s="201"/>
      <c r="T871" t="s">
        <v>475</v>
      </c>
      <c r="U871" s="201"/>
      <c r="W871" s="201"/>
      <c r="X871" s="202">
        <v>0</v>
      </c>
      <c r="Y871" s="200" t="s">
        <v>475</v>
      </c>
      <c r="Z871" s="5" t="s">
        <v>475</v>
      </c>
      <c r="AA871" s="200" t="str">
        <f t="shared" si="115"/>
        <v/>
      </c>
      <c r="AB871" s="200" t="str">
        <f t="shared" si="116"/>
        <v/>
      </c>
      <c r="AC871" s="201"/>
      <c r="AD871" s="201"/>
      <c r="AE871" s="77">
        <f t="shared" si="117"/>
        <v>0</v>
      </c>
      <c r="AF871" s="77">
        <f t="shared" si="118"/>
        <v>0</v>
      </c>
      <c r="AG871" s="77">
        <f t="array" ref="AG871">IFERROR($D871*U,0)</f>
        <v>0</v>
      </c>
      <c r="AH871" s="77">
        <f t="shared" si="120"/>
        <v>0</v>
      </c>
      <c r="AI871" s="77">
        <f t="shared" si="120"/>
        <v>0</v>
      </c>
      <c r="AJ871" s="203"/>
      <c r="AK871" s="203"/>
      <c r="AL871" s="203"/>
      <c r="AM871" s="203"/>
      <c r="AN871" t="s">
        <v>475</v>
      </c>
      <c r="AO871" t="s">
        <v>475</v>
      </c>
      <c r="AP871" t="s">
        <v>475</v>
      </c>
    </row>
    <row r="872" spans="1:42" customFormat="1" x14ac:dyDescent="0.25">
      <c r="A872" s="198">
        <v>45291</v>
      </c>
      <c r="B872" t="s">
        <v>2389</v>
      </c>
      <c r="C872" t="s">
        <v>2390</v>
      </c>
      <c r="D872" s="5">
        <f t="shared" si="119"/>
        <v>0</v>
      </c>
      <c r="E872" s="199">
        <v>1</v>
      </c>
      <c r="F872" s="5">
        <v>101680.9</v>
      </c>
      <c r="G872" s="5">
        <v>102136.78</v>
      </c>
      <c r="H872" s="1" t="s">
        <v>23</v>
      </c>
      <c r="I872" t="s">
        <v>500</v>
      </c>
      <c r="J872" t="s">
        <v>790</v>
      </c>
      <c r="K872">
        <v>1</v>
      </c>
      <c r="L872" t="s">
        <v>500</v>
      </c>
      <c r="N872" t="s">
        <v>24</v>
      </c>
      <c r="O872" s="5" t="str">
        <f t="shared" si="114"/>
        <v>N</v>
      </c>
      <c r="P872" t="s">
        <v>475</v>
      </c>
      <c r="Q872" s="200" t="s">
        <v>475</v>
      </c>
      <c r="R872" s="200" t="str">
        <f t="shared" si="121"/>
        <v/>
      </c>
      <c r="S872" s="201"/>
      <c r="T872" t="s">
        <v>475</v>
      </c>
      <c r="U872" s="201"/>
      <c r="W872" s="201"/>
      <c r="X872" s="202">
        <v>0</v>
      </c>
      <c r="Y872" s="200" t="s">
        <v>475</v>
      </c>
      <c r="Z872" s="5" t="s">
        <v>475</v>
      </c>
      <c r="AA872" s="200" t="str">
        <f t="shared" si="115"/>
        <v/>
      </c>
      <c r="AB872" s="200" t="str">
        <f t="shared" si="116"/>
        <v/>
      </c>
      <c r="AC872" s="201"/>
      <c r="AD872" s="201"/>
      <c r="AE872" s="77">
        <f t="shared" si="117"/>
        <v>0</v>
      </c>
      <c r="AF872" s="77">
        <f t="shared" si="118"/>
        <v>0</v>
      </c>
      <c r="AG872" s="77">
        <f t="array" ref="AG872">IFERROR($D872*U,0)</f>
        <v>0</v>
      </c>
      <c r="AH872" s="77">
        <f t="shared" si="120"/>
        <v>0</v>
      </c>
      <c r="AI872" s="77">
        <f t="shared" si="120"/>
        <v>0</v>
      </c>
      <c r="AJ872" s="203"/>
      <c r="AK872" s="203"/>
      <c r="AL872" s="203"/>
      <c r="AM872" s="203"/>
      <c r="AN872" t="s">
        <v>475</v>
      </c>
      <c r="AO872" t="s">
        <v>475</v>
      </c>
      <c r="AP872" t="s">
        <v>475</v>
      </c>
    </row>
    <row r="873" spans="1:42" customFormat="1" x14ac:dyDescent="0.25">
      <c r="A873" s="198">
        <v>45291</v>
      </c>
      <c r="B873" t="s">
        <v>2391</v>
      </c>
      <c r="C873" t="s">
        <v>2392</v>
      </c>
      <c r="D873" s="5">
        <f t="shared" si="119"/>
        <v>1720663.17</v>
      </c>
      <c r="E873" s="199">
        <v>0</v>
      </c>
      <c r="F873" s="5">
        <v>1720663.17</v>
      </c>
      <c r="G873" s="5">
        <v>0</v>
      </c>
      <c r="H873" s="1" t="s">
        <v>23</v>
      </c>
      <c r="I873" t="s">
        <v>500</v>
      </c>
      <c r="J873" t="s">
        <v>504</v>
      </c>
      <c r="K873">
        <v>1</v>
      </c>
      <c r="L873" t="s">
        <v>500</v>
      </c>
      <c r="N873" t="s">
        <v>24</v>
      </c>
      <c r="O873" s="5" t="str">
        <f t="shared" si="114"/>
        <v>N</v>
      </c>
      <c r="P873" t="s">
        <v>475</v>
      </c>
      <c r="Q873" s="200" t="s">
        <v>475</v>
      </c>
      <c r="R873" s="200" t="str">
        <f t="shared" si="121"/>
        <v/>
      </c>
      <c r="S873" s="201"/>
      <c r="T873" t="s">
        <v>475</v>
      </c>
      <c r="U873" s="201"/>
      <c r="W873" s="201"/>
      <c r="X873" s="202">
        <v>0</v>
      </c>
      <c r="Y873" s="200" t="s">
        <v>475</v>
      </c>
      <c r="Z873" s="5" t="s">
        <v>475</v>
      </c>
      <c r="AA873" s="200" t="str">
        <f t="shared" si="115"/>
        <v/>
      </c>
      <c r="AB873" s="200" t="str">
        <f t="shared" si="116"/>
        <v/>
      </c>
      <c r="AC873" s="201"/>
      <c r="AD873" s="201"/>
      <c r="AE873" s="77">
        <f t="shared" si="117"/>
        <v>0</v>
      </c>
      <c r="AF873" s="77">
        <f t="shared" si="118"/>
        <v>0</v>
      </c>
      <c r="AG873" s="77">
        <f t="array" ref="AG873">IFERROR($D873*U,0)</f>
        <v>0</v>
      </c>
      <c r="AH873" s="77">
        <f t="shared" si="120"/>
        <v>0</v>
      </c>
      <c r="AI873" s="77">
        <f t="shared" si="120"/>
        <v>0</v>
      </c>
      <c r="AJ873" s="203"/>
      <c r="AK873" s="203"/>
      <c r="AL873" s="203"/>
      <c r="AM873" s="203"/>
      <c r="AN873" t="s">
        <v>475</v>
      </c>
      <c r="AO873" t="s">
        <v>475</v>
      </c>
      <c r="AP873" t="s">
        <v>475</v>
      </c>
    </row>
    <row r="874" spans="1:42" customFormat="1" x14ac:dyDescent="0.25">
      <c r="A874" s="198">
        <v>45291</v>
      </c>
      <c r="B874" t="s">
        <v>2393</v>
      </c>
      <c r="C874" t="s">
        <v>2394</v>
      </c>
      <c r="D874" s="5">
        <f t="shared" si="119"/>
        <v>155482.44</v>
      </c>
      <c r="E874" s="199">
        <v>0</v>
      </c>
      <c r="F874" s="5">
        <v>155482.44</v>
      </c>
      <c r="G874" s="5">
        <v>0</v>
      </c>
      <c r="H874" s="1" t="s">
        <v>23</v>
      </c>
      <c r="I874" t="s">
        <v>500</v>
      </c>
      <c r="J874" t="s">
        <v>474</v>
      </c>
      <c r="K874">
        <v>0</v>
      </c>
      <c r="L874" t="s">
        <v>500</v>
      </c>
      <c r="N874" t="s">
        <v>23</v>
      </c>
      <c r="O874" s="5" t="str">
        <f t="shared" si="114"/>
        <v>N</v>
      </c>
      <c r="P874" t="s">
        <v>475</v>
      </c>
      <c r="Q874" s="200" t="s">
        <v>475</v>
      </c>
      <c r="R874" s="200" t="str">
        <f t="shared" si="121"/>
        <v/>
      </c>
      <c r="S874" s="201"/>
      <c r="T874" t="s">
        <v>475</v>
      </c>
      <c r="U874" s="201"/>
      <c r="W874" s="201"/>
      <c r="X874" s="202">
        <v>0</v>
      </c>
      <c r="Y874" s="200" t="s">
        <v>475</v>
      </c>
      <c r="Z874" s="5" t="s">
        <v>475</v>
      </c>
      <c r="AA874" s="200" t="str">
        <f t="shared" si="115"/>
        <v/>
      </c>
      <c r="AB874" s="200" t="str">
        <f t="shared" si="116"/>
        <v/>
      </c>
      <c r="AC874" s="201"/>
      <c r="AD874" s="201"/>
      <c r="AE874" s="77">
        <f t="shared" si="117"/>
        <v>0</v>
      </c>
      <c r="AF874" s="77">
        <f t="shared" si="118"/>
        <v>0</v>
      </c>
      <c r="AG874" s="77">
        <f t="array" ref="AG874">IFERROR($D874*U,0)</f>
        <v>0</v>
      </c>
      <c r="AH874" s="77">
        <f t="shared" si="120"/>
        <v>0</v>
      </c>
      <c r="AI874" s="77">
        <f t="shared" si="120"/>
        <v>0</v>
      </c>
      <c r="AJ874" s="203"/>
      <c r="AK874" s="203"/>
      <c r="AL874" s="203"/>
      <c r="AM874" s="203"/>
      <c r="AN874" t="s">
        <v>475</v>
      </c>
      <c r="AO874" t="s">
        <v>475</v>
      </c>
      <c r="AP874" t="s">
        <v>475</v>
      </c>
    </row>
    <row r="875" spans="1:42" customFormat="1" x14ac:dyDescent="0.25">
      <c r="A875" s="198">
        <v>45291</v>
      </c>
      <c r="B875" t="s">
        <v>2395</v>
      </c>
      <c r="C875" t="s">
        <v>2396</v>
      </c>
      <c r="D875" s="5">
        <f t="shared" si="119"/>
        <v>264803.51</v>
      </c>
      <c r="E875" s="199">
        <v>1</v>
      </c>
      <c r="F875" s="5">
        <v>1303038.75</v>
      </c>
      <c r="G875" s="5">
        <v>1038235.24</v>
      </c>
      <c r="H875" s="1" t="s">
        <v>23</v>
      </c>
      <c r="I875" t="s">
        <v>500</v>
      </c>
      <c r="J875" t="s">
        <v>474</v>
      </c>
      <c r="K875">
        <v>0</v>
      </c>
      <c r="L875" t="s">
        <v>500</v>
      </c>
      <c r="N875" t="s">
        <v>23</v>
      </c>
      <c r="O875" s="5" t="str">
        <f t="shared" si="114"/>
        <v>N</v>
      </c>
      <c r="P875" t="s">
        <v>475</v>
      </c>
      <c r="Q875" s="200" t="s">
        <v>475</v>
      </c>
      <c r="R875" s="200" t="str">
        <f t="shared" si="121"/>
        <v/>
      </c>
      <c r="S875" s="201"/>
      <c r="T875" t="s">
        <v>475</v>
      </c>
      <c r="U875" s="201"/>
      <c r="W875" s="201"/>
      <c r="X875" s="202">
        <v>0</v>
      </c>
      <c r="Y875" s="200" t="s">
        <v>475</v>
      </c>
      <c r="Z875" s="5" t="s">
        <v>475</v>
      </c>
      <c r="AA875" s="200" t="str">
        <f t="shared" si="115"/>
        <v/>
      </c>
      <c r="AB875" s="200" t="str">
        <f t="shared" si="116"/>
        <v/>
      </c>
      <c r="AC875" s="201"/>
      <c r="AD875" s="201"/>
      <c r="AE875" s="77">
        <f t="shared" si="117"/>
        <v>0</v>
      </c>
      <c r="AF875" s="77">
        <f t="shared" si="118"/>
        <v>0</v>
      </c>
      <c r="AG875" s="77">
        <f t="array" ref="AG875">IFERROR($D875*U,0)</f>
        <v>0</v>
      </c>
      <c r="AH875" s="77">
        <f t="shared" si="120"/>
        <v>0</v>
      </c>
      <c r="AI875" s="77">
        <f t="shared" si="120"/>
        <v>0</v>
      </c>
      <c r="AJ875" s="203"/>
      <c r="AK875" s="203"/>
      <c r="AL875" s="203"/>
      <c r="AM875" s="203"/>
      <c r="AN875" t="s">
        <v>475</v>
      </c>
      <c r="AO875" t="s">
        <v>475</v>
      </c>
      <c r="AP875" t="s">
        <v>475</v>
      </c>
    </row>
    <row r="876" spans="1:42" customFormat="1" x14ac:dyDescent="0.25">
      <c r="A876" s="198">
        <v>45291</v>
      </c>
      <c r="B876" t="s">
        <v>2397</v>
      </c>
      <c r="C876" t="s">
        <v>2398</v>
      </c>
      <c r="D876" s="5">
        <f t="shared" si="119"/>
        <v>60315.449999999953</v>
      </c>
      <c r="E876" s="199">
        <v>1</v>
      </c>
      <c r="F876" s="5">
        <v>374524.85</v>
      </c>
      <c r="G876" s="5">
        <v>314209.40000000002</v>
      </c>
      <c r="H876" s="1" t="s">
        <v>23</v>
      </c>
      <c r="I876" t="s">
        <v>500</v>
      </c>
      <c r="J876" t="s">
        <v>474</v>
      </c>
      <c r="K876">
        <v>0</v>
      </c>
      <c r="L876" t="s">
        <v>500</v>
      </c>
      <c r="N876" t="s">
        <v>23</v>
      </c>
      <c r="O876" s="5" t="str">
        <f t="shared" si="114"/>
        <v>N</v>
      </c>
      <c r="P876" t="s">
        <v>475</v>
      </c>
      <c r="Q876" s="200" t="s">
        <v>475</v>
      </c>
      <c r="R876" s="200" t="str">
        <f t="shared" si="121"/>
        <v/>
      </c>
      <c r="S876" s="201"/>
      <c r="T876" t="s">
        <v>475</v>
      </c>
      <c r="U876" s="201"/>
      <c r="W876" s="201"/>
      <c r="X876" s="202">
        <v>0</v>
      </c>
      <c r="Y876" s="200" t="s">
        <v>475</v>
      </c>
      <c r="Z876" s="5" t="s">
        <v>475</v>
      </c>
      <c r="AA876" s="200" t="str">
        <f t="shared" si="115"/>
        <v/>
      </c>
      <c r="AB876" s="200" t="str">
        <f t="shared" si="116"/>
        <v/>
      </c>
      <c r="AC876" s="201"/>
      <c r="AD876" s="201"/>
      <c r="AE876" s="77">
        <f t="shared" si="117"/>
        <v>0</v>
      </c>
      <c r="AF876" s="77">
        <f t="shared" si="118"/>
        <v>0</v>
      </c>
      <c r="AG876" s="77">
        <f t="array" ref="AG876">IFERROR($D876*U,0)</f>
        <v>0</v>
      </c>
      <c r="AH876" s="77">
        <f t="shared" si="120"/>
        <v>0</v>
      </c>
      <c r="AI876" s="77">
        <f t="shared" si="120"/>
        <v>0</v>
      </c>
      <c r="AJ876" s="203"/>
      <c r="AK876" s="203"/>
      <c r="AL876" s="203"/>
      <c r="AM876" s="203"/>
      <c r="AN876" t="s">
        <v>475</v>
      </c>
      <c r="AO876" t="s">
        <v>475</v>
      </c>
      <c r="AP876" t="s">
        <v>475</v>
      </c>
    </row>
    <row r="877" spans="1:42" customFormat="1" x14ac:dyDescent="0.25">
      <c r="A877" s="198">
        <v>45291</v>
      </c>
      <c r="B877" t="s">
        <v>2399</v>
      </c>
      <c r="C877" t="s">
        <v>2400</v>
      </c>
      <c r="D877" s="5">
        <f t="shared" si="119"/>
        <v>93.93</v>
      </c>
      <c r="E877" s="199">
        <v>1</v>
      </c>
      <c r="F877" s="5">
        <v>417.72</v>
      </c>
      <c r="G877" s="5">
        <v>323.79000000000002</v>
      </c>
      <c r="H877" s="1" t="s">
        <v>24</v>
      </c>
      <c r="I877" t="s">
        <v>473</v>
      </c>
      <c r="J877" t="s">
        <v>474</v>
      </c>
      <c r="K877">
        <v>0</v>
      </c>
      <c r="L877" t="s">
        <v>473</v>
      </c>
      <c r="M877" t="s">
        <v>473</v>
      </c>
      <c r="N877" t="s">
        <v>23</v>
      </c>
      <c r="O877" s="5" t="str">
        <f t="shared" si="114"/>
        <v>N</v>
      </c>
      <c r="P877" t="s">
        <v>475</v>
      </c>
      <c r="Q877" s="200" t="s">
        <v>475</v>
      </c>
      <c r="R877" s="200" t="str">
        <f t="shared" si="121"/>
        <v/>
      </c>
      <c r="S877" s="201"/>
      <c r="T877" t="s">
        <v>475</v>
      </c>
      <c r="U877" s="201"/>
      <c r="W877" s="201"/>
      <c r="X877" s="202">
        <v>0</v>
      </c>
      <c r="Y877" s="200" t="s">
        <v>475</v>
      </c>
      <c r="Z877" s="5" t="s">
        <v>475</v>
      </c>
      <c r="AA877" s="200" t="str">
        <f t="shared" si="115"/>
        <v/>
      </c>
      <c r="AB877" s="200" t="str">
        <f t="shared" si="116"/>
        <v/>
      </c>
      <c r="AC877" s="201"/>
      <c r="AD877" s="201"/>
      <c r="AE877" s="77">
        <f t="shared" si="117"/>
        <v>0</v>
      </c>
      <c r="AF877" s="77">
        <f t="shared" si="118"/>
        <v>0</v>
      </c>
      <c r="AG877" s="77">
        <f t="array" ref="AG877">IFERROR($D877*U,0)</f>
        <v>0</v>
      </c>
      <c r="AH877" s="77">
        <f t="shared" si="120"/>
        <v>0</v>
      </c>
      <c r="AI877" s="77">
        <f t="shared" si="120"/>
        <v>0</v>
      </c>
      <c r="AJ877" s="203"/>
      <c r="AK877" s="203"/>
      <c r="AL877" s="203"/>
      <c r="AM877" s="203"/>
      <c r="AN877" t="s">
        <v>475</v>
      </c>
      <c r="AO877" t="s">
        <v>475</v>
      </c>
      <c r="AP877" t="s">
        <v>475</v>
      </c>
    </row>
    <row r="878" spans="1:42" customFormat="1" x14ac:dyDescent="0.25">
      <c r="A878" s="198">
        <v>45291</v>
      </c>
      <c r="B878" t="s">
        <v>2401</v>
      </c>
      <c r="C878" t="s">
        <v>2402</v>
      </c>
      <c r="D878" s="5">
        <f t="shared" si="119"/>
        <v>86158.979999999981</v>
      </c>
      <c r="E878" s="199">
        <v>1</v>
      </c>
      <c r="F878" s="5">
        <v>171145.3</v>
      </c>
      <c r="G878" s="5">
        <v>84986.32</v>
      </c>
      <c r="H878" s="1" t="s">
        <v>24</v>
      </c>
      <c r="I878" t="s">
        <v>473</v>
      </c>
      <c r="J878" t="s">
        <v>474</v>
      </c>
      <c r="K878">
        <v>0</v>
      </c>
      <c r="L878" t="s">
        <v>473</v>
      </c>
      <c r="M878" t="s">
        <v>473</v>
      </c>
      <c r="N878" t="s">
        <v>23</v>
      </c>
      <c r="O878" s="5" t="str">
        <f t="shared" si="114"/>
        <v>N</v>
      </c>
      <c r="P878" t="s">
        <v>475</v>
      </c>
      <c r="Q878" s="200" t="s">
        <v>475</v>
      </c>
      <c r="R878" s="200" t="str">
        <f t="shared" si="121"/>
        <v/>
      </c>
      <c r="S878" s="201"/>
      <c r="T878" t="s">
        <v>475</v>
      </c>
      <c r="U878" s="201"/>
      <c r="W878" s="201"/>
      <c r="X878" s="202">
        <v>0</v>
      </c>
      <c r="Y878" s="200" t="s">
        <v>475</v>
      </c>
      <c r="Z878" s="5" t="s">
        <v>475</v>
      </c>
      <c r="AA878" s="200" t="str">
        <f t="shared" si="115"/>
        <v/>
      </c>
      <c r="AB878" s="200" t="str">
        <f t="shared" si="116"/>
        <v/>
      </c>
      <c r="AC878" s="201"/>
      <c r="AD878" s="201"/>
      <c r="AE878" s="77">
        <f t="shared" si="117"/>
        <v>0</v>
      </c>
      <c r="AF878" s="77">
        <f t="shared" si="118"/>
        <v>0</v>
      </c>
      <c r="AG878" s="77">
        <f t="array" ref="AG878">IFERROR($D878*U,0)</f>
        <v>0</v>
      </c>
      <c r="AH878" s="77">
        <f t="shared" si="120"/>
        <v>0</v>
      </c>
      <c r="AI878" s="77">
        <f t="shared" si="120"/>
        <v>0</v>
      </c>
      <c r="AJ878" s="203"/>
      <c r="AK878" s="203"/>
      <c r="AL878" s="203"/>
      <c r="AM878" s="203"/>
      <c r="AN878" t="s">
        <v>475</v>
      </c>
      <c r="AO878" t="s">
        <v>475</v>
      </c>
      <c r="AP878" t="s">
        <v>475</v>
      </c>
    </row>
    <row r="879" spans="1:42" customFormat="1" x14ac:dyDescent="0.25">
      <c r="A879" s="198">
        <v>45291</v>
      </c>
      <c r="B879" t="s">
        <v>2403</v>
      </c>
      <c r="C879" t="s">
        <v>2404</v>
      </c>
      <c r="D879" s="5">
        <f t="shared" si="119"/>
        <v>9.6299999999999955</v>
      </c>
      <c r="E879" s="199">
        <v>1</v>
      </c>
      <c r="F879" s="5">
        <v>745.4</v>
      </c>
      <c r="G879" s="5">
        <v>735.77</v>
      </c>
      <c r="H879" s="1" t="s">
        <v>24</v>
      </c>
      <c r="I879" t="s">
        <v>473</v>
      </c>
      <c r="J879" t="s">
        <v>474</v>
      </c>
      <c r="K879">
        <v>0</v>
      </c>
      <c r="L879" t="s">
        <v>473</v>
      </c>
      <c r="M879" t="s">
        <v>473</v>
      </c>
      <c r="N879" t="s">
        <v>23</v>
      </c>
      <c r="O879" s="5" t="str">
        <f t="shared" si="114"/>
        <v>N</v>
      </c>
      <c r="P879" t="s">
        <v>475</v>
      </c>
      <c r="Q879" s="200" t="s">
        <v>475</v>
      </c>
      <c r="R879" s="200" t="str">
        <f t="shared" si="121"/>
        <v/>
      </c>
      <c r="S879" s="201"/>
      <c r="T879" t="s">
        <v>475</v>
      </c>
      <c r="U879" s="201"/>
      <c r="W879" s="201"/>
      <c r="X879" s="202">
        <v>0</v>
      </c>
      <c r="Y879" s="200" t="s">
        <v>475</v>
      </c>
      <c r="Z879" s="5" t="s">
        <v>475</v>
      </c>
      <c r="AA879" s="200" t="str">
        <f t="shared" si="115"/>
        <v/>
      </c>
      <c r="AB879" s="200" t="str">
        <f t="shared" si="116"/>
        <v/>
      </c>
      <c r="AC879" s="201"/>
      <c r="AD879" s="201"/>
      <c r="AE879" s="77">
        <f t="shared" si="117"/>
        <v>0</v>
      </c>
      <c r="AF879" s="77">
        <f t="shared" si="118"/>
        <v>0</v>
      </c>
      <c r="AG879" s="77">
        <f t="array" ref="AG879">IFERROR($D879*U,0)</f>
        <v>0</v>
      </c>
      <c r="AH879" s="77">
        <f t="shared" si="120"/>
        <v>0</v>
      </c>
      <c r="AI879" s="77">
        <f t="shared" si="120"/>
        <v>0</v>
      </c>
      <c r="AJ879" s="203"/>
      <c r="AK879" s="203"/>
      <c r="AL879" s="203"/>
      <c r="AM879" s="203"/>
      <c r="AN879" t="s">
        <v>475</v>
      </c>
      <c r="AO879" t="s">
        <v>475</v>
      </c>
      <c r="AP879" t="s">
        <v>475</v>
      </c>
    </row>
    <row r="880" spans="1:42" customFormat="1" x14ac:dyDescent="0.25">
      <c r="A880" s="198">
        <v>45291</v>
      </c>
      <c r="B880" t="s">
        <v>2405</v>
      </c>
      <c r="C880" t="s">
        <v>2406</v>
      </c>
      <c r="D880" s="5">
        <f t="shared" si="119"/>
        <v>9083.6999999999971</v>
      </c>
      <c r="E880" s="199">
        <v>1</v>
      </c>
      <c r="F880" s="5">
        <v>71704.53</v>
      </c>
      <c r="G880" s="5">
        <v>62620.83</v>
      </c>
      <c r="H880" s="1" t="s">
        <v>23</v>
      </c>
      <c r="I880" t="s">
        <v>500</v>
      </c>
      <c r="J880" t="s">
        <v>474</v>
      </c>
      <c r="K880">
        <v>0</v>
      </c>
      <c r="L880" t="s">
        <v>500</v>
      </c>
      <c r="N880" t="s">
        <v>23</v>
      </c>
      <c r="O880" s="5" t="str">
        <f t="shared" si="114"/>
        <v>N</v>
      </c>
      <c r="P880" t="s">
        <v>475</v>
      </c>
      <c r="Q880" s="200" t="s">
        <v>475</v>
      </c>
      <c r="R880" s="200" t="str">
        <f t="shared" si="121"/>
        <v/>
      </c>
      <c r="S880" s="201"/>
      <c r="T880" t="s">
        <v>475</v>
      </c>
      <c r="U880" s="201"/>
      <c r="W880" s="201"/>
      <c r="X880" s="202">
        <v>0</v>
      </c>
      <c r="Y880" s="200" t="s">
        <v>475</v>
      </c>
      <c r="Z880" s="5" t="s">
        <v>475</v>
      </c>
      <c r="AA880" s="200" t="str">
        <f t="shared" si="115"/>
        <v/>
      </c>
      <c r="AB880" s="200" t="str">
        <f t="shared" si="116"/>
        <v/>
      </c>
      <c r="AC880" s="201"/>
      <c r="AD880" s="201"/>
      <c r="AE880" s="77">
        <f t="shared" si="117"/>
        <v>0</v>
      </c>
      <c r="AF880" s="77">
        <f t="shared" si="118"/>
        <v>0</v>
      </c>
      <c r="AG880" s="77">
        <f t="array" ref="AG880">IFERROR($D880*U,0)</f>
        <v>0</v>
      </c>
      <c r="AH880" s="77">
        <f t="shared" si="120"/>
        <v>0</v>
      </c>
      <c r="AI880" s="77">
        <f t="shared" si="120"/>
        <v>0</v>
      </c>
      <c r="AJ880" s="203"/>
      <c r="AK880" s="203"/>
      <c r="AL880" s="203"/>
      <c r="AM880" s="203"/>
      <c r="AN880" t="s">
        <v>475</v>
      </c>
      <c r="AO880" t="s">
        <v>475</v>
      </c>
      <c r="AP880" t="s">
        <v>475</v>
      </c>
    </row>
    <row r="881" spans="1:42" customFormat="1" x14ac:dyDescent="0.25">
      <c r="A881" s="198">
        <v>45291</v>
      </c>
      <c r="B881" t="s">
        <v>2407</v>
      </c>
      <c r="C881" t="s">
        <v>2408</v>
      </c>
      <c r="D881" s="5">
        <f t="shared" si="119"/>
        <v>0</v>
      </c>
      <c r="E881" s="199">
        <v>1</v>
      </c>
      <c r="F881" s="5">
        <v>0.9</v>
      </c>
      <c r="G881" s="5">
        <v>0.94</v>
      </c>
      <c r="H881" s="1" t="s">
        <v>23</v>
      </c>
      <c r="I881" t="s">
        <v>500</v>
      </c>
      <c r="J881" t="s">
        <v>474</v>
      </c>
      <c r="K881">
        <v>0</v>
      </c>
      <c r="L881" t="s">
        <v>500</v>
      </c>
      <c r="N881" t="s">
        <v>23</v>
      </c>
      <c r="O881" s="5" t="str">
        <f t="shared" si="114"/>
        <v>N</v>
      </c>
      <c r="P881" t="s">
        <v>475</v>
      </c>
      <c r="Q881" s="200" t="s">
        <v>475</v>
      </c>
      <c r="R881" s="200" t="str">
        <f t="shared" si="121"/>
        <v/>
      </c>
      <c r="S881" s="201"/>
      <c r="T881" t="s">
        <v>475</v>
      </c>
      <c r="U881" s="201"/>
      <c r="W881" s="201"/>
      <c r="X881" s="202">
        <v>0</v>
      </c>
      <c r="Y881" s="200" t="s">
        <v>475</v>
      </c>
      <c r="Z881" s="5" t="s">
        <v>475</v>
      </c>
      <c r="AA881" s="200" t="str">
        <f t="shared" si="115"/>
        <v/>
      </c>
      <c r="AB881" s="200" t="str">
        <f t="shared" si="116"/>
        <v/>
      </c>
      <c r="AC881" s="201"/>
      <c r="AD881" s="201"/>
      <c r="AE881" s="77">
        <f t="shared" si="117"/>
        <v>0</v>
      </c>
      <c r="AF881" s="77">
        <f t="shared" si="118"/>
        <v>0</v>
      </c>
      <c r="AG881" s="77">
        <f t="array" ref="AG881">IFERROR($D881*U,0)</f>
        <v>0</v>
      </c>
      <c r="AH881" s="77">
        <f t="shared" si="120"/>
        <v>0</v>
      </c>
      <c r="AI881" s="77">
        <f t="shared" si="120"/>
        <v>0</v>
      </c>
      <c r="AJ881" s="203"/>
      <c r="AK881" s="203"/>
      <c r="AL881" s="203"/>
      <c r="AM881" s="203"/>
      <c r="AN881" t="s">
        <v>475</v>
      </c>
      <c r="AO881" t="s">
        <v>475</v>
      </c>
      <c r="AP881" t="s">
        <v>475</v>
      </c>
    </row>
    <row r="882" spans="1:42" customFormat="1" x14ac:dyDescent="0.25">
      <c r="A882" s="198">
        <v>45291</v>
      </c>
      <c r="B882" t="s">
        <v>2409</v>
      </c>
      <c r="C882" t="s">
        <v>2410</v>
      </c>
      <c r="D882" s="5">
        <f t="shared" si="119"/>
        <v>186852.72000000003</v>
      </c>
      <c r="E882" s="199">
        <v>1</v>
      </c>
      <c r="F882" s="5">
        <v>478513.26</v>
      </c>
      <c r="G882" s="5">
        <v>291660.53999999998</v>
      </c>
      <c r="H882" s="1" t="s">
        <v>23</v>
      </c>
      <c r="I882" t="s">
        <v>500</v>
      </c>
      <c r="J882" t="s">
        <v>474</v>
      </c>
      <c r="K882">
        <v>0</v>
      </c>
      <c r="L882" t="s">
        <v>500</v>
      </c>
      <c r="M882" s="208" t="s">
        <v>483</v>
      </c>
      <c r="N882" t="s">
        <v>23</v>
      </c>
      <c r="O882" s="5" t="str">
        <f t="shared" si="114"/>
        <v>N</v>
      </c>
      <c r="P882" t="s">
        <v>475</v>
      </c>
      <c r="Q882" s="200" t="s">
        <v>475</v>
      </c>
      <c r="R882" s="200" t="str">
        <f t="shared" si="121"/>
        <v/>
      </c>
      <c r="S882" s="201"/>
      <c r="T882" t="s">
        <v>475</v>
      </c>
      <c r="U882" s="201"/>
      <c r="W882" s="201"/>
      <c r="X882" s="202">
        <v>0</v>
      </c>
      <c r="Y882" s="200" t="s">
        <v>475</v>
      </c>
      <c r="Z882" s="5" t="s">
        <v>475</v>
      </c>
      <c r="AA882" s="200" t="str">
        <f t="shared" si="115"/>
        <v/>
      </c>
      <c r="AB882" s="200" t="str">
        <f t="shared" si="116"/>
        <v/>
      </c>
      <c r="AC882" s="201"/>
      <c r="AD882" s="201"/>
      <c r="AE882" s="77">
        <f t="shared" si="117"/>
        <v>0</v>
      </c>
      <c r="AF882" s="77">
        <f t="shared" si="118"/>
        <v>0</v>
      </c>
      <c r="AG882" s="77">
        <f t="array" ref="AG882">IFERROR($D882*U,0)</f>
        <v>0</v>
      </c>
      <c r="AH882" s="77">
        <f t="shared" si="120"/>
        <v>0</v>
      </c>
      <c r="AI882" s="77">
        <f t="shared" si="120"/>
        <v>0</v>
      </c>
      <c r="AJ882" s="203"/>
      <c r="AK882" s="203"/>
      <c r="AL882" s="203"/>
      <c r="AM882" s="203"/>
      <c r="AN882" t="s">
        <v>25</v>
      </c>
      <c r="AO882" t="s">
        <v>2411</v>
      </c>
      <c r="AP882" t="s">
        <v>475</v>
      </c>
    </row>
    <row r="883" spans="1:42" customFormat="1" x14ac:dyDescent="0.25">
      <c r="A883" s="198">
        <v>45291</v>
      </c>
      <c r="B883" t="s">
        <v>2412</v>
      </c>
      <c r="C883" t="s">
        <v>2413</v>
      </c>
      <c r="D883" s="5">
        <f t="shared" si="119"/>
        <v>32466.270000000004</v>
      </c>
      <c r="E883" s="199">
        <v>1</v>
      </c>
      <c r="F883" s="5">
        <v>51227.3</v>
      </c>
      <c r="G883" s="5">
        <v>18761.03</v>
      </c>
      <c r="H883" s="1" t="s">
        <v>23</v>
      </c>
      <c r="I883" t="s">
        <v>500</v>
      </c>
      <c r="J883" t="s">
        <v>474</v>
      </c>
      <c r="K883">
        <v>0</v>
      </c>
      <c r="L883" t="s">
        <v>500</v>
      </c>
      <c r="N883" t="s">
        <v>23</v>
      </c>
      <c r="O883" s="5" t="str">
        <f t="shared" si="114"/>
        <v>N</v>
      </c>
      <c r="P883" t="s">
        <v>475</v>
      </c>
      <c r="Q883" s="200" t="s">
        <v>475</v>
      </c>
      <c r="R883" s="200" t="str">
        <f t="shared" si="121"/>
        <v/>
      </c>
      <c r="S883" s="201"/>
      <c r="T883" t="s">
        <v>475</v>
      </c>
      <c r="U883" s="201"/>
      <c r="W883" s="201"/>
      <c r="X883" s="202">
        <v>0</v>
      </c>
      <c r="Y883" s="200" t="s">
        <v>475</v>
      </c>
      <c r="Z883" s="5" t="s">
        <v>475</v>
      </c>
      <c r="AA883" s="200" t="str">
        <f t="shared" si="115"/>
        <v/>
      </c>
      <c r="AB883" s="200" t="str">
        <f t="shared" si="116"/>
        <v/>
      </c>
      <c r="AC883" s="201"/>
      <c r="AD883" s="201"/>
      <c r="AE883" s="77">
        <f t="shared" si="117"/>
        <v>0</v>
      </c>
      <c r="AF883" s="77">
        <f t="shared" si="118"/>
        <v>0</v>
      </c>
      <c r="AG883" s="77">
        <f t="array" ref="AG883">IFERROR($D883*U,0)</f>
        <v>0</v>
      </c>
      <c r="AH883" s="77">
        <f t="shared" si="120"/>
        <v>0</v>
      </c>
      <c r="AI883" s="77">
        <f t="shared" si="120"/>
        <v>0</v>
      </c>
      <c r="AJ883" s="203"/>
      <c r="AK883" s="203"/>
      <c r="AL883" s="203"/>
      <c r="AM883" s="203"/>
      <c r="AN883" t="s">
        <v>475</v>
      </c>
      <c r="AO883" t="s">
        <v>475</v>
      </c>
      <c r="AP883" t="s">
        <v>475</v>
      </c>
    </row>
    <row r="884" spans="1:42" customFormat="1" x14ac:dyDescent="0.25">
      <c r="A884" s="198">
        <v>45291</v>
      </c>
      <c r="B884" t="s">
        <v>2414</v>
      </c>
      <c r="C884" t="s">
        <v>2415</v>
      </c>
      <c r="D884" s="5">
        <f t="shared" si="119"/>
        <v>37280.319999999992</v>
      </c>
      <c r="E884" s="199">
        <v>1</v>
      </c>
      <c r="F884" s="5">
        <v>53225.659999999996</v>
      </c>
      <c r="G884" s="5">
        <v>15945.34</v>
      </c>
      <c r="H884" s="1" t="s">
        <v>23</v>
      </c>
      <c r="I884" t="s">
        <v>500</v>
      </c>
      <c r="J884" t="s">
        <v>474</v>
      </c>
      <c r="K884">
        <v>0</v>
      </c>
      <c r="L884" t="s">
        <v>500</v>
      </c>
      <c r="N884" t="s">
        <v>23</v>
      </c>
      <c r="O884" s="5" t="str">
        <f t="shared" si="114"/>
        <v>N</v>
      </c>
      <c r="P884" t="s">
        <v>475</v>
      </c>
      <c r="Q884" s="200" t="s">
        <v>475</v>
      </c>
      <c r="R884" s="200" t="str">
        <f t="shared" si="121"/>
        <v/>
      </c>
      <c r="S884" s="201"/>
      <c r="T884" t="s">
        <v>475</v>
      </c>
      <c r="U884" s="201"/>
      <c r="W884" s="201"/>
      <c r="X884" s="202">
        <v>0</v>
      </c>
      <c r="Y884" s="200" t="s">
        <v>475</v>
      </c>
      <c r="Z884" s="5" t="s">
        <v>475</v>
      </c>
      <c r="AA884" s="200" t="str">
        <f t="shared" si="115"/>
        <v/>
      </c>
      <c r="AB884" s="200" t="str">
        <f t="shared" si="116"/>
        <v/>
      </c>
      <c r="AC884" s="201"/>
      <c r="AD884" s="201"/>
      <c r="AE884" s="77">
        <f t="shared" si="117"/>
        <v>0</v>
      </c>
      <c r="AF884" s="77">
        <f t="shared" si="118"/>
        <v>0</v>
      </c>
      <c r="AG884" s="77">
        <f t="array" ref="AG884">IFERROR($D884*U,0)</f>
        <v>0</v>
      </c>
      <c r="AH884" s="77">
        <f t="shared" si="120"/>
        <v>0</v>
      </c>
      <c r="AI884" s="77">
        <f t="shared" si="120"/>
        <v>0</v>
      </c>
      <c r="AJ884" s="203"/>
      <c r="AK884" s="203"/>
      <c r="AL884" s="203"/>
      <c r="AM884" s="203"/>
      <c r="AN884" t="s">
        <v>475</v>
      </c>
      <c r="AO884" t="s">
        <v>475</v>
      </c>
      <c r="AP884" t="s">
        <v>475</v>
      </c>
    </row>
    <row r="885" spans="1:42" customFormat="1" x14ac:dyDescent="0.25">
      <c r="A885" s="198">
        <v>45291</v>
      </c>
      <c r="B885" t="s">
        <v>2416</v>
      </c>
      <c r="C885" t="s">
        <v>2417</v>
      </c>
      <c r="D885" s="5">
        <f t="shared" si="119"/>
        <v>364335.7</v>
      </c>
      <c r="E885" s="199">
        <v>0</v>
      </c>
      <c r="F885" s="5">
        <v>364335.7</v>
      </c>
      <c r="G885" s="5">
        <v>0</v>
      </c>
      <c r="H885" s="1" t="s">
        <v>23</v>
      </c>
      <c r="I885" t="s">
        <v>500</v>
      </c>
      <c r="J885" t="s">
        <v>504</v>
      </c>
      <c r="K885">
        <v>1</v>
      </c>
      <c r="L885" t="s">
        <v>500</v>
      </c>
      <c r="N885" t="s">
        <v>24</v>
      </c>
      <c r="O885" s="5" t="str">
        <f t="shared" si="114"/>
        <v>N</v>
      </c>
      <c r="P885" t="s">
        <v>475</v>
      </c>
      <c r="Q885" s="200" t="s">
        <v>475</v>
      </c>
      <c r="R885" s="200" t="str">
        <f t="shared" si="121"/>
        <v/>
      </c>
      <c r="S885" s="201"/>
      <c r="T885" t="s">
        <v>475</v>
      </c>
      <c r="U885" s="201"/>
      <c r="W885" s="201"/>
      <c r="X885" s="202">
        <v>0</v>
      </c>
      <c r="Y885" s="200" t="s">
        <v>475</v>
      </c>
      <c r="Z885" s="5" t="s">
        <v>475</v>
      </c>
      <c r="AA885" s="200" t="str">
        <f t="shared" si="115"/>
        <v/>
      </c>
      <c r="AB885" s="200" t="str">
        <f t="shared" si="116"/>
        <v/>
      </c>
      <c r="AC885" s="201"/>
      <c r="AD885" s="201"/>
      <c r="AE885" s="77">
        <f t="shared" si="117"/>
        <v>0</v>
      </c>
      <c r="AF885" s="77">
        <f t="shared" si="118"/>
        <v>0</v>
      </c>
      <c r="AG885" s="77">
        <f t="array" ref="AG885">IFERROR($D885*U,0)</f>
        <v>0</v>
      </c>
      <c r="AH885" s="77">
        <f t="shared" si="120"/>
        <v>0</v>
      </c>
      <c r="AI885" s="77">
        <f t="shared" si="120"/>
        <v>0</v>
      </c>
      <c r="AJ885" s="203"/>
      <c r="AK885" s="203"/>
      <c r="AL885" s="203"/>
      <c r="AM885" s="203"/>
      <c r="AN885" t="s">
        <v>475</v>
      </c>
      <c r="AO885" t="s">
        <v>475</v>
      </c>
      <c r="AP885" t="s">
        <v>475</v>
      </c>
    </row>
    <row r="886" spans="1:42" customFormat="1" x14ac:dyDescent="0.25">
      <c r="A886" s="198">
        <v>45291</v>
      </c>
      <c r="B886" t="s">
        <v>2418</v>
      </c>
      <c r="C886" t="s">
        <v>2419</v>
      </c>
      <c r="D886" s="5">
        <f t="shared" si="119"/>
        <v>11552.789999999999</v>
      </c>
      <c r="E886" s="199">
        <v>1</v>
      </c>
      <c r="F886" s="5">
        <v>13355.849999999999</v>
      </c>
      <c r="G886" s="5">
        <v>1803.06</v>
      </c>
      <c r="H886" s="1" t="s">
        <v>24</v>
      </c>
      <c r="I886" t="s">
        <v>473</v>
      </c>
      <c r="J886" t="s">
        <v>474</v>
      </c>
      <c r="K886">
        <v>0</v>
      </c>
      <c r="L886" t="s">
        <v>473</v>
      </c>
      <c r="M886" t="s">
        <v>473</v>
      </c>
      <c r="N886" t="s">
        <v>23</v>
      </c>
      <c r="O886" s="5" t="str">
        <f t="shared" si="114"/>
        <v>N</v>
      </c>
      <c r="P886" t="s">
        <v>475</v>
      </c>
      <c r="Q886" s="200" t="s">
        <v>475</v>
      </c>
      <c r="R886" s="200" t="str">
        <f t="shared" si="121"/>
        <v/>
      </c>
      <c r="S886" s="201"/>
      <c r="T886" t="s">
        <v>475</v>
      </c>
      <c r="U886" s="201"/>
      <c r="W886" s="201"/>
      <c r="X886" s="202">
        <v>0</v>
      </c>
      <c r="Y886" s="200" t="s">
        <v>475</v>
      </c>
      <c r="Z886" s="5" t="s">
        <v>475</v>
      </c>
      <c r="AA886" s="200" t="str">
        <f t="shared" si="115"/>
        <v/>
      </c>
      <c r="AB886" s="200" t="str">
        <f t="shared" si="116"/>
        <v/>
      </c>
      <c r="AC886" s="201"/>
      <c r="AD886" s="201"/>
      <c r="AE886" s="77">
        <f t="shared" si="117"/>
        <v>0</v>
      </c>
      <c r="AF886" s="77">
        <f t="shared" si="118"/>
        <v>0</v>
      </c>
      <c r="AG886" s="77">
        <f t="array" ref="AG886">IFERROR($D886*U,0)</f>
        <v>0</v>
      </c>
      <c r="AH886" s="77">
        <f t="shared" si="120"/>
        <v>0</v>
      </c>
      <c r="AI886" s="77">
        <f t="shared" si="120"/>
        <v>0</v>
      </c>
      <c r="AJ886" s="203"/>
      <c r="AK886" s="203"/>
      <c r="AL886" s="203"/>
      <c r="AM886" s="203"/>
      <c r="AN886" t="s">
        <v>475</v>
      </c>
      <c r="AO886" t="s">
        <v>475</v>
      </c>
      <c r="AP886" t="s">
        <v>475</v>
      </c>
    </row>
    <row r="887" spans="1:42" customFormat="1" x14ac:dyDescent="0.25">
      <c r="A887" s="198">
        <v>45291</v>
      </c>
      <c r="B887" t="s">
        <v>2420</v>
      </c>
      <c r="C887" t="s">
        <v>2421</v>
      </c>
      <c r="D887" s="5">
        <f t="shared" si="119"/>
        <v>1897.08</v>
      </c>
      <c r="E887" s="199">
        <v>1</v>
      </c>
      <c r="F887" s="5">
        <v>15462.92</v>
      </c>
      <c r="G887" s="5">
        <v>13565.84</v>
      </c>
      <c r="H887" s="1" t="s">
        <v>23</v>
      </c>
      <c r="I887" t="s">
        <v>500</v>
      </c>
      <c r="J887" t="s">
        <v>592</v>
      </c>
      <c r="K887">
        <v>0</v>
      </c>
      <c r="L887" t="s">
        <v>500</v>
      </c>
      <c r="M887" s="208" t="s">
        <v>483</v>
      </c>
      <c r="N887" t="s">
        <v>23</v>
      </c>
      <c r="O887" s="5" t="str">
        <f t="shared" si="114"/>
        <v>N</v>
      </c>
      <c r="P887" t="s">
        <v>475</v>
      </c>
      <c r="Q887" s="200" t="s">
        <v>475</v>
      </c>
      <c r="R887" s="200" t="str">
        <f t="shared" si="121"/>
        <v/>
      </c>
      <c r="S887" s="201"/>
      <c r="T887" t="s">
        <v>475</v>
      </c>
      <c r="U887" s="201"/>
      <c r="W887" s="201"/>
      <c r="X887" s="202">
        <v>0</v>
      </c>
      <c r="Y887" s="200" t="s">
        <v>475</v>
      </c>
      <c r="Z887" s="5" t="s">
        <v>475</v>
      </c>
      <c r="AA887" s="200" t="str">
        <f t="shared" si="115"/>
        <v/>
      </c>
      <c r="AB887" s="200" t="str">
        <f t="shared" si="116"/>
        <v/>
      </c>
      <c r="AC887" s="201"/>
      <c r="AD887" s="201"/>
      <c r="AE887" s="77">
        <f t="shared" si="117"/>
        <v>0</v>
      </c>
      <c r="AF887" s="77">
        <f t="shared" si="118"/>
        <v>0</v>
      </c>
      <c r="AG887" s="77">
        <f t="array" ref="AG887">IFERROR($D887*U,0)</f>
        <v>0</v>
      </c>
      <c r="AH887" s="77">
        <f t="shared" si="120"/>
        <v>0</v>
      </c>
      <c r="AI887" s="77">
        <f t="shared" si="120"/>
        <v>0</v>
      </c>
      <c r="AJ887" s="203"/>
      <c r="AK887" s="203"/>
      <c r="AL887" s="203"/>
      <c r="AM887" s="203"/>
      <c r="AN887" t="s">
        <v>25</v>
      </c>
      <c r="AO887" t="s">
        <v>1217</v>
      </c>
      <c r="AP887" t="s">
        <v>475</v>
      </c>
    </row>
    <row r="888" spans="1:42" customFormat="1" x14ac:dyDescent="0.25">
      <c r="A888" s="198">
        <v>45291</v>
      </c>
      <c r="B888" t="s">
        <v>2422</v>
      </c>
      <c r="C888" t="s">
        <v>2423</v>
      </c>
      <c r="D888" s="5">
        <f t="shared" si="119"/>
        <v>2005135.8399999996</v>
      </c>
      <c r="E888" s="199">
        <v>1</v>
      </c>
      <c r="F888" s="5">
        <v>3395488.1999999997</v>
      </c>
      <c r="G888" s="5">
        <v>1390352.36</v>
      </c>
      <c r="H888" s="1" t="s">
        <v>24</v>
      </c>
      <c r="I888" t="s">
        <v>473</v>
      </c>
      <c r="J888" t="s">
        <v>474</v>
      </c>
      <c r="K888">
        <v>0</v>
      </c>
      <c r="L888" t="s">
        <v>473</v>
      </c>
      <c r="M888" t="s">
        <v>473</v>
      </c>
      <c r="N888" t="s">
        <v>23</v>
      </c>
      <c r="O888" s="5" t="str">
        <f t="shared" si="114"/>
        <v>N</v>
      </c>
      <c r="P888" t="s">
        <v>475</v>
      </c>
      <c r="Q888" s="200" t="s">
        <v>475</v>
      </c>
      <c r="R888" s="200" t="str">
        <f t="shared" si="121"/>
        <v/>
      </c>
      <c r="S888" s="201"/>
      <c r="T888" t="s">
        <v>475</v>
      </c>
      <c r="U888" s="201"/>
      <c r="W888" s="201"/>
      <c r="X888" s="202">
        <v>0</v>
      </c>
      <c r="Y888" s="200" t="s">
        <v>475</v>
      </c>
      <c r="Z888" s="5" t="s">
        <v>475</v>
      </c>
      <c r="AA888" s="200" t="str">
        <f t="shared" si="115"/>
        <v/>
      </c>
      <c r="AB888" s="200" t="str">
        <f t="shared" si="116"/>
        <v/>
      </c>
      <c r="AC888" s="201"/>
      <c r="AD888" s="201"/>
      <c r="AE888" s="77">
        <f t="shared" si="117"/>
        <v>0</v>
      </c>
      <c r="AF888" s="77">
        <f t="shared" si="118"/>
        <v>0</v>
      </c>
      <c r="AG888" s="77">
        <f t="array" ref="AG888">IFERROR($D888*U,0)</f>
        <v>0</v>
      </c>
      <c r="AH888" s="77">
        <f t="shared" si="120"/>
        <v>0</v>
      </c>
      <c r="AI888" s="77">
        <f t="shared" si="120"/>
        <v>0</v>
      </c>
      <c r="AJ888" s="203"/>
      <c r="AK888" s="203"/>
      <c r="AL888" s="203"/>
      <c r="AM888" s="203"/>
      <c r="AN888" t="s">
        <v>475</v>
      </c>
      <c r="AO888" t="s">
        <v>475</v>
      </c>
      <c r="AP888" t="s">
        <v>475</v>
      </c>
    </row>
    <row r="889" spans="1:42" customFormat="1" x14ac:dyDescent="0.25">
      <c r="A889" s="198">
        <v>45291</v>
      </c>
      <c r="B889" t="s">
        <v>2424</v>
      </c>
      <c r="C889" t="s">
        <v>2425</v>
      </c>
      <c r="D889" s="5">
        <f t="shared" si="119"/>
        <v>142.33999999999992</v>
      </c>
      <c r="E889" s="199">
        <v>1</v>
      </c>
      <c r="F889" s="5">
        <v>2055.79</v>
      </c>
      <c r="G889" s="5">
        <v>1913.45</v>
      </c>
      <c r="H889" s="1" t="s">
        <v>24</v>
      </c>
      <c r="I889" t="s">
        <v>473</v>
      </c>
      <c r="J889" t="s">
        <v>474</v>
      </c>
      <c r="K889">
        <v>0</v>
      </c>
      <c r="L889" t="s">
        <v>473</v>
      </c>
      <c r="M889" t="s">
        <v>473</v>
      </c>
      <c r="N889" t="s">
        <v>23</v>
      </c>
      <c r="O889" s="5" t="str">
        <f t="shared" si="114"/>
        <v>N</v>
      </c>
      <c r="P889" t="s">
        <v>475</v>
      </c>
      <c r="Q889" s="200" t="s">
        <v>475</v>
      </c>
      <c r="R889" s="200" t="str">
        <f t="shared" si="121"/>
        <v/>
      </c>
      <c r="S889" s="201"/>
      <c r="T889" t="s">
        <v>475</v>
      </c>
      <c r="U889" s="201"/>
      <c r="W889" s="201"/>
      <c r="X889" s="202">
        <v>0</v>
      </c>
      <c r="Y889" s="200" t="s">
        <v>475</v>
      </c>
      <c r="Z889" s="5" t="s">
        <v>475</v>
      </c>
      <c r="AA889" s="200" t="str">
        <f t="shared" si="115"/>
        <v/>
      </c>
      <c r="AB889" s="200" t="str">
        <f t="shared" si="116"/>
        <v/>
      </c>
      <c r="AC889" s="201"/>
      <c r="AD889" s="201"/>
      <c r="AE889" s="77">
        <f t="shared" si="117"/>
        <v>0</v>
      </c>
      <c r="AF889" s="77">
        <f t="shared" si="118"/>
        <v>0</v>
      </c>
      <c r="AG889" s="77">
        <f t="array" ref="AG889">IFERROR($D889*U,0)</f>
        <v>0</v>
      </c>
      <c r="AH889" s="77">
        <f t="shared" si="120"/>
        <v>0</v>
      </c>
      <c r="AI889" s="77">
        <f t="shared" si="120"/>
        <v>0</v>
      </c>
      <c r="AJ889" s="203"/>
      <c r="AK889" s="203"/>
      <c r="AL889" s="203"/>
      <c r="AM889" s="203"/>
      <c r="AN889" t="s">
        <v>475</v>
      </c>
      <c r="AO889" t="s">
        <v>475</v>
      </c>
      <c r="AP889" t="s">
        <v>475</v>
      </c>
    </row>
    <row r="890" spans="1:42" customFormat="1" x14ac:dyDescent="0.25">
      <c r="A890" s="198">
        <v>45291</v>
      </c>
      <c r="B890" t="s">
        <v>2426</v>
      </c>
      <c r="C890" t="s">
        <v>2427</v>
      </c>
      <c r="D890" s="5">
        <f t="shared" si="119"/>
        <v>2447462.06</v>
      </c>
      <c r="E890" s="199">
        <v>1</v>
      </c>
      <c r="F890" s="5">
        <v>2535221.4300000002</v>
      </c>
      <c r="G890" s="5">
        <v>87759.37</v>
      </c>
      <c r="H890" s="1" t="s">
        <v>23</v>
      </c>
      <c r="I890" t="s">
        <v>500</v>
      </c>
      <c r="J890" t="s">
        <v>474</v>
      </c>
      <c r="K890">
        <v>0</v>
      </c>
      <c r="L890" t="s">
        <v>500</v>
      </c>
      <c r="N890" t="s">
        <v>23</v>
      </c>
      <c r="O890" s="5" t="str">
        <f t="shared" si="114"/>
        <v>N</v>
      </c>
      <c r="P890" t="s">
        <v>475</v>
      </c>
      <c r="Q890" s="200" t="s">
        <v>475</v>
      </c>
      <c r="R890" s="200" t="str">
        <f t="shared" si="121"/>
        <v/>
      </c>
      <c r="S890" s="201"/>
      <c r="T890" t="s">
        <v>475</v>
      </c>
      <c r="U890" s="201"/>
      <c r="W890" s="201"/>
      <c r="X890" s="202">
        <v>0</v>
      </c>
      <c r="Y890" s="200" t="s">
        <v>475</v>
      </c>
      <c r="Z890" s="5" t="s">
        <v>475</v>
      </c>
      <c r="AA890" s="200" t="str">
        <f t="shared" si="115"/>
        <v/>
      </c>
      <c r="AB890" s="200" t="str">
        <f t="shared" si="116"/>
        <v/>
      </c>
      <c r="AC890" s="201"/>
      <c r="AD890" s="201"/>
      <c r="AE890" s="77">
        <f t="shared" si="117"/>
        <v>0</v>
      </c>
      <c r="AF890" s="77">
        <f t="shared" si="118"/>
        <v>0</v>
      </c>
      <c r="AG890" s="77">
        <f t="array" ref="AG890">IFERROR($D890*U,0)</f>
        <v>0</v>
      </c>
      <c r="AH890" s="77">
        <f t="shared" si="120"/>
        <v>0</v>
      </c>
      <c r="AI890" s="77">
        <f t="shared" si="120"/>
        <v>0</v>
      </c>
      <c r="AJ890" s="203"/>
      <c r="AK890" s="203"/>
      <c r="AL890" s="203"/>
      <c r="AM890" s="203"/>
      <c r="AN890" t="s">
        <v>475</v>
      </c>
      <c r="AO890" t="s">
        <v>475</v>
      </c>
      <c r="AP890" t="s">
        <v>475</v>
      </c>
    </row>
    <row r="891" spans="1:42" customFormat="1" x14ac:dyDescent="0.25">
      <c r="A891" s="198">
        <v>45291</v>
      </c>
      <c r="B891" t="s">
        <v>2428</v>
      </c>
      <c r="C891" t="s">
        <v>2429</v>
      </c>
      <c r="D891" s="5">
        <f t="shared" si="119"/>
        <v>194500</v>
      </c>
      <c r="E891" s="199">
        <v>0</v>
      </c>
      <c r="F891" s="5">
        <v>194500</v>
      </c>
      <c r="G891" s="5">
        <v>0</v>
      </c>
      <c r="H891" s="1" t="s">
        <v>23</v>
      </c>
      <c r="I891" t="s">
        <v>500</v>
      </c>
      <c r="J891" t="s">
        <v>474</v>
      </c>
      <c r="K891">
        <v>0</v>
      </c>
      <c r="L891" t="s">
        <v>500</v>
      </c>
      <c r="M891" s="208" t="s">
        <v>483</v>
      </c>
      <c r="N891" t="s">
        <v>23</v>
      </c>
      <c r="O891" s="5" t="str">
        <f t="shared" si="114"/>
        <v>N</v>
      </c>
      <c r="P891" t="s">
        <v>475</v>
      </c>
      <c r="Q891" s="200" t="s">
        <v>475</v>
      </c>
      <c r="R891" s="200" t="str">
        <f t="shared" si="121"/>
        <v/>
      </c>
      <c r="S891" s="201"/>
      <c r="T891" t="s">
        <v>475</v>
      </c>
      <c r="U891" s="201"/>
      <c r="W891" s="201"/>
      <c r="X891" s="202">
        <v>0</v>
      </c>
      <c r="Y891" s="200" t="s">
        <v>475</v>
      </c>
      <c r="Z891" s="5" t="s">
        <v>475</v>
      </c>
      <c r="AA891" s="200" t="str">
        <f t="shared" si="115"/>
        <v/>
      </c>
      <c r="AB891" s="200" t="str">
        <f t="shared" si="116"/>
        <v/>
      </c>
      <c r="AC891" s="201"/>
      <c r="AD891" s="201"/>
      <c r="AE891" s="77">
        <f t="shared" si="117"/>
        <v>0</v>
      </c>
      <c r="AF891" s="77">
        <f t="shared" si="118"/>
        <v>0</v>
      </c>
      <c r="AG891" s="77">
        <f t="array" ref="AG891">IFERROR($D891*U,0)</f>
        <v>0</v>
      </c>
      <c r="AH891" s="77">
        <f t="shared" si="120"/>
        <v>0</v>
      </c>
      <c r="AI891" s="77">
        <f t="shared" si="120"/>
        <v>0</v>
      </c>
      <c r="AJ891" s="203"/>
      <c r="AK891" s="203"/>
      <c r="AL891" s="203"/>
      <c r="AM891" s="203"/>
      <c r="AN891" t="s">
        <v>25</v>
      </c>
      <c r="AO891" t="s">
        <v>2430</v>
      </c>
      <c r="AP891" t="s">
        <v>475</v>
      </c>
    </row>
    <row r="892" spans="1:42" customFormat="1" x14ac:dyDescent="0.25">
      <c r="A892" s="198">
        <v>45291</v>
      </c>
      <c r="B892" t="s">
        <v>2431</v>
      </c>
      <c r="C892" t="s">
        <v>2432</v>
      </c>
      <c r="D892" s="5">
        <f t="shared" si="119"/>
        <v>3883.2599999999993</v>
      </c>
      <c r="E892" s="199">
        <v>1</v>
      </c>
      <c r="F892" s="5">
        <v>10128.799999999999</v>
      </c>
      <c r="G892" s="5">
        <v>6245.54</v>
      </c>
      <c r="H892" s="1" t="s">
        <v>23</v>
      </c>
      <c r="I892" t="s">
        <v>500</v>
      </c>
      <c r="J892" t="s">
        <v>474</v>
      </c>
      <c r="K892">
        <v>0</v>
      </c>
      <c r="L892" t="s">
        <v>500</v>
      </c>
      <c r="M892" s="208" t="s">
        <v>483</v>
      </c>
      <c r="N892" t="s">
        <v>23</v>
      </c>
      <c r="O892" s="5" t="str">
        <f t="shared" si="114"/>
        <v>N</v>
      </c>
      <c r="P892" t="s">
        <v>475</v>
      </c>
      <c r="Q892" s="200" t="s">
        <v>475</v>
      </c>
      <c r="R892" s="200" t="str">
        <f t="shared" si="121"/>
        <v/>
      </c>
      <c r="S892" s="201"/>
      <c r="T892" t="s">
        <v>475</v>
      </c>
      <c r="U892" s="201"/>
      <c r="W892" s="201"/>
      <c r="X892" s="202">
        <v>0</v>
      </c>
      <c r="Y892" s="200" t="s">
        <v>475</v>
      </c>
      <c r="Z892" s="5" t="s">
        <v>475</v>
      </c>
      <c r="AA892" s="200" t="str">
        <f t="shared" si="115"/>
        <v/>
      </c>
      <c r="AB892" s="200" t="str">
        <f t="shared" si="116"/>
        <v/>
      </c>
      <c r="AC892" s="201"/>
      <c r="AD892" s="201"/>
      <c r="AE892" s="77">
        <f t="shared" si="117"/>
        <v>0</v>
      </c>
      <c r="AF892" s="77">
        <f t="shared" si="118"/>
        <v>0</v>
      </c>
      <c r="AG892" s="77">
        <f t="array" ref="AG892">IFERROR($D892*U,0)</f>
        <v>0</v>
      </c>
      <c r="AH892" s="77">
        <f t="shared" si="120"/>
        <v>0</v>
      </c>
      <c r="AI892" s="77">
        <f t="shared" si="120"/>
        <v>0</v>
      </c>
      <c r="AJ892" s="203"/>
      <c r="AK892" s="203"/>
      <c r="AL892" s="203"/>
      <c r="AM892" s="203"/>
      <c r="AN892" t="s">
        <v>25</v>
      </c>
      <c r="AO892" t="s">
        <v>2433</v>
      </c>
      <c r="AP892" t="s">
        <v>475</v>
      </c>
    </row>
    <row r="893" spans="1:42" customFormat="1" x14ac:dyDescent="0.25">
      <c r="A893" s="198">
        <v>45291</v>
      </c>
      <c r="B893" t="s">
        <v>2434</v>
      </c>
      <c r="C893" t="s">
        <v>2435</v>
      </c>
      <c r="D893" s="5">
        <f t="shared" si="119"/>
        <v>97723.4</v>
      </c>
      <c r="E893" s="199">
        <v>0</v>
      </c>
      <c r="F893" s="5">
        <v>97723.4</v>
      </c>
      <c r="G893" s="5">
        <v>0</v>
      </c>
      <c r="H893" s="1" t="s">
        <v>23</v>
      </c>
      <c r="I893" t="s">
        <v>500</v>
      </c>
      <c r="J893" t="s">
        <v>504</v>
      </c>
      <c r="K893">
        <v>1</v>
      </c>
      <c r="L893" t="s">
        <v>500</v>
      </c>
      <c r="N893" t="s">
        <v>24</v>
      </c>
      <c r="O893" s="5" t="str">
        <f t="shared" si="114"/>
        <v>N</v>
      </c>
      <c r="P893" t="s">
        <v>475</v>
      </c>
      <c r="Q893" s="200" t="s">
        <v>475</v>
      </c>
      <c r="R893" s="200" t="str">
        <f t="shared" si="121"/>
        <v/>
      </c>
      <c r="S893" s="201"/>
      <c r="T893" t="s">
        <v>475</v>
      </c>
      <c r="U893" s="201"/>
      <c r="W893" s="201"/>
      <c r="X893" s="202">
        <v>0</v>
      </c>
      <c r="Y893" s="200" t="s">
        <v>475</v>
      </c>
      <c r="Z893" s="5" t="s">
        <v>475</v>
      </c>
      <c r="AA893" s="200" t="str">
        <f t="shared" si="115"/>
        <v/>
      </c>
      <c r="AB893" s="200" t="str">
        <f t="shared" si="116"/>
        <v/>
      </c>
      <c r="AC893" s="201"/>
      <c r="AD893" s="201"/>
      <c r="AE893" s="77">
        <f t="shared" si="117"/>
        <v>0</v>
      </c>
      <c r="AF893" s="77">
        <f t="shared" si="118"/>
        <v>0</v>
      </c>
      <c r="AG893" s="77">
        <f t="array" ref="AG893">IFERROR($D893*U,0)</f>
        <v>0</v>
      </c>
      <c r="AH893" s="77">
        <f t="shared" si="120"/>
        <v>0</v>
      </c>
      <c r="AI893" s="77">
        <f t="shared" si="120"/>
        <v>0</v>
      </c>
      <c r="AJ893" s="203"/>
      <c r="AK893" s="203"/>
      <c r="AL893" s="203"/>
      <c r="AM893" s="203"/>
      <c r="AN893" t="s">
        <v>475</v>
      </c>
      <c r="AO893" t="s">
        <v>475</v>
      </c>
      <c r="AP893" t="s">
        <v>475</v>
      </c>
    </row>
    <row r="894" spans="1:42" customFormat="1" x14ac:dyDescent="0.25">
      <c r="A894" s="198">
        <v>45291</v>
      </c>
      <c r="B894" t="s">
        <v>2436</v>
      </c>
      <c r="C894" t="s">
        <v>2437</v>
      </c>
      <c r="D894" s="5">
        <f t="shared" si="119"/>
        <v>188983.51</v>
      </c>
      <c r="E894" s="199">
        <v>0</v>
      </c>
      <c r="F894" s="5">
        <v>188983.51</v>
      </c>
      <c r="G894" s="5">
        <v>0</v>
      </c>
      <c r="H894" s="1" t="s">
        <v>24</v>
      </c>
      <c r="I894" t="s">
        <v>473</v>
      </c>
      <c r="J894" t="s">
        <v>474</v>
      </c>
      <c r="K894">
        <v>0</v>
      </c>
      <c r="L894" t="s">
        <v>473</v>
      </c>
      <c r="M894" t="s">
        <v>473</v>
      </c>
      <c r="N894" t="s">
        <v>23</v>
      </c>
      <c r="O894" s="5" t="str">
        <f t="shared" si="114"/>
        <v>N</v>
      </c>
      <c r="P894" t="s">
        <v>475</v>
      </c>
      <c r="Q894" s="200" t="s">
        <v>475</v>
      </c>
      <c r="R894" s="200" t="str">
        <f t="shared" si="121"/>
        <v/>
      </c>
      <c r="S894" s="201"/>
      <c r="T894" t="s">
        <v>475</v>
      </c>
      <c r="U894" s="201"/>
      <c r="W894" s="201"/>
      <c r="X894" s="202">
        <v>0</v>
      </c>
      <c r="Y894" s="200" t="s">
        <v>475</v>
      </c>
      <c r="Z894" s="5" t="s">
        <v>475</v>
      </c>
      <c r="AA894" s="200" t="str">
        <f t="shared" si="115"/>
        <v/>
      </c>
      <c r="AB894" s="200" t="str">
        <f t="shared" si="116"/>
        <v/>
      </c>
      <c r="AC894" s="201"/>
      <c r="AD894" s="201"/>
      <c r="AE894" s="77">
        <f t="shared" si="117"/>
        <v>0</v>
      </c>
      <c r="AF894" s="77">
        <f t="shared" si="118"/>
        <v>0</v>
      </c>
      <c r="AG894" s="77">
        <f t="array" ref="AG894">IFERROR($D894*U,0)</f>
        <v>0</v>
      </c>
      <c r="AH894" s="77">
        <f t="shared" si="120"/>
        <v>0</v>
      </c>
      <c r="AI894" s="77">
        <f t="shared" si="120"/>
        <v>0</v>
      </c>
      <c r="AJ894" s="203"/>
      <c r="AK894" s="203"/>
      <c r="AL894" s="203"/>
      <c r="AM894" s="203"/>
      <c r="AN894" t="s">
        <v>475</v>
      </c>
      <c r="AO894" t="s">
        <v>475</v>
      </c>
      <c r="AP894" t="s">
        <v>475</v>
      </c>
    </row>
    <row r="895" spans="1:42" customFormat="1" x14ac:dyDescent="0.25">
      <c r="A895" s="198">
        <v>45291</v>
      </c>
      <c r="B895" t="s">
        <v>2438</v>
      </c>
      <c r="C895" t="s">
        <v>2439</v>
      </c>
      <c r="D895" s="5">
        <f t="shared" si="119"/>
        <v>380450.61</v>
      </c>
      <c r="E895" s="199">
        <v>0</v>
      </c>
      <c r="F895" s="5">
        <v>380450.61</v>
      </c>
      <c r="G895" s="5">
        <v>0</v>
      </c>
      <c r="H895" s="1" t="s">
        <v>23</v>
      </c>
      <c r="I895" t="s">
        <v>500</v>
      </c>
      <c r="J895" t="s">
        <v>474</v>
      </c>
      <c r="K895">
        <v>0</v>
      </c>
      <c r="L895" t="s">
        <v>500</v>
      </c>
      <c r="N895" t="s">
        <v>23</v>
      </c>
      <c r="O895" s="5" t="str">
        <f t="shared" si="114"/>
        <v>N</v>
      </c>
      <c r="P895" t="s">
        <v>475</v>
      </c>
      <c r="Q895" s="200" t="s">
        <v>475</v>
      </c>
      <c r="R895" s="200" t="str">
        <f t="shared" si="121"/>
        <v/>
      </c>
      <c r="S895" s="201"/>
      <c r="T895" t="s">
        <v>475</v>
      </c>
      <c r="U895" s="201"/>
      <c r="W895" s="201"/>
      <c r="X895" s="202">
        <v>0</v>
      </c>
      <c r="Y895" s="200" t="s">
        <v>475</v>
      </c>
      <c r="Z895" s="5" t="s">
        <v>475</v>
      </c>
      <c r="AA895" s="200" t="str">
        <f t="shared" si="115"/>
        <v/>
      </c>
      <c r="AB895" s="200" t="str">
        <f t="shared" si="116"/>
        <v/>
      </c>
      <c r="AC895" s="201"/>
      <c r="AD895" s="201"/>
      <c r="AE895" s="77">
        <f t="shared" si="117"/>
        <v>0</v>
      </c>
      <c r="AF895" s="77">
        <f t="shared" si="118"/>
        <v>0</v>
      </c>
      <c r="AG895" s="77">
        <f t="array" ref="AG895">IFERROR($D895*U,0)</f>
        <v>0</v>
      </c>
      <c r="AH895" s="77">
        <f t="shared" si="120"/>
        <v>0</v>
      </c>
      <c r="AI895" s="77">
        <f t="shared" si="120"/>
        <v>0</v>
      </c>
      <c r="AJ895" s="203"/>
      <c r="AK895" s="203"/>
      <c r="AL895" s="203"/>
      <c r="AM895" s="203"/>
      <c r="AN895" t="s">
        <v>475</v>
      </c>
      <c r="AO895" t="s">
        <v>475</v>
      </c>
      <c r="AP895" t="s">
        <v>475</v>
      </c>
    </row>
    <row r="896" spans="1:42" customFormat="1" x14ac:dyDescent="0.25">
      <c r="A896" s="198">
        <v>45291</v>
      </c>
      <c r="B896" t="s">
        <v>2440</v>
      </c>
      <c r="C896" t="s">
        <v>2441</v>
      </c>
      <c r="D896" s="5">
        <f t="shared" si="119"/>
        <v>190639.93000000002</v>
      </c>
      <c r="E896" s="199">
        <v>1</v>
      </c>
      <c r="F896" s="5">
        <v>404016.22000000003</v>
      </c>
      <c r="G896" s="5">
        <v>213376.29</v>
      </c>
      <c r="H896" s="1" t="s">
        <v>24</v>
      </c>
      <c r="I896" t="s">
        <v>473</v>
      </c>
      <c r="J896" t="s">
        <v>474</v>
      </c>
      <c r="K896">
        <v>0</v>
      </c>
      <c r="L896" t="s">
        <v>473</v>
      </c>
      <c r="M896" t="s">
        <v>473</v>
      </c>
      <c r="N896" t="s">
        <v>23</v>
      </c>
      <c r="O896" s="5" t="str">
        <f t="shared" si="114"/>
        <v>N</v>
      </c>
      <c r="P896" t="s">
        <v>475</v>
      </c>
      <c r="Q896" s="200" t="s">
        <v>475</v>
      </c>
      <c r="R896" s="200" t="str">
        <f t="shared" si="121"/>
        <v/>
      </c>
      <c r="S896" s="201"/>
      <c r="T896" t="s">
        <v>475</v>
      </c>
      <c r="U896" s="201"/>
      <c r="W896" s="201"/>
      <c r="X896" s="202">
        <v>0</v>
      </c>
      <c r="Y896" s="200" t="s">
        <v>475</v>
      </c>
      <c r="Z896" s="5" t="s">
        <v>475</v>
      </c>
      <c r="AA896" s="200" t="str">
        <f t="shared" si="115"/>
        <v/>
      </c>
      <c r="AB896" s="200" t="str">
        <f t="shared" si="116"/>
        <v/>
      </c>
      <c r="AC896" s="201"/>
      <c r="AD896" s="201"/>
      <c r="AE896" s="77">
        <f t="shared" si="117"/>
        <v>0</v>
      </c>
      <c r="AF896" s="77">
        <f t="shared" si="118"/>
        <v>0</v>
      </c>
      <c r="AG896" s="77">
        <f t="array" ref="AG896">IFERROR($D896*U,0)</f>
        <v>0</v>
      </c>
      <c r="AH896" s="77">
        <f t="shared" si="120"/>
        <v>0</v>
      </c>
      <c r="AI896" s="77">
        <f t="shared" si="120"/>
        <v>0</v>
      </c>
      <c r="AJ896" s="203"/>
      <c r="AK896" s="203"/>
      <c r="AL896" s="203"/>
      <c r="AM896" s="203"/>
      <c r="AN896" t="s">
        <v>475</v>
      </c>
      <c r="AO896" t="s">
        <v>475</v>
      </c>
      <c r="AP896" t="s">
        <v>475</v>
      </c>
    </row>
    <row r="897" spans="1:43" customFormat="1" x14ac:dyDescent="0.25">
      <c r="A897" s="198">
        <v>45291</v>
      </c>
      <c r="B897" t="s">
        <v>2442</v>
      </c>
      <c r="C897" t="s">
        <v>2443</v>
      </c>
      <c r="D897" s="5">
        <f t="shared" si="119"/>
        <v>58814.95</v>
      </c>
      <c r="E897" s="199">
        <v>0</v>
      </c>
      <c r="F897" s="5">
        <v>58814.95</v>
      </c>
      <c r="G897" s="5">
        <v>0</v>
      </c>
      <c r="H897" s="1" t="s">
        <v>23</v>
      </c>
      <c r="I897" t="s">
        <v>500</v>
      </c>
      <c r="J897" t="s">
        <v>790</v>
      </c>
      <c r="K897">
        <v>1</v>
      </c>
      <c r="L897" t="s">
        <v>500</v>
      </c>
      <c r="N897" t="s">
        <v>24</v>
      </c>
      <c r="O897" s="5" t="str">
        <f t="shared" si="114"/>
        <v>N</v>
      </c>
      <c r="P897" t="s">
        <v>475</v>
      </c>
      <c r="Q897" s="200" t="s">
        <v>475</v>
      </c>
      <c r="R897" s="200" t="str">
        <f t="shared" si="121"/>
        <v/>
      </c>
      <c r="S897" s="201"/>
      <c r="T897" t="s">
        <v>475</v>
      </c>
      <c r="U897" s="201"/>
      <c r="W897" s="201"/>
      <c r="X897" s="202">
        <v>0</v>
      </c>
      <c r="Y897" s="200" t="s">
        <v>475</v>
      </c>
      <c r="Z897" s="5" t="s">
        <v>475</v>
      </c>
      <c r="AA897" s="200" t="str">
        <f t="shared" si="115"/>
        <v/>
      </c>
      <c r="AB897" s="200" t="str">
        <f t="shared" si="116"/>
        <v/>
      </c>
      <c r="AC897" s="201"/>
      <c r="AD897" s="201"/>
      <c r="AE897" s="77">
        <f t="shared" si="117"/>
        <v>0</v>
      </c>
      <c r="AF897" s="77">
        <f t="shared" si="118"/>
        <v>0</v>
      </c>
      <c r="AG897" s="77">
        <f t="array" ref="AG897">IFERROR($D897*U,0)</f>
        <v>0</v>
      </c>
      <c r="AH897" s="77">
        <f t="shared" si="120"/>
        <v>0</v>
      </c>
      <c r="AI897" s="77">
        <f t="shared" si="120"/>
        <v>0</v>
      </c>
      <c r="AJ897" s="203"/>
      <c r="AK897" s="203"/>
      <c r="AL897" s="203"/>
      <c r="AM897" s="203"/>
      <c r="AN897" t="s">
        <v>475</v>
      </c>
      <c r="AO897" t="s">
        <v>475</v>
      </c>
      <c r="AP897" t="s">
        <v>475</v>
      </c>
    </row>
    <row r="898" spans="1:43" customFormat="1" x14ac:dyDescent="0.25">
      <c r="A898" s="198">
        <v>45291</v>
      </c>
      <c r="B898" t="s">
        <v>2444</v>
      </c>
      <c r="C898" t="s">
        <v>2445</v>
      </c>
      <c r="D898" s="5">
        <f t="shared" si="119"/>
        <v>43004.56</v>
      </c>
      <c r="E898" s="199">
        <v>1</v>
      </c>
      <c r="F898" s="5">
        <v>151726.72</v>
      </c>
      <c r="G898" s="5">
        <v>108722.16</v>
      </c>
      <c r="H898" s="1" t="s">
        <v>23</v>
      </c>
      <c r="I898" t="s">
        <v>500</v>
      </c>
      <c r="J898" t="s">
        <v>474</v>
      </c>
      <c r="K898">
        <v>0</v>
      </c>
      <c r="L898" t="s">
        <v>500</v>
      </c>
      <c r="M898" s="208" t="s">
        <v>483</v>
      </c>
      <c r="N898" t="s">
        <v>23</v>
      </c>
      <c r="O898" s="5" t="str">
        <f t="shared" ref="O898:O961" si="122">IF(OR(C898="FIS1",C898="FIS2",C898="FIS4",C898="Red"),"Y","N")</f>
        <v>N</v>
      </c>
      <c r="P898" s="208" t="s">
        <v>487</v>
      </c>
      <c r="Q898" s="200" t="s">
        <v>475</v>
      </c>
      <c r="R898" s="200" t="str">
        <f t="shared" si="121"/>
        <v/>
      </c>
      <c r="S898" s="201"/>
      <c r="T898" t="s">
        <v>475</v>
      </c>
      <c r="U898" s="201"/>
      <c r="W898" s="201"/>
      <c r="X898" s="202">
        <v>0</v>
      </c>
      <c r="Y898" s="200" t="s">
        <v>475</v>
      </c>
      <c r="Z898" s="5" t="s">
        <v>475</v>
      </c>
      <c r="AA898" s="200" t="str">
        <f t="shared" ref="AA898:AA961" si="123">IFERROR(Y898*V898,"")</f>
        <v/>
      </c>
      <c r="AB898" s="200" t="str">
        <f t="shared" ref="AB898:AB961" si="124">IFERROR(Z898*V898,"")</f>
        <v/>
      </c>
      <c r="AC898" s="201"/>
      <c r="AD898" s="201"/>
      <c r="AE898" s="77">
        <f t="shared" ref="AE898:AE961" si="125">+IFERROR(R898*D898,0)</f>
        <v>0</v>
      </c>
      <c r="AF898" s="77">
        <f t="shared" ref="AF898:AF961" si="126">+IFERROR(D898*T898,0)</f>
        <v>0</v>
      </c>
      <c r="AG898" s="77">
        <f t="array" ref="AG898">IFERROR($D898*U,0)</f>
        <v>0</v>
      </c>
      <c r="AH898" s="77">
        <f t="shared" si="120"/>
        <v>0</v>
      </c>
      <c r="AI898" s="77">
        <f t="shared" si="120"/>
        <v>0</v>
      </c>
      <c r="AJ898" s="203"/>
      <c r="AK898" s="203"/>
      <c r="AL898" s="203"/>
      <c r="AM898" s="203"/>
      <c r="AN898" t="s">
        <v>25</v>
      </c>
      <c r="AO898" t="s">
        <v>2446</v>
      </c>
      <c r="AP898" t="s">
        <v>2447</v>
      </c>
      <c r="AQ898" s="208" t="s">
        <v>490</v>
      </c>
    </row>
    <row r="899" spans="1:43" customFormat="1" x14ac:dyDescent="0.25">
      <c r="A899" s="198">
        <v>45291</v>
      </c>
      <c r="B899" t="s">
        <v>2448</v>
      </c>
      <c r="C899" t="s">
        <v>2449</v>
      </c>
      <c r="D899" s="5">
        <f t="shared" ref="D899:D962" si="127">+IF(F899-G899&lt;0,0,F899-G899)</f>
        <v>3173.4000000000015</v>
      </c>
      <c r="E899" s="199">
        <v>1</v>
      </c>
      <c r="F899" s="5">
        <v>22730.400000000001</v>
      </c>
      <c r="G899" s="5">
        <v>19557</v>
      </c>
      <c r="H899" s="1" t="s">
        <v>23</v>
      </c>
      <c r="I899" t="s">
        <v>500</v>
      </c>
      <c r="J899" t="s">
        <v>474</v>
      </c>
      <c r="K899">
        <v>0</v>
      </c>
      <c r="L899" t="s">
        <v>500</v>
      </c>
      <c r="N899" t="s">
        <v>23</v>
      </c>
      <c r="O899" s="5" t="str">
        <f t="shared" si="122"/>
        <v>N</v>
      </c>
      <c r="P899" t="s">
        <v>475</v>
      </c>
      <c r="Q899" s="200" t="s">
        <v>475</v>
      </c>
      <c r="R899" s="200" t="str">
        <f t="shared" si="121"/>
        <v/>
      </c>
      <c r="S899" s="201"/>
      <c r="T899" t="s">
        <v>475</v>
      </c>
      <c r="U899" s="201"/>
      <c r="W899" s="201"/>
      <c r="X899" s="202">
        <v>0</v>
      </c>
      <c r="Y899" s="200" t="s">
        <v>475</v>
      </c>
      <c r="Z899" s="5" t="s">
        <v>475</v>
      </c>
      <c r="AA899" s="200" t="str">
        <f t="shared" si="123"/>
        <v/>
      </c>
      <c r="AB899" s="200" t="str">
        <f t="shared" si="124"/>
        <v/>
      </c>
      <c r="AC899" s="201"/>
      <c r="AD899" s="201"/>
      <c r="AE899" s="77">
        <f t="shared" si="125"/>
        <v>0</v>
      </c>
      <c r="AF899" s="77">
        <f t="shared" si="126"/>
        <v>0</v>
      </c>
      <c r="AG899" s="77">
        <f t="array" ref="AG899">IFERROR($D899*U,0)</f>
        <v>0</v>
      </c>
      <c r="AH899" s="77">
        <f t="shared" si="120"/>
        <v>0</v>
      </c>
      <c r="AI899" s="77">
        <f t="shared" si="120"/>
        <v>0</v>
      </c>
      <c r="AJ899" s="203"/>
      <c r="AK899" s="203"/>
      <c r="AL899" s="203"/>
      <c r="AM899" s="203"/>
      <c r="AN899" t="s">
        <v>475</v>
      </c>
      <c r="AO899" t="s">
        <v>475</v>
      </c>
      <c r="AP899" t="s">
        <v>475</v>
      </c>
    </row>
    <row r="900" spans="1:43" customFormat="1" x14ac:dyDescent="0.25">
      <c r="A900" s="198">
        <v>45291</v>
      </c>
      <c r="B900" t="s">
        <v>2450</v>
      </c>
      <c r="C900" t="s">
        <v>2451</v>
      </c>
      <c r="D900" s="5">
        <f t="shared" si="127"/>
        <v>789311.05</v>
      </c>
      <c r="E900" s="199">
        <v>1</v>
      </c>
      <c r="F900" s="5">
        <v>1066883.1400000001</v>
      </c>
      <c r="G900" s="5">
        <v>277572.09000000003</v>
      </c>
      <c r="H900" s="1" t="s">
        <v>24</v>
      </c>
      <c r="I900" t="s">
        <v>473</v>
      </c>
      <c r="J900" t="s">
        <v>474</v>
      </c>
      <c r="K900">
        <v>0</v>
      </c>
      <c r="L900" t="s">
        <v>473</v>
      </c>
      <c r="M900" t="s">
        <v>473</v>
      </c>
      <c r="N900" t="s">
        <v>23</v>
      </c>
      <c r="O900" s="5" t="str">
        <f t="shared" si="122"/>
        <v>N</v>
      </c>
      <c r="P900" t="s">
        <v>475</v>
      </c>
      <c r="Q900" s="200" t="s">
        <v>475</v>
      </c>
      <c r="R900" s="200" t="str">
        <f t="shared" si="121"/>
        <v/>
      </c>
      <c r="S900" s="201"/>
      <c r="T900" t="s">
        <v>475</v>
      </c>
      <c r="U900" s="201"/>
      <c r="W900" s="201"/>
      <c r="X900" s="202">
        <v>0</v>
      </c>
      <c r="Y900" s="200" t="s">
        <v>475</v>
      </c>
      <c r="Z900" s="5" t="s">
        <v>475</v>
      </c>
      <c r="AA900" s="200" t="str">
        <f t="shared" si="123"/>
        <v/>
      </c>
      <c r="AB900" s="200" t="str">
        <f t="shared" si="124"/>
        <v/>
      </c>
      <c r="AC900" s="201"/>
      <c r="AD900" s="201"/>
      <c r="AE900" s="77">
        <f t="shared" si="125"/>
        <v>0</v>
      </c>
      <c r="AF900" s="77">
        <f t="shared" si="126"/>
        <v>0</v>
      </c>
      <c r="AG900" s="77">
        <f t="array" ref="AG900">IFERROR($D900*U,0)</f>
        <v>0</v>
      </c>
      <c r="AH900" s="77">
        <f t="shared" si="120"/>
        <v>0</v>
      </c>
      <c r="AI900" s="77">
        <f t="shared" si="120"/>
        <v>0</v>
      </c>
      <c r="AJ900" s="203"/>
      <c r="AK900" s="203"/>
      <c r="AL900" s="203"/>
      <c r="AM900" s="203"/>
      <c r="AN900" t="s">
        <v>475</v>
      </c>
      <c r="AO900" t="s">
        <v>475</v>
      </c>
      <c r="AP900" t="s">
        <v>475</v>
      </c>
    </row>
    <row r="901" spans="1:43" customFormat="1" x14ac:dyDescent="0.25">
      <c r="A901" s="198">
        <v>45291</v>
      </c>
      <c r="B901" t="s">
        <v>2452</v>
      </c>
      <c r="C901" t="s">
        <v>2453</v>
      </c>
      <c r="D901" s="5">
        <f t="shared" si="127"/>
        <v>172970.44</v>
      </c>
      <c r="E901" s="199">
        <v>0</v>
      </c>
      <c r="F901" s="5">
        <v>172970.44</v>
      </c>
      <c r="G901" s="5">
        <v>0</v>
      </c>
      <c r="H901" s="1" t="s">
        <v>23</v>
      </c>
      <c r="I901" t="s">
        <v>500</v>
      </c>
      <c r="J901" t="s">
        <v>474</v>
      </c>
      <c r="K901">
        <v>0</v>
      </c>
      <c r="L901" t="s">
        <v>500</v>
      </c>
      <c r="M901" s="208" t="s">
        <v>483</v>
      </c>
      <c r="N901" t="s">
        <v>23</v>
      </c>
      <c r="O901" s="5" t="str">
        <f t="shared" si="122"/>
        <v>N</v>
      </c>
      <c r="P901" t="s">
        <v>475</v>
      </c>
      <c r="Q901" s="200" t="s">
        <v>475</v>
      </c>
      <c r="R901" s="200" t="str">
        <f t="shared" si="121"/>
        <v/>
      </c>
      <c r="S901" s="201"/>
      <c r="T901" t="s">
        <v>475</v>
      </c>
      <c r="U901" s="201"/>
      <c r="W901" s="201"/>
      <c r="X901" s="202">
        <v>0</v>
      </c>
      <c r="Y901" s="200" t="s">
        <v>475</v>
      </c>
      <c r="Z901" s="5" t="s">
        <v>475</v>
      </c>
      <c r="AA901" s="200" t="str">
        <f t="shared" si="123"/>
        <v/>
      </c>
      <c r="AB901" s="200" t="str">
        <f t="shared" si="124"/>
        <v/>
      </c>
      <c r="AC901" s="201"/>
      <c r="AD901" s="201"/>
      <c r="AE901" s="77">
        <f t="shared" si="125"/>
        <v>0</v>
      </c>
      <c r="AF901" s="77">
        <f t="shared" si="126"/>
        <v>0</v>
      </c>
      <c r="AG901" s="77">
        <f t="array" ref="AG901">IFERROR($D901*U,0)</f>
        <v>0</v>
      </c>
      <c r="AH901" s="77">
        <f t="shared" si="120"/>
        <v>0</v>
      </c>
      <c r="AI901" s="77">
        <f t="shared" si="120"/>
        <v>0</v>
      </c>
      <c r="AJ901" s="203"/>
      <c r="AK901" s="203"/>
      <c r="AL901" s="203"/>
      <c r="AM901" s="203"/>
      <c r="AN901" t="s">
        <v>25</v>
      </c>
      <c r="AO901" t="s">
        <v>2454</v>
      </c>
      <c r="AP901" t="s">
        <v>475</v>
      </c>
    </row>
    <row r="902" spans="1:43" customFormat="1" x14ac:dyDescent="0.25">
      <c r="A902" s="198">
        <v>45291</v>
      </c>
      <c r="B902" t="s">
        <v>2455</v>
      </c>
      <c r="C902" t="s">
        <v>2456</v>
      </c>
      <c r="D902" s="5">
        <f t="shared" si="127"/>
        <v>19476.650000000001</v>
      </c>
      <c r="E902" s="199">
        <v>0</v>
      </c>
      <c r="F902" s="5">
        <v>19476.650000000001</v>
      </c>
      <c r="G902" s="5">
        <v>0</v>
      </c>
      <c r="H902" s="1" t="s">
        <v>23</v>
      </c>
      <c r="I902" t="s">
        <v>500</v>
      </c>
      <c r="J902" t="s">
        <v>474</v>
      </c>
      <c r="K902">
        <v>0</v>
      </c>
      <c r="L902" t="s">
        <v>500</v>
      </c>
      <c r="M902" s="208" t="s">
        <v>483</v>
      </c>
      <c r="N902" t="s">
        <v>23</v>
      </c>
      <c r="O902" s="5" t="str">
        <f t="shared" si="122"/>
        <v>N</v>
      </c>
      <c r="P902" t="s">
        <v>475</v>
      </c>
      <c r="Q902" s="200" t="s">
        <v>475</v>
      </c>
      <c r="R902" s="200" t="str">
        <f t="shared" si="121"/>
        <v/>
      </c>
      <c r="S902" s="201"/>
      <c r="T902" t="s">
        <v>475</v>
      </c>
      <c r="U902" s="201"/>
      <c r="W902" s="201"/>
      <c r="X902" s="202">
        <v>0</v>
      </c>
      <c r="Y902" s="200" t="s">
        <v>475</v>
      </c>
      <c r="Z902" s="5" t="s">
        <v>475</v>
      </c>
      <c r="AA902" s="200" t="str">
        <f t="shared" si="123"/>
        <v/>
      </c>
      <c r="AB902" s="200" t="str">
        <f t="shared" si="124"/>
        <v/>
      </c>
      <c r="AC902" s="201"/>
      <c r="AD902" s="201"/>
      <c r="AE902" s="77">
        <f t="shared" si="125"/>
        <v>0</v>
      </c>
      <c r="AF902" s="77">
        <f t="shared" si="126"/>
        <v>0</v>
      </c>
      <c r="AG902" s="77">
        <f t="array" ref="AG902">IFERROR($D902*U,0)</f>
        <v>0</v>
      </c>
      <c r="AH902" s="77">
        <f t="shared" si="120"/>
        <v>0</v>
      </c>
      <c r="AI902" s="77">
        <f t="shared" si="120"/>
        <v>0</v>
      </c>
      <c r="AJ902" s="203"/>
      <c r="AK902" s="203"/>
      <c r="AL902" s="203"/>
      <c r="AM902" s="203"/>
      <c r="AN902" t="s">
        <v>25</v>
      </c>
      <c r="AO902" t="s">
        <v>2457</v>
      </c>
      <c r="AP902" t="s">
        <v>475</v>
      </c>
    </row>
    <row r="903" spans="1:43" customFormat="1" x14ac:dyDescent="0.25">
      <c r="A903" s="198">
        <v>45291</v>
      </c>
      <c r="B903" t="s">
        <v>2458</v>
      </c>
      <c r="C903" t="s">
        <v>2459</v>
      </c>
      <c r="D903" s="5">
        <f t="shared" si="127"/>
        <v>0</v>
      </c>
      <c r="E903" s="199">
        <v>1</v>
      </c>
      <c r="F903" s="5">
        <v>14920</v>
      </c>
      <c r="G903" s="5">
        <v>227574</v>
      </c>
      <c r="H903" s="1" t="s">
        <v>23</v>
      </c>
      <c r="I903" t="s">
        <v>500</v>
      </c>
      <c r="J903" t="s">
        <v>474</v>
      </c>
      <c r="K903">
        <v>0</v>
      </c>
      <c r="L903" t="s">
        <v>500</v>
      </c>
      <c r="N903" t="s">
        <v>23</v>
      </c>
      <c r="O903" s="5" t="str">
        <f t="shared" si="122"/>
        <v>N</v>
      </c>
      <c r="P903" t="s">
        <v>475</v>
      </c>
      <c r="Q903" s="200" t="s">
        <v>475</v>
      </c>
      <c r="R903" s="200" t="str">
        <f t="shared" si="121"/>
        <v/>
      </c>
      <c r="S903" s="201"/>
      <c r="T903" t="s">
        <v>475</v>
      </c>
      <c r="U903" s="201"/>
      <c r="W903" s="201"/>
      <c r="X903" s="202">
        <v>0</v>
      </c>
      <c r="Y903" s="200" t="s">
        <v>475</v>
      </c>
      <c r="Z903" s="5" t="s">
        <v>475</v>
      </c>
      <c r="AA903" s="200" t="str">
        <f t="shared" si="123"/>
        <v/>
      </c>
      <c r="AB903" s="200" t="str">
        <f t="shared" si="124"/>
        <v/>
      </c>
      <c r="AC903" s="201"/>
      <c r="AD903" s="201"/>
      <c r="AE903" s="77">
        <f t="shared" si="125"/>
        <v>0</v>
      </c>
      <c r="AF903" s="77">
        <f t="shared" si="126"/>
        <v>0</v>
      </c>
      <c r="AG903" s="77">
        <f t="array" ref="AG903">IFERROR($D903*U,0)</f>
        <v>0</v>
      </c>
      <c r="AH903" s="77">
        <f t="shared" si="120"/>
        <v>0</v>
      </c>
      <c r="AI903" s="77">
        <f t="shared" si="120"/>
        <v>0</v>
      </c>
      <c r="AJ903" s="203"/>
      <c r="AK903" s="203"/>
      <c r="AL903" s="203"/>
      <c r="AM903" s="203"/>
      <c r="AN903" t="s">
        <v>475</v>
      </c>
      <c r="AO903" t="s">
        <v>475</v>
      </c>
      <c r="AP903" t="s">
        <v>475</v>
      </c>
    </row>
    <row r="904" spans="1:43" customFormat="1" x14ac:dyDescent="0.25">
      <c r="A904" s="198">
        <v>45291</v>
      </c>
      <c r="B904" t="s">
        <v>2460</v>
      </c>
      <c r="C904" t="s">
        <v>2461</v>
      </c>
      <c r="D904" s="5">
        <f t="shared" si="127"/>
        <v>1916862.4</v>
      </c>
      <c r="E904" s="199">
        <v>1</v>
      </c>
      <c r="F904" s="5">
        <v>2057636.72</v>
      </c>
      <c r="G904" s="5">
        <v>140774.32</v>
      </c>
      <c r="H904" s="1" t="s">
        <v>23</v>
      </c>
      <c r="I904" t="s">
        <v>500</v>
      </c>
      <c r="J904" t="s">
        <v>504</v>
      </c>
      <c r="K904">
        <v>1</v>
      </c>
      <c r="L904" t="s">
        <v>500</v>
      </c>
      <c r="N904" t="s">
        <v>24</v>
      </c>
      <c r="O904" s="5" t="str">
        <f t="shared" si="122"/>
        <v>N</v>
      </c>
      <c r="P904" t="s">
        <v>475</v>
      </c>
      <c r="Q904" s="200" t="s">
        <v>475</v>
      </c>
      <c r="R904" s="200" t="str">
        <f t="shared" si="121"/>
        <v/>
      </c>
      <c r="S904" s="201"/>
      <c r="T904" t="s">
        <v>475</v>
      </c>
      <c r="U904" s="201"/>
      <c r="W904" s="201"/>
      <c r="X904" s="202">
        <v>0</v>
      </c>
      <c r="Y904" s="200" t="s">
        <v>475</v>
      </c>
      <c r="Z904" s="5" t="s">
        <v>475</v>
      </c>
      <c r="AA904" s="200" t="str">
        <f t="shared" si="123"/>
        <v/>
      </c>
      <c r="AB904" s="200" t="str">
        <f t="shared" si="124"/>
        <v/>
      </c>
      <c r="AC904" s="201"/>
      <c r="AD904" s="201"/>
      <c r="AE904" s="77">
        <f t="shared" si="125"/>
        <v>0</v>
      </c>
      <c r="AF904" s="77">
        <f t="shared" si="126"/>
        <v>0</v>
      </c>
      <c r="AG904" s="77">
        <f t="array" ref="AG904">IFERROR($D904*U,0)</f>
        <v>0</v>
      </c>
      <c r="AH904" s="77">
        <f t="shared" si="120"/>
        <v>0</v>
      </c>
      <c r="AI904" s="77">
        <f t="shared" si="120"/>
        <v>0</v>
      </c>
      <c r="AJ904" s="203"/>
      <c r="AK904" s="203"/>
      <c r="AL904" s="203"/>
      <c r="AM904" s="203"/>
      <c r="AN904" t="s">
        <v>475</v>
      </c>
      <c r="AO904" t="s">
        <v>475</v>
      </c>
      <c r="AP904" t="s">
        <v>475</v>
      </c>
    </row>
    <row r="905" spans="1:43" customFormat="1" x14ac:dyDescent="0.25">
      <c r="A905" s="198">
        <v>45291</v>
      </c>
      <c r="B905" t="s">
        <v>2462</v>
      </c>
      <c r="C905" t="s">
        <v>2463</v>
      </c>
      <c r="D905" s="5">
        <f t="shared" si="127"/>
        <v>58353.47</v>
      </c>
      <c r="E905" s="199">
        <v>0</v>
      </c>
      <c r="F905" s="5">
        <v>58353.47</v>
      </c>
      <c r="G905" s="5">
        <v>0</v>
      </c>
      <c r="H905" s="1" t="s">
        <v>23</v>
      </c>
      <c r="I905" t="s">
        <v>500</v>
      </c>
      <c r="J905" t="s">
        <v>474</v>
      </c>
      <c r="K905">
        <v>0</v>
      </c>
      <c r="L905" t="s">
        <v>500</v>
      </c>
      <c r="M905" s="208" t="s">
        <v>506</v>
      </c>
      <c r="N905" t="s">
        <v>23</v>
      </c>
      <c r="O905" s="5" t="str">
        <f t="shared" si="122"/>
        <v>N</v>
      </c>
      <c r="P905" s="208" t="s">
        <v>487</v>
      </c>
      <c r="Q905" s="200" t="s">
        <v>475</v>
      </c>
      <c r="R905" s="204">
        <v>7.2999999999999995E-2</v>
      </c>
      <c r="S905" s="201"/>
      <c r="T905" s="208">
        <v>6.0000000000000001E-3</v>
      </c>
      <c r="U905" s="201"/>
      <c r="V905" s="208">
        <v>1</v>
      </c>
      <c r="W905" s="201"/>
      <c r="X905" s="202">
        <v>0</v>
      </c>
      <c r="Y905" s="200" t="s">
        <v>475</v>
      </c>
      <c r="Z905" s="5" t="s">
        <v>475</v>
      </c>
      <c r="AA905" s="200" t="str">
        <f t="shared" si="123"/>
        <v/>
      </c>
      <c r="AB905" s="200" t="str">
        <f t="shared" si="124"/>
        <v/>
      </c>
      <c r="AC905" s="201"/>
      <c r="AD905" s="201"/>
      <c r="AE905" s="77">
        <f t="shared" si="125"/>
        <v>4259.8033100000002</v>
      </c>
      <c r="AF905" s="77">
        <f t="shared" si="126"/>
        <v>350.12082000000004</v>
      </c>
      <c r="AG905" s="77">
        <f t="array" ref="AG905">IFERROR($D905*U,0)</f>
        <v>0</v>
      </c>
      <c r="AH905" s="77">
        <f t="shared" si="120"/>
        <v>0</v>
      </c>
      <c r="AI905" s="77">
        <f t="shared" si="120"/>
        <v>0</v>
      </c>
      <c r="AJ905" s="203"/>
      <c r="AK905" s="203"/>
      <c r="AL905" s="203"/>
      <c r="AM905" s="203"/>
      <c r="AN905" t="s">
        <v>22</v>
      </c>
      <c r="AO905" t="s">
        <v>1605</v>
      </c>
      <c r="AP905" t="s">
        <v>1606</v>
      </c>
      <c r="AQ905" s="208" t="s">
        <v>490</v>
      </c>
    </row>
    <row r="906" spans="1:43" customFormat="1" x14ac:dyDescent="0.25">
      <c r="A906" s="198">
        <v>45291</v>
      </c>
      <c r="B906" t="s">
        <v>2464</v>
      </c>
      <c r="C906" t="s">
        <v>2465</v>
      </c>
      <c r="D906" s="5">
        <f t="shared" si="127"/>
        <v>554047.12</v>
      </c>
      <c r="E906" s="199">
        <v>0</v>
      </c>
      <c r="F906" s="5">
        <v>554047.12</v>
      </c>
      <c r="G906" s="5">
        <v>0</v>
      </c>
      <c r="H906" s="1" t="s">
        <v>23</v>
      </c>
      <c r="I906" t="s">
        <v>500</v>
      </c>
      <c r="J906" t="s">
        <v>504</v>
      </c>
      <c r="K906">
        <v>1</v>
      </c>
      <c r="L906" t="s">
        <v>500</v>
      </c>
      <c r="N906" t="s">
        <v>24</v>
      </c>
      <c r="O906" s="5" t="str">
        <f t="shared" si="122"/>
        <v>N</v>
      </c>
      <c r="P906" t="s">
        <v>475</v>
      </c>
      <c r="Q906" s="200" t="s">
        <v>475</v>
      </c>
      <c r="R906" s="200" t="str">
        <f t="shared" ref="R906:R938" si="128">IFERROR(V906*Q906,"")</f>
        <v/>
      </c>
      <c r="S906" s="201"/>
      <c r="T906" t="s">
        <v>475</v>
      </c>
      <c r="U906" s="201"/>
      <c r="W906" s="201"/>
      <c r="X906" s="202">
        <v>0</v>
      </c>
      <c r="Y906" s="200" t="s">
        <v>475</v>
      </c>
      <c r="Z906" s="5" t="s">
        <v>475</v>
      </c>
      <c r="AA906" s="200" t="str">
        <f t="shared" si="123"/>
        <v/>
      </c>
      <c r="AB906" s="200" t="str">
        <f t="shared" si="124"/>
        <v/>
      </c>
      <c r="AC906" s="201"/>
      <c r="AD906" s="201"/>
      <c r="AE906" s="77">
        <f t="shared" si="125"/>
        <v>0</v>
      </c>
      <c r="AF906" s="77">
        <f t="shared" si="126"/>
        <v>0</v>
      </c>
      <c r="AG906" s="77">
        <f t="array" ref="AG906">IFERROR($D906*U,0)</f>
        <v>0</v>
      </c>
      <c r="AH906" s="77">
        <f t="shared" si="120"/>
        <v>0</v>
      </c>
      <c r="AI906" s="77">
        <f t="shared" si="120"/>
        <v>0</v>
      </c>
      <c r="AJ906" s="203"/>
      <c r="AK906" s="203"/>
      <c r="AL906" s="203"/>
      <c r="AM906" s="203"/>
      <c r="AN906" t="s">
        <v>475</v>
      </c>
      <c r="AO906" t="s">
        <v>475</v>
      </c>
      <c r="AP906" t="s">
        <v>475</v>
      </c>
    </row>
    <row r="907" spans="1:43" customFormat="1" x14ac:dyDescent="0.25">
      <c r="A907" s="198">
        <v>45291</v>
      </c>
      <c r="B907" t="s">
        <v>2466</v>
      </c>
      <c r="C907" t="s">
        <v>2467</v>
      </c>
      <c r="D907" s="5">
        <f t="shared" si="127"/>
        <v>8559.7600000000093</v>
      </c>
      <c r="E907" s="199">
        <v>1</v>
      </c>
      <c r="F907" s="5">
        <v>100526.1</v>
      </c>
      <c r="G907" s="5">
        <v>91966.34</v>
      </c>
      <c r="H907" s="1" t="s">
        <v>23</v>
      </c>
      <c r="I907" t="s">
        <v>500</v>
      </c>
      <c r="J907" t="s">
        <v>474</v>
      </c>
      <c r="K907">
        <v>0</v>
      </c>
      <c r="L907" t="s">
        <v>500</v>
      </c>
      <c r="N907" t="s">
        <v>23</v>
      </c>
      <c r="O907" s="5" t="str">
        <f t="shared" si="122"/>
        <v>N</v>
      </c>
      <c r="P907" t="s">
        <v>475</v>
      </c>
      <c r="Q907" s="200" t="s">
        <v>475</v>
      </c>
      <c r="R907" s="200" t="str">
        <f t="shared" si="128"/>
        <v/>
      </c>
      <c r="S907" s="201"/>
      <c r="T907" t="s">
        <v>475</v>
      </c>
      <c r="U907" s="201"/>
      <c r="W907" s="201"/>
      <c r="X907" s="202">
        <v>0</v>
      </c>
      <c r="Y907" s="200" t="s">
        <v>475</v>
      </c>
      <c r="Z907" s="5" t="s">
        <v>475</v>
      </c>
      <c r="AA907" s="200" t="str">
        <f t="shared" si="123"/>
        <v/>
      </c>
      <c r="AB907" s="200" t="str">
        <f t="shared" si="124"/>
        <v/>
      </c>
      <c r="AC907" s="201"/>
      <c r="AD907" s="201"/>
      <c r="AE907" s="77">
        <f t="shared" si="125"/>
        <v>0</v>
      </c>
      <c r="AF907" s="77">
        <f t="shared" si="126"/>
        <v>0</v>
      </c>
      <c r="AG907" s="77">
        <f t="array" ref="AG907">IFERROR($D907*U,0)</f>
        <v>0</v>
      </c>
      <c r="AH907" s="77">
        <f t="shared" si="120"/>
        <v>0</v>
      </c>
      <c r="AI907" s="77">
        <f t="shared" si="120"/>
        <v>0</v>
      </c>
      <c r="AJ907" s="203"/>
      <c r="AK907" s="203"/>
      <c r="AL907" s="203"/>
      <c r="AM907" s="203"/>
      <c r="AN907" t="s">
        <v>475</v>
      </c>
      <c r="AO907" t="s">
        <v>475</v>
      </c>
      <c r="AP907" t="s">
        <v>475</v>
      </c>
    </row>
    <row r="908" spans="1:43" customFormat="1" x14ac:dyDescent="0.25">
      <c r="A908" s="198">
        <v>45291</v>
      </c>
      <c r="B908" t="s">
        <v>2468</v>
      </c>
      <c r="C908" t="s">
        <v>2469</v>
      </c>
      <c r="D908" s="5">
        <f t="shared" si="127"/>
        <v>954.5</v>
      </c>
      <c r="E908" s="199">
        <v>1</v>
      </c>
      <c r="F908" s="5">
        <v>7923.12</v>
      </c>
      <c r="G908" s="5">
        <v>6968.62</v>
      </c>
      <c r="H908" s="1" t="s">
        <v>24</v>
      </c>
      <c r="I908" t="s">
        <v>473</v>
      </c>
      <c r="J908" t="s">
        <v>474</v>
      </c>
      <c r="K908">
        <v>0</v>
      </c>
      <c r="L908" t="s">
        <v>473</v>
      </c>
      <c r="M908" t="s">
        <v>473</v>
      </c>
      <c r="N908" t="s">
        <v>23</v>
      </c>
      <c r="O908" s="5" t="str">
        <f t="shared" si="122"/>
        <v>N</v>
      </c>
      <c r="P908" t="s">
        <v>475</v>
      </c>
      <c r="Q908" s="200" t="s">
        <v>475</v>
      </c>
      <c r="R908" s="200" t="str">
        <f t="shared" si="128"/>
        <v/>
      </c>
      <c r="S908" s="201"/>
      <c r="T908" t="s">
        <v>475</v>
      </c>
      <c r="U908" s="201"/>
      <c r="W908" s="201"/>
      <c r="X908" s="202">
        <v>0</v>
      </c>
      <c r="Y908" s="200" t="s">
        <v>475</v>
      </c>
      <c r="Z908" s="5" t="s">
        <v>475</v>
      </c>
      <c r="AA908" s="200" t="str">
        <f t="shared" si="123"/>
        <v/>
      </c>
      <c r="AB908" s="200" t="str">
        <f t="shared" si="124"/>
        <v/>
      </c>
      <c r="AC908" s="201"/>
      <c r="AD908" s="201"/>
      <c r="AE908" s="77">
        <f t="shared" si="125"/>
        <v>0</v>
      </c>
      <c r="AF908" s="77">
        <f t="shared" si="126"/>
        <v>0</v>
      </c>
      <c r="AG908" s="77">
        <f t="array" ref="AG908">IFERROR($D908*U,0)</f>
        <v>0</v>
      </c>
      <c r="AH908" s="77">
        <f t="shared" si="120"/>
        <v>0</v>
      </c>
      <c r="AI908" s="77">
        <f t="shared" si="120"/>
        <v>0</v>
      </c>
      <c r="AJ908" s="203"/>
      <c r="AK908" s="203"/>
      <c r="AL908" s="203"/>
      <c r="AM908" s="203"/>
      <c r="AN908" t="s">
        <v>475</v>
      </c>
      <c r="AO908" t="s">
        <v>475</v>
      </c>
      <c r="AP908" t="s">
        <v>475</v>
      </c>
    </row>
    <row r="909" spans="1:43" customFormat="1" x14ac:dyDescent="0.25">
      <c r="A909" s="198">
        <v>45291</v>
      </c>
      <c r="B909" t="s">
        <v>2470</v>
      </c>
      <c r="C909" t="s">
        <v>2471</v>
      </c>
      <c r="D909" s="5">
        <f t="shared" si="127"/>
        <v>0</v>
      </c>
      <c r="E909" s="199">
        <v>1</v>
      </c>
      <c r="F909" s="5">
        <v>38311.93</v>
      </c>
      <c r="G909" s="5">
        <v>38759.19</v>
      </c>
      <c r="H909" s="1" t="s">
        <v>23</v>
      </c>
      <c r="I909" t="s">
        <v>500</v>
      </c>
      <c r="J909" t="s">
        <v>474</v>
      </c>
      <c r="K909">
        <v>0</v>
      </c>
      <c r="L909" t="s">
        <v>500</v>
      </c>
      <c r="N909" t="s">
        <v>23</v>
      </c>
      <c r="O909" s="5" t="str">
        <f t="shared" si="122"/>
        <v>N</v>
      </c>
      <c r="P909" t="s">
        <v>475</v>
      </c>
      <c r="Q909" s="200" t="s">
        <v>475</v>
      </c>
      <c r="R909" s="200" t="str">
        <f t="shared" si="128"/>
        <v/>
      </c>
      <c r="S909" s="201"/>
      <c r="T909" t="s">
        <v>475</v>
      </c>
      <c r="U909" s="201"/>
      <c r="W909" s="201"/>
      <c r="X909" s="202">
        <v>0</v>
      </c>
      <c r="Y909" s="200" t="s">
        <v>475</v>
      </c>
      <c r="Z909" s="5" t="s">
        <v>475</v>
      </c>
      <c r="AA909" s="200" t="str">
        <f t="shared" si="123"/>
        <v/>
      </c>
      <c r="AB909" s="200" t="str">
        <f t="shared" si="124"/>
        <v/>
      </c>
      <c r="AC909" s="201"/>
      <c r="AD909" s="201"/>
      <c r="AE909" s="77">
        <f t="shared" si="125"/>
        <v>0</v>
      </c>
      <c r="AF909" s="77">
        <f t="shared" si="126"/>
        <v>0</v>
      </c>
      <c r="AG909" s="77">
        <f t="array" ref="AG909">IFERROR($D909*U,0)</f>
        <v>0</v>
      </c>
      <c r="AH909" s="77">
        <f t="shared" si="120"/>
        <v>0</v>
      </c>
      <c r="AI909" s="77">
        <f t="shared" si="120"/>
        <v>0</v>
      </c>
      <c r="AJ909" s="203"/>
      <c r="AK909" s="203"/>
      <c r="AL909" s="203"/>
      <c r="AM909" s="203"/>
      <c r="AN909" t="s">
        <v>475</v>
      </c>
      <c r="AO909" t="s">
        <v>475</v>
      </c>
      <c r="AP909" t="s">
        <v>475</v>
      </c>
    </row>
    <row r="910" spans="1:43" customFormat="1" x14ac:dyDescent="0.25">
      <c r="A910" s="198">
        <v>45291</v>
      </c>
      <c r="B910" t="s">
        <v>2472</v>
      </c>
      <c r="C910" t="s">
        <v>2473</v>
      </c>
      <c r="D910" s="5">
        <f t="shared" si="127"/>
        <v>413968</v>
      </c>
      <c r="E910" s="199">
        <v>0</v>
      </c>
      <c r="F910" s="5">
        <v>413968</v>
      </c>
      <c r="G910" s="5">
        <v>0</v>
      </c>
      <c r="H910" s="1" t="s">
        <v>23</v>
      </c>
      <c r="I910" t="s">
        <v>500</v>
      </c>
      <c r="J910" t="s">
        <v>474</v>
      </c>
      <c r="K910">
        <v>0</v>
      </c>
      <c r="L910" t="s">
        <v>500</v>
      </c>
      <c r="N910" t="s">
        <v>23</v>
      </c>
      <c r="O910" s="5" t="str">
        <f t="shared" si="122"/>
        <v>N</v>
      </c>
      <c r="P910" t="s">
        <v>475</v>
      </c>
      <c r="Q910" s="200" t="s">
        <v>475</v>
      </c>
      <c r="R910" s="200" t="str">
        <f t="shared" si="128"/>
        <v/>
      </c>
      <c r="S910" s="201"/>
      <c r="T910" t="s">
        <v>475</v>
      </c>
      <c r="U910" s="201"/>
      <c r="W910" s="201"/>
      <c r="X910" s="202">
        <v>0</v>
      </c>
      <c r="Y910" s="200" t="s">
        <v>475</v>
      </c>
      <c r="Z910" s="5" t="s">
        <v>475</v>
      </c>
      <c r="AA910" s="200" t="str">
        <f t="shared" si="123"/>
        <v/>
      </c>
      <c r="AB910" s="200" t="str">
        <f t="shared" si="124"/>
        <v/>
      </c>
      <c r="AC910" s="201"/>
      <c r="AD910" s="201"/>
      <c r="AE910" s="77">
        <f t="shared" si="125"/>
        <v>0</v>
      </c>
      <c r="AF910" s="77">
        <f t="shared" si="126"/>
        <v>0</v>
      </c>
      <c r="AG910" s="77">
        <f t="array" ref="AG910">IFERROR($D910*U,0)</f>
        <v>0</v>
      </c>
      <c r="AH910" s="77">
        <f t="shared" si="120"/>
        <v>0</v>
      </c>
      <c r="AI910" s="77">
        <f t="shared" si="120"/>
        <v>0</v>
      </c>
      <c r="AJ910" s="203"/>
      <c r="AK910" s="203"/>
      <c r="AL910" s="203"/>
      <c r="AM910" s="203"/>
      <c r="AN910" t="s">
        <v>475</v>
      </c>
      <c r="AO910" t="s">
        <v>475</v>
      </c>
      <c r="AP910" t="s">
        <v>475</v>
      </c>
    </row>
    <row r="911" spans="1:43" customFormat="1" x14ac:dyDescent="0.25">
      <c r="A911" s="198">
        <v>45291</v>
      </c>
      <c r="B911" t="s">
        <v>2474</v>
      </c>
      <c r="C911" t="s">
        <v>2475</v>
      </c>
      <c r="D911" s="5">
        <f t="shared" si="127"/>
        <v>1776380.76</v>
      </c>
      <c r="E911" s="199">
        <v>0</v>
      </c>
      <c r="F911" s="5">
        <v>1776380.76</v>
      </c>
      <c r="G911" s="5">
        <v>0</v>
      </c>
      <c r="H911" s="1" t="s">
        <v>23</v>
      </c>
      <c r="I911" t="s">
        <v>500</v>
      </c>
      <c r="J911" t="s">
        <v>504</v>
      </c>
      <c r="K911">
        <v>1</v>
      </c>
      <c r="L911" t="s">
        <v>500</v>
      </c>
      <c r="N911" t="s">
        <v>24</v>
      </c>
      <c r="O911" s="5" t="str">
        <f t="shared" si="122"/>
        <v>N</v>
      </c>
      <c r="P911" t="s">
        <v>475</v>
      </c>
      <c r="Q911" s="200" t="s">
        <v>475</v>
      </c>
      <c r="R911" s="200" t="str">
        <f t="shared" si="128"/>
        <v/>
      </c>
      <c r="S911" s="201"/>
      <c r="T911" t="s">
        <v>475</v>
      </c>
      <c r="U911" s="201"/>
      <c r="W911" s="201"/>
      <c r="X911" s="202">
        <v>0</v>
      </c>
      <c r="Y911" s="200" t="s">
        <v>475</v>
      </c>
      <c r="Z911" s="5" t="s">
        <v>475</v>
      </c>
      <c r="AA911" s="200" t="str">
        <f t="shared" si="123"/>
        <v/>
      </c>
      <c r="AB911" s="200" t="str">
        <f t="shared" si="124"/>
        <v/>
      </c>
      <c r="AC911" s="201"/>
      <c r="AD911" s="201"/>
      <c r="AE911" s="77">
        <f t="shared" si="125"/>
        <v>0</v>
      </c>
      <c r="AF911" s="77">
        <f t="shared" si="126"/>
        <v>0</v>
      </c>
      <c r="AG911" s="77">
        <f t="array" ref="AG911">IFERROR($D911*U,0)</f>
        <v>0</v>
      </c>
      <c r="AH911" s="77">
        <f t="shared" si="120"/>
        <v>0</v>
      </c>
      <c r="AI911" s="77">
        <f t="shared" si="120"/>
        <v>0</v>
      </c>
      <c r="AJ911" s="203"/>
      <c r="AK911" s="203"/>
      <c r="AL911" s="203"/>
      <c r="AM911" s="203"/>
      <c r="AN911" t="s">
        <v>475</v>
      </c>
      <c r="AO911" t="s">
        <v>475</v>
      </c>
      <c r="AP911" t="s">
        <v>475</v>
      </c>
    </row>
    <row r="912" spans="1:43" customFormat="1" x14ac:dyDescent="0.25">
      <c r="A912" s="198">
        <v>45291</v>
      </c>
      <c r="B912" t="s">
        <v>2476</v>
      </c>
      <c r="C912" t="s">
        <v>2477</v>
      </c>
      <c r="D912" s="5">
        <f t="shared" si="127"/>
        <v>17524.789999999994</v>
      </c>
      <c r="E912" s="199">
        <v>1</v>
      </c>
      <c r="F912" s="5">
        <v>85930.75</v>
      </c>
      <c r="G912" s="5">
        <v>68405.960000000006</v>
      </c>
      <c r="H912" s="1" t="s">
        <v>24</v>
      </c>
      <c r="I912" t="s">
        <v>473</v>
      </c>
      <c r="J912" t="s">
        <v>474</v>
      </c>
      <c r="K912">
        <v>0</v>
      </c>
      <c r="L912" t="s">
        <v>473</v>
      </c>
      <c r="M912" t="s">
        <v>473</v>
      </c>
      <c r="N912" t="s">
        <v>23</v>
      </c>
      <c r="O912" s="5" t="str">
        <f t="shared" si="122"/>
        <v>N</v>
      </c>
      <c r="P912" t="s">
        <v>475</v>
      </c>
      <c r="Q912" s="200" t="s">
        <v>475</v>
      </c>
      <c r="R912" s="200" t="str">
        <f t="shared" si="128"/>
        <v/>
      </c>
      <c r="S912" s="201"/>
      <c r="T912" t="s">
        <v>475</v>
      </c>
      <c r="U912" s="201"/>
      <c r="W912" s="201"/>
      <c r="X912" s="202">
        <v>0</v>
      </c>
      <c r="Y912" s="200" t="s">
        <v>475</v>
      </c>
      <c r="Z912" s="5" t="s">
        <v>475</v>
      </c>
      <c r="AA912" s="200" t="str">
        <f t="shared" si="123"/>
        <v/>
      </c>
      <c r="AB912" s="200" t="str">
        <f t="shared" si="124"/>
        <v/>
      </c>
      <c r="AC912" s="201"/>
      <c r="AD912" s="201"/>
      <c r="AE912" s="77">
        <f t="shared" si="125"/>
        <v>0</v>
      </c>
      <c r="AF912" s="77">
        <f t="shared" si="126"/>
        <v>0</v>
      </c>
      <c r="AG912" s="77">
        <f t="array" ref="AG912">IFERROR($D912*U,0)</f>
        <v>0</v>
      </c>
      <c r="AH912" s="77">
        <f t="shared" si="120"/>
        <v>0</v>
      </c>
      <c r="AI912" s="77">
        <f t="shared" si="120"/>
        <v>0</v>
      </c>
      <c r="AJ912" s="203"/>
      <c r="AK912" s="203"/>
      <c r="AL912" s="203"/>
      <c r="AM912" s="203"/>
      <c r="AN912" t="s">
        <v>475</v>
      </c>
      <c r="AO912" t="s">
        <v>475</v>
      </c>
      <c r="AP912" t="s">
        <v>475</v>
      </c>
    </row>
    <row r="913" spans="1:43" customFormat="1" x14ac:dyDescent="0.25">
      <c r="A913" s="198">
        <v>45291</v>
      </c>
      <c r="B913" t="s">
        <v>2478</v>
      </c>
      <c r="C913" t="s">
        <v>2479</v>
      </c>
      <c r="D913" s="5">
        <f t="shared" si="127"/>
        <v>406562.99</v>
      </c>
      <c r="E913" s="199">
        <v>0</v>
      </c>
      <c r="F913" s="5">
        <v>406562.99</v>
      </c>
      <c r="G913" s="5">
        <v>0</v>
      </c>
      <c r="H913" s="1" t="s">
        <v>23</v>
      </c>
      <c r="I913" t="s">
        <v>500</v>
      </c>
      <c r="J913" t="s">
        <v>504</v>
      </c>
      <c r="K913">
        <v>1</v>
      </c>
      <c r="L913" t="s">
        <v>500</v>
      </c>
      <c r="M913" s="208" t="s">
        <v>506</v>
      </c>
      <c r="N913" t="s">
        <v>24</v>
      </c>
      <c r="O913" s="5" t="str">
        <f t="shared" si="122"/>
        <v>N</v>
      </c>
      <c r="P913" t="s">
        <v>475</v>
      </c>
      <c r="Q913" s="200" t="s">
        <v>475</v>
      </c>
      <c r="R913" s="200" t="str">
        <f t="shared" si="128"/>
        <v/>
      </c>
      <c r="S913" s="201"/>
      <c r="T913" t="s">
        <v>475</v>
      </c>
      <c r="U913" s="201"/>
      <c r="W913" s="201"/>
      <c r="X913" s="202">
        <v>0</v>
      </c>
      <c r="Y913" s="200" t="s">
        <v>475</v>
      </c>
      <c r="Z913" s="5" t="s">
        <v>475</v>
      </c>
      <c r="AA913" s="200" t="str">
        <f t="shared" si="123"/>
        <v/>
      </c>
      <c r="AB913" s="200" t="str">
        <f t="shared" si="124"/>
        <v/>
      </c>
      <c r="AC913" s="201"/>
      <c r="AD913" s="201"/>
      <c r="AE913" s="77">
        <f t="shared" si="125"/>
        <v>0</v>
      </c>
      <c r="AF913" s="77">
        <f t="shared" si="126"/>
        <v>0</v>
      </c>
      <c r="AG913" s="77">
        <f t="array" ref="AG913">IFERROR($D913*U,0)</f>
        <v>0</v>
      </c>
      <c r="AH913" s="77">
        <f t="shared" si="120"/>
        <v>0</v>
      </c>
      <c r="AI913" s="77">
        <f t="shared" si="120"/>
        <v>0</v>
      </c>
      <c r="AJ913" s="203"/>
      <c r="AK913" s="203"/>
      <c r="AL913" s="203"/>
      <c r="AM913" s="203"/>
      <c r="AN913" t="s">
        <v>22</v>
      </c>
      <c r="AO913" t="s">
        <v>571</v>
      </c>
      <c r="AP913" t="s">
        <v>475</v>
      </c>
    </row>
    <row r="914" spans="1:43" customFormat="1" x14ac:dyDescent="0.25">
      <c r="A914" s="198">
        <v>45291</v>
      </c>
      <c r="B914" t="s">
        <v>2480</v>
      </c>
      <c r="C914" t="s">
        <v>2481</v>
      </c>
      <c r="D914" s="5">
        <f t="shared" si="127"/>
        <v>3347948.98</v>
      </c>
      <c r="E914" s="199">
        <v>1</v>
      </c>
      <c r="F914" s="5">
        <v>3395627.82</v>
      </c>
      <c r="G914" s="5">
        <v>47678.84</v>
      </c>
      <c r="H914" s="1" t="s">
        <v>24</v>
      </c>
      <c r="I914" t="s">
        <v>473</v>
      </c>
      <c r="J914" t="s">
        <v>474</v>
      </c>
      <c r="K914">
        <v>0</v>
      </c>
      <c r="L914" t="s">
        <v>473</v>
      </c>
      <c r="M914" t="s">
        <v>473</v>
      </c>
      <c r="N914" t="s">
        <v>23</v>
      </c>
      <c r="O914" s="5" t="str">
        <f t="shared" si="122"/>
        <v>N</v>
      </c>
      <c r="P914" t="s">
        <v>475</v>
      </c>
      <c r="Q914" s="200" t="s">
        <v>475</v>
      </c>
      <c r="R914" s="200" t="str">
        <f t="shared" si="128"/>
        <v/>
      </c>
      <c r="S914" s="201"/>
      <c r="T914" t="s">
        <v>475</v>
      </c>
      <c r="U914" s="201"/>
      <c r="W914" s="201"/>
      <c r="X914" s="202">
        <v>0</v>
      </c>
      <c r="Y914" s="200" t="s">
        <v>475</v>
      </c>
      <c r="Z914" s="5" t="s">
        <v>475</v>
      </c>
      <c r="AA914" s="200" t="str">
        <f t="shared" si="123"/>
        <v/>
      </c>
      <c r="AB914" s="200" t="str">
        <f t="shared" si="124"/>
        <v/>
      </c>
      <c r="AC914" s="201"/>
      <c r="AD914" s="201"/>
      <c r="AE914" s="77">
        <f t="shared" si="125"/>
        <v>0</v>
      </c>
      <c r="AF914" s="77">
        <f t="shared" si="126"/>
        <v>0</v>
      </c>
      <c r="AG914" s="77">
        <f t="array" ref="AG914">IFERROR($D914*U,0)</f>
        <v>0</v>
      </c>
      <c r="AH914" s="77">
        <f t="shared" si="120"/>
        <v>0</v>
      </c>
      <c r="AI914" s="77">
        <f t="shared" si="120"/>
        <v>0</v>
      </c>
      <c r="AJ914" s="203"/>
      <c r="AK914" s="203"/>
      <c r="AL914" s="203"/>
      <c r="AM914" s="203"/>
      <c r="AN914" t="s">
        <v>475</v>
      </c>
      <c r="AO914" t="s">
        <v>475</v>
      </c>
      <c r="AP914" t="s">
        <v>475</v>
      </c>
    </row>
    <row r="915" spans="1:43" customFormat="1" x14ac:dyDescent="0.25">
      <c r="A915" s="198">
        <v>45291</v>
      </c>
      <c r="B915" t="s">
        <v>2482</v>
      </c>
      <c r="C915" t="s">
        <v>2483</v>
      </c>
      <c r="D915" s="5">
        <f t="shared" si="127"/>
        <v>27664.97</v>
      </c>
      <c r="E915" s="199">
        <v>1</v>
      </c>
      <c r="F915" s="5">
        <v>38281.550000000003</v>
      </c>
      <c r="G915" s="5">
        <v>10616.58</v>
      </c>
      <c r="H915" s="1" t="s">
        <v>24</v>
      </c>
      <c r="I915" t="s">
        <v>473</v>
      </c>
      <c r="J915" t="s">
        <v>474</v>
      </c>
      <c r="K915">
        <v>0</v>
      </c>
      <c r="L915" t="s">
        <v>473</v>
      </c>
      <c r="M915" t="s">
        <v>473</v>
      </c>
      <c r="N915" t="s">
        <v>23</v>
      </c>
      <c r="O915" s="5" t="str">
        <f t="shared" si="122"/>
        <v>N</v>
      </c>
      <c r="P915" t="s">
        <v>475</v>
      </c>
      <c r="Q915" s="200" t="s">
        <v>475</v>
      </c>
      <c r="R915" s="200" t="str">
        <f t="shared" si="128"/>
        <v/>
      </c>
      <c r="S915" s="201"/>
      <c r="T915" t="s">
        <v>475</v>
      </c>
      <c r="U915" s="201"/>
      <c r="W915" s="201"/>
      <c r="X915" s="202">
        <v>0</v>
      </c>
      <c r="Y915" s="200" t="s">
        <v>475</v>
      </c>
      <c r="Z915" s="5" t="s">
        <v>475</v>
      </c>
      <c r="AA915" s="200" t="str">
        <f t="shared" si="123"/>
        <v/>
      </c>
      <c r="AB915" s="200" t="str">
        <f t="shared" si="124"/>
        <v/>
      </c>
      <c r="AC915" s="201"/>
      <c r="AD915" s="201"/>
      <c r="AE915" s="77">
        <f t="shared" si="125"/>
        <v>0</v>
      </c>
      <c r="AF915" s="77">
        <f t="shared" si="126"/>
        <v>0</v>
      </c>
      <c r="AG915" s="77">
        <f t="array" ref="AG915">IFERROR($D915*U,0)</f>
        <v>0</v>
      </c>
      <c r="AH915" s="77">
        <f t="shared" si="120"/>
        <v>0</v>
      </c>
      <c r="AI915" s="77">
        <f t="shared" si="120"/>
        <v>0</v>
      </c>
      <c r="AJ915" s="203"/>
      <c r="AK915" s="203"/>
      <c r="AL915" s="203"/>
      <c r="AM915" s="203"/>
      <c r="AN915" t="s">
        <v>475</v>
      </c>
      <c r="AO915" t="s">
        <v>475</v>
      </c>
      <c r="AP915" t="s">
        <v>475</v>
      </c>
    </row>
    <row r="916" spans="1:43" customFormat="1" x14ac:dyDescent="0.25">
      <c r="A916" s="198">
        <v>45291</v>
      </c>
      <c r="B916" t="s">
        <v>2484</v>
      </c>
      <c r="C916" t="s">
        <v>2485</v>
      </c>
      <c r="D916" s="5">
        <f t="shared" si="127"/>
        <v>2131.2600000000002</v>
      </c>
      <c r="E916" s="199">
        <v>1</v>
      </c>
      <c r="F916" s="5">
        <v>2550.5700000000002</v>
      </c>
      <c r="G916" s="5">
        <v>419.31</v>
      </c>
      <c r="H916" s="1" t="s">
        <v>24</v>
      </c>
      <c r="I916" t="s">
        <v>473</v>
      </c>
      <c r="J916" t="s">
        <v>474</v>
      </c>
      <c r="K916">
        <v>0</v>
      </c>
      <c r="L916" t="s">
        <v>473</v>
      </c>
      <c r="M916" t="s">
        <v>473</v>
      </c>
      <c r="N916" t="s">
        <v>23</v>
      </c>
      <c r="O916" s="5" t="str">
        <f t="shared" si="122"/>
        <v>N</v>
      </c>
      <c r="P916" t="s">
        <v>475</v>
      </c>
      <c r="Q916" s="200" t="s">
        <v>475</v>
      </c>
      <c r="R916" s="200" t="str">
        <f t="shared" si="128"/>
        <v/>
      </c>
      <c r="S916" s="201"/>
      <c r="T916" t="s">
        <v>475</v>
      </c>
      <c r="U916" s="201"/>
      <c r="W916" s="201"/>
      <c r="X916" s="202">
        <v>0</v>
      </c>
      <c r="Y916" s="200" t="s">
        <v>475</v>
      </c>
      <c r="Z916" s="5" t="s">
        <v>475</v>
      </c>
      <c r="AA916" s="200" t="str">
        <f t="shared" si="123"/>
        <v/>
      </c>
      <c r="AB916" s="200" t="str">
        <f t="shared" si="124"/>
        <v/>
      </c>
      <c r="AC916" s="201"/>
      <c r="AD916" s="201"/>
      <c r="AE916" s="77">
        <f t="shared" si="125"/>
        <v>0</v>
      </c>
      <c r="AF916" s="77">
        <f t="shared" si="126"/>
        <v>0</v>
      </c>
      <c r="AG916" s="77">
        <f t="array" ref="AG916">IFERROR($D916*U,0)</f>
        <v>0</v>
      </c>
      <c r="AH916" s="77">
        <f t="shared" si="120"/>
        <v>0</v>
      </c>
      <c r="AI916" s="77">
        <f t="shared" si="120"/>
        <v>0</v>
      </c>
      <c r="AJ916" s="203"/>
      <c r="AK916" s="203"/>
      <c r="AL916" s="203"/>
      <c r="AM916" s="203"/>
      <c r="AN916" t="s">
        <v>475</v>
      </c>
      <c r="AO916" t="s">
        <v>475</v>
      </c>
      <c r="AP916" t="s">
        <v>475</v>
      </c>
    </row>
    <row r="917" spans="1:43" customFormat="1" x14ac:dyDescent="0.25">
      <c r="A917" s="198">
        <v>45291</v>
      </c>
      <c r="B917" t="s">
        <v>2486</v>
      </c>
      <c r="C917" t="s">
        <v>2487</v>
      </c>
      <c r="D917" s="5">
        <f t="shared" si="127"/>
        <v>810261.34000000008</v>
      </c>
      <c r="E917" s="199">
        <v>1</v>
      </c>
      <c r="F917" s="5">
        <v>1250146.58</v>
      </c>
      <c r="G917" s="5">
        <v>439885.24</v>
      </c>
      <c r="H917" s="1" t="s">
        <v>24</v>
      </c>
      <c r="I917" t="s">
        <v>473</v>
      </c>
      <c r="J917" t="s">
        <v>474</v>
      </c>
      <c r="K917">
        <v>0</v>
      </c>
      <c r="L917" t="s">
        <v>473</v>
      </c>
      <c r="M917" t="s">
        <v>473</v>
      </c>
      <c r="N917" t="s">
        <v>23</v>
      </c>
      <c r="O917" s="5" t="str">
        <f t="shared" si="122"/>
        <v>N</v>
      </c>
      <c r="P917" t="s">
        <v>475</v>
      </c>
      <c r="Q917" s="200" t="s">
        <v>475</v>
      </c>
      <c r="R917" s="200" t="str">
        <f t="shared" si="128"/>
        <v/>
      </c>
      <c r="S917" s="201"/>
      <c r="T917" t="s">
        <v>475</v>
      </c>
      <c r="U917" s="201"/>
      <c r="W917" s="201"/>
      <c r="X917" s="202">
        <v>0</v>
      </c>
      <c r="Y917" s="200" t="s">
        <v>475</v>
      </c>
      <c r="Z917" s="5" t="s">
        <v>475</v>
      </c>
      <c r="AA917" s="200" t="str">
        <f t="shared" si="123"/>
        <v/>
      </c>
      <c r="AB917" s="200" t="str">
        <f t="shared" si="124"/>
        <v/>
      </c>
      <c r="AC917" s="201"/>
      <c r="AD917" s="201"/>
      <c r="AE917" s="77">
        <f t="shared" si="125"/>
        <v>0</v>
      </c>
      <c r="AF917" s="77">
        <f t="shared" si="126"/>
        <v>0</v>
      </c>
      <c r="AG917" s="77">
        <f t="array" ref="AG917">IFERROR($D917*U,0)</f>
        <v>0</v>
      </c>
      <c r="AH917" s="77">
        <f t="shared" si="120"/>
        <v>0</v>
      </c>
      <c r="AI917" s="77">
        <f t="shared" si="120"/>
        <v>0</v>
      </c>
      <c r="AJ917" s="203"/>
      <c r="AK917" s="203"/>
      <c r="AL917" s="203"/>
      <c r="AM917" s="203"/>
      <c r="AN917" t="s">
        <v>475</v>
      </c>
      <c r="AO917" t="s">
        <v>475</v>
      </c>
      <c r="AP917" t="s">
        <v>475</v>
      </c>
    </row>
    <row r="918" spans="1:43" customFormat="1" x14ac:dyDescent="0.25">
      <c r="A918" s="198">
        <v>45291</v>
      </c>
      <c r="B918" t="s">
        <v>2488</v>
      </c>
      <c r="C918" t="s">
        <v>2489</v>
      </c>
      <c r="D918" s="5">
        <f t="shared" si="127"/>
        <v>708224.46</v>
      </c>
      <c r="E918" s="199">
        <v>1</v>
      </c>
      <c r="F918" s="5">
        <v>896029.65999999992</v>
      </c>
      <c r="G918" s="5">
        <v>187805.2</v>
      </c>
      <c r="H918" s="1" t="s">
        <v>24</v>
      </c>
      <c r="I918" t="s">
        <v>473</v>
      </c>
      <c r="J918" t="s">
        <v>474</v>
      </c>
      <c r="K918">
        <v>0</v>
      </c>
      <c r="L918" t="s">
        <v>473</v>
      </c>
      <c r="M918" t="s">
        <v>473</v>
      </c>
      <c r="N918" t="s">
        <v>23</v>
      </c>
      <c r="O918" s="5" t="str">
        <f t="shared" si="122"/>
        <v>N</v>
      </c>
      <c r="P918" t="s">
        <v>475</v>
      </c>
      <c r="Q918" s="200" t="s">
        <v>475</v>
      </c>
      <c r="R918" s="200" t="str">
        <f t="shared" si="128"/>
        <v/>
      </c>
      <c r="S918" s="201"/>
      <c r="T918" t="s">
        <v>475</v>
      </c>
      <c r="U918" s="201"/>
      <c r="W918" s="201"/>
      <c r="X918" s="202">
        <v>0</v>
      </c>
      <c r="Y918" s="200" t="s">
        <v>475</v>
      </c>
      <c r="Z918" s="5" t="s">
        <v>475</v>
      </c>
      <c r="AA918" s="200" t="str">
        <f t="shared" si="123"/>
        <v/>
      </c>
      <c r="AB918" s="200" t="str">
        <f t="shared" si="124"/>
        <v/>
      </c>
      <c r="AC918" s="201"/>
      <c r="AD918" s="201"/>
      <c r="AE918" s="77">
        <f t="shared" si="125"/>
        <v>0</v>
      </c>
      <c r="AF918" s="77">
        <f t="shared" si="126"/>
        <v>0</v>
      </c>
      <c r="AG918" s="77">
        <f t="array" ref="AG918">IFERROR($D918*U,0)</f>
        <v>0</v>
      </c>
      <c r="AH918" s="77">
        <f t="shared" si="120"/>
        <v>0</v>
      </c>
      <c r="AI918" s="77">
        <f t="shared" si="120"/>
        <v>0</v>
      </c>
      <c r="AJ918" s="203"/>
      <c r="AK918" s="203"/>
      <c r="AL918" s="203"/>
      <c r="AM918" s="203"/>
      <c r="AN918" t="s">
        <v>475</v>
      </c>
      <c r="AO918" t="s">
        <v>475</v>
      </c>
      <c r="AP918" t="s">
        <v>475</v>
      </c>
    </row>
    <row r="919" spans="1:43" customFormat="1" x14ac:dyDescent="0.25">
      <c r="A919" s="198">
        <v>45291</v>
      </c>
      <c r="B919" t="s">
        <v>2490</v>
      </c>
      <c r="C919" t="s">
        <v>2491</v>
      </c>
      <c r="D919" s="5">
        <f t="shared" si="127"/>
        <v>58474.679999999993</v>
      </c>
      <c r="E919" s="199">
        <v>1</v>
      </c>
      <c r="F919" s="5">
        <v>71248.539999999994</v>
      </c>
      <c r="G919" s="5">
        <v>12773.86</v>
      </c>
      <c r="H919" s="1" t="s">
        <v>24</v>
      </c>
      <c r="I919" t="s">
        <v>473</v>
      </c>
      <c r="J919" t="s">
        <v>474</v>
      </c>
      <c r="K919">
        <v>0</v>
      </c>
      <c r="L919" t="s">
        <v>473</v>
      </c>
      <c r="M919" t="s">
        <v>473</v>
      </c>
      <c r="N919" t="s">
        <v>23</v>
      </c>
      <c r="O919" s="5" t="str">
        <f t="shared" si="122"/>
        <v>N</v>
      </c>
      <c r="P919" t="s">
        <v>475</v>
      </c>
      <c r="Q919" s="200" t="s">
        <v>475</v>
      </c>
      <c r="R919" s="200" t="str">
        <f t="shared" si="128"/>
        <v/>
      </c>
      <c r="S919" s="201"/>
      <c r="T919" t="s">
        <v>475</v>
      </c>
      <c r="U919" s="201"/>
      <c r="W919" s="201"/>
      <c r="X919" s="202">
        <v>0</v>
      </c>
      <c r="Y919" s="200" t="s">
        <v>475</v>
      </c>
      <c r="Z919" s="5" t="s">
        <v>475</v>
      </c>
      <c r="AA919" s="200" t="str">
        <f t="shared" si="123"/>
        <v/>
      </c>
      <c r="AB919" s="200" t="str">
        <f t="shared" si="124"/>
        <v/>
      </c>
      <c r="AC919" s="201"/>
      <c r="AD919" s="201"/>
      <c r="AE919" s="77">
        <f t="shared" si="125"/>
        <v>0</v>
      </c>
      <c r="AF919" s="77">
        <f t="shared" si="126"/>
        <v>0</v>
      </c>
      <c r="AG919" s="77">
        <f t="array" ref="AG919">IFERROR($D919*U,0)</f>
        <v>0</v>
      </c>
      <c r="AH919" s="77">
        <f t="shared" si="120"/>
        <v>0</v>
      </c>
      <c r="AI919" s="77">
        <f t="shared" si="120"/>
        <v>0</v>
      </c>
      <c r="AJ919" s="203"/>
      <c r="AK919" s="203"/>
      <c r="AL919" s="203"/>
      <c r="AM919" s="203"/>
      <c r="AN919" t="s">
        <v>475</v>
      </c>
      <c r="AO919" t="s">
        <v>475</v>
      </c>
      <c r="AP919" t="s">
        <v>475</v>
      </c>
    </row>
    <row r="920" spans="1:43" customFormat="1" x14ac:dyDescent="0.25">
      <c r="A920" s="198">
        <v>45291</v>
      </c>
      <c r="B920" t="s">
        <v>2492</v>
      </c>
      <c r="C920" t="s">
        <v>2493</v>
      </c>
      <c r="D920" s="5">
        <f t="shared" si="127"/>
        <v>428970.56</v>
      </c>
      <c r="E920" s="199">
        <v>0</v>
      </c>
      <c r="F920" s="5">
        <v>428970.56</v>
      </c>
      <c r="G920" s="5">
        <v>0</v>
      </c>
      <c r="H920" s="1" t="s">
        <v>23</v>
      </c>
      <c r="I920" t="s">
        <v>500</v>
      </c>
      <c r="J920" t="s">
        <v>592</v>
      </c>
      <c r="K920">
        <v>0</v>
      </c>
      <c r="L920" t="s">
        <v>500</v>
      </c>
      <c r="M920" s="208" t="s">
        <v>506</v>
      </c>
      <c r="N920" t="s">
        <v>23</v>
      </c>
      <c r="O920" s="5" t="str">
        <f t="shared" si="122"/>
        <v>N</v>
      </c>
      <c r="P920" s="208" t="s">
        <v>487</v>
      </c>
      <c r="Q920" s="200" t="s">
        <v>475</v>
      </c>
      <c r="R920" s="200" t="str">
        <f t="shared" si="128"/>
        <v/>
      </c>
      <c r="S920" s="201"/>
      <c r="T920" t="s">
        <v>475</v>
      </c>
      <c r="U920" s="201"/>
      <c r="W920" s="201"/>
      <c r="X920" s="202">
        <v>0</v>
      </c>
      <c r="Y920" s="200" t="s">
        <v>475</v>
      </c>
      <c r="Z920" s="5" t="s">
        <v>475</v>
      </c>
      <c r="AA920" s="200" t="str">
        <f t="shared" si="123"/>
        <v/>
      </c>
      <c r="AB920" s="200" t="str">
        <f t="shared" si="124"/>
        <v/>
      </c>
      <c r="AC920" s="201"/>
      <c r="AD920" s="201"/>
      <c r="AE920" s="77">
        <f t="shared" si="125"/>
        <v>0</v>
      </c>
      <c r="AF920" s="77">
        <f t="shared" si="126"/>
        <v>0</v>
      </c>
      <c r="AG920" s="77">
        <f t="array" ref="AG920">IFERROR($D920*U,0)</f>
        <v>0</v>
      </c>
      <c r="AH920" s="77">
        <f t="shared" si="120"/>
        <v>0</v>
      </c>
      <c r="AI920" s="77">
        <f t="shared" si="120"/>
        <v>0</v>
      </c>
      <c r="AJ920" s="203"/>
      <c r="AK920" s="203"/>
      <c r="AL920" s="203"/>
      <c r="AM920" s="203"/>
      <c r="AN920" t="s">
        <v>22</v>
      </c>
      <c r="AO920" t="s">
        <v>2494</v>
      </c>
      <c r="AP920" t="s">
        <v>2495</v>
      </c>
      <c r="AQ920" s="208" t="s">
        <v>490</v>
      </c>
    </row>
    <row r="921" spans="1:43" customFormat="1" x14ac:dyDescent="0.25">
      <c r="A921" s="198">
        <v>45291</v>
      </c>
      <c r="B921" t="s">
        <v>2496</v>
      </c>
      <c r="C921" t="s">
        <v>2497</v>
      </c>
      <c r="D921" s="5">
        <f t="shared" si="127"/>
        <v>0</v>
      </c>
      <c r="E921" s="199">
        <v>1</v>
      </c>
      <c r="F921" s="5">
        <v>7797.74</v>
      </c>
      <c r="G921" s="5">
        <v>8684.14</v>
      </c>
      <c r="H921" s="1" t="s">
        <v>23</v>
      </c>
      <c r="I921" t="s">
        <v>500</v>
      </c>
      <c r="J921" t="s">
        <v>474</v>
      </c>
      <c r="K921">
        <v>0</v>
      </c>
      <c r="L921" t="s">
        <v>500</v>
      </c>
      <c r="M921" s="208" t="s">
        <v>483</v>
      </c>
      <c r="N921" t="s">
        <v>23</v>
      </c>
      <c r="O921" s="5" t="str">
        <f t="shared" si="122"/>
        <v>N</v>
      </c>
      <c r="P921" t="s">
        <v>475</v>
      </c>
      <c r="Q921" s="200" t="s">
        <v>475</v>
      </c>
      <c r="R921" s="200" t="str">
        <f t="shared" si="128"/>
        <v/>
      </c>
      <c r="S921" s="201"/>
      <c r="T921" t="s">
        <v>475</v>
      </c>
      <c r="U921" s="201"/>
      <c r="W921" s="201"/>
      <c r="X921" s="202">
        <v>0</v>
      </c>
      <c r="Y921" s="200" t="s">
        <v>475</v>
      </c>
      <c r="Z921" s="5" t="s">
        <v>475</v>
      </c>
      <c r="AA921" s="200" t="str">
        <f t="shared" si="123"/>
        <v/>
      </c>
      <c r="AB921" s="200" t="str">
        <f t="shared" si="124"/>
        <v/>
      </c>
      <c r="AC921" s="201"/>
      <c r="AD921" s="201"/>
      <c r="AE921" s="77">
        <f t="shared" si="125"/>
        <v>0</v>
      </c>
      <c r="AF921" s="77">
        <f t="shared" si="126"/>
        <v>0</v>
      </c>
      <c r="AG921" s="77">
        <f t="array" ref="AG921">IFERROR($D921*U,0)</f>
        <v>0</v>
      </c>
      <c r="AH921" s="77">
        <f t="shared" si="120"/>
        <v>0</v>
      </c>
      <c r="AI921" s="77">
        <f t="shared" si="120"/>
        <v>0</v>
      </c>
      <c r="AJ921" s="203"/>
      <c r="AK921" s="203"/>
      <c r="AL921" s="203"/>
      <c r="AM921" s="203"/>
      <c r="AN921" t="s">
        <v>25</v>
      </c>
      <c r="AO921" t="s">
        <v>2498</v>
      </c>
      <c r="AP921" t="s">
        <v>475</v>
      </c>
    </row>
    <row r="922" spans="1:43" customFormat="1" x14ac:dyDescent="0.25">
      <c r="A922" s="198">
        <v>45291</v>
      </c>
      <c r="B922" t="s">
        <v>2499</v>
      </c>
      <c r="C922" t="s">
        <v>2500</v>
      </c>
      <c r="D922" s="5">
        <f t="shared" si="127"/>
        <v>0</v>
      </c>
      <c r="E922" s="199">
        <v>1</v>
      </c>
      <c r="F922" s="5">
        <v>33840</v>
      </c>
      <c r="G922" s="5">
        <v>38280</v>
      </c>
      <c r="H922" s="1" t="s">
        <v>23</v>
      </c>
      <c r="I922" t="s">
        <v>500</v>
      </c>
      <c r="J922" t="s">
        <v>474</v>
      </c>
      <c r="K922">
        <v>0</v>
      </c>
      <c r="L922" t="s">
        <v>500</v>
      </c>
      <c r="N922" t="s">
        <v>23</v>
      </c>
      <c r="O922" s="5" t="str">
        <f t="shared" si="122"/>
        <v>N</v>
      </c>
      <c r="P922" t="s">
        <v>475</v>
      </c>
      <c r="Q922" s="200" t="s">
        <v>475</v>
      </c>
      <c r="R922" s="200" t="str">
        <f t="shared" si="128"/>
        <v/>
      </c>
      <c r="S922" s="201"/>
      <c r="T922" t="s">
        <v>475</v>
      </c>
      <c r="U922" s="201"/>
      <c r="W922" s="201"/>
      <c r="X922" s="202">
        <v>0</v>
      </c>
      <c r="Y922" s="200" t="s">
        <v>475</v>
      </c>
      <c r="Z922" s="5" t="s">
        <v>475</v>
      </c>
      <c r="AA922" s="200" t="str">
        <f t="shared" si="123"/>
        <v/>
      </c>
      <c r="AB922" s="200" t="str">
        <f t="shared" si="124"/>
        <v/>
      </c>
      <c r="AC922" s="201"/>
      <c r="AD922" s="201"/>
      <c r="AE922" s="77">
        <f t="shared" si="125"/>
        <v>0</v>
      </c>
      <c r="AF922" s="77">
        <f t="shared" si="126"/>
        <v>0</v>
      </c>
      <c r="AG922" s="77">
        <f t="array" ref="AG922">IFERROR($D922*U,0)</f>
        <v>0</v>
      </c>
      <c r="AH922" s="77">
        <f t="shared" si="120"/>
        <v>0</v>
      </c>
      <c r="AI922" s="77">
        <f t="shared" si="120"/>
        <v>0</v>
      </c>
      <c r="AJ922" s="203"/>
      <c r="AK922" s="203"/>
      <c r="AL922" s="203"/>
      <c r="AM922" s="203"/>
      <c r="AN922" t="s">
        <v>475</v>
      </c>
      <c r="AO922" t="s">
        <v>475</v>
      </c>
      <c r="AP922" t="s">
        <v>475</v>
      </c>
    </row>
    <row r="923" spans="1:43" customFormat="1" x14ac:dyDescent="0.25">
      <c r="A923" s="198">
        <v>45291</v>
      </c>
      <c r="B923" t="s">
        <v>2501</v>
      </c>
      <c r="C923" t="s">
        <v>2502</v>
      </c>
      <c r="D923" s="5">
        <f t="shared" si="127"/>
        <v>0</v>
      </c>
      <c r="E923" s="199">
        <v>1</v>
      </c>
      <c r="F923" s="5">
        <v>8653.0300000000007</v>
      </c>
      <c r="G923" s="5">
        <v>11455.92</v>
      </c>
      <c r="H923" s="1" t="s">
        <v>23</v>
      </c>
      <c r="I923" t="s">
        <v>500</v>
      </c>
      <c r="J923" t="s">
        <v>474</v>
      </c>
      <c r="K923">
        <v>0</v>
      </c>
      <c r="L923" t="s">
        <v>500</v>
      </c>
      <c r="N923" t="s">
        <v>23</v>
      </c>
      <c r="O923" s="5" t="str">
        <f t="shared" si="122"/>
        <v>N</v>
      </c>
      <c r="P923" t="s">
        <v>475</v>
      </c>
      <c r="Q923" s="200" t="s">
        <v>475</v>
      </c>
      <c r="R923" s="200" t="str">
        <f t="shared" si="128"/>
        <v/>
      </c>
      <c r="S923" s="201"/>
      <c r="T923" t="s">
        <v>475</v>
      </c>
      <c r="U923" s="201"/>
      <c r="W923" s="201"/>
      <c r="X923" s="202">
        <v>0</v>
      </c>
      <c r="Y923" s="200" t="s">
        <v>475</v>
      </c>
      <c r="Z923" s="5" t="s">
        <v>475</v>
      </c>
      <c r="AA923" s="200" t="str">
        <f t="shared" si="123"/>
        <v/>
      </c>
      <c r="AB923" s="200" t="str">
        <f t="shared" si="124"/>
        <v/>
      </c>
      <c r="AC923" s="201"/>
      <c r="AD923" s="201"/>
      <c r="AE923" s="77">
        <f t="shared" si="125"/>
        <v>0</v>
      </c>
      <c r="AF923" s="77">
        <f t="shared" si="126"/>
        <v>0</v>
      </c>
      <c r="AG923" s="77">
        <f t="array" ref="AG923">IFERROR($D923*U,0)</f>
        <v>0</v>
      </c>
      <c r="AH923" s="77">
        <f t="shared" si="120"/>
        <v>0</v>
      </c>
      <c r="AI923" s="77">
        <f t="shared" si="120"/>
        <v>0</v>
      </c>
      <c r="AJ923" s="203"/>
      <c r="AK923" s="203"/>
      <c r="AL923" s="203"/>
      <c r="AM923" s="203"/>
      <c r="AN923" t="s">
        <v>475</v>
      </c>
      <c r="AO923" t="s">
        <v>475</v>
      </c>
      <c r="AP923" t="s">
        <v>475</v>
      </c>
    </row>
    <row r="924" spans="1:43" customFormat="1" x14ac:dyDescent="0.25">
      <c r="A924" s="198">
        <v>45291</v>
      </c>
      <c r="B924" t="s">
        <v>2503</v>
      </c>
      <c r="C924" t="s">
        <v>2504</v>
      </c>
      <c r="D924" s="5">
        <f t="shared" si="127"/>
        <v>0</v>
      </c>
      <c r="E924" s="199">
        <v>1</v>
      </c>
      <c r="F924" s="5">
        <v>196061.36</v>
      </c>
      <c r="G924" s="5">
        <v>666549.34</v>
      </c>
      <c r="H924" s="1" t="s">
        <v>23</v>
      </c>
      <c r="I924" t="s">
        <v>500</v>
      </c>
      <c r="J924" t="s">
        <v>474</v>
      </c>
      <c r="K924">
        <v>0</v>
      </c>
      <c r="L924" t="s">
        <v>500</v>
      </c>
      <c r="N924" t="s">
        <v>23</v>
      </c>
      <c r="O924" s="5" t="str">
        <f t="shared" si="122"/>
        <v>N</v>
      </c>
      <c r="P924" t="s">
        <v>475</v>
      </c>
      <c r="Q924" s="200" t="s">
        <v>475</v>
      </c>
      <c r="R924" s="200" t="str">
        <f t="shared" si="128"/>
        <v/>
      </c>
      <c r="S924" s="201"/>
      <c r="T924" t="s">
        <v>475</v>
      </c>
      <c r="U924" s="201"/>
      <c r="W924" s="201"/>
      <c r="X924" s="202">
        <v>0</v>
      </c>
      <c r="Y924" s="200" t="s">
        <v>475</v>
      </c>
      <c r="Z924" s="5" t="s">
        <v>475</v>
      </c>
      <c r="AA924" s="200" t="str">
        <f t="shared" si="123"/>
        <v/>
      </c>
      <c r="AB924" s="200" t="str">
        <f t="shared" si="124"/>
        <v/>
      </c>
      <c r="AC924" s="201"/>
      <c r="AD924" s="201"/>
      <c r="AE924" s="77">
        <f t="shared" si="125"/>
        <v>0</v>
      </c>
      <c r="AF924" s="77">
        <f t="shared" si="126"/>
        <v>0</v>
      </c>
      <c r="AG924" s="77">
        <f t="array" ref="AG924">IFERROR($D924*U,0)</f>
        <v>0</v>
      </c>
      <c r="AH924" s="77">
        <f t="shared" si="120"/>
        <v>0</v>
      </c>
      <c r="AI924" s="77">
        <f t="shared" si="120"/>
        <v>0</v>
      </c>
      <c r="AJ924" s="203"/>
      <c r="AK924" s="203"/>
      <c r="AL924" s="203"/>
      <c r="AM924" s="203"/>
      <c r="AN924" t="s">
        <v>475</v>
      </c>
      <c r="AO924" t="s">
        <v>475</v>
      </c>
      <c r="AP924" t="s">
        <v>475</v>
      </c>
    </row>
    <row r="925" spans="1:43" customFormat="1" x14ac:dyDescent="0.25">
      <c r="A925" s="198">
        <v>45291</v>
      </c>
      <c r="B925" t="s">
        <v>2505</v>
      </c>
      <c r="C925" t="s">
        <v>2506</v>
      </c>
      <c r="D925" s="5">
        <f t="shared" si="127"/>
        <v>738.28000000000065</v>
      </c>
      <c r="E925" s="199">
        <v>1</v>
      </c>
      <c r="F925" s="5">
        <v>15582.77</v>
      </c>
      <c r="G925" s="5">
        <v>14844.49</v>
      </c>
      <c r="H925" s="1" t="s">
        <v>24</v>
      </c>
      <c r="I925" t="s">
        <v>473</v>
      </c>
      <c r="J925" t="s">
        <v>474</v>
      </c>
      <c r="K925">
        <v>0</v>
      </c>
      <c r="L925" t="s">
        <v>473</v>
      </c>
      <c r="M925" t="s">
        <v>473</v>
      </c>
      <c r="N925" t="s">
        <v>23</v>
      </c>
      <c r="O925" s="5" t="str">
        <f t="shared" si="122"/>
        <v>N</v>
      </c>
      <c r="P925" t="s">
        <v>475</v>
      </c>
      <c r="Q925" s="200" t="s">
        <v>475</v>
      </c>
      <c r="R925" s="200" t="str">
        <f t="shared" si="128"/>
        <v/>
      </c>
      <c r="S925" s="201"/>
      <c r="T925" t="s">
        <v>475</v>
      </c>
      <c r="U925" s="201"/>
      <c r="W925" s="201"/>
      <c r="X925" s="202">
        <v>0</v>
      </c>
      <c r="Y925" s="200" t="s">
        <v>475</v>
      </c>
      <c r="Z925" s="5" t="s">
        <v>475</v>
      </c>
      <c r="AA925" s="200" t="str">
        <f t="shared" si="123"/>
        <v/>
      </c>
      <c r="AB925" s="200" t="str">
        <f t="shared" si="124"/>
        <v/>
      </c>
      <c r="AC925" s="201"/>
      <c r="AD925" s="201"/>
      <c r="AE925" s="77">
        <f t="shared" si="125"/>
        <v>0</v>
      </c>
      <c r="AF925" s="77">
        <f t="shared" si="126"/>
        <v>0</v>
      </c>
      <c r="AG925" s="77">
        <f t="array" ref="AG925">IFERROR($D925*U,0)</f>
        <v>0</v>
      </c>
      <c r="AH925" s="77">
        <f t="shared" ref="AH925:AI988" si="129">IFERROR($D925*AA925,0)</f>
        <v>0</v>
      </c>
      <c r="AI925" s="77">
        <f t="shared" si="129"/>
        <v>0</v>
      </c>
      <c r="AJ925" s="203"/>
      <c r="AK925" s="203"/>
      <c r="AL925" s="203"/>
      <c r="AM925" s="203"/>
      <c r="AN925" t="s">
        <v>475</v>
      </c>
      <c r="AO925" t="s">
        <v>475</v>
      </c>
      <c r="AP925" t="s">
        <v>475</v>
      </c>
    </row>
    <row r="926" spans="1:43" customFormat="1" x14ac:dyDescent="0.25">
      <c r="A926" s="198">
        <v>45291</v>
      </c>
      <c r="B926" t="s">
        <v>2507</v>
      </c>
      <c r="C926" t="s">
        <v>2508</v>
      </c>
      <c r="D926" s="5">
        <f t="shared" si="127"/>
        <v>0</v>
      </c>
      <c r="E926" s="199">
        <v>1</v>
      </c>
      <c r="F926" s="5">
        <v>53023.98</v>
      </c>
      <c r="G926" s="5">
        <v>56850.12</v>
      </c>
      <c r="H926" s="1" t="s">
        <v>23</v>
      </c>
      <c r="I926" t="s">
        <v>500</v>
      </c>
      <c r="J926" t="s">
        <v>474</v>
      </c>
      <c r="K926">
        <v>0</v>
      </c>
      <c r="L926" t="s">
        <v>500</v>
      </c>
      <c r="N926" t="s">
        <v>23</v>
      </c>
      <c r="O926" s="5" t="str">
        <f t="shared" si="122"/>
        <v>N</v>
      </c>
      <c r="P926" t="s">
        <v>475</v>
      </c>
      <c r="Q926" s="200" t="s">
        <v>475</v>
      </c>
      <c r="R926" s="200" t="str">
        <f t="shared" si="128"/>
        <v/>
      </c>
      <c r="S926" s="201"/>
      <c r="T926" t="s">
        <v>475</v>
      </c>
      <c r="U926" s="201"/>
      <c r="W926" s="201"/>
      <c r="X926" s="202">
        <v>0</v>
      </c>
      <c r="Y926" s="200" t="s">
        <v>475</v>
      </c>
      <c r="Z926" s="5" t="s">
        <v>475</v>
      </c>
      <c r="AA926" s="200" t="str">
        <f t="shared" si="123"/>
        <v/>
      </c>
      <c r="AB926" s="200" t="str">
        <f t="shared" si="124"/>
        <v/>
      </c>
      <c r="AC926" s="201"/>
      <c r="AD926" s="201"/>
      <c r="AE926" s="77">
        <f t="shared" si="125"/>
        <v>0</v>
      </c>
      <c r="AF926" s="77">
        <f t="shared" si="126"/>
        <v>0</v>
      </c>
      <c r="AG926" s="77">
        <f t="array" ref="AG926">IFERROR($D926*U,0)</f>
        <v>0</v>
      </c>
      <c r="AH926" s="77">
        <f t="shared" si="129"/>
        <v>0</v>
      </c>
      <c r="AI926" s="77">
        <f t="shared" si="129"/>
        <v>0</v>
      </c>
      <c r="AJ926" s="203"/>
      <c r="AK926" s="203"/>
      <c r="AL926" s="203"/>
      <c r="AM926" s="203"/>
      <c r="AN926" t="s">
        <v>475</v>
      </c>
      <c r="AO926" t="s">
        <v>475</v>
      </c>
      <c r="AP926" t="s">
        <v>475</v>
      </c>
    </row>
    <row r="927" spans="1:43" customFormat="1" x14ac:dyDescent="0.25">
      <c r="A927" s="198">
        <v>45291</v>
      </c>
      <c r="B927" t="s">
        <v>2509</v>
      </c>
      <c r="C927" t="s">
        <v>2510</v>
      </c>
      <c r="D927" s="5">
        <f t="shared" si="127"/>
        <v>746406.59000000008</v>
      </c>
      <c r="E927" s="199">
        <v>1</v>
      </c>
      <c r="F927" s="5">
        <v>859721.84000000008</v>
      </c>
      <c r="G927" s="5">
        <v>113315.25</v>
      </c>
      <c r="H927" s="1" t="s">
        <v>24</v>
      </c>
      <c r="I927" t="s">
        <v>473</v>
      </c>
      <c r="J927" t="s">
        <v>474</v>
      </c>
      <c r="K927">
        <v>0</v>
      </c>
      <c r="L927" t="s">
        <v>473</v>
      </c>
      <c r="M927" t="s">
        <v>473</v>
      </c>
      <c r="N927" t="s">
        <v>23</v>
      </c>
      <c r="O927" s="5" t="str">
        <f t="shared" si="122"/>
        <v>N</v>
      </c>
      <c r="P927" t="s">
        <v>475</v>
      </c>
      <c r="Q927" s="200" t="s">
        <v>475</v>
      </c>
      <c r="R927" s="200" t="str">
        <f t="shared" si="128"/>
        <v/>
      </c>
      <c r="S927" s="201"/>
      <c r="T927" t="s">
        <v>475</v>
      </c>
      <c r="U927" s="201"/>
      <c r="W927" s="201"/>
      <c r="X927" s="202">
        <v>0</v>
      </c>
      <c r="Y927" s="200" t="s">
        <v>475</v>
      </c>
      <c r="Z927" s="5" t="s">
        <v>475</v>
      </c>
      <c r="AA927" s="200" t="str">
        <f t="shared" si="123"/>
        <v/>
      </c>
      <c r="AB927" s="200" t="str">
        <f t="shared" si="124"/>
        <v/>
      </c>
      <c r="AC927" s="201"/>
      <c r="AD927" s="201"/>
      <c r="AE927" s="77">
        <f t="shared" si="125"/>
        <v>0</v>
      </c>
      <c r="AF927" s="77">
        <f t="shared" si="126"/>
        <v>0</v>
      </c>
      <c r="AG927" s="77">
        <f t="array" ref="AG927">IFERROR($D927*U,0)</f>
        <v>0</v>
      </c>
      <c r="AH927" s="77">
        <f t="shared" si="129"/>
        <v>0</v>
      </c>
      <c r="AI927" s="77">
        <f t="shared" si="129"/>
        <v>0</v>
      </c>
      <c r="AJ927" s="203"/>
      <c r="AK927" s="203"/>
      <c r="AL927" s="203"/>
      <c r="AM927" s="203"/>
      <c r="AN927" t="s">
        <v>475</v>
      </c>
      <c r="AO927" t="s">
        <v>475</v>
      </c>
      <c r="AP927" t="s">
        <v>475</v>
      </c>
    </row>
    <row r="928" spans="1:43" customFormat="1" x14ac:dyDescent="0.25">
      <c r="A928" s="198">
        <v>45291</v>
      </c>
      <c r="B928" t="s">
        <v>2511</v>
      </c>
      <c r="C928" t="s">
        <v>2512</v>
      </c>
      <c r="D928" s="5">
        <f t="shared" si="127"/>
        <v>367388.73</v>
      </c>
      <c r="E928" s="199">
        <v>1</v>
      </c>
      <c r="F928" s="5">
        <v>370078.6</v>
      </c>
      <c r="G928" s="5">
        <v>2689.87</v>
      </c>
      <c r="H928" s="1" t="s">
        <v>24</v>
      </c>
      <c r="I928" t="s">
        <v>473</v>
      </c>
      <c r="J928" t="s">
        <v>474</v>
      </c>
      <c r="K928">
        <v>0</v>
      </c>
      <c r="L928" t="s">
        <v>473</v>
      </c>
      <c r="M928" t="s">
        <v>473</v>
      </c>
      <c r="N928" t="s">
        <v>23</v>
      </c>
      <c r="O928" s="5" t="str">
        <f t="shared" si="122"/>
        <v>N</v>
      </c>
      <c r="P928" t="s">
        <v>475</v>
      </c>
      <c r="Q928" s="200" t="s">
        <v>475</v>
      </c>
      <c r="R928" s="200" t="str">
        <f t="shared" si="128"/>
        <v/>
      </c>
      <c r="S928" s="201"/>
      <c r="T928" t="s">
        <v>475</v>
      </c>
      <c r="U928" s="201"/>
      <c r="W928" s="201"/>
      <c r="X928" s="202">
        <v>0</v>
      </c>
      <c r="Y928" s="200" t="s">
        <v>475</v>
      </c>
      <c r="Z928" s="5" t="s">
        <v>475</v>
      </c>
      <c r="AA928" s="200" t="str">
        <f t="shared" si="123"/>
        <v/>
      </c>
      <c r="AB928" s="200" t="str">
        <f t="shared" si="124"/>
        <v/>
      </c>
      <c r="AC928" s="201"/>
      <c r="AD928" s="201"/>
      <c r="AE928" s="77">
        <f t="shared" si="125"/>
        <v>0</v>
      </c>
      <c r="AF928" s="77">
        <f t="shared" si="126"/>
        <v>0</v>
      </c>
      <c r="AG928" s="77">
        <f t="array" ref="AG928">IFERROR($D928*U,0)</f>
        <v>0</v>
      </c>
      <c r="AH928" s="77">
        <f t="shared" si="129"/>
        <v>0</v>
      </c>
      <c r="AI928" s="77">
        <f t="shared" si="129"/>
        <v>0</v>
      </c>
      <c r="AJ928" s="203"/>
      <c r="AK928" s="203"/>
      <c r="AL928" s="203"/>
      <c r="AM928" s="203"/>
      <c r="AN928" t="s">
        <v>475</v>
      </c>
      <c r="AO928" t="s">
        <v>475</v>
      </c>
      <c r="AP928" t="s">
        <v>475</v>
      </c>
    </row>
    <row r="929" spans="1:43" customFormat="1" x14ac:dyDescent="0.25">
      <c r="A929" s="198">
        <v>45291</v>
      </c>
      <c r="B929" t="s">
        <v>2513</v>
      </c>
      <c r="C929" t="s">
        <v>2514</v>
      </c>
      <c r="D929" s="5">
        <f t="shared" si="127"/>
        <v>16.659999999999968</v>
      </c>
      <c r="E929" s="199">
        <v>1</v>
      </c>
      <c r="F929" s="5">
        <v>273.57</v>
      </c>
      <c r="G929" s="5">
        <v>256.91000000000003</v>
      </c>
      <c r="H929" s="1" t="s">
        <v>24</v>
      </c>
      <c r="I929" t="s">
        <v>473</v>
      </c>
      <c r="J929" t="s">
        <v>474</v>
      </c>
      <c r="K929">
        <v>0</v>
      </c>
      <c r="L929" t="s">
        <v>473</v>
      </c>
      <c r="M929" t="s">
        <v>473</v>
      </c>
      <c r="N929" t="s">
        <v>23</v>
      </c>
      <c r="O929" s="5" t="str">
        <f t="shared" si="122"/>
        <v>N</v>
      </c>
      <c r="P929" t="s">
        <v>475</v>
      </c>
      <c r="Q929" s="200" t="s">
        <v>475</v>
      </c>
      <c r="R929" s="200" t="str">
        <f t="shared" si="128"/>
        <v/>
      </c>
      <c r="S929" s="201"/>
      <c r="T929" t="s">
        <v>475</v>
      </c>
      <c r="U929" s="201"/>
      <c r="W929" s="201"/>
      <c r="X929" s="202">
        <v>0</v>
      </c>
      <c r="Y929" s="200" t="s">
        <v>475</v>
      </c>
      <c r="Z929" s="5" t="s">
        <v>475</v>
      </c>
      <c r="AA929" s="200" t="str">
        <f t="shared" si="123"/>
        <v/>
      </c>
      <c r="AB929" s="200" t="str">
        <f t="shared" si="124"/>
        <v/>
      </c>
      <c r="AC929" s="201"/>
      <c r="AD929" s="201"/>
      <c r="AE929" s="77">
        <f t="shared" si="125"/>
        <v>0</v>
      </c>
      <c r="AF929" s="77">
        <f t="shared" si="126"/>
        <v>0</v>
      </c>
      <c r="AG929" s="77">
        <f t="array" ref="AG929">IFERROR($D929*U,0)</f>
        <v>0</v>
      </c>
      <c r="AH929" s="77">
        <f t="shared" si="129"/>
        <v>0</v>
      </c>
      <c r="AI929" s="77">
        <f t="shared" si="129"/>
        <v>0</v>
      </c>
      <c r="AJ929" s="203"/>
      <c r="AK929" s="203"/>
      <c r="AL929" s="203"/>
      <c r="AM929" s="203"/>
      <c r="AN929" t="s">
        <v>475</v>
      </c>
      <c r="AO929" t="s">
        <v>475</v>
      </c>
      <c r="AP929" t="s">
        <v>475</v>
      </c>
    </row>
    <row r="930" spans="1:43" customFormat="1" x14ac:dyDescent="0.25">
      <c r="A930" s="198">
        <v>45291</v>
      </c>
      <c r="B930" t="s">
        <v>2515</v>
      </c>
      <c r="C930" t="s">
        <v>2516</v>
      </c>
      <c r="D930" s="5">
        <f t="shared" si="127"/>
        <v>11798.929999999993</v>
      </c>
      <c r="E930" s="199">
        <v>1</v>
      </c>
      <c r="F930" s="5">
        <v>294155.06</v>
      </c>
      <c r="G930" s="5">
        <v>282356.13</v>
      </c>
      <c r="H930" s="1" t="s">
        <v>23</v>
      </c>
      <c r="I930" t="s">
        <v>500</v>
      </c>
      <c r="J930" t="s">
        <v>567</v>
      </c>
      <c r="K930">
        <v>0</v>
      </c>
      <c r="L930" t="s">
        <v>500</v>
      </c>
      <c r="M930" s="208" t="s">
        <v>506</v>
      </c>
      <c r="N930" t="s">
        <v>23</v>
      </c>
      <c r="O930" s="5" t="str">
        <f t="shared" si="122"/>
        <v>N</v>
      </c>
      <c r="P930" s="208" t="s">
        <v>487</v>
      </c>
      <c r="Q930" s="200" t="s">
        <v>475</v>
      </c>
      <c r="R930" s="200" t="str">
        <f t="shared" si="128"/>
        <v/>
      </c>
      <c r="S930" s="201"/>
      <c r="T930" t="s">
        <v>475</v>
      </c>
      <c r="U930" s="201"/>
      <c r="W930" s="201"/>
      <c r="X930" s="202">
        <v>0</v>
      </c>
      <c r="Y930" s="200" t="s">
        <v>475</v>
      </c>
      <c r="Z930" s="5" t="s">
        <v>475</v>
      </c>
      <c r="AA930" s="200" t="str">
        <f t="shared" si="123"/>
        <v/>
      </c>
      <c r="AB930" s="200" t="str">
        <f t="shared" si="124"/>
        <v/>
      </c>
      <c r="AC930" s="201"/>
      <c r="AD930" s="201"/>
      <c r="AE930" s="77">
        <f t="shared" si="125"/>
        <v>0</v>
      </c>
      <c r="AF930" s="77">
        <f t="shared" si="126"/>
        <v>0</v>
      </c>
      <c r="AG930" s="77">
        <f t="array" ref="AG930">IFERROR($D930*U,0)</f>
        <v>0</v>
      </c>
      <c r="AH930" s="77">
        <f t="shared" si="129"/>
        <v>0</v>
      </c>
      <c r="AI930" s="77">
        <f t="shared" si="129"/>
        <v>0</v>
      </c>
      <c r="AJ930" s="203"/>
      <c r="AK930" s="203"/>
      <c r="AL930" s="203"/>
      <c r="AM930" s="203"/>
      <c r="AN930" t="s">
        <v>22</v>
      </c>
      <c r="AO930" t="s">
        <v>831</v>
      </c>
      <c r="AP930" t="s">
        <v>832</v>
      </c>
      <c r="AQ930" s="208" t="s">
        <v>490</v>
      </c>
    </row>
    <row r="931" spans="1:43" customFormat="1" x14ac:dyDescent="0.25">
      <c r="A931" s="198">
        <v>45291</v>
      </c>
      <c r="B931" t="s">
        <v>2517</v>
      </c>
      <c r="C931" t="s">
        <v>2518</v>
      </c>
      <c r="D931" s="5">
        <f t="shared" si="127"/>
        <v>1444944.8400000003</v>
      </c>
      <c r="E931" s="199">
        <v>1</v>
      </c>
      <c r="F931" s="5">
        <v>1730320.8400000003</v>
      </c>
      <c r="G931" s="5">
        <v>285376</v>
      </c>
      <c r="H931" s="1" t="s">
        <v>24</v>
      </c>
      <c r="I931" t="s">
        <v>473</v>
      </c>
      <c r="J931" t="s">
        <v>474</v>
      </c>
      <c r="K931">
        <v>0</v>
      </c>
      <c r="L931" t="s">
        <v>473</v>
      </c>
      <c r="M931" t="s">
        <v>473</v>
      </c>
      <c r="N931" t="s">
        <v>23</v>
      </c>
      <c r="O931" s="5" t="str">
        <f t="shared" si="122"/>
        <v>N</v>
      </c>
      <c r="P931" t="s">
        <v>475</v>
      </c>
      <c r="Q931" s="200" t="s">
        <v>475</v>
      </c>
      <c r="R931" s="200" t="str">
        <f t="shared" si="128"/>
        <v/>
      </c>
      <c r="S931" s="201"/>
      <c r="T931" t="s">
        <v>475</v>
      </c>
      <c r="U931" s="201"/>
      <c r="W931" s="201"/>
      <c r="X931" s="202">
        <v>0</v>
      </c>
      <c r="Y931" s="200" t="s">
        <v>475</v>
      </c>
      <c r="Z931" s="5" t="s">
        <v>475</v>
      </c>
      <c r="AA931" s="200" t="str">
        <f t="shared" si="123"/>
        <v/>
      </c>
      <c r="AB931" s="200" t="str">
        <f t="shared" si="124"/>
        <v/>
      </c>
      <c r="AC931" s="201"/>
      <c r="AD931" s="201"/>
      <c r="AE931" s="77">
        <f t="shared" si="125"/>
        <v>0</v>
      </c>
      <c r="AF931" s="77">
        <f t="shared" si="126"/>
        <v>0</v>
      </c>
      <c r="AG931" s="77">
        <f t="array" ref="AG931">IFERROR($D931*U,0)</f>
        <v>0</v>
      </c>
      <c r="AH931" s="77">
        <f t="shared" si="129"/>
        <v>0</v>
      </c>
      <c r="AI931" s="77">
        <f t="shared" si="129"/>
        <v>0</v>
      </c>
      <c r="AJ931" s="203"/>
      <c r="AK931" s="203"/>
      <c r="AL931" s="203"/>
      <c r="AM931" s="203"/>
      <c r="AN931" t="s">
        <v>475</v>
      </c>
      <c r="AO931" t="s">
        <v>475</v>
      </c>
      <c r="AP931" t="s">
        <v>475</v>
      </c>
    </row>
    <row r="932" spans="1:43" customFormat="1" x14ac:dyDescent="0.25">
      <c r="A932" s="198">
        <v>45291</v>
      </c>
      <c r="B932" t="s">
        <v>2519</v>
      </c>
      <c r="C932" t="s">
        <v>2520</v>
      </c>
      <c r="D932" s="5">
        <f t="shared" si="127"/>
        <v>94229.83</v>
      </c>
      <c r="E932" s="199">
        <v>0</v>
      </c>
      <c r="F932" s="5">
        <v>94229.83</v>
      </c>
      <c r="G932" s="5">
        <v>0</v>
      </c>
      <c r="H932" s="1" t="s">
        <v>23</v>
      </c>
      <c r="I932" t="s">
        <v>500</v>
      </c>
      <c r="J932" t="s">
        <v>474</v>
      </c>
      <c r="K932">
        <v>0</v>
      </c>
      <c r="L932" t="s">
        <v>500</v>
      </c>
      <c r="N932" t="s">
        <v>23</v>
      </c>
      <c r="O932" s="5" t="str">
        <f t="shared" si="122"/>
        <v>N</v>
      </c>
      <c r="P932" t="s">
        <v>475</v>
      </c>
      <c r="Q932" s="200" t="s">
        <v>475</v>
      </c>
      <c r="R932" s="200" t="str">
        <f t="shared" si="128"/>
        <v/>
      </c>
      <c r="S932" s="201"/>
      <c r="T932" t="s">
        <v>475</v>
      </c>
      <c r="U932" s="201"/>
      <c r="W932" s="201"/>
      <c r="X932" s="202">
        <v>0</v>
      </c>
      <c r="Y932" s="200" t="s">
        <v>475</v>
      </c>
      <c r="Z932" s="5" t="s">
        <v>475</v>
      </c>
      <c r="AA932" s="200" t="str">
        <f t="shared" si="123"/>
        <v/>
      </c>
      <c r="AB932" s="200" t="str">
        <f t="shared" si="124"/>
        <v/>
      </c>
      <c r="AC932" s="201"/>
      <c r="AD932" s="201"/>
      <c r="AE932" s="77">
        <f t="shared" si="125"/>
        <v>0</v>
      </c>
      <c r="AF932" s="77">
        <f t="shared" si="126"/>
        <v>0</v>
      </c>
      <c r="AG932" s="77">
        <f t="array" ref="AG932">IFERROR($D932*U,0)</f>
        <v>0</v>
      </c>
      <c r="AH932" s="77">
        <f t="shared" si="129"/>
        <v>0</v>
      </c>
      <c r="AI932" s="77">
        <f t="shared" si="129"/>
        <v>0</v>
      </c>
      <c r="AJ932" s="203"/>
      <c r="AK932" s="203"/>
      <c r="AL932" s="203"/>
      <c r="AM932" s="203"/>
      <c r="AN932" t="s">
        <v>475</v>
      </c>
      <c r="AO932" t="s">
        <v>475</v>
      </c>
      <c r="AP932" t="s">
        <v>475</v>
      </c>
    </row>
    <row r="933" spans="1:43" customFormat="1" x14ac:dyDescent="0.25">
      <c r="A933" s="198">
        <v>45291</v>
      </c>
      <c r="B933" t="s">
        <v>2521</v>
      </c>
      <c r="C933" t="s">
        <v>2522</v>
      </c>
      <c r="D933" s="5">
        <f t="shared" si="127"/>
        <v>1334.9700000000012</v>
      </c>
      <c r="E933" s="199">
        <v>1</v>
      </c>
      <c r="F933" s="5">
        <v>56451.11</v>
      </c>
      <c r="G933" s="5">
        <v>55116.14</v>
      </c>
      <c r="H933" s="1" t="s">
        <v>23</v>
      </c>
      <c r="I933" t="s">
        <v>500</v>
      </c>
      <c r="J933" t="s">
        <v>474</v>
      </c>
      <c r="K933">
        <v>0</v>
      </c>
      <c r="L933" t="s">
        <v>500</v>
      </c>
      <c r="N933" t="s">
        <v>23</v>
      </c>
      <c r="O933" s="5" t="str">
        <f t="shared" si="122"/>
        <v>N</v>
      </c>
      <c r="P933" t="s">
        <v>475</v>
      </c>
      <c r="Q933" s="200" t="s">
        <v>475</v>
      </c>
      <c r="R933" s="200" t="str">
        <f t="shared" si="128"/>
        <v/>
      </c>
      <c r="S933" s="201"/>
      <c r="T933" t="s">
        <v>475</v>
      </c>
      <c r="U933" s="201"/>
      <c r="W933" s="201"/>
      <c r="X933" s="202">
        <v>0</v>
      </c>
      <c r="Y933" s="200" t="s">
        <v>475</v>
      </c>
      <c r="Z933" s="5" t="s">
        <v>475</v>
      </c>
      <c r="AA933" s="200" t="str">
        <f t="shared" si="123"/>
        <v/>
      </c>
      <c r="AB933" s="200" t="str">
        <f t="shared" si="124"/>
        <v/>
      </c>
      <c r="AC933" s="201"/>
      <c r="AD933" s="201"/>
      <c r="AE933" s="77">
        <f t="shared" si="125"/>
        <v>0</v>
      </c>
      <c r="AF933" s="77">
        <f t="shared" si="126"/>
        <v>0</v>
      </c>
      <c r="AG933" s="77">
        <f t="array" ref="AG933">IFERROR($D933*U,0)</f>
        <v>0</v>
      </c>
      <c r="AH933" s="77">
        <f t="shared" si="129"/>
        <v>0</v>
      </c>
      <c r="AI933" s="77">
        <f t="shared" si="129"/>
        <v>0</v>
      </c>
      <c r="AJ933" s="203"/>
      <c r="AK933" s="203"/>
      <c r="AL933" s="203"/>
      <c r="AM933" s="203"/>
      <c r="AN933" t="s">
        <v>475</v>
      </c>
      <c r="AO933" t="s">
        <v>475</v>
      </c>
      <c r="AP933" t="s">
        <v>475</v>
      </c>
    </row>
    <row r="934" spans="1:43" customFormat="1" x14ac:dyDescent="0.25">
      <c r="A934" s="198">
        <v>45291</v>
      </c>
      <c r="B934" t="s">
        <v>2523</v>
      </c>
      <c r="C934" t="s">
        <v>2524</v>
      </c>
      <c r="D934" s="5">
        <f t="shared" si="127"/>
        <v>153153</v>
      </c>
      <c r="E934" s="199">
        <v>0</v>
      </c>
      <c r="F934" s="5">
        <v>153153</v>
      </c>
      <c r="G934" s="5">
        <v>0</v>
      </c>
      <c r="H934" s="1" t="s">
        <v>23</v>
      </c>
      <c r="I934" t="s">
        <v>500</v>
      </c>
      <c r="J934" t="s">
        <v>504</v>
      </c>
      <c r="K934">
        <v>1</v>
      </c>
      <c r="L934" t="s">
        <v>500</v>
      </c>
      <c r="N934" t="s">
        <v>24</v>
      </c>
      <c r="O934" s="5" t="str">
        <f t="shared" si="122"/>
        <v>N</v>
      </c>
      <c r="P934" t="s">
        <v>475</v>
      </c>
      <c r="Q934" s="200" t="s">
        <v>475</v>
      </c>
      <c r="R934" s="200" t="str">
        <f t="shared" si="128"/>
        <v/>
      </c>
      <c r="S934" s="201"/>
      <c r="T934" t="s">
        <v>475</v>
      </c>
      <c r="U934" s="201"/>
      <c r="W934" s="201"/>
      <c r="X934" s="202">
        <v>0</v>
      </c>
      <c r="Y934" s="200" t="s">
        <v>475</v>
      </c>
      <c r="Z934" s="5" t="s">
        <v>475</v>
      </c>
      <c r="AA934" s="200" t="str">
        <f t="shared" si="123"/>
        <v/>
      </c>
      <c r="AB934" s="200" t="str">
        <f t="shared" si="124"/>
        <v/>
      </c>
      <c r="AC934" s="201"/>
      <c r="AD934" s="201"/>
      <c r="AE934" s="77">
        <f t="shared" si="125"/>
        <v>0</v>
      </c>
      <c r="AF934" s="77">
        <f t="shared" si="126"/>
        <v>0</v>
      </c>
      <c r="AG934" s="77">
        <f t="array" ref="AG934">IFERROR($D934*U,0)</f>
        <v>0</v>
      </c>
      <c r="AH934" s="77">
        <f t="shared" si="129"/>
        <v>0</v>
      </c>
      <c r="AI934" s="77">
        <f t="shared" si="129"/>
        <v>0</v>
      </c>
      <c r="AJ934" s="203"/>
      <c r="AK934" s="203"/>
      <c r="AL934" s="203"/>
      <c r="AM934" s="203"/>
      <c r="AN934" t="s">
        <v>475</v>
      </c>
      <c r="AO934" t="s">
        <v>475</v>
      </c>
      <c r="AP934" t="s">
        <v>475</v>
      </c>
    </row>
    <row r="935" spans="1:43" customFormat="1" x14ac:dyDescent="0.25">
      <c r="A935" s="198">
        <v>45291</v>
      </c>
      <c r="B935" t="s">
        <v>2525</v>
      </c>
      <c r="C935" t="s">
        <v>2526</v>
      </c>
      <c r="D935" s="5">
        <f t="shared" si="127"/>
        <v>0</v>
      </c>
      <c r="E935" s="199">
        <v>1</v>
      </c>
      <c r="F935" s="5">
        <v>22705.95</v>
      </c>
      <c r="G935" s="5">
        <v>31581.25</v>
      </c>
      <c r="H935" s="1" t="s">
        <v>23</v>
      </c>
      <c r="I935" t="s">
        <v>500</v>
      </c>
      <c r="J935" t="s">
        <v>474</v>
      </c>
      <c r="K935">
        <v>0</v>
      </c>
      <c r="L935" t="s">
        <v>500</v>
      </c>
      <c r="M935" s="208" t="s">
        <v>483</v>
      </c>
      <c r="N935" t="s">
        <v>23</v>
      </c>
      <c r="O935" s="5" t="str">
        <f t="shared" si="122"/>
        <v>N</v>
      </c>
      <c r="P935" s="208" t="s">
        <v>487</v>
      </c>
      <c r="Q935" s="200" t="s">
        <v>475</v>
      </c>
      <c r="R935" s="200" t="str">
        <f t="shared" si="128"/>
        <v/>
      </c>
      <c r="S935" s="201"/>
      <c r="T935" t="s">
        <v>475</v>
      </c>
      <c r="U935" s="201"/>
      <c r="W935" s="201"/>
      <c r="X935" s="202">
        <v>0</v>
      </c>
      <c r="Y935" s="200" t="s">
        <v>475</v>
      </c>
      <c r="Z935" s="5" t="s">
        <v>475</v>
      </c>
      <c r="AA935" s="200" t="str">
        <f t="shared" si="123"/>
        <v/>
      </c>
      <c r="AB935" s="200" t="str">
        <f t="shared" si="124"/>
        <v/>
      </c>
      <c r="AC935" s="201"/>
      <c r="AD935" s="201"/>
      <c r="AE935" s="77">
        <f t="shared" si="125"/>
        <v>0</v>
      </c>
      <c r="AF935" s="77">
        <f t="shared" si="126"/>
        <v>0</v>
      </c>
      <c r="AG935" s="77">
        <f t="array" ref="AG935">IFERROR($D935*U,0)</f>
        <v>0</v>
      </c>
      <c r="AH935" s="77">
        <f t="shared" si="129"/>
        <v>0</v>
      </c>
      <c r="AI935" s="77">
        <f t="shared" si="129"/>
        <v>0</v>
      </c>
      <c r="AJ935" s="203"/>
      <c r="AK935" s="203"/>
      <c r="AL935" s="203"/>
      <c r="AM935" s="203"/>
      <c r="AN935" t="s">
        <v>25</v>
      </c>
      <c r="AO935" t="s">
        <v>2527</v>
      </c>
      <c r="AP935" t="s">
        <v>2528</v>
      </c>
      <c r="AQ935" s="208" t="s">
        <v>490</v>
      </c>
    </row>
    <row r="936" spans="1:43" customFormat="1" x14ac:dyDescent="0.25">
      <c r="A936" s="198">
        <v>45291</v>
      </c>
      <c r="B936" t="s">
        <v>2529</v>
      </c>
      <c r="C936" t="s">
        <v>2530</v>
      </c>
      <c r="D936" s="5">
        <f t="shared" si="127"/>
        <v>3073173.88</v>
      </c>
      <c r="E936" s="199">
        <v>1</v>
      </c>
      <c r="F936" s="5">
        <v>3276524.81</v>
      </c>
      <c r="G936" s="5">
        <v>203350.93</v>
      </c>
      <c r="H936" s="1" t="s">
        <v>24</v>
      </c>
      <c r="I936" t="s">
        <v>473</v>
      </c>
      <c r="J936" t="s">
        <v>474</v>
      </c>
      <c r="K936">
        <v>0</v>
      </c>
      <c r="L936" t="s">
        <v>473</v>
      </c>
      <c r="M936" t="s">
        <v>473</v>
      </c>
      <c r="N936" t="s">
        <v>23</v>
      </c>
      <c r="O936" s="5" t="str">
        <f t="shared" si="122"/>
        <v>N</v>
      </c>
      <c r="P936" t="s">
        <v>475</v>
      </c>
      <c r="Q936" s="200" t="s">
        <v>475</v>
      </c>
      <c r="R936" s="200" t="str">
        <f t="shared" si="128"/>
        <v/>
      </c>
      <c r="S936" s="201"/>
      <c r="T936" t="s">
        <v>475</v>
      </c>
      <c r="U936" s="201"/>
      <c r="W936" s="201"/>
      <c r="X936" s="202">
        <v>0</v>
      </c>
      <c r="Y936" s="200" t="s">
        <v>475</v>
      </c>
      <c r="Z936" s="5" t="s">
        <v>475</v>
      </c>
      <c r="AA936" s="200" t="str">
        <f t="shared" si="123"/>
        <v/>
      </c>
      <c r="AB936" s="200" t="str">
        <f t="shared" si="124"/>
        <v/>
      </c>
      <c r="AC936" s="201"/>
      <c r="AD936" s="201"/>
      <c r="AE936" s="77">
        <f t="shared" si="125"/>
        <v>0</v>
      </c>
      <c r="AF936" s="77">
        <f t="shared" si="126"/>
        <v>0</v>
      </c>
      <c r="AG936" s="77">
        <f t="array" ref="AG936">IFERROR($D936*U,0)</f>
        <v>0</v>
      </c>
      <c r="AH936" s="77">
        <f t="shared" si="129"/>
        <v>0</v>
      </c>
      <c r="AI936" s="77">
        <f t="shared" si="129"/>
        <v>0</v>
      </c>
      <c r="AJ936" s="203"/>
      <c r="AK936" s="203"/>
      <c r="AL936" s="203"/>
      <c r="AM936" s="203"/>
      <c r="AN936" t="s">
        <v>475</v>
      </c>
      <c r="AO936" t="s">
        <v>475</v>
      </c>
      <c r="AP936" t="s">
        <v>475</v>
      </c>
    </row>
    <row r="937" spans="1:43" customFormat="1" x14ac:dyDescent="0.25">
      <c r="A937" s="198">
        <v>45291</v>
      </c>
      <c r="B937" t="s">
        <v>2531</v>
      </c>
      <c r="C937" t="s">
        <v>2532</v>
      </c>
      <c r="D937" s="5">
        <f t="shared" si="127"/>
        <v>136007.79999999999</v>
      </c>
      <c r="E937" s="199">
        <v>1</v>
      </c>
      <c r="F937" s="5">
        <v>248150.39999999999</v>
      </c>
      <c r="G937" s="5">
        <v>112142.6</v>
      </c>
      <c r="H937" s="1" t="s">
        <v>23</v>
      </c>
      <c r="I937" t="s">
        <v>500</v>
      </c>
      <c r="J937" t="s">
        <v>504</v>
      </c>
      <c r="K937">
        <v>1</v>
      </c>
      <c r="L937" t="s">
        <v>500</v>
      </c>
      <c r="M937" s="208" t="s">
        <v>506</v>
      </c>
      <c r="N937" t="s">
        <v>24</v>
      </c>
      <c r="O937" s="5" t="str">
        <f t="shared" si="122"/>
        <v>N</v>
      </c>
      <c r="P937" t="s">
        <v>475</v>
      </c>
      <c r="Q937" s="200" t="s">
        <v>475</v>
      </c>
      <c r="R937" s="200" t="str">
        <f t="shared" si="128"/>
        <v/>
      </c>
      <c r="S937" s="201"/>
      <c r="T937" t="s">
        <v>475</v>
      </c>
      <c r="U937" s="201"/>
      <c r="W937" s="201"/>
      <c r="X937" s="202">
        <v>0</v>
      </c>
      <c r="Y937" s="200" t="s">
        <v>475</v>
      </c>
      <c r="Z937" s="5" t="s">
        <v>475</v>
      </c>
      <c r="AA937" s="200" t="str">
        <f t="shared" si="123"/>
        <v/>
      </c>
      <c r="AB937" s="200" t="str">
        <f t="shared" si="124"/>
        <v/>
      </c>
      <c r="AC937" s="201"/>
      <c r="AD937" s="201"/>
      <c r="AE937" s="77">
        <f t="shared" si="125"/>
        <v>0</v>
      </c>
      <c r="AF937" s="77">
        <f t="shared" si="126"/>
        <v>0</v>
      </c>
      <c r="AG937" s="77">
        <f t="array" ref="AG937">IFERROR($D937*U,0)</f>
        <v>0</v>
      </c>
      <c r="AH937" s="77">
        <f t="shared" si="129"/>
        <v>0</v>
      </c>
      <c r="AI937" s="77">
        <f t="shared" si="129"/>
        <v>0</v>
      </c>
      <c r="AJ937" s="203"/>
      <c r="AK937" s="203"/>
      <c r="AL937" s="203"/>
      <c r="AM937" s="203"/>
      <c r="AN937" t="s">
        <v>22</v>
      </c>
      <c r="AO937" t="s">
        <v>672</v>
      </c>
      <c r="AP937" t="s">
        <v>475</v>
      </c>
    </row>
    <row r="938" spans="1:43" customFormat="1" x14ac:dyDescent="0.25">
      <c r="A938" s="198">
        <v>45291</v>
      </c>
      <c r="B938" t="s">
        <v>2533</v>
      </c>
      <c r="C938" t="s">
        <v>2534</v>
      </c>
      <c r="D938" s="5">
        <f t="shared" si="127"/>
        <v>73871.34</v>
      </c>
      <c r="E938" s="199">
        <v>1</v>
      </c>
      <c r="F938" s="5">
        <v>314880.43</v>
      </c>
      <c r="G938" s="5">
        <v>241009.09</v>
      </c>
      <c r="H938" s="1" t="s">
        <v>24</v>
      </c>
      <c r="I938" t="s">
        <v>473</v>
      </c>
      <c r="J938" t="s">
        <v>474</v>
      </c>
      <c r="K938">
        <v>0</v>
      </c>
      <c r="L938" t="s">
        <v>473</v>
      </c>
      <c r="M938" t="s">
        <v>473</v>
      </c>
      <c r="N938" t="s">
        <v>23</v>
      </c>
      <c r="O938" s="5" t="str">
        <f t="shared" si="122"/>
        <v>N</v>
      </c>
      <c r="P938" t="s">
        <v>475</v>
      </c>
      <c r="Q938" s="200" t="s">
        <v>475</v>
      </c>
      <c r="R938" s="200" t="str">
        <f t="shared" si="128"/>
        <v/>
      </c>
      <c r="S938" s="201"/>
      <c r="T938" t="s">
        <v>475</v>
      </c>
      <c r="U938" s="201"/>
      <c r="W938" s="201"/>
      <c r="X938" s="202">
        <v>0</v>
      </c>
      <c r="Y938" s="200" t="s">
        <v>475</v>
      </c>
      <c r="Z938" s="5" t="s">
        <v>475</v>
      </c>
      <c r="AA938" s="200" t="str">
        <f t="shared" si="123"/>
        <v/>
      </c>
      <c r="AB938" s="200" t="str">
        <f t="shared" si="124"/>
        <v/>
      </c>
      <c r="AC938" s="201"/>
      <c r="AD938" s="201"/>
      <c r="AE938" s="77">
        <f t="shared" si="125"/>
        <v>0</v>
      </c>
      <c r="AF938" s="77">
        <f t="shared" si="126"/>
        <v>0</v>
      </c>
      <c r="AG938" s="77">
        <f t="array" ref="AG938">IFERROR($D938*U,0)</f>
        <v>0</v>
      </c>
      <c r="AH938" s="77">
        <f t="shared" si="129"/>
        <v>0</v>
      </c>
      <c r="AI938" s="77">
        <f t="shared" si="129"/>
        <v>0</v>
      </c>
      <c r="AJ938" s="203"/>
      <c r="AK938" s="203"/>
      <c r="AL938" s="203"/>
      <c r="AM938" s="203"/>
      <c r="AN938" t="s">
        <v>475</v>
      </c>
      <c r="AO938" t="s">
        <v>475</v>
      </c>
      <c r="AP938" t="s">
        <v>475</v>
      </c>
    </row>
    <row r="939" spans="1:43" customFormat="1" x14ac:dyDescent="0.25">
      <c r="A939" s="198">
        <v>45291</v>
      </c>
      <c r="B939" t="s">
        <v>2535</v>
      </c>
      <c r="C939" t="s">
        <v>2536</v>
      </c>
      <c r="D939" s="5">
        <f t="shared" si="127"/>
        <v>2552.2000000000007</v>
      </c>
      <c r="E939" s="199">
        <v>1</v>
      </c>
      <c r="F939" s="5">
        <v>16744.25</v>
      </c>
      <c r="G939" s="5">
        <v>14192.05</v>
      </c>
      <c r="H939" s="1" t="s">
        <v>23</v>
      </c>
      <c r="I939" t="s">
        <v>500</v>
      </c>
      <c r="J939" t="s">
        <v>474</v>
      </c>
      <c r="K939">
        <v>0</v>
      </c>
      <c r="L939" t="s">
        <v>500</v>
      </c>
      <c r="M939" s="208" t="s">
        <v>483</v>
      </c>
      <c r="N939" t="s">
        <v>23</v>
      </c>
      <c r="O939" s="5" t="str">
        <f t="shared" si="122"/>
        <v>N</v>
      </c>
      <c r="P939" s="208" t="s">
        <v>487</v>
      </c>
      <c r="Q939" s="200" t="s">
        <v>475</v>
      </c>
      <c r="R939" s="204">
        <v>0.127</v>
      </c>
      <c r="S939" s="201"/>
      <c r="T939" s="208">
        <v>0.112</v>
      </c>
      <c r="U939" s="201"/>
      <c r="V939" s="208">
        <v>1</v>
      </c>
      <c r="W939" s="201"/>
      <c r="X939" s="202">
        <v>0</v>
      </c>
      <c r="Y939" s="204">
        <v>7.0000000000000001E-3</v>
      </c>
      <c r="Z939" s="205">
        <v>3.7999999999999999E-2</v>
      </c>
      <c r="AA939" s="200">
        <f t="shared" si="123"/>
        <v>7.0000000000000001E-3</v>
      </c>
      <c r="AB939" s="200">
        <f t="shared" si="124"/>
        <v>3.7999999999999999E-2</v>
      </c>
      <c r="AC939" s="201"/>
      <c r="AD939" s="201"/>
      <c r="AE939" s="77">
        <f t="shared" si="125"/>
        <v>324.12940000000009</v>
      </c>
      <c r="AF939" s="77">
        <f t="shared" si="126"/>
        <v>285.84640000000007</v>
      </c>
      <c r="AG939" s="77">
        <f t="array" ref="AG939">IFERROR($D939*U,0)</f>
        <v>0</v>
      </c>
      <c r="AH939" s="77">
        <f t="shared" si="129"/>
        <v>17.865400000000005</v>
      </c>
      <c r="AI939" s="77">
        <f t="shared" si="129"/>
        <v>96.983600000000024</v>
      </c>
      <c r="AJ939" s="203"/>
      <c r="AK939" s="203"/>
      <c r="AL939" s="203"/>
      <c r="AM939" s="203"/>
      <c r="AN939" t="s">
        <v>25</v>
      </c>
      <c r="AO939" t="s">
        <v>2537</v>
      </c>
      <c r="AP939" t="s">
        <v>2538</v>
      </c>
      <c r="AQ939" s="208" t="s">
        <v>490</v>
      </c>
    </row>
    <row r="940" spans="1:43" customFormat="1" x14ac:dyDescent="0.25">
      <c r="A940" s="198">
        <v>45291</v>
      </c>
      <c r="B940" t="s">
        <v>2539</v>
      </c>
      <c r="C940" t="s">
        <v>2540</v>
      </c>
      <c r="D940" s="5">
        <f t="shared" si="127"/>
        <v>368736.76</v>
      </c>
      <c r="E940" s="199">
        <v>1</v>
      </c>
      <c r="F940" s="5">
        <v>887427</v>
      </c>
      <c r="G940" s="5">
        <v>518690.24</v>
      </c>
      <c r="H940" s="1" t="s">
        <v>24</v>
      </c>
      <c r="I940" t="s">
        <v>473</v>
      </c>
      <c r="J940" t="s">
        <v>474</v>
      </c>
      <c r="K940">
        <v>0</v>
      </c>
      <c r="L940" t="s">
        <v>473</v>
      </c>
      <c r="M940" t="s">
        <v>473</v>
      </c>
      <c r="N940" t="s">
        <v>23</v>
      </c>
      <c r="O940" s="5" t="str">
        <f t="shared" si="122"/>
        <v>N</v>
      </c>
      <c r="P940" t="s">
        <v>475</v>
      </c>
      <c r="Q940" s="200" t="s">
        <v>475</v>
      </c>
      <c r="R940" s="200" t="str">
        <f t="shared" ref="R940:R970" si="130">IFERROR(V940*Q940,"")</f>
        <v/>
      </c>
      <c r="S940" s="201"/>
      <c r="T940" t="s">
        <v>475</v>
      </c>
      <c r="U940" s="201"/>
      <c r="W940" s="201"/>
      <c r="X940" s="202">
        <v>0</v>
      </c>
      <c r="Y940" s="200" t="s">
        <v>475</v>
      </c>
      <c r="Z940" s="5" t="s">
        <v>475</v>
      </c>
      <c r="AA940" s="200" t="str">
        <f t="shared" si="123"/>
        <v/>
      </c>
      <c r="AB940" s="200" t="str">
        <f t="shared" si="124"/>
        <v/>
      </c>
      <c r="AC940" s="201"/>
      <c r="AD940" s="201"/>
      <c r="AE940" s="77">
        <f t="shared" si="125"/>
        <v>0</v>
      </c>
      <c r="AF940" s="77">
        <f t="shared" si="126"/>
        <v>0</v>
      </c>
      <c r="AG940" s="77">
        <f t="array" ref="AG940">IFERROR($D940*U,0)</f>
        <v>0</v>
      </c>
      <c r="AH940" s="77">
        <f t="shared" si="129"/>
        <v>0</v>
      </c>
      <c r="AI940" s="77">
        <f t="shared" si="129"/>
        <v>0</v>
      </c>
      <c r="AJ940" s="203"/>
      <c r="AK940" s="203"/>
      <c r="AL940" s="203"/>
      <c r="AM940" s="203"/>
      <c r="AN940" t="s">
        <v>475</v>
      </c>
      <c r="AO940" t="s">
        <v>475</v>
      </c>
      <c r="AP940" t="s">
        <v>475</v>
      </c>
    </row>
    <row r="941" spans="1:43" customFormat="1" x14ac:dyDescent="0.25">
      <c r="A941" s="198">
        <v>45291</v>
      </c>
      <c r="B941" t="s">
        <v>2541</v>
      </c>
      <c r="C941" t="s">
        <v>2542</v>
      </c>
      <c r="D941" s="5">
        <f t="shared" si="127"/>
        <v>0</v>
      </c>
      <c r="E941" s="199">
        <v>1</v>
      </c>
      <c r="F941" s="5">
        <v>74038.81</v>
      </c>
      <c r="G941" s="5">
        <v>309634.96999999997</v>
      </c>
      <c r="H941" s="1" t="s">
        <v>23</v>
      </c>
      <c r="I941" t="s">
        <v>500</v>
      </c>
      <c r="J941" t="s">
        <v>474</v>
      </c>
      <c r="K941">
        <v>0</v>
      </c>
      <c r="L941" t="s">
        <v>500</v>
      </c>
      <c r="N941" t="s">
        <v>23</v>
      </c>
      <c r="O941" s="5" t="str">
        <f t="shared" si="122"/>
        <v>N</v>
      </c>
      <c r="P941" t="s">
        <v>475</v>
      </c>
      <c r="Q941" s="200" t="s">
        <v>475</v>
      </c>
      <c r="R941" s="200" t="str">
        <f t="shared" si="130"/>
        <v/>
      </c>
      <c r="S941" s="201"/>
      <c r="T941" t="s">
        <v>475</v>
      </c>
      <c r="U941" s="201"/>
      <c r="W941" s="201"/>
      <c r="X941" s="202">
        <v>0</v>
      </c>
      <c r="Y941" s="200" t="s">
        <v>475</v>
      </c>
      <c r="Z941" s="5" t="s">
        <v>475</v>
      </c>
      <c r="AA941" s="200" t="str">
        <f t="shared" si="123"/>
        <v/>
      </c>
      <c r="AB941" s="200" t="str">
        <f t="shared" si="124"/>
        <v/>
      </c>
      <c r="AC941" s="201"/>
      <c r="AD941" s="201"/>
      <c r="AE941" s="77">
        <f t="shared" si="125"/>
        <v>0</v>
      </c>
      <c r="AF941" s="77">
        <f t="shared" si="126"/>
        <v>0</v>
      </c>
      <c r="AG941" s="77">
        <f t="array" ref="AG941">IFERROR($D941*U,0)</f>
        <v>0</v>
      </c>
      <c r="AH941" s="77">
        <f t="shared" si="129"/>
        <v>0</v>
      </c>
      <c r="AI941" s="77">
        <f t="shared" si="129"/>
        <v>0</v>
      </c>
      <c r="AJ941" s="203"/>
      <c r="AK941" s="203"/>
      <c r="AL941" s="203"/>
      <c r="AM941" s="203"/>
      <c r="AN941" t="s">
        <v>475</v>
      </c>
      <c r="AO941" t="s">
        <v>475</v>
      </c>
      <c r="AP941" t="s">
        <v>475</v>
      </c>
    </row>
    <row r="942" spans="1:43" customFormat="1" x14ac:dyDescent="0.25">
      <c r="A942" s="198">
        <v>45291</v>
      </c>
      <c r="B942" t="s">
        <v>2543</v>
      </c>
      <c r="C942" t="s">
        <v>2544</v>
      </c>
      <c r="D942" s="5">
        <f t="shared" si="127"/>
        <v>0</v>
      </c>
      <c r="E942" s="199">
        <v>1</v>
      </c>
      <c r="F942" s="5">
        <v>44520.5</v>
      </c>
      <c r="G942" s="5">
        <v>44820.14</v>
      </c>
      <c r="H942" s="1" t="s">
        <v>23</v>
      </c>
      <c r="I942" t="s">
        <v>500</v>
      </c>
      <c r="J942" t="s">
        <v>474</v>
      </c>
      <c r="K942">
        <v>0</v>
      </c>
      <c r="L942" t="s">
        <v>500</v>
      </c>
      <c r="N942" t="s">
        <v>23</v>
      </c>
      <c r="O942" s="5" t="str">
        <f t="shared" si="122"/>
        <v>N</v>
      </c>
      <c r="P942" t="s">
        <v>475</v>
      </c>
      <c r="Q942" s="200" t="s">
        <v>475</v>
      </c>
      <c r="R942" s="200" t="str">
        <f t="shared" si="130"/>
        <v/>
      </c>
      <c r="S942" s="201"/>
      <c r="T942" t="s">
        <v>475</v>
      </c>
      <c r="U942" s="201"/>
      <c r="W942" s="201"/>
      <c r="X942" s="202">
        <v>0</v>
      </c>
      <c r="Y942" s="200" t="s">
        <v>475</v>
      </c>
      <c r="Z942" s="5" t="s">
        <v>475</v>
      </c>
      <c r="AA942" s="200" t="str">
        <f t="shared" si="123"/>
        <v/>
      </c>
      <c r="AB942" s="200" t="str">
        <f t="shared" si="124"/>
        <v/>
      </c>
      <c r="AC942" s="201"/>
      <c r="AD942" s="201"/>
      <c r="AE942" s="77">
        <f t="shared" si="125"/>
        <v>0</v>
      </c>
      <c r="AF942" s="77">
        <f t="shared" si="126"/>
        <v>0</v>
      </c>
      <c r="AG942" s="77">
        <f t="array" ref="AG942">IFERROR($D942*U,0)</f>
        <v>0</v>
      </c>
      <c r="AH942" s="77">
        <f t="shared" si="129"/>
        <v>0</v>
      </c>
      <c r="AI942" s="77">
        <f t="shared" si="129"/>
        <v>0</v>
      </c>
      <c r="AJ942" s="203"/>
      <c r="AK942" s="203"/>
      <c r="AL942" s="203"/>
      <c r="AM942" s="203"/>
      <c r="AN942" t="s">
        <v>475</v>
      </c>
      <c r="AO942" t="s">
        <v>475</v>
      </c>
      <c r="AP942" t="s">
        <v>475</v>
      </c>
    </row>
    <row r="943" spans="1:43" customFormat="1" x14ac:dyDescent="0.25">
      <c r="A943" s="198">
        <v>45291</v>
      </c>
      <c r="B943" t="s">
        <v>2545</v>
      </c>
      <c r="C943" t="s">
        <v>2546</v>
      </c>
      <c r="D943" s="5">
        <f t="shared" si="127"/>
        <v>418554.52</v>
      </c>
      <c r="E943" s="199">
        <v>0</v>
      </c>
      <c r="F943" s="5">
        <v>418554.52</v>
      </c>
      <c r="G943" s="5">
        <v>0</v>
      </c>
      <c r="H943" s="1" t="s">
        <v>23</v>
      </c>
      <c r="I943" t="s">
        <v>500</v>
      </c>
      <c r="J943" t="s">
        <v>474</v>
      </c>
      <c r="K943">
        <v>0</v>
      </c>
      <c r="L943" t="s">
        <v>500</v>
      </c>
      <c r="N943" t="s">
        <v>23</v>
      </c>
      <c r="O943" s="5" t="str">
        <f t="shared" si="122"/>
        <v>N</v>
      </c>
      <c r="P943" t="s">
        <v>475</v>
      </c>
      <c r="Q943" s="200" t="s">
        <v>475</v>
      </c>
      <c r="R943" s="200" t="str">
        <f t="shared" si="130"/>
        <v/>
      </c>
      <c r="S943" s="201"/>
      <c r="T943" t="s">
        <v>475</v>
      </c>
      <c r="U943" s="201"/>
      <c r="W943" s="201"/>
      <c r="X943" s="202">
        <v>0</v>
      </c>
      <c r="Y943" s="200" t="s">
        <v>475</v>
      </c>
      <c r="Z943" s="5" t="s">
        <v>475</v>
      </c>
      <c r="AA943" s="200" t="str">
        <f t="shared" si="123"/>
        <v/>
      </c>
      <c r="AB943" s="200" t="str">
        <f t="shared" si="124"/>
        <v/>
      </c>
      <c r="AC943" s="201"/>
      <c r="AD943" s="201"/>
      <c r="AE943" s="77">
        <f t="shared" si="125"/>
        <v>0</v>
      </c>
      <c r="AF943" s="77">
        <f t="shared" si="126"/>
        <v>0</v>
      </c>
      <c r="AG943" s="77">
        <f t="array" ref="AG943">IFERROR($D943*U,0)</f>
        <v>0</v>
      </c>
      <c r="AH943" s="77">
        <f t="shared" si="129"/>
        <v>0</v>
      </c>
      <c r="AI943" s="77">
        <f t="shared" si="129"/>
        <v>0</v>
      </c>
      <c r="AJ943" s="203"/>
      <c r="AK943" s="203"/>
      <c r="AL943" s="203"/>
      <c r="AM943" s="203"/>
      <c r="AN943" t="s">
        <v>475</v>
      </c>
      <c r="AO943" t="s">
        <v>475</v>
      </c>
      <c r="AP943" t="s">
        <v>475</v>
      </c>
    </row>
    <row r="944" spans="1:43" customFormat="1" x14ac:dyDescent="0.25">
      <c r="A944" s="198">
        <v>45291</v>
      </c>
      <c r="B944" t="s">
        <v>2547</v>
      </c>
      <c r="C944" t="s">
        <v>2548</v>
      </c>
      <c r="D944" s="5">
        <f t="shared" si="127"/>
        <v>792441.3600000001</v>
      </c>
      <c r="E944" s="199">
        <v>1</v>
      </c>
      <c r="F944" s="5">
        <v>908667.17</v>
      </c>
      <c r="G944" s="5">
        <v>116225.81</v>
      </c>
      <c r="H944" s="1" t="s">
        <v>24</v>
      </c>
      <c r="I944" t="s">
        <v>473</v>
      </c>
      <c r="J944" t="s">
        <v>474</v>
      </c>
      <c r="K944">
        <v>0</v>
      </c>
      <c r="L944" t="s">
        <v>473</v>
      </c>
      <c r="M944" t="s">
        <v>473</v>
      </c>
      <c r="N944" t="s">
        <v>23</v>
      </c>
      <c r="O944" s="5" t="str">
        <f t="shared" si="122"/>
        <v>N</v>
      </c>
      <c r="P944" t="s">
        <v>475</v>
      </c>
      <c r="Q944" s="200" t="s">
        <v>475</v>
      </c>
      <c r="R944" s="200" t="str">
        <f t="shared" si="130"/>
        <v/>
      </c>
      <c r="S944" s="201"/>
      <c r="T944" t="s">
        <v>475</v>
      </c>
      <c r="U944" s="201"/>
      <c r="W944" s="201"/>
      <c r="X944" s="202">
        <v>0</v>
      </c>
      <c r="Y944" s="200" t="s">
        <v>475</v>
      </c>
      <c r="Z944" s="5" t="s">
        <v>475</v>
      </c>
      <c r="AA944" s="200" t="str">
        <f t="shared" si="123"/>
        <v/>
      </c>
      <c r="AB944" s="200" t="str">
        <f t="shared" si="124"/>
        <v/>
      </c>
      <c r="AC944" s="201"/>
      <c r="AD944" s="201"/>
      <c r="AE944" s="77">
        <f t="shared" si="125"/>
        <v>0</v>
      </c>
      <c r="AF944" s="77">
        <f t="shared" si="126"/>
        <v>0</v>
      </c>
      <c r="AG944" s="77">
        <f t="array" ref="AG944">IFERROR($D944*U,0)</f>
        <v>0</v>
      </c>
      <c r="AH944" s="77">
        <f t="shared" si="129"/>
        <v>0</v>
      </c>
      <c r="AI944" s="77">
        <f t="shared" si="129"/>
        <v>0</v>
      </c>
      <c r="AJ944" s="203"/>
      <c r="AK944" s="203"/>
      <c r="AL944" s="203"/>
      <c r="AM944" s="203"/>
      <c r="AN944" t="s">
        <v>475</v>
      </c>
      <c r="AO944" t="s">
        <v>475</v>
      </c>
      <c r="AP944" t="s">
        <v>475</v>
      </c>
    </row>
    <row r="945" spans="1:42" customFormat="1" x14ac:dyDescent="0.25">
      <c r="A945" s="198">
        <v>45291</v>
      </c>
      <c r="B945" t="s">
        <v>2549</v>
      </c>
      <c r="C945" t="s">
        <v>2550</v>
      </c>
      <c r="D945" s="5">
        <f t="shared" si="127"/>
        <v>0</v>
      </c>
      <c r="E945" s="199">
        <v>1</v>
      </c>
      <c r="F945" s="5">
        <v>140450.88</v>
      </c>
      <c r="G945" s="5">
        <v>267925.8</v>
      </c>
      <c r="H945" s="1" t="s">
        <v>24</v>
      </c>
      <c r="I945" t="s">
        <v>473</v>
      </c>
      <c r="J945" t="s">
        <v>474</v>
      </c>
      <c r="K945">
        <v>0</v>
      </c>
      <c r="L945" t="s">
        <v>473</v>
      </c>
      <c r="M945" t="s">
        <v>473</v>
      </c>
      <c r="N945" t="s">
        <v>23</v>
      </c>
      <c r="O945" s="5" t="str">
        <f t="shared" si="122"/>
        <v>N</v>
      </c>
      <c r="P945" t="s">
        <v>475</v>
      </c>
      <c r="Q945" s="200" t="s">
        <v>475</v>
      </c>
      <c r="R945" s="200" t="str">
        <f t="shared" si="130"/>
        <v/>
      </c>
      <c r="S945" s="201"/>
      <c r="T945" t="s">
        <v>475</v>
      </c>
      <c r="U945" s="201"/>
      <c r="W945" s="201"/>
      <c r="X945" s="202">
        <v>0</v>
      </c>
      <c r="Y945" s="200" t="s">
        <v>475</v>
      </c>
      <c r="Z945" s="5" t="s">
        <v>475</v>
      </c>
      <c r="AA945" s="200" t="str">
        <f t="shared" si="123"/>
        <v/>
      </c>
      <c r="AB945" s="200" t="str">
        <f t="shared" si="124"/>
        <v/>
      </c>
      <c r="AC945" s="201"/>
      <c r="AD945" s="201"/>
      <c r="AE945" s="77">
        <f t="shared" si="125"/>
        <v>0</v>
      </c>
      <c r="AF945" s="77">
        <f t="shared" si="126"/>
        <v>0</v>
      </c>
      <c r="AG945" s="77">
        <f t="array" ref="AG945">IFERROR($D945*U,0)</f>
        <v>0</v>
      </c>
      <c r="AH945" s="77">
        <f t="shared" si="129"/>
        <v>0</v>
      </c>
      <c r="AI945" s="77">
        <f t="shared" si="129"/>
        <v>0</v>
      </c>
      <c r="AJ945" s="203"/>
      <c r="AK945" s="203"/>
      <c r="AL945" s="203"/>
      <c r="AM945" s="203"/>
      <c r="AN945" t="s">
        <v>475</v>
      </c>
      <c r="AO945" t="s">
        <v>475</v>
      </c>
      <c r="AP945" t="s">
        <v>475</v>
      </c>
    </row>
    <row r="946" spans="1:42" customFormat="1" x14ac:dyDescent="0.25">
      <c r="A946" s="198">
        <v>45291</v>
      </c>
      <c r="B946" t="s">
        <v>2551</v>
      </c>
      <c r="C946" t="s">
        <v>2552</v>
      </c>
      <c r="D946" s="5">
        <f t="shared" si="127"/>
        <v>0</v>
      </c>
      <c r="E946" s="199">
        <v>1</v>
      </c>
      <c r="F946" s="5">
        <v>0.2</v>
      </c>
      <c r="G946" s="5">
        <v>0.2</v>
      </c>
      <c r="H946" s="1" t="s">
        <v>23</v>
      </c>
      <c r="I946" t="s">
        <v>500</v>
      </c>
      <c r="J946" t="s">
        <v>474</v>
      </c>
      <c r="K946">
        <v>0</v>
      </c>
      <c r="L946" t="s">
        <v>500</v>
      </c>
      <c r="N946" t="s">
        <v>23</v>
      </c>
      <c r="O946" s="5" t="str">
        <f t="shared" si="122"/>
        <v>N</v>
      </c>
      <c r="P946" t="s">
        <v>475</v>
      </c>
      <c r="Q946" s="200" t="s">
        <v>475</v>
      </c>
      <c r="R946" s="200" t="str">
        <f t="shared" si="130"/>
        <v/>
      </c>
      <c r="S946" s="201"/>
      <c r="T946" t="s">
        <v>475</v>
      </c>
      <c r="U946" s="201"/>
      <c r="W946" s="201"/>
      <c r="X946" s="202">
        <v>0</v>
      </c>
      <c r="Y946" s="200" t="s">
        <v>475</v>
      </c>
      <c r="Z946" s="5" t="s">
        <v>475</v>
      </c>
      <c r="AA946" s="200" t="str">
        <f t="shared" si="123"/>
        <v/>
      </c>
      <c r="AB946" s="200" t="str">
        <f t="shared" si="124"/>
        <v/>
      </c>
      <c r="AC946" s="201"/>
      <c r="AD946" s="201"/>
      <c r="AE946" s="77">
        <f t="shared" si="125"/>
        <v>0</v>
      </c>
      <c r="AF946" s="77">
        <f t="shared" si="126"/>
        <v>0</v>
      </c>
      <c r="AG946" s="77">
        <f t="array" ref="AG946">IFERROR($D946*U,0)</f>
        <v>0</v>
      </c>
      <c r="AH946" s="77">
        <f t="shared" si="129"/>
        <v>0</v>
      </c>
      <c r="AI946" s="77">
        <f t="shared" si="129"/>
        <v>0</v>
      </c>
      <c r="AJ946" s="203"/>
      <c r="AK946" s="203"/>
      <c r="AL946" s="203"/>
      <c r="AM946" s="203"/>
      <c r="AN946" t="s">
        <v>475</v>
      </c>
      <c r="AO946" t="s">
        <v>475</v>
      </c>
      <c r="AP946" t="s">
        <v>475</v>
      </c>
    </row>
    <row r="947" spans="1:42" customFormat="1" x14ac:dyDescent="0.25">
      <c r="A947" s="198">
        <v>45291</v>
      </c>
      <c r="B947" t="s">
        <v>2553</v>
      </c>
      <c r="C947" t="s">
        <v>2554</v>
      </c>
      <c r="D947" s="5">
        <f t="shared" si="127"/>
        <v>68320.419999999984</v>
      </c>
      <c r="E947" s="199">
        <v>1</v>
      </c>
      <c r="F947" s="5">
        <v>421777.44</v>
      </c>
      <c r="G947" s="5">
        <v>353457.02</v>
      </c>
      <c r="H947" s="1" t="s">
        <v>23</v>
      </c>
      <c r="I947" t="s">
        <v>500</v>
      </c>
      <c r="J947" t="s">
        <v>504</v>
      </c>
      <c r="K947">
        <v>1</v>
      </c>
      <c r="L947" t="s">
        <v>500</v>
      </c>
      <c r="M947" s="208" t="s">
        <v>506</v>
      </c>
      <c r="N947" t="s">
        <v>24</v>
      </c>
      <c r="O947" s="5" t="str">
        <f t="shared" si="122"/>
        <v>N</v>
      </c>
      <c r="P947" t="s">
        <v>475</v>
      </c>
      <c r="Q947" s="200" t="s">
        <v>475</v>
      </c>
      <c r="R947" s="200" t="str">
        <f t="shared" si="130"/>
        <v/>
      </c>
      <c r="S947" s="201"/>
      <c r="T947" t="s">
        <v>475</v>
      </c>
      <c r="U947" s="201"/>
      <c r="W947" s="201"/>
      <c r="X947" s="202">
        <v>0</v>
      </c>
      <c r="Y947" s="200" t="s">
        <v>475</v>
      </c>
      <c r="Z947" s="5" t="s">
        <v>475</v>
      </c>
      <c r="AA947" s="200" t="str">
        <f t="shared" si="123"/>
        <v/>
      </c>
      <c r="AB947" s="200" t="str">
        <f t="shared" si="124"/>
        <v/>
      </c>
      <c r="AC947" s="201"/>
      <c r="AD947" s="201"/>
      <c r="AE947" s="77">
        <f t="shared" si="125"/>
        <v>0</v>
      </c>
      <c r="AF947" s="77">
        <f t="shared" si="126"/>
        <v>0</v>
      </c>
      <c r="AG947" s="77">
        <f t="array" ref="AG947">IFERROR($D947*U,0)</f>
        <v>0</v>
      </c>
      <c r="AH947" s="77">
        <f t="shared" si="129"/>
        <v>0</v>
      </c>
      <c r="AI947" s="77">
        <f t="shared" si="129"/>
        <v>0</v>
      </c>
      <c r="AJ947" s="203"/>
      <c r="AK947" s="203"/>
      <c r="AL947" s="203"/>
      <c r="AM947" s="203"/>
      <c r="AN947" t="s">
        <v>22</v>
      </c>
      <c r="AO947" t="s">
        <v>571</v>
      </c>
      <c r="AP947" t="s">
        <v>475</v>
      </c>
    </row>
    <row r="948" spans="1:42" customFormat="1" x14ac:dyDescent="0.25">
      <c r="A948" s="198">
        <v>45291</v>
      </c>
      <c r="B948" t="s">
        <v>2555</v>
      </c>
      <c r="C948" t="s">
        <v>2556</v>
      </c>
      <c r="D948" s="5">
        <f t="shared" si="127"/>
        <v>92445.75</v>
      </c>
      <c r="E948" s="199">
        <v>0</v>
      </c>
      <c r="F948" s="5">
        <v>92445.75</v>
      </c>
      <c r="G948" s="5">
        <v>0</v>
      </c>
      <c r="H948" s="1" t="s">
        <v>23</v>
      </c>
      <c r="I948" t="s">
        <v>500</v>
      </c>
      <c r="J948" t="s">
        <v>474</v>
      </c>
      <c r="K948">
        <v>0</v>
      </c>
      <c r="L948" t="s">
        <v>500</v>
      </c>
      <c r="N948" t="s">
        <v>23</v>
      </c>
      <c r="O948" s="5" t="str">
        <f t="shared" si="122"/>
        <v>N</v>
      </c>
      <c r="P948" t="s">
        <v>475</v>
      </c>
      <c r="Q948" s="200" t="s">
        <v>475</v>
      </c>
      <c r="R948" s="200" t="str">
        <f t="shared" si="130"/>
        <v/>
      </c>
      <c r="S948" s="201"/>
      <c r="T948" t="s">
        <v>475</v>
      </c>
      <c r="U948" s="201"/>
      <c r="W948" s="201"/>
      <c r="X948" s="202">
        <v>0</v>
      </c>
      <c r="Y948" s="200" t="s">
        <v>475</v>
      </c>
      <c r="Z948" s="5" t="s">
        <v>475</v>
      </c>
      <c r="AA948" s="200" t="str">
        <f t="shared" si="123"/>
        <v/>
      </c>
      <c r="AB948" s="200" t="str">
        <f t="shared" si="124"/>
        <v/>
      </c>
      <c r="AC948" s="201"/>
      <c r="AD948" s="201"/>
      <c r="AE948" s="77">
        <f t="shared" si="125"/>
        <v>0</v>
      </c>
      <c r="AF948" s="77">
        <f t="shared" si="126"/>
        <v>0</v>
      </c>
      <c r="AG948" s="77">
        <f t="array" ref="AG948">IFERROR($D948*U,0)</f>
        <v>0</v>
      </c>
      <c r="AH948" s="77">
        <f t="shared" si="129"/>
        <v>0</v>
      </c>
      <c r="AI948" s="77">
        <f t="shared" si="129"/>
        <v>0</v>
      </c>
      <c r="AJ948" s="203"/>
      <c r="AK948" s="203"/>
      <c r="AL948" s="203"/>
      <c r="AM948" s="203"/>
      <c r="AN948" t="s">
        <v>475</v>
      </c>
      <c r="AO948" t="s">
        <v>475</v>
      </c>
      <c r="AP948" t="s">
        <v>475</v>
      </c>
    </row>
    <row r="949" spans="1:42" customFormat="1" x14ac:dyDescent="0.25">
      <c r="A949" s="198">
        <v>45291</v>
      </c>
      <c r="B949" t="s">
        <v>2557</v>
      </c>
      <c r="C949" t="s">
        <v>2558</v>
      </c>
      <c r="D949" s="5">
        <f t="shared" si="127"/>
        <v>20149.649999999965</v>
      </c>
      <c r="E949" s="199">
        <v>1</v>
      </c>
      <c r="F949" s="5">
        <v>273432.71999999997</v>
      </c>
      <c r="G949" s="5">
        <v>253283.07</v>
      </c>
      <c r="H949" s="1" t="s">
        <v>24</v>
      </c>
      <c r="I949" t="s">
        <v>473</v>
      </c>
      <c r="J949" t="s">
        <v>474</v>
      </c>
      <c r="K949">
        <v>0</v>
      </c>
      <c r="L949" t="s">
        <v>473</v>
      </c>
      <c r="M949" t="s">
        <v>473</v>
      </c>
      <c r="N949" t="s">
        <v>23</v>
      </c>
      <c r="O949" s="5" t="str">
        <f t="shared" si="122"/>
        <v>N</v>
      </c>
      <c r="P949" t="s">
        <v>475</v>
      </c>
      <c r="Q949" s="200" t="s">
        <v>475</v>
      </c>
      <c r="R949" s="200" t="str">
        <f t="shared" si="130"/>
        <v/>
      </c>
      <c r="S949" s="201"/>
      <c r="T949" t="s">
        <v>475</v>
      </c>
      <c r="U949" s="201"/>
      <c r="W949" s="201"/>
      <c r="X949" s="202">
        <v>0</v>
      </c>
      <c r="Y949" s="200" t="s">
        <v>475</v>
      </c>
      <c r="Z949" s="5" t="s">
        <v>475</v>
      </c>
      <c r="AA949" s="200" t="str">
        <f t="shared" si="123"/>
        <v/>
      </c>
      <c r="AB949" s="200" t="str">
        <f t="shared" si="124"/>
        <v/>
      </c>
      <c r="AC949" s="201"/>
      <c r="AD949" s="201"/>
      <c r="AE949" s="77">
        <f t="shared" si="125"/>
        <v>0</v>
      </c>
      <c r="AF949" s="77">
        <f t="shared" si="126"/>
        <v>0</v>
      </c>
      <c r="AG949" s="77">
        <f t="array" ref="AG949">IFERROR($D949*U,0)</f>
        <v>0</v>
      </c>
      <c r="AH949" s="77">
        <f t="shared" si="129"/>
        <v>0</v>
      </c>
      <c r="AI949" s="77">
        <f t="shared" si="129"/>
        <v>0</v>
      </c>
      <c r="AJ949" s="203"/>
      <c r="AK949" s="203"/>
      <c r="AL949" s="203"/>
      <c r="AM949" s="203"/>
      <c r="AN949" t="s">
        <v>475</v>
      </c>
      <c r="AO949" t="s">
        <v>475</v>
      </c>
      <c r="AP949" t="s">
        <v>475</v>
      </c>
    </row>
    <row r="950" spans="1:42" customFormat="1" x14ac:dyDescent="0.25">
      <c r="A950" s="198">
        <v>45291</v>
      </c>
      <c r="B950" t="s">
        <v>2559</v>
      </c>
      <c r="C950" t="s">
        <v>2560</v>
      </c>
      <c r="D950" s="5">
        <f t="shared" si="127"/>
        <v>2325.260000000002</v>
      </c>
      <c r="E950" s="199">
        <v>1</v>
      </c>
      <c r="F950" s="5">
        <v>27314.45</v>
      </c>
      <c r="G950" s="5">
        <v>24989.19</v>
      </c>
      <c r="H950" s="1" t="s">
        <v>23</v>
      </c>
      <c r="I950" t="s">
        <v>500</v>
      </c>
      <c r="J950" t="s">
        <v>474</v>
      </c>
      <c r="K950">
        <v>0</v>
      </c>
      <c r="L950" t="s">
        <v>500</v>
      </c>
      <c r="N950" t="s">
        <v>23</v>
      </c>
      <c r="O950" s="5" t="str">
        <f t="shared" si="122"/>
        <v>N</v>
      </c>
      <c r="P950" t="s">
        <v>475</v>
      </c>
      <c r="Q950" s="200" t="s">
        <v>475</v>
      </c>
      <c r="R950" s="200" t="str">
        <f t="shared" si="130"/>
        <v/>
      </c>
      <c r="S950" s="201"/>
      <c r="T950" t="s">
        <v>475</v>
      </c>
      <c r="U950" s="201"/>
      <c r="W950" s="201"/>
      <c r="X950" s="202">
        <v>0</v>
      </c>
      <c r="Y950" s="200" t="s">
        <v>475</v>
      </c>
      <c r="Z950" s="5" t="s">
        <v>475</v>
      </c>
      <c r="AA950" s="200" t="str">
        <f t="shared" si="123"/>
        <v/>
      </c>
      <c r="AB950" s="200" t="str">
        <f t="shared" si="124"/>
        <v/>
      </c>
      <c r="AC950" s="201"/>
      <c r="AD950" s="201"/>
      <c r="AE950" s="77">
        <f t="shared" si="125"/>
        <v>0</v>
      </c>
      <c r="AF950" s="77">
        <f t="shared" si="126"/>
        <v>0</v>
      </c>
      <c r="AG950" s="77">
        <f t="array" ref="AG950">IFERROR($D950*U,0)</f>
        <v>0</v>
      </c>
      <c r="AH950" s="77">
        <f t="shared" si="129"/>
        <v>0</v>
      </c>
      <c r="AI950" s="77">
        <f t="shared" si="129"/>
        <v>0</v>
      </c>
      <c r="AJ950" s="203"/>
      <c r="AK950" s="203"/>
      <c r="AL950" s="203"/>
      <c r="AM950" s="203"/>
      <c r="AN950" t="s">
        <v>475</v>
      </c>
      <c r="AO950" t="s">
        <v>475</v>
      </c>
      <c r="AP950" t="s">
        <v>475</v>
      </c>
    </row>
    <row r="951" spans="1:42" customFormat="1" x14ac:dyDescent="0.25">
      <c r="A951" s="198">
        <v>45291</v>
      </c>
      <c r="B951" t="s">
        <v>2561</v>
      </c>
      <c r="C951" t="s">
        <v>2562</v>
      </c>
      <c r="D951" s="5">
        <f t="shared" si="127"/>
        <v>188520</v>
      </c>
      <c r="E951" s="199">
        <v>0</v>
      </c>
      <c r="F951" s="5">
        <v>188520</v>
      </c>
      <c r="G951" s="5">
        <v>0</v>
      </c>
      <c r="H951" s="1" t="s">
        <v>23</v>
      </c>
      <c r="I951" t="s">
        <v>500</v>
      </c>
      <c r="J951" t="s">
        <v>474</v>
      </c>
      <c r="K951">
        <v>0</v>
      </c>
      <c r="L951" t="s">
        <v>500</v>
      </c>
      <c r="N951" t="s">
        <v>23</v>
      </c>
      <c r="O951" s="5" t="str">
        <f t="shared" si="122"/>
        <v>N</v>
      </c>
      <c r="P951" t="s">
        <v>475</v>
      </c>
      <c r="Q951" s="200" t="s">
        <v>475</v>
      </c>
      <c r="R951" s="200" t="str">
        <f t="shared" si="130"/>
        <v/>
      </c>
      <c r="S951" s="201"/>
      <c r="T951" t="s">
        <v>475</v>
      </c>
      <c r="U951" s="201"/>
      <c r="W951" s="201"/>
      <c r="X951" s="202">
        <v>0</v>
      </c>
      <c r="Y951" s="200" t="s">
        <v>475</v>
      </c>
      <c r="Z951" s="5" t="s">
        <v>475</v>
      </c>
      <c r="AA951" s="200" t="str">
        <f t="shared" si="123"/>
        <v/>
      </c>
      <c r="AB951" s="200" t="str">
        <f t="shared" si="124"/>
        <v/>
      </c>
      <c r="AC951" s="201"/>
      <c r="AD951" s="201"/>
      <c r="AE951" s="77">
        <f t="shared" si="125"/>
        <v>0</v>
      </c>
      <c r="AF951" s="77">
        <f t="shared" si="126"/>
        <v>0</v>
      </c>
      <c r="AG951" s="77">
        <f t="array" ref="AG951">IFERROR($D951*U,0)</f>
        <v>0</v>
      </c>
      <c r="AH951" s="77">
        <f t="shared" si="129"/>
        <v>0</v>
      </c>
      <c r="AI951" s="77">
        <f t="shared" si="129"/>
        <v>0</v>
      </c>
      <c r="AJ951" s="203"/>
      <c r="AK951" s="203"/>
      <c r="AL951" s="203"/>
      <c r="AM951" s="203"/>
      <c r="AN951" t="s">
        <v>475</v>
      </c>
      <c r="AO951" t="s">
        <v>475</v>
      </c>
      <c r="AP951" t="s">
        <v>475</v>
      </c>
    </row>
    <row r="952" spans="1:42" customFormat="1" x14ac:dyDescent="0.25">
      <c r="A952" s="198">
        <v>45291</v>
      </c>
      <c r="B952" t="s">
        <v>2563</v>
      </c>
      <c r="C952" t="s">
        <v>2564</v>
      </c>
      <c r="D952" s="5">
        <f t="shared" si="127"/>
        <v>442023.58999999997</v>
      </c>
      <c r="E952" s="199">
        <v>1</v>
      </c>
      <c r="F952" s="5">
        <v>445060.42</v>
      </c>
      <c r="G952" s="5">
        <v>3036.83</v>
      </c>
      <c r="H952" s="1" t="s">
        <v>24</v>
      </c>
      <c r="I952" t="s">
        <v>473</v>
      </c>
      <c r="J952" t="s">
        <v>474</v>
      </c>
      <c r="K952">
        <v>0</v>
      </c>
      <c r="L952" t="s">
        <v>473</v>
      </c>
      <c r="M952" t="s">
        <v>473</v>
      </c>
      <c r="N952" t="s">
        <v>23</v>
      </c>
      <c r="O952" s="5" t="str">
        <f t="shared" si="122"/>
        <v>N</v>
      </c>
      <c r="P952" t="s">
        <v>475</v>
      </c>
      <c r="Q952" s="200" t="s">
        <v>475</v>
      </c>
      <c r="R952" s="200" t="str">
        <f t="shared" si="130"/>
        <v/>
      </c>
      <c r="S952" s="201"/>
      <c r="T952" t="s">
        <v>475</v>
      </c>
      <c r="U952" s="201"/>
      <c r="W952" s="201"/>
      <c r="X952" s="202">
        <v>0</v>
      </c>
      <c r="Y952" s="200" t="s">
        <v>475</v>
      </c>
      <c r="Z952" s="5" t="s">
        <v>475</v>
      </c>
      <c r="AA952" s="200" t="str">
        <f t="shared" si="123"/>
        <v/>
      </c>
      <c r="AB952" s="200" t="str">
        <f t="shared" si="124"/>
        <v/>
      </c>
      <c r="AC952" s="201"/>
      <c r="AD952" s="201"/>
      <c r="AE952" s="77">
        <f t="shared" si="125"/>
        <v>0</v>
      </c>
      <c r="AF952" s="77">
        <f t="shared" si="126"/>
        <v>0</v>
      </c>
      <c r="AG952" s="77">
        <f t="array" ref="AG952">IFERROR($D952*U,0)</f>
        <v>0</v>
      </c>
      <c r="AH952" s="77">
        <f t="shared" si="129"/>
        <v>0</v>
      </c>
      <c r="AI952" s="77">
        <f t="shared" si="129"/>
        <v>0</v>
      </c>
      <c r="AJ952" s="203"/>
      <c r="AK952" s="203"/>
      <c r="AL952" s="203"/>
      <c r="AM952" s="203"/>
      <c r="AN952" t="s">
        <v>475</v>
      </c>
      <c r="AO952" t="s">
        <v>475</v>
      </c>
      <c r="AP952" t="s">
        <v>475</v>
      </c>
    </row>
    <row r="953" spans="1:42" customFormat="1" x14ac:dyDescent="0.25">
      <c r="A953" s="198">
        <v>45291</v>
      </c>
      <c r="B953" t="s">
        <v>2565</v>
      </c>
      <c r="C953" t="s">
        <v>2566</v>
      </c>
      <c r="D953" s="5">
        <f t="shared" si="127"/>
        <v>0</v>
      </c>
      <c r="E953" s="199">
        <v>1</v>
      </c>
      <c r="F953" s="5">
        <v>29272.73</v>
      </c>
      <c r="G953" s="5">
        <v>29895.18</v>
      </c>
      <c r="H953" s="1" t="s">
        <v>23</v>
      </c>
      <c r="I953" t="s">
        <v>500</v>
      </c>
      <c r="J953" t="s">
        <v>474</v>
      </c>
      <c r="K953">
        <v>0</v>
      </c>
      <c r="L953" t="s">
        <v>500</v>
      </c>
      <c r="N953" t="s">
        <v>23</v>
      </c>
      <c r="O953" s="5" t="str">
        <f t="shared" si="122"/>
        <v>N</v>
      </c>
      <c r="P953" t="s">
        <v>475</v>
      </c>
      <c r="Q953" s="200" t="s">
        <v>475</v>
      </c>
      <c r="R953" s="200" t="str">
        <f t="shared" si="130"/>
        <v/>
      </c>
      <c r="S953" s="201"/>
      <c r="T953" t="s">
        <v>475</v>
      </c>
      <c r="U953" s="201"/>
      <c r="W953" s="201"/>
      <c r="X953" s="202">
        <v>0</v>
      </c>
      <c r="Y953" s="200" t="s">
        <v>475</v>
      </c>
      <c r="Z953" s="5" t="s">
        <v>475</v>
      </c>
      <c r="AA953" s="200" t="str">
        <f t="shared" si="123"/>
        <v/>
      </c>
      <c r="AB953" s="200" t="str">
        <f t="shared" si="124"/>
        <v/>
      </c>
      <c r="AC953" s="201"/>
      <c r="AD953" s="201"/>
      <c r="AE953" s="77">
        <f t="shared" si="125"/>
        <v>0</v>
      </c>
      <c r="AF953" s="77">
        <f t="shared" si="126"/>
        <v>0</v>
      </c>
      <c r="AG953" s="77">
        <f t="array" ref="AG953">IFERROR($D953*U,0)</f>
        <v>0</v>
      </c>
      <c r="AH953" s="77">
        <f t="shared" si="129"/>
        <v>0</v>
      </c>
      <c r="AI953" s="77">
        <f t="shared" si="129"/>
        <v>0</v>
      </c>
      <c r="AJ953" s="203"/>
      <c r="AK953" s="203"/>
      <c r="AL953" s="203"/>
      <c r="AM953" s="203"/>
      <c r="AN953" t="s">
        <v>475</v>
      </c>
      <c r="AO953" t="s">
        <v>475</v>
      </c>
      <c r="AP953" t="s">
        <v>475</v>
      </c>
    </row>
    <row r="954" spans="1:42" customFormat="1" x14ac:dyDescent="0.25">
      <c r="A954" s="198">
        <v>45291</v>
      </c>
      <c r="B954" t="s">
        <v>2567</v>
      </c>
      <c r="C954" t="s">
        <v>2568</v>
      </c>
      <c r="D954" s="5">
        <f t="shared" si="127"/>
        <v>54790.59</v>
      </c>
      <c r="E954" s="199">
        <v>0</v>
      </c>
      <c r="F954" s="5">
        <v>54790.59</v>
      </c>
      <c r="G954" s="5">
        <v>0</v>
      </c>
      <c r="H954" s="1" t="s">
        <v>23</v>
      </c>
      <c r="I954" t="s">
        <v>500</v>
      </c>
      <c r="J954" t="s">
        <v>474</v>
      </c>
      <c r="K954">
        <v>0</v>
      </c>
      <c r="L954" t="s">
        <v>500</v>
      </c>
      <c r="M954" s="208" t="s">
        <v>483</v>
      </c>
      <c r="N954" t="s">
        <v>23</v>
      </c>
      <c r="O954" s="5" t="str">
        <f t="shared" si="122"/>
        <v>N</v>
      </c>
      <c r="P954" t="s">
        <v>475</v>
      </c>
      <c r="Q954" s="200" t="s">
        <v>475</v>
      </c>
      <c r="R954" s="200" t="str">
        <f t="shared" si="130"/>
        <v/>
      </c>
      <c r="S954" s="201"/>
      <c r="T954" t="s">
        <v>475</v>
      </c>
      <c r="U954" s="201"/>
      <c r="W954" s="201"/>
      <c r="X954" s="202">
        <v>0</v>
      </c>
      <c r="Y954" s="200" t="s">
        <v>475</v>
      </c>
      <c r="Z954" s="5" t="s">
        <v>475</v>
      </c>
      <c r="AA954" s="200" t="str">
        <f t="shared" si="123"/>
        <v/>
      </c>
      <c r="AB954" s="200" t="str">
        <f t="shared" si="124"/>
        <v/>
      </c>
      <c r="AC954" s="201"/>
      <c r="AD954" s="201"/>
      <c r="AE954" s="77">
        <f t="shared" si="125"/>
        <v>0</v>
      </c>
      <c r="AF954" s="77">
        <f t="shared" si="126"/>
        <v>0</v>
      </c>
      <c r="AG954" s="77">
        <f t="array" ref="AG954">IFERROR($D954*U,0)</f>
        <v>0</v>
      </c>
      <c r="AH954" s="77">
        <f t="shared" si="129"/>
        <v>0</v>
      </c>
      <c r="AI954" s="77">
        <f t="shared" si="129"/>
        <v>0</v>
      </c>
      <c r="AJ954" s="203"/>
      <c r="AK954" s="203"/>
      <c r="AL954" s="203"/>
      <c r="AM954" s="203"/>
      <c r="AN954" t="s">
        <v>25</v>
      </c>
      <c r="AO954">
        <v>0</v>
      </c>
      <c r="AP954" t="s">
        <v>475</v>
      </c>
    </row>
    <row r="955" spans="1:42" customFormat="1" x14ac:dyDescent="0.25">
      <c r="A955" s="198">
        <v>45291</v>
      </c>
      <c r="B955" t="s">
        <v>2569</v>
      </c>
      <c r="C955" t="s">
        <v>2570</v>
      </c>
      <c r="D955" s="5">
        <f t="shared" si="127"/>
        <v>371691.67000000004</v>
      </c>
      <c r="E955" s="199">
        <v>1</v>
      </c>
      <c r="F955" s="5">
        <v>533739.4</v>
      </c>
      <c r="G955" s="5">
        <v>162047.73000000001</v>
      </c>
      <c r="H955" s="1" t="s">
        <v>23</v>
      </c>
      <c r="I955" t="s">
        <v>500</v>
      </c>
      <c r="J955" t="s">
        <v>474</v>
      </c>
      <c r="K955">
        <v>0</v>
      </c>
      <c r="L955" t="s">
        <v>500</v>
      </c>
      <c r="N955" t="s">
        <v>23</v>
      </c>
      <c r="O955" s="5" t="str">
        <f t="shared" si="122"/>
        <v>N</v>
      </c>
      <c r="P955" t="s">
        <v>475</v>
      </c>
      <c r="Q955" s="200" t="s">
        <v>475</v>
      </c>
      <c r="R955" s="200" t="str">
        <f t="shared" si="130"/>
        <v/>
      </c>
      <c r="S955" s="201"/>
      <c r="T955" t="s">
        <v>475</v>
      </c>
      <c r="U955" s="201"/>
      <c r="W955" s="201"/>
      <c r="X955" s="202">
        <v>0</v>
      </c>
      <c r="Y955" s="200" t="s">
        <v>475</v>
      </c>
      <c r="Z955" s="5" t="s">
        <v>475</v>
      </c>
      <c r="AA955" s="200" t="str">
        <f t="shared" si="123"/>
        <v/>
      </c>
      <c r="AB955" s="200" t="str">
        <f t="shared" si="124"/>
        <v/>
      </c>
      <c r="AC955" s="201"/>
      <c r="AD955" s="201"/>
      <c r="AE955" s="77">
        <f t="shared" si="125"/>
        <v>0</v>
      </c>
      <c r="AF955" s="77">
        <f t="shared" si="126"/>
        <v>0</v>
      </c>
      <c r="AG955" s="77">
        <f t="array" ref="AG955">IFERROR($D955*U,0)</f>
        <v>0</v>
      </c>
      <c r="AH955" s="77">
        <f t="shared" si="129"/>
        <v>0</v>
      </c>
      <c r="AI955" s="77">
        <f t="shared" si="129"/>
        <v>0</v>
      </c>
      <c r="AJ955" s="203"/>
      <c r="AK955" s="203"/>
      <c r="AL955" s="203"/>
      <c r="AM955" s="203"/>
      <c r="AN955" t="s">
        <v>475</v>
      </c>
      <c r="AO955" t="s">
        <v>475</v>
      </c>
      <c r="AP955" t="s">
        <v>475</v>
      </c>
    </row>
    <row r="956" spans="1:42" customFormat="1" x14ac:dyDescent="0.25">
      <c r="A956" s="198">
        <v>45291</v>
      </c>
      <c r="B956" t="s">
        <v>2571</v>
      </c>
      <c r="C956" t="s">
        <v>2572</v>
      </c>
      <c r="D956" s="5">
        <f t="shared" si="127"/>
        <v>29480.280000000013</v>
      </c>
      <c r="E956" s="199">
        <v>1</v>
      </c>
      <c r="F956" s="5">
        <v>132565.73000000001</v>
      </c>
      <c r="G956" s="5">
        <v>103085.45</v>
      </c>
      <c r="H956" s="1" t="s">
        <v>23</v>
      </c>
      <c r="I956" t="s">
        <v>500</v>
      </c>
      <c r="J956" t="s">
        <v>474</v>
      </c>
      <c r="K956">
        <v>0</v>
      </c>
      <c r="L956" t="s">
        <v>500</v>
      </c>
      <c r="M956" s="208" t="s">
        <v>483</v>
      </c>
      <c r="N956" t="s">
        <v>23</v>
      </c>
      <c r="O956" s="5" t="str">
        <f t="shared" si="122"/>
        <v>N</v>
      </c>
      <c r="P956" t="s">
        <v>475</v>
      </c>
      <c r="Q956" s="200" t="s">
        <v>475</v>
      </c>
      <c r="R956" s="200" t="str">
        <f t="shared" si="130"/>
        <v/>
      </c>
      <c r="S956" s="201"/>
      <c r="T956" t="s">
        <v>475</v>
      </c>
      <c r="U956" s="201"/>
      <c r="W956" s="201"/>
      <c r="X956" s="202">
        <v>0</v>
      </c>
      <c r="Y956" s="200" t="s">
        <v>475</v>
      </c>
      <c r="Z956" s="5" t="s">
        <v>475</v>
      </c>
      <c r="AA956" s="200" t="str">
        <f t="shared" si="123"/>
        <v/>
      </c>
      <c r="AB956" s="200" t="str">
        <f t="shared" si="124"/>
        <v/>
      </c>
      <c r="AC956" s="201"/>
      <c r="AD956" s="201"/>
      <c r="AE956" s="77">
        <f t="shared" si="125"/>
        <v>0</v>
      </c>
      <c r="AF956" s="77">
        <f t="shared" si="126"/>
        <v>0</v>
      </c>
      <c r="AG956" s="77">
        <f t="array" ref="AG956">IFERROR($D956*U,0)</f>
        <v>0</v>
      </c>
      <c r="AH956" s="77">
        <f t="shared" si="129"/>
        <v>0</v>
      </c>
      <c r="AI956" s="77">
        <f t="shared" si="129"/>
        <v>0</v>
      </c>
      <c r="AJ956" s="203"/>
      <c r="AK956" s="203"/>
      <c r="AL956" s="203"/>
      <c r="AM956" s="203"/>
      <c r="AN956" t="s">
        <v>25</v>
      </c>
      <c r="AO956" t="s">
        <v>2573</v>
      </c>
      <c r="AP956" t="s">
        <v>475</v>
      </c>
    </row>
    <row r="957" spans="1:42" customFormat="1" x14ac:dyDescent="0.25">
      <c r="A957" s="198">
        <v>45291</v>
      </c>
      <c r="B957" t="s">
        <v>2574</v>
      </c>
      <c r="C957" t="s">
        <v>2575</v>
      </c>
      <c r="D957" s="5">
        <f t="shared" si="127"/>
        <v>0</v>
      </c>
      <c r="E957" s="199">
        <v>1</v>
      </c>
      <c r="F957" s="5">
        <v>8059.04</v>
      </c>
      <c r="G957" s="5">
        <v>118683.6</v>
      </c>
      <c r="H957" s="1" t="s">
        <v>24</v>
      </c>
      <c r="I957" t="s">
        <v>473</v>
      </c>
      <c r="J957" t="s">
        <v>474</v>
      </c>
      <c r="K957">
        <v>0</v>
      </c>
      <c r="L957" t="s">
        <v>473</v>
      </c>
      <c r="M957" t="s">
        <v>473</v>
      </c>
      <c r="N957" t="s">
        <v>23</v>
      </c>
      <c r="O957" s="5" t="str">
        <f t="shared" si="122"/>
        <v>N</v>
      </c>
      <c r="P957" t="s">
        <v>475</v>
      </c>
      <c r="Q957" s="200" t="s">
        <v>475</v>
      </c>
      <c r="R957" s="200" t="str">
        <f t="shared" si="130"/>
        <v/>
      </c>
      <c r="S957" s="201"/>
      <c r="T957" t="s">
        <v>475</v>
      </c>
      <c r="U957" s="201"/>
      <c r="W957" s="201"/>
      <c r="X957" s="202">
        <v>0</v>
      </c>
      <c r="Y957" s="200" t="s">
        <v>475</v>
      </c>
      <c r="Z957" s="5" t="s">
        <v>475</v>
      </c>
      <c r="AA957" s="200" t="str">
        <f t="shared" si="123"/>
        <v/>
      </c>
      <c r="AB957" s="200" t="str">
        <f t="shared" si="124"/>
        <v/>
      </c>
      <c r="AC957" s="201"/>
      <c r="AD957" s="201"/>
      <c r="AE957" s="77">
        <f t="shared" si="125"/>
        <v>0</v>
      </c>
      <c r="AF957" s="77">
        <f t="shared" si="126"/>
        <v>0</v>
      </c>
      <c r="AG957" s="77">
        <f t="array" ref="AG957">IFERROR($D957*U,0)</f>
        <v>0</v>
      </c>
      <c r="AH957" s="77">
        <f t="shared" si="129"/>
        <v>0</v>
      </c>
      <c r="AI957" s="77">
        <f t="shared" si="129"/>
        <v>0</v>
      </c>
      <c r="AJ957" s="203"/>
      <c r="AK957" s="203"/>
      <c r="AL957" s="203"/>
      <c r="AM957" s="203"/>
      <c r="AN957" t="s">
        <v>475</v>
      </c>
      <c r="AO957" t="s">
        <v>475</v>
      </c>
      <c r="AP957" t="s">
        <v>475</v>
      </c>
    </row>
    <row r="958" spans="1:42" customFormat="1" x14ac:dyDescent="0.25">
      <c r="A958" s="198">
        <v>45291</v>
      </c>
      <c r="B958" t="s">
        <v>2576</v>
      </c>
      <c r="C958" t="s">
        <v>2577</v>
      </c>
      <c r="D958" s="5">
        <f t="shared" si="127"/>
        <v>0</v>
      </c>
      <c r="E958" s="199">
        <v>1</v>
      </c>
      <c r="F958" s="5">
        <v>98110.26</v>
      </c>
      <c r="G958" s="5">
        <v>287481.57</v>
      </c>
      <c r="H958" s="1" t="s">
        <v>23</v>
      </c>
      <c r="I958" t="s">
        <v>500</v>
      </c>
      <c r="J958" t="s">
        <v>474</v>
      </c>
      <c r="K958">
        <v>0</v>
      </c>
      <c r="L958" t="s">
        <v>500</v>
      </c>
      <c r="N958" t="s">
        <v>23</v>
      </c>
      <c r="O958" s="5" t="str">
        <f t="shared" si="122"/>
        <v>N</v>
      </c>
      <c r="P958" t="s">
        <v>475</v>
      </c>
      <c r="Q958" s="200" t="s">
        <v>475</v>
      </c>
      <c r="R958" s="200" t="str">
        <f t="shared" si="130"/>
        <v/>
      </c>
      <c r="S958" s="201"/>
      <c r="T958" t="s">
        <v>475</v>
      </c>
      <c r="U958" s="201"/>
      <c r="W958" s="201"/>
      <c r="X958" s="202">
        <v>0</v>
      </c>
      <c r="Y958" s="200" t="s">
        <v>475</v>
      </c>
      <c r="Z958" s="5" t="s">
        <v>475</v>
      </c>
      <c r="AA958" s="200" t="str">
        <f t="shared" si="123"/>
        <v/>
      </c>
      <c r="AB958" s="200" t="str">
        <f t="shared" si="124"/>
        <v/>
      </c>
      <c r="AC958" s="201"/>
      <c r="AD958" s="201"/>
      <c r="AE958" s="77">
        <f t="shared" si="125"/>
        <v>0</v>
      </c>
      <c r="AF958" s="77">
        <f t="shared" si="126"/>
        <v>0</v>
      </c>
      <c r="AG958" s="77">
        <f t="array" ref="AG958">IFERROR($D958*U,0)</f>
        <v>0</v>
      </c>
      <c r="AH958" s="77">
        <f t="shared" si="129"/>
        <v>0</v>
      </c>
      <c r="AI958" s="77">
        <f t="shared" si="129"/>
        <v>0</v>
      </c>
      <c r="AJ958" s="203"/>
      <c r="AK958" s="203"/>
      <c r="AL958" s="203"/>
      <c r="AM958" s="203"/>
      <c r="AN958" t="s">
        <v>475</v>
      </c>
      <c r="AO958" t="s">
        <v>475</v>
      </c>
      <c r="AP958" t="s">
        <v>475</v>
      </c>
    </row>
    <row r="959" spans="1:42" customFormat="1" x14ac:dyDescent="0.25">
      <c r="A959" s="198">
        <v>45291</v>
      </c>
      <c r="B959" t="s">
        <v>2578</v>
      </c>
      <c r="C959" t="s">
        <v>2579</v>
      </c>
      <c r="D959" s="5">
        <f t="shared" si="127"/>
        <v>0</v>
      </c>
      <c r="E959" s="199">
        <v>1</v>
      </c>
      <c r="F959" s="5">
        <v>503176.09</v>
      </c>
      <c r="G959" s="5">
        <v>675049.29</v>
      </c>
      <c r="H959" s="1" t="s">
        <v>24</v>
      </c>
      <c r="I959" t="s">
        <v>473</v>
      </c>
      <c r="J959" t="s">
        <v>474</v>
      </c>
      <c r="K959">
        <v>0</v>
      </c>
      <c r="L959" t="s">
        <v>473</v>
      </c>
      <c r="M959" t="s">
        <v>473</v>
      </c>
      <c r="N959" t="s">
        <v>23</v>
      </c>
      <c r="O959" s="5" t="str">
        <f t="shared" si="122"/>
        <v>N</v>
      </c>
      <c r="P959" t="s">
        <v>475</v>
      </c>
      <c r="Q959" s="200" t="s">
        <v>475</v>
      </c>
      <c r="R959" s="200" t="str">
        <f t="shared" si="130"/>
        <v/>
      </c>
      <c r="S959" s="201"/>
      <c r="T959" t="s">
        <v>475</v>
      </c>
      <c r="U959" s="201"/>
      <c r="W959" s="201"/>
      <c r="X959" s="202">
        <v>0</v>
      </c>
      <c r="Y959" s="200" t="s">
        <v>475</v>
      </c>
      <c r="Z959" s="5" t="s">
        <v>475</v>
      </c>
      <c r="AA959" s="200" t="str">
        <f t="shared" si="123"/>
        <v/>
      </c>
      <c r="AB959" s="200" t="str">
        <f t="shared" si="124"/>
        <v/>
      </c>
      <c r="AC959" s="201"/>
      <c r="AD959" s="201"/>
      <c r="AE959" s="77">
        <f t="shared" si="125"/>
        <v>0</v>
      </c>
      <c r="AF959" s="77">
        <f t="shared" si="126"/>
        <v>0</v>
      </c>
      <c r="AG959" s="77">
        <f t="array" ref="AG959">IFERROR($D959*U,0)</f>
        <v>0</v>
      </c>
      <c r="AH959" s="77">
        <f t="shared" si="129"/>
        <v>0</v>
      </c>
      <c r="AI959" s="77">
        <f t="shared" si="129"/>
        <v>0</v>
      </c>
      <c r="AJ959" s="203"/>
      <c r="AK959" s="203"/>
      <c r="AL959" s="203"/>
      <c r="AM959" s="203"/>
      <c r="AN959" t="s">
        <v>475</v>
      </c>
      <c r="AO959" t="s">
        <v>475</v>
      </c>
      <c r="AP959" t="s">
        <v>475</v>
      </c>
    </row>
    <row r="960" spans="1:42" customFormat="1" x14ac:dyDescent="0.25">
      <c r="A960" s="198">
        <v>45291</v>
      </c>
      <c r="B960" t="s">
        <v>2580</v>
      </c>
      <c r="C960" t="s">
        <v>2581</v>
      </c>
      <c r="D960" s="5">
        <f t="shared" si="127"/>
        <v>9153.65</v>
      </c>
      <c r="E960" s="199">
        <v>0</v>
      </c>
      <c r="F960" s="5">
        <v>9153.65</v>
      </c>
      <c r="G960" s="5">
        <v>0</v>
      </c>
      <c r="H960" s="1" t="s">
        <v>23</v>
      </c>
      <c r="I960" t="s">
        <v>500</v>
      </c>
      <c r="J960" t="s">
        <v>504</v>
      </c>
      <c r="K960">
        <v>1</v>
      </c>
      <c r="L960" t="s">
        <v>500</v>
      </c>
      <c r="N960" t="s">
        <v>24</v>
      </c>
      <c r="O960" s="5" t="str">
        <f t="shared" si="122"/>
        <v>N</v>
      </c>
      <c r="P960" t="s">
        <v>475</v>
      </c>
      <c r="Q960" s="200" t="s">
        <v>475</v>
      </c>
      <c r="R960" s="200" t="str">
        <f t="shared" si="130"/>
        <v/>
      </c>
      <c r="S960" s="201"/>
      <c r="T960" t="s">
        <v>475</v>
      </c>
      <c r="U960" s="201"/>
      <c r="W960" s="201"/>
      <c r="X960" s="202">
        <v>0</v>
      </c>
      <c r="Y960" s="200" t="s">
        <v>475</v>
      </c>
      <c r="Z960" s="5" t="s">
        <v>475</v>
      </c>
      <c r="AA960" s="200" t="str">
        <f t="shared" si="123"/>
        <v/>
      </c>
      <c r="AB960" s="200" t="str">
        <f t="shared" si="124"/>
        <v/>
      </c>
      <c r="AC960" s="201"/>
      <c r="AD960" s="201"/>
      <c r="AE960" s="77">
        <f t="shared" si="125"/>
        <v>0</v>
      </c>
      <c r="AF960" s="77">
        <f t="shared" si="126"/>
        <v>0</v>
      </c>
      <c r="AG960" s="77">
        <f t="array" ref="AG960">IFERROR($D960*U,0)</f>
        <v>0</v>
      </c>
      <c r="AH960" s="77">
        <f t="shared" si="129"/>
        <v>0</v>
      </c>
      <c r="AI960" s="77">
        <f t="shared" si="129"/>
        <v>0</v>
      </c>
      <c r="AJ960" s="203"/>
      <c r="AK960" s="203"/>
      <c r="AL960" s="203"/>
      <c r="AM960" s="203"/>
      <c r="AN960" t="s">
        <v>475</v>
      </c>
      <c r="AO960" t="s">
        <v>475</v>
      </c>
      <c r="AP960" t="s">
        <v>475</v>
      </c>
    </row>
    <row r="961" spans="1:43" customFormat="1" x14ac:dyDescent="0.25">
      <c r="A961" s="198">
        <v>45291</v>
      </c>
      <c r="B961" t="s">
        <v>2582</v>
      </c>
      <c r="C961" t="s">
        <v>2583</v>
      </c>
      <c r="D961" s="5">
        <f t="shared" si="127"/>
        <v>0</v>
      </c>
      <c r="E961" s="199">
        <v>1</v>
      </c>
      <c r="F961" s="5">
        <v>236839.03</v>
      </c>
      <c r="G961" s="5">
        <v>273196.19</v>
      </c>
      <c r="H961" s="1" t="s">
        <v>24</v>
      </c>
      <c r="I961" t="s">
        <v>473</v>
      </c>
      <c r="J961" t="s">
        <v>474</v>
      </c>
      <c r="K961">
        <v>0</v>
      </c>
      <c r="L961" t="s">
        <v>473</v>
      </c>
      <c r="M961" t="s">
        <v>473</v>
      </c>
      <c r="N961" t="s">
        <v>23</v>
      </c>
      <c r="O961" s="5" t="str">
        <f t="shared" si="122"/>
        <v>N</v>
      </c>
      <c r="P961" t="s">
        <v>475</v>
      </c>
      <c r="Q961" s="200" t="s">
        <v>475</v>
      </c>
      <c r="R961" s="200" t="str">
        <f t="shared" si="130"/>
        <v/>
      </c>
      <c r="S961" s="201"/>
      <c r="T961" t="s">
        <v>475</v>
      </c>
      <c r="U961" s="201"/>
      <c r="W961" s="201"/>
      <c r="X961" s="202">
        <v>0</v>
      </c>
      <c r="Y961" s="200" t="s">
        <v>475</v>
      </c>
      <c r="Z961" s="5" t="s">
        <v>475</v>
      </c>
      <c r="AA961" s="200" t="str">
        <f t="shared" si="123"/>
        <v/>
      </c>
      <c r="AB961" s="200" t="str">
        <f t="shared" si="124"/>
        <v/>
      </c>
      <c r="AC961" s="201"/>
      <c r="AD961" s="201"/>
      <c r="AE961" s="77">
        <f t="shared" si="125"/>
        <v>0</v>
      </c>
      <c r="AF961" s="77">
        <f t="shared" si="126"/>
        <v>0</v>
      </c>
      <c r="AG961" s="77">
        <f t="array" ref="AG961">IFERROR($D961*U,0)</f>
        <v>0</v>
      </c>
      <c r="AH961" s="77">
        <f t="shared" si="129"/>
        <v>0</v>
      </c>
      <c r="AI961" s="77">
        <f t="shared" si="129"/>
        <v>0</v>
      </c>
      <c r="AJ961" s="203"/>
      <c r="AK961" s="203"/>
      <c r="AL961" s="203"/>
      <c r="AM961" s="203"/>
      <c r="AN961" t="s">
        <v>475</v>
      </c>
      <c r="AO961" t="s">
        <v>475</v>
      </c>
      <c r="AP961" t="s">
        <v>475</v>
      </c>
    </row>
    <row r="962" spans="1:43" customFormat="1" x14ac:dyDescent="0.25">
      <c r="A962" s="198">
        <v>45291</v>
      </c>
      <c r="B962" t="s">
        <v>2584</v>
      </c>
      <c r="C962" t="s">
        <v>2585</v>
      </c>
      <c r="D962" s="5">
        <f t="shared" si="127"/>
        <v>35526.019999999997</v>
      </c>
      <c r="E962" s="199">
        <v>1</v>
      </c>
      <c r="F962" s="5">
        <v>87156.2</v>
      </c>
      <c r="G962" s="5">
        <v>51630.18</v>
      </c>
      <c r="H962" s="1" t="s">
        <v>23</v>
      </c>
      <c r="I962" t="s">
        <v>500</v>
      </c>
      <c r="J962" t="s">
        <v>504</v>
      </c>
      <c r="K962">
        <v>1</v>
      </c>
      <c r="L962" t="s">
        <v>500</v>
      </c>
      <c r="N962" t="s">
        <v>24</v>
      </c>
      <c r="O962" s="5" t="str">
        <f t="shared" ref="O962:O1025" si="131">IF(OR(C962="FIS1",C962="FIS2",C962="FIS4",C962="Red"),"Y","N")</f>
        <v>N</v>
      </c>
      <c r="P962" t="s">
        <v>475</v>
      </c>
      <c r="Q962" s="200" t="s">
        <v>475</v>
      </c>
      <c r="R962" s="200" t="str">
        <f t="shared" si="130"/>
        <v/>
      </c>
      <c r="S962" s="201"/>
      <c r="T962" t="s">
        <v>475</v>
      </c>
      <c r="U962" s="201"/>
      <c r="W962" s="201"/>
      <c r="X962" s="202">
        <v>0</v>
      </c>
      <c r="Y962" s="200" t="s">
        <v>475</v>
      </c>
      <c r="Z962" s="5" t="s">
        <v>475</v>
      </c>
      <c r="AA962" s="200" t="str">
        <f t="shared" ref="AA962:AA1025" si="132">IFERROR(Y962*V962,"")</f>
        <v/>
      </c>
      <c r="AB962" s="200" t="str">
        <f t="shared" ref="AB962:AB1025" si="133">IFERROR(Z962*V962,"")</f>
        <v/>
      </c>
      <c r="AC962" s="201"/>
      <c r="AD962" s="201"/>
      <c r="AE962" s="77">
        <f t="shared" ref="AE962:AE1025" si="134">+IFERROR(R962*D962,0)</f>
        <v>0</v>
      </c>
      <c r="AF962" s="77">
        <f t="shared" ref="AF962:AF1025" si="135">+IFERROR(D962*T962,0)</f>
        <v>0</v>
      </c>
      <c r="AG962" s="77">
        <f t="array" ref="AG962">IFERROR($D962*U,0)</f>
        <v>0</v>
      </c>
      <c r="AH962" s="77">
        <f t="shared" si="129"/>
        <v>0</v>
      </c>
      <c r="AI962" s="77">
        <f t="shared" si="129"/>
        <v>0</v>
      </c>
      <c r="AJ962" s="203"/>
      <c r="AK962" s="203"/>
      <c r="AL962" s="203"/>
      <c r="AM962" s="203"/>
      <c r="AN962" t="s">
        <v>475</v>
      </c>
      <c r="AO962" t="s">
        <v>475</v>
      </c>
      <c r="AP962" t="s">
        <v>475</v>
      </c>
    </row>
    <row r="963" spans="1:43" customFormat="1" x14ac:dyDescent="0.25">
      <c r="A963" s="198">
        <v>45291</v>
      </c>
      <c r="B963" t="s">
        <v>2586</v>
      </c>
      <c r="C963" t="s">
        <v>2587</v>
      </c>
      <c r="D963" s="5">
        <f t="shared" ref="D963:D1026" si="136">+IF(F963-G963&lt;0,0,F963-G963)</f>
        <v>35.540000000000077</v>
      </c>
      <c r="E963" s="199">
        <v>1</v>
      </c>
      <c r="F963" s="5">
        <v>880.72</v>
      </c>
      <c r="G963" s="5">
        <v>845.18</v>
      </c>
      <c r="H963" s="1" t="s">
        <v>24</v>
      </c>
      <c r="I963" t="s">
        <v>473</v>
      </c>
      <c r="J963" t="s">
        <v>474</v>
      </c>
      <c r="K963">
        <v>0</v>
      </c>
      <c r="L963" t="s">
        <v>473</v>
      </c>
      <c r="M963" t="s">
        <v>473</v>
      </c>
      <c r="N963" t="s">
        <v>23</v>
      </c>
      <c r="O963" s="5" t="str">
        <f t="shared" si="131"/>
        <v>N</v>
      </c>
      <c r="P963" t="s">
        <v>475</v>
      </c>
      <c r="Q963" s="200" t="s">
        <v>475</v>
      </c>
      <c r="R963" s="200" t="str">
        <f t="shared" si="130"/>
        <v/>
      </c>
      <c r="S963" s="201"/>
      <c r="T963" t="s">
        <v>475</v>
      </c>
      <c r="U963" s="201"/>
      <c r="W963" s="201"/>
      <c r="X963" s="202">
        <v>0</v>
      </c>
      <c r="Y963" s="200" t="s">
        <v>475</v>
      </c>
      <c r="Z963" s="5" t="s">
        <v>475</v>
      </c>
      <c r="AA963" s="200" t="str">
        <f t="shared" si="132"/>
        <v/>
      </c>
      <c r="AB963" s="200" t="str">
        <f t="shared" si="133"/>
        <v/>
      </c>
      <c r="AC963" s="201"/>
      <c r="AD963" s="201"/>
      <c r="AE963" s="77">
        <f t="shared" si="134"/>
        <v>0</v>
      </c>
      <c r="AF963" s="77">
        <f t="shared" si="135"/>
        <v>0</v>
      </c>
      <c r="AG963" s="77">
        <f t="array" ref="AG963">IFERROR($D963*U,0)</f>
        <v>0</v>
      </c>
      <c r="AH963" s="77">
        <f t="shared" si="129"/>
        <v>0</v>
      </c>
      <c r="AI963" s="77">
        <f t="shared" si="129"/>
        <v>0</v>
      </c>
      <c r="AJ963" s="203"/>
      <c r="AK963" s="203"/>
      <c r="AL963" s="203"/>
      <c r="AM963" s="203"/>
      <c r="AN963" t="s">
        <v>475</v>
      </c>
      <c r="AO963" t="s">
        <v>475</v>
      </c>
      <c r="AP963" t="s">
        <v>475</v>
      </c>
    </row>
    <row r="964" spans="1:43" customFormat="1" x14ac:dyDescent="0.25">
      <c r="A964" s="198">
        <v>45291</v>
      </c>
      <c r="B964" t="s">
        <v>2588</v>
      </c>
      <c r="C964" t="s">
        <v>2589</v>
      </c>
      <c r="D964" s="5">
        <f t="shared" si="136"/>
        <v>58945.819999999949</v>
      </c>
      <c r="E964" s="199">
        <v>1</v>
      </c>
      <c r="F964" s="5">
        <v>778636.5199999999</v>
      </c>
      <c r="G964" s="5">
        <v>719690.7</v>
      </c>
      <c r="H964" s="1" t="s">
        <v>23</v>
      </c>
      <c r="I964" t="s">
        <v>500</v>
      </c>
      <c r="J964" t="s">
        <v>474</v>
      </c>
      <c r="K964">
        <v>0</v>
      </c>
      <c r="L964" t="s">
        <v>500</v>
      </c>
      <c r="N964" t="s">
        <v>23</v>
      </c>
      <c r="O964" s="5" t="str">
        <f t="shared" si="131"/>
        <v>N</v>
      </c>
      <c r="P964" t="s">
        <v>475</v>
      </c>
      <c r="Q964" s="200" t="s">
        <v>475</v>
      </c>
      <c r="R964" s="200" t="str">
        <f t="shared" si="130"/>
        <v/>
      </c>
      <c r="S964" s="201"/>
      <c r="T964" t="s">
        <v>475</v>
      </c>
      <c r="U964" s="201"/>
      <c r="W964" s="201"/>
      <c r="X964" s="202">
        <v>0</v>
      </c>
      <c r="Y964" s="200" t="s">
        <v>475</v>
      </c>
      <c r="Z964" s="5" t="s">
        <v>475</v>
      </c>
      <c r="AA964" s="200" t="str">
        <f t="shared" si="132"/>
        <v/>
      </c>
      <c r="AB964" s="200" t="str">
        <f t="shared" si="133"/>
        <v/>
      </c>
      <c r="AC964" s="201"/>
      <c r="AD964" s="201"/>
      <c r="AE964" s="77">
        <f t="shared" si="134"/>
        <v>0</v>
      </c>
      <c r="AF964" s="77">
        <f t="shared" si="135"/>
        <v>0</v>
      </c>
      <c r="AG964" s="77">
        <f t="array" ref="AG964">IFERROR($D964*U,0)</f>
        <v>0</v>
      </c>
      <c r="AH964" s="77">
        <f t="shared" si="129"/>
        <v>0</v>
      </c>
      <c r="AI964" s="77">
        <f t="shared" si="129"/>
        <v>0</v>
      </c>
      <c r="AJ964" s="203"/>
      <c r="AK964" s="203"/>
      <c r="AL964" s="203"/>
      <c r="AM964" s="203"/>
      <c r="AN964" t="s">
        <v>475</v>
      </c>
      <c r="AO964" t="s">
        <v>475</v>
      </c>
      <c r="AP964" t="s">
        <v>475</v>
      </c>
    </row>
    <row r="965" spans="1:43" customFormat="1" x14ac:dyDescent="0.25">
      <c r="A965" s="198">
        <v>45291</v>
      </c>
      <c r="B965" t="s">
        <v>2590</v>
      </c>
      <c r="C965" t="s">
        <v>2591</v>
      </c>
      <c r="D965" s="5">
        <f t="shared" si="136"/>
        <v>3086844.6099999994</v>
      </c>
      <c r="E965" s="199">
        <v>1</v>
      </c>
      <c r="F965" s="5">
        <v>22907737.149999999</v>
      </c>
      <c r="G965" s="5">
        <v>19820892.539999999</v>
      </c>
      <c r="H965" s="1" t="s">
        <v>24</v>
      </c>
      <c r="I965" t="s">
        <v>473</v>
      </c>
      <c r="J965" t="s">
        <v>474</v>
      </c>
      <c r="K965">
        <v>0</v>
      </c>
      <c r="L965" t="s">
        <v>473</v>
      </c>
      <c r="M965" t="s">
        <v>473</v>
      </c>
      <c r="N965" t="s">
        <v>23</v>
      </c>
      <c r="O965" s="5" t="str">
        <f t="shared" si="131"/>
        <v>N</v>
      </c>
      <c r="P965" t="s">
        <v>475</v>
      </c>
      <c r="Q965" s="200" t="s">
        <v>475</v>
      </c>
      <c r="R965" s="200" t="str">
        <f t="shared" si="130"/>
        <v/>
      </c>
      <c r="S965" s="201"/>
      <c r="T965" t="s">
        <v>475</v>
      </c>
      <c r="U965" s="201"/>
      <c r="W965" s="201"/>
      <c r="X965" s="202">
        <v>0</v>
      </c>
      <c r="Y965" s="200" t="s">
        <v>475</v>
      </c>
      <c r="Z965" s="5" t="s">
        <v>475</v>
      </c>
      <c r="AA965" s="200" t="str">
        <f t="shared" si="132"/>
        <v/>
      </c>
      <c r="AB965" s="200" t="str">
        <f t="shared" si="133"/>
        <v/>
      </c>
      <c r="AC965" s="201"/>
      <c r="AD965" s="201"/>
      <c r="AE965" s="77">
        <f t="shared" si="134"/>
        <v>0</v>
      </c>
      <c r="AF965" s="77">
        <f t="shared" si="135"/>
        <v>0</v>
      </c>
      <c r="AG965" s="77">
        <f t="array" ref="AG965">IFERROR($D965*U,0)</f>
        <v>0</v>
      </c>
      <c r="AH965" s="77">
        <f t="shared" si="129"/>
        <v>0</v>
      </c>
      <c r="AI965" s="77">
        <f t="shared" si="129"/>
        <v>0</v>
      </c>
      <c r="AJ965" s="203"/>
      <c r="AK965" s="203"/>
      <c r="AL965" s="203"/>
      <c r="AM965" s="203"/>
      <c r="AN965" t="s">
        <v>475</v>
      </c>
      <c r="AO965" t="s">
        <v>475</v>
      </c>
      <c r="AP965" t="s">
        <v>475</v>
      </c>
    </row>
    <row r="966" spans="1:43" customFormat="1" x14ac:dyDescent="0.25">
      <c r="A966" s="198">
        <v>45291</v>
      </c>
      <c r="B966" t="s">
        <v>2592</v>
      </c>
      <c r="C966" t="s">
        <v>2593</v>
      </c>
      <c r="D966" s="5">
        <f t="shared" si="136"/>
        <v>34712.92</v>
      </c>
      <c r="E966" s="199">
        <v>1</v>
      </c>
      <c r="F966" s="5">
        <v>84071.11</v>
      </c>
      <c r="G966" s="5">
        <v>49358.19</v>
      </c>
      <c r="H966" s="1" t="s">
        <v>23</v>
      </c>
      <c r="I966" t="s">
        <v>500</v>
      </c>
      <c r="J966" t="s">
        <v>474</v>
      </c>
      <c r="K966">
        <v>0</v>
      </c>
      <c r="L966" t="s">
        <v>500</v>
      </c>
      <c r="M966" s="208" t="s">
        <v>483</v>
      </c>
      <c r="N966" t="s">
        <v>23</v>
      </c>
      <c r="O966" s="5" t="str">
        <f t="shared" si="131"/>
        <v>N</v>
      </c>
      <c r="P966" t="s">
        <v>475</v>
      </c>
      <c r="Q966" s="200" t="s">
        <v>475</v>
      </c>
      <c r="R966" s="200" t="str">
        <f t="shared" si="130"/>
        <v/>
      </c>
      <c r="S966" s="201"/>
      <c r="T966" t="s">
        <v>475</v>
      </c>
      <c r="U966" s="201"/>
      <c r="W966" s="201"/>
      <c r="X966" s="202">
        <v>0</v>
      </c>
      <c r="Y966" s="200" t="s">
        <v>475</v>
      </c>
      <c r="Z966" s="5" t="s">
        <v>475</v>
      </c>
      <c r="AA966" s="200" t="str">
        <f t="shared" si="132"/>
        <v/>
      </c>
      <c r="AB966" s="200" t="str">
        <f t="shared" si="133"/>
        <v/>
      </c>
      <c r="AC966" s="201"/>
      <c r="AD966" s="201"/>
      <c r="AE966" s="77">
        <f t="shared" si="134"/>
        <v>0</v>
      </c>
      <c r="AF966" s="77">
        <f t="shared" si="135"/>
        <v>0</v>
      </c>
      <c r="AG966" s="77">
        <f t="array" ref="AG966">IFERROR($D966*U,0)</f>
        <v>0</v>
      </c>
      <c r="AH966" s="77">
        <f t="shared" si="129"/>
        <v>0</v>
      </c>
      <c r="AI966" s="77">
        <f t="shared" si="129"/>
        <v>0</v>
      </c>
      <c r="AJ966" s="203"/>
      <c r="AK966" s="203"/>
      <c r="AL966" s="203"/>
      <c r="AM966" s="203"/>
      <c r="AN966" t="s">
        <v>25</v>
      </c>
      <c r="AO966" t="s">
        <v>2594</v>
      </c>
      <c r="AP966" t="s">
        <v>475</v>
      </c>
    </row>
    <row r="967" spans="1:43" customFormat="1" x14ac:dyDescent="0.25">
      <c r="A967" s="198">
        <v>45291</v>
      </c>
      <c r="B967" t="s">
        <v>2595</v>
      </c>
      <c r="C967" t="s">
        <v>2596</v>
      </c>
      <c r="D967" s="5">
        <f t="shared" si="136"/>
        <v>468.23000000003958</v>
      </c>
      <c r="E967" s="199">
        <v>1</v>
      </c>
      <c r="F967" s="5">
        <v>366168.09</v>
      </c>
      <c r="G967" s="5">
        <v>365699.86</v>
      </c>
      <c r="H967" s="1" t="s">
        <v>23</v>
      </c>
      <c r="I967" t="s">
        <v>500</v>
      </c>
      <c r="J967" t="s">
        <v>474</v>
      </c>
      <c r="K967">
        <v>0</v>
      </c>
      <c r="L967" t="s">
        <v>500</v>
      </c>
      <c r="N967" t="s">
        <v>23</v>
      </c>
      <c r="O967" s="5" t="str">
        <f t="shared" si="131"/>
        <v>N</v>
      </c>
      <c r="P967" t="s">
        <v>475</v>
      </c>
      <c r="Q967" s="200" t="s">
        <v>475</v>
      </c>
      <c r="R967" s="200" t="str">
        <f t="shared" si="130"/>
        <v/>
      </c>
      <c r="S967" s="201"/>
      <c r="T967" t="s">
        <v>475</v>
      </c>
      <c r="U967" s="201"/>
      <c r="W967" s="201"/>
      <c r="X967" s="202">
        <v>0</v>
      </c>
      <c r="Y967" s="200" t="s">
        <v>475</v>
      </c>
      <c r="Z967" s="5" t="s">
        <v>475</v>
      </c>
      <c r="AA967" s="200" t="str">
        <f t="shared" si="132"/>
        <v/>
      </c>
      <c r="AB967" s="200" t="str">
        <f t="shared" si="133"/>
        <v/>
      </c>
      <c r="AC967" s="201"/>
      <c r="AD967" s="201"/>
      <c r="AE967" s="77">
        <f t="shared" si="134"/>
        <v>0</v>
      </c>
      <c r="AF967" s="77">
        <f t="shared" si="135"/>
        <v>0</v>
      </c>
      <c r="AG967" s="77">
        <f t="array" ref="AG967">IFERROR($D967*U,0)</f>
        <v>0</v>
      </c>
      <c r="AH967" s="77">
        <f t="shared" si="129"/>
        <v>0</v>
      </c>
      <c r="AI967" s="77">
        <f t="shared" si="129"/>
        <v>0</v>
      </c>
      <c r="AJ967" s="203"/>
      <c r="AK967" s="203"/>
      <c r="AL967" s="203"/>
      <c r="AM967" s="203"/>
      <c r="AN967" t="s">
        <v>475</v>
      </c>
      <c r="AO967" t="s">
        <v>475</v>
      </c>
      <c r="AP967" t="s">
        <v>475</v>
      </c>
    </row>
    <row r="968" spans="1:43" customFormat="1" x14ac:dyDescent="0.25">
      <c r="A968" s="198">
        <v>45291</v>
      </c>
      <c r="B968" t="s">
        <v>2597</v>
      </c>
      <c r="C968" t="s">
        <v>2598</v>
      </c>
      <c r="D968" s="5">
        <f t="shared" si="136"/>
        <v>121412.86</v>
      </c>
      <c r="E968" s="199">
        <v>1</v>
      </c>
      <c r="F968" s="5">
        <v>126438.02</v>
      </c>
      <c r="G968" s="5">
        <v>5025.16</v>
      </c>
      <c r="H968" s="1" t="s">
        <v>24</v>
      </c>
      <c r="I968" t="s">
        <v>473</v>
      </c>
      <c r="J968" t="s">
        <v>474</v>
      </c>
      <c r="K968">
        <v>0</v>
      </c>
      <c r="L968" t="s">
        <v>473</v>
      </c>
      <c r="M968" t="s">
        <v>473</v>
      </c>
      <c r="N968" t="s">
        <v>23</v>
      </c>
      <c r="O968" s="5" t="str">
        <f t="shared" si="131"/>
        <v>N</v>
      </c>
      <c r="P968" t="s">
        <v>475</v>
      </c>
      <c r="Q968" s="200" t="s">
        <v>475</v>
      </c>
      <c r="R968" s="200" t="str">
        <f t="shared" si="130"/>
        <v/>
      </c>
      <c r="S968" s="201"/>
      <c r="T968" t="s">
        <v>475</v>
      </c>
      <c r="U968" s="201"/>
      <c r="W968" s="201"/>
      <c r="X968" s="202">
        <v>0</v>
      </c>
      <c r="Y968" s="200" t="s">
        <v>475</v>
      </c>
      <c r="Z968" s="5" t="s">
        <v>475</v>
      </c>
      <c r="AA968" s="200" t="str">
        <f t="shared" si="132"/>
        <v/>
      </c>
      <c r="AB968" s="200" t="str">
        <f t="shared" si="133"/>
        <v/>
      </c>
      <c r="AC968" s="201"/>
      <c r="AD968" s="201"/>
      <c r="AE968" s="77">
        <f t="shared" si="134"/>
        <v>0</v>
      </c>
      <c r="AF968" s="77">
        <f t="shared" si="135"/>
        <v>0</v>
      </c>
      <c r="AG968" s="77">
        <f t="array" ref="AG968">IFERROR($D968*U,0)</f>
        <v>0</v>
      </c>
      <c r="AH968" s="77">
        <f t="shared" si="129"/>
        <v>0</v>
      </c>
      <c r="AI968" s="77">
        <f t="shared" si="129"/>
        <v>0</v>
      </c>
      <c r="AJ968" s="203"/>
      <c r="AK968" s="203"/>
      <c r="AL968" s="203"/>
      <c r="AM968" s="203"/>
      <c r="AN968" t="s">
        <v>475</v>
      </c>
      <c r="AO968" t="s">
        <v>475</v>
      </c>
      <c r="AP968" t="s">
        <v>475</v>
      </c>
    </row>
    <row r="969" spans="1:43" customFormat="1" x14ac:dyDescent="0.25">
      <c r="A969" s="198">
        <v>45291</v>
      </c>
      <c r="B969" t="s">
        <v>2599</v>
      </c>
      <c r="C969" t="s">
        <v>2600</v>
      </c>
      <c r="D969" s="5">
        <f t="shared" si="136"/>
        <v>760920.6</v>
      </c>
      <c r="E969" s="199">
        <v>0</v>
      </c>
      <c r="F969" s="5">
        <v>760920.6</v>
      </c>
      <c r="G969" s="5">
        <v>0</v>
      </c>
      <c r="H969" s="1" t="s">
        <v>24</v>
      </c>
      <c r="I969" t="s">
        <v>473</v>
      </c>
      <c r="J969" t="s">
        <v>474</v>
      </c>
      <c r="K969">
        <v>0</v>
      </c>
      <c r="L969" t="s">
        <v>473</v>
      </c>
      <c r="M969" t="s">
        <v>473</v>
      </c>
      <c r="N969" t="s">
        <v>23</v>
      </c>
      <c r="O969" s="5" t="str">
        <f t="shared" si="131"/>
        <v>N</v>
      </c>
      <c r="P969" t="s">
        <v>475</v>
      </c>
      <c r="Q969" s="200" t="s">
        <v>475</v>
      </c>
      <c r="R969" s="200" t="str">
        <f t="shared" si="130"/>
        <v/>
      </c>
      <c r="S969" s="201"/>
      <c r="T969" t="s">
        <v>475</v>
      </c>
      <c r="U969" s="201"/>
      <c r="W969" s="201"/>
      <c r="X969" s="202">
        <v>0</v>
      </c>
      <c r="Y969" s="200" t="s">
        <v>475</v>
      </c>
      <c r="Z969" s="5" t="s">
        <v>475</v>
      </c>
      <c r="AA969" s="200" t="str">
        <f t="shared" si="132"/>
        <v/>
      </c>
      <c r="AB969" s="200" t="str">
        <f t="shared" si="133"/>
        <v/>
      </c>
      <c r="AC969" s="201"/>
      <c r="AD969" s="201"/>
      <c r="AE969" s="77">
        <f t="shared" si="134"/>
        <v>0</v>
      </c>
      <c r="AF969" s="77">
        <f t="shared" si="135"/>
        <v>0</v>
      </c>
      <c r="AG969" s="77">
        <f t="array" ref="AG969">IFERROR($D969*U,0)</f>
        <v>0</v>
      </c>
      <c r="AH969" s="77">
        <f t="shared" si="129"/>
        <v>0</v>
      </c>
      <c r="AI969" s="77">
        <f t="shared" si="129"/>
        <v>0</v>
      </c>
      <c r="AJ969" s="203"/>
      <c r="AK969" s="203"/>
      <c r="AL969" s="203"/>
      <c r="AM969" s="203"/>
      <c r="AN969" t="s">
        <v>475</v>
      </c>
      <c r="AO969" t="s">
        <v>475</v>
      </c>
      <c r="AP969" t="s">
        <v>475</v>
      </c>
    </row>
    <row r="970" spans="1:43" customFormat="1" x14ac:dyDescent="0.25">
      <c r="A970" s="198">
        <v>45291</v>
      </c>
      <c r="B970" t="s">
        <v>2601</v>
      </c>
      <c r="C970" t="s">
        <v>2602</v>
      </c>
      <c r="D970" s="5">
        <f t="shared" si="136"/>
        <v>36229</v>
      </c>
      <c r="E970" s="199">
        <v>1</v>
      </c>
      <c r="F970" s="5">
        <v>50622.45</v>
      </c>
      <c r="G970" s="5">
        <v>14393.45</v>
      </c>
      <c r="H970" s="1" t="s">
        <v>23</v>
      </c>
      <c r="I970" t="s">
        <v>500</v>
      </c>
      <c r="J970" t="s">
        <v>474</v>
      </c>
      <c r="K970">
        <v>0</v>
      </c>
      <c r="L970" t="s">
        <v>500</v>
      </c>
      <c r="M970" s="208" t="s">
        <v>483</v>
      </c>
      <c r="N970" t="s">
        <v>23</v>
      </c>
      <c r="O970" s="5" t="str">
        <f t="shared" si="131"/>
        <v>N</v>
      </c>
      <c r="P970" t="s">
        <v>475</v>
      </c>
      <c r="Q970" s="200" t="s">
        <v>475</v>
      </c>
      <c r="R970" s="200" t="str">
        <f t="shared" si="130"/>
        <v/>
      </c>
      <c r="S970" s="201"/>
      <c r="T970" t="s">
        <v>475</v>
      </c>
      <c r="U970" s="201"/>
      <c r="W970" s="201"/>
      <c r="X970" s="202">
        <v>0</v>
      </c>
      <c r="Y970" s="200" t="s">
        <v>475</v>
      </c>
      <c r="Z970" s="5" t="s">
        <v>475</v>
      </c>
      <c r="AA970" s="200" t="str">
        <f t="shared" si="132"/>
        <v/>
      </c>
      <c r="AB970" s="200" t="str">
        <f t="shared" si="133"/>
        <v/>
      </c>
      <c r="AC970" s="201"/>
      <c r="AD970" s="201"/>
      <c r="AE970" s="77">
        <f t="shared" si="134"/>
        <v>0</v>
      </c>
      <c r="AF970" s="77">
        <f t="shared" si="135"/>
        <v>0</v>
      </c>
      <c r="AG970" s="77">
        <f t="array" ref="AG970">IFERROR($D970*U,0)</f>
        <v>0</v>
      </c>
      <c r="AH970" s="77">
        <f t="shared" si="129"/>
        <v>0</v>
      </c>
      <c r="AI970" s="77">
        <f t="shared" si="129"/>
        <v>0</v>
      </c>
      <c r="AJ970" s="203"/>
      <c r="AK970" s="203"/>
      <c r="AL970" s="203"/>
      <c r="AM970" s="203"/>
      <c r="AN970" t="s">
        <v>25</v>
      </c>
      <c r="AO970" t="s">
        <v>1113</v>
      </c>
      <c r="AP970" t="s">
        <v>475</v>
      </c>
    </row>
    <row r="971" spans="1:43" customFormat="1" x14ac:dyDescent="0.25">
      <c r="A971" s="198">
        <v>45291</v>
      </c>
      <c r="B971" t="s">
        <v>2603</v>
      </c>
      <c r="C971" t="s">
        <v>2604</v>
      </c>
      <c r="D971" s="5">
        <f t="shared" si="136"/>
        <v>0</v>
      </c>
      <c r="E971" s="199">
        <v>1</v>
      </c>
      <c r="F971" s="5">
        <v>51827.73</v>
      </c>
      <c r="G971" s="5">
        <v>52808.65</v>
      </c>
      <c r="H971" s="1" t="s">
        <v>23</v>
      </c>
      <c r="I971" t="s">
        <v>500</v>
      </c>
      <c r="J971" t="s">
        <v>474</v>
      </c>
      <c r="K971">
        <v>0</v>
      </c>
      <c r="L971" t="s">
        <v>500</v>
      </c>
      <c r="M971" s="208" t="s">
        <v>506</v>
      </c>
      <c r="N971" t="s">
        <v>23</v>
      </c>
      <c r="O971" s="5" t="str">
        <f t="shared" si="131"/>
        <v>N</v>
      </c>
      <c r="P971" t="s">
        <v>487</v>
      </c>
      <c r="Q971" s="200" t="s">
        <v>475</v>
      </c>
      <c r="R971" s="204">
        <v>0.29299999999999998</v>
      </c>
      <c r="S971" s="201"/>
      <c r="T971" s="208">
        <v>0.214</v>
      </c>
      <c r="U971" s="201"/>
      <c r="V971" s="208">
        <v>1</v>
      </c>
      <c r="W971" s="201"/>
      <c r="X971" s="202">
        <v>0</v>
      </c>
      <c r="Y971" s="200" t="s">
        <v>475</v>
      </c>
      <c r="Z971" s="205">
        <v>0.13900000000000001</v>
      </c>
      <c r="AA971" s="200" t="str">
        <f t="shared" si="132"/>
        <v/>
      </c>
      <c r="AB971" s="200">
        <f t="shared" si="133"/>
        <v>0.13900000000000001</v>
      </c>
      <c r="AC971" s="201"/>
      <c r="AD971" s="201"/>
      <c r="AE971" s="77">
        <f t="shared" si="134"/>
        <v>0</v>
      </c>
      <c r="AF971" s="77">
        <f t="shared" si="135"/>
        <v>0</v>
      </c>
      <c r="AG971" s="77">
        <f t="array" ref="AG971">IFERROR($D971*U,0)</f>
        <v>0</v>
      </c>
      <c r="AH971" s="77">
        <f t="shared" si="129"/>
        <v>0</v>
      </c>
      <c r="AI971" s="77">
        <f t="shared" si="129"/>
        <v>0</v>
      </c>
      <c r="AJ971" s="203"/>
      <c r="AK971" s="203"/>
      <c r="AL971" s="203"/>
      <c r="AM971" s="203"/>
      <c r="AN971" t="s">
        <v>22</v>
      </c>
      <c r="AO971" t="s">
        <v>488</v>
      </c>
      <c r="AP971" t="s">
        <v>489</v>
      </c>
      <c r="AQ971" s="208" t="s">
        <v>490</v>
      </c>
    </row>
    <row r="972" spans="1:43" customFormat="1" x14ac:dyDescent="0.25">
      <c r="A972" s="198">
        <v>45291</v>
      </c>
      <c r="B972" t="s">
        <v>2605</v>
      </c>
      <c r="C972" t="s">
        <v>2606</v>
      </c>
      <c r="D972" s="5">
        <f t="shared" si="136"/>
        <v>20263.75</v>
      </c>
      <c r="E972" s="199">
        <v>0</v>
      </c>
      <c r="F972" s="5">
        <v>20263.75</v>
      </c>
      <c r="G972" s="5">
        <v>0</v>
      </c>
      <c r="H972" s="1" t="s">
        <v>23</v>
      </c>
      <c r="I972" t="s">
        <v>500</v>
      </c>
      <c r="J972" t="s">
        <v>474</v>
      </c>
      <c r="K972">
        <v>0</v>
      </c>
      <c r="L972" t="s">
        <v>500</v>
      </c>
      <c r="N972" t="s">
        <v>23</v>
      </c>
      <c r="O972" s="5" t="str">
        <f t="shared" si="131"/>
        <v>N</v>
      </c>
      <c r="P972" t="s">
        <v>475</v>
      </c>
      <c r="Q972" s="200" t="s">
        <v>475</v>
      </c>
      <c r="R972" s="200" t="str">
        <f t="shared" ref="R972:R1019" si="137">IFERROR(V972*Q972,"")</f>
        <v/>
      </c>
      <c r="S972" s="201"/>
      <c r="T972" t="s">
        <v>475</v>
      </c>
      <c r="U972" s="201"/>
      <c r="W972" s="201"/>
      <c r="X972" s="202">
        <v>0</v>
      </c>
      <c r="Y972" s="200" t="s">
        <v>475</v>
      </c>
      <c r="Z972" s="5" t="s">
        <v>475</v>
      </c>
      <c r="AA972" s="200" t="str">
        <f t="shared" si="132"/>
        <v/>
      </c>
      <c r="AB972" s="200" t="str">
        <f t="shared" si="133"/>
        <v/>
      </c>
      <c r="AC972" s="201"/>
      <c r="AD972" s="201"/>
      <c r="AE972" s="77">
        <f t="shared" si="134"/>
        <v>0</v>
      </c>
      <c r="AF972" s="77">
        <f t="shared" si="135"/>
        <v>0</v>
      </c>
      <c r="AG972" s="77">
        <f t="array" ref="AG972">IFERROR($D972*U,0)</f>
        <v>0</v>
      </c>
      <c r="AH972" s="77">
        <f t="shared" si="129"/>
        <v>0</v>
      </c>
      <c r="AI972" s="77">
        <f t="shared" si="129"/>
        <v>0</v>
      </c>
      <c r="AJ972" s="203"/>
      <c r="AK972" s="203"/>
      <c r="AL972" s="203"/>
      <c r="AM972" s="203"/>
      <c r="AN972" t="s">
        <v>475</v>
      </c>
      <c r="AO972" t="s">
        <v>475</v>
      </c>
      <c r="AP972" t="s">
        <v>475</v>
      </c>
    </row>
    <row r="973" spans="1:43" customFormat="1" x14ac:dyDescent="0.25">
      <c r="A973" s="198">
        <v>45291</v>
      </c>
      <c r="B973" t="s">
        <v>2607</v>
      </c>
      <c r="C973" t="s">
        <v>2608</v>
      </c>
      <c r="D973" s="5">
        <f t="shared" si="136"/>
        <v>0</v>
      </c>
      <c r="E973" s="199">
        <v>1</v>
      </c>
      <c r="F973" s="5">
        <v>38871.54</v>
      </c>
      <c r="G973" s="5">
        <v>40170.980000000003</v>
      </c>
      <c r="H973" s="1" t="s">
        <v>23</v>
      </c>
      <c r="I973" t="s">
        <v>500</v>
      </c>
      <c r="J973" t="s">
        <v>474</v>
      </c>
      <c r="K973">
        <v>0</v>
      </c>
      <c r="L973" t="s">
        <v>500</v>
      </c>
      <c r="N973" t="s">
        <v>23</v>
      </c>
      <c r="O973" s="5" t="str">
        <f t="shared" si="131"/>
        <v>N</v>
      </c>
      <c r="P973" t="s">
        <v>475</v>
      </c>
      <c r="Q973" s="200" t="s">
        <v>475</v>
      </c>
      <c r="R973" s="200" t="str">
        <f t="shared" si="137"/>
        <v/>
      </c>
      <c r="S973" s="201"/>
      <c r="T973" t="s">
        <v>475</v>
      </c>
      <c r="U973" s="201"/>
      <c r="W973" s="201"/>
      <c r="X973" s="202">
        <v>0</v>
      </c>
      <c r="Y973" s="200" t="s">
        <v>475</v>
      </c>
      <c r="Z973" s="5" t="s">
        <v>475</v>
      </c>
      <c r="AA973" s="200" t="str">
        <f t="shared" si="132"/>
        <v/>
      </c>
      <c r="AB973" s="200" t="str">
        <f t="shared" si="133"/>
        <v/>
      </c>
      <c r="AC973" s="201"/>
      <c r="AD973" s="201"/>
      <c r="AE973" s="77">
        <f t="shared" si="134"/>
        <v>0</v>
      </c>
      <c r="AF973" s="77">
        <f t="shared" si="135"/>
        <v>0</v>
      </c>
      <c r="AG973" s="77">
        <f t="array" ref="AG973">IFERROR($D973*U,0)</f>
        <v>0</v>
      </c>
      <c r="AH973" s="77">
        <f t="shared" si="129"/>
        <v>0</v>
      </c>
      <c r="AI973" s="77">
        <f t="shared" si="129"/>
        <v>0</v>
      </c>
      <c r="AJ973" s="203"/>
      <c r="AK973" s="203"/>
      <c r="AL973" s="203"/>
      <c r="AM973" s="203"/>
      <c r="AN973" t="s">
        <v>475</v>
      </c>
      <c r="AO973" t="s">
        <v>475</v>
      </c>
      <c r="AP973" t="s">
        <v>475</v>
      </c>
    </row>
    <row r="974" spans="1:43" customFormat="1" x14ac:dyDescent="0.25">
      <c r="A974" s="198">
        <v>45291</v>
      </c>
      <c r="B974" t="s">
        <v>2609</v>
      </c>
      <c r="C974" t="s">
        <v>2610</v>
      </c>
      <c r="D974" s="5">
        <f t="shared" si="136"/>
        <v>152110.04999999999</v>
      </c>
      <c r="E974" s="199">
        <v>0</v>
      </c>
      <c r="F974" s="5">
        <v>152110.04999999999</v>
      </c>
      <c r="G974" s="5">
        <v>0</v>
      </c>
      <c r="H974" s="1" t="s">
        <v>23</v>
      </c>
      <c r="I974" t="s">
        <v>500</v>
      </c>
      <c r="J974" t="s">
        <v>474</v>
      </c>
      <c r="K974">
        <v>0</v>
      </c>
      <c r="L974" t="s">
        <v>500</v>
      </c>
      <c r="M974" s="208" t="s">
        <v>483</v>
      </c>
      <c r="N974" t="s">
        <v>23</v>
      </c>
      <c r="O974" s="5" t="str">
        <f t="shared" si="131"/>
        <v>N</v>
      </c>
      <c r="P974" t="s">
        <v>475</v>
      </c>
      <c r="Q974" s="200" t="s">
        <v>475</v>
      </c>
      <c r="R974" s="200" t="str">
        <f t="shared" si="137"/>
        <v/>
      </c>
      <c r="S974" s="201"/>
      <c r="T974" t="s">
        <v>475</v>
      </c>
      <c r="U974" s="201"/>
      <c r="W974" s="201"/>
      <c r="X974" s="202">
        <v>0</v>
      </c>
      <c r="Y974" s="200" t="s">
        <v>475</v>
      </c>
      <c r="Z974" s="5" t="s">
        <v>475</v>
      </c>
      <c r="AA974" s="200" t="str">
        <f t="shared" si="132"/>
        <v/>
      </c>
      <c r="AB974" s="200" t="str">
        <f t="shared" si="133"/>
        <v/>
      </c>
      <c r="AC974" s="201"/>
      <c r="AD974" s="201"/>
      <c r="AE974" s="77">
        <f t="shared" si="134"/>
        <v>0</v>
      </c>
      <c r="AF974" s="77">
        <f t="shared" si="135"/>
        <v>0</v>
      </c>
      <c r="AG974" s="77">
        <f t="array" ref="AG974">IFERROR($D974*U,0)</f>
        <v>0</v>
      </c>
      <c r="AH974" s="77">
        <f t="shared" si="129"/>
        <v>0</v>
      </c>
      <c r="AI974" s="77">
        <f t="shared" si="129"/>
        <v>0</v>
      </c>
      <c r="AJ974" s="203"/>
      <c r="AK974" s="203"/>
      <c r="AL974" s="203"/>
      <c r="AM974" s="203"/>
      <c r="AN974" t="s">
        <v>25</v>
      </c>
      <c r="AO974">
        <v>0</v>
      </c>
      <c r="AP974" t="s">
        <v>475</v>
      </c>
    </row>
    <row r="975" spans="1:43" customFormat="1" x14ac:dyDescent="0.25">
      <c r="A975" s="198">
        <v>45291</v>
      </c>
      <c r="B975" t="s">
        <v>2611</v>
      </c>
      <c r="C975" t="s">
        <v>2612</v>
      </c>
      <c r="D975" s="5">
        <f t="shared" si="136"/>
        <v>430633.11</v>
      </c>
      <c r="E975" s="199">
        <v>1</v>
      </c>
      <c r="F975" s="5">
        <v>490668.11</v>
      </c>
      <c r="G975" s="5">
        <v>60035</v>
      </c>
      <c r="H975" s="1" t="s">
        <v>23</v>
      </c>
      <c r="I975" t="s">
        <v>500</v>
      </c>
      <c r="J975" t="s">
        <v>504</v>
      </c>
      <c r="K975">
        <v>1</v>
      </c>
      <c r="L975" t="s">
        <v>500</v>
      </c>
      <c r="N975" t="s">
        <v>24</v>
      </c>
      <c r="O975" s="5" t="str">
        <f t="shared" si="131"/>
        <v>N</v>
      </c>
      <c r="P975" t="s">
        <v>475</v>
      </c>
      <c r="Q975" s="200" t="s">
        <v>475</v>
      </c>
      <c r="R975" s="200" t="str">
        <f t="shared" si="137"/>
        <v/>
      </c>
      <c r="S975" s="201"/>
      <c r="T975" t="s">
        <v>475</v>
      </c>
      <c r="U975" s="201"/>
      <c r="W975" s="201"/>
      <c r="X975" s="202">
        <v>0</v>
      </c>
      <c r="Y975" s="200" t="s">
        <v>475</v>
      </c>
      <c r="Z975" s="5" t="s">
        <v>475</v>
      </c>
      <c r="AA975" s="200" t="str">
        <f t="shared" si="132"/>
        <v/>
      </c>
      <c r="AB975" s="200" t="str">
        <f t="shared" si="133"/>
        <v/>
      </c>
      <c r="AC975" s="201"/>
      <c r="AD975" s="201"/>
      <c r="AE975" s="77">
        <f t="shared" si="134"/>
        <v>0</v>
      </c>
      <c r="AF975" s="77">
        <f t="shared" si="135"/>
        <v>0</v>
      </c>
      <c r="AG975" s="77">
        <f t="array" ref="AG975">IFERROR($D975*U,0)</f>
        <v>0</v>
      </c>
      <c r="AH975" s="77">
        <f t="shared" si="129"/>
        <v>0</v>
      </c>
      <c r="AI975" s="77">
        <f t="shared" si="129"/>
        <v>0</v>
      </c>
      <c r="AJ975" s="203"/>
      <c r="AK975" s="203"/>
      <c r="AL975" s="203"/>
      <c r="AM975" s="203"/>
      <c r="AN975" t="s">
        <v>475</v>
      </c>
      <c r="AO975" t="s">
        <v>475</v>
      </c>
      <c r="AP975" t="s">
        <v>475</v>
      </c>
    </row>
    <row r="976" spans="1:43" customFormat="1" x14ac:dyDescent="0.25">
      <c r="A976" s="198">
        <v>45291</v>
      </c>
      <c r="B976" t="s">
        <v>2613</v>
      </c>
      <c r="C976" t="s">
        <v>2614</v>
      </c>
      <c r="D976" s="5">
        <f t="shared" si="136"/>
        <v>0</v>
      </c>
      <c r="E976" s="199">
        <v>1</v>
      </c>
      <c r="F976" s="5">
        <v>594024.01</v>
      </c>
      <c r="G976" s="5">
        <v>600747.03</v>
      </c>
      <c r="H976" s="1" t="s">
        <v>23</v>
      </c>
      <c r="I976" t="s">
        <v>500</v>
      </c>
      <c r="J976" t="s">
        <v>474</v>
      </c>
      <c r="K976">
        <v>0</v>
      </c>
      <c r="L976" t="s">
        <v>500</v>
      </c>
      <c r="N976" t="s">
        <v>23</v>
      </c>
      <c r="O976" s="5" t="str">
        <f t="shared" si="131"/>
        <v>N</v>
      </c>
      <c r="P976" t="s">
        <v>475</v>
      </c>
      <c r="Q976" s="200" t="s">
        <v>475</v>
      </c>
      <c r="R976" s="200" t="str">
        <f t="shared" si="137"/>
        <v/>
      </c>
      <c r="S976" s="201"/>
      <c r="T976" t="s">
        <v>475</v>
      </c>
      <c r="U976" s="201"/>
      <c r="W976" s="201"/>
      <c r="X976" s="202">
        <v>0</v>
      </c>
      <c r="Y976" s="200" t="s">
        <v>475</v>
      </c>
      <c r="Z976" s="5" t="s">
        <v>475</v>
      </c>
      <c r="AA976" s="200" t="str">
        <f t="shared" si="132"/>
        <v/>
      </c>
      <c r="AB976" s="200" t="str">
        <f t="shared" si="133"/>
        <v/>
      </c>
      <c r="AC976" s="201"/>
      <c r="AD976" s="201"/>
      <c r="AE976" s="77">
        <f t="shared" si="134"/>
        <v>0</v>
      </c>
      <c r="AF976" s="77">
        <f t="shared" si="135"/>
        <v>0</v>
      </c>
      <c r="AG976" s="77">
        <f t="array" ref="AG976">IFERROR($D976*U,0)</f>
        <v>0</v>
      </c>
      <c r="AH976" s="77">
        <f t="shared" si="129"/>
        <v>0</v>
      </c>
      <c r="AI976" s="77">
        <f t="shared" si="129"/>
        <v>0</v>
      </c>
      <c r="AJ976" s="203"/>
      <c r="AK976" s="203"/>
      <c r="AL976" s="203"/>
      <c r="AM976" s="203"/>
      <c r="AN976" t="s">
        <v>475</v>
      </c>
      <c r="AO976" t="s">
        <v>475</v>
      </c>
      <c r="AP976" t="s">
        <v>475</v>
      </c>
    </row>
    <row r="977" spans="1:42" customFormat="1" x14ac:dyDescent="0.25">
      <c r="A977" s="198">
        <v>45291</v>
      </c>
      <c r="B977" t="s">
        <v>2615</v>
      </c>
      <c r="C977" t="s">
        <v>2616</v>
      </c>
      <c r="D977" s="5">
        <f t="shared" si="136"/>
        <v>0</v>
      </c>
      <c r="E977" s="199">
        <v>1</v>
      </c>
      <c r="F977" s="5">
        <v>79875</v>
      </c>
      <c r="G977" s="5">
        <v>202125</v>
      </c>
      <c r="H977" s="1" t="s">
        <v>23</v>
      </c>
      <c r="I977" t="s">
        <v>500</v>
      </c>
      <c r="J977" t="s">
        <v>474</v>
      </c>
      <c r="K977">
        <v>0</v>
      </c>
      <c r="L977" t="s">
        <v>500</v>
      </c>
      <c r="M977" s="208" t="s">
        <v>483</v>
      </c>
      <c r="N977" t="s">
        <v>23</v>
      </c>
      <c r="O977" s="5" t="str">
        <f t="shared" si="131"/>
        <v>N</v>
      </c>
      <c r="P977" t="s">
        <v>475</v>
      </c>
      <c r="Q977" s="200" t="s">
        <v>475</v>
      </c>
      <c r="R977" s="200" t="str">
        <f t="shared" si="137"/>
        <v/>
      </c>
      <c r="S977" s="201"/>
      <c r="T977" t="s">
        <v>475</v>
      </c>
      <c r="U977" s="201"/>
      <c r="W977" s="201"/>
      <c r="X977" s="202">
        <v>0</v>
      </c>
      <c r="Y977" s="200" t="s">
        <v>475</v>
      </c>
      <c r="Z977" s="5" t="s">
        <v>475</v>
      </c>
      <c r="AA977" s="200" t="str">
        <f t="shared" si="132"/>
        <v/>
      </c>
      <c r="AB977" s="200" t="str">
        <f t="shared" si="133"/>
        <v/>
      </c>
      <c r="AC977" s="201"/>
      <c r="AD977" s="201"/>
      <c r="AE977" s="77">
        <f t="shared" si="134"/>
        <v>0</v>
      </c>
      <c r="AF977" s="77">
        <f t="shared" si="135"/>
        <v>0</v>
      </c>
      <c r="AG977" s="77">
        <f t="array" ref="AG977">IFERROR($D977*U,0)</f>
        <v>0</v>
      </c>
      <c r="AH977" s="77">
        <f t="shared" si="129"/>
        <v>0</v>
      </c>
      <c r="AI977" s="77">
        <f t="shared" si="129"/>
        <v>0</v>
      </c>
      <c r="AJ977" s="203"/>
      <c r="AK977" s="203"/>
      <c r="AL977" s="203"/>
      <c r="AM977" s="203"/>
      <c r="AN977" t="s">
        <v>25</v>
      </c>
      <c r="AO977" t="s">
        <v>2617</v>
      </c>
      <c r="AP977" t="s">
        <v>475</v>
      </c>
    </row>
    <row r="978" spans="1:42" customFormat="1" x14ac:dyDescent="0.25">
      <c r="A978" s="198">
        <v>45291</v>
      </c>
      <c r="B978" t="s">
        <v>2618</v>
      </c>
      <c r="C978" t="s">
        <v>2619</v>
      </c>
      <c r="D978" s="5">
        <f t="shared" si="136"/>
        <v>130051.73</v>
      </c>
      <c r="E978" s="199">
        <v>0</v>
      </c>
      <c r="F978" s="5">
        <v>130051.73</v>
      </c>
      <c r="G978" s="5">
        <v>0</v>
      </c>
      <c r="H978" s="1" t="s">
        <v>23</v>
      </c>
      <c r="I978" t="s">
        <v>500</v>
      </c>
      <c r="J978" t="s">
        <v>790</v>
      </c>
      <c r="K978">
        <v>1</v>
      </c>
      <c r="L978" t="s">
        <v>500</v>
      </c>
      <c r="N978" t="s">
        <v>24</v>
      </c>
      <c r="O978" s="5" t="str">
        <f t="shared" si="131"/>
        <v>N</v>
      </c>
      <c r="P978" t="s">
        <v>475</v>
      </c>
      <c r="Q978" s="200" t="s">
        <v>475</v>
      </c>
      <c r="R978" s="200" t="str">
        <f t="shared" si="137"/>
        <v/>
      </c>
      <c r="S978" s="201"/>
      <c r="T978" t="s">
        <v>475</v>
      </c>
      <c r="U978" s="201"/>
      <c r="W978" s="201"/>
      <c r="X978" s="202">
        <v>0</v>
      </c>
      <c r="Y978" s="200" t="s">
        <v>475</v>
      </c>
      <c r="Z978" s="5" t="s">
        <v>475</v>
      </c>
      <c r="AA978" s="200" t="str">
        <f t="shared" si="132"/>
        <v/>
      </c>
      <c r="AB978" s="200" t="str">
        <f t="shared" si="133"/>
        <v/>
      </c>
      <c r="AC978" s="201"/>
      <c r="AD978" s="201"/>
      <c r="AE978" s="77">
        <f t="shared" si="134"/>
        <v>0</v>
      </c>
      <c r="AF978" s="77">
        <f t="shared" si="135"/>
        <v>0</v>
      </c>
      <c r="AG978" s="77">
        <f t="array" ref="AG978">IFERROR($D978*U,0)</f>
        <v>0</v>
      </c>
      <c r="AH978" s="77">
        <f t="shared" si="129"/>
        <v>0</v>
      </c>
      <c r="AI978" s="77">
        <f t="shared" si="129"/>
        <v>0</v>
      </c>
      <c r="AJ978" s="203"/>
      <c r="AK978" s="203"/>
      <c r="AL978" s="203"/>
      <c r="AM978" s="203"/>
      <c r="AN978" t="s">
        <v>475</v>
      </c>
      <c r="AO978" t="s">
        <v>475</v>
      </c>
      <c r="AP978" t="s">
        <v>475</v>
      </c>
    </row>
    <row r="979" spans="1:42" customFormat="1" x14ac:dyDescent="0.25">
      <c r="A979" s="198">
        <v>45291</v>
      </c>
      <c r="B979" t="s">
        <v>2620</v>
      </c>
      <c r="C979" t="s">
        <v>2621</v>
      </c>
      <c r="D979" s="5">
        <f t="shared" si="136"/>
        <v>0</v>
      </c>
      <c r="E979" s="199">
        <v>1</v>
      </c>
      <c r="F979" s="5">
        <v>11848.2</v>
      </c>
      <c r="G979" s="5">
        <v>12255.88</v>
      </c>
      <c r="H979" s="1" t="s">
        <v>23</v>
      </c>
      <c r="I979" t="s">
        <v>500</v>
      </c>
      <c r="J979" t="s">
        <v>474</v>
      </c>
      <c r="K979">
        <v>0</v>
      </c>
      <c r="L979" t="s">
        <v>500</v>
      </c>
      <c r="N979" t="s">
        <v>23</v>
      </c>
      <c r="O979" s="5" t="str">
        <f t="shared" si="131"/>
        <v>N</v>
      </c>
      <c r="P979" t="s">
        <v>475</v>
      </c>
      <c r="Q979" s="200" t="s">
        <v>475</v>
      </c>
      <c r="R979" s="200" t="str">
        <f t="shared" si="137"/>
        <v/>
      </c>
      <c r="S979" s="201"/>
      <c r="T979" t="s">
        <v>475</v>
      </c>
      <c r="U979" s="201"/>
      <c r="W979" s="201"/>
      <c r="X979" s="202">
        <v>0</v>
      </c>
      <c r="Y979" s="200" t="s">
        <v>475</v>
      </c>
      <c r="Z979" s="5" t="s">
        <v>475</v>
      </c>
      <c r="AA979" s="200" t="str">
        <f t="shared" si="132"/>
        <v/>
      </c>
      <c r="AB979" s="200" t="str">
        <f t="shared" si="133"/>
        <v/>
      </c>
      <c r="AC979" s="201"/>
      <c r="AD979" s="201"/>
      <c r="AE979" s="77">
        <f t="shared" si="134"/>
        <v>0</v>
      </c>
      <c r="AF979" s="77">
        <f t="shared" si="135"/>
        <v>0</v>
      </c>
      <c r="AG979" s="77">
        <f t="array" ref="AG979">IFERROR($D979*U,0)</f>
        <v>0</v>
      </c>
      <c r="AH979" s="77">
        <f t="shared" si="129"/>
        <v>0</v>
      </c>
      <c r="AI979" s="77">
        <f t="shared" si="129"/>
        <v>0</v>
      </c>
      <c r="AJ979" s="203"/>
      <c r="AK979" s="203"/>
      <c r="AL979" s="203"/>
      <c r="AM979" s="203"/>
      <c r="AN979" t="s">
        <v>475</v>
      </c>
      <c r="AO979" t="s">
        <v>475</v>
      </c>
      <c r="AP979" t="s">
        <v>475</v>
      </c>
    </row>
    <row r="980" spans="1:42" customFormat="1" x14ac:dyDescent="0.25">
      <c r="A980" s="198">
        <v>45291</v>
      </c>
      <c r="B980" t="s">
        <v>2622</v>
      </c>
      <c r="C980" t="s">
        <v>2623</v>
      </c>
      <c r="D980" s="5">
        <f t="shared" si="136"/>
        <v>2087.7999999999993</v>
      </c>
      <c r="E980" s="199">
        <v>1</v>
      </c>
      <c r="F980" s="5">
        <v>17303</v>
      </c>
      <c r="G980" s="5">
        <v>15215.2</v>
      </c>
      <c r="H980" s="1" t="s">
        <v>23</v>
      </c>
      <c r="I980" t="s">
        <v>500</v>
      </c>
      <c r="J980" t="s">
        <v>474</v>
      </c>
      <c r="K980">
        <v>0</v>
      </c>
      <c r="L980" t="s">
        <v>500</v>
      </c>
      <c r="N980" t="s">
        <v>23</v>
      </c>
      <c r="O980" s="5" t="str">
        <f t="shared" si="131"/>
        <v>N</v>
      </c>
      <c r="P980" t="s">
        <v>475</v>
      </c>
      <c r="Q980" s="200" t="s">
        <v>475</v>
      </c>
      <c r="R980" s="200" t="str">
        <f t="shared" si="137"/>
        <v/>
      </c>
      <c r="S980" s="201"/>
      <c r="T980" t="s">
        <v>475</v>
      </c>
      <c r="U980" s="201"/>
      <c r="W980" s="201"/>
      <c r="X980" s="202">
        <v>0</v>
      </c>
      <c r="Y980" s="200" t="s">
        <v>475</v>
      </c>
      <c r="Z980" s="5" t="s">
        <v>475</v>
      </c>
      <c r="AA980" s="200" t="str">
        <f t="shared" si="132"/>
        <v/>
      </c>
      <c r="AB980" s="200" t="str">
        <f t="shared" si="133"/>
        <v/>
      </c>
      <c r="AC980" s="201"/>
      <c r="AD980" s="201"/>
      <c r="AE980" s="77">
        <f t="shared" si="134"/>
        <v>0</v>
      </c>
      <c r="AF980" s="77">
        <f t="shared" si="135"/>
        <v>0</v>
      </c>
      <c r="AG980" s="77">
        <f t="array" ref="AG980">IFERROR($D980*U,0)</f>
        <v>0</v>
      </c>
      <c r="AH980" s="77">
        <f t="shared" si="129"/>
        <v>0</v>
      </c>
      <c r="AI980" s="77">
        <f t="shared" si="129"/>
        <v>0</v>
      </c>
      <c r="AJ980" s="203"/>
      <c r="AK980" s="203"/>
      <c r="AL980" s="203"/>
      <c r="AM980" s="203"/>
      <c r="AN980" t="s">
        <v>475</v>
      </c>
      <c r="AO980" t="s">
        <v>475</v>
      </c>
      <c r="AP980" t="s">
        <v>475</v>
      </c>
    </row>
    <row r="981" spans="1:42" customFormat="1" x14ac:dyDescent="0.25">
      <c r="A981" s="198">
        <v>45291</v>
      </c>
      <c r="B981" t="s">
        <v>2624</v>
      </c>
      <c r="C981" t="s">
        <v>2625</v>
      </c>
      <c r="D981" s="5">
        <f t="shared" si="136"/>
        <v>79360.22</v>
      </c>
      <c r="E981" s="199">
        <v>1</v>
      </c>
      <c r="F981" s="5">
        <v>146370.81</v>
      </c>
      <c r="G981" s="5">
        <v>67010.59</v>
      </c>
      <c r="H981" s="1" t="s">
        <v>24</v>
      </c>
      <c r="I981" t="s">
        <v>473</v>
      </c>
      <c r="J981" t="s">
        <v>474</v>
      </c>
      <c r="K981">
        <v>0</v>
      </c>
      <c r="L981" t="s">
        <v>473</v>
      </c>
      <c r="M981" t="s">
        <v>473</v>
      </c>
      <c r="N981" t="s">
        <v>23</v>
      </c>
      <c r="O981" s="5" t="str">
        <f t="shared" si="131"/>
        <v>N</v>
      </c>
      <c r="P981" t="s">
        <v>475</v>
      </c>
      <c r="Q981" s="200" t="s">
        <v>475</v>
      </c>
      <c r="R981" s="200" t="str">
        <f t="shared" si="137"/>
        <v/>
      </c>
      <c r="S981" s="201"/>
      <c r="T981" t="s">
        <v>475</v>
      </c>
      <c r="U981" s="201"/>
      <c r="W981" s="201"/>
      <c r="X981" s="202">
        <v>0</v>
      </c>
      <c r="Y981" s="200" t="s">
        <v>475</v>
      </c>
      <c r="Z981" s="5" t="s">
        <v>475</v>
      </c>
      <c r="AA981" s="200" t="str">
        <f t="shared" si="132"/>
        <v/>
      </c>
      <c r="AB981" s="200" t="str">
        <f t="shared" si="133"/>
        <v/>
      </c>
      <c r="AC981" s="201"/>
      <c r="AD981" s="201"/>
      <c r="AE981" s="77">
        <f t="shared" si="134"/>
        <v>0</v>
      </c>
      <c r="AF981" s="77">
        <f t="shared" si="135"/>
        <v>0</v>
      </c>
      <c r="AG981" s="77">
        <f t="array" ref="AG981">IFERROR($D981*U,0)</f>
        <v>0</v>
      </c>
      <c r="AH981" s="77">
        <f t="shared" si="129"/>
        <v>0</v>
      </c>
      <c r="AI981" s="77">
        <f t="shared" si="129"/>
        <v>0</v>
      </c>
      <c r="AJ981" s="203"/>
      <c r="AK981" s="203"/>
      <c r="AL981" s="203"/>
      <c r="AM981" s="203"/>
      <c r="AN981" t="s">
        <v>475</v>
      </c>
      <c r="AO981" t="s">
        <v>475</v>
      </c>
      <c r="AP981" t="s">
        <v>475</v>
      </c>
    </row>
    <row r="982" spans="1:42" customFormat="1" x14ac:dyDescent="0.25">
      <c r="A982" s="198">
        <v>45291</v>
      </c>
      <c r="B982" t="s">
        <v>2626</v>
      </c>
      <c r="C982" t="s">
        <v>2627</v>
      </c>
      <c r="D982" s="5">
        <f t="shared" si="136"/>
        <v>152437.74</v>
      </c>
      <c r="E982" s="199">
        <v>1</v>
      </c>
      <c r="F982" s="5">
        <v>194745.44</v>
      </c>
      <c r="G982" s="5">
        <v>42307.7</v>
      </c>
      <c r="H982" s="1" t="s">
        <v>24</v>
      </c>
      <c r="I982" t="s">
        <v>473</v>
      </c>
      <c r="J982" t="s">
        <v>474</v>
      </c>
      <c r="K982">
        <v>0</v>
      </c>
      <c r="L982" t="s">
        <v>473</v>
      </c>
      <c r="M982" t="s">
        <v>473</v>
      </c>
      <c r="N982" t="s">
        <v>23</v>
      </c>
      <c r="O982" s="5" t="str">
        <f t="shared" si="131"/>
        <v>N</v>
      </c>
      <c r="P982" t="s">
        <v>475</v>
      </c>
      <c r="Q982" s="200" t="s">
        <v>475</v>
      </c>
      <c r="R982" s="200" t="str">
        <f t="shared" si="137"/>
        <v/>
      </c>
      <c r="S982" s="201"/>
      <c r="T982" t="s">
        <v>475</v>
      </c>
      <c r="U982" s="201"/>
      <c r="W982" s="201"/>
      <c r="X982" s="202">
        <v>0</v>
      </c>
      <c r="Y982" s="200" t="s">
        <v>475</v>
      </c>
      <c r="Z982" s="5" t="s">
        <v>475</v>
      </c>
      <c r="AA982" s="200" t="str">
        <f t="shared" si="132"/>
        <v/>
      </c>
      <c r="AB982" s="200" t="str">
        <f t="shared" si="133"/>
        <v/>
      </c>
      <c r="AC982" s="201"/>
      <c r="AD982" s="201"/>
      <c r="AE982" s="77">
        <f t="shared" si="134"/>
        <v>0</v>
      </c>
      <c r="AF982" s="77">
        <f t="shared" si="135"/>
        <v>0</v>
      </c>
      <c r="AG982" s="77">
        <f t="array" ref="AG982">IFERROR($D982*U,0)</f>
        <v>0</v>
      </c>
      <c r="AH982" s="77">
        <f t="shared" si="129"/>
        <v>0</v>
      </c>
      <c r="AI982" s="77">
        <f t="shared" si="129"/>
        <v>0</v>
      </c>
      <c r="AJ982" s="203"/>
      <c r="AK982" s="203"/>
      <c r="AL982" s="203"/>
      <c r="AM982" s="203"/>
      <c r="AN982" t="s">
        <v>475</v>
      </c>
      <c r="AO982" t="s">
        <v>475</v>
      </c>
      <c r="AP982" t="s">
        <v>475</v>
      </c>
    </row>
    <row r="983" spans="1:42" customFormat="1" x14ac:dyDescent="0.25">
      <c r="A983" s="198">
        <v>45291</v>
      </c>
      <c r="B983" t="s">
        <v>2628</v>
      </c>
      <c r="C983" t="s">
        <v>2629</v>
      </c>
      <c r="D983" s="5">
        <f t="shared" si="136"/>
        <v>77575.11</v>
      </c>
      <c r="E983" s="199">
        <v>0</v>
      </c>
      <c r="F983" s="5">
        <v>77575.11</v>
      </c>
      <c r="G983" s="5">
        <v>0</v>
      </c>
      <c r="H983" s="1" t="s">
        <v>23</v>
      </c>
      <c r="I983" t="s">
        <v>500</v>
      </c>
      <c r="J983" t="s">
        <v>474</v>
      </c>
      <c r="K983">
        <v>0</v>
      </c>
      <c r="L983" t="s">
        <v>500</v>
      </c>
      <c r="N983" t="s">
        <v>23</v>
      </c>
      <c r="O983" s="5" t="str">
        <f t="shared" si="131"/>
        <v>N</v>
      </c>
      <c r="P983" t="s">
        <v>475</v>
      </c>
      <c r="Q983" s="200" t="s">
        <v>475</v>
      </c>
      <c r="R983" s="200" t="str">
        <f t="shared" si="137"/>
        <v/>
      </c>
      <c r="S983" s="201"/>
      <c r="T983" t="s">
        <v>475</v>
      </c>
      <c r="U983" s="201"/>
      <c r="W983" s="201"/>
      <c r="X983" s="202">
        <v>0</v>
      </c>
      <c r="Y983" s="200" t="s">
        <v>475</v>
      </c>
      <c r="Z983" s="5" t="s">
        <v>475</v>
      </c>
      <c r="AA983" s="200" t="str">
        <f t="shared" si="132"/>
        <v/>
      </c>
      <c r="AB983" s="200" t="str">
        <f t="shared" si="133"/>
        <v/>
      </c>
      <c r="AC983" s="201"/>
      <c r="AD983" s="201"/>
      <c r="AE983" s="77">
        <f t="shared" si="134"/>
        <v>0</v>
      </c>
      <c r="AF983" s="77">
        <f t="shared" si="135"/>
        <v>0</v>
      </c>
      <c r="AG983" s="77">
        <f t="array" ref="AG983">IFERROR($D983*U,0)</f>
        <v>0</v>
      </c>
      <c r="AH983" s="77">
        <f t="shared" si="129"/>
        <v>0</v>
      </c>
      <c r="AI983" s="77">
        <f t="shared" si="129"/>
        <v>0</v>
      </c>
      <c r="AJ983" s="203"/>
      <c r="AK983" s="203"/>
      <c r="AL983" s="203"/>
      <c r="AM983" s="203"/>
      <c r="AN983" t="s">
        <v>475</v>
      </c>
      <c r="AO983" t="s">
        <v>475</v>
      </c>
      <c r="AP983" t="s">
        <v>475</v>
      </c>
    </row>
    <row r="984" spans="1:42" customFormat="1" x14ac:dyDescent="0.25">
      <c r="A984" s="198">
        <v>45291</v>
      </c>
      <c r="B984" t="s">
        <v>2630</v>
      </c>
      <c r="C984" t="s">
        <v>2631</v>
      </c>
      <c r="D984" s="5">
        <f t="shared" si="136"/>
        <v>143141.56</v>
      </c>
      <c r="E984" s="199">
        <v>0</v>
      </c>
      <c r="F984" s="5">
        <v>143141.56</v>
      </c>
      <c r="G984" s="5">
        <v>0</v>
      </c>
      <c r="H984" s="1" t="s">
        <v>23</v>
      </c>
      <c r="I984" t="s">
        <v>500</v>
      </c>
      <c r="J984" t="s">
        <v>504</v>
      </c>
      <c r="K984">
        <v>1</v>
      </c>
      <c r="L984" t="s">
        <v>500</v>
      </c>
      <c r="M984" s="208" t="s">
        <v>506</v>
      </c>
      <c r="N984" t="s">
        <v>24</v>
      </c>
      <c r="O984" s="5" t="str">
        <f t="shared" si="131"/>
        <v>N</v>
      </c>
      <c r="P984" t="s">
        <v>475</v>
      </c>
      <c r="Q984" s="200" t="s">
        <v>475</v>
      </c>
      <c r="R984" s="200" t="str">
        <f t="shared" si="137"/>
        <v/>
      </c>
      <c r="S984" s="201"/>
      <c r="T984" t="s">
        <v>475</v>
      </c>
      <c r="U984" s="201"/>
      <c r="W984" s="201"/>
      <c r="X984" s="202">
        <v>0</v>
      </c>
      <c r="Y984" s="200" t="s">
        <v>475</v>
      </c>
      <c r="Z984" s="5" t="s">
        <v>475</v>
      </c>
      <c r="AA984" s="200" t="str">
        <f t="shared" si="132"/>
        <v/>
      </c>
      <c r="AB984" s="200" t="str">
        <f t="shared" si="133"/>
        <v/>
      </c>
      <c r="AC984" s="201"/>
      <c r="AD984" s="201"/>
      <c r="AE984" s="77">
        <f t="shared" si="134"/>
        <v>0</v>
      </c>
      <c r="AF984" s="77">
        <f t="shared" si="135"/>
        <v>0</v>
      </c>
      <c r="AG984" s="77">
        <f t="array" ref="AG984">IFERROR($D984*U,0)</f>
        <v>0</v>
      </c>
      <c r="AH984" s="77">
        <f t="shared" si="129"/>
        <v>0</v>
      </c>
      <c r="AI984" s="77">
        <f t="shared" si="129"/>
        <v>0</v>
      </c>
      <c r="AJ984" s="203"/>
      <c r="AK984" s="203"/>
      <c r="AL984" s="203"/>
      <c r="AM984" s="203"/>
      <c r="AN984" t="s">
        <v>22</v>
      </c>
      <c r="AO984" t="s">
        <v>672</v>
      </c>
      <c r="AP984" t="s">
        <v>475</v>
      </c>
    </row>
    <row r="985" spans="1:42" customFormat="1" x14ac:dyDescent="0.25">
      <c r="A985" s="198">
        <v>45291</v>
      </c>
      <c r="B985" t="s">
        <v>2632</v>
      </c>
      <c r="C985" t="s">
        <v>2633</v>
      </c>
      <c r="D985" s="5">
        <f t="shared" si="136"/>
        <v>2287.5100000000002</v>
      </c>
      <c r="E985" s="199">
        <v>1</v>
      </c>
      <c r="F985" s="5">
        <v>13242.34</v>
      </c>
      <c r="G985" s="5">
        <v>10954.83</v>
      </c>
      <c r="H985" s="1" t="s">
        <v>24</v>
      </c>
      <c r="I985" t="s">
        <v>473</v>
      </c>
      <c r="J985" t="s">
        <v>474</v>
      </c>
      <c r="K985">
        <v>0</v>
      </c>
      <c r="L985" t="s">
        <v>473</v>
      </c>
      <c r="M985" t="s">
        <v>473</v>
      </c>
      <c r="N985" t="s">
        <v>23</v>
      </c>
      <c r="O985" s="5" t="str">
        <f t="shared" si="131"/>
        <v>N</v>
      </c>
      <c r="P985" t="s">
        <v>475</v>
      </c>
      <c r="Q985" s="200" t="s">
        <v>475</v>
      </c>
      <c r="R985" s="200" t="str">
        <f t="shared" si="137"/>
        <v/>
      </c>
      <c r="S985" s="201"/>
      <c r="T985" t="s">
        <v>475</v>
      </c>
      <c r="U985" s="201"/>
      <c r="W985" s="201"/>
      <c r="X985" s="202">
        <v>0</v>
      </c>
      <c r="Y985" s="200" t="s">
        <v>475</v>
      </c>
      <c r="Z985" s="5" t="s">
        <v>475</v>
      </c>
      <c r="AA985" s="200" t="str">
        <f t="shared" si="132"/>
        <v/>
      </c>
      <c r="AB985" s="200" t="str">
        <f t="shared" si="133"/>
        <v/>
      </c>
      <c r="AC985" s="201"/>
      <c r="AD985" s="201"/>
      <c r="AE985" s="77">
        <f t="shared" si="134"/>
        <v>0</v>
      </c>
      <c r="AF985" s="77">
        <f t="shared" si="135"/>
        <v>0</v>
      </c>
      <c r="AG985" s="77">
        <f t="array" ref="AG985">IFERROR($D985*U,0)</f>
        <v>0</v>
      </c>
      <c r="AH985" s="77">
        <f t="shared" si="129"/>
        <v>0</v>
      </c>
      <c r="AI985" s="77">
        <f t="shared" si="129"/>
        <v>0</v>
      </c>
      <c r="AJ985" s="203"/>
      <c r="AK985" s="203"/>
      <c r="AL985" s="203"/>
      <c r="AM985" s="203"/>
      <c r="AN985" t="s">
        <v>475</v>
      </c>
      <c r="AO985" t="s">
        <v>475</v>
      </c>
      <c r="AP985" t="s">
        <v>475</v>
      </c>
    </row>
    <row r="986" spans="1:42" customFormat="1" x14ac:dyDescent="0.25">
      <c r="A986" s="198">
        <v>45291</v>
      </c>
      <c r="B986" t="s">
        <v>2634</v>
      </c>
      <c r="C986" t="s">
        <v>2635</v>
      </c>
      <c r="D986" s="5">
        <f t="shared" si="136"/>
        <v>0</v>
      </c>
      <c r="E986" s="199">
        <v>1</v>
      </c>
      <c r="F986" s="5">
        <v>8196.3700000000008</v>
      </c>
      <c r="G986" s="5">
        <v>17353.240000000002</v>
      </c>
      <c r="H986" s="1" t="s">
        <v>24</v>
      </c>
      <c r="I986" t="s">
        <v>473</v>
      </c>
      <c r="J986" t="s">
        <v>474</v>
      </c>
      <c r="K986">
        <v>0</v>
      </c>
      <c r="L986" t="s">
        <v>473</v>
      </c>
      <c r="M986" t="s">
        <v>473</v>
      </c>
      <c r="N986" t="s">
        <v>23</v>
      </c>
      <c r="O986" s="5" t="str">
        <f t="shared" si="131"/>
        <v>N</v>
      </c>
      <c r="P986" t="s">
        <v>475</v>
      </c>
      <c r="Q986" s="200" t="s">
        <v>475</v>
      </c>
      <c r="R986" s="200" t="str">
        <f t="shared" si="137"/>
        <v/>
      </c>
      <c r="S986" s="201"/>
      <c r="T986" t="s">
        <v>475</v>
      </c>
      <c r="U986" s="201"/>
      <c r="W986" s="201"/>
      <c r="X986" s="202">
        <v>0</v>
      </c>
      <c r="Y986" s="200" t="s">
        <v>475</v>
      </c>
      <c r="Z986" s="5" t="s">
        <v>475</v>
      </c>
      <c r="AA986" s="200" t="str">
        <f t="shared" si="132"/>
        <v/>
      </c>
      <c r="AB986" s="200" t="str">
        <f t="shared" si="133"/>
        <v/>
      </c>
      <c r="AC986" s="201"/>
      <c r="AD986" s="201"/>
      <c r="AE986" s="77">
        <f t="shared" si="134"/>
        <v>0</v>
      </c>
      <c r="AF986" s="77">
        <f t="shared" si="135"/>
        <v>0</v>
      </c>
      <c r="AG986" s="77">
        <f t="array" ref="AG986">IFERROR($D986*U,0)</f>
        <v>0</v>
      </c>
      <c r="AH986" s="77">
        <f t="shared" si="129"/>
        <v>0</v>
      </c>
      <c r="AI986" s="77">
        <f t="shared" si="129"/>
        <v>0</v>
      </c>
      <c r="AJ986" s="203"/>
      <c r="AK986" s="203"/>
      <c r="AL986" s="203"/>
      <c r="AM986" s="203"/>
      <c r="AN986" t="s">
        <v>475</v>
      </c>
      <c r="AO986" t="s">
        <v>475</v>
      </c>
      <c r="AP986" t="s">
        <v>475</v>
      </c>
    </row>
    <row r="987" spans="1:42" customFormat="1" x14ac:dyDescent="0.25">
      <c r="A987" s="198">
        <v>45291</v>
      </c>
      <c r="B987" t="s">
        <v>2636</v>
      </c>
      <c r="C987" t="s">
        <v>2637</v>
      </c>
      <c r="D987" s="5">
        <f t="shared" si="136"/>
        <v>64310.95</v>
      </c>
      <c r="E987" s="199">
        <v>1</v>
      </c>
      <c r="F987" s="5">
        <v>66018.67</v>
      </c>
      <c r="G987" s="5">
        <v>1707.72</v>
      </c>
      <c r="H987" s="1" t="s">
        <v>24</v>
      </c>
      <c r="I987" t="s">
        <v>473</v>
      </c>
      <c r="J987" t="s">
        <v>474</v>
      </c>
      <c r="K987">
        <v>0</v>
      </c>
      <c r="L987" t="s">
        <v>473</v>
      </c>
      <c r="M987" t="s">
        <v>473</v>
      </c>
      <c r="N987" t="s">
        <v>23</v>
      </c>
      <c r="O987" s="5" t="str">
        <f t="shared" si="131"/>
        <v>N</v>
      </c>
      <c r="P987" t="s">
        <v>475</v>
      </c>
      <c r="Q987" s="200" t="s">
        <v>475</v>
      </c>
      <c r="R987" s="200" t="str">
        <f t="shared" si="137"/>
        <v/>
      </c>
      <c r="S987" s="201"/>
      <c r="T987" t="s">
        <v>475</v>
      </c>
      <c r="U987" s="201"/>
      <c r="W987" s="201"/>
      <c r="X987" s="202">
        <v>0</v>
      </c>
      <c r="Y987" s="200" t="s">
        <v>475</v>
      </c>
      <c r="Z987" s="5" t="s">
        <v>475</v>
      </c>
      <c r="AA987" s="200" t="str">
        <f t="shared" si="132"/>
        <v/>
      </c>
      <c r="AB987" s="200" t="str">
        <f t="shared" si="133"/>
        <v/>
      </c>
      <c r="AC987" s="201"/>
      <c r="AD987" s="201"/>
      <c r="AE987" s="77">
        <f t="shared" si="134"/>
        <v>0</v>
      </c>
      <c r="AF987" s="77">
        <f t="shared" si="135"/>
        <v>0</v>
      </c>
      <c r="AG987" s="77">
        <f t="array" ref="AG987">IFERROR($D987*U,0)</f>
        <v>0</v>
      </c>
      <c r="AH987" s="77">
        <f t="shared" si="129"/>
        <v>0</v>
      </c>
      <c r="AI987" s="77">
        <f t="shared" si="129"/>
        <v>0</v>
      </c>
      <c r="AJ987" s="203"/>
      <c r="AK987" s="203"/>
      <c r="AL987" s="203"/>
      <c r="AM987" s="203"/>
      <c r="AN987" t="s">
        <v>475</v>
      </c>
      <c r="AO987" t="s">
        <v>475</v>
      </c>
      <c r="AP987" t="s">
        <v>475</v>
      </c>
    </row>
    <row r="988" spans="1:42" customFormat="1" x14ac:dyDescent="0.25">
      <c r="A988" s="198">
        <v>45291</v>
      </c>
      <c r="B988" t="s">
        <v>2638</v>
      </c>
      <c r="C988" t="s">
        <v>2639</v>
      </c>
      <c r="D988" s="5">
        <f t="shared" si="136"/>
        <v>240337.32</v>
      </c>
      <c r="E988" s="199">
        <v>0</v>
      </c>
      <c r="F988" s="5">
        <v>240337.32</v>
      </c>
      <c r="G988" s="5">
        <v>0</v>
      </c>
      <c r="H988" s="1" t="s">
        <v>23</v>
      </c>
      <c r="I988" t="s">
        <v>500</v>
      </c>
      <c r="J988" t="s">
        <v>474</v>
      </c>
      <c r="K988">
        <v>0</v>
      </c>
      <c r="L988" t="s">
        <v>500</v>
      </c>
      <c r="N988" t="s">
        <v>23</v>
      </c>
      <c r="O988" s="5" t="str">
        <f t="shared" si="131"/>
        <v>N</v>
      </c>
      <c r="P988" t="s">
        <v>475</v>
      </c>
      <c r="Q988" s="200" t="s">
        <v>475</v>
      </c>
      <c r="R988" s="200" t="str">
        <f t="shared" si="137"/>
        <v/>
      </c>
      <c r="S988" s="201"/>
      <c r="T988" t="s">
        <v>475</v>
      </c>
      <c r="U988" s="201"/>
      <c r="W988" s="201"/>
      <c r="X988" s="202">
        <v>0</v>
      </c>
      <c r="Y988" s="200" t="s">
        <v>475</v>
      </c>
      <c r="Z988" s="5" t="s">
        <v>475</v>
      </c>
      <c r="AA988" s="200" t="str">
        <f t="shared" si="132"/>
        <v/>
      </c>
      <c r="AB988" s="200" t="str">
        <f t="shared" si="133"/>
        <v/>
      </c>
      <c r="AC988" s="201"/>
      <c r="AD988" s="201"/>
      <c r="AE988" s="77">
        <f t="shared" si="134"/>
        <v>0</v>
      </c>
      <c r="AF988" s="77">
        <f t="shared" si="135"/>
        <v>0</v>
      </c>
      <c r="AG988" s="77">
        <f t="array" ref="AG988">IFERROR($D988*U,0)</f>
        <v>0</v>
      </c>
      <c r="AH988" s="77">
        <f t="shared" si="129"/>
        <v>0</v>
      </c>
      <c r="AI988" s="77">
        <f t="shared" si="129"/>
        <v>0</v>
      </c>
      <c r="AJ988" s="203"/>
      <c r="AK988" s="203"/>
      <c r="AL988" s="203"/>
      <c r="AM988" s="203"/>
      <c r="AN988" t="s">
        <v>475</v>
      </c>
      <c r="AO988" t="s">
        <v>475</v>
      </c>
      <c r="AP988" t="s">
        <v>475</v>
      </c>
    </row>
    <row r="989" spans="1:42" customFormat="1" x14ac:dyDescent="0.25">
      <c r="A989" s="198">
        <v>45291</v>
      </c>
      <c r="B989" t="s">
        <v>2640</v>
      </c>
      <c r="C989" t="s">
        <v>2641</v>
      </c>
      <c r="D989" s="5">
        <f t="shared" si="136"/>
        <v>1459.1200000000026</v>
      </c>
      <c r="E989" s="199">
        <v>1</v>
      </c>
      <c r="F989" s="5">
        <v>20550.04</v>
      </c>
      <c r="G989" s="5">
        <v>19090.919999999998</v>
      </c>
      <c r="H989" s="1" t="s">
        <v>24</v>
      </c>
      <c r="I989" t="s">
        <v>473</v>
      </c>
      <c r="J989" t="s">
        <v>474</v>
      </c>
      <c r="K989">
        <v>0</v>
      </c>
      <c r="L989" t="s">
        <v>473</v>
      </c>
      <c r="M989" t="s">
        <v>473</v>
      </c>
      <c r="N989" t="s">
        <v>23</v>
      </c>
      <c r="O989" s="5" t="str">
        <f t="shared" si="131"/>
        <v>N</v>
      </c>
      <c r="P989" t="s">
        <v>475</v>
      </c>
      <c r="Q989" s="200" t="s">
        <v>475</v>
      </c>
      <c r="R989" s="200" t="str">
        <f t="shared" si="137"/>
        <v/>
      </c>
      <c r="S989" s="201"/>
      <c r="T989" t="s">
        <v>475</v>
      </c>
      <c r="U989" s="201"/>
      <c r="W989" s="201"/>
      <c r="X989" s="202">
        <v>0</v>
      </c>
      <c r="Y989" s="200" t="s">
        <v>475</v>
      </c>
      <c r="Z989" s="5" t="s">
        <v>475</v>
      </c>
      <c r="AA989" s="200" t="str">
        <f t="shared" si="132"/>
        <v/>
      </c>
      <c r="AB989" s="200" t="str">
        <f t="shared" si="133"/>
        <v/>
      </c>
      <c r="AC989" s="201"/>
      <c r="AD989" s="201"/>
      <c r="AE989" s="77">
        <f t="shared" si="134"/>
        <v>0</v>
      </c>
      <c r="AF989" s="77">
        <f t="shared" si="135"/>
        <v>0</v>
      </c>
      <c r="AG989" s="77">
        <f t="array" ref="AG989">IFERROR($D989*U,0)</f>
        <v>0</v>
      </c>
      <c r="AH989" s="77">
        <f t="shared" ref="AH989:AI1052" si="138">IFERROR($D989*AA989,0)</f>
        <v>0</v>
      </c>
      <c r="AI989" s="77">
        <f t="shared" si="138"/>
        <v>0</v>
      </c>
      <c r="AJ989" s="203"/>
      <c r="AK989" s="203"/>
      <c r="AL989" s="203"/>
      <c r="AM989" s="203"/>
      <c r="AN989" t="s">
        <v>475</v>
      </c>
      <c r="AO989" t="s">
        <v>475</v>
      </c>
      <c r="AP989" t="s">
        <v>475</v>
      </c>
    </row>
    <row r="990" spans="1:42" customFormat="1" x14ac:dyDescent="0.25">
      <c r="A990" s="198">
        <v>45291</v>
      </c>
      <c r="B990" t="s">
        <v>2642</v>
      </c>
      <c r="C990" t="s">
        <v>2643</v>
      </c>
      <c r="D990" s="5">
        <f t="shared" si="136"/>
        <v>0</v>
      </c>
      <c r="E990" s="199">
        <v>1</v>
      </c>
      <c r="F990" s="5">
        <v>37287.620000000003</v>
      </c>
      <c r="G990" s="5">
        <v>38566.31</v>
      </c>
      <c r="H990" s="1" t="s">
        <v>23</v>
      </c>
      <c r="I990" t="s">
        <v>500</v>
      </c>
      <c r="J990" t="s">
        <v>474</v>
      </c>
      <c r="K990">
        <v>0</v>
      </c>
      <c r="L990" t="s">
        <v>500</v>
      </c>
      <c r="N990" t="s">
        <v>23</v>
      </c>
      <c r="O990" s="5" t="str">
        <f t="shared" si="131"/>
        <v>N</v>
      </c>
      <c r="P990" t="s">
        <v>475</v>
      </c>
      <c r="Q990" s="200" t="s">
        <v>475</v>
      </c>
      <c r="R990" s="200" t="str">
        <f t="shared" si="137"/>
        <v/>
      </c>
      <c r="S990" s="201"/>
      <c r="T990" t="s">
        <v>475</v>
      </c>
      <c r="U990" s="201"/>
      <c r="W990" s="201"/>
      <c r="X990" s="202">
        <v>0</v>
      </c>
      <c r="Y990" s="200" t="s">
        <v>475</v>
      </c>
      <c r="Z990" s="5" t="s">
        <v>475</v>
      </c>
      <c r="AA990" s="200" t="str">
        <f t="shared" si="132"/>
        <v/>
      </c>
      <c r="AB990" s="200" t="str">
        <f t="shared" si="133"/>
        <v/>
      </c>
      <c r="AC990" s="201"/>
      <c r="AD990" s="201"/>
      <c r="AE990" s="77">
        <f t="shared" si="134"/>
        <v>0</v>
      </c>
      <c r="AF990" s="77">
        <f t="shared" si="135"/>
        <v>0</v>
      </c>
      <c r="AG990" s="77">
        <f t="array" ref="AG990">IFERROR($D990*U,0)</f>
        <v>0</v>
      </c>
      <c r="AH990" s="77">
        <f t="shared" si="138"/>
        <v>0</v>
      </c>
      <c r="AI990" s="77">
        <f t="shared" si="138"/>
        <v>0</v>
      </c>
      <c r="AJ990" s="203"/>
      <c r="AK990" s="203"/>
      <c r="AL990" s="203"/>
      <c r="AM990" s="203"/>
      <c r="AN990" t="s">
        <v>475</v>
      </c>
      <c r="AO990" t="s">
        <v>475</v>
      </c>
      <c r="AP990" t="s">
        <v>475</v>
      </c>
    </row>
    <row r="991" spans="1:42" customFormat="1" x14ac:dyDescent="0.25">
      <c r="A991" s="198">
        <v>45291</v>
      </c>
      <c r="B991" t="s">
        <v>2644</v>
      </c>
      <c r="C991" t="s">
        <v>2645</v>
      </c>
      <c r="D991" s="5">
        <f t="shared" si="136"/>
        <v>16.599999999999966</v>
      </c>
      <c r="E991" s="199">
        <v>1</v>
      </c>
      <c r="F991" s="5">
        <v>281.82</v>
      </c>
      <c r="G991" s="5">
        <v>265.22000000000003</v>
      </c>
      <c r="H991" s="1" t="s">
        <v>24</v>
      </c>
      <c r="I991" t="s">
        <v>473</v>
      </c>
      <c r="J991" t="s">
        <v>474</v>
      </c>
      <c r="K991">
        <v>0</v>
      </c>
      <c r="L991" t="s">
        <v>473</v>
      </c>
      <c r="M991" t="s">
        <v>473</v>
      </c>
      <c r="N991" t="s">
        <v>23</v>
      </c>
      <c r="O991" s="5" t="str">
        <f t="shared" si="131"/>
        <v>N</v>
      </c>
      <c r="P991" t="s">
        <v>475</v>
      </c>
      <c r="Q991" s="200" t="s">
        <v>475</v>
      </c>
      <c r="R991" s="200" t="str">
        <f t="shared" si="137"/>
        <v/>
      </c>
      <c r="S991" s="201"/>
      <c r="T991" t="s">
        <v>475</v>
      </c>
      <c r="U991" s="201"/>
      <c r="W991" s="201"/>
      <c r="X991" s="202">
        <v>0</v>
      </c>
      <c r="Y991" s="200" t="s">
        <v>475</v>
      </c>
      <c r="Z991" s="5" t="s">
        <v>475</v>
      </c>
      <c r="AA991" s="200" t="str">
        <f t="shared" si="132"/>
        <v/>
      </c>
      <c r="AB991" s="200" t="str">
        <f t="shared" si="133"/>
        <v/>
      </c>
      <c r="AC991" s="201"/>
      <c r="AD991" s="201"/>
      <c r="AE991" s="77">
        <f t="shared" si="134"/>
        <v>0</v>
      </c>
      <c r="AF991" s="77">
        <f t="shared" si="135"/>
        <v>0</v>
      </c>
      <c r="AG991" s="77">
        <f t="array" ref="AG991">IFERROR($D991*U,0)</f>
        <v>0</v>
      </c>
      <c r="AH991" s="77">
        <f t="shared" si="138"/>
        <v>0</v>
      </c>
      <c r="AI991" s="77">
        <f t="shared" si="138"/>
        <v>0</v>
      </c>
      <c r="AJ991" s="203"/>
      <c r="AK991" s="203"/>
      <c r="AL991" s="203"/>
      <c r="AM991" s="203"/>
      <c r="AN991" t="s">
        <v>475</v>
      </c>
      <c r="AO991" t="s">
        <v>475</v>
      </c>
      <c r="AP991" t="s">
        <v>475</v>
      </c>
    </row>
    <row r="992" spans="1:42" customFormat="1" x14ac:dyDescent="0.25">
      <c r="A992" s="198">
        <v>45291</v>
      </c>
      <c r="B992" t="s">
        <v>2646</v>
      </c>
      <c r="C992" t="s">
        <v>2647</v>
      </c>
      <c r="D992" s="5">
        <f t="shared" si="136"/>
        <v>1498.3500000000058</v>
      </c>
      <c r="E992" s="199">
        <v>1</v>
      </c>
      <c r="F992" s="5">
        <v>134824.4</v>
      </c>
      <c r="G992" s="5">
        <v>133326.04999999999</v>
      </c>
      <c r="H992" s="1" t="s">
        <v>24</v>
      </c>
      <c r="I992" t="s">
        <v>473</v>
      </c>
      <c r="J992" t="s">
        <v>474</v>
      </c>
      <c r="K992">
        <v>0</v>
      </c>
      <c r="L992" t="s">
        <v>473</v>
      </c>
      <c r="M992" t="s">
        <v>473</v>
      </c>
      <c r="N992" t="s">
        <v>23</v>
      </c>
      <c r="O992" s="5" t="str">
        <f t="shared" si="131"/>
        <v>N</v>
      </c>
      <c r="P992" t="s">
        <v>475</v>
      </c>
      <c r="Q992" s="200" t="s">
        <v>475</v>
      </c>
      <c r="R992" s="200" t="str">
        <f t="shared" si="137"/>
        <v/>
      </c>
      <c r="S992" s="201"/>
      <c r="T992" t="s">
        <v>475</v>
      </c>
      <c r="U992" s="201"/>
      <c r="W992" s="201"/>
      <c r="X992" s="202">
        <v>0</v>
      </c>
      <c r="Y992" s="200" t="s">
        <v>475</v>
      </c>
      <c r="Z992" s="5" t="s">
        <v>475</v>
      </c>
      <c r="AA992" s="200" t="str">
        <f t="shared" si="132"/>
        <v/>
      </c>
      <c r="AB992" s="200" t="str">
        <f t="shared" si="133"/>
        <v/>
      </c>
      <c r="AC992" s="201"/>
      <c r="AD992" s="201"/>
      <c r="AE992" s="77">
        <f t="shared" si="134"/>
        <v>0</v>
      </c>
      <c r="AF992" s="77">
        <f t="shared" si="135"/>
        <v>0</v>
      </c>
      <c r="AG992" s="77">
        <f t="array" ref="AG992">IFERROR($D992*U,0)</f>
        <v>0</v>
      </c>
      <c r="AH992" s="77">
        <f t="shared" si="138"/>
        <v>0</v>
      </c>
      <c r="AI992" s="77">
        <f t="shared" si="138"/>
        <v>0</v>
      </c>
      <c r="AJ992" s="203"/>
      <c r="AK992" s="203"/>
      <c r="AL992" s="203"/>
      <c r="AM992" s="203"/>
      <c r="AN992" t="s">
        <v>475</v>
      </c>
      <c r="AO992" t="s">
        <v>475</v>
      </c>
      <c r="AP992" t="s">
        <v>475</v>
      </c>
    </row>
    <row r="993" spans="1:43" customFormat="1" x14ac:dyDescent="0.25">
      <c r="A993" s="198">
        <v>45291</v>
      </c>
      <c r="B993" t="s">
        <v>2648</v>
      </c>
      <c r="C993" t="s">
        <v>2649</v>
      </c>
      <c r="D993" s="5">
        <f t="shared" si="136"/>
        <v>0</v>
      </c>
      <c r="E993" s="199">
        <v>1</v>
      </c>
      <c r="F993" s="5">
        <v>61390</v>
      </c>
      <c r="G993" s="5">
        <v>87570</v>
      </c>
      <c r="H993" s="1" t="s">
        <v>23</v>
      </c>
      <c r="I993" t="s">
        <v>500</v>
      </c>
      <c r="J993" t="s">
        <v>1422</v>
      </c>
      <c r="K993">
        <v>0</v>
      </c>
      <c r="L993" t="s">
        <v>500</v>
      </c>
      <c r="M993" s="208" t="s">
        <v>483</v>
      </c>
      <c r="N993" t="s">
        <v>23</v>
      </c>
      <c r="O993" s="5" t="str">
        <f t="shared" si="131"/>
        <v>N</v>
      </c>
      <c r="P993" s="208" t="s">
        <v>487</v>
      </c>
      <c r="Q993" s="200" t="s">
        <v>475</v>
      </c>
      <c r="R993" s="200" t="str">
        <f t="shared" si="137"/>
        <v/>
      </c>
      <c r="S993" s="201"/>
      <c r="T993" t="s">
        <v>475</v>
      </c>
      <c r="U993" s="201"/>
      <c r="W993" s="201"/>
      <c r="X993" s="202">
        <v>0</v>
      </c>
      <c r="Y993" s="200" t="s">
        <v>475</v>
      </c>
      <c r="Z993" s="5" t="s">
        <v>475</v>
      </c>
      <c r="AA993" s="200" t="str">
        <f t="shared" si="132"/>
        <v/>
      </c>
      <c r="AB993" s="200" t="str">
        <f t="shared" si="133"/>
        <v/>
      </c>
      <c r="AC993" s="201"/>
      <c r="AD993" s="201"/>
      <c r="AE993" s="77">
        <f t="shared" si="134"/>
        <v>0</v>
      </c>
      <c r="AF993" s="77">
        <f t="shared" si="135"/>
        <v>0</v>
      </c>
      <c r="AG993" s="77">
        <f t="array" ref="AG993">IFERROR($D993*U,0)</f>
        <v>0</v>
      </c>
      <c r="AH993" s="77">
        <f t="shared" si="138"/>
        <v>0</v>
      </c>
      <c r="AI993" s="77">
        <f t="shared" si="138"/>
        <v>0</v>
      </c>
      <c r="AJ993" s="203"/>
      <c r="AK993" s="203"/>
      <c r="AL993" s="203"/>
      <c r="AM993" s="203"/>
      <c r="AN993" t="s">
        <v>25</v>
      </c>
      <c r="AO993" t="s">
        <v>2650</v>
      </c>
      <c r="AP993" t="s">
        <v>2651</v>
      </c>
      <c r="AQ993" s="208" t="s">
        <v>490</v>
      </c>
    </row>
    <row r="994" spans="1:43" customFormat="1" x14ac:dyDescent="0.25">
      <c r="A994" s="198">
        <v>45291</v>
      </c>
      <c r="B994" t="s">
        <v>2652</v>
      </c>
      <c r="C994" t="s">
        <v>2653</v>
      </c>
      <c r="D994" s="5">
        <f t="shared" si="136"/>
        <v>0</v>
      </c>
      <c r="E994" s="199">
        <v>1</v>
      </c>
      <c r="F994" s="5">
        <v>12209.78</v>
      </c>
      <c r="G994" s="5">
        <v>78066.8</v>
      </c>
      <c r="H994" s="1" t="s">
        <v>23</v>
      </c>
      <c r="I994" t="s">
        <v>500</v>
      </c>
      <c r="J994" t="s">
        <v>474</v>
      </c>
      <c r="K994">
        <v>0</v>
      </c>
      <c r="L994" t="s">
        <v>500</v>
      </c>
      <c r="N994" t="s">
        <v>23</v>
      </c>
      <c r="O994" s="5" t="str">
        <f t="shared" si="131"/>
        <v>N</v>
      </c>
      <c r="P994" t="s">
        <v>475</v>
      </c>
      <c r="Q994" s="200" t="s">
        <v>475</v>
      </c>
      <c r="R994" s="200" t="str">
        <f t="shared" si="137"/>
        <v/>
      </c>
      <c r="S994" s="201"/>
      <c r="T994" t="s">
        <v>475</v>
      </c>
      <c r="U994" s="201"/>
      <c r="W994" s="201"/>
      <c r="X994" s="202">
        <v>0</v>
      </c>
      <c r="Y994" s="200" t="s">
        <v>475</v>
      </c>
      <c r="Z994" s="5" t="s">
        <v>475</v>
      </c>
      <c r="AA994" s="200" t="str">
        <f t="shared" si="132"/>
        <v/>
      </c>
      <c r="AB994" s="200" t="str">
        <f t="shared" si="133"/>
        <v/>
      </c>
      <c r="AC994" s="201"/>
      <c r="AD994" s="201"/>
      <c r="AE994" s="77">
        <f t="shared" si="134"/>
        <v>0</v>
      </c>
      <c r="AF994" s="77">
        <f t="shared" si="135"/>
        <v>0</v>
      </c>
      <c r="AG994" s="77">
        <f t="array" ref="AG994">IFERROR($D994*U,0)</f>
        <v>0</v>
      </c>
      <c r="AH994" s="77">
        <f t="shared" si="138"/>
        <v>0</v>
      </c>
      <c r="AI994" s="77">
        <f t="shared" si="138"/>
        <v>0</v>
      </c>
      <c r="AJ994" s="203"/>
      <c r="AK994" s="203"/>
      <c r="AL994" s="203"/>
      <c r="AM994" s="203"/>
      <c r="AN994" t="s">
        <v>475</v>
      </c>
      <c r="AO994" t="s">
        <v>475</v>
      </c>
      <c r="AP994" t="s">
        <v>475</v>
      </c>
    </row>
    <row r="995" spans="1:43" customFormat="1" x14ac:dyDescent="0.25">
      <c r="A995" s="198">
        <v>45291</v>
      </c>
      <c r="B995" t="s">
        <v>2654</v>
      </c>
      <c r="C995" t="s">
        <v>2655</v>
      </c>
      <c r="D995" s="5">
        <f t="shared" si="136"/>
        <v>2116524.7699999996</v>
      </c>
      <c r="E995" s="199">
        <v>1</v>
      </c>
      <c r="F995" s="5">
        <v>2693098.2399999998</v>
      </c>
      <c r="G995" s="5">
        <v>576573.47</v>
      </c>
      <c r="H995" s="1" t="s">
        <v>23</v>
      </c>
      <c r="I995" t="s">
        <v>500</v>
      </c>
      <c r="J995" t="s">
        <v>504</v>
      </c>
      <c r="K995">
        <v>1</v>
      </c>
      <c r="L995" t="s">
        <v>500</v>
      </c>
      <c r="N995" t="s">
        <v>24</v>
      </c>
      <c r="O995" s="5" t="str">
        <f t="shared" si="131"/>
        <v>N</v>
      </c>
      <c r="P995" t="s">
        <v>475</v>
      </c>
      <c r="Q995" s="200" t="s">
        <v>475</v>
      </c>
      <c r="R995" s="200" t="str">
        <f t="shared" si="137"/>
        <v/>
      </c>
      <c r="S995" s="201"/>
      <c r="T995" t="s">
        <v>475</v>
      </c>
      <c r="U995" s="201"/>
      <c r="W995" s="201"/>
      <c r="X995" s="202">
        <v>0</v>
      </c>
      <c r="Y995" s="200" t="s">
        <v>475</v>
      </c>
      <c r="Z995" s="5" t="s">
        <v>475</v>
      </c>
      <c r="AA995" s="200" t="str">
        <f t="shared" si="132"/>
        <v/>
      </c>
      <c r="AB995" s="200" t="str">
        <f t="shared" si="133"/>
        <v/>
      </c>
      <c r="AC995" s="201"/>
      <c r="AD995" s="201"/>
      <c r="AE995" s="77">
        <f t="shared" si="134"/>
        <v>0</v>
      </c>
      <c r="AF995" s="77">
        <f t="shared" si="135"/>
        <v>0</v>
      </c>
      <c r="AG995" s="77">
        <f t="array" ref="AG995">IFERROR($D995*U,0)</f>
        <v>0</v>
      </c>
      <c r="AH995" s="77">
        <f t="shared" si="138"/>
        <v>0</v>
      </c>
      <c r="AI995" s="77">
        <f t="shared" si="138"/>
        <v>0</v>
      </c>
      <c r="AJ995" s="203"/>
      <c r="AK995" s="203"/>
      <c r="AL995" s="203"/>
      <c r="AM995" s="203"/>
      <c r="AN995" t="s">
        <v>475</v>
      </c>
      <c r="AO995" t="s">
        <v>475</v>
      </c>
      <c r="AP995" t="s">
        <v>475</v>
      </c>
    </row>
    <row r="996" spans="1:43" customFormat="1" x14ac:dyDescent="0.25">
      <c r="A996" s="198">
        <v>45291</v>
      </c>
      <c r="B996" t="s">
        <v>2656</v>
      </c>
      <c r="C996" t="s">
        <v>2657</v>
      </c>
      <c r="D996" s="5">
        <f t="shared" si="136"/>
        <v>1067189.76</v>
      </c>
      <c r="E996" s="199">
        <v>0</v>
      </c>
      <c r="F996" s="5">
        <v>1067189.76</v>
      </c>
      <c r="G996" s="5">
        <v>0</v>
      </c>
      <c r="H996" s="1" t="s">
        <v>24</v>
      </c>
      <c r="I996" t="s">
        <v>473</v>
      </c>
      <c r="J996" t="s">
        <v>474</v>
      </c>
      <c r="K996">
        <v>0</v>
      </c>
      <c r="L996" t="s">
        <v>473</v>
      </c>
      <c r="M996" t="s">
        <v>473</v>
      </c>
      <c r="N996" t="s">
        <v>23</v>
      </c>
      <c r="O996" s="5" t="str">
        <f t="shared" si="131"/>
        <v>N</v>
      </c>
      <c r="P996" t="s">
        <v>475</v>
      </c>
      <c r="Q996" s="200" t="s">
        <v>475</v>
      </c>
      <c r="R996" s="200" t="str">
        <f t="shared" si="137"/>
        <v/>
      </c>
      <c r="S996" s="201"/>
      <c r="T996" t="s">
        <v>475</v>
      </c>
      <c r="U996" s="201"/>
      <c r="W996" s="201"/>
      <c r="X996" s="202">
        <v>0</v>
      </c>
      <c r="Y996" s="200" t="s">
        <v>475</v>
      </c>
      <c r="Z996" s="5" t="s">
        <v>475</v>
      </c>
      <c r="AA996" s="200" t="str">
        <f t="shared" si="132"/>
        <v/>
      </c>
      <c r="AB996" s="200" t="str">
        <f t="shared" si="133"/>
        <v/>
      </c>
      <c r="AC996" s="201"/>
      <c r="AD996" s="201"/>
      <c r="AE996" s="77">
        <f t="shared" si="134"/>
        <v>0</v>
      </c>
      <c r="AF996" s="77">
        <f t="shared" si="135"/>
        <v>0</v>
      </c>
      <c r="AG996" s="77">
        <f t="array" ref="AG996">IFERROR($D996*U,0)</f>
        <v>0</v>
      </c>
      <c r="AH996" s="77">
        <f t="shared" si="138"/>
        <v>0</v>
      </c>
      <c r="AI996" s="77">
        <f t="shared" si="138"/>
        <v>0</v>
      </c>
      <c r="AJ996" s="203"/>
      <c r="AK996" s="203"/>
      <c r="AL996" s="203"/>
      <c r="AM996" s="203"/>
      <c r="AN996" t="s">
        <v>475</v>
      </c>
      <c r="AO996" t="s">
        <v>475</v>
      </c>
      <c r="AP996" t="s">
        <v>475</v>
      </c>
    </row>
    <row r="997" spans="1:43" customFormat="1" x14ac:dyDescent="0.25">
      <c r="A997" s="198">
        <v>45291</v>
      </c>
      <c r="B997" t="s">
        <v>2658</v>
      </c>
      <c r="C997" t="s">
        <v>2659</v>
      </c>
      <c r="D997" s="5">
        <f t="shared" si="136"/>
        <v>0</v>
      </c>
      <c r="E997" s="199">
        <v>1</v>
      </c>
      <c r="F997" s="5">
        <v>9840.42</v>
      </c>
      <c r="G997" s="5">
        <v>9959.4599999999991</v>
      </c>
      <c r="H997" s="1" t="s">
        <v>23</v>
      </c>
      <c r="I997" t="s">
        <v>500</v>
      </c>
      <c r="J997" t="s">
        <v>474</v>
      </c>
      <c r="K997">
        <v>0</v>
      </c>
      <c r="L997" t="s">
        <v>500</v>
      </c>
      <c r="N997" t="s">
        <v>23</v>
      </c>
      <c r="O997" s="5" t="str">
        <f t="shared" si="131"/>
        <v>N</v>
      </c>
      <c r="P997" t="s">
        <v>475</v>
      </c>
      <c r="Q997" s="200" t="s">
        <v>475</v>
      </c>
      <c r="R997" s="200" t="str">
        <f t="shared" si="137"/>
        <v/>
      </c>
      <c r="S997" s="201"/>
      <c r="T997" t="s">
        <v>475</v>
      </c>
      <c r="U997" s="201"/>
      <c r="W997" s="201"/>
      <c r="X997" s="202">
        <v>0</v>
      </c>
      <c r="Y997" s="200" t="s">
        <v>475</v>
      </c>
      <c r="Z997" s="5" t="s">
        <v>475</v>
      </c>
      <c r="AA997" s="200" t="str">
        <f t="shared" si="132"/>
        <v/>
      </c>
      <c r="AB997" s="200" t="str">
        <f t="shared" si="133"/>
        <v/>
      </c>
      <c r="AC997" s="201"/>
      <c r="AD997" s="201"/>
      <c r="AE997" s="77">
        <f t="shared" si="134"/>
        <v>0</v>
      </c>
      <c r="AF997" s="77">
        <f t="shared" si="135"/>
        <v>0</v>
      </c>
      <c r="AG997" s="77">
        <f t="array" ref="AG997">IFERROR($D997*U,0)</f>
        <v>0</v>
      </c>
      <c r="AH997" s="77">
        <f t="shared" si="138"/>
        <v>0</v>
      </c>
      <c r="AI997" s="77">
        <f t="shared" si="138"/>
        <v>0</v>
      </c>
      <c r="AJ997" s="203"/>
      <c r="AK997" s="203"/>
      <c r="AL997" s="203"/>
      <c r="AM997" s="203"/>
      <c r="AN997" t="s">
        <v>475</v>
      </c>
      <c r="AO997" t="s">
        <v>475</v>
      </c>
      <c r="AP997" t="s">
        <v>475</v>
      </c>
    </row>
    <row r="998" spans="1:43" customFormat="1" x14ac:dyDescent="0.25">
      <c r="A998" s="198">
        <v>45291</v>
      </c>
      <c r="B998" t="s">
        <v>2660</v>
      </c>
      <c r="C998" t="s">
        <v>2661</v>
      </c>
      <c r="D998" s="5">
        <f t="shared" si="136"/>
        <v>0</v>
      </c>
      <c r="E998" s="199">
        <v>1</v>
      </c>
      <c r="F998" s="5">
        <v>32907.919999999998</v>
      </c>
      <c r="G998" s="5">
        <v>33628.93</v>
      </c>
      <c r="H998" s="1" t="s">
        <v>23</v>
      </c>
      <c r="I998" t="s">
        <v>500</v>
      </c>
      <c r="J998" t="s">
        <v>474</v>
      </c>
      <c r="K998">
        <v>0</v>
      </c>
      <c r="L998" t="s">
        <v>500</v>
      </c>
      <c r="N998" t="s">
        <v>23</v>
      </c>
      <c r="O998" s="5" t="str">
        <f t="shared" si="131"/>
        <v>N</v>
      </c>
      <c r="P998" t="s">
        <v>475</v>
      </c>
      <c r="Q998" s="200" t="s">
        <v>475</v>
      </c>
      <c r="R998" s="200" t="str">
        <f t="shared" si="137"/>
        <v/>
      </c>
      <c r="S998" s="201"/>
      <c r="T998" t="s">
        <v>475</v>
      </c>
      <c r="U998" s="201"/>
      <c r="W998" s="201"/>
      <c r="X998" s="202">
        <v>0</v>
      </c>
      <c r="Y998" s="200" t="s">
        <v>475</v>
      </c>
      <c r="Z998" s="5" t="s">
        <v>475</v>
      </c>
      <c r="AA998" s="200" t="str">
        <f t="shared" si="132"/>
        <v/>
      </c>
      <c r="AB998" s="200" t="str">
        <f t="shared" si="133"/>
        <v/>
      </c>
      <c r="AC998" s="201"/>
      <c r="AD998" s="201"/>
      <c r="AE998" s="77">
        <f t="shared" si="134"/>
        <v>0</v>
      </c>
      <c r="AF998" s="77">
        <f t="shared" si="135"/>
        <v>0</v>
      </c>
      <c r="AG998" s="77">
        <f t="array" ref="AG998">IFERROR($D998*U,0)</f>
        <v>0</v>
      </c>
      <c r="AH998" s="77">
        <f t="shared" si="138"/>
        <v>0</v>
      </c>
      <c r="AI998" s="77">
        <f t="shared" si="138"/>
        <v>0</v>
      </c>
      <c r="AJ998" s="203"/>
      <c r="AK998" s="203"/>
      <c r="AL998" s="203"/>
      <c r="AM998" s="203"/>
      <c r="AN998" t="s">
        <v>475</v>
      </c>
      <c r="AO998" t="s">
        <v>475</v>
      </c>
      <c r="AP998" t="s">
        <v>475</v>
      </c>
    </row>
    <row r="999" spans="1:43" customFormat="1" x14ac:dyDescent="0.25">
      <c r="A999" s="198">
        <v>45291</v>
      </c>
      <c r="B999" t="s">
        <v>2662</v>
      </c>
      <c r="C999" t="s">
        <v>2663</v>
      </c>
      <c r="D999" s="5">
        <f t="shared" si="136"/>
        <v>298853.46000000002</v>
      </c>
      <c r="E999" s="199">
        <v>0</v>
      </c>
      <c r="F999" s="5">
        <v>298853.46000000002</v>
      </c>
      <c r="G999" s="5">
        <v>0</v>
      </c>
      <c r="H999" s="1" t="s">
        <v>23</v>
      </c>
      <c r="I999" t="s">
        <v>500</v>
      </c>
      <c r="J999" t="s">
        <v>567</v>
      </c>
      <c r="K999">
        <v>0</v>
      </c>
      <c r="L999" t="s">
        <v>500</v>
      </c>
      <c r="N999" t="s">
        <v>23</v>
      </c>
      <c r="O999" s="5" t="str">
        <f t="shared" si="131"/>
        <v>N</v>
      </c>
      <c r="P999" t="s">
        <v>475</v>
      </c>
      <c r="Q999" s="200" t="s">
        <v>475</v>
      </c>
      <c r="R999" s="200" t="str">
        <f t="shared" si="137"/>
        <v/>
      </c>
      <c r="S999" s="201"/>
      <c r="T999" t="s">
        <v>475</v>
      </c>
      <c r="U999" s="201"/>
      <c r="W999" s="201"/>
      <c r="X999" s="202">
        <v>0</v>
      </c>
      <c r="Y999" s="200" t="s">
        <v>475</v>
      </c>
      <c r="Z999" s="5" t="s">
        <v>475</v>
      </c>
      <c r="AA999" s="200" t="str">
        <f t="shared" si="132"/>
        <v/>
      </c>
      <c r="AB999" s="200" t="str">
        <f t="shared" si="133"/>
        <v/>
      </c>
      <c r="AC999" s="201"/>
      <c r="AD999" s="201"/>
      <c r="AE999" s="77">
        <f t="shared" si="134"/>
        <v>0</v>
      </c>
      <c r="AF999" s="77">
        <f t="shared" si="135"/>
        <v>0</v>
      </c>
      <c r="AG999" s="77">
        <f t="array" ref="AG999">IFERROR($D999*U,0)</f>
        <v>0</v>
      </c>
      <c r="AH999" s="77">
        <f t="shared" si="138"/>
        <v>0</v>
      </c>
      <c r="AI999" s="77">
        <f t="shared" si="138"/>
        <v>0</v>
      </c>
      <c r="AJ999" s="203"/>
      <c r="AK999" s="203"/>
      <c r="AL999" s="203"/>
      <c r="AM999" s="203"/>
      <c r="AN999" t="s">
        <v>475</v>
      </c>
      <c r="AO999" t="s">
        <v>475</v>
      </c>
      <c r="AP999" t="s">
        <v>475</v>
      </c>
    </row>
    <row r="1000" spans="1:43" customFormat="1" x14ac:dyDescent="0.25">
      <c r="A1000" s="198">
        <v>45291</v>
      </c>
      <c r="B1000" t="s">
        <v>2664</v>
      </c>
      <c r="C1000" t="s">
        <v>2665</v>
      </c>
      <c r="D1000" s="5">
        <f t="shared" si="136"/>
        <v>1336.7399999999998</v>
      </c>
      <c r="E1000" s="199">
        <v>1</v>
      </c>
      <c r="F1000" s="5">
        <v>11022.35</v>
      </c>
      <c r="G1000" s="5">
        <v>9685.61</v>
      </c>
      <c r="H1000" s="1" t="s">
        <v>24</v>
      </c>
      <c r="I1000" t="s">
        <v>473</v>
      </c>
      <c r="J1000" t="s">
        <v>474</v>
      </c>
      <c r="K1000">
        <v>0</v>
      </c>
      <c r="L1000" t="s">
        <v>473</v>
      </c>
      <c r="M1000" t="s">
        <v>473</v>
      </c>
      <c r="N1000" t="s">
        <v>23</v>
      </c>
      <c r="O1000" s="5" t="str">
        <f t="shared" si="131"/>
        <v>N</v>
      </c>
      <c r="P1000" t="s">
        <v>475</v>
      </c>
      <c r="Q1000" s="200" t="s">
        <v>475</v>
      </c>
      <c r="R1000" s="200" t="str">
        <f t="shared" si="137"/>
        <v/>
      </c>
      <c r="S1000" s="201"/>
      <c r="T1000" t="s">
        <v>475</v>
      </c>
      <c r="U1000" s="201"/>
      <c r="W1000" s="201"/>
      <c r="X1000" s="202">
        <v>0</v>
      </c>
      <c r="Y1000" s="200" t="s">
        <v>475</v>
      </c>
      <c r="Z1000" s="5" t="s">
        <v>475</v>
      </c>
      <c r="AA1000" s="200" t="str">
        <f t="shared" si="132"/>
        <v/>
      </c>
      <c r="AB1000" s="200" t="str">
        <f t="shared" si="133"/>
        <v/>
      </c>
      <c r="AC1000" s="201"/>
      <c r="AD1000" s="201"/>
      <c r="AE1000" s="77">
        <f t="shared" si="134"/>
        <v>0</v>
      </c>
      <c r="AF1000" s="77">
        <f t="shared" si="135"/>
        <v>0</v>
      </c>
      <c r="AG1000" s="77">
        <f t="array" ref="AG1000">IFERROR($D1000*U,0)</f>
        <v>0</v>
      </c>
      <c r="AH1000" s="77">
        <f t="shared" si="138"/>
        <v>0</v>
      </c>
      <c r="AI1000" s="77">
        <f t="shared" si="138"/>
        <v>0</v>
      </c>
      <c r="AJ1000" s="203"/>
      <c r="AK1000" s="203"/>
      <c r="AL1000" s="203"/>
      <c r="AM1000" s="203"/>
      <c r="AN1000" t="s">
        <v>475</v>
      </c>
      <c r="AO1000" t="s">
        <v>475</v>
      </c>
      <c r="AP1000" t="s">
        <v>475</v>
      </c>
    </row>
    <row r="1001" spans="1:43" customFormat="1" x14ac:dyDescent="0.25">
      <c r="A1001" s="198">
        <v>45291</v>
      </c>
      <c r="B1001" t="s">
        <v>2666</v>
      </c>
      <c r="C1001" t="s">
        <v>2667</v>
      </c>
      <c r="D1001" s="5">
        <f t="shared" si="136"/>
        <v>0</v>
      </c>
      <c r="E1001" s="199">
        <v>1</v>
      </c>
      <c r="F1001" s="5">
        <v>1039483.25</v>
      </c>
      <c r="G1001" s="5">
        <v>2305845.5</v>
      </c>
      <c r="H1001" s="1" t="s">
        <v>24</v>
      </c>
      <c r="I1001" t="s">
        <v>473</v>
      </c>
      <c r="J1001" t="s">
        <v>474</v>
      </c>
      <c r="K1001">
        <v>0</v>
      </c>
      <c r="L1001" t="s">
        <v>473</v>
      </c>
      <c r="M1001" t="s">
        <v>473</v>
      </c>
      <c r="N1001" t="s">
        <v>23</v>
      </c>
      <c r="O1001" s="5" t="str">
        <f t="shared" si="131"/>
        <v>N</v>
      </c>
      <c r="P1001" t="s">
        <v>475</v>
      </c>
      <c r="Q1001" s="200" t="s">
        <v>475</v>
      </c>
      <c r="R1001" s="200" t="str">
        <f t="shared" si="137"/>
        <v/>
      </c>
      <c r="S1001" s="201"/>
      <c r="T1001" t="s">
        <v>475</v>
      </c>
      <c r="U1001" s="201"/>
      <c r="W1001" s="201"/>
      <c r="X1001" s="202">
        <v>0</v>
      </c>
      <c r="Y1001" s="200" t="s">
        <v>475</v>
      </c>
      <c r="Z1001" s="5" t="s">
        <v>475</v>
      </c>
      <c r="AA1001" s="200" t="str">
        <f t="shared" si="132"/>
        <v/>
      </c>
      <c r="AB1001" s="200" t="str">
        <f t="shared" si="133"/>
        <v/>
      </c>
      <c r="AC1001" s="201"/>
      <c r="AD1001" s="201"/>
      <c r="AE1001" s="77">
        <f t="shared" si="134"/>
        <v>0</v>
      </c>
      <c r="AF1001" s="77">
        <f t="shared" si="135"/>
        <v>0</v>
      </c>
      <c r="AG1001" s="77">
        <f t="array" ref="AG1001">IFERROR($D1001*U,0)</f>
        <v>0</v>
      </c>
      <c r="AH1001" s="77">
        <f t="shared" si="138"/>
        <v>0</v>
      </c>
      <c r="AI1001" s="77">
        <f t="shared" si="138"/>
        <v>0</v>
      </c>
      <c r="AJ1001" s="203"/>
      <c r="AK1001" s="203"/>
      <c r="AL1001" s="203"/>
      <c r="AM1001" s="203"/>
      <c r="AN1001" t="s">
        <v>475</v>
      </c>
      <c r="AO1001" t="s">
        <v>475</v>
      </c>
      <c r="AP1001" t="s">
        <v>475</v>
      </c>
    </row>
    <row r="1002" spans="1:43" customFormat="1" x14ac:dyDescent="0.25">
      <c r="A1002" s="198">
        <v>45291</v>
      </c>
      <c r="B1002" t="s">
        <v>2668</v>
      </c>
      <c r="C1002" t="s">
        <v>2669</v>
      </c>
      <c r="D1002" s="5">
        <f t="shared" si="136"/>
        <v>0</v>
      </c>
      <c r="E1002" s="199">
        <v>1</v>
      </c>
      <c r="F1002" s="5">
        <v>2325230.79</v>
      </c>
      <c r="G1002" s="5">
        <v>2348703.04</v>
      </c>
      <c r="H1002" s="1" t="s">
        <v>23</v>
      </c>
      <c r="I1002" t="s">
        <v>500</v>
      </c>
      <c r="J1002" t="s">
        <v>504</v>
      </c>
      <c r="K1002">
        <v>1</v>
      </c>
      <c r="L1002" t="s">
        <v>500</v>
      </c>
      <c r="M1002" s="208" t="s">
        <v>506</v>
      </c>
      <c r="N1002" t="s">
        <v>24</v>
      </c>
      <c r="O1002" s="5" t="str">
        <f t="shared" si="131"/>
        <v>N</v>
      </c>
      <c r="P1002" t="s">
        <v>475</v>
      </c>
      <c r="Q1002" s="200" t="s">
        <v>475</v>
      </c>
      <c r="R1002" s="200" t="str">
        <f t="shared" si="137"/>
        <v/>
      </c>
      <c r="S1002" s="201"/>
      <c r="T1002" t="s">
        <v>475</v>
      </c>
      <c r="U1002" s="201"/>
      <c r="W1002" s="201"/>
      <c r="X1002" s="202">
        <v>0</v>
      </c>
      <c r="Y1002" s="200" t="s">
        <v>475</v>
      </c>
      <c r="Z1002" s="5" t="s">
        <v>475</v>
      </c>
      <c r="AA1002" s="200" t="str">
        <f t="shared" si="132"/>
        <v/>
      </c>
      <c r="AB1002" s="200" t="str">
        <f t="shared" si="133"/>
        <v/>
      </c>
      <c r="AC1002" s="201"/>
      <c r="AD1002" s="201"/>
      <c r="AE1002" s="77">
        <f t="shared" si="134"/>
        <v>0</v>
      </c>
      <c r="AF1002" s="77">
        <f t="shared" si="135"/>
        <v>0</v>
      </c>
      <c r="AG1002" s="77">
        <f t="array" ref="AG1002">IFERROR($D1002*U,0)</f>
        <v>0</v>
      </c>
      <c r="AH1002" s="77">
        <f t="shared" si="138"/>
        <v>0</v>
      </c>
      <c r="AI1002" s="77">
        <f t="shared" si="138"/>
        <v>0</v>
      </c>
      <c r="AJ1002" s="203"/>
      <c r="AK1002" s="203"/>
      <c r="AL1002" s="203"/>
      <c r="AM1002" s="203"/>
      <c r="AN1002" t="s">
        <v>22</v>
      </c>
      <c r="AO1002" t="s">
        <v>571</v>
      </c>
      <c r="AP1002" t="s">
        <v>475</v>
      </c>
    </row>
    <row r="1003" spans="1:43" customFormat="1" x14ac:dyDescent="0.25">
      <c r="A1003" s="198">
        <v>45291</v>
      </c>
      <c r="B1003" t="s">
        <v>2670</v>
      </c>
      <c r="C1003" t="s">
        <v>2671</v>
      </c>
      <c r="D1003" s="5">
        <f t="shared" si="136"/>
        <v>13385.549999999988</v>
      </c>
      <c r="E1003" s="199">
        <v>1</v>
      </c>
      <c r="F1003" s="5">
        <v>224365.87</v>
      </c>
      <c r="G1003" s="5">
        <v>210980.32</v>
      </c>
      <c r="H1003" s="1" t="s">
        <v>24</v>
      </c>
      <c r="I1003" t="s">
        <v>473</v>
      </c>
      <c r="J1003" t="s">
        <v>474</v>
      </c>
      <c r="K1003">
        <v>0</v>
      </c>
      <c r="L1003" t="s">
        <v>473</v>
      </c>
      <c r="M1003" t="s">
        <v>473</v>
      </c>
      <c r="N1003" t="s">
        <v>23</v>
      </c>
      <c r="O1003" s="5" t="str">
        <f t="shared" si="131"/>
        <v>N</v>
      </c>
      <c r="P1003" t="s">
        <v>475</v>
      </c>
      <c r="Q1003" s="200" t="s">
        <v>475</v>
      </c>
      <c r="R1003" s="200" t="str">
        <f t="shared" si="137"/>
        <v/>
      </c>
      <c r="S1003" s="201"/>
      <c r="T1003" t="s">
        <v>475</v>
      </c>
      <c r="U1003" s="201"/>
      <c r="W1003" s="201"/>
      <c r="X1003" s="202">
        <v>0</v>
      </c>
      <c r="Y1003" s="200" t="s">
        <v>475</v>
      </c>
      <c r="Z1003" s="5" t="s">
        <v>475</v>
      </c>
      <c r="AA1003" s="200" t="str">
        <f t="shared" si="132"/>
        <v/>
      </c>
      <c r="AB1003" s="200" t="str">
        <f t="shared" si="133"/>
        <v/>
      </c>
      <c r="AC1003" s="201"/>
      <c r="AD1003" s="201"/>
      <c r="AE1003" s="77">
        <f t="shared" si="134"/>
        <v>0</v>
      </c>
      <c r="AF1003" s="77">
        <f t="shared" si="135"/>
        <v>0</v>
      </c>
      <c r="AG1003" s="77">
        <f t="array" ref="AG1003">IFERROR($D1003*U,0)</f>
        <v>0</v>
      </c>
      <c r="AH1003" s="77">
        <f t="shared" si="138"/>
        <v>0</v>
      </c>
      <c r="AI1003" s="77">
        <f t="shared" si="138"/>
        <v>0</v>
      </c>
      <c r="AJ1003" s="203"/>
      <c r="AK1003" s="203"/>
      <c r="AL1003" s="203"/>
      <c r="AM1003" s="203"/>
      <c r="AN1003" t="s">
        <v>475</v>
      </c>
      <c r="AO1003" t="s">
        <v>475</v>
      </c>
      <c r="AP1003" t="s">
        <v>475</v>
      </c>
    </row>
    <row r="1004" spans="1:43" customFormat="1" x14ac:dyDescent="0.25">
      <c r="A1004" s="198">
        <v>45291</v>
      </c>
      <c r="B1004" t="s">
        <v>2672</v>
      </c>
      <c r="C1004" t="s">
        <v>2673</v>
      </c>
      <c r="D1004" s="5">
        <f t="shared" si="136"/>
        <v>2175.0199999999986</v>
      </c>
      <c r="E1004" s="199">
        <v>1</v>
      </c>
      <c r="F1004" s="5">
        <v>12465.39</v>
      </c>
      <c r="G1004" s="5">
        <v>10290.370000000001</v>
      </c>
      <c r="H1004" s="1" t="s">
        <v>24</v>
      </c>
      <c r="I1004" t="s">
        <v>473</v>
      </c>
      <c r="J1004" t="s">
        <v>474</v>
      </c>
      <c r="K1004">
        <v>0</v>
      </c>
      <c r="L1004" t="s">
        <v>473</v>
      </c>
      <c r="M1004" t="s">
        <v>473</v>
      </c>
      <c r="N1004" t="s">
        <v>23</v>
      </c>
      <c r="O1004" s="5" t="str">
        <f t="shared" si="131"/>
        <v>N</v>
      </c>
      <c r="P1004" t="s">
        <v>475</v>
      </c>
      <c r="Q1004" s="200" t="s">
        <v>475</v>
      </c>
      <c r="R1004" s="200" t="str">
        <f t="shared" si="137"/>
        <v/>
      </c>
      <c r="S1004" s="201"/>
      <c r="T1004" t="s">
        <v>475</v>
      </c>
      <c r="U1004" s="201"/>
      <c r="W1004" s="201"/>
      <c r="X1004" s="202">
        <v>0</v>
      </c>
      <c r="Y1004" s="200" t="s">
        <v>475</v>
      </c>
      <c r="Z1004" s="5" t="s">
        <v>475</v>
      </c>
      <c r="AA1004" s="200" t="str">
        <f t="shared" si="132"/>
        <v/>
      </c>
      <c r="AB1004" s="200" t="str">
        <f t="shared" si="133"/>
        <v/>
      </c>
      <c r="AC1004" s="201"/>
      <c r="AD1004" s="201"/>
      <c r="AE1004" s="77">
        <f t="shared" si="134"/>
        <v>0</v>
      </c>
      <c r="AF1004" s="77">
        <f t="shared" si="135"/>
        <v>0</v>
      </c>
      <c r="AG1004" s="77">
        <f t="array" ref="AG1004">IFERROR($D1004*U,0)</f>
        <v>0</v>
      </c>
      <c r="AH1004" s="77">
        <f t="shared" si="138"/>
        <v>0</v>
      </c>
      <c r="AI1004" s="77">
        <f t="shared" si="138"/>
        <v>0</v>
      </c>
      <c r="AJ1004" s="203"/>
      <c r="AK1004" s="203"/>
      <c r="AL1004" s="203"/>
      <c r="AM1004" s="203"/>
      <c r="AN1004" t="s">
        <v>475</v>
      </c>
      <c r="AO1004" t="s">
        <v>475</v>
      </c>
      <c r="AP1004" t="s">
        <v>475</v>
      </c>
    </row>
    <row r="1005" spans="1:43" customFormat="1" x14ac:dyDescent="0.25">
      <c r="A1005" s="198">
        <v>45291</v>
      </c>
      <c r="B1005" t="s">
        <v>2674</v>
      </c>
      <c r="C1005" t="s">
        <v>2675</v>
      </c>
      <c r="D1005" s="5">
        <f t="shared" si="136"/>
        <v>93495.360000000001</v>
      </c>
      <c r="E1005" s="199">
        <v>0</v>
      </c>
      <c r="F1005" s="5">
        <v>93495.360000000001</v>
      </c>
      <c r="G1005" s="5">
        <v>0</v>
      </c>
      <c r="H1005" s="1" t="s">
        <v>24</v>
      </c>
      <c r="I1005" t="s">
        <v>473</v>
      </c>
      <c r="J1005" t="s">
        <v>474</v>
      </c>
      <c r="K1005">
        <v>0</v>
      </c>
      <c r="L1005" t="s">
        <v>473</v>
      </c>
      <c r="M1005" t="s">
        <v>473</v>
      </c>
      <c r="N1005" t="s">
        <v>23</v>
      </c>
      <c r="O1005" s="5" t="str">
        <f t="shared" si="131"/>
        <v>N</v>
      </c>
      <c r="P1005" t="s">
        <v>475</v>
      </c>
      <c r="Q1005" s="200" t="s">
        <v>475</v>
      </c>
      <c r="R1005" s="200" t="str">
        <f t="shared" si="137"/>
        <v/>
      </c>
      <c r="S1005" s="201"/>
      <c r="T1005" t="s">
        <v>475</v>
      </c>
      <c r="U1005" s="201"/>
      <c r="W1005" s="201"/>
      <c r="X1005" s="202">
        <v>0</v>
      </c>
      <c r="Y1005" s="200" t="s">
        <v>475</v>
      </c>
      <c r="Z1005" s="5" t="s">
        <v>475</v>
      </c>
      <c r="AA1005" s="200" t="str">
        <f t="shared" si="132"/>
        <v/>
      </c>
      <c r="AB1005" s="200" t="str">
        <f t="shared" si="133"/>
        <v/>
      </c>
      <c r="AC1005" s="201"/>
      <c r="AD1005" s="201"/>
      <c r="AE1005" s="77">
        <f t="shared" si="134"/>
        <v>0</v>
      </c>
      <c r="AF1005" s="77">
        <f t="shared" si="135"/>
        <v>0</v>
      </c>
      <c r="AG1005" s="77">
        <f t="array" ref="AG1005">IFERROR($D1005*U,0)</f>
        <v>0</v>
      </c>
      <c r="AH1005" s="77">
        <f t="shared" si="138"/>
        <v>0</v>
      </c>
      <c r="AI1005" s="77">
        <f t="shared" si="138"/>
        <v>0</v>
      </c>
      <c r="AJ1005" s="203"/>
      <c r="AK1005" s="203"/>
      <c r="AL1005" s="203"/>
      <c r="AM1005" s="203"/>
      <c r="AN1005" t="s">
        <v>475</v>
      </c>
      <c r="AO1005" t="s">
        <v>475</v>
      </c>
      <c r="AP1005" t="s">
        <v>475</v>
      </c>
    </row>
    <row r="1006" spans="1:43" customFormat="1" x14ac:dyDescent="0.25">
      <c r="A1006" s="198">
        <v>45291</v>
      </c>
      <c r="B1006" t="s">
        <v>2676</v>
      </c>
      <c r="C1006" t="s">
        <v>2677</v>
      </c>
      <c r="D1006" s="5">
        <f t="shared" si="136"/>
        <v>0</v>
      </c>
      <c r="E1006" s="199">
        <v>1</v>
      </c>
      <c r="F1006" s="5">
        <v>277387.53999999998</v>
      </c>
      <c r="G1006" s="5">
        <v>397141.44</v>
      </c>
      <c r="H1006" s="1" t="s">
        <v>24</v>
      </c>
      <c r="I1006" t="s">
        <v>473</v>
      </c>
      <c r="J1006" t="s">
        <v>474</v>
      </c>
      <c r="K1006">
        <v>0</v>
      </c>
      <c r="L1006" t="s">
        <v>473</v>
      </c>
      <c r="M1006" t="s">
        <v>473</v>
      </c>
      <c r="N1006" t="s">
        <v>23</v>
      </c>
      <c r="O1006" s="5" t="str">
        <f t="shared" si="131"/>
        <v>N</v>
      </c>
      <c r="P1006" t="s">
        <v>475</v>
      </c>
      <c r="Q1006" s="200" t="s">
        <v>475</v>
      </c>
      <c r="R1006" s="200" t="str">
        <f t="shared" si="137"/>
        <v/>
      </c>
      <c r="S1006" s="201"/>
      <c r="T1006" t="s">
        <v>475</v>
      </c>
      <c r="U1006" s="201"/>
      <c r="W1006" s="201"/>
      <c r="X1006" s="202">
        <v>0</v>
      </c>
      <c r="Y1006" s="200" t="s">
        <v>475</v>
      </c>
      <c r="Z1006" s="5" t="s">
        <v>475</v>
      </c>
      <c r="AA1006" s="200" t="str">
        <f t="shared" si="132"/>
        <v/>
      </c>
      <c r="AB1006" s="200" t="str">
        <f t="shared" si="133"/>
        <v/>
      </c>
      <c r="AC1006" s="201"/>
      <c r="AD1006" s="201"/>
      <c r="AE1006" s="77">
        <f t="shared" si="134"/>
        <v>0</v>
      </c>
      <c r="AF1006" s="77">
        <f t="shared" si="135"/>
        <v>0</v>
      </c>
      <c r="AG1006" s="77">
        <f t="array" ref="AG1006">IFERROR($D1006*U,0)</f>
        <v>0</v>
      </c>
      <c r="AH1006" s="77">
        <f t="shared" si="138"/>
        <v>0</v>
      </c>
      <c r="AI1006" s="77">
        <f t="shared" si="138"/>
        <v>0</v>
      </c>
      <c r="AJ1006" s="203"/>
      <c r="AK1006" s="203"/>
      <c r="AL1006" s="203"/>
      <c r="AM1006" s="203"/>
      <c r="AN1006" t="s">
        <v>475</v>
      </c>
      <c r="AO1006" t="s">
        <v>475</v>
      </c>
      <c r="AP1006" t="s">
        <v>475</v>
      </c>
    </row>
    <row r="1007" spans="1:43" customFormat="1" x14ac:dyDescent="0.25">
      <c r="A1007" s="198">
        <v>45291</v>
      </c>
      <c r="B1007" t="s">
        <v>2678</v>
      </c>
      <c r="C1007" t="s">
        <v>2679</v>
      </c>
      <c r="D1007" s="5">
        <f t="shared" si="136"/>
        <v>2683361.1800000002</v>
      </c>
      <c r="E1007" s="199">
        <v>0</v>
      </c>
      <c r="F1007" s="5">
        <v>2683361.1800000002</v>
      </c>
      <c r="G1007" s="5">
        <v>0</v>
      </c>
      <c r="H1007" s="1" t="s">
        <v>23</v>
      </c>
      <c r="I1007" t="s">
        <v>500</v>
      </c>
      <c r="J1007" t="s">
        <v>592</v>
      </c>
      <c r="K1007">
        <v>0</v>
      </c>
      <c r="L1007" t="s">
        <v>500</v>
      </c>
      <c r="N1007" t="s">
        <v>23</v>
      </c>
      <c r="O1007" s="5" t="str">
        <f t="shared" si="131"/>
        <v>N</v>
      </c>
      <c r="P1007" t="s">
        <v>475</v>
      </c>
      <c r="Q1007" s="200" t="s">
        <v>475</v>
      </c>
      <c r="R1007" s="200" t="str">
        <f t="shared" si="137"/>
        <v/>
      </c>
      <c r="S1007" s="201"/>
      <c r="T1007" t="s">
        <v>475</v>
      </c>
      <c r="U1007" s="201"/>
      <c r="W1007" s="201"/>
      <c r="X1007" s="202">
        <v>0</v>
      </c>
      <c r="Y1007" s="200" t="s">
        <v>475</v>
      </c>
      <c r="Z1007" s="5" t="s">
        <v>475</v>
      </c>
      <c r="AA1007" s="200" t="str">
        <f t="shared" si="132"/>
        <v/>
      </c>
      <c r="AB1007" s="200" t="str">
        <f t="shared" si="133"/>
        <v/>
      </c>
      <c r="AC1007" s="201"/>
      <c r="AD1007" s="201"/>
      <c r="AE1007" s="77">
        <f t="shared" si="134"/>
        <v>0</v>
      </c>
      <c r="AF1007" s="77">
        <f t="shared" si="135"/>
        <v>0</v>
      </c>
      <c r="AG1007" s="77">
        <f t="array" ref="AG1007">IFERROR($D1007*U,0)</f>
        <v>0</v>
      </c>
      <c r="AH1007" s="77">
        <f t="shared" si="138"/>
        <v>0</v>
      </c>
      <c r="AI1007" s="77">
        <f t="shared" si="138"/>
        <v>0</v>
      </c>
      <c r="AJ1007" s="203"/>
      <c r="AK1007" s="203"/>
      <c r="AL1007" s="203"/>
      <c r="AM1007" s="203"/>
      <c r="AN1007" t="s">
        <v>475</v>
      </c>
      <c r="AO1007" t="s">
        <v>475</v>
      </c>
      <c r="AP1007" t="s">
        <v>475</v>
      </c>
    </row>
    <row r="1008" spans="1:43" customFormat="1" x14ac:dyDescent="0.25">
      <c r="A1008" s="198">
        <v>45291</v>
      </c>
      <c r="B1008" t="s">
        <v>2680</v>
      </c>
      <c r="C1008" t="s">
        <v>2681</v>
      </c>
      <c r="D1008" s="5">
        <f t="shared" si="136"/>
        <v>32749.5</v>
      </c>
      <c r="E1008" s="199">
        <v>1</v>
      </c>
      <c r="F1008" s="5">
        <v>1364434.54</v>
      </c>
      <c r="G1008" s="5">
        <v>1331685.04</v>
      </c>
      <c r="H1008" s="1" t="s">
        <v>23</v>
      </c>
      <c r="I1008" t="s">
        <v>500</v>
      </c>
      <c r="J1008" t="s">
        <v>474</v>
      </c>
      <c r="K1008">
        <v>0</v>
      </c>
      <c r="L1008" t="s">
        <v>500</v>
      </c>
      <c r="N1008" t="s">
        <v>23</v>
      </c>
      <c r="O1008" s="5" t="str">
        <f t="shared" si="131"/>
        <v>N</v>
      </c>
      <c r="P1008" t="s">
        <v>475</v>
      </c>
      <c r="Q1008" s="200" t="s">
        <v>475</v>
      </c>
      <c r="R1008" s="200" t="str">
        <f t="shared" si="137"/>
        <v/>
      </c>
      <c r="S1008" s="201"/>
      <c r="T1008" t="s">
        <v>475</v>
      </c>
      <c r="U1008" s="201"/>
      <c r="W1008" s="201"/>
      <c r="X1008" s="202">
        <v>0</v>
      </c>
      <c r="Y1008" s="200" t="s">
        <v>475</v>
      </c>
      <c r="Z1008" s="5" t="s">
        <v>475</v>
      </c>
      <c r="AA1008" s="200" t="str">
        <f t="shared" si="132"/>
        <v/>
      </c>
      <c r="AB1008" s="200" t="str">
        <f t="shared" si="133"/>
        <v/>
      </c>
      <c r="AC1008" s="201"/>
      <c r="AD1008" s="201"/>
      <c r="AE1008" s="77">
        <f t="shared" si="134"/>
        <v>0</v>
      </c>
      <c r="AF1008" s="77">
        <f t="shared" si="135"/>
        <v>0</v>
      </c>
      <c r="AG1008" s="77">
        <f t="array" ref="AG1008">IFERROR($D1008*U,0)</f>
        <v>0</v>
      </c>
      <c r="AH1008" s="77">
        <f t="shared" si="138"/>
        <v>0</v>
      </c>
      <c r="AI1008" s="77">
        <f t="shared" si="138"/>
        <v>0</v>
      </c>
      <c r="AJ1008" s="203"/>
      <c r="AK1008" s="203"/>
      <c r="AL1008" s="203"/>
      <c r="AM1008" s="203"/>
      <c r="AN1008" t="s">
        <v>475</v>
      </c>
      <c r="AO1008" t="s">
        <v>475</v>
      </c>
      <c r="AP1008" t="s">
        <v>475</v>
      </c>
    </row>
    <row r="1009" spans="1:43" customFormat="1" x14ac:dyDescent="0.25">
      <c r="A1009" s="198">
        <v>45291</v>
      </c>
      <c r="B1009" t="s">
        <v>2682</v>
      </c>
      <c r="C1009" t="s">
        <v>2683</v>
      </c>
      <c r="D1009" s="5">
        <f t="shared" si="136"/>
        <v>350711.04000000004</v>
      </c>
      <c r="E1009" s="199">
        <v>1</v>
      </c>
      <c r="F1009" s="5">
        <v>2856069</v>
      </c>
      <c r="G1009" s="5">
        <v>2505357.96</v>
      </c>
      <c r="H1009" s="1" t="s">
        <v>23</v>
      </c>
      <c r="I1009" t="s">
        <v>500</v>
      </c>
      <c r="J1009" t="s">
        <v>474</v>
      </c>
      <c r="K1009">
        <v>0</v>
      </c>
      <c r="L1009" t="s">
        <v>500</v>
      </c>
      <c r="N1009" t="s">
        <v>23</v>
      </c>
      <c r="O1009" s="5" t="str">
        <f t="shared" si="131"/>
        <v>N</v>
      </c>
      <c r="P1009" t="s">
        <v>475</v>
      </c>
      <c r="Q1009" s="200" t="s">
        <v>475</v>
      </c>
      <c r="R1009" s="200" t="str">
        <f t="shared" si="137"/>
        <v/>
      </c>
      <c r="S1009" s="201"/>
      <c r="T1009" t="s">
        <v>475</v>
      </c>
      <c r="U1009" s="201"/>
      <c r="W1009" s="201"/>
      <c r="X1009" s="202">
        <v>0</v>
      </c>
      <c r="Y1009" s="200" t="s">
        <v>475</v>
      </c>
      <c r="Z1009" s="5" t="s">
        <v>475</v>
      </c>
      <c r="AA1009" s="200" t="str">
        <f t="shared" si="132"/>
        <v/>
      </c>
      <c r="AB1009" s="200" t="str">
        <f t="shared" si="133"/>
        <v/>
      </c>
      <c r="AC1009" s="201"/>
      <c r="AD1009" s="201"/>
      <c r="AE1009" s="77">
        <f t="shared" si="134"/>
        <v>0</v>
      </c>
      <c r="AF1009" s="77">
        <f t="shared" si="135"/>
        <v>0</v>
      </c>
      <c r="AG1009" s="77">
        <f t="array" ref="AG1009">IFERROR($D1009*U,0)</f>
        <v>0</v>
      </c>
      <c r="AH1009" s="77">
        <f t="shared" si="138"/>
        <v>0</v>
      </c>
      <c r="AI1009" s="77">
        <f t="shared" si="138"/>
        <v>0</v>
      </c>
      <c r="AJ1009" s="203"/>
      <c r="AK1009" s="203"/>
      <c r="AL1009" s="203"/>
      <c r="AM1009" s="203"/>
      <c r="AN1009" t="s">
        <v>475</v>
      </c>
      <c r="AO1009" t="s">
        <v>475</v>
      </c>
      <c r="AP1009" t="s">
        <v>475</v>
      </c>
    </row>
    <row r="1010" spans="1:43" customFormat="1" x14ac:dyDescent="0.25">
      <c r="A1010" s="198">
        <v>45291</v>
      </c>
      <c r="B1010" t="s">
        <v>2684</v>
      </c>
      <c r="C1010" t="s">
        <v>2685</v>
      </c>
      <c r="D1010" s="5">
        <f t="shared" si="136"/>
        <v>176988.92999999996</v>
      </c>
      <c r="E1010" s="199">
        <v>1</v>
      </c>
      <c r="F1010" s="5">
        <v>314410.88999999996</v>
      </c>
      <c r="G1010" s="5">
        <v>137421.96</v>
      </c>
      <c r="H1010" s="1" t="s">
        <v>24</v>
      </c>
      <c r="I1010" t="s">
        <v>473</v>
      </c>
      <c r="J1010" t="s">
        <v>474</v>
      </c>
      <c r="K1010">
        <v>0</v>
      </c>
      <c r="L1010" t="s">
        <v>473</v>
      </c>
      <c r="M1010" t="s">
        <v>473</v>
      </c>
      <c r="N1010" t="s">
        <v>23</v>
      </c>
      <c r="O1010" s="5" t="str">
        <f t="shared" si="131"/>
        <v>N</v>
      </c>
      <c r="P1010" t="s">
        <v>475</v>
      </c>
      <c r="Q1010" s="200" t="s">
        <v>475</v>
      </c>
      <c r="R1010" s="200" t="str">
        <f t="shared" si="137"/>
        <v/>
      </c>
      <c r="S1010" s="201"/>
      <c r="T1010" t="s">
        <v>475</v>
      </c>
      <c r="U1010" s="201"/>
      <c r="W1010" s="201"/>
      <c r="X1010" s="202">
        <v>0</v>
      </c>
      <c r="Y1010" s="200" t="s">
        <v>475</v>
      </c>
      <c r="Z1010" s="5" t="s">
        <v>475</v>
      </c>
      <c r="AA1010" s="200" t="str">
        <f t="shared" si="132"/>
        <v/>
      </c>
      <c r="AB1010" s="200" t="str">
        <f t="shared" si="133"/>
        <v/>
      </c>
      <c r="AC1010" s="201"/>
      <c r="AD1010" s="201"/>
      <c r="AE1010" s="77">
        <f t="shared" si="134"/>
        <v>0</v>
      </c>
      <c r="AF1010" s="77">
        <f t="shared" si="135"/>
        <v>0</v>
      </c>
      <c r="AG1010" s="77">
        <f t="array" ref="AG1010">IFERROR($D1010*U,0)</f>
        <v>0</v>
      </c>
      <c r="AH1010" s="77">
        <f t="shared" si="138"/>
        <v>0</v>
      </c>
      <c r="AI1010" s="77">
        <f t="shared" si="138"/>
        <v>0</v>
      </c>
      <c r="AJ1010" s="203"/>
      <c r="AK1010" s="203"/>
      <c r="AL1010" s="203"/>
      <c r="AM1010" s="203"/>
      <c r="AN1010" t="s">
        <v>475</v>
      </c>
      <c r="AO1010" t="s">
        <v>475</v>
      </c>
      <c r="AP1010" t="s">
        <v>475</v>
      </c>
    </row>
    <row r="1011" spans="1:43" customFormat="1" x14ac:dyDescent="0.25">
      <c r="A1011" s="198">
        <v>45291</v>
      </c>
      <c r="B1011" t="s">
        <v>2686</v>
      </c>
      <c r="C1011" t="s">
        <v>2687</v>
      </c>
      <c r="D1011" s="5">
        <f t="shared" si="136"/>
        <v>0</v>
      </c>
      <c r="E1011" s="199">
        <v>1</v>
      </c>
      <c r="F1011" s="5">
        <v>341446.61</v>
      </c>
      <c r="G1011" s="5">
        <v>425873.89</v>
      </c>
      <c r="H1011" s="1" t="s">
        <v>24</v>
      </c>
      <c r="I1011" t="s">
        <v>473</v>
      </c>
      <c r="J1011" t="s">
        <v>474</v>
      </c>
      <c r="K1011">
        <v>0</v>
      </c>
      <c r="L1011" t="s">
        <v>473</v>
      </c>
      <c r="M1011" t="s">
        <v>473</v>
      </c>
      <c r="N1011" t="s">
        <v>23</v>
      </c>
      <c r="O1011" s="5" t="str">
        <f t="shared" si="131"/>
        <v>N</v>
      </c>
      <c r="P1011" t="s">
        <v>475</v>
      </c>
      <c r="Q1011" s="200" t="s">
        <v>475</v>
      </c>
      <c r="R1011" s="200" t="str">
        <f t="shared" si="137"/>
        <v/>
      </c>
      <c r="S1011" s="201"/>
      <c r="T1011" t="s">
        <v>475</v>
      </c>
      <c r="U1011" s="201"/>
      <c r="W1011" s="201"/>
      <c r="X1011" s="202">
        <v>0</v>
      </c>
      <c r="Y1011" s="200" t="s">
        <v>475</v>
      </c>
      <c r="Z1011" s="5" t="s">
        <v>475</v>
      </c>
      <c r="AA1011" s="200" t="str">
        <f t="shared" si="132"/>
        <v/>
      </c>
      <c r="AB1011" s="200" t="str">
        <f t="shared" si="133"/>
        <v/>
      </c>
      <c r="AC1011" s="201"/>
      <c r="AD1011" s="201"/>
      <c r="AE1011" s="77">
        <f t="shared" si="134"/>
        <v>0</v>
      </c>
      <c r="AF1011" s="77">
        <f t="shared" si="135"/>
        <v>0</v>
      </c>
      <c r="AG1011" s="77">
        <f t="array" ref="AG1011">IFERROR($D1011*U,0)</f>
        <v>0</v>
      </c>
      <c r="AH1011" s="77">
        <f t="shared" si="138"/>
        <v>0</v>
      </c>
      <c r="AI1011" s="77">
        <f t="shared" si="138"/>
        <v>0</v>
      </c>
      <c r="AJ1011" s="203"/>
      <c r="AK1011" s="203"/>
      <c r="AL1011" s="203"/>
      <c r="AM1011" s="203"/>
      <c r="AN1011" t="s">
        <v>475</v>
      </c>
      <c r="AO1011" t="s">
        <v>475</v>
      </c>
      <c r="AP1011" t="s">
        <v>475</v>
      </c>
    </row>
    <row r="1012" spans="1:43" customFormat="1" x14ac:dyDescent="0.25">
      <c r="A1012" s="198">
        <v>45291</v>
      </c>
      <c r="B1012" t="s">
        <v>2688</v>
      </c>
      <c r="C1012" t="s">
        <v>2689</v>
      </c>
      <c r="D1012" s="5">
        <f t="shared" si="136"/>
        <v>141806.79</v>
      </c>
      <c r="E1012" s="199">
        <v>0</v>
      </c>
      <c r="F1012" s="5">
        <v>141806.79</v>
      </c>
      <c r="G1012" s="5">
        <v>0</v>
      </c>
      <c r="H1012" s="1" t="s">
        <v>23</v>
      </c>
      <c r="I1012" t="s">
        <v>500</v>
      </c>
      <c r="J1012" t="s">
        <v>474</v>
      </c>
      <c r="K1012">
        <v>0</v>
      </c>
      <c r="L1012" t="s">
        <v>500</v>
      </c>
      <c r="M1012" s="208" t="s">
        <v>483</v>
      </c>
      <c r="N1012" t="s">
        <v>23</v>
      </c>
      <c r="O1012" s="5" t="str">
        <f t="shared" si="131"/>
        <v>N</v>
      </c>
      <c r="P1012" t="s">
        <v>475</v>
      </c>
      <c r="Q1012" s="200" t="s">
        <v>475</v>
      </c>
      <c r="R1012" s="200" t="str">
        <f t="shared" si="137"/>
        <v/>
      </c>
      <c r="S1012" s="201"/>
      <c r="T1012" t="s">
        <v>475</v>
      </c>
      <c r="U1012" s="201"/>
      <c r="W1012" s="201"/>
      <c r="X1012" s="202">
        <v>0</v>
      </c>
      <c r="Y1012" s="200" t="s">
        <v>475</v>
      </c>
      <c r="Z1012" s="5" t="s">
        <v>475</v>
      </c>
      <c r="AA1012" s="200" t="str">
        <f t="shared" si="132"/>
        <v/>
      </c>
      <c r="AB1012" s="200" t="str">
        <f t="shared" si="133"/>
        <v/>
      </c>
      <c r="AC1012" s="201"/>
      <c r="AD1012" s="201"/>
      <c r="AE1012" s="77">
        <f t="shared" si="134"/>
        <v>0</v>
      </c>
      <c r="AF1012" s="77">
        <f t="shared" si="135"/>
        <v>0</v>
      </c>
      <c r="AG1012" s="77">
        <f t="array" ref="AG1012">IFERROR($D1012*U,0)</f>
        <v>0</v>
      </c>
      <c r="AH1012" s="77">
        <f t="shared" si="138"/>
        <v>0</v>
      </c>
      <c r="AI1012" s="77">
        <f t="shared" si="138"/>
        <v>0</v>
      </c>
      <c r="AJ1012" s="203"/>
      <c r="AK1012" s="203"/>
      <c r="AL1012" s="203"/>
      <c r="AM1012" s="203"/>
      <c r="AN1012" t="s">
        <v>25</v>
      </c>
      <c r="AO1012" t="s">
        <v>2690</v>
      </c>
      <c r="AP1012" t="s">
        <v>475</v>
      </c>
    </row>
    <row r="1013" spans="1:43" customFormat="1" x14ac:dyDescent="0.25">
      <c r="A1013" s="198">
        <v>45291</v>
      </c>
      <c r="B1013" t="s">
        <v>2691</v>
      </c>
      <c r="C1013" t="s">
        <v>2692</v>
      </c>
      <c r="D1013" s="5">
        <f t="shared" si="136"/>
        <v>78919.27</v>
      </c>
      <c r="E1013" s="199">
        <v>1</v>
      </c>
      <c r="F1013" s="5">
        <v>187185.75</v>
      </c>
      <c r="G1013" s="5">
        <v>108266.48</v>
      </c>
      <c r="H1013" s="1" t="s">
        <v>23</v>
      </c>
      <c r="I1013" t="s">
        <v>500</v>
      </c>
      <c r="J1013" t="s">
        <v>474</v>
      </c>
      <c r="K1013">
        <v>0</v>
      </c>
      <c r="L1013" t="s">
        <v>500</v>
      </c>
      <c r="N1013" t="s">
        <v>23</v>
      </c>
      <c r="O1013" s="5" t="str">
        <f t="shared" si="131"/>
        <v>N</v>
      </c>
      <c r="P1013" t="s">
        <v>475</v>
      </c>
      <c r="Q1013" s="200" t="s">
        <v>475</v>
      </c>
      <c r="R1013" s="200" t="str">
        <f t="shared" si="137"/>
        <v/>
      </c>
      <c r="S1013" s="201"/>
      <c r="T1013" t="s">
        <v>475</v>
      </c>
      <c r="U1013" s="201"/>
      <c r="W1013" s="201"/>
      <c r="X1013" s="202">
        <v>0</v>
      </c>
      <c r="Y1013" s="200" t="s">
        <v>475</v>
      </c>
      <c r="Z1013" s="5" t="s">
        <v>475</v>
      </c>
      <c r="AA1013" s="200" t="str">
        <f t="shared" si="132"/>
        <v/>
      </c>
      <c r="AB1013" s="200" t="str">
        <f t="shared" si="133"/>
        <v/>
      </c>
      <c r="AC1013" s="201"/>
      <c r="AD1013" s="201"/>
      <c r="AE1013" s="77">
        <f t="shared" si="134"/>
        <v>0</v>
      </c>
      <c r="AF1013" s="77">
        <f t="shared" si="135"/>
        <v>0</v>
      </c>
      <c r="AG1013" s="77">
        <f t="array" ref="AG1013">IFERROR($D1013*U,0)</f>
        <v>0</v>
      </c>
      <c r="AH1013" s="77">
        <f t="shared" si="138"/>
        <v>0</v>
      </c>
      <c r="AI1013" s="77">
        <f t="shared" si="138"/>
        <v>0</v>
      </c>
      <c r="AJ1013" s="203"/>
      <c r="AK1013" s="203"/>
      <c r="AL1013" s="203"/>
      <c r="AM1013" s="203"/>
      <c r="AN1013" t="s">
        <v>475</v>
      </c>
      <c r="AO1013" t="s">
        <v>475</v>
      </c>
      <c r="AP1013" t="s">
        <v>475</v>
      </c>
    </row>
    <row r="1014" spans="1:43" customFormat="1" x14ac:dyDescent="0.25">
      <c r="A1014" s="198">
        <v>45291</v>
      </c>
      <c r="B1014" t="s">
        <v>2693</v>
      </c>
      <c r="C1014" t="s">
        <v>2694</v>
      </c>
      <c r="D1014" s="5">
        <f t="shared" si="136"/>
        <v>315484.76</v>
      </c>
      <c r="E1014" s="199">
        <v>1</v>
      </c>
      <c r="F1014" s="5">
        <v>418691.68</v>
      </c>
      <c r="G1014" s="5">
        <v>103206.92</v>
      </c>
      <c r="H1014" s="1" t="s">
        <v>23</v>
      </c>
      <c r="I1014" t="s">
        <v>500</v>
      </c>
      <c r="J1014" t="s">
        <v>474</v>
      </c>
      <c r="K1014">
        <v>0</v>
      </c>
      <c r="L1014" t="s">
        <v>500</v>
      </c>
      <c r="N1014" t="s">
        <v>23</v>
      </c>
      <c r="O1014" s="5" t="str">
        <f t="shared" si="131"/>
        <v>N</v>
      </c>
      <c r="P1014" t="s">
        <v>475</v>
      </c>
      <c r="Q1014" s="200" t="s">
        <v>475</v>
      </c>
      <c r="R1014" s="200" t="str">
        <f t="shared" si="137"/>
        <v/>
      </c>
      <c r="S1014" s="201"/>
      <c r="T1014" t="s">
        <v>475</v>
      </c>
      <c r="U1014" s="201"/>
      <c r="W1014" s="201"/>
      <c r="X1014" s="202">
        <v>0</v>
      </c>
      <c r="Y1014" s="200" t="s">
        <v>475</v>
      </c>
      <c r="Z1014" s="5" t="s">
        <v>475</v>
      </c>
      <c r="AA1014" s="200" t="str">
        <f t="shared" si="132"/>
        <v/>
      </c>
      <c r="AB1014" s="200" t="str">
        <f t="shared" si="133"/>
        <v/>
      </c>
      <c r="AC1014" s="201"/>
      <c r="AD1014" s="201"/>
      <c r="AE1014" s="77">
        <f t="shared" si="134"/>
        <v>0</v>
      </c>
      <c r="AF1014" s="77">
        <f t="shared" si="135"/>
        <v>0</v>
      </c>
      <c r="AG1014" s="77">
        <f t="array" ref="AG1014">IFERROR($D1014*U,0)</f>
        <v>0</v>
      </c>
      <c r="AH1014" s="77">
        <f t="shared" si="138"/>
        <v>0</v>
      </c>
      <c r="AI1014" s="77">
        <f t="shared" si="138"/>
        <v>0</v>
      </c>
      <c r="AJ1014" s="203"/>
      <c r="AK1014" s="203"/>
      <c r="AL1014" s="203"/>
      <c r="AM1014" s="203"/>
      <c r="AN1014" t="s">
        <v>475</v>
      </c>
      <c r="AO1014" t="s">
        <v>475</v>
      </c>
      <c r="AP1014" t="s">
        <v>475</v>
      </c>
    </row>
    <row r="1015" spans="1:43" customFormat="1" x14ac:dyDescent="0.25">
      <c r="A1015" s="198">
        <v>45291</v>
      </c>
      <c r="B1015" t="s">
        <v>2695</v>
      </c>
      <c r="C1015" t="s">
        <v>2696</v>
      </c>
      <c r="D1015" s="5">
        <f t="shared" si="136"/>
        <v>191120.59000000008</v>
      </c>
      <c r="E1015" s="199">
        <v>1</v>
      </c>
      <c r="F1015" s="5">
        <v>754057.29</v>
      </c>
      <c r="G1015" s="5">
        <v>562936.69999999995</v>
      </c>
      <c r="H1015" s="1" t="s">
        <v>23</v>
      </c>
      <c r="I1015" t="s">
        <v>500</v>
      </c>
      <c r="J1015" t="s">
        <v>504</v>
      </c>
      <c r="K1015">
        <v>1</v>
      </c>
      <c r="L1015" t="s">
        <v>500</v>
      </c>
      <c r="N1015" t="s">
        <v>24</v>
      </c>
      <c r="O1015" s="5" t="str">
        <f t="shared" si="131"/>
        <v>N</v>
      </c>
      <c r="P1015" t="s">
        <v>475</v>
      </c>
      <c r="Q1015" s="200" t="s">
        <v>475</v>
      </c>
      <c r="R1015" s="200" t="str">
        <f t="shared" si="137"/>
        <v/>
      </c>
      <c r="S1015" s="201"/>
      <c r="T1015" t="s">
        <v>475</v>
      </c>
      <c r="U1015" s="201"/>
      <c r="W1015" s="201"/>
      <c r="X1015" s="202">
        <v>0</v>
      </c>
      <c r="Y1015" s="200" t="s">
        <v>475</v>
      </c>
      <c r="Z1015" s="5" t="s">
        <v>475</v>
      </c>
      <c r="AA1015" s="200" t="str">
        <f t="shared" si="132"/>
        <v/>
      </c>
      <c r="AB1015" s="200" t="str">
        <f t="shared" si="133"/>
        <v/>
      </c>
      <c r="AC1015" s="201"/>
      <c r="AD1015" s="201"/>
      <c r="AE1015" s="77">
        <f t="shared" si="134"/>
        <v>0</v>
      </c>
      <c r="AF1015" s="77">
        <f t="shared" si="135"/>
        <v>0</v>
      </c>
      <c r="AG1015" s="77">
        <f t="array" ref="AG1015">IFERROR($D1015*U,0)</f>
        <v>0</v>
      </c>
      <c r="AH1015" s="77">
        <f t="shared" si="138"/>
        <v>0</v>
      </c>
      <c r="AI1015" s="77">
        <f t="shared" si="138"/>
        <v>0</v>
      </c>
      <c r="AJ1015" s="203"/>
      <c r="AK1015" s="203"/>
      <c r="AL1015" s="203"/>
      <c r="AM1015" s="203"/>
      <c r="AN1015" t="s">
        <v>475</v>
      </c>
      <c r="AO1015" t="s">
        <v>475</v>
      </c>
      <c r="AP1015" t="s">
        <v>475</v>
      </c>
    </row>
    <row r="1016" spans="1:43" customFormat="1" x14ac:dyDescent="0.25">
      <c r="A1016" s="198">
        <v>45291</v>
      </c>
      <c r="B1016" t="s">
        <v>2697</v>
      </c>
      <c r="C1016" t="s">
        <v>2698</v>
      </c>
      <c r="D1016" s="5">
        <f t="shared" si="136"/>
        <v>140329.29999999999</v>
      </c>
      <c r="E1016" s="199">
        <v>1</v>
      </c>
      <c r="F1016" s="5">
        <v>166169.29999999999</v>
      </c>
      <c r="G1016" s="5">
        <v>25840</v>
      </c>
      <c r="H1016" s="1" t="s">
        <v>23</v>
      </c>
      <c r="I1016" t="s">
        <v>500</v>
      </c>
      <c r="J1016" t="s">
        <v>474</v>
      </c>
      <c r="K1016">
        <v>0</v>
      </c>
      <c r="L1016" t="s">
        <v>500</v>
      </c>
      <c r="N1016" t="s">
        <v>23</v>
      </c>
      <c r="O1016" s="5" t="str">
        <f t="shared" si="131"/>
        <v>N</v>
      </c>
      <c r="P1016" t="s">
        <v>475</v>
      </c>
      <c r="Q1016" s="200" t="s">
        <v>475</v>
      </c>
      <c r="R1016" s="200" t="str">
        <f t="shared" si="137"/>
        <v/>
      </c>
      <c r="S1016" s="201"/>
      <c r="T1016" t="s">
        <v>475</v>
      </c>
      <c r="U1016" s="201"/>
      <c r="W1016" s="201"/>
      <c r="X1016" s="202">
        <v>0</v>
      </c>
      <c r="Y1016" s="200" t="s">
        <v>475</v>
      </c>
      <c r="Z1016" s="5" t="s">
        <v>475</v>
      </c>
      <c r="AA1016" s="200" t="str">
        <f t="shared" si="132"/>
        <v/>
      </c>
      <c r="AB1016" s="200" t="str">
        <f t="shared" si="133"/>
        <v/>
      </c>
      <c r="AC1016" s="201"/>
      <c r="AD1016" s="201"/>
      <c r="AE1016" s="77">
        <f t="shared" si="134"/>
        <v>0</v>
      </c>
      <c r="AF1016" s="77">
        <f t="shared" si="135"/>
        <v>0</v>
      </c>
      <c r="AG1016" s="77">
        <f t="array" ref="AG1016">IFERROR($D1016*U,0)</f>
        <v>0</v>
      </c>
      <c r="AH1016" s="77">
        <f t="shared" si="138"/>
        <v>0</v>
      </c>
      <c r="AI1016" s="77">
        <f t="shared" si="138"/>
        <v>0</v>
      </c>
      <c r="AJ1016" s="203"/>
      <c r="AK1016" s="203"/>
      <c r="AL1016" s="203"/>
      <c r="AM1016" s="203"/>
      <c r="AN1016" t="s">
        <v>475</v>
      </c>
      <c r="AO1016" t="s">
        <v>475</v>
      </c>
      <c r="AP1016" t="s">
        <v>475</v>
      </c>
    </row>
    <row r="1017" spans="1:43" customFormat="1" x14ac:dyDescent="0.25">
      <c r="A1017" s="198">
        <v>45291</v>
      </c>
      <c r="B1017" t="s">
        <v>2699</v>
      </c>
      <c r="C1017" t="s">
        <v>2700</v>
      </c>
      <c r="D1017" s="5">
        <f t="shared" si="136"/>
        <v>0</v>
      </c>
      <c r="E1017" s="199">
        <v>1</v>
      </c>
      <c r="F1017" s="5">
        <v>117.47</v>
      </c>
      <c r="G1017" s="5">
        <v>1007.71</v>
      </c>
      <c r="H1017" s="1" t="s">
        <v>24</v>
      </c>
      <c r="I1017" t="s">
        <v>473</v>
      </c>
      <c r="J1017" t="s">
        <v>474</v>
      </c>
      <c r="K1017">
        <v>0</v>
      </c>
      <c r="L1017" t="s">
        <v>473</v>
      </c>
      <c r="M1017" t="s">
        <v>473</v>
      </c>
      <c r="N1017" t="s">
        <v>23</v>
      </c>
      <c r="O1017" s="5" t="str">
        <f t="shared" si="131"/>
        <v>N</v>
      </c>
      <c r="P1017" t="s">
        <v>475</v>
      </c>
      <c r="Q1017" s="200" t="s">
        <v>475</v>
      </c>
      <c r="R1017" s="200" t="str">
        <f t="shared" si="137"/>
        <v/>
      </c>
      <c r="S1017" s="201"/>
      <c r="T1017" t="s">
        <v>475</v>
      </c>
      <c r="U1017" s="201"/>
      <c r="W1017" s="201"/>
      <c r="X1017" s="202">
        <v>0</v>
      </c>
      <c r="Y1017" s="200" t="s">
        <v>475</v>
      </c>
      <c r="Z1017" s="5" t="s">
        <v>475</v>
      </c>
      <c r="AA1017" s="200" t="str">
        <f t="shared" si="132"/>
        <v/>
      </c>
      <c r="AB1017" s="200" t="str">
        <f t="shared" si="133"/>
        <v/>
      </c>
      <c r="AC1017" s="201"/>
      <c r="AD1017" s="201"/>
      <c r="AE1017" s="77">
        <f t="shared" si="134"/>
        <v>0</v>
      </c>
      <c r="AF1017" s="77">
        <f t="shared" si="135"/>
        <v>0</v>
      </c>
      <c r="AG1017" s="77">
        <f t="array" ref="AG1017">IFERROR($D1017*U,0)</f>
        <v>0</v>
      </c>
      <c r="AH1017" s="77">
        <f t="shared" si="138"/>
        <v>0</v>
      </c>
      <c r="AI1017" s="77">
        <f t="shared" si="138"/>
        <v>0</v>
      </c>
      <c r="AJ1017" s="203"/>
      <c r="AK1017" s="203"/>
      <c r="AL1017" s="203"/>
      <c r="AM1017" s="203"/>
      <c r="AN1017" t="s">
        <v>475</v>
      </c>
      <c r="AO1017" t="s">
        <v>475</v>
      </c>
      <c r="AP1017" t="s">
        <v>475</v>
      </c>
    </row>
    <row r="1018" spans="1:43" customFormat="1" x14ac:dyDescent="0.25">
      <c r="A1018" s="198">
        <v>45291</v>
      </c>
      <c r="B1018" t="s">
        <v>2701</v>
      </c>
      <c r="C1018" t="s">
        <v>2702</v>
      </c>
      <c r="D1018" s="5">
        <f t="shared" si="136"/>
        <v>0</v>
      </c>
      <c r="E1018" s="199">
        <v>1</v>
      </c>
      <c r="F1018" s="5">
        <v>39553.279999999999</v>
      </c>
      <c r="G1018" s="5">
        <v>40126.660000000003</v>
      </c>
      <c r="H1018" s="1" t="s">
        <v>23</v>
      </c>
      <c r="I1018" t="s">
        <v>500</v>
      </c>
      <c r="J1018" t="s">
        <v>474</v>
      </c>
      <c r="K1018">
        <v>0</v>
      </c>
      <c r="L1018" t="s">
        <v>500</v>
      </c>
      <c r="N1018" t="s">
        <v>23</v>
      </c>
      <c r="O1018" s="5" t="str">
        <f t="shared" si="131"/>
        <v>N</v>
      </c>
      <c r="P1018" t="s">
        <v>475</v>
      </c>
      <c r="Q1018" s="200" t="s">
        <v>475</v>
      </c>
      <c r="R1018" s="200" t="str">
        <f t="shared" si="137"/>
        <v/>
      </c>
      <c r="S1018" s="201"/>
      <c r="T1018" t="s">
        <v>475</v>
      </c>
      <c r="U1018" s="201"/>
      <c r="W1018" s="201"/>
      <c r="X1018" s="202">
        <v>0</v>
      </c>
      <c r="Y1018" s="200" t="s">
        <v>475</v>
      </c>
      <c r="Z1018" s="5" t="s">
        <v>475</v>
      </c>
      <c r="AA1018" s="200" t="str">
        <f t="shared" si="132"/>
        <v/>
      </c>
      <c r="AB1018" s="200" t="str">
        <f t="shared" si="133"/>
        <v/>
      </c>
      <c r="AC1018" s="201"/>
      <c r="AD1018" s="201"/>
      <c r="AE1018" s="77">
        <f t="shared" si="134"/>
        <v>0</v>
      </c>
      <c r="AF1018" s="77">
        <f t="shared" si="135"/>
        <v>0</v>
      </c>
      <c r="AG1018" s="77">
        <f t="array" ref="AG1018">IFERROR($D1018*U,0)</f>
        <v>0</v>
      </c>
      <c r="AH1018" s="77">
        <f t="shared" si="138"/>
        <v>0</v>
      </c>
      <c r="AI1018" s="77">
        <f t="shared" si="138"/>
        <v>0</v>
      </c>
      <c r="AJ1018" s="203"/>
      <c r="AK1018" s="203"/>
      <c r="AL1018" s="203"/>
      <c r="AM1018" s="203"/>
      <c r="AN1018" t="s">
        <v>475</v>
      </c>
      <c r="AO1018" t="s">
        <v>475</v>
      </c>
      <c r="AP1018" t="s">
        <v>475</v>
      </c>
    </row>
    <row r="1019" spans="1:43" customFormat="1" x14ac:dyDescent="0.25">
      <c r="A1019" s="198">
        <v>45291</v>
      </c>
      <c r="B1019" t="s">
        <v>2703</v>
      </c>
      <c r="C1019" t="s">
        <v>2704</v>
      </c>
      <c r="D1019" s="5">
        <f t="shared" si="136"/>
        <v>42725.640000000014</v>
      </c>
      <c r="E1019" s="199">
        <v>1</v>
      </c>
      <c r="F1019" s="5">
        <v>239397.1</v>
      </c>
      <c r="G1019" s="5">
        <v>196671.46</v>
      </c>
      <c r="H1019" s="1" t="s">
        <v>23</v>
      </c>
      <c r="I1019" t="s">
        <v>500</v>
      </c>
      <c r="J1019" t="s">
        <v>474</v>
      </c>
      <c r="K1019">
        <v>0</v>
      </c>
      <c r="L1019" t="s">
        <v>500</v>
      </c>
      <c r="M1019" s="208" t="s">
        <v>483</v>
      </c>
      <c r="N1019" t="s">
        <v>23</v>
      </c>
      <c r="O1019" s="5" t="str">
        <f t="shared" si="131"/>
        <v>N</v>
      </c>
      <c r="P1019" t="s">
        <v>475</v>
      </c>
      <c r="Q1019" s="200" t="s">
        <v>475</v>
      </c>
      <c r="R1019" s="200" t="str">
        <f t="shared" si="137"/>
        <v/>
      </c>
      <c r="S1019" s="201"/>
      <c r="T1019" t="s">
        <v>475</v>
      </c>
      <c r="U1019" s="201"/>
      <c r="W1019" s="201"/>
      <c r="X1019" s="202">
        <v>0</v>
      </c>
      <c r="Y1019" s="200" t="s">
        <v>475</v>
      </c>
      <c r="Z1019" s="5" t="s">
        <v>475</v>
      </c>
      <c r="AA1019" s="200" t="str">
        <f t="shared" si="132"/>
        <v/>
      </c>
      <c r="AB1019" s="200" t="str">
        <f t="shared" si="133"/>
        <v/>
      </c>
      <c r="AC1019" s="201"/>
      <c r="AD1019" s="201"/>
      <c r="AE1019" s="77">
        <f t="shared" si="134"/>
        <v>0</v>
      </c>
      <c r="AF1019" s="77">
        <f t="shared" si="135"/>
        <v>0</v>
      </c>
      <c r="AG1019" s="77">
        <f t="array" ref="AG1019">IFERROR($D1019*U,0)</f>
        <v>0</v>
      </c>
      <c r="AH1019" s="77">
        <f t="shared" si="138"/>
        <v>0</v>
      </c>
      <c r="AI1019" s="77">
        <f t="shared" si="138"/>
        <v>0</v>
      </c>
      <c r="AJ1019" s="203"/>
      <c r="AK1019" s="203"/>
      <c r="AL1019" s="203"/>
      <c r="AM1019" s="203"/>
      <c r="AN1019" t="s">
        <v>25</v>
      </c>
      <c r="AO1019" t="s">
        <v>2705</v>
      </c>
      <c r="AP1019" t="s">
        <v>475</v>
      </c>
    </row>
    <row r="1020" spans="1:43" customFormat="1" x14ac:dyDescent="0.25">
      <c r="A1020" s="198">
        <v>45291</v>
      </c>
      <c r="B1020" t="s">
        <v>2706</v>
      </c>
      <c r="C1020" t="s">
        <v>2707</v>
      </c>
      <c r="D1020" s="5">
        <f t="shared" si="136"/>
        <v>98524.930000000008</v>
      </c>
      <c r="E1020" s="199">
        <v>1</v>
      </c>
      <c r="F1020" s="5">
        <v>190809.64</v>
      </c>
      <c r="G1020" s="5">
        <v>92284.71</v>
      </c>
      <c r="H1020" s="1" t="s">
        <v>23</v>
      </c>
      <c r="I1020" t="s">
        <v>500</v>
      </c>
      <c r="J1020" t="s">
        <v>474</v>
      </c>
      <c r="K1020">
        <v>0</v>
      </c>
      <c r="L1020" t="s">
        <v>500</v>
      </c>
      <c r="M1020" s="208" t="s">
        <v>506</v>
      </c>
      <c r="N1020" t="s">
        <v>23</v>
      </c>
      <c r="O1020" s="5" t="str">
        <f t="shared" si="131"/>
        <v>N</v>
      </c>
      <c r="P1020" s="208" t="s">
        <v>487</v>
      </c>
      <c r="Q1020" s="200" t="s">
        <v>475</v>
      </c>
      <c r="R1020" s="204">
        <v>0.29299999999999998</v>
      </c>
      <c r="S1020" s="201"/>
      <c r="T1020" s="208">
        <v>0.214</v>
      </c>
      <c r="U1020" s="201"/>
      <c r="V1020" s="208">
        <v>1</v>
      </c>
      <c r="W1020" s="201"/>
      <c r="X1020" s="202">
        <v>0</v>
      </c>
      <c r="Y1020" s="200" t="s">
        <v>475</v>
      </c>
      <c r="Z1020" s="205">
        <v>0.13900000000000001</v>
      </c>
      <c r="AA1020" s="200" t="str">
        <f t="shared" si="132"/>
        <v/>
      </c>
      <c r="AB1020" s="200">
        <f t="shared" si="133"/>
        <v>0.13900000000000001</v>
      </c>
      <c r="AC1020" s="201"/>
      <c r="AD1020" s="201"/>
      <c r="AE1020" s="77">
        <f t="shared" si="134"/>
        <v>28867.804490000002</v>
      </c>
      <c r="AF1020" s="77">
        <f t="shared" si="135"/>
        <v>21084.335020000002</v>
      </c>
      <c r="AG1020" s="77">
        <f t="array" ref="AG1020">IFERROR($D1020*U,0)</f>
        <v>0</v>
      </c>
      <c r="AH1020" s="77">
        <f t="shared" si="138"/>
        <v>0</v>
      </c>
      <c r="AI1020" s="77">
        <f t="shared" si="138"/>
        <v>13694.965270000002</v>
      </c>
      <c r="AJ1020" s="203"/>
      <c r="AK1020" s="203"/>
      <c r="AL1020" s="203"/>
      <c r="AM1020" s="203"/>
      <c r="AN1020" s="206" t="s">
        <v>22</v>
      </c>
      <c r="AO1020" s="206" t="s">
        <v>488</v>
      </c>
      <c r="AP1020" s="206" t="s">
        <v>489</v>
      </c>
      <c r="AQ1020" s="207" t="s">
        <v>490</v>
      </c>
    </row>
    <row r="1021" spans="1:43" customFormat="1" x14ac:dyDescent="0.25">
      <c r="A1021" s="198">
        <v>45291</v>
      </c>
      <c r="B1021" t="s">
        <v>2708</v>
      </c>
      <c r="C1021" t="s">
        <v>2709</v>
      </c>
      <c r="D1021" s="5">
        <f t="shared" si="136"/>
        <v>3343.8600000000006</v>
      </c>
      <c r="E1021" s="199">
        <v>1</v>
      </c>
      <c r="F1021" s="5">
        <v>14352.53</v>
      </c>
      <c r="G1021" s="5">
        <v>11008.67</v>
      </c>
      <c r="H1021" s="1" t="s">
        <v>23</v>
      </c>
      <c r="I1021" t="s">
        <v>500</v>
      </c>
      <c r="J1021" t="s">
        <v>474</v>
      </c>
      <c r="K1021">
        <v>0</v>
      </c>
      <c r="L1021" t="s">
        <v>500</v>
      </c>
      <c r="N1021" t="s">
        <v>23</v>
      </c>
      <c r="O1021" s="5" t="str">
        <f t="shared" si="131"/>
        <v>N</v>
      </c>
      <c r="P1021" t="s">
        <v>475</v>
      </c>
      <c r="Q1021" s="200" t="s">
        <v>475</v>
      </c>
      <c r="R1021" s="200" t="str">
        <f>IFERROR(V1021*Q1021,"")</f>
        <v/>
      </c>
      <c r="S1021" s="201"/>
      <c r="T1021" t="s">
        <v>475</v>
      </c>
      <c r="U1021" s="201"/>
      <c r="W1021" s="201"/>
      <c r="X1021" s="202">
        <v>0</v>
      </c>
      <c r="Y1021" s="200" t="s">
        <v>475</v>
      </c>
      <c r="Z1021" s="5" t="s">
        <v>475</v>
      </c>
      <c r="AA1021" s="200" t="str">
        <f t="shared" si="132"/>
        <v/>
      </c>
      <c r="AB1021" s="200" t="str">
        <f t="shared" si="133"/>
        <v/>
      </c>
      <c r="AC1021" s="201"/>
      <c r="AD1021" s="201"/>
      <c r="AE1021" s="77">
        <f t="shared" si="134"/>
        <v>0</v>
      </c>
      <c r="AF1021" s="77">
        <f t="shared" si="135"/>
        <v>0</v>
      </c>
      <c r="AG1021" s="77">
        <f t="array" ref="AG1021">IFERROR($D1021*U,0)</f>
        <v>0</v>
      </c>
      <c r="AH1021" s="77">
        <f t="shared" si="138"/>
        <v>0</v>
      </c>
      <c r="AI1021" s="77">
        <f t="shared" si="138"/>
        <v>0</v>
      </c>
      <c r="AJ1021" s="203"/>
      <c r="AK1021" s="203"/>
      <c r="AL1021" s="203"/>
      <c r="AM1021" s="203"/>
      <c r="AN1021" t="s">
        <v>475</v>
      </c>
      <c r="AO1021" t="s">
        <v>475</v>
      </c>
      <c r="AP1021" t="s">
        <v>475</v>
      </c>
    </row>
    <row r="1022" spans="1:43" customFormat="1" x14ac:dyDescent="0.25">
      <c r="A1022" s="198">
        <v>45291</v>
      </c>
      <c r="B1022" t="s">
        <v>2710</v>
      </c>
      <c r="C1022" t="s">
        <v>2711</v>
      </c>
      <c r="D1022" s="5">
        <f t="shared" si="136"/>
        <v>0</v>
      </c>
      <c r="E1022" s="199">
        <v>1</v>
      </c>
      <c r="F1022" s="5">
        <v>125.5</v>
      </c>
      <c r="G1022" s="5">
        <v>125.5</v>
      </c>
      <c r="H1022" s="1" t="s">
        <v>23</v>
      </c>
      <c r="I1022" t="s">
        <v>500</v>
      </c>
      <c r="J1022" t="s">
        <v>474</v>
      </c>
      <c r="K1022">
        <v>0</v>
      </c>
      <c r="L1022" t="s">
        <v>500</v>
      </c>
      <c r="N1022" t="s">
        <v>23</v>
      </c>
      <c r="O1022" s="5" t="str">
        <f t="shared" si="131"/>
        <v>N</v>
      </c>
      <c r="P1022" t="s">
        <v>475</v>
      </c>
      <c r="Q1022" s="200" t="s">
        <v>475</v>
      </c>
      <c r="R1022" s="200" t="str">
        <f>IFERROR(V1022*Q1022,"")</f>
        <v/>
      </c>
      <c r="S1022" s="201"/>
      <c r="T1022" t="s">
        <v>475</v>
      </c>
      <c r="U1022" s="201"/>
      <c r="W1022" s="201"/>
      <c r="X1022" s="202">
        <v>0</v>
      </c>
      <c r="Y1022" s="200" t="s">
        <v>475</v>
      </c>
      <c r="Z1022" s="5" t="s">
        <v>475</v>
      </c>
      <c r="AA1022" s="200" t="str">
        <f t="shared" si="132"/>
        <v/>
      </c>
      <c r="AB1022" s="200" t="str">
        <f t="shared" si="133"/>
        <v/>
      </c>
      <c r="AC1022" s="201"/>
      <c r="AD1022" s="201"/>
      <c r="AE1022" s="77">
        <f t="shared" si="134"/>
        <v>0</v>
      </c>
      <c r="AF1022" s="77">
        <f t="shared" si="135"/>
        <v>0</v>
      </c>
      <c r="AG1022" s="77">
        <f t="array" ref="AG1022">IFERROR($D1022*U,0)</f>
        <v>0</v>
      </c>
      <c r="AH1022" s="77">
        <f t="shared" si="138"/>
        <v>0</v>
      </c>
      <c r="AI1022" s="77">
        <f t="shared" si="138"/>
        <v>0</v>
      </c>
      <c r="AJ1022" s="203"/>
      <c r="AK1022" s="203"/>
      <c r="AL1022" s="203"/>
      <c r="AM1022" s="203"/>
      <c r="AN1022" t="s">
        <v>475</v>
      </c>
      <c r="AO1022" t="s">
        <v>475</v>
      </c>
      <c r="AP1022" t="s">
        <v>475</v>
      </c>
    </row>
    <row r="1023" spans="1:43" customFormat="1" x14ac:dyDescent="0.25">
      <c r="A1023" s="198">
        <v>45291</v>
      </c>
      <c r="B1023" t="s">
        <v>2712</v>
      </c>
      <c r="C1023" t="s">
        <v>2713</v>
      </c>
      <c r="D1023" s="5">
        <f t="shared" si="136"/>
        <v>1791.5</v>
      </c>
      <c r="E1023" s="199">
        <v>1</v>
      </c>
      <c r="F1023" s="5">
        <v>99280.75</v>
      </c>
      <c r="G1023" s="5">
        <v>97489.25</v>
      </c>
      <c r="H1023" s="1" t="s">
        <v>23</v>
      </c>
      <c r="I1023" t="s">
        <v>500</v>
      </c>
      <c r="J1023" t="s">
        <v>592</v>
      </c>
      <c r="K1023">
        <v>0</v>
      </c>
      <c r="L1023" t="s">
        <v>500</v>
      </c>
      <c r="N1023" t="s">
        <v>23</v>
      </c>
      <c r="O1023" s="5" t="str">
        <f t="shared" si="131"/>
        <v>N</v>
      </c>
      <c r="P1023" t="s">
        <v>475</v>
      </c>
      <c r="Q1023" s="200" t="s">
        <v>475</v>
      </c>
      <c r="R1023" s="200" t="str">
        <f>IFERROR(V1023*Q1023,"")</f>
        <v/>
      </c>
      <c r="S1023" s="201"/>
      <c r="T1023" t="s">
        <v>475</v>
      </c>
      <c r="U1023" s="201"/>
      <c r="W1023" s="201"/>
      <c r="X1023" s="202">
        <v>0</v>
      </c>
      <c r="Y1023" s="200" t="s">
        <v>475</v>
      </c>
      <c r="Z1023" s="5" t="s">
        <v>475</v>
      </c>
      <c r="AA1023" s="200" t="str">
        <f t="shared" si="132"/>
        <v/>
      </c>
      <c r="AB1023" s="200" t="str">
        <f t="shared" si="133"/>
        <v/>
      </c>
      <c r="AC1023" s="201"/>
      <c r="AD1023" s="201"/>
      <c r="AE1023" s="77">
        <f t="shared" si="134"/>
        <v>0</v>
      </c>
      <c r="AF1023" s="77">
        <f t="shared" si="135"/>
        <v>0</v>
      </c>
      <c r="AG1023" s="77">
        <f t="array" ref="AG1023">IFERROR($D1023*U,0)</f>
        <v>0</v>
      </c>
      <c r="AH1023" s="77">
        <f t="shared" si="138"/>
        <v>0</v>
      </c>
      <c r="AI1023" s="77">
        <f t="shared" si="138"/>
        <v>0</v>
      </c>
      <c r="AJ1023" s="203"/>
      <c r="AK1023" s="203"/>
      <c r="AL1023" s="203"/>
      <c r="AM1023" s="203"/>
      <c r="AN1023" t="s">
        <v>475</v>
      </c>
      <c r="AO1023" t="s">
        <v>475</v>
      </c>
      <c r="AP1023" t="s">
        <v>475</v>
      </c>
    </row>
    <row r="1024" spans="1:43" customFormat="1" x14ac:dyDescent="0.25">
      <c r="A1024" s="198">
        <v>45291</v>
      </c>
      <c r="B1024" t="s">
        <v>2714</v>
      </c>
      <c r="C1024" t="s">
        <v>2715</v>
      </c>
      <c r="D1024" s="5">
        <f t="shared" si="136"/>
        <v>175230.30000000002</v>
      </c>
      <c r="E1024" s="199">
        <v>1</v>
      </c>
      <c r="F1024" s="5">
        <v>303617.7</v>
      </c>
      <c r="G1024" s="5">
        <v>128387.4</v>
      </c>
      <c r="H1024" s="1" t="s">
        <v>23</v>
      </c>
      <c r="I1024" t="s">
        <v>500</v>
      </c>
      <c r="J1024" t="s">
        <v>474</v>
      </c>
      <c r="K1024">
        <v>0</v>
      </c>
      <c r="L1024" t="s">
        <v>500</v>
      </c>
      <c r="M1024" s="208" t="s">
        <v>483</v>
      </c>
      <c r="N1024" t="s">
        <v>23</v>
      </c>
      <c r="O1024" s="5" t="str">
        <f t="shared" si="131"/>
        <v>N</v>
      </c>
      <c r="P1024" s="208" t="s">
        <v>487</v>
      </c>
      <c r="Q1024" s="200" t="s">
        <v>475</v>
      </c>
      <c r="R1024" s="204">
        <v>0.98</v>
      </c>
      <c r="S1024" s="201"/>
      <c r="T1024" s="208">
        <v>0.1</v>
      </c>
      <c r="U1024" s="201"/>
      <c r="V1024" s="208">
        <v>1</v>
      </c>
      <c r="W1024" s="201"/>
      <c r="X1024" s="202">
        <v>0</v>
      </c>
      <c r="Y1024" s="204">
        <v>0</v>
      </c>
      <c r="Z1024" s="205">
        <v>0.1</v>
      </c>
      <c r="AA1024" s="200">
        <f t="shared" si="132"/>
        <v>0</v>
      </c>
      <c r="AB1024" s="200">
        <f t="shared" si="133"/>
        <v>0.1</v>
      </c>
      <c r="AC1024" s="201"/>
      <c r="AD1024" s="201"/>
      <c r="AE1024" s="77">
        <f t="shared" si="134"/>
        <v>171725.69400000002</v>
      </c>
      <c r="AF1024" s="77">
        <f t="shared" si="135"/>
        <v>17523.030000000002</v>
      </c>
      <c r="AG1024" s="77">
        <f t="array" ref="AG1024">IFERROR($D1024*U,0)</f>
        <v>0</v>
      </c>
      <c r="AH1024" s="77">
        <f t="shared" si="138"/>
        <v>0</v>
      </c>
      <c r="AI1024" s="77">
        <f t="shared" si="138"/>
        <v>17523.030000000002</v>
      </c>
      <c r="AJ1024" s="203"/>
      <c r="AK1024" s="203"/>
      <c r="AL1024" s="203"/>
      <c r="AM1024" s="203"/>
      <c r="AN1024" t="s">
        <v>25</v>
      </c>
      <c r="AO1024" t="s">
        <v>2716</v>
      </c>
      <c r="AP1024" t="s">
        <v>2717</v>
      </c>
      <c r="AQ1024" s="208" t="s">
        <v>490</v>
      </c>
    </row>
    <row r="1025" spans="1:42" customFormat="1" x14ac:dyDescent="0.25">
      <c r="A1025" s="198">
        <v>45291</v>
      </c>
      <c r="B1025" t="s">
        <v>2718</v>
      </c>
      <c r="C1025" t="s">
        <v>2719</v>
      </c>
      <c r="D1025" s="5">
        <f t="shared" si="136"/>
        <v>100087.29000000004</v>
      </c>
      <c r="E1025" s="199">
        <v>1</v>
      </c>
      <c r="F1025" s="5">
        <v>492196.51</v>
      </c>
      <c r="G1025" s="5">
        <v>392109.22</v>
      </c>
      <c r="H1025" s="1" t="s">
        <v>24</v>
      </c>
      <c r="I1025" t="s">
        <v>473</v>
      </c>
      <c r="J1025" t="s">
        <v>474</v>
      </c>
      <c r="K1025">
        <v>0</v>
      </c>
      <c r="L1025" t="s">
        <v>473</v>
      </c>
      <c r="M1025" t="s">
        <v>473</v>
      </c>
      <c r="N1025" t="s">
        <v>23</v>
      </c>
      <c r="O1025" s="5" t="str">
        <f t="shared" si="131"/>
        <v>N</v>
      </c>
      <c r="P1025" t="s">
        <v>475</v>
      </c>
      <c r="Q1025" s="200" t="s">
        <v>475</v>
      </c>
      <c r="R1025" s="200" t="str">
        <f t="shared" ref="R1025:R1064" si="139">IFERROR(V1025*Q1025,"")</f>
        <v/>
      </c>
      <c r="S1025" s="201"/>
      <c r="T1025" t="s">
        <v>475</v>
      </c>
      <c r="U1025" s="201"/>
      <c r="W1025" s="201"/>
      <c r="X1025" s="202">
        <v>0</v>
      </c>
      <c r="Y1025" s="200" t="s">
        <v>475</v>
      </c>
      <c r="Z1025" s="5" t="s">
        <v>475</v>
      </c>
      <c r="AA1025" s="200" t="str">
        <f t="shared" si="132"/>
        <v/>
      </c>
      <c r="AB1025" s="200" t="str">
        <f t="shared" si="133"/>
        <v/>
      </c>
      <c r="AC1025" s="201"/>
      <c r="AD1025" s="201"/>
      <c r="AE1025" s="77">
        <f t="shared" si="134"/>
        <v>0</v>
      </c>
      <c r="AF1025" s="77">
        <f t="shared" si="135"/>
        <v>0</v>
      </c>
      <c r="AG1025" s="77">
        <f t="array" ref="AG1025">IFERROR($D1025*U,0)</f>
        <v>0</v>
      </c>
      <c r="AH1025" s="77">
        <f t="shared" si="138"/>
        <v>0</v>
      </c>
      <c r="AI1025" s="77">
        <f t="shared" si="138"/>
        <v>0</v>
      </c>
      <c r="AJ1025" s="203"/>
      <c r="AK1025" s="203"/>
      <c r="AL1025" s="203"/>
      <c r="AM1025" s="203"/>
      <c r="AN1025" t="s">
        <v>475</v>
      </c>
      <c r="AO1025" t="s">
        <v>475</v>
      </c>
      <c r="AP1025" t="s">
        <v>475</v>
      </c>
    </row>
    <row r="1026" spans="1:42" customFormat="1" x14ac:dyDescent="0.25">
      <c r="A1026" s="198">
        <v>45291</v>
      </c>
      <c r="B1026" t="s">
        <v>2720</v>
      </c>
      <c r="C1026" t="s">
        <v>2721</v>
      </c>
      <c r="D1026" s="5">
        <f t="shared" si="136"/>
        <v>159134.09999999998</v>
      </c>
      <c r="E1026" s="199">
        <v>1</v>
      </c>
      <c r="F1026" s="5">
        <v>670234.31999999995</v>
      </c>
      <c r="G1026" s="5">
        <v>511100.22</v>
      </c>
      <c r="H1026" s="1" t="s">
        <v>23</v>
      </c>
      <c r="I1026" t="s">
        <v>500</v>
      </c>
      <c r="J1026" t="s">
        <v>504</v>
      </c>
      <c r="K1026">
        <v>1</v>
      </c>
      <c r="L1026" t="s">
        <v>500</v>
      </c>
      <c r="M1026" s="208" t="s">
        <v>506</v>
      </c>
      <c r="N1026" t="s">
        <v>24</v>
      </c>
      <c r="O1026" s="5" t="str">
        <f t="shared" ref="O1026:O1089" si="140">IF(OR(C1026="FIS1",C1026="FIS2",C1026="FIS4",C1026="Red"),"Y","N")</f>
        <v>N</v>
      </c>
      <c r="P1026" t="s">
        <v>475</v>
      </c>
      <c r="Q1026" s="200" t="s">
        <v>475</v>
      </c>
      <c r="R1026" s="200" t="str">
        <f t="shared" si="139"/>
        <v/>
      </c>
      <c r="S1026" s="201"/>
      <c r="T1026" t="s">
        <v>475</v>
      </c>
      <c r="U1026" s="201"/>
      <c r="W1026" s="201"/>
      <c r="X1026" s="202">
        <v>0</v>
      </c>
      <c r="Y1026" s="200" t="s">
        <v>475</v>
      </c>
      <c r="Z1026" s="5" t="s">
        <v>475</v>
      </c>
      <c r="AA1026" s="200" t="str">
        <f t="shared" ref="AA1026:AA1089" si="141">IFERROR(Y1026*V1026,"")</f>
        <v/>
      </c>
      <c r="AB1026" s="200" t="str">
        <f t="shared" ref="AB1026:AB1089" si="142">IFERROR(Z1026*V1026,"")</f>
        <v/>
      </c>
      <c r="AC1026" s="201"/>
      <c r="AD1026" s="201"/>
      <c r="AE1026" s="77">
        <f t="shared" ref="AE1026:AE1089" si="143">+IFERROR(R1026*D1026,0)</f>
        <v>0</v>
      </c>
      <c r="AF1026" s="77">
        <f t="shared" ref="AF1026:AF1089" si="144">+IFERROR(D1026*T1026,0)</f>
        <v>0</v>
      </c>
      <c r="AG1026" s="77">
        <f t="array" ref="AG1026">IFERROR($D1026*U,0)</f>
        <v>0</v>
      </c>
      <c r="AH1026" s="77">
        <f t="shared" si="138"/>
        <v>0</v>
      </c>
      <c r="AI1026" s="77">
        <f t="shared" si="138"/>
        <v>0</v>
      </c>
      <c r="AJ1026" s="203"/>
      <c r="AK1026" s="203"/>
      <c r="AL1026" s="203"/>
      <c r="AM1026" s="203"/>
      <c r="AN1026" t="s">
        <v>22</v>
      </c>
      <c r="AO1026" t="s">
        <v>1429</v>
      </c>
      <c r="AP1026" t="s">
        <v>475</v>
      </c>
    </row>
    <row r="1027" spans="1:42" customFormat="1" x14ac:dyDescent="0.25">
      <c r="A1027" s="198">
        <v>45291</v>
      </c>
      <c r="B1027" t="s">
        <v>2722</v>
      </c>
      <c r="C1027" t="s">
        <v>2723</v>
      </c>
      <c r="D1027" s="5">
        <f t="shared" ref="D1027:D1090" si="145">+IF(F1027-G1027&lt;0,0,F1027-G1027)</f>
        <v>1169887.6399999999</v>
      </c>
      <c r="E1027" s="199">
        <v>0</v>
      </c>
      <c r="F1027" s="5">
        <v>1169887.6399999999</v>
      </c>
      <c r="G1027" s="5">
        <v>0</v>
      </c>
      <c r="H1027" s="1" t="s">
        <v>23</v>
      </c>
      <c r="I1027" t="s">
        <v>500</v>
      </c>
      <c r="J1027" t="s">
        <v>504</v>
      </c>
      <c r="K1027">
        <v>1</v>
      </c>
      <c r="L1027" t="s">
        <v>500</v>
      </c>
      <c r="N1027" t="s">
        <v>24</v>
      </c>
      <c r="O1027" s="5" t="str">
        <f t="shared" si="140"/>
        <v>N</v>
      </c>
      <c r="P1027" t="s">
        <v>475</v>
      </c>
      <c r="Q1027" s="200" t="s">
        <v>475</v>
      </c>
      <c r="R1027" s="200" t="str">
        <f t="shared" si="139"/>
        <v/>
      </c>
      <c r="S1027" s="201"/>
      <c r="T1027" t="s">
        <v>475</v>
      </c>
      <c r="U1027" s="201"/>
      <c r="W1027" s="201"/>
      <c r="X1027" s="202">
        <v>0</v>
      </c>
      <c r="Y1027" s="200" t="s">
        <v>475</v>
      </c>
      <c r="Z1027" s="5" t="s">
        <v>475</v>
      </c>
      <c r="AA1027" s="200" t="str">
        <f t="shared" si="141"/>
        <v/>
      </c>
      <c r="AB1027" s="200" t="str">
        <f t="shared" si="142"/>
        <v/>
      </c>
      <c r="AC1027" s="201"/>
      <c r="AD1027" s="201"/>
      <c r="AE1027" s="77">
        <f t="shared" si="143"/>
        <v>0</v>
      </c>
      <c r="AF1027" s="77">
        <f t="shared" si="144"/>
        <v>0</v>
      </c>
      <c r="AG1027" s="77">
        <f t="array" ref="AG1027">IFERROR($D1027*U,0)</f>
        <v>0</v>
      </c>
      <c r="AH1027" s="77">
        <f t="shared" si="138"/>
        <v>0</v>
      </c>
      <c r="AI1027" s="77">
        <f t="shared" si="138"/>
        <v>0</v>
      </c>
      <c r="AJ1027" s="203"/>
      <c r="AK1027" s="203"/>
      <c r="AL1027" s="203"/>
      <c r="AM1027" s="203"/>
      <c r="AN1027" t="s">
        <v>475</v>
      </c>
      <c r="AO1027" t="s">
        <v>475</v>
      </c>
      <c r="AP1027" t="s">
        <v>475</v>
      </c>
    </row>
    <row r="1028" spans="1:42" customFormat="1" x14ac:dyDescent="0.25">
      <c r="A1028" s="198">
        <v>45291</v>
      </c>
      <c r="B1028" t="s">
        <v>2724</v>
      </c>
      <c r="C1028" t="s">
        <v>2725</v>
      </c>
      <c r="D1028" s="5">
        <f t="shared" si="145"/>
        <v>52293.51</v>
      </c>
      <c r="E1028" s="199">
        <v>1</v>
      </c>
      <c r="F1028" s="5">
        <v>54572.53</v>
      </c>
      <c r="G1028" s="5">
        <v>2279.02</v>
      </c>
      <c r="H1028" s="1" t="s">
        <v>24</v>
      </c>
      <c r="I1028" t="s">
        <v>473</v>
      </c>
      <c r="J1028" t="s">
        <v>474</v>
      </c>
      <c r="K1028">
        <v>0</v>
      </c>
      <c r="L1028" t="s">
        <v>473</v>
      </c>
      <c r="M1028" t="s">
        <v>473</v>
      </c>
      <c r="N1028" t="s">
        <v>23</v>
      </c>
      <c r="O1028" s="5" t="str">
        <f t="shared" si="140"/>
        <v>N</v>
      </c>
      <c r="P1028" t="s">
        <v>475</v>
      </c>
      <c r="Q1028" s="200" t="s">
        <v>475</v>
      </c>
      <c r="R1028" s="200" t="str">
        <f t="shared" si="139"/>
        <v/>
      </c>
      <c r="S1028" s="201"/>
      <c r="T1028" t="s">
        <v>475</v>
      </c>
      <c r="U1028" s="201"/>
      <c r="W1028" s="201"/>
      <c r="X1028" s="202">
        <v>0</v>
      </c>
      <c r="Y1028" s="200" t="s">
        <v>475</v>
      </c>
      <c r="Z1028" s="5" t="s">
        <v>475</v>
      </c>
      <c r="AA1028" s="200" t="str">
        <f t="shared" si="141"/>
        <v/>
      </c>
      <c r="AB1028" s="200" t="str">
        <f t="shared" si="142"/>
        <v/>
      </c>
      <c r="AC1028" s="201"/>
      <c r="AD1028" s="201"/>
      <c r="AE1028" s="77">
        <f t="shared" si="143"/>
        <v>0</v>
      </c>
      <c r="AF1028" s="77">
        <f t="shared" si="144"/>
        <v>0</v>
      </c>
      <c r="AG1028" s="77">
        <f t="array" ref="AG1028">IFERROR($D1028*U,0)</f>
        <v>0</v>
      </c>
      <c r="AH1028" s="77">
        <f t="shared" si="138"/>
        <v>0</v>
      </c>
      <c r="AI1028" s="77">
        <f t="shared" si="138"/>
        <v>0</v>
      </c>
      <c r="AJ1028" s="203"/>
      <c r="AK1028" s="203"/>
      <c r="AL1028" s="203"/>
      <c r="AM1028" s="203"/>
      <c r="AN1028" t="s">
        <v>475</v>
      </c>
      <c r="AO1028" t="s">
        <v>475</v>
      </c>
      <c r="AP1028" t="s">
        <v>475</v>
      </c>
    </row>
    <row r="1029" spans="1:42" customFormat="1" x14ac:dyDescent="0.25">
      <c r="A1029" s="198">
        <v>45291</v>
      </c>
      <c r="B1029" t="s">
        <v>2726</v>
      </c>
      <c r="C1029" t="s">
        <v>2727</v>
      </c>
      <c r="D1029" s="5">
        <f t="shared" si="145"/>
        <v>0</v>
      </c>
      <c r="E1029" s="199">
        <v>1</v>
      </c>
      <c r="F1029" s="5">
        <v>40248.68</v>
      </c>
      <c r="G1029" s="5">
        <v>40724.81</v>
      </c>
      <c r="H1029" s="1" t="s">
        <v>23</v>
      </c>
      <c r="I1029" t="s">
        <v>500</v>
      </c>
      <c r="J1029" t="s">
        <v>474</v>
      </c>
      <c r="K1029">
        <v>0</v>
      </c>
      <c r="L1029" t="s">
        <v>500</v>
      </c>
      <c r="N1029" t="s">
        <v>23</v>
      </c>
      <c r="O1029" s="5" t="str">
        <f t="shared" si="140"/>
        <v>N</v>
      </c>
      <c r="P1029" t="s">
        <v>475</v>
      </c>
      <c r="Q1029" s="200" t="s">
        <v>475</v>
      </c>
      <c r="R1029" s="200" t="str">
        <f t="shared" si="139"/>
        <v/>
      </c>
      <c r="S1029" s="201"/>
      <c r="T1029" t="s">
        <v>475</v>
      </c>
      <c r="U1029" s="201"/>
      <c r="W1029" s="201"/>
      <c r="X1029" s="202">
        <v>0</v>
      </c>
      <c r="Y1029" s="200" t="s">
        <v>475</v>
      </c>
      <c r="Z1029" s="5" t="s">
        <v>475</v>
      </c>
      <c r="AA1029" s="200" t="str">
        <f t="shared" si="141"/>
        <v/>
      </c>
      <c r="AB1029" s="200" t="str">
        <f t="shared" si="142"/>
        <v/>
      </c>
      <c r="AC1029" s="201"/>
      <c r="AD1029" s="201"/>
      <c r="AE1029" s="77">
        <f t="shared" si="143"/>
        <v>0</v>
      </c>
      <c r="AF1029" s="77">
        <f t="shared" si="144"/>
        <v>0</v>
      </c>
      <c r="AG1029" s="77">
        <f t="array" ref="AG1029">IFERROR($D1029*U,0)</f>
        <v>0</v>
      </c>
      <c r="AH1029" s="77">
        <f t="shared" si="138"/>
        <v>0</v>
      </c>
      <c r="AI1029" s="77">
        <f t="shared" si="138"/>
        <v>0</v>
      </c>
      <c r="AJ1029" s="203"/>
      <c r="AK1029" s="203"/>
      <c r="AL1029" s="203"/>
      <c r="AM1029" s="203"/>
      <c r="AN1029" t="s">
        <v>475</v>
      </c>
      <c r="AO1029" t="s">
        <v>475</v>
      </c>
      <c r="AP1029" t="s">
        <v>475</v>
      </c>
    </row>
    <row r="1030" spans="1:42" customFormat="1" x14ac:dyDescent="0.25">
      <c r="A1030" s="198">
        <v>45291</v>
      </c>
      <c r="B1030" t="s">
        <v>2728</v>
      </c>
      <c r="C1030" t="s">
        <v>2729</v>
      </c>
      <c r="D1030" s="5">
        <f t="shared" si="145"/>
        <v>0</v>
      </c>
      <c r="E1030" s="199">
        <v>1</v>
      </c>
      <c r="F1030" s="5">
        <v>660160.81999999995</v>
      </c>
      <c r="G1030" s="5">
        <v>704268.63</v>
      </c>
      <c r="H1030" s="1" t="s">
        <v>24</v>
      </c>
      <c r="I1030" t="s">
        <v>473</v>
      </c>
      <c r="J1030" t="s">
        <v>474</v>
      </c>
      <c r="K1030">
        <v>0</v>
      </c>
      <c r="L1030" t="s">
        <v>473</v>
      </c>
      <c r="M1030" t="s">
        <v>473</v>
      </c>
      <c r="N1030" t="s">
        <v>23</v>
      </c>
      <c r="O1030" s="5" t="str">
        <f t="shared" si="140"/>
        <v>N</v>
      </c>
      <c r="P1030" t="s">
        <v>475</v>
      </c>
      <c r="Q1030" s="200" t="s">
        <v>475</v>
      </c>
      <c r="R1030" s="200" t="str">
        <f t="shared" si="139"/>
        <v/>
      </c>
      <c r="S1030" s="201"/>
      <c r="T1030" t="s">
        <v>475</v>
      </c>
      <c r="U1030" s="201"/>
      <c r="W1030" s="201"/>
      <c r="X1030" s="202">
        <v>0</v>
      </c>
      <c r="Y1030" s="200" t="s">
        <v>475</v>
      </c>
      <c r="Z1030" s="5" t="s">
        <v>475</v>
      </c>
      <c r="AA1030" s="200" t="str">
        <f t="shared" si="141"/>
        <v/>
      </c>
      <c r="AB1030" s="200" t="str">
        <f t="shared" si="142"/>
        <v/>
      </c>
      <c r="AC1030" s="201"/>
      <c r="AD1030" s="201"/>
      <c r="AE1030" s="77">
        <f t="shared" si="143"/>
        <v>0</v>
      </c>
      <c r="AF1030" s="77">
        <f t="shared" si="144"/>
        <v>0</v>
      </c>
      <c r="AG1030" s="77">
        <f t="array" ref="AG1030">IFERROR($D1030*U,0)</f>
        <v>0</v>
      </c>
      <c r="AH1030" s="77">
        <f t="shared" si="138"/>
        <v>0</v>
      </c>
      <c r="AI1030" s="77">
        <f t="shared" si="138"/>
        <v>0</v>
      </c>
      <c r="AJ1030" s="203"/>
      <c r="AK1030" s="203"/>
      <c r="AL1030" s="203"/>
      <c r="AM1030" s="203"/>
      <c r="AN1030" t="s">
        <v>475</v>
      </c>
      <c r="AO1030" t="s">
        <v>475</v>
      </c>
      <c r="AP1030" t="s">
        <v>475</v>
      </c>
    </row>
    <row r="1031" spans="1:42" customFormat="1" x14ac:dyDescent="0.25">
      <c r="A1031" s="198">
        <v>45291</v>
      </c>
      <c r="B1031" t="s">
        <v>2730</v>
      </c>
      <c r="C1031" t="s">
        <v>2731</v>
      </c>
      <c r="D1031" s="5">
        <f t="shared" si="145"/>
        <v>66199.98</v>
      </c>
      <c r="E1031" s="199">
        <v>0</v>
      </c>
      <c r="F1031" s="5">
        <v>66199.98</v>
      </c>
      <c r="G1031" s="5">
        <v>0</v>
      </c>
      <c r="H1031" s="1" t="s">
        <v>24</v>
      </c>
      <c r="I1031" t="s">
        <v>473</v>
      </c>
      <c r="J1031" t="s">
        <v>474</v>
      </c>
      <c r="K1031">
        <v>0</v>
      </c>
      <c r="L1031" t="s">
        <v>473</v>
      </c>
      <c r="M1031" t="s">
        <v>473</v>
      </c>
      <c r="N1031" t="s">
        <v>23</v>
      </c>
      <c r="O1031" s="5" t="str">
        <f t="shared" si="140"/>
        <v>N</v>
      </c>
      <c r="P1031" t="s">
        <v>475</v>
      </c>
      <c r="Q1031" s="200" t="s">
        <v>475</v>
      </c>
      <c r="R1031" s="200" t="str">
        <f t="shared" si="139"/>
        <v/>
      </c>
      <c r="S1031" s="201"/>
      <c r="T1031" t="s">
        <v>475</v>
      </c>
      <c r="U1031" s="201"/>
      <c r="W1031" s="201"/>
      <c r="X1031" s="202">
        <v>0</v>
      </c>
      <c r="Y1031" s="200" t="s">
        <v>475</v>
      </c>
      <c r="Z1031" s="5" t="s">
        <v>475</v>
      </c>
      <c r="AA1031" s="200" t="str">
        <f t="shared" si="141"/>
        <v/>
      </c>
      <c r="AB1031" s="200" t="str">
        <f t="shared" si="142"/>
        <v/>
      </c>
      <c r="AC1031" s="201"/>
      <c r="AD1031" s="201"/>
      <c r="AE1031" s="77">
        <f t="shared" si="143"/>
        <v>0</v>
      </c>
      <c r="AF1031" s="77">
        <f t="shared" si="144"/>
        <v>0</v>
      </c>
      <c r="AG1031" s="77">
        <f t="array" ref="AG1031">IFERROR($D1031*U,0)</f>
        <v>0</v>
      </c>
      <c r="AH1031" s="77">
        <f t="shared" si="138"/>
        <v>0</v>
      </c>
      <c r="AI1031" s="77">
        <f t="shared" si="138"/>
        <v>0</v>
      </c>
      <c r="AJ1031" s="203"/>
      <c r="AK1031" s="203"/>
      <c r="AL1031" s="203"/>
      <c r="AM1031" s="203"/>
      <c r="AN1031" t="s">
        <v>475</v>
      </c>
      <c r="AO1031" t="s">
        <v>475</v>
      </c>
      <c r="AP1031" t="s">
        <v>475</v>
      </c>
    </row>
    <row r="1032" spans="1:42" customFormat="1" x14ac:dyDescent="0.25">
      <c r="A1032" s="198">
        <v>45291</v>
      </c>
      <c r="B1032" t="s">
        <v>2732</v>
      </c>
      <c r="C1032" t="s">
        <v>2733</v>
      </c>
      <c r="D1032" s="5">
        <f t="shared" si="145"/>
        <v>12654.339999999997</v>
      </c>
      <c r="E1032" s="199">
        <v>1</v>
      </c>
      <c r="F1032" s="5">
        <v>76686.37</v>
      </c>
      <c r="G1032" s="5">
        <v>64032.03</v>
      </c>
      <c r="H1032" s="1" t="s">
        <v>24</v>
      </c>
      <c r="I1032" t="s">
        <v>473</v>
      </c>
      <c r="J1032" t="s">
        <v>474</v>
      </c>
      <c r="K1032">
        <v>0</v>
      </c>
      <c r="L1032" t="s">
        <v>473</v>
      </c>
      <c r="M1032" t="s">
        <v>473</v>
      </c>
      <c r="N1032" t="s">
        <v>23</v>
      </c>
      <c r="O1032" s="5" t="str">
        <f t="shared" si="140"/>
        <v>N</v>
      </c>
      <c r="P1032" t="s">
        <v>475</v>
      </c>
      <c r="Q1032" s="200" t="s">
        <v>475</v>
      </c>
      <c r="R1032" s="200" t="str">
        <f t="shared" si="139"/>
        <v/>
      </c>
      <c r="S1032" s="201"/>
      <c r="T1032" t="s">
        <v>475</v>
      </c>
      <c r="U1032" s="201"/>
      <c r="W1032" s="201"/>
      <c r="X1032" s="202">
        <v>0</v>
      </c>
      <c r="Y1032" s="200" t="s">
        <v>475</v>
      </c>
      <c r="Z1032" s="5" t="s">
        <v>475</v>
      </c>
      <c r="AA1032" s="200" t="str">
        <f t="shared" si="141"/>
        <v/>
      </c>
      <c r="AB1032" s="200" t="str">
        <f t="shared" si="142"/>
        <v/>
      </c>
      <c r="AC1032" s="201"/>
      <c r="AD1032" s="201"/>
      <c r="AE1032" s="77">
        <f t="shared" si="143"/>
        <v>0</v>
      </c>
      <c r="AF1032" s="77">
        <f t="shared" si="144"/>
        <v>0</v>
      </c>
      <c r="AG1032" s="77">
        <f t="array" ref="AG1032">IFERROR($D1032*U,0)</f>
        <v>0</v>
      </c>
      <c r="AH1032" s="77">
        <f t="shared" si="138"/>
        <v>0</v>
      </c>
      <c r="AI1032" s="77">
        <f t="shared" si="138"/>
        <v>0</v>
      </c>
      <c r="AJ1032" s="203"/>
      <c r="AK1032" s="203"/>
      <c r="AL1032" s="203"/>
      <c r="AM1032" s="203"/>
      <c r="AN1032" t="s">
        <v>475</v>
      </c>
      <c r="AO1032" t="s">
        <v>475</v>
      </c>
      <c r="AP1032" t="s">
        <v>475</v>
      </c>
    </row>
    <row r="1033" spans="1:42" customFormat="1" x14ac:dyDescent="0.25">
      <c r="A1033" s="198">
        <v>45291</v>
      </c>
      <c r="B1033" t="s">
        <v>2734</v>
      </c>
      <c r="C1033" t="s">
        <v>2735</v>
      </c>
      <c r="D1033" s="5">
        <f t="shared" si="145"/>
        <v>196998.32</v>
      </c>
      <c r="E1033" s="199">
        <v>0</v>
      </c>
      <c r="F1033" s="5">
        <v>196998.32</v>
      </c>
      <c r="G1033" s="5">
        <v>0</v>
      </c>
      <c r="H1033" s="1" t="s">
        <v>23</v>
      </c>
      <c r="I1033" t="s">
        <v>500</v>
      </c>
      <c r="J1033" t="s">
        <v>474</v>
      </c>
      <c r="K1033">
        <v>0</v>
      </c>
      <c r="L1033" t="s">
        <v>500</v>
      </c>
      <c r="N1033" t="s">
        <v>23</v>
      </c>
      <c r="O1033" s="5" t="str">
        <f t="shared" si="140"/>
        <v>N</v>
      </c>
      <c r="P1033" t="s">
        <v>475</v>
      </c>
      <c r="Q1033" s="200" t="s">
        <v>475</v>
      </c>
      <c r="R1033" s="200" t="str">
        <f t="shared" si="139"/>
        <v/>
      </c>
      <c r="S1033" s="201"/>
      <c r="T1033" t="s">
        <v>475</v>
      </c>
      <c r="U1033" s="201"/>
      <c r="W1033" s="201"/>
      <c r="X1033" s="202">
        <v>0</v>
      </c>
      <c r="Y1033" s="200" t="s">
        <v>475</v>
      </c>
      <c r="Z1033" s="5" t="s">
        <v>475</v>
      </c>
      <c r="AA1033" s="200" t="str">
        <f t="shared" si="141"/>
        <v/>
      </c>
      <c r="AB1033" s="200" t="str">
        <f t="shared" si="142"/>
        <v/>
      </c>
      <c r="AC1033" s="201"/>
      <c r="AD1033" s="201"/>
      <c r="AE1033" s="77">
        <f t="shared" si="143"/>
        <v>0</v>
      </c>
      <c r="AF1033" s="77">
        <f t="shared" si="144"/>
        <v>0</v>
      </c>
      <c r="AG1033" s="77">
        <f t="array" ref="AG1033">IFERROR($D1033*U,0)</f>
        <v>0</v>
      </c>
      <c r="AH1033" s="77">
        <f t="shared" si="138"/>
        <v>0</v>
      </c>
      <c r="AI1033" s="77">
        <f t="shared" si="138"/>
        <v>0</v>
      </c>
      <c r="AJ1033" s="203"/>
      <c r="AK1033" s="203"/>
      <c r="AL1033" s="203"/>
      <c r="AM1033" s="203"/>
      <c r="AN1033" t="s">
        <v>475</v>
      </c>
      <c r="AO1033" t="s">
        <v>475</v>
      </c>
      <c r="AP1033" t="s">
        <v>475</v>
      </c>
    </row>
    <row r="1034" spans="1:42" customFormat="1" x14ac:dyDescent="0.25">
      <c r="A1034" s="198">
        <v>45291</v>
      </c>
      <c r="B1034" t="s">
        <v>2736</v>
      </c>
      <c r="C1034" t="s">
        <v>2737</v>
      </c>
      <c r="D1034" s="5">
        <f t="shared" si="145"/>
        <v>35.360000000000014</v>
      </c>
      <c r="E1034" s="199">
        <v>1</v>
      </c>
      <c r="F1034" s="5">
        <v>344.64</v>
      </c>
      <c r="G1034" s="5">
        <v>309.27999999999997</v>
      </c>
      <c r="H1034" s="1" t="s">
        <v>24</v>
      </c>
      <c r="I1034" t="s">
        <v>473</v>
      </c>
      <c r="J1034" t="s">
        <v>474</v>
      </c>
      <c r="K1034">
        <v>0</v>
      </c>
      <c r="L1034" t="s">
        <v>473</v>
      </c>
      <c r="M1034" t="s">
        <v>473</v>
      </c>
      <c r="N1034" t="s">
        <v>23</v>
      </c>
      <c r="O1034" s="5" t="str">
        <f t="shared" si="140"/>
        <v>N</v>
      </c>
      <c r="P1034" t="s">
        <v>475</v>
      </c>
      <c r="Q1034" s="200" t="s">
        <v>475</v>
      </c>
      <c r="R1034" s="200" t="str">
        <f t="shared" si="139"/>
        <v/>
      </c>
      <c r="S1034" s="201"/>
      <c r="T1034" t="s">
        <v>475</v>
      </c>
      <c r="U1034" s="201"/>
      <c r="W1034" s="201"/>
      <c r="X1034" s="202">
        <v>0</v>
      </c>
      <c r="Y1034" s="200" t="s">
        <v>475</v>
      </c>
      <c r="Z1034" s="5" t="s">
        <v>475</v>
      </c>
      <c r="AA1034" s="200" t="str">
        <f t="shared" si="141"/>
        <v/>
      </c>
      <c r="AB1034" s="200" t="str">
        <f t="shared" si="142"/>
        <v/>
      </c>
      <c r="AC1034" s="201"/>
      <c r="AD1034" s="201"/>
      <c r="AE1034" s="77">
        <f t="shared" si="143"/>
        <v>0</v>
      </c>
      <c r="AF1034" s="77">
        <f t="shared" si="144"/>
        <v>0</v>
      </c>
      <c r="AG1034" s="77">
        <f t="array" ref="AG1034">IFERROR($D1034*U,0)</f>
        <v>0</v>
      </c>
      <c r="AH1034" s="77">
        <f t="shared" si="138"/>
        <v>0</v>
      </c>
      <c r="AI1034" s="77">
        <f t="shared" si="138"/>
        <v>0</v>
      </c>
      <c r="AJ1034" s="203"/>
      <c r="AK1034" s="203"/>
      <c r="AL1034" s="203"/>
      <c r="AM1034" s="203"/>
      <c r="AN1034" t="s">
        <v>475</v>
      </c>
      <c r="AO1034" t="s">
        <v>475</v>
      </c>
      <c r="AP1034" t="s">
        <v>475</v>
      </c>
    </row>
    <row r="1035" spans="1:42" customFormat="1" x14ac:dyDescent="0.25">
      <c r="A1035" s="198">
        <v>45291</v>
      </c>
      <c r="B1035" t="s">
        <v>2738</v>
      </c>
      <c r="C1035" t="s">
        <v>2739</v>
      </c>
      <c r="D1035" s="5">
        <f t="shared" si="145"/>
        <v>0</v>
      </c>
      <c r="E1035" s="199">
        <v>1</v>
      </c>
      <c r="F1035" s="5">
        <v>18299.54</v>
      </c>
      <c r="G1035" s="5">
        <v>18549.78</v>
      </c>
      <c r="H1035" s="1" t="s">
        <v>23</v>
      </c>
      <c r="I1035" t="s">
        <v>500</v>
      </c>
      <c r="J1035" t="s">
        <v>474</v>
      </c>
      <c r="K1035">
        <v>0</v>
      </c>
      <c r="L1035" t="s">
        <v>500</v>
      </c>
      <c r="N1035" t="s">
        <v>23</v>
      </c>
      <c r="O1035" s="5" t="str">
        <f t="shared" si="140"/>
        <v>N</v>
      </c>
      <c r="P1035" t="s">
        <v>475</v>
      </c>
      <c r="Q1035" s="200" t="s">
        <v>475</v>
      </c>
      <c r="R1035" s="200" t="str">
        <f t="shared" si="139"/>
        <v/>
      </c>
      <c r="S1035" s="201"/>
      <c r="T1035" t="s">
        <v>475</v>
      </c>
      <c r="U1035" s="201"/>
      <c r="W1035" s="201"/>
      <c r="X1035" s="202">
        <v>0</v>
      </c>
      <c r="Y1035" s="200" t="s">
        <v>475</v>
      </c>
      <c r="Z1035" s="5" t="s">
        <v>475</v>
      </c>
      <c r="AA1035" s="200" t="str">
        <f t="shared" si="141"/>
        <v/>
      </c>
      <c r="AB1035" s="200" t="str">
        <f t="shared" si="142"/>
        <v/>
      </c>
      <c r="AC1035" s="201"/>
      <c r="AD1035" s="201"/>
      <c r="AE1035" s="77">
        <f t="shared" si="143"/>
        <v>0</v>
      </c>
      <c r="AF1035" s="77">
        <f t="shared" si="144"/>
        <v>0</v>
      </c>
      <c r="AG1035" s="77">
        <f t="array" ref="AG1035">IFERROR($D1035*U,0)</f>
        <v>0</v>
      </c>
      <c r="AH1035" s="77">
        <f t="shared" si="138"/>
        <v>0</v>
      </c>
      <c r="AI1035" s="77">
        <f t="shared" si="138"/>
        <v>0</v>
      </c>
      <c r="AJ1035" s="203"/>
      <c r="AK1035" s="203"/>
      <c r="AL1035" s="203"/>
      <c r="AM1035" s="203"/>
      <c r="AN1035" t="s">
        <v>475</v>
      </c>
      <c r="AO1035" t="s">
        <v>475</v>
      </c>
      <c r="AP1035" t="s">
        <v>475</v>
      </c>
    </row>
    <row r="1036" spans="1:42" customFormat="1" x14ac:dyDescent="0.25">
      <c r="A1036" s="198">
        <v>45291</v>
      </c>
      <c r="B1036" t="s">
        <v>2740</v>
      </c>
      <c r="C1036" t="s">
        <v>2741</v>
      </c>
      <c r="D1036" s="5">
        <f t="shared" si="145"/>
        <v>74298.11</v>
      </c>
      <c r="E1036" s="199">
        <v>0</v>
      </c>
      <c r="F1036" s="5">
        <v>74298.11</v>
      </c>
      <c r="G1036" s="5">
        <v>0</v>
      </c>
      <c r="H1036" s="1" t="s">
        <v>23</v>
      </c>
      <c r="I1036" t="s">
        <v>500</v>
      </c>
      <c r="J1036" t="s">
        <v>474</v>
      </c>
      <c r="K1036">
        <v>0</v>
      </c>
      <c r="L1036" t="s">
        <v>500</v>
      </c>
      <c r="M1036" s="208" t="s">
        <v>506</v>
      </c>
      <c r="N1036" t="s">
        <v>23</v>
      </c>
      <c r="O1036" s="5" t="str">
        <f t="shared" si="140"/>
        <v>N</v>
      </c>
      <c r="P1036" t="s">
        <v>475</v>
      </c>
      <c r="Q1036" s="200" t="s">
        <v>475</v>
      </c>
      <c r="R1036" s="200" t="str">
        <f t="shared" si="139"/>
        <v/>
      </c>
      <c r="S1036" s="201"/>
      <c r="T1036" t="s">
        <v>475</v>
      </c>
      <c r="U1036" s="201"/>
      <c r="W1036" s="201"/>
      <c r="X1036" s="202">
        <v>0</v>
      </c>
      <c r="Y1036" s="200" t="s">
        <v>475</v>
      </c>
      <c r="Z1036" s="5" t="s">
        <v>475</v>
      </c>
      <c r="AA1036" s="200" t="str">
        <f t="shared" si="141"/>
        <v/>
      </c>
      <c r="AB1036" s="200" t="str">
        <f t="shared" si="142"/>
        <v/>
      </c>
      <c r="AC1036" s="201"/>
      <c r="AD1036" s="201"/>
      <c r="AE1036" s="77">
        <f t="shared" si="143"/>
        <v>0</v>
      </c>
      <c r="AF1036" s="77">
        <f t="shared" si="144"/>
        <v>0</v>
      </c>
      <c r="AG1036" s="77">
        <f t="array" ref="AG1036">IFERROR($D1036*U,0)</f>
        <v>0</v>
      </c>
      <c r="AH1036" s="77">
        <f t="shared" si="138"/>
        <v>0</v>
      </c>
      <c r="AI1036" s="77">
        <f t="shared" si="138"/>
        <v>0</v>
      </c>
      <c r="AJ1036" s="203"/>
      <c r="AK1036" s="203"/>
      <c r="AL1036" s="203"/>
      <c r="AM1036" s="203"/>
      <c r="AN1036" t="s">
        <v>22</v>
      </c>
      <c r="AO1036" t="s">
        <v>1336</v>
      </c>
      <c r="AP1036" t="s">
        <v>475</v>
      </c>
    </row>
    <row r="1037" spans="1:42" customFormat="1" x14ac:dyDescent="0.25">
      <c r="A1037" s="198">
        <v>45291</v>
      </c>
      <c r="B1037" t="s">
        <v>2742</v>
      </c>
      <c r="C1037" t="s">
        <v>2743</v>
      </c>
      <c r="D1037" s="5">
        <f t="shared" si="145"/>
        <v>25646.640000000014</v>
      </c>
      <c r="E1037" s="199">
        <v>1</v>
      </c>
      <c r="F1037" s="5">
        <v>897794.12</v>
      </c>
      <c r="G1037" s="5">
        <v>872147.48</v>
      </c>
      <c r="H1037" s="1" t="s">
        <v>23</v>
      </c>
      <c r="I1037" t="s">
        <v>500</v>
      </c>
      <c r="J1037" t="s">
        <v>474</v>
      </c>
      <c r="K1037">
        <v>0</v>
      </c>
      <c r="L1037" t="s">
        <v>500</v>
      </c>
      <c r="N1037" t="s">
        <v>23</v>
      </c>
      <c r="O1037" s="5" t="str">
        <f t="shared" si="140"/>
        <v>N</v>
      </c>
      <c r="P1037" t="s">
        <v>475</v>
      </c>
      <c r="Q1037" s="200" t="s">
        <v>475</v>
      </c>
      <c r="R1037" s="200" t="str">
        <f t="shared" si="139"/>
        <v/>
      </c>
      <c r="S1037" s="201"/>
      <c r="T1037" t="s">
        <v>475</v>
      </c>
      <c r="U1037" s="201"/>
      <c r="W1037" s="201"/>
      <c r="X1037" s="202">
        <v>0</v>
      </c>
      <c r="Y1037" s="200" t="s">
        <v>475</v>
      </c>
      <c r="Z1037" s="5" t="s">
        <v>475</v>
      </c>
      <c r="AA1037" s="200" t="str">
        <f t="shared" si="141"/>
        <v/>
      </c>
      <c r="AB1037" s="200" t="str">
        <f t="shared" si="142"/>
        <v/>
      </c>
      <c r="AC1037" s="201"/>
      <c r="AD1037" s="201"/>
      <c r="AE1037" s="77">
        <f t="shared" si="143"/>
        <v>0</v>
      </c>
      <c r="AF1037" s="77">
        <f t="shared" si="144"/>
        <v>0</v>
      </c>
      <c r="AG1037" s="77">
        <f t="array" ref="AG1037">IFERROR($D1037*U,0)</f>
        <v>0</v>
      </c>
      <c r="AH1037" s="77">
        <f t="shared" si="138"/>
        <v>0</v>
      </c>
      <c r="AI1037" s="77">
        <f t="shared" si="138"/>
        <v>0</v>
      </c>
      <c r="AJ1037" s="203"/>
      <c r="AK1037" s="203"/>
      <c r="AL1037" s="203"/>
      <c r="AM1037" s="203"/>
      <c r="AN1037" t="s">
        <v>475</v>
      </c>
      <c r="AO1037" t="s">
        <v>475</v>
      </c>
      <c r="AP1037" t="s">
        <v>475</v>
      </c>
    </row>
    <row r="1038" spans="1:42" customFormat="1" x14ac:dyDescent="0.25">
      <c r="A1038" s="198">
        <v>45291</v>
      </c>
      <c r="B1038" t="s">
        <v>2744</v>
      </c>
      <c r="C1038" t="s">
        <v>2745</v>
      </c>
      <c r="D1038" s="5">
        <f t="shared" si="145"/>
        <v>1687828</v>
      </c>
      <c r="E1038" s="199">
        <v>0</v>
      </c>
      <c r="F1038" s="5">
        <v>1687828</v>
      </c>
      <c r="G1038" s="5">
        <v>0</v>
      </c>
      <c r="H1038" s="1" t="s">
        <v>23</v>
      </c>
      <c r="I1038" t="s">
        <v>500</v>
      </c>
      <c r="J1038" t="s">
        <v>504</v>
      </c>
      <c r="K1038">
        <v>1</v>
      </c>
      <c r="L1038" t="s">
        <v>500</v>
      </c>
      <c r="N1038" t="s">
        <v>24</v>
      </c>
      <c r="O1038" s="5" t="str">
        <f t="shared" si="140"/>
        <v>N</v>
      </c>
      <c r="P1038" t="s">
        <v>475</v>
      </c>
      <c r="Q1038" s="200" t="s">
        <v>475</v>
      </c>
      <c r="R1038" s="200" t="str">
        <f t="shared" si="139"/>
        <v/>
      </c>
      <c r="S1038" s="201"/>
      <c r="T1038" t="s">
        <v>475</v>
      </c>
      <c r="U1038" s="201"/>
      <c r="W1038" s="201"/>
      <c r="X1038" s="202">
        <v>0</v>
      </c>
      <c r="Y1038" s="200" t="s">
        <v>475</v>
      </c>
      <c r="Z1038" s="5" t="s">
        <v>475</v>
      </c>
      <c r="AA1038" s="200" t="str">
        <f t="shared" si="141"/>
        <v/>
      </c>
      <c r="AB1038" s="200" t="str">
        <f t="shared" si="142"/>
        <v/>
      </c>
      <c r="AC1038" s="201"/>
      <c r="AD1038" s="201"/>
      <c r="AE1038" s="77">
        <f t="shared" si="143"/>
        <v>0</v>
      </c>
      <c r="AF1038" s="77">
        <f t="shared" si="144"/>
        <v>0</v>
      </c>
      <c r="AG1038" s="77">
        <f t="array" ref="AG1038">IFERROR($D1038*U,0)</f>
        <v>0</v>
      </c>
      <c r="AH1038" s="77">
        <f t="shared" si="138"/>
        <v>0</v>
      </c>
      <c r="AI1038" s="77">
        <f t="shared" si="138"/>
        <v>0</v>
      </c>
      <c r="AJ1038" s="203"/>
      <c r="AK1038" s="203"/>
      <c r="AL1038" s="203"/>
      <c r="AM1038" s="203"/>
      <c r="AN1038" t="s">
        <v>475</v>
      </c>
      <c r="AO1038" t="s">
        <v>475</v>
      </c>
      <c r="AP1038" t="s">
        <v>475</v>
      </c>
    </row>
    <row r="1039" spans="1:42" customFormat="1" x14ac:dyDescent="0.25">
      <c r="A1039" s="198">
        <v>45291</v>
      </c>
      <c r="B1039" t="s">
        <v>2746</v>
      </c>
      <c r="C1039" t="s">
        <v>2747</v>
      </c>
      <c r="D1039" s="5">
        <f t="shared" si="145"/>
        <v>1870130.9399999995</v>
      </c>
      <c r="E1039" s="199">
        <v>1</v>
      </c>
      <c r="F1039" s="5">
        <v>7280597.8599999994</v>
      </c>
      <c r="G1039" s="5">
        <v>5410466.9199999999</v>
      </c>
      <c r="H1039" s="1" t="s">
        <v>24</v>
      </c>
      <c r="I1039" t="s">
        <v>473</v>
      </c>
      <c r="J1039" t="s">
        <v>474</v>
      </c>
      <c r="K1039">
        <v>0</v>
      </c>
      <c r="L1039" t="s">
        <v>473</v>
      </c>
      <c r="M1039" t="s">
        <v>473</v>
      </c>
      <c r="N1039" t="s">
        <v>23</v>
      </c>
      <c r="O1039" s="5" t="str">
        <f t="shared" si="140"/>
        <v>N</v>
      </c>
      <c r="P1039" t="s">
        <v>475</v>
      </c>
      <c r="Q1039" s="200" t="s">
        <v>475</v>
      </c>
      <c r="R1039" s="200" t="str">
        <f t="shared" si="139"/>
        <v/>
      </c>
      <c r="S1039" s="201"/>
      <c r="T1039" t="s">
        <v>475</v>
      </c>
      <c r="U1039" s="201"/>
      <c r="W1039" s="201"/>
      <c r="X1039" s="202">
        <v>0</v>
      </c>
      <c r="Y1039" s="200" t="s">
        <v>475</v>
      </c>
      <c r="Z1039" s="5" t="s">
        <v>475</v>
      </c>
      <c r="AA1039" s="200" t="str">
        <f t="shared" si="141"/>
        <v/>
      </c>
      <c r="AB1039" s="200" t="str">
        <f t="shared" si="142"/>
        <v/>
      </c>
      <c r="AC1039" s="201"/>
      <c r="AD1039" s="201"/>
      <c r="AE1039" s="77">
        <f t="shared" si="143"/>
        <v>0</v>
      </c>
      <c r="AF1039" s="77">
        <f t="shared" si="144"/>
        <v>0</v>
      </c>
      <c r="AG1039" s="77">
        <f t="array" ref="AG1039">IFERROR($D1039*U,0)</f>
        <v>0</v>
      </c>
      <c r="AH1039" s="77">
        <f t="shared" si="138"/>
        <v>0</v>
      </c>
      <c r="AI1039" s="77">
        <f t="shared" si="138"/>
        <v>0</v>
      </c>
      <c r="AJ1039" s="203"/>
      <c r="AK1039" s="203"/>
      <c r="AL1039" s="203"/>
      <c r="AM1039" s="203"/>
      <c r="AN1039" t="s">
        <v>475</v>
      </c>
      <c r="AO1039" t="s">
        <v>475</v>
      </c>
      <c r="AP1039" t="s">
        <v>475</v>
      </c>
    </row>
    <row r="1040" spans="1:42" customFormat="1" x14ac:dyDescent="0.25">
      <c r="A1040" s="198">
        <v>45291</v>
      </c>
      <c r="B1040" t="s">
        <v>2748</v>
      </c>
      <c r="C1040" t="s">
        <v>2749</v>
      </c>
      <c r="D1040" s="5">
        <f t="shared" si="145"/>
        <v>0</v>
      </c>
      <c r="E1040" s="199">
        <v>1</v>
      </c>
      <c r="F1040" s="5">
        <v>37796.620000000003</v>
      </c>
      <c r="G1040" s="5">
        <v>119711.13</v>
      </c>
      <c r="H1040" s="1" t="s">
        <v>23</v>
      </c>
      <c r="I1040" t="s">
        <v>500</v>
      </c>
      <c r="J1040" t="s">
        <v>790</v>
      </c>
      <c r="K1040">
        <v>1</v>
      </c>
      <c r="L1040" t="s">
        <v>500</v>
      </c>
      <c r="N1040" t="s">
        <v>24</v>
      </c>
      <c r="O1040" s="5" t="str">
        <f t="shared" si="140"/>
        <v>N</v>
      </c>
      <c r="P1040" t="s">
        <v>475</v>
      </c>
      <c r="Q1040" s="200" t="s">
        <v>475</v>
      </c>
      <c r="R1040" s="200" t="str">
        <f t="shared" si="139"/>
        <v/>
      </c>
      <c r="S1040" s="201"/>
      <c r="T1040" t="s">
        <v>475</v>
      </c>
      <c r="U1040" s="201"/>
      <c r="W1040" s="201"/>
      <c r="X1040" s="202">
        <v>0</v>
      </c>
      <c r="Y1040" s="200" t="s">
        <v>475</v>
      </c>
      <c r="Z1040" s="5" t="s">
        <v>475</v>
      </c>
      <c r="AA1040" s="200" t="str">
        <f t="shared" si="141"/>
        <v/>
      </c>
      <c r="AB1040" s="200" t="str">
        <f t="shared" si="142"/>
        <v/>
      </c>
      <c r="AC1040" s="201"/>
      <c r="AD1040" s="201"/>
      <c r="AE1040" s="77">
        <f t="shared" si="143"/>
        <v>0</v>
      </c>
      <c r="AF1040" s="77">
        <f t="shared" si="144"/>
        <v>0</v>
      </c>
      <c r="AG1040" s="77">
        <f t="array" ref="AG1040">IFERROR($D1040*U,0)</f>
        <v>0</v>
      </c>
      <c r="AH1040" s="77">
        <f t="shared" si="138"/>
        <v>0</v>
      </c>
      <c r="AI1040" s="77">
        <f t="shared" si="138"/>
        <v>0</v>
      </c>
      <c r="AJ1040" s="203"/>
      <c r="AK1040" s="203"/>
      <c r="AL1040" s="203"/>
      <c r="AM1040" s="203"/>
      <c r="AN1040" t="s">
        <v>475</v>
      </c>
      <c r="AO1040" t="s">
        <v>475</v>
      </c>
      <c r="AP1040" t="s">
        <v>475</v>
      </c>
    </row>
    <row r="1041" spans="1:42" customFormat="1" x14ac:dyDescent="0.25">
      <c r="A1041" s="198">
        <v>45291</v>
      </c>
      <c r="B1041" t="s">
        <v>2750</v>
      </c>
      <c r="C1041" t="s">
        <v>2751</v>
      </c>
      <c r="D1041" s="5">
        <f t="shared" si="145"/>
        <v>2118.630000000001</v>
      </c>
      <c r="E1041" s="199">
        <v>1</v>
      </c>
      <c r="F1041" s="5">
        <v>21339.58</v>
      </c>
      <c r="G1041" s="5">
        <v>19220.95</v>
      </c>
      <c r="H1041" s="1" t="s">
        <v>23</v>
      </c>
      <c r="I1041" t="s">
        <v>500</v>
      </c>
      <c r="J1041" t="s">
        <v>474</v>
      </c>
      <c r="K1041">
        <v>0</v>
      </c>
      <c r="L1041" t="s">
        <v>500</v>
      </c>
      <c r="M1041" s="208" t="s">
        <v>483</v>
      </c>
      <c r="N1041" t="s">
        <v>23</v>
      </c>
      <c r="O1041" s="5" t="str">
        <f t="shared" si="140"/>
        <v>N</v>
      </c>
      <c r="P1041" t="s">
        <v>475</v>
      </c>
      <c r="Q1041" s="200" t="s">
        <v>475</v>
      </c>
      <c r="R1041" s="200" t="str">
        <f t="shared" si="139"/>
        <v/>
      </c>
      <c r="S1041" s="201"/>
      <c r="T1041" t="s">
        <v>475</v>
      </c>
      <c r="U1041" s="201"/>
      <c r="W1041" s="201"/>
      <c r="X1041" s="202">
        <v>0</v>
      </c>
      <c r="Y1041" s="200" t="s">
        <v>475</v>
      </c>
      <c r="Z1041" s="5" t="s">
        <v>475</v>
      </c>
      <c r="AA1041" s="200" t="str">
        <f t="shared" si="141"/>
        <v/>
      </c>
      <c r="AB1041" s="200" t="str">
        <f t="shared" si="142"/>
        <v/>
      </c>
      <c r="AC1041" s="201"/>
      <c r="AD1041" s="201"/>
      <c r="AE1041" s="77">
        <f t="shared" si="143"/>
        <v>0</v>
      </c>
      <c r="AF1041" s="77">
        <f t="shared" si="144"/>
        <v>0</v>
      </c>
      <c r="AG1041" s="77">
        <f t="array" ref="AG1041">IFERROR($D1041*U,0)</f>
        <v>0</v>
      </c>
      <c r="AH1041" s="77">
        <f t="shared" si="138"/>
        <v>0</v>
      </c>
      <c r="AI1041" s="77">
        <f t="shared" si="138"/>
        <v>0</v>
      </c>
      <c r="AJ1041" s="203"/>
      <c r="AK1041" s="203"/>
      <c r="AL1041" s="203"/>
      <c r="AM1041" s="203"/>
      <c r="AN1041" t="s">
        <v>25</v>
      </c>
      <c r="AO1041">
        <v>0</v>
      </c>
      <c r="AP1041" t="s">
        <v>475</v>
      </c>
    </row>
    <row r="1042" spans="1:42" customFormat="1" x14ac:dyDescent="0.25">
      <c r="A1042" s="198">
        <v>45291</v>
      </c>
      <c r="B1042" t="s">
        <v>2752</v>
      </c>
      <c r="C1042" t="s">
        <v>2753</v>
      </c>
      <c r="D1042" s="5">
        <f t="shared" si="145"/>
        <v>0</v>
      </c>
      <c r="E1042" s="199">
        <v>1</v>
      </c>
      <c r="F1042" s="5">
        <v>10108.56</v>
      </c>
      <c r="G1042" s="5">
        <v>12363.12</v>
      </c>
      <c r="H1042" s="1" t="s">
        <v>23</v>
      </c>
      <c r="I1042" t="s">
        <v>500</v>
      </c>
      <c r="J1042" t="s">
        <v>474</v>
      </c>
      <c r="K1042">
        <v>0</v>
      </c>
      <c r="L1042" t="s">
        <v>500</v>
      </c>
      <c r="N1042" t="s">
        <v>23</v>
      </c>
      <c r="O1042" s="5" t="str">
        <f t="shared" si="140"/>
        <v>N</v>
      </c>
      <c r="P1042" t="s">
        <v>475</v>
      </c>
      <c r="Q1042" s="200" t="s">
        <v>475</v>
      </c>
      <c r="R1042" s="200" t="str">
        <f t="shared" si="139"/>
        <v/>
      </c>
      <c r="S1042" s="201"/>
      <c r="T1042" t="s">
        <v>475</v>
      </c>
      <c r="U1042" s="201"/>
      <c r="W1042" s="201"/>
      <c r="X1042" s="202">
        <v>0</v>
      </c>
      <c r="Y1042" s="200" t="s">
        <v>475</v>
      </c>
      <c r="Z1042" s="5" t="s">
        <v>475</v>
      </c>
      <c r="AA1042" s="200" t="str">
        <f t="shared" si="141"/>
        <v/>
      </c>
      <c r="AB1042" s="200" t="str">
        <f t="shared" si="142"/>
        <v/>
      </c>
      <c r="AC1042" s="201"/>
      <c r="AD1042" s="201"/>
      <c r="AE1042" s="77">
        <f t="shared" si="143"/>
        <v>0</v>
      </c>
      <c r="AF1042" s="77">
        <f t="shared" si="144"/>
        <v>0</v>
      </c>
      <c r="AG1042" s="77">
        <f t="array" ref="AG1042">IFERROR($D1042*U,0)</f>
        <v>0</v>
      </c>
      <c r="AH1042" s="77">
        <f t="shared" si="138"/>
        <v>0</v>
      </c>
      <c r="AI1042" s="77">
        <f t="shared" si="138"/>
        <v>0</v>
      </c>
      <c r="AJ1042" s="203"/>
      <c r="AK1042" s="203"/>
      <c r="AL1042" s="203"/>
      <c r="AM1042" s="203"/>
      <c r="AN1042" t="s">
        <v>475</v>
      </c>
      <c r="AO1042" t="s">
        <v>475</v>
      </c>
      <c r="AP1042" t="s">
        <v>475</v>
      </c>
    </row>
    <row r="1043" spans="1:42" customFormat="1" x14ac:dyDescent="0.25">
      <c r="A1043" s="198">
        <v>45291</v>
      </c>
      <c r="B1043" t="s">
        <v>2754</v>
      </c>
      <c r="C1043" t="s">
        <v>2755</v>
      </c>
      <c r="D1043" s="5">
        <f t="shared" si="145"/>
        <v>0</v>
      </c>
      <c r="E1043" s="199">
        <v>1</v>
      </c>
      <c r="F1043" s="5">
        <v>216138.06</v>
      </c>
      <c r="G1043" s="5">
        <v>763091.55</v>
      </c>
      <c r="H1043" s="1" t="s">
        <v>23</v>
      </c>
      <c r="I1043" t="s">
        <v>500</v>
      </c>
      <c r="J1043" t="s">
        <v>474</v>
      </c>
      <c r="K1043">
        <v>0</v>
      </c>
      <c r="L1043" t="s">
        <v>500</v>
      </c>
      <c r="N1043" t="s">
        <v>23</v>
      </c>
      <c r="O1043" s="5" t="str">
        <f t="shared" si="140"/>
        <v>N</v>
      </c>
      <c r="P1043" t="s">
        <v>475</v>
      </c>
      <c r="Q1043" s="200" t="s">
        <v>475</v>
      </c>
      <c r="R1043" s="200" t="str">
        <f t="shared" si="139"/>
        <v/>
      </c>
      <c r="S1043" s="201"/>
      <c r="T1043" t="s">
        <v>475</v>
      </c>
      <c r="U1043" s="201"/>
      <c r="W1043" s="201"/>
      <c r="X1043" s="202">
        <v>0</v>
      </c>
      <c r="Y1043" s="200" t="s">
        <v>475</v>
      </c>
      <c r="Z1043" s="5" t="s">
        <v>475</v>
      </c>
      <c r="AA1043" s="200" t="str">
        <f t="shared" si="141"/>
        <v/>
      </c>
      <c r="AB1043" s="200" t="str">
        <f t="shared" si="142"/>
        <v/>
      </c>
      <c r="AC1043" s="201"/>
      <c r="AD1043" s="201"/>
      <c r="AE1043" s="77">
        <f t="shared" si="143"/>
        <v>0</v>
      </c>
      <c r="AF1043" s="77">
        <f t="shared" si="144"/>
        <v>0</v>
      </c>
      <c r="AG1043" s="77">
        <f t="array" ref="AG1043">IFERROR($D1043*U,0)</f>
        <v>0</v>
      </c>
      <c r="AH1043" s="77">
        <f t="shared" si="138"/>
        <v>0</v>
      </c>
      <c r="AI1043" s="77">
        <f t="shared" si="138"/>
        <v>0</v>
      </c>
      <c r="AJ1043" s="203"/>
      <c r="AK1043" s="203"/>
      <c r="AL1043" s="203"/>
      <c r="AM1043" s="203"/>
      <c r="AN1043" t="s">
        <v>475</v>
      </c>
      <c r="AO1043" t="s">
        <v>475</v>
      </c>
      <c r="AP1043" t="s">
        <v>475</v>
      </c>
    </row>
    <row r="1044" spans="1:42" customFormat="1" x14ac:dyDescent="0.25">
      <c r="A1044" s="198">
        <v>45291</v>
      </c>
      <c r="B1044" t="s">
        <v>2756</v>
      </c>
      <c r="C1044" t="s">
        <v>2757</v>
      </c>
      <c r="D1044" s="5">
        <f t="shared" si="145"/>
        <v>1515358.67</v>
      </c>
      <c r="E1044" s="199">
        <v>1</v>
      </c>
      <c r="F1044" s="5">
        <v>1592198.24</v>
      </c>
      <c r="G1044" s="5">
        <v>76839.570000000007</v>
      </c>
      <c r="H1044" s="1" t="s">
        <v>23</v>
      </c>
      <c r="I1044" t="s">
        <v>500</v>
      </c>
      <c r="J1044" t="s">
        <v>504</v>
      </c>
      <c r="K1044">
        <v>1</v>
      </c>
      <c r="L1044" t="s">
        <v>500</v>
      </c>
      <c r="M1044" s="208" t="s">
        <v>506</v>
      </c>
      <c r="N1044" t="s">
        <v>24</v>
      </c>
      <c r="O1044" s="5" t="str">
        <f t="shared" si="140"/>
        <v>N</v>
      </c>
      <c r="P1044" t="s">
        <v>475</v>
      </c>
      <c r="Q1044" s="200" t="s">
        <v>475</v>
      </c>
      <c r="R1044" s="200" t="str">
        <f t="shared" si="139"/>
        <v/>
      </c>
      <c r="S1044" s="201"/>
      <c r="T1044" t="s">
        <v>475</v>
      </c>
      <c r="U1044" s="201"/>
      <c r="W1044" s="201"/>
      <c r="X1044" s="202">
        <v>0</v>
      </c>
      <c r="Y1044" s="200" t="s">
        <v>475</v>
      </c>
      <c r="Z1044" s="5" t="s">
        <v>475</v>
      </c>
      <c r="AA1044" s="200" t="str">
        <f t="shared" si="141"/>
        <v/>
      </c>
      <c r="AB1044" s="200" t="str">
        <f t="shared" si="142"/>
        <v/>
      </c>
      <c r="AC1044" s="201"/>
      <c r="AD1044" s="201"/>
      <c r="AE1044" s="77">
        <f t="shared" si="143"/>
        <v>0</v>
      </c>
      <c r="AF1044" s="77">
        <f t="shared" si="144"/>
        <v>0</v>
      </c>
      <c r="AG1044" s="77">
        <f t="array" ref="AG1044">IFERROR($D1044*U,0)</f>
        <v>0</v>
      </c>
      <c r="AH1044" s="77">
        <f t="shared" si="138"/>
        <v>0</v>
      </c>
      <c r="AI1044" s="77">
        <f t="shared" si="138"/>
        <v>0</v>
      </c>
      <c r="AJ1044" s="203"/>
      <c r="AK1044" s="203"/>
      <c r="AL1044" s="203"/>
      <c r="AM1044" s="203"/>
      <c r="AN1044" t="s">
        <v>22</v>
      </c>
      <c r="AO1044" t="s">
        <v>1037</v>
      </c>
      <c r="AP1044" t="s">
        <v>475</v>
      </c>
    </row>
    <row r="1045" spans="1:42" customFormat="1" x14ac:dyDescent="0.25">
      <c r="A1045" s="198">
        <v>45291</v>
      </c>
      <c r="B1045" t="s">
        <v>2758</v>
      </c>
      <c r="C1045" t="s">
        <v>2759</v>
      </c>
      <c r="D1045" s="5">
        <f t="shared" si="145"/>
        <v>517928.55000000005</v>
      </c>
      <c r="E1045" s="199">
        <v>1</v>
      </c>
      <c r="F1045" s="5">
        <v>566163.03</v>
      </c>
      <c r="G1045" s="5">
        <v>48234.48</v>
      </c>
      <c r="H1045" s="1" t="s">
        <v>23</v>
      </c>
      <c r="I1045" t="s">
        <v>500</v>
      </c>
      <c r="J1045" t="s">
        <v>790</v>
      </c>
      <c r="K1045">
        <v>1</v>
      </c>
      <c r="L1045" t="s">
        <v>500</v>
      </c>
      <c r="N1045" t="s">
        <v>24</v>
      </c>
      <c r="O1045" s="5" t="str">
        <f t="shared" si="140"/>
        <v>N</v>
      </c>
      <c r="P1045" t="s">
        <v>475</v>
      </c>
      <c r="Q1045" s="200" t="s">
        <v>475</v>
      </c>
      <c r="R1045" s="200" t="str">
        <f t="shared" si="139"/>
        <v/>
      </c>
      <c r="S1045" s="201"/>
      <c r="T1045" t="s">
        <v>475</v>
      </c>
      <c r="U1045" s="201"/>
      <c r="W1045" s="201"/>
      <c r="X1045" s="202">
        <v>0</v>
      </c>
      <c r="Y1045" s="200" t="s">
        <v>475</v>
      </c>
      <c r="Z1045" s="5" t="s">
        <v>475</v>
      </c>
      <c r="AA1045" s="200" t="str">
        <f t="shared" si="141"/>
        <v/>
      </c>
      <c r="AB1045" s="200" t="str">
        <f t="shared" si="142"/>
        <v/>
      </c>
      <c r="AC1045" s="201"/>
      <c r="AD1045" s="201"/>
      <c r="AE1045" s="77">
        <f t="shared" si="143"/>
        <v>0</v>
      </c>
      <c r="AF1045" s="77">
        <f t="shared" si="144"/>
        <v>0</v>
      </c>
      <c r="AG1045" s="77">
        <f t="array" ref="AG1045">IFERROR($D1045*U,0)</f>
        <v>0</v>
      </c>
      <c r="AH1045" s="77">
        <f t="shared" si="138"/>
        <v>0</v>
      </c>
      <c r="AI1045" s="77">
        <f t="shared" si="138"/>
        <v>0</v>
      </c>
      <c r="AJ1045" s="203"/>
      <c r="AK1045" s="203"/>
      <c r="AL1045" s="203"/>
      <c r="AM1045" s="203"/>
      <c r="AN1045" t="s">
        <v>475</v>
      </c>
      <c r="AO1045" t="s">
        <v>475</v>
      </c>
      <c r="AP1045" t="s">
        <v>475</v>
      </c>
    </row>
    <row r="1046" spans="1:42" customFormat="1" x14ac:dyDescent="0.25">
      <c r="A1046" s="198">
        <v>45291</v>
      </c>
      <c r="B1046" t="s">
        <v>2760</v>
      </c>
      <c r="C1046" t="s">
        <v>2761</v>
      </c>
      <c r="D1046" s="5">
        <f t="shared" si="145"/>
        <v>0</v>
      </c>
      <c r="E1046" s="199">
        <v>1</v>
      </c>
      <c r="F1046" s="5">
        <v>732437.24</v>
      </c>
      <c r="G1046" s="5">
        <v>737584.99</v>
      </c>
      <c r="H1046" s="1" t="s">
        <v>23</v>
      </c>
      <c r="I1046" t="s">
        <v>500</v>
      </c>
      <c r="J1046" t="s">
        <v>474</v>
      </c>
      <c r="K1046">
        <v>0</v>
      </c>
      <c r="L1046" t="s">
        <v>500</v>
      </c>
      <c r="N1046" t="s">
        <v>23</v>
      </c>
      <c r="O1046" s="5" t="str">
        <f t="shared" si="140"/>
        <v>N</v>
      </c>
      <c r="P1046" t="s">
        <v>475</v>
      </c>
      <c r="Q1046" s="200" t="s">
        <v>475</v>
      </c>
      <c r="R1046" s="200" t="str">
        <f t="shared" si="139"/>
        <v/>
      </c>
      <c r="S1046" s="201"/>
      <c r="T1046" t="s">
        <v>475</v>
      </c>
      <c r="U1046" s="201"/>
      <c r="W1046" s="201"/>
      <c r="X1046" s="202">
        <v>0</v>
      </c>
      <c r="Y1046" s="200" t="s">
        <v>475</v>
      </c>
      <c r="Z1046" s="5" t="s">
        <v>475</v>
      </c>
      <c r="AA1046" s="200" t="str">
        <f t="shared" si="141"/>
        <v/>
      </c>
      <c r="AB1046" s="200" t="str">
        <f t="shared" si="142"/>
        <v/>
      </c>
      <c r="AC1046" s="201"/>
      <c r="AD1046" s="201"/>
      <c r="AE1046" s="77">
        <f t="shared" si="143"/>
        <v>0</v>
      </c>
      <c r="AF1046" s="77">
        <f t="shared" si="144"/>
        <v>0</v>
      </c>
      <c r="AG1046" s="77">
        <f t="array" ref="AG1046">IFERROR($D1046*U,0)</f>
        <v>0</v>
      </c>
      <c r="AH1046" s="77">
        <f t="shared" si="138"/>
        <v>0</v>
      </c>
      <c r="AI1046" s="77">
        <f t="shared" si="138"/>
        <v>0</v>
      </c>
      <c r="AJ1046" s="203"/>
      <c r="AK1046" s="203"/>
      <c r="AL1046" s="203"/>
      <c r="AM1046" s="203"/>
      <c r="AN1046" t="s">
        <v>475</v>
      </c>
      <c r="AO1046" t="s">
        <v>475</v>
      </c>
      <c r="AP1046" t="s">
        <v>475</v>
      </c>
    </row>
    <row r="1047" spans="1:42" customFormat="1" x14ac:dyDescent="0.25">
      <c r="A1047" s="198">
        <v>45291</v>
      </c>
      <c r="B1047" t="s">
        <v>2762</v>
      </c>
      <c r="C1047" t="s">
        <v>2763</v>
      </c>
      <c r="D1047" s="5">
        <f t="shared" si="145"/>
        <v>0</v>
      </c>
      <c r="E1047" s="199">
        <v>1</v>
      </c>
      <c r="F1047" s="5">
        <v>435.4</v>
      </c>
      <c r="G1047" s="5">
        <v>438.11</v>
      </c>
      <c r="H1047" s="1" t="s">
        <v>24</v>
      </c>
      <c r="I1047" t="s">
        <v>473</v>
      </c>
      <c r="J1047" t="s">
        <v>474</v>
      </c>
      <c r="K1047">
        <v>0</v>
      </c>
      <c r="L1047" t="s">
        <v>473</v>
      </c>
      <c r="M1047" t="s">
        <v>473</v>
      </c>
      <c r="N1047" t="s">
        <v>23</v>
      </c>
      <c r="O1047" s="5" t="str">
        <f t="shared" si="140"/>
        <v>N</v>
      </c>
      <c r="P1047" t="s">
        <v>475</v>
      </c>
      <c r="Q1047" s="200" t="s">
        <v>475</v>
      </c>
      <c r="R1047" s="200" t="str">
        <f t="shared" si="139"/>
        <v/>
      </c>
      <c r="S1047" s="201"/>
      <c r="T1047" t="s">
        <v>475</v>
      </c>
      <c r="U1047" s="201"/>
      <c r="W1047" s="201"/>
      <c r="X1047" s="202">
        <v>0</v>
      </c>
      <c r="Y1047" s="200" t="s">
        <v>475</v>
      </c>
      <c r="Z1047" s="5" t="s">
        <v>475</v>
      </c>
      <c r="AA1047" s="200" t="str">
        <f t="shared" si="141"/>
        <v/>
      </c>
      <c r="AB1047" s="200" t="str">
        <f t="shared" si="142"/>
        <v/>
      </c>
      <c r="AC1047" s="201"/>
      <c r="AD1047" s="201"/>
      <c r="AE1047" s="77">
        <f t="shared" si="143"/>
        <v>0</v>
      </c>
      <c r="AF1047" s="77">
        <f t="shared" si="144"/>
        <v>0</v>
      </c>
      <c r="AG1047" s="77">
        <f t="array" ref="AG1047">IFERROR($D1047*U,0)</f>
        <v>0</v>
      </c>
      <c r="AH1047" s="77">
        <f t="shared" si="138"/>
        <v>0</v>
      </c>
      <c r="AI1047" s="77">
        <f t="shared" si="138"/>
        <v>0</v>
      </c>
      <c r="AJ1047" s="203"/>
      <c r="AK1047" s="203"/>
      <c r="AL1047" s="203"/>
      <c r="AM1047" s="203"/>
      <c r="AN1047" t="s">
        <v>475</v>
      </c>
      <c r="AO1047" t="s">
        <v>475</v>
      </c>
      <c r="AP1047" t="s">
        <v>475</v>
      </c>
    </row>
    <row r="1048" spans="1:42" customFormat="1" x14ac:dyDescent="0.25">
      <c r="A1048" s="198">
        <v>45291</v>
      </c>
      <c r="B1048" t="s">
        <v>2764</v>
      </c>
      <c r="C1048" t="s">
        <v>2765</v>
      </c>
      <c r="D1048" s="5">
        <f t="shared" si="145"/>
        <v>430171.71</v>
      </c>
      <c r="E1048" s="199">
        <v>0</v>
      </c>
      <c r="F1048" s="5">
        <v>430171.71</v>
      </c>
      <c r="G1048" s="5">
        <v>0</v>
      </c>
      <c r="H1048" s="1" t="s">
        <v>23</v>
      </c>
      <c r="I1048" t="s">
        <v>500</v>
      </c>
      <c r="J1048" t="s">
        <v>790</v>
      </c>
      <c r="K1048">
        <v>1</v>
      </c>
      <c r="L1048" t="s">
        <v>500</v>
      </c>
      <c r="N1048" t="s">
        <v>24</v>
      </c>
      <c r="O1048" s="5" t="str">
        <f t="shared" si="140"/>
        <v>N</v>
      </c>
      <c r="P1048" t="s">
        <v>475</v>
      </c>
      <c r="Q1048" s="200" t="s">
        <v>475</v>
      </c>
      <c r="R1048" s="200" t="str">
        <f t="shared" si="139"/>
        <v/>
      </c>
      <c r="S1048" s="201"/>
      <c r="T1048" t="s">
        <v>475</v>
      </c>
      <c r="U1048" s="201"/>
      <c r="W1048" s="201"/>
      <c r="X1048" s="202">
        <v>0</v>
      </c>
      <c r="Y1048" s="200" t="s">
        <v>475</v>
      </c>
      <c r="Z1048" s="5" t="s">
        <v>475</v>
      </c>
      <c r="AA1048" s="200" t="str">
        <f t="shared" si="141"/>
        <v/>
      </c>
      <c r="AB1048" s="200" t="str">
        <f t="shared" si="142"/>
        <v/>
      </c>
      <c r="AC1048" s="201"/>
      <c r="AD1048" s="201"/>
      <c r="AE1048" s="77">
        <f t="shared" si="143"/>
        <v>0</v>
      </c>
      <c r="AF1048" s="77">
        <f t="shared" si="144"/>
        <v>0</v>
      </c>
      <c r="AG1048" s="77">
        <f t="array" ref="AG1048">IFERROR($D1048*U,0)</f>
        <v>0</v>
      </c>
      <c r="AH1048" s="77">
        <f t="shared" si="138"/>
        <v>0</v>
      </c>
      <c r="AI1048" s="77">
        <f t="shared" si="138"/>
        <v>0</v>
      </c>
      <c r="AJ1048" s="203"/>
      <c r="AK1048" s="203"/>
      <c r="AL1048" s="203"/>
      <c r="AM1048" s="203"/>
      <c r="AN1048" t="s">
        <v>475</v>
      </c>
      <c r="AO1048" t="s">
        <v>475</v>
      </c>
      <c r="AP1048" t="s">
        <v>475</v>
      </c>
    </row>
    <row r="1049" spans="1:42" customFormat="1" x14ac:dyDescent="0.25">
      <c r="A1049" s="198">
        <v>45291</v>
      </c>
      <c r="B1049" t="s">
        <v>2766</v>
      </c>
      <c r="C1049" t="s">
        <v>2767</v>
      </c>
      <c r="D1049" s="5">
        <f t="shared" si="145"/>
        <v>551647.42000000004</v>
      </c>
      <c r="E1049" s="199">
        <v>0</v>
      </c>
      <c r="F1049" s="5">
        <v>551647.42000000004</v>
      </c>
      <c r="G1049" s="5">
        <v>0</v>
      </c>
      <c r="H1049" s="1" t="s">
        <v>23</v>
      </c>
      <c r="I1049" t="s">
        <v>500</v>
      </c>
      <c r="J1049" t="s">
        <v>504</v>
      </c>
      <c r="K1049">
        <v>1</v>
      </c>
      <c r="L1049" t="s">
        <v>500</v>
      </c>
      <c r="N1049" t="s">
        <v>24</v>
      </c>
      <c r="O1049" s="5" t="str">
        <f t="shared" si="140"/>
        <v>N</v>
      </c>
      <c r="P1049" t="s">
        <v>475</v>
      </c>
      <c r="Q1049" s="200" t="s">
        <v>475</v>
      </c>
      <c r="R1049" s="200" t="str">
        <f t="shared" si="139"/>
        <v/>
      </c>
      <c r="S1049" s="201"/>
      <c r="T1049" t="s">
        <v>475</v>
      </c>
      <c r="U1049" s="201"/>
      <c r="W1049" s="201"/>
      <c r="X1049" s="202">
        <v>0</v>
      </c>
      <c r="Y1049" s="200" t="s">
        <v>475</v>
      </c>
      <c r="Z1049" s="5" t="s">
        <v>475</v>
      </c>
      <c r="AA1049" s="200" t="str">
        <f t="shared" si="141"/>
        <v/>
      </c>
      <c r="AB1049" s="200" t="str">
        <f t="shared" si="142"/>
        <v/>
      </c>
      <c r="AC1049" s="201"/>
      <c r="AD1049" s="201"/>
      <c r="AE1049" s="77">
        <f t="shared" si="143"/>
        <v>0</v>
      </c>
      <c r="AF1049" s="77">
        <f t="shared" si="144"/>
        <v>0</v>
      </c>
      <c r="AG1049" s="77">
        <f t="array" ref="AG1049">IFERROR($D1049*U,0)</f>
        <v>0</v>
      </c>
      <c r="AH1049" s="77">
        <f t="shared" si="138"/>
        <v>0</v>
      </c>
      <c r="AI1049" s="77">
        <f t="shared" si="138"/>
        <v>0</v>
      </c>
      <c r="AJ1049" s="203"/>
      <c r="AK1049" s="203"/>
      <c r="AL1049" s="203"/>
      <c r="AM1049" s="203"/>
      <c r="AN1049" t="s">
        <v>475</v>
      </c>
      <c r="AO1049" t="s">
        <v>475</v>
      </c>
      <c r="AP1049" t="s">
        <v>475</v>
      </c>
    </row>
    <row r="1050" spans="1:42" customFormat="1" x14ac:dyDescent="0.25">
      <c r="A1050" s="198">
        <v>45291</v>
      </c>
      <c r="B1050" t="s">
        <v>2768</v>
      </c>
      <c r="C1050" t="s">
        <v>2769</v>
      </c>
      <c r="D1050" s="5">
        <f t="shared" si="145"/>
        <v>93095.23</v>
      </c>
      <c r="E1050" s="199">
        <v>0</v>
      </c>
      <c r="F1050" s="5">
        <v>93095.23</v>
      </c>
      <c r="G1050" s="5">
        <v>0</v>
      </c>
      <c r="H1050" s="1" t="s">
        <v>23</v>
      </c>
      <c r="I1050" t="s">
        <v>500</v>
      </c>
      <c r="J1050" t="s">
        <v>567</v>
      </c>
      <c r="K1050">
        <v>0</v>
      </c>
      <c r="L1050" t="s">
        <v>500</v>
      </c>
      <c r="N1050" t="s">
        <v>23</v>
      </c>
      <c r="O1050" s="5" t="str">
        <f t="shared" si="140"/>
        <v>N</v>
      </c>
      <c r="P1050" t="s">
        <v>475</v>
      </c>
      <c r="Q1050" s="200" t="s">
        <v>475</v>
      </c>
      <c r="R1050" s="200" t="str">
        <f t="shared" si="139"/>
        <v/>
      </c>
      <c r="S1050" s="201"/>
      <c r="T1050" t="s">
        <v>475</v>
      </c>
      <c r="U1050" s="201"/>
      <c r="W1050" s="201"/>
      <c r="X1050" s="202">
        <v>0</v>
      </c>
      <c r="Y1050" s="200" t="s">
        <v>475</v>
      </c>
      <c r="Z1050" s="5" t="s">
        <v>475</v>
      </c>
      <c r="AA1050" s="200" t="str">
        <f t="shared" si="141"/>
        <v/>
      </c>
      <c r="AB1050" s="200" t="str">
        <f t="shared" si="142"/>
        <v/>
      </c>
      <c r="AC1050" s="201"/>
      <c r="AD1050" s="201"/>
      <c r="AE1050" s="77">
        <f t="shared" si="143"/>
        <v>0</v>
      </c>
      <c r="AF1050" s="77">
        <f t="shared" si="144"/>
        <v>0</v>
      </c>
      <c r="AG1050" s="77">
        <f t="array" ref="AG1050">IFERROR($D1050*U,0)</f>
        <v>0</v>
      </c>
      <c r="AH1050" s="77">
        <f t="shared" si="138"/>
        <v>0</v>
      </c>
      <c r="AI1050" s="77">
        <f t="shared" si="138"/>
        <v>0</v>
      </c>
      <c r="AJ1050" s="203"/>
      <c r="AK1050" s="203"/>
      <c r="AL1050" s="203"/>
      <c r="AM1050" s="203"/>
      <c r="AN1050" t="s">
        <v>475</v>
      </c>
      <c r="AO1050" t="s">
        <v>475</v>
      </c>
      <c r="AP1050" t="s">
        <v>475</v>
      </c>
    </row>
    <row r="1051" spans="1:42" customFormat="1" x14ac:dyDescent="0.25">
      <c r="A1051" s="198">
        <v>45291</v>
      </c>
      <c r="B1051" t="s">
        <v>2770</v>
      </c>
      <c r="C1051" t="s">
        <v>2771</v>
      </c>
      <c r="D1051" s="5">
        <f t="shared" si="145"/>
        <v>92779.28</v>
      </c>
      <c r="E1051" s="199">
        <v>0</v>
      </c>
      <c r="F1051" s="5">
        <v>92779.28</v>
      </c>
      <c r="G1051" s="5">
        <v>0</v>
      </c>
      <c r="H1051" s="1" t="s">
        <v>23</v>
      </c>
      <c r="I1051" t="s">
        <v>500</v>
      </c>
      <c r="J1051" t="s">
        <v>474</v>
      </c>
      <c r="K1051">
        <v>0</v>
      </c>
      <c r="L1051" t="s">
        <v>500</v>
      </c>
      <c r="M1051" s="208" t="s">
        <v>483</v>
      </c>
      <c r="N1051" t="s">
        <v>23</v>
      </c>
      <c r="O1051" s="5" t="str">
        <f t="shared" si="140"/>
        <v>N</v>
      </c>
      <c r="P1051" t="s">
        <v>475</v>
      </c>
      <c r="Q1051" s="200" t="s">
        <v>475</v>
      </c>
      <c r="R1051" s="200" t="str">
        <f t="shared" si="139"/>
        <v/>
      </c>
      <c r="S1051" s="201"/>
      <c r="T1051" t="s">
        <v>475</v>
      </c>
      <c r="U1051" s="201"/>
      <c r="W1051" s="201"/>
      <c r="X1051" s="202">
        <v>0</v>
      </c>
      <c r="Y1051" s="200" t="s">
        <v>475</v>
      </c>
      <c r="Z1051" s="5" t="s">
        <v>475</v>
      </c>
      <c r="AA1051" s="200" t="str">
        <f t="shared" si="141"/>
        <v/>
      </c>
      <c r="AB1051" s="200" t="str">
        <f t="shared" si="142"/>
        <v/>
      </c>
      <c r="AC1051" s="201"/>
      <c r="AD1051" s="201"/>
      <c r="AE1051" s="77">
        <f t="shared" si="143"/>
        <v>0</v>
      </c>
      <c r="AF1051" s="77">
        <f t="shared" si="144"/>
        <v>0</v>
      </c>
      <c r="AG1051" s="77">
        <f t="array" ref="AG1051">IFERROR($D1051*U,0)</f>
        <v>0</v>
      </c>
      <c r="AH1051" s="77">
        <f t="shared" si="138"/>
        <v>0</v>
      </c>
      <c r="AI1051" s="77">
        <f t="shared" si="138"/>
        <v>0</v>
      </c>
      <c r="AJ1051" s="203"/>
      <c r="AK1051" s="203"/>
      <c r="AL1051" s="203"/>
      <c r="AM1051" s="203"/>
      <c r="AN1051" t="s">
        <v>25</v>
      </c>
      <c r="AO1051">
        <v>0</v>
      </c>
      <c r="AP1051" t="s">
        <v>475</v>
      </c>
    </row>
    <row r="1052" spans="1:42" customFormat="1" x14ac:dyDescent="0.25">
      <c r="A1052" s="198">
        <v>45291</v>
      </c>
      <c r="B1052" t="s">
        <v>2772</v>
      </c>
      <c r="C1052" t="s">
        <v>2773</v>
      </c>
      <c r="D1052" s="5">
        <f t="shared" si="145"/>
        <v>201297.34</v>
      </c>
      <c r="E1052" s="199">
        <v>0</v>
      </c>
      <c r="F1052" s="5">
        <v>201297.34</v>
      </c>
      <c r="G1052" s="5">
        <v>0</v>
      </c>
      <c r="H1052" s="1" t="s">
        <v>23</v>
      </c>
      <c r="I1052" t="s">
        <v>500</v>
      </c>
      <c r="J1052" t="s">
        <v>567</v>
      </c>
      <c r="K1052">
        <v>0</v>
      </c>
      <c r="L1052" t="s">
        <v>500</v>
      </c>
      <c r="N1052" t="s">
        <v>23</v>
      </c>
      <c r="O1052" s="5" t="str">
        <f t="shared" si="140"/>
        <v>N</v>
      </c>
      <c r="P1052" t="s">
        <v>475</v>
      </c>
      <c r="Q1052" s="200" t="s">
        <v>475</v>
      </c>
      <c r="R1052" s="200" t="str">
        <f t="shared" si="139"/>
        <v/>
      </c>
      <c r="S1052" s="201"/>
      <c r="T1052" t="s">
        <v>475</v>
      </c>
      <c r="U1052" s="201"/>
      <c r="W1052" s="201"/>
      <c r="X1052" s="202">
        <v>0</v>
      </c>
      <c r="Y1052" s="200" t="s">
        <v>475</v>
      </c>
      <c r="Z1052" s="5" t="s">
        <v>475</v>
      </c>
      <c r="AA1052" s="200" t="str">
        <f t="shared" si="141"/>
        <v/>
      </c>
      <c r="AB1052" s="200" t="str">
        <f t="shared" si="142"/>
        <v/>
      </c>
      <c r="AC1052" s="201"/>
      <c r="AD1052" s="201"/>
      <c r="AE1052" s="77">
        <f t="shared" si="143"/>
        <v>0</v>
      </c>
      <c r="AF1052" s="77">
        <f t="shared" si="144"/>
        <v>0</v>
      </c>
      <c r="AG1052" s="77">
        <f t="array" ref="AG1052">IFERROR($D1052*U,0)</f>
        <v>0</v>
      </c>
      <c r="AH1052" s="77">
        <f t="shared" si="138"/>
        <v>0</v>
      </c>
      <c r="AI1052" s="77">
        <f t="shared" si="138"/>
        <v>0</v>
      </c>
      <c r="AJ1052" s="203"/>
      <c r="AK1052" s="203"/>
      <c r="AL1052" s="203"/>
      <c r="AM1052" s="203"/>
      <c r="AN1052" t="s">
        <v>475</v>
      </c>
      <c r="AO1052" t="s">
        <v>475</v>
      </c>
      <c r="AP1052" t="s">
        <v>475</v>
      </c>
    </row>
    <row r="1053" spans="1:42" customFormat="1" x14ac:dyDescent="0.25">
      <c r="A1053" s="198">
        <v>45291</v>
      </c>
      <c r="B1053" t="s">
        <v>2774</v>
      </c>
      <c r="C1053" t="s">
        <v>2775</v>
      </c>
      <c r="D1053" s="5">
        <f t="shared" si="145"/>
        <v>15611.529999999999</v>
      </c>
      <c r="E1053" s="199">
        <v>1</v>
      </c>
      <c r="F1053" s="5">
        <v>64695.58</v>
      </c>
      <c r="G1053" s="5">
        <v>49084.05</v>
      </c>
      <c r="H1053" s="1" t="s">
        <v>24</v>
      </c>
      <c r="I1053" t="s">
        <v>473</v>
      </c>
      <c r="J1053" t="s">
        <v>474</v>
      </c>
      <c r="K1053">
        <v>0</v>
      </c>
      <c r="L1053" t="s">
        <v>473</v>
      </c>
      <c r="M1053" t="s">
        <v>473</v>
      </c>
      <c r="N1053" t="s">
        <v>23</v>
      </c>
      <c r="O1053" s="5" t="str">
        <f t="shared" si="140"/>
        <v>N</v>
      </c>
      <c r="P1053" t="s">
        <v>475</v>
      </c>
      <c r="Q1053" s="200" t="s">
        <v>475</v>
      </c>
      <c r="R1053" s="200" t="str">
        <f t="shared" si="139"/>
        <v/>
      </c>
      <c r="S1053" s="201"/>
      <c r="T1053" t="s">
        <v>475</v>
      </c>
      <c r="U1053" s="201"/>
      <c r="W1053" s="201"/>
      <c r="X1053" s="202">
        <v>0</v>
      </c>
      <c r="Y1053" s="200" t="s">
        <v>475</v>
      </c>
      <c r="Z1053" s="5" t="s">
        <v>475</v>
      </c>
      <c r="AA1053" s="200" t="str">
        <f t="shared" si="141"/>
        <v/>
      </c>
      <c r="AB1053" s="200" t="str">
        <f t="shared" si="142"/>
        <v/>
      </c>
      <c r="AC1053" s="201"/>
      <c r="AD1053" s="201"/>
      <c r="AE1053" s="77">
        <f t="shared" si="143"/>
        <v>0</v>
      </c>
      <c r="AF1053" s="77">
        <f t="shared" si="144"/>
        <v>0</v>
      </c>
      <c r="AG1053" s="77">
        <f t="array" ref="AG1053">IFERROR($D1053*U,0)</f>
        <v>0</v>
      </c>
      <c r="AH1053" s="77">
        <f t="shared" ref="AH1053:AI1068" si="146">IFERROR($D1053*AA1053,0)</f>
        <v>0</v>
      </c>
      <c r="AI1053" s="77">
        <f t="shared" si="146"/>
        <v>0</v>
      </c>
      <c r="AJ1053" s="203"/>
      <c r="AK1053" s="203"/>
      <c r="AL1053" s="203"/>
      <c r="AM1053" s="203"/>
      <c r="AN1053" t="s">
        <v>475</v>
      </c>
      <c r="AO1053" t="s">
        <v>475</v>
      </c>
      <c r="AP1053" t="s">
        <v>475</v>
      </c>
    </row>
    <row r="1054" spans="1:42" customFormat="1" x14ac:dyDescent="0.25">
      <c r="A1054" s="198">
        <v>45291</v>
      </c>
      <c r="B1054" t="s">
        <v>2776</v>
      </c>
      <c r="C1054" t="s">
        <v>2777</v>
      </c>
      <c r="D1054" s="5">
        <f t="shared" si="145"/>
        <v>0</v>
      </c>
      <c r="E1054" s="199">
        <v>1</v>
      </c>
      <c r="F1054" s="5">
        <v>29329.1</v>
      </c>
      <c r="G1054" s="5">
        <v>29652.99</v>
      </c>
      <c r="H1054" s="1" t="s">
        <v>23</v>
      </c>
      <c r="I1054" t="s">
        <v>500</v>
      </c>
      <c r="J1054" t="s">
        <v>474</v>
      </c>
      <c r="K1054">
        <v>0</v>
      </c>
      <c r="L1054" t="s">
        <v>500</v>
      </c>
      <c r="N1054" t="s">
        <v>23</v>
      </c>
      <c r="O1054" s="5" t="str">
        <f t="shared" si="140"/>
        <v>N</v>
      </c>
      <c r="P1054" t="s">
        <v>475</v>
      </c>
      <c r="Q1054" s="200" t="s">
        <v>475</v>
      </c>
      <c r="R1054" s="200" t="str">
        <f t="shared" si="139"/>
        <v/>
      </c>
      <c r="S1054" s="201"/>
      <c r="T1054" t="s">
        <v>475</v>
      </c>
      <c r="U1054" s="201"/>
      <c r="W1054" s="201"/>
      <c r="X1054" s="202">
        <v>0</v>
      </c>
      <c r="Y1054" s="200" t="s">
        <v>475</v>
      </c>
      <c r="Z1054" s="5" t="s">
        <v>475</v>
      </c>
      <c r="AA1054" s="200" t="str">
        <f t="shared" si="141"/>
        <v/>
      </c>
      <c r="AB1054" s="200" t="str">
        <f t="shared" si="142"/>
        <v/>
      </c>
      <c r="AC1054" s="201"/>
      <c r="AD1054" s="201"/>
      <c r="AE1054" s="77">
        <f t="shared" si="143"/>
        <v>0</v>
      </c>
      <c r="AF1054" s="77">
        <f t="shared" si="144"/>
        <v>0</v>
      </c>
      <c r="AG1054" s="77">
        <f t="array" ref="AG1054">IFERROR($D1054*U,0)</f>
        <v>0</v>
      </c>
      <c r="AH1054" s="77">
        <f t="shared" si="146"/>
        <v>0</v>
      </c>
      <c r="AI1054" s="77">
        <f t="shared" si="146"/>
        <v>0</v>
      </c>
      <c r="AJ1054" s="203"/>
      <c r="AK1054" s="203"/>
      <c r="AL1054" s="203"/>
      <c r="AM1054" s="203"/>
      <c r="AN1054" t="s">
        <v>475</v>
      </c>
      <c r="AO1054" t="s">
        <v>475</v>
      </c>
      <c r="AP1054" t="s">
        <v>475</v>
      </c>
    </row>
    <row r="1055" spans="1:42" customFormat="1" x14ac:dyDescent="0.25">
      <c r="A1055" s="198">
        <v>45291</v>
      </c>
      <c r="B1055" t="s">
        <v>2778</v>
      </c>
      <c r="C1055" t="s">
        <v>2779</v>
      </c>
      <c r="D1055" s="5">
        <f t="shared" si="145"/>
        <v>696334.24</v>
      </c>
      <c r="E1055" s="199">
        <v>0</v>
      </c>
      <c r="F1055" s="5">
        <v>696334.24</v>
      </c>
      <c r="G1055" s="5">
        <v>0</v>
      </c>
      <c r="H1055" s="1" t="s">
        <v>24</v>
      </c>
      <c r="I1055" t="s">
        <v>473</v>
      </c>
      <c r="J1055" t="s">
        <v>474</v>
      </c>
      <c r="K1055">
        <v>0</v>
      </c>
      <c r="L1055" t="s">
        <v>473</v>
      </c>
      <c r="M1055" t="s">
        <v>473</v>
      </c>
      <c r="N1055" t="s">
        <v>23</v>
      </c>
      <c r="O1055" s="5" t="str">
        <f t="shared" si="140"/>
        <v>N</v>
      </c>
      <c r="P1055" t="s">
        <v>475</v>
      </c>
      <c r="Q1055" s="200" t="s">
        <v>475</v>
      </c>
      <c r="R1055" s="200" t="str">
        <f t="shared" si="139"/>
        <v/>
      </c>
      <c r="S1055" s="201"/>
      <c r="T1055" t="s">
        <v>475</v>
      </c>
      <c r="U1055" s="201"/>
      <c r="W1055" s="201"/>
      <c r="X1055" s="202">
        <v>0</v>
      </c>
      <c r="Y1055" s="200" t="s">
        <v>475</v>
      </c>
      <c r="Z1055" s="5" t="s">
        <v>475</v>
      </c>
      <c r="AA1055" s="200" t="str">
        <f t="shared" si="141"/>
        <v/>
      </c>
      <c r="AB1055" s="200" t="str">
        <f t="shared" si="142"/>
        <v/>
      </c>
      <c r="AC1055" s="201"/>
      <c r="AD1055" s="201"/>
      <c r="AE1055" s="77">
        <f t="shared" si="143"/>
        <v>0</v>
      </c>
      <c r="AF1055" s="77">
        <f t="shared" si="144"/>
        <v>0</v>
      </c>
      <c r="AG1055" s="77">
        <f t="array" ref="AG1055">IFERROR($D1055*U,0)</f>
        <v>0</v>
      </c>
      <c r="AH1055" s="77">
        <f t="shared" si="146"/>
        <v>0</v>
      </c>
      <c r="AI1055" s="77">
        <f t="shared" si="146"/>
        <v>0</v>
      </c>
      <c r="AJ1055" s="203"/>
      <c r="AK1055" s="203"/>
      <c r="AL1055" s="203"/>
      <c r="AM1055" s="203"/>
      <c r="AN1055" t="s">
        <v>475</v>
      </c>
      <c r="AO1055" t="s">
        <v>475</v>
      </c>
      <c r="AP1055" t="s">
        <v>475</v>
      </c>
    </row>
    <row r="1056" spans="1:42" customFormat="1" x14ac:dyDescent="0.25">
      <c r="A1056" s="198">
        <v>45291</v>
      </c>
      <c r="B1056" t="s">
        <v>2780</v>
      </c>
      <c r="C1056" t="s">
        <v>2781</v>
      </c>
      <c r="D1056" s="5">
        <f t="shared" si="145"/>
        <v>0</v>
      </c>
      <c r="E1056" s="199">
        <v>1</v>
      </c>
      <c r="F1056" s="5">
        <v>1243408.8600000001</v>
      </c>
      <c r="G1056" s="5">
        <v>1252624.49</v>
      </c>
      <c r="H1056" s="1" t="s">
        <v>23</v>
      </c>
      <c r="I1056" t="s">
        <v>500</v>
      </c>
      <c r="J1056" t="s">
        <v>592</v>
      </c>
      <c r="K1056">
        <v>0</v>
      </c>
      <c r="L1056" t="s">
        <v>500</v>
      </c>
      <c r="N1056" t="s">
        <v>23</v>
      </c>
      <c r="O1056" s="5" t="str">
        <f t="shared" si="140"/>
        <v>N</v>
      </c>
      <c r="P1056" t="s">
        <v>475</v>
      </c>
      <c r="Q1056" s="200" t="s">
        <v>475</v>
      </c>
      <c r="R1056" s="200" t="str">
        <f t="shared" si="139"/>
        <v/>
      </c>
      <c r="S1056" s="201"/>
      <c r="T1056" t="s">
        <v>475</v>
      </c>
      <c r="U1056" s="201"/>
      <c r="W1056" s="201"/>
      <c r="X1056" s="202">
        <v>0</v>
      </c>
      <c r="Y1056" s="200" t="s">
        <v>475</v>
      </c>
      <c r="Z1056" s="5" t="s">
        <v>475</v>
      </c>
      <c r="AA1056" s="200" t="str">
        <f t="shared" si="141"/>
        <v/>
      </c>
      <c r="AB1056" s="200" t="str">
        <f t="shared" si="142"/>
        <v/>
      </c>
      <c r="AC1056" s="201"/>
      <c r="AD1056" s="201"/>
      <c r="AE1056" s="77">
        <f t="shared" si="143"/>
        <v>0</v>
      </c>
      <c r="AF1056" s="77">
        <f t="shared" si="144"/>
        <v>0</v>
      </c>
      <c r="AG1056" s="77">
        <f t="array" ref="AG1056">IFERROR($D1056*U,0)</f>
        <v>0</v>
      </c>
      <c r="AH1056" s="77">
        <f t="shared" si="146"/>
        <v>0</v>
      </c>
      <c r="AI1056" s="77">
        <f t="shared" si="146"/>
        <v>0</v>
      </c>
      <c r="AJ1056" s="203"/>
      <c r="AK1056" s="203"/>
      <c r="AL1056" s="203"/>
      <c r="AM1056" s="203"/>
      <c r="AN1056" t="s">
        <v>475</v>
      </c>
      <c r="AO1056" t="s">
        <v>475</v>
      </c>
      <c r="AP1056" t="s">
        <v>475</v>
      </c>
    </row>
    <row r="1057" spans="1:43" customFormat="1" x14ac:dyDescent="0.25">
      <c r="A1057" s="198">
        <v>45291</v>
      </c>
      <c r="B1057" t="s">
        <v>2782</v>
      </c>
      <c r="C1057" t="s">
        <v>2783</v>
      </c>
      <c r="D1057" s="5">
        <f t="shared" si="145"/>
        <v>6273.8299999999581</v>
      </c>
      <c r="E1057" s="199">
        <v>1</v>
      </c>
      <c r="F1057" s="5">
        <v>653081.47</v>
      </c>
      <c r="G1057" s="5">
        <v>646807.64</v>
      </c>
      <c r="H1057" s="1" t="s">
        <v>23</v>
      </c>
      <c r="I1057" t="s">
        <v>500</v>
      </c>
      <c r="J1057" t="s">
        <v>474</v>
      </c>
      <c r="K1057">
        <v>0</v>
      </c>
      <c r="L1057" t="s">
        <v>500</v>
      </c>
      <c r="N1057" t="s">
        <v>23</v>
      </c>
      <c r="O1057" s="5" t="str">
        <f t="shared" si="140"/>
        <v>N</v>
      </c>
      <c r="P1057" t="s">
        <v>475</v>
      </c>
      <c r="Q1057" s="200" t="s">
        <v>475</v>
      </c>
      <c r="R1057" s="200" t="str">
        <f t="shared" si="139"/>
        <v/>
      </c>
      <c r="S1057" s="201"/>
      <c r="T1057" t="s">
        <v>475</v>
      </c>
      <c r="U1057" s="201"/>
      <c r="W1057" s="201"/>
      <c r="X1057" s="202">
        <v>0</v>
      </c>
      <c r="Y1057" s="200" t="s">
        <v>475</v>
      </c>
      <c r="Z1057" s="5" t="s">
        <v>475</v>
      </c>
      <c r="AA1057" s="200" t="str">
        <f t="shared" si="141"/>
        <v/>
      </c>
      <c r="AB1057" s="200" t="str">
        <f t="shared" si="142"/>
        <v/>
      </c>
      <c r="AC1057" s="201"/>
      <c r="AD1057" s="201"/>
      <c r="AE1057" s="77">
        <f t="shared" si="143"/>
        <v>0</v>
      </c>
      <c r="AF1057" s="77">
        <f t="shared" si="144"/>
        <v>0</v>
      </c>
      <c r="AG1057" s="77">
        <f t="array" ref="AG1057">IFERROR($D1057*U,0)</f>
        <v>0</v>
      </c>
      <c r="AH1057" s="77">
        <f t="shared" si="146"/>
        <v>0</v>
      </c>
      <c r="AI1057" s="77">
        <f t="shared" si="146"/>
        <v>0</v>
      </c>
      <c r="AJ1057" s="203"/>
      <c r="AK1057" s="203"/>
      <c r="AL1057" s="203"/>
      <c r="AM1057" s="203"/>
      <c r="AN1057" t="s">
        <v>475</v>
      </c>
      <c r="AO1057" t="s">
        <v>475</v>
      </c>
      <c r="AP1057" t="s">
        <v>475</v>
      </c>
    </row>
    <row r="1058" spans="1:43" customFormat="1" x14ac:dyDescent="0.25">
      <c r="A1058" s="198">
        <v>45291</v>
      </c>
      <c r="B1058" t="s">
        <v>2784</v>
      </c>
      <c r="C1058" t="s">
        <v>2785</v>
      </c>
      <c r="D1058" s="5">
        <f t="shared" si="145"/>
        <v>586839.13</v>
      </c>
      <c r="E1058" s="199">
        <v>0</v>
      </c>
      <c r="F1058" s="5">
        <v>586839.13</v>
      </c>
      <c r="G1058" s="5">
        <v>0</v>
      </c>
      <c r="H1058" s="1" t="s">
        <v>23</v>
      </c>
      <c r="I1058" t="s">
        <v>500</v>
      </c>
      <c r="J1058" t="s">
        <v>474</v>
      </c>
      <c r="K1058">
        <v>0</v>
      </c>
      <c r="L1058" t="s">
        <v>500</v>
      </c>
      <c r="N1058" t="s">
        <v>23</v>
      </c>
      <c r="O1058" s="5" t="str">
        <f t="shared" si="140"/>
        <v>N</v>
      </c>
      <c r="P1058" t="s">
        <v>475</v>
      </c>
      <c r="Q1058" s="200" t="s">
        <v>475</v>
      </c>
      <c r="R1058" s="200" t="str">
        <f t="shared" si="139"/>
        <v/>
      </c>
      <c r="S1058" s="201"/>
      <c r="T1058" t="s">
        <v>475</v>
      </c>
      <c r="U1058" s="201"/>
      <c r="W1058" s="201"/>
      <c r="X1058" s="202">
        <v>0</v>
      </c>
      <c r="Y1058" s="200" t="s">
        <v>475</v>
      </c>
      <c r="Z1058" s="5" t="s">
        <v>475</v>
      </c>
      <c r="AA1058" s="200" t="str">
        <f t="shared" si="141"/>
        <v/>
      </c>
      <c r="AB1058" s="200" t="str">
        <f t="shared" si="142"/>
        <v/>
      </c>
      <c r="AC1058" s="201"/>
      <c r="AD1058" s="201"/>
      <c r="AE1058" s="77">
        <f t="shared" si="143"/>
        <v>0</v>
      </c>
      <c r="AF1058" s="77">
        <f t="shared" si="144"/>
        <v>0</v>
      </c>
      <c r="AG1058" s="77">
        <f t="array" ref="AG1058">IFERROR($D1058*U,0)</f>
        <v>0</v>
      </c>
      <c r="AH1058" s="77">
        <f t="shared" si="146"/>
        <v>0</v>
      </c>
      <c r="AI1058" s="77">
        <f t="shared" si="146"/>
        <v>0</v>
      </c>
      <c r="AJ1058" s="203"/>
      <c r="AK1058" s="203"/>
      <c r="AL1058" s="203"/>
      <c r="AM1058" s="203"/>
      <c r="AN1058" t="s">
        <v>475</v>
      </c>
      <c r="AO1058" t="s">
        <v>475</v>
      </c>
      <c r="AP1058" t="s">
        <v>475</v>
      </c>
    </row>
    <row r="1059" spans="1:43" customFormat="1" x14ac:dyDescent="0.25">
      <c r="A1059" s="198">
        <v>45291</v>
      </c>
      <c r="B1059" t="s">
        <v>2786</v>
      </c>
      <c r="C1059" t="s">
        <v>2787</v>
      </c>
      <c r="D1059" s="5">
        <f t="shared" si="145"/>
        <v>32952.5</v>
      </c>
      <c r="E1059" s="199">
        <v>1</v>
      </c>
      <c r="F1059" s="5">
        <v>55400</v>
      </c>
      <c r="G1059" s="5">
        <v>22447.5</v>
      </c>
      <c r="H1059" s="1" t="s">
        <v>23</v>
      </c>
      <c r="I1059" t="s">
        <v>500</v>
      </c>
      <c r="J1059" t="s">
        <v>474</v>
      </c>
      <c r="K1059">
        <v>0</v>
      </c>
      <c r="L1059" t="s">
        <v>500</v>
      </c>
      <c r="N1059" t="s">
        <v>23</v>
      </c>
      <c r="O1059" s="5" t="str">
        <f t="shared" si="140"/>
        <v>N</v>
      </c>
      <c r="P1059" t="s">
        <v>475</v>
      </c>
      <c r="Q1059" s="200" t="s">
        <v>475</v>
      </c>
      <c r="R1059" s="200" t="str">
        <f t="shared" si="139"/>
        <v/>
      </c>
      <c r="S1059" s="201"/>
      <c r="T1059" t="s">
        <v>475</v>
      </c>
      <c r="U1059" s="201"/>
      <c r="W1059" s="201"/>
      <c r="X1059" s="202">
        <v>0</v>
      </c>
      <c r="Y1059" s="200" t="s">
        <v>475</v>
      </c>
      <c r="Z1059" s="5" t="s">
        <v>475</v>
      </c>
      <c r="AA1059" s="200" t="str">
        <f t="shared" si="141"/>
        <v/>
      </c>
      <c r="AB1059" s="200" t="str">
        <f t="shared" si="142"/>
        <v/>
      </c>
      <c r="AC1059" s="201"/>
      <c r="AD1059" s="201"/>
      <c r="AE1059" s="77">
        <f t="shared" si="143"/>
        <v>0</v>
      </c>
      <c r="AF1059" s="77">
        <f t="shared" si="144"/>
        <v>0</v>
      </c>
      <c r="AG1059" s="77">
        <f t="array" ref="AG1059">IFERROR($D1059*U,0)</f>
        <v>0</v>
      </c>
      <c r="AH1059" s="77">
        <f t="shared" si="146"/>
        <v>0</v>
      </c>
      <c r="AI1059" s="77">
        <f t="shared" si="146"/>
        <v>0</v>
      </c>
      <c r="AJ1059" s="203"/>
      <c r="AK1059" s="203"/>
      <c r="AL1059" s="203"/>
      <c r="AM1059" s="203"/>
      <c r="AN1059" t="s">
        <v>475</v>
      </c>
      <c r="AO1059" t="s">
        <v>1087</v>
      </c>
      <c r="AP1059" t="s">
        <v>475</v>
      </c>
    </row>
    <row r="1060" spans="1:43" customFormat="1" x14ac:dyDescent="0.25">
      <c r="A1060" s="198">
        <v>45291</v>
      </c>
      <c r="B1060" t="s">
        <v>2788</v>
      </c>
      <c r="C1060" t="s">
        <v>2789</v>
      </c>
      <c r="D1060" s="5">
        <f t="shared" si="145"/>
        <v>0</v>
      </c>
      <c r="E1060" s="199">
        <v>1</v>
      </c>
      <c r="F1060" s="5">
        <v>7020</v>
      </c>
      <c r="G1060" s="5">
        <v>9235.2000000000007</v>
      </c>
      <c r="H1060" s="1" t="s">
        <v>23</v>
      </c>
      <c r="I1060" t="s">
        <v>500</v>
      </c>
      <c r="J1060" t="s">
        <v>474</v>
      </c>
      <c r="K1060">
        <v>0</v>
      </c>
      <c r="L1060" t="s">
        <v>500</v>
      </c>
      <c r="N1060" t="s">
        <v>23</v>
      </c>
      <c r="O1060" s="5" t="str">
        <f t="shared" si="140"/>
        <v>N</v>
      </c>
      <c r="P1060" t="s">
        <v>475</v>
      </c>
      <c r="Q1060" s="200" t="s">
        <v>475</v>
      </c>
      <c r="R1060" s="200" t="str">
        <f t="shared" si="139"/>
        <v/>
      </c>
      <c r="S1060" s="201"/>
      <c r="T1060" t="s">
        <v>475</v>
      </c>
      <c r="U1060" s="201"/>
      <c r="W1060" s="201"/>
      <c r="X1060" s="202">
        <v>0</v>
      </c>
      <c r="Y1060" s="200" t="s">
        <v>475</v>
      </c>
      <c r="Z1060" s="5" t="s">
        <v>475</v>
      </c>
      <c r="AA1060" s="200" t="str">
        <f t="shared" si="141"/>
        <v/>
      </c>
      <c r="AB1060" s="200" t="str">
        <f t="shared" si="142"/>
        <v/>
      </c>
      <c r="AC1060" s="201"/>
      <c r="AD1060" s="201"/>
      <c r="AE1060" s="77">
        <f t="shared" si="143"/>
        <v>0</v>
      </c>
      <c r="AF1060" s="77">
        <f t="shared" si="144"/>
        <v>0</v>
      </c>
      <c r="AG1060" s="77">
        <f t="array" ref="AG1060">IFERROR($D1060*U,0)</f>
        <v>0</v>
      </c>
      <c r="AH1060" s="77">
        <f t="shared" si="146"/>
        <v>0</v>
      </c>
      <c r="AI1060" s="77">
        <f t="shared" si="146"/>
        <v>0</v>
      </c>
      <c r="AJ1060" s="203"/>
      <c r="AK1060" s="203"/>
      <c r="AL1060" s="203"/>
      <c r="AM1060" s="203"/>
      <c r="AN1060" t="s">
        <v>475</v>
      </c>
      <c r="AO1060" t="s">
        <v>475</v>
      </c>
      <c r="AP1060" t="s">
        <v>475</v>
      </c>
    </row>
    <row r="1061" spans="1:43" customFormat="1" x14ac:dyDescent="0.25">
      <c r="A1061" s="198">
        <v>45291</v>
      </c>
      <c r="B1061" t="s">
        <v>2790</v>
      </c>
      <c r="C1061" t="s">
        <v>2791</v>
      </c>
      <c r="D1061" s="5">
        <f t="shared" si="145"/>
        <v>0</v>
      </c>
      <c r="E1061" s="199">
        <v>1</v>
      </c>
      <c r="F1061" s="5">
        <v>243922.53</v>
      </c>
      <c r="G1061" s="5">
        <v>259370.49</v>
      </c>
      <c r="H1061" s="1" t="s">
        <v>24</v>
      </c>
      <c r="I1061" t="s">
        <v>473</v>
      </c>
      <c r="J1061" t="s">
        <v>474</v>
      </c>
      <c r="K1061">
        <v>0</v>
      </c>
      <c r="L1061" t="s">
        <v>473</v>
      </c>
      <c r="M1061" t="s">
        <v>473</v>
      </c>
      <c r="N1061" t="s">
        <v>23</v>
      </c>
      <c r="O1061" s="5" t="str">
        <f t="shared" si="140"/>
        <v>N</v>
      </c>
      <c r="P1061" t="s">
        <v>475</v>
      </c>
      <c r="Q1061" s="200" t="s">
        <v>475</v>
      </c>
      <c r="R1061" s="200" t="str">
        <f t="shared" si="139"/>
        <v/>
      </c>
      <c r="S1061" s="201"/>
      <c r="T1061" t="s">
        <v>475</v>
      </c>
      <c r="U1061" s="201"/>
      <c r="W1061" s="201"/>
      <c r="X1061" s="202">
        <v>0</v>
      </c>
      <c r="Y1061" s="200" t="s">
        <v>475</v>
      </c>
      <c r="Z1061" s="5" t="s">
        <v>475</v>
      </c>
      <c r="AA1061" s="200" t="str">
        <f t="shared" si="141"/>
        <v/>
      </c>
      <c r="AB1061" s="200" t="str">
        <f t="shared" si="142"/>
        <v/>
      </c>
      <c r="AC1061" s="201"/>
      <c r="AD1061" s="201"/>
      <c r="AE1061" s="77">
        <f t="shared" si="143"/>
        <v>0</v>
      </c>
      <c r="AF1061" s="77">
        <f t="shared" si="144"/>
        <v>0</v>
      </c>
      <c r="AG1061" s="77">
        <f t="array" ref="AG1061">IFERROR($D1061*U,0)</f>
        <v>0</v>
      </c>
      <c r="AH1061" s="77">
        <f t="shared" si="146"/>
        <v>0</v>
      </c>
      <c r="AI1061" s="77">
        <f t="shared" si="146"/>
        <v>0</v>
      </c>
      <c r="AJ1061" s="203"/>
      <c r="AK1061" s="203"/>
      <c r="AL1061" s="203"/>
      <c r="AM1061" s="203"/>
      <c r="AN1061" t="s">
        <v>475</v>
      </c>
      <c r="AO1061" t="s">
        <v>475</v>
      </c>
      <c r="AP1061" t="s">
        <v>475</v>
      </c>
    </row>
    <row r="1062" spans="1:43" customFormat="1" x14ac:dyDescent="0.25">
      <c r="A1062" s="198">
        <v>45291</v>
      </c>
      <c r="B1062" t="s">
        <v>2792</v>
      </c>
      <c r="C1062" t="s">
        <v>2793</v>
      </c>
      <c r="D1062" s="5">
        <f t="shared" si="145"/>
        <v>0</v>
      </c>
      <c r="E1062" s="199">
        <v>1</v>
      </c>
      <c r="F1062" s="5">
        <v>120474.4</v>
      </c>
      <c r="G1062" s="5">
        <v>952043.77</v>
      </c>
      <c r="H1062" s="1" t="s">
        <v>24</v>
      </c>
      <c r="I1062" t="s">
        <v>473</v>
      </c>
      <c r="J1062" t="s">
        <v>474</v>
      </c>
      <c r="K1062">
        <v>0</v>
      </c>
      <c r="L1062" t="s">
        <v>473</v>
      </c>
      <c r="M1062" t="s">
        <v>473</v>
      </c>
      <c r="N1062" t="s">
        <v>23</v>
      </c>
      <c r="O1062" s="5" t="str">
        <f t="shared" si="140"/>
        <v>N</v>
      </c>
      <c r="P1062" t="s">
        <v>475</v>
      </c>
      <c r="Q1062" s="200" t="s">
        <v>475</v>
      </c>
      <c r="R1062" s="200" t="str">
        <f t="shared" si="139"/>
        <v/>
      </c>
      <c r="S1062" s="201"/>
      <c r="T1062" t="s">
        <v>475</v>
      </c>
      <c r="U1062" s="201"/>
      <c r="W1062" s="201"/>
      <c r="X1062" s="202">
        <v>0</v>
      </c>
      <c r="Y1062" s="200" t="s">
        <v>475</v>
      </c>
      <c r="Z1062" s="5" t="s">
        <v>475</v>
      </c>
      <c r="AA1062" s="200" t="str">
        <f t="shared" si="141"/>
        <v/>
      </c>
      <c r="AB1062" s="200" t="str">
        <f t="shared" si="142"/>
        <v/>
      </c>
      <c r="AC1062" s="201"/>
      <c r="AD1062" s="201"/>
      <c r="AE1062" s="77">
        <f t="shared" si="143"/>
        <v>0</v>
      </c>
      <c r="AF1062" s="77">
        <f t="shared" si="144"/>
        <v>0</v>
      </c>
      <c r="AG1062" s="77">
        <f t="array" ref="AG1062">IFERROR($D1062*U,0)</f>
        <v>0</v>
      </c>
      <c r="AH1062" s="77">
        <f t="shared" si="146"/>
        <v>0</v>
      </c>
      <c r="AI1062" s="77">
        <f t="shared" si="146"/>
        <v>0</v>
      </c>
      <c r="AJ1062" s="203"/>
      <c r="AK1062" s="203"/>
      <c r="AL1062" s="203"/>
      <c r="AM1062" s="203"/>
      <c r="AN1062" t="s">
        <v>475</v>
      </c>
      <c r="AO1062" t="s">
        <v>475</v>
      </c>
      <c r="AP1062" t="s">
        <v>475</v>
      </c>
    </row>
    <row r="1063" spans="1:43" customFormat="1" x14ac:dyDescent="0.25">
      <c r="A1063" s="198">
        <v>45291</v>
      </c>
      <c r="B1063" t="s">
        <v>2794</v>
      </c>
      <c r="C1063" t="s">
        <v>2795</v>
      </c>
      <c r="D1063" s="5">
        <f t="shared" si="145"/>
        <v>5.9599999999999795</v>
      </c>
      <c r="E1063" s="199">
        <v>1</v>
      </c>
      <c r="F1063" s="5">
        <v>377.82</v>
      </c>
      <c r="G1063" s="5">
        <v>371.86</v>
      </c>
      <c r="H1063" s="1" t="s">
        <v>24</v>
      </c>
      <c r="I1063" t="s">
        <v>473</v>
      </c>
      <c r="J1063" t="s">
        <v>474</v>
      </c>
      <c r="K1063">
        <v>0</v>
      </c>
      <c r="L1063" t="s">
        <v>473</v>
      </c>
      <c r="M1063" t="s">
        <v>473</v>
      </c>
      <c r="N1063" t="s">
        <v>23</v>
      </c>
      <c r="O1063" s="5" t="str">
        <f t="shared" si="140"/>
        <v>N</v>
      </c>
      <c r="P1063" t="s">
        <v>475</v>
      </c>
      <c r="Q1063" s="200" t="s">
        <v>475</v>
      </c>
      <c r="R1063" s="200" t="str">
        <f t="shared" si="139"/>
        <v/>
      </c>
      <c r="S1063" s="201"/>
      <c r="T1063" t="s">
        <v>475</v>
      </c>
      <c r="U1063" s="201"/>
      <c r="W1063" s="201"/>
      <c r="X1063" s="202">
        <v>0</v>
      </c>
      <c r="Y1063" s="200" t="s">
        <v>475</v>
      </c>
      <c r="Z1063" s="5" t="s">
        <v>475</v>
      </c>
      <c r="AA1063" s="200" t="str">
        <f t="shared" si="141"/>
        <v/>
      </c>
      <c r="AB1063" s="200" t="str">
        <f t="shared" si="142"/>
        <v/>
      </c>
      <c r="AC1063" s="201"/>
      <c r="AD1063" s="201"/>
      <c r="AE1063" s="77">
        <f t="shared" si="143"/>
        <v>0</v>
      </c>
      <c r="AF1063" s="77">
        <f t="shared" si="144"/>
        <v>0</v>
      </c>
      <c r="AG1063" s="77">
        <f t="array" ref="AG1063">IFERROR($D1063*U,0)</f>
        <v>0</v>
      </c>
      <c r="AH1063" s="77">
        <f t="shared" si="146"/>
        <v>0</v>
      </c>
      <c r="AI1063" s="77">
        <f t="shared" si="146"/>
        <v>0</v>
      </c>
      <c r="AJ1063" s="203"/>
      <c r="AK1063" s="203"/>
      <c r="AL1063" s="203"/>
      <c r="AM1063" s="203"/>
      <c r="AN1063" t="s">
        <v>475</v>
      </c>
      <c r="AO1063" t="s">
        <v>475</v>
      </c>
      <c r="AP1063" t="s">
        <v>475</v>
      </c>
    </row>
    <row r="1064" spans="1:43" customFormat="1" x14ac:dyDescent="0.25">
      <c r="A1064" s="198">
        <v>45291</v>
      </c>
      <c r="B1064" t="s">
        <v>2796</v>
      </c>
      <c r="C1064" t="s">
        <v>2797</v>
      </c>
      <c r="D1064" s="5">
        <f t="shared" si="145"/>
        <v>39.420000000000016</v>
      </c>
      <c r="E1064" s="199">
        <v>1</v>
      </c>
      <c r="F1064" s="5">
        <v>465.31</v>
      </c>
      <c r="G1064" s="5">
        <v>425.89</v>
      </c>
      <c r="H1064" s="1" t="s">
        <v>24</v>
      </c>
      <c r="I1064" t="s">
        <v>473</v>
      </c>
      <c r="J1064" t="s">
        <v>474</v>
      </c>
      <c r="K1064">
        <v>0</v>
      </c>
      <c r="L1064" t="s">
        <v>473</v>
      </c>
      <c r="M1064" t="s">
        <v>473</v>
      </c>
      <c r="N1064" t="s">
        <v>23</v>
      </c>
      <c r="O1064" s="5" t="str">
        <f t="shared" si="140"/>
        <v>N</v>
      </c>
      <c r="P1064" t="s">
        <v>475</v>
      </c>
      <c r="Q1064" s="200" t="s">
        <v>475</v>
      </c>
      <c r="R1064" s="200" t="str">
        <f t="shared" si="139"/>
        <v/>
      </c>
      <c r="S1064" s="201"/>
      <c r="T1064" t="s">
        <v>475</v>
      </c>
      <c r="U1064" s="201"/>
      <c r="W1064" s="201"/>
      <c r="X1064" s="202">
        <v>0</v>
      </c>
      <c r="Y1064" s="200" t="s">
        <v>475</v>
      </c>
      <c r="Z1064" s="5" t="s">
        <v>475</v>
      </c>
      <c r="AA1064" s="200" t="str">
        <f t="shared" si="141"/>
        <v/>
      </c>
      <c r="AB1064" s="200" t="str">
        <f t="shared" si="142"/>
        <v/>
      </c>
      <c r="AC1064" s="201"/>
      <c r="AD1064" s="201"/>
      <c r="AE1064" s="77">
        <f t="shared" si="143"/>
        <v>0</v>
      </c>
      <c r="AF1064" s="77">
        <f t="shared" si="144"/>
        <v>0</v>
      </c>
      <c r="AG1064" s="77">
        <f t="array" ref="AG1064">IFERROR($D1064*U,0)</f>
        <v>0</v>
      </c>
      <c r="AH1064" s="77">
        <f t="shared" si="146"/>
        <v>0</v>
      </c>
      <c r="AI1064" s="77">
        <f t="shared" si="146"/>
        <v>0</v>
      </c>
      <c r="AJ1064" s="203"/>
      <c r="AK1064" s="203"/>
      <c r="AL1064" s="203"/>
      <c r="AM1064" s="203"/>
      <c r="AN1064" t="s">
        <v>475</v>
      </c>
      <c r="AO1064" t="s">
        <v>475</v>
      </c>
      <c r="AP1064" t="s">
        <v>475</v>
      </c>
    </row>
    <row r="1065" spans="1:43" customFormat="1" x14ac:dyDescent="0.25">
      <c r="A1065" s="198">
        <v>45291</v>
      </c>
      <c r="B1065" t="s">
        <v>2798</v>
      </c>
      <c r="C1065" t="s">
        <v>2799</v>
      </c>
      <c r="D1065" s="5">
        <f t="shared" si="145"/>
        <v>644168.31999999995</v>
      </c>
      <c r="E1065" s="199">
        <v>1</v>
      </c>
      <c r="F1065" s="5">
        <v>730542.72</v>
      </c>
      <c r="G1065" s="5">
        <v>86374.399999999994</v>
      </c>
      <c r="H1065" s="1" t="s">
        <v>23</v>
      </c>
      <c r="I1065" t="s">
        <v>500</v>
      </c>
      <c r="J1065" t="s">
        <v>474</v>
      </c>
      <c r="K1065">
        <v>0</v>
      </c>
      <c r="L1065" t="s">
        <v>500</v>
      </c>
      <c r="M1065" s="208" t="s">
        <v>506</v>
      </c>
      <c r="N1065" t="s">
        <v>23</v>
      </c>
      <c r="O1065" s="5" t="str">
        <f t="shared" si="140"/>
        <v>N</v>
      </c>
      <c r="P1065" s="208" t="s">
        <v>487</v>
      </c>
      <c r="Q1065" s="200" t="s">
        <v>475</v>
      </c>
      <c r="R1065" s="204">
        <v>0.29299999999999998</v>
      </c>
      <c r="S1065" s="201"/>
      <c r="T1065" s="208">
        <v>0.214</v>
      </c>
      <c r="U1065" s="201"/>
      <c r="V1065" s="208">
        <v>1</v>
      </c>
      <c r="W1065" s="201"/>
      <c r="X1065" s="202">
        <v>0</v>
      </c>
      <c r="Y1065" s="200" t="s">
        <v>475</v>
      </c>
      <c r="Z1065" s="205">
        <v>0.13900000000000001</v>
      </c>
      <c r="AA1065" s="200" t="str">
        <f t="shared" si="141"/>
        <v/>
      </c>
      <c r="AB1065" s="200">
        <f t="shared" si="142"/>
        <v>0.13900000000000001</v>
      </c>
      <c r="AC1065" s="201"/>
      <c r="AD1065" s="201"/>
      <c r="AE1065" s="77">
        <f t="shared" si="143"/>
        <v>188741.31775999998</v>
      </c>
      <c r="AF1065" s="77">
        <f t="shared" si="144"/>
        <v>137852.02047999998</v>
      </c>
      <c r="AG1065" s="77">
        <f t="array" ref="AG1065">IFERROR($D1065*U,0)</f>
        <v>0</v>
      </c>
      <c r="AH1065" s="77">
        <f t="shared" si="146"/>
        <v>0</v>
      </c>
      <c r="AI1065" s="77">
        <f t="shared" si="146"/>
        <v>89539.396479999996</v>
      </c>
      <c r="AJ1065" s="203"/>
      <c r="AK1065" s="203"/>
      <c r="AL1065" s="203"/>
      <c r="AM1065" s="203"/>
      <c r="AN1065" t="s">
        <v>22</v>
      </c>
      <c r="AO1065" s="206" t="s">
        <v>488</v>
      </c>
      <c r="AP1065" s="206" t="s">
        <v>489</v>
      </c>
      <c r="AQ1065" s="207" t="s">
        <v>490</v>
      </c>
    </row>
    <row r="1066" spans="1:43" customFormat="1" x14ac:dyDescent="0.25">
      <c r="A1066" s="198">
        <v>45291</v>
      </c>
      <c r="B1066" t="s">
        <v>2800</v>
      </c>
      <c r="C1066" t="s">
        <v>2801</v>
      </c>
      <c r="D1066" s="5">
        <f t="shared" si="145"/>
        <v>280460.35000000009</v>
      </c>
      <c r="E1066" s="199">
        <v>1</v>
      </c>
      <c r="F1066" s="5">
        <v>1473251.07</v>
      </c>
      <c r="G1066" s="5">
        <v>1192790.72</v>
      </c>
      <c r="H1066" s="1" t="s">
        <v>23</v>
      </c>
      <c r="I1066" t="s">
        <v>500</v>
      </c>
      <c r="J1066" t="s">
        <v>474</v>
      </c>
      <c r="K1066">
        <v>0</v>
      </c>
      <c r="L1066" t="s">
        <v>500</v>
      </c>
      <c r="M1066" s="208" t="s">
        <v>506</v>
      </c>
      <c r="N1066" t="s">
        <v>23</v>
      </c>
      <c r="O1066" s="5" t="str">
        <f t="shared" si="140"/>
        <v>N</v>
      </c>
      <c r="P1066" s="208" t="s">
        <v>487</v>
      </c>
      <c r="Q1066" s="200" t="s">
        <v>475</v>
      </c>
      <c r="R1066" s="204">
        <v>0.29299999999999998</v>
      </c>
      <c r="S1066" s="201"/>
      <c r="T1066" s="208">
        <v>0.214</v>
      </c>
      <c r="U1066" s="201"/>
      <c r="V1066" s="208">
        <v>1</v>
      </c>
      <c r="W1066" s="201"/>
      <c r="X1066" s="202">
        <v>0</v>
      </c>
      <c r="Y1066" s="200" t="s">
        <v>475</v>
      </c>
      <c r="Z1066" s="205">
        <v>0.13900000000000001</v>
      </c>
      <c r="AA1066" s="200" t="str">
        <f t="shared" si="141"/>
        <v/>
      </c>
      <c r="AB1066" s="200">
        <f t="shared" si="142"/>
        <v>0.13900000000000001</v>
      </c>
      <c r="AC1066" s="201"/>
      <c r="AD1066" s="201"/>
      <c r="AE1066" s="77">
        <f t="shared" si="143"/>
        <v>82174.882550000024</v>
      </c>
      <c r="AF1066" s="77">
        <f t="shared" si="144"/>
        <v>60018.514900000016</v>
      </c>
      <c r="AG1066" s="77">
        <f t="array" ref="AG1066">IFERROR($D1066*U,0)</f>
        <v>0</v>
      </c>
      <c r="AH1066" s="77">
        <f t="shared" si="146"/>
        <v>0</v>
      </c>
      <c r="AI1066" s="77">
        <f t="shared" si="146"/>
        <v>38983.988650000014</v>
      </c>
      <c r="AJ1066" s="203"/>
      <c r="AK1066" s="203"/>
      <c r="AL1066" s="203"/>
      <c r="AM1066" s="203"/>
      <c r="AN1066" s="206" t="s">
        <v>22</v>
      </c>
      <c r="AO1066" s="206" t="s">
        <v>488</v>
      </c>
      <c r="AP1066" s="206" t="s">
        <v>489</v>
      </c>
      <c r="AQ1066" s="207" t="s">
        <v>490</v>
      </c>
    </row>
    <row r="1067" spans="1:43" customFormat="1" x14ac:dyDescent="0.25">
      <c r="A1067" s="198">
        <v>45291</v>
      </c>
      <c r="B1067" t="s">
        <v>2802</v>
      </c>
      <c r="C1067" t="s">
        <v>2803</v>
      </c>
      <c r="D1067" s="5">
        <f t="shared" si="145"/>
        <v>10639.020000000019</v>
      </c>
      <c r="E1067" s="199">
        <v>1</v>
      </c>
      <c r="F1067" s="5">
        <v>586848.18000000005</v>
      </c>
      <c r="G1067" s="5">
        <v>576209.16</v>
      </c>
      <c r="H1067" s="1" t="s">
        <v>23</v>
      </c>
      <c r="I1067" t="s">
        <v>500</v>
      </c>
      <c r="J1067" t="s">
        <v>474</v>
      </c>
      <c r="K1067">
        <v>0</v>
      </c>
      <c r="L1067" t="s">
        <v>500</v>
      </c>
      <c r="M1067" s="208" t="s">
        <v>506</v>
      </c>
      <c r="N1067" t="s">
        <v>23</v>
      </c>
      <c r="O1067" s="5" t="str">
        <f t="shared" si="140"/>
        <v>N</v>
      </c>
      <c r="P1067" s="208" t="s">
        <v>487</v>
      </c>
      <c r="Q1067" s="200" t="s">
        <v>475</v>
      </c>
      <c r="R1067" s="204">
        <v>0.29299999999999998</v>
      </c>
      <c r="S1067" s="201"/>
      <c r="T1067" s="208">
        <v>0.214</v>
      </c>
      <c r="U1067" s="201"/>
      <c r="V1067" s="208">
        <v>1</v>
      </c>
      <c r="W1067" s="201"/>
      <c r="X1067" s="202">
        <v>0</v>
      </c>
      <c r="Y1067" s="200" t="s">
        <v>475</v>
      </c>
      <c r="Z1067" s="205">
        <v>0.13900000000000001</v>
      </c>
      <c r="AA1067" s="200" t="str">
        <f t="shared" si="141"/>
        <v/>
      </c>
      <c r="AB1067" s="200">
        <f t="shared" si="142"/>
        <v>0.13900000000000001</v>
      </c>
      <c r="AC1067" s="201"/>
      <c r="AD1067" s="201"/>
      <c r="AE1067" s="77">
        <f t="shared" si="143"/>
        <v>3117.2328600000051</v>
      </c>
      <c r="AF1067" s="77">
        <f t="shared" si="144"/>
        <v>2276.7502800000038</v>
      </c>
      <c r="AG1067" s="77">
        <f t="array" ref="AG1067">IFERROR($D1067*U,0)</f>
        <v>0</v>
      </c>
      <c r="AH1067" s="77">
        <f t="shared" si="146"/>
        <v>0</v>
      </c>
      <c r="AI1067" s="77">
        <f t="shared" si="146"/>
        <v>1478.8237800000027</v>
      </c>
      <c r="AJ1067" s="203"/>
      <c r="AK1067" s="203"/>
      <c r="AL1067" s="203"/>
      <c r="AM1067" s="203"/>
      <c r="AN1067" s="206" t="s">
        <v>22</v>
      </c>
      <c r="AO1067" s="206" t="s">
        <v>488</v>
      </c>
      <c r="AP1067" s="206" t="s">
        <v>489</v>
      </c>
      <c r="AQ1067" s="207" t="s">
        <v>490</v>
      </c>
    </row>
    <row r="1068" spans="1:43" customFormat="1" x14ac:dyDescent="0.25">
      <c r="A1068" s="198">
        <v>45291</v>
      </c>
      <c r="B1068" t="s">
        <v>2804</v>
      </c>
      <c r="C1068" t="s">
        <v>2805</v>
      </c>
      <c r="D1068" s="5">
        <f t="shared" si="145"/>
        <v>0</v>
      </c>
      <c r="E1068" s="199">
        <v>1</v>
      </c>
      <c r="F1068" s="5">
        <v>14652</v>
      </c>
      <c r="G1068" s="5">
        <v>23408</v>
      </c>
      <c r="H1068" s="1" t="s">
        <v>23</v>
      </c>
      <c r="I1068" t="s">
        <v>500</v>
      </c>
      <c r="J1068" t="s">
        <v>474</v>
      </c>
      <c r="K1068">
        <v>0</v>
      </c>
      <c r="L1068" t="s">
        <v>500</v>
      </c>
      <c r="N1068" t="s">
        <v>23</v>
      </c>
      <c r="O1068" s="5" t="str">
        <f t="shared" si="140"/>
        <v>N</v>
      </c>
      <c r="P1068" t="s">
        <v>475</v>
      </c>
      <c r="Q1068" s="200" t="s">
        <v>475</v>
      </c>
      <c r="R1068" s="200" t="str">
        <f t="shared" ref="R1068:R1096" si="147">IFERROR(V1068*Q1068,"")</f>
        <v/>
      </c>
      <c r="S1068" s="201"/>
      <c r="T1068" t="s">
        <v>475</v>
      </c>
      <c r="U1068" s="201"/>
      <c r="W1068" s="201"/>
      <c r="X1068" s="202">
        <v>0</v>
      </c>
      <c r="Y1068" s="200" t="s">
        <v>475</v>
      </c>
      <c r="Z1068" s="5" t="s">
        <v>475</v>
      </c>
      <c r="AA1068" s="200" t="str">
        <f t="shared" si="141"/>
        <v/>
      </c>
      <c r="AB1068" s="200" t="str">
        <f t="shared" si="142"/>
        <v/>
      </c>
      <c r="AC1068" s="201"/>
      <c r="AD1068" s="201"/>
      <c r="AE1068" s="77">
        <f t="shared" si="143"/>
        <v>0</v>
      </c>
      <c r="AF1068" s="77">
        <f t="shared" si="144"/>
        <v>0</v>
      </c>
      <c r="AG1068" s="77">
        <f t="array" ref="AG1068">IFERROR($D1068*U,0)</f>
        <v>0</v>
      </c>
      <c r="AH1068" s="77">
        <f t="shared" si="146"/>
        <v>0</v>
      </c>
      <c r="AI1068" s="77">
        <f t="shared" si="146"/>
        <v>0</v>
      </c>
      <c r="AJ1068" s="203"/>
      <c r="AK1068" s="203"/>
      <c r="AL1068" s="203"/>
      <c r="AM1068" s="203"/>
      <c r="AN1068" t="s">
        <v>475</v>
      </c>
      <c r="AO1068" t="s">
        <v>475</v>
      </c>
      <c r="AP1068" t="s">
        <v>475</v>
      </c>
    </row>
    <row r="1069" spans="1:43" customFormat="1" x14ac:dyDescent="0.25">
      <c r="A1069" s="198">
        <v>45291</v>
      </c>
      <c r="B1069" t="s">
        <v>2806</v>
      </c>
      <c r="C1069" t="s">
        <v>2807</v>
      </c>
      <c r="D1069" s="5">
        <f t="shared" si="145"/>
        <v>0</v>
      </c>
      <c r="E1069" s="199">
        <v>1</v>
      </c>
      <c r="F1069" s="5">
        <v>19772.68</v>
      </c>
      <c r="G1069" s="5">
        <v>30494.02</v>
      </c>
      <c r="H1069" s="1" t="s">
        <v>24</v>
      </c>
      <c r="I1069" t="s">
        <v>473</v>
      </c>
      <c r="J1069" t="s">
        <v>474</v>
      </c>
      <c r="K1069">
        <v>0</v>
      </c>
      <c r="L1069" t="s">
        <v>473</v>
      </c>
      <c r="M1069" t="s">
        <v>473</v>
      </c>
      <c r="N1069" t="s">
        <v>23</v>
      </c>
      <c r="O1069" s="5" t="str">
        <f t="shared" si="140"/>
        <v>N</v>
      </c>
      <c r="P1069" t="s">
        <v>475</v>
      </c>
      <c r="Q1069" s="200" t="s">
        <v>475</v>
      </c>
      <c r="R1069" s="200" t="str">
        <f t="shared" si="147"/>
        <v/>
      </c>
      <c r="S1069" s="201"/>
      <c r="T1069" t="s">
        <v>475</v>
      </c>
      <c r="U1069" s="201"/>
      <c r="W1069" s="201"/>
      <c r="X1069" s="202">
        <v>0</v>
      </c>
      <c r="Y1069" s="200" t="s">
        <v>475</v>
      </c>
      <c r="Z1069" s="5" t="s">
        <v>475</v>
      </c>
      <c r="AA1069" s="200" t="str">
        <f t="shared" si="141"/>
        <v/>
      </c>
      <c r="AB1069" s="200" t="str">
        <f t="shared" si="142"/>
        <v/>
      </c>
      <c r="AC1069" s="201"/>
      <c r="AD1069" s="201"/>
      <c r="AE1069" s="77">
        <f t="shared" si="143"/>
        <v>0</v>
      </c>
      <c r="AF1069" s="77">
        <f t="shared" si="144"/>
        <v>0</v>
      </c>
      <c r="AG1069" s="77">
        <f t="array" ref="AG1069">IFERROR($D1069*U,0)</f>
        <v>0</v>
      </c>
      <c r="AH1069" s="77">
        <f t="shared" ref="AH1069:AI1091" si="148">IFERROR($D1069*AA1069,0)</f>
        <v>0</v>
      </c>
      <c r="AI1069" s="77">
        <f t="shared" si="148"/>
        <v>0</v>
      </c>
      <c r="AJ1069" s="203"/>
      <c r="AK1069" s="203"/>
      <c r="AL1069" s="203"/>
      <c r="AM1069" s="203"/>
      <c r="AN1069" t="s">
        <v>475</v>
      </c>
      <c r="AO1069" t="s">
        <v>475</v>
      </c>
      <c r="AP1069" t="s">
        <v>475</v>
      </c>
    </row>
    <row r="1070" spans="1:43" customFormat="1" x14ac:dyDescent="0.25">
      <c r="A1070" s="198">
        <v>45291</v>
      </c>
      <c r="B1070" t="s">
        <v>2808</v>
      </c>
      <c r="C1070" t="s">
        <v>2809</v>
      </c>
      <c r="D1070" s="5">
        <f t="shared" si="145"/>
        <v>1739183.2</v>
      </c>
      <c r="E1070" s="199">
        <v>1</v>
      </c>
      <c r="F1070" s="5">
        <v>1780902.45</v>
      </c>
      <c r="G1070" s="5">
        <v>41719.25</v>
      </c>
      <c r="H1070" s="1" t="s">
        <v>23</v>
      </c>
      <c r="I1070" t="s">
        <v>500</v>
      </c>
      <c r="J1070" t="s">
        <v>504</v>
      </c>
      <c r="K1070">
        <v>1</v>
      </c>
      <c r="L1070" t="s">
        <v>500</v>
      </c>
      <c r="M1070" s="208" t="s">
        <v>506</v>
      </c>
      <c r="N1070" t="s">
        <v>24</v>
      </c>
      <c r="O1070" s="5" t="str">
        <f t="shared" si="140"/>
        <v>N</v>
      </c>
      <c r="P1070" t="s">
        <v>475</v>
      </c>
      <c r="Q1070" s="200" t="s">
        <v>475</v>
      </c>
      <c r="R1070" s="200" t="str">
        <f t="shared" si="147"/>
        <v/>
      </c>
      <c r="S1070" s="201"/>
      <c r="T1070" t="s">
        <v>475</v>
      </c>
      <c r="U1070" s="201"/>
      <c r="W1070" s="201"/>
      <c r="X1070" s="202">
        <v>0</v>
      </c>
      <c r="Y1070" s="200" t="s">
        <v>475</v>
      </c>
      <c r="Z1070" s="5" t="s">
        <v>475</v>
      </c>
      <c r="AA1070" s="200" t="str">
        <f t="shared" si="141"/>
        <v/>
      </c>
      <c r="AB1070" s="200" t="str">
        <f t="shared" si="142"/>
        <v/>
      </c>
      <c r="AC1070" s="201"/>
      <c r="AD1070" s="201"/>
      <c r="AE1070" s="77">
        <f t="shared" si="143"/>
        <v>0</v>
      </c>
      <c r="AF1070" s="77">
        <f t="shared" si="144"/>
        <v>0</v>
      </c>
      <c r="AG1070" s="77">
        <f t="array" ref="AG1070">IFERROR($D1070*U,0)</f>
        <v>0</v>
      </c>
      <c r="AH1070" s="77">
        <f t="shared" si="148"/>
        <v>0</v>
      </c>
      <c r="AI1070" s="77">
        <f t="shared" si="148"/>
        <v>0</v>
      </c>
      <c r="AJ1070" s="203"/>
      <c r="AK1070" s="203"/>
      <c r="AL1070" s="203"/>
      <c r="AM1070" s="203"/>
      <c r="AN1070" t="s">
        <v>22</v>
      </c>
      <c r="AO1070" t="s">
        <v>571</v>
      </c>
      <c r="AP1070" t="s">
        <v>475</v>
      </c>
    </row>
    <row r="1071" spans="1:43" customFormat="1" x14ac:dyDescent="0.25">
      <c r="A1071" s="198">
        <v>45291</v>
      </c>
      <c r="B1071" t="s">
        <v>2810</v>
      </c>
      <c r="C1071" t="s">
        <v>2811</v>
      </c>
      <c r="D1071" s="5">
        <f t="shared" si="145"/>
        <v>1084599.95</v>
      </c>
      <c r="E1071" s="199">
        <v>0</v>
      </c>
      <c r="F1071" s="5">
        <v>1084599.95</v>
      </c>
      <c r="G1071" s="5">
        <v>0</v>
      </c>
      <c r="H1071" s="1" t="s">
        <v>23</v>
      </c>
      <c r="I1071" t="s">
        <v>500</v>
      </c>
      <c r="J1071" t="s">
        <v>790</v>
      </c>
      <c r="K1071">
        <v>1</v>
      </c>
      <c r="L1071" t="s">
        <v>500</v>
      </c>
      <c r="N1071" t="s">
        <v>24</v>
      </c>
      <c r="O1071" s="5" t="str">
        <f t="shared" si="140"/>
        <v>N</v>
      </c>
      <c r="P1071" t="s">
        <v>475</v>
      </c>
      <c r="Q1071" s="200" t="s">
        <v>475</v>
      </c>
      <c r="R1071" s="200" t="str">
        <f t="shared" si="147"/>
        <v/>
      </c>
      <c r="S1071" s="201"/>
      <c r="T1071" t="s">
        <v>475</v>
      </c>
      <c r="U1071" s="201"/>
      <c r="W1071" s="201"/>
      <c r="X1071" s="202">
        <v>0</v>
      </c>
      <c r="Y1071" s="200" t="s">
        <v>475</v>
      </c>
      <c r="Z1071" s="5" t="s">
        <v>475</v>
      </c>
      <c r="AA1071" s="200" t="str">
        <f t="shared" si="141"/>
        <v/>
      </c>
      <c r="AB1071" s="200" t="str">
        <f t="shared" si="142"/>
        <v/>
      </c>
      <c r="AC1071" s="201"/>
      <c r="AD1071" s="201"/>
      <c r="AE1071" s="77">
        <f t="shared" si="143"/>
        <v>0</v>
      </c>
      <c r="AF1071" s="77">
        <f t="shared" si="144"/>
        <v>0</v>
      </c>
      <c r="AG1071" s="77">
        <f t="array" ref="AG1071">IFERROR($D1071*U,0)</f>
        <v>0</v>
      </c>
      <c r="AH1071" s="77">
        <f t="shared" si="148"/>
        <v>0</v>
      </c>
      <c r="AI1071" s="77">
        <f t="shared" si="148"/>
        <v>0</v>
      </c>
      <c r="AJ1071" s="203"/>
      <c r="AK1071" s="203"/>
      <c r="AL1071" s="203"/>
      <c r="AM1071" s="203"/>
      <c r="AN1071" t="s">
        <v>475</v>
      </c>
      <c r="AO1071" t="s">
        <v>475</v>
      </c>
      <c r="AP1071" t="s">
        <v>475</v>
      </c>
    </row>
    <row r="1072" spans="1:43" customFormat="1" x14ac:dyDescent="0.25">
      <c r="A1072" s="198">
        <v>45291</v>
      </c>
      <c r="B1072" t="s">
        <v>2812</v>
      </c>
      <c r="C1072" t="s">
        <v>2813</v>
      </c>
      <c r="D1072" s="5">
        <f t="shared" si="145"/>
        <v>98122.14</v>
      </c>
      <c r="E1072" s="199">
        <v>0</v>
      </c>
      <c r="F1072" s="5">
        <v>98122.14</v>
      </c>
      <c r="G1072" s="5">
        <v>0</v>
      </c>
      <c r="H1072" s="1" t="s">
        <v>24</v>
      </c>
      <c r="I1072" t="s">
        <v>473</v>
      </c>
      <c r="J1072" t="s">
        <v>474</v>
      </c>
      <c r="K1072">
        <v>0</v>
      </c>
      <c r="L1072" t="s">
        <v>473</v>
      </c>
      <c r="M1072" t="s">
        <v>473</v>
      </c>
      <c r="N1072" t="s">
        <v>23</v>
      </c>
      <c r="O1072" s="5" t="str">
        <f t="shared" si="140"/>
        <v>N</v>
      </c>
      <c r="P1072" t="s">
        <v>475</v>
      </c>
      <c r="Q1072" s="200" t="s">
        <v>475</v>
      </c>
      <c r="R1072" s="200" t="str">
        <f t="shared" si="147"/>
        <v/>
      </c>
      <c r="S1072" s="201"/>
      <c r="T1072" t="s">
        <v>475</v>
      </c>
      <c r="U1072" s="201"/>
      <c r="W1072" s="201"/>
      <c r="X1072" s="202">
        <v>0</v>
      </c>
      <c r="Y1072" s="200" t="s">
        <v>475</v>
      </c>
      <c r="Z1072" s="5" t="s">
        <v>475</v>
      </c>
      <c r="AA1072" s="200" t="str">
        <f t="shared" si="141"/>
        <v/>
      </c>
      <c r="AB1072" s="200" t="str">
        <f t="shared" si="142"/>
        <v/>
      </c>
      <c r="AC1072" s="201"/>
      <c r="AD1072" s="201"/>
      <c r="AE1072" s="77">
        <f t="shared" si="143"/>
        <v>0</v>
      </c>
      <c r="AF1072" s="77">
        <f t="shared" si="144"/>
        <v>0</v>
      </c>
      <c r="AG1072" s="77">
        <f t="array" ref="AG1072">IFERROR($D1072*U,0)</f>
        <v>0</v>
      </c>
      <c r="AH1072" s="77">
        <f t="shared" si="148"/>
        <v>0</v>
      </c>
      <c r="AI1072" s="77">
        <f t="shared" si="148"/>
        <v>0</v>
      </c>
      <c r="AJ1072" s="203"/>
      <c r="AK1072" s="203"/>
      <c r="AL1072" s="203"/>
      <c r="AM1072" s="203"/>
      <c r="AN1072" t="s">
        <v>475</v>
      </c>
      <c r="AO1072" t="s">
        <v>475</v>
      </c>
      <c r="AP1072" t="s">
        <v>475</v>
      </c>
    </row>
    <row r="1073" spans="1:42" customFormat="1" x14ac:dyDescent="0.25">
      <c r="A1073" s="198">
        <v>45291</v>
      </c>
      <c r="B1073" t="s">
        <v>2814</v>
      </c>
      <c r="C1073" t="s">
        <v>2815</v>
      </c>
      <c r="D1073" s="5">
        <f t="shared" si="145"/>
        <v>0</v>
      </c>
      <c r="E1073" s="199">
        <v>1</v>
      </c>
      <c r="F1073" s="5">
        <v>62074.91</v>
      </c>
      <c r="G1073" s="5">
        <v>63018.82</v>
      </c>
      <c r="H1073" s="1" t="s">
        <v>23</v>
      </c>
      <c r="I1073" t="s">
        <v>500</v>
      </c>
      <c r="J1073" t="s">
        <v>474</v>
      </c>
      <c r="K1073">
        <v>0</v>
      </c>
      <c r="L1073" t="s">
        <v>500</v>
      </c>
      <c r="N1073" t="s">
        <v>23</v>
      </c>
      <c r="O1073" s="5" t="str">
        <f t="shared" si="140"/>
        <v>N</v>
      </c>
      <c r="P1073" t="s">
        <v>475</v>
      </c>
      <c r="Q1073" s="200" t="s">
        <v>475</v>
      </c>
      <c r="R1073" s="200" t="str">
        <f t="shared" si="147"/>
        <v/>
      </c>
      <c r="S1073" s="201"/>
      <c r="T1073" t="s">
        <v>475</v>
      </c>
      <c r="U1073" s="201"/>
      <c r="W1073" s="201"/>
      <c r="X1073" s="202">
        <v>0</v>
      </c>
      <c r="Y1073" s="200" t="s">
        <v>475</v>
      </c>
      <c r="Z1073" s="5" t="s">
        <v>475</v>
      </c>
      <c r="AA1073" s="200" t="str">
        <f t="shared" si="141"/>
        <v/>
      </c>
      <c r="AB1073" s="200" t="str">
        <f t="shared" si="142"/>
        <v/>
      </c>
      <c r="AC1073" s="201"/>
      <c r="AD1073" s="201"/>
      <c r="AE1073" s="77">
        <f t="shared" si="143"/>
        <v>0</v>
      </c>
      <c r="AF1073" s="77">
        <f t="shared" si="144"/>
        <v>0</v>
      </c>
      <c r="AG1073" s="77">
        <f t="array" ref="AG1073">IFERROR($D1073*U,0)</f>
        <v>0</v>
      </c>
      <c r="AH1073" s="77">
        <f t="shared" si="148"/>
        <v>0</v>
      </c>
      <c r="AI1073" s="77">
        <f t="shared" si="148"/>
        <v>0</v>
      </c>
      <c r="AJ1073" s="203"/>
      <c r="AK1073" s="203"/>
      <c r="AL1073" s="203"/>
      <c r="AM1073" s="203"/>
      <c r="AN1073" t="s">
        <v>475</v>
      </c>
      <c r="AO1073" t="s">
        <v>475</v>
      </c>
      <c r="AP1073" t="s">
        <v>475</v>
      </c>
    </row>
    <row r="1074" spans="1:42" customFormat="1" x14ac:dyDescent="0.25">
      <c r="A1074" s="198">
        <v>45291</v>
      </c>
      <c r="B1074" t="s">
        <v>2816</v>
      </c>
      <c r="C1074" t="s">
        <v>2817</v>
      </c>
      <c r="D1074" s="5">
        <f t="shared" si="145"/>
        <v>0</v>
      </c>
      <c r="E1074" s="199">
        <v>1</v>
      </c>
      <c r="F1074" s="5">
        <v>36934.76</v>
      </c>
      <c r="G1074" s="5">
        <v>37835.089999999997</v>
      </c>
      <c r="H1074" s="1" t="s">
        <v>23</v>
      </c>
      <c r="I1074" t="s">
        <v>500</v>
      </c>
      <c r="J1074" t="s">
        <v>474</v>
      </c>
      <c r="K1074">
        <v>0</v>
      </c>
      <c r="L1074" t="s">
        <v>500</v>
      </c>
      <c r="N1074" t="s">
        <v>23</v>
      </c>
      <c r="O1074" s="5" t="str">
        <f t="shared" si="140"/>
        <v>N</v>
      </c>
      <c r="P1074" t="s">
        <v>475</v>
      </c>
      <c r="Q1074" s="200" t="s">
        <v>475</v>
      </c>
      <c r="R1074" s="200" t="str">
        <f t="shared" si="147"/>
        <v/>
      </c>
      <c r="S1074" s="201"/>
      <c r="T1074" t="s">
        <v>475</v>
      </c>
      <c r="U1074" s="201"/>
      <c r="W1074" s="201"/>
      <c r="X1074" s="202">
        <v>0</v>
      </c>
      <c r="Y1074" s="200" t="s">
        <v>475</v>
      </c>
      <c r="Z1074" s="5" t="s">
        <v>475</v>
      </c>
      <c r="AA1074" s="200" t="str">
        <f t="shared" si="141"/>
        <v/>
      </c>
      <c r="AB1074" s="200" t="str">
        <f t="shared" si="142"/>
        <v/>
      </c>
      <c r="AC1074" s="201"/>
      <c r="AD1074" s="201"/>
      <c r="AE1074" s="77">
        <f t="shared" si="143"/>
        <v>0</v>
      </c>
      <c r="AF1074" s="77">
        <f t="shared" si="144"/>
        <v>0</v>
      </c>
      <c r="AG1074" s="77">
        <f t="array" ref="AG1074">IFERROR($D1074*U,0)</f>
        <v>0</v>
      </c>
      <c r="AH1074" s="77">
        <f t="shared" si="148"/>
        <v>0</v>
      </c>
      <c r="AI1074" s="77">
        <f t="shared" si="148"/>
        <v>0</v>
      </c>
      <c r="AJ1074" s="203"/>
      <c r="AK1074" s="203"/>
      <c r="AL1074" s="203"/>
      <c r="AM1074" s="203"/>
      <c r="AN1074" t="s">
        <v>475</v>
      </c>
      <c r="AO1074" t="s">
        <v>475</v>
      </c>
      <c r="AP1074" t="s">
        <v>475</v>
      </c>
    </row>
    <row r="1075" spans="1:42" customFormat="1" x14ac:dyDescent="0.25">
      <c r="A1075" s="198">
        <v>45291</v>
      </c>
      <c r="B1075" t="s">
        <v>2818</v>
      </c>
      <c r="C1075" t="s">
        <v>2819</v>
      </c>
      <c r="D1075" s="5">
        <f t="shared" si="145"/>
        <v>601798.22</v>
      </c>
      <c r="E1075" s="199">
        <v>0</v>
      </c>
      <c r="F1075" s="5">
        <v>601798.22</v>
      </c>
      <c r="G1075" s="5">
        <v>0</v>
      </c>
      <c r="H1075" s="1" t="s">
        <v>23</v>
      </c>
      <c r="I1075" t="s">
        <v>500</v>
      </c>
      <c r="J1075" t="s">
        <v>504</v>
      </c>
      <c r="K1075">
        <v>1</v>
      </c>
      <c r="L1075" t="s">
        <v>500</v>
      </c>
      <c r="N1075" t="s">
        <v>24</v>
      </c>
      <c r="O1075" s="5" t="str">
        <f t="shared" si="140"/>
        <v>N</v>
      </c>
      <c r="P1075" t="s">
        <v>475</v>
      </c>
      <c r="Q1075" s="200" t="s">
        <v>475</v>
      </c>
      <c r="R1075" s="200" t="str">
        <f t="shared" si="147"/>
        <v/>
      </c>
      <c r="S1075" s="201"/>
      <c r="T1075" t="s">
        <v>475</v>
      </c>
      <c r="U1075" s="201"/>
      <c r="W1075" s="201"/>
      <c r="X1075" s="202">
        <v>0</v>
      </c>
      <c r="Y1075" s="200" t="s">
        <v>475</v>
      </c>
      <c r="Z1075" s="5" t="s">
        <v>475</v>
      </c>
      <c r="AA1075" s="200" t="str">
        <f t="shared" si="141"/>
        <v/>
      </c>
      <c r="AB1075" s="200" t="str">
        <f t="shared" si="142"/>
        <v/>
      </c>
      <c r="AC1075" s="201"/>
      <c r="AD1075" s="201"/>
      <c r="AE1075" s="77">
        <f t="shared" si="143"/>
        <v>0</v>
      </c>
      <c r="AF1075" s="77">
        <f t="shared" si="144"/>
        <v>0</v>
      </c>
      <c r="AG1075" s="77">
        <f t="array" ref="AG1075">IFERROR($D1075*U,0)</f>
        <v>0</v>
      </c>
      <c r="AH1075" s="77">
        <f t="shared" si="148"/>
        <v>0</v>
      </c>
      <c r="AI1075" s="77">
        <f t="shared" si="148"/>
        <v>0</v>
      </c>
      <c r="AJ1075" s="203"/>
      <c r="AK1075" s="203"/>
      <c r="AL1075" s="203"/>
      <c r="AM1075" s="203"/>
      <c r="AN1075" t="s">
        <v>475</v>
      </c>
      <c r="AO1075" t="s">
        <v>475</v>
      </c>
      <c r="AP1075" t="s">
        <v>475</v>
      </c>
    </row>
    <row r="1076" spans="1:42" customFormat="1" x14ac:dyDescent="0.25">
      <c r="A1076" s="198">
        <v>45291</v>
      </c>
      <c r="B1076" t="s">
        <v>2820</v>
      </c>
      <c r="C1076" t="s">
        <v>2821</v>
      </c>
      <c r="D1076" s="5">
        <f t="shared" si="145"/>
        <v>0</v>
      </c>
      <c r="E1076" s="199">
        <v>1</v>
      </c>
      <c r="F1076" s="5">
        <v>11900.51</v>
      </c>
      <c r="G1076" s="5">
        <v>252871.89</v>
      </c>
      <c r="H1076" s="1" t="s">
        <v>23</v>
      </c>
      <c r="I1076" t="s">
        <v>500</v>
      </c>
      <c r="J1076" t="s">
        <v>474</v>
      </c>
      <c r="K1076">
        <v>0</v>
      </c>
      <c r="L1076" t="s">
        <v>500</v>
      </c>
      <c r="M1076" s="208" t="s">
        <v>483</v>
      </c>
      <c r="N1076" t="s">
        <v>23</v>
      </c>
      <c r="O1076" s="5" t="str">
        <f t="shared" si="140"/>
        <v>N</v>
      </c>
      <c r="P1076" t="s">
        <v>475</v>
      </c>
      <c r="Q1076" s="200" t="s">
        <v>475</v>
      </c>
      <c r="R1076" s="200" t="str">
        <f t="shared" si="147"/>
        <v/>
      </c>
      <c r="S1076" s="201"/>
      <c r="T1076" t="s">
        <v>475</v>
      </c>
      <c r="U1076" s="201"/>
      <c r="W1076" s="201"/>
      <c r="X1076" s="202">
        <v>0</v>
      </c>
      <c r="Y1076" s="200" t="s">
        <v>475</v>
      </c>
      <c r="Z1076" s="5" t="s">
        <v>475</v>
      </c>
      <c r="AA1076" s="200" t="str">
        <f t="shared" si="141"/>
        <v/>
      </c>
      <c r="AB1076" s="200" t="str">
        <f t="shared" si="142"/>
        <v/>
      </c>
      <c r="AC1076" s="201"/>
      <c r="AD1076" s="201"/>
      <c r="AE1076" s="77">
        <f t="shared" si="143"/>
        <v>0</v>
      </c>
      <c r="AF1076" s="77">
        <f t="shared" si="144"/>
        <v>0</v>
      </c>
      <c r="AG1076" s="77">
        <f t="array" ref="AG1076">IFERROR($D1076*U,0)</f>
        <v>0</v>
      </c>
      <c r="AH1076" s="77">
        <f t="shared" si="148"/>
        <v>0</v>
      </c>
      <c r="AI1076" s="77">
        <f t="shared" si="148"/>
        <v>0</v>
      </c>
      <c r="AJ1076" s="203"/>
      <c r="AK1076" s="203"/>
      <c r="AL1076" s="203"/>
      <c r="AM1076" s="203"/>
      <c r="AN1076" t="s">
        <v>25</v>
      </c>
      <c r="AO1076" t="s">
        <v>2822</v>
      </c>
      <c r="AP1076" t="s">
        <v>475</v>
      </c>
    </row>
    <row r="1077" spans="1:42" customFormat="1" x14ac:dyDescent="0.25">
      <c r="A1077" s="198">
        <v>45291</v>
      </c>
      <c r="B1077" t="s">
        <v>2823</v>
      </c>
      <c r="C1077" t="s">
        <v>2824</v>
      </c>
      <c r="D1077" s="5">
        <f t="shared" si="145"/>
        <v>0</v>
      </c>
      <c r="E1077" s="199">
        <v>1</v>
      </c>
      <c r="F1077" s="5">
        <v>782515.84</v>
      </c>
      <c r="G1077" s="5">
        <v>796081</v>
      </c>
      <c r="H1077" s="1" t="s">
        <v>23</v>
      </c>
      <c r="I1077" t="s">
        <v>500</v>
      </c>
      <c r="J1077" t="s">
        <v>474</v>
      </c>
      <c r="K1077">
        <v>0</v>
      </c>
      <c r="L1077" t="s">
        <v>500</v>
      </c>
      <c r="N1077" t="s">
        <v>23</v>
      </c>
      <c r="O1077" s="5" t="str">
        <f t="shared" si="140"/>
        <v>N</v>
      </c>
      <c r="P1077" t="s">
        <v>475</v>
      </c>
      <c r="Q1077" s="200" t="s">
        <v>475</v>
      </c>
      <c r="R1077" s="200" t="str">
        <f t="shared" si="147"/>
        <v/>
      </c>
      <c r="S1077" s="201"/>
      <c r="T1077" t="s">
        <v>475</v>
      </c>
      <c r="U1077" s="201"/>
      <c r="W1077" s="201"/>
      <c r="X1077" s="202">
        <v>0</v>
      </c>
      <c r="Y1077" s="200" t="s">
        <v>475</v>
      </c>
      <c r="Z1077" s="5" t="s">
        <v>475</v>
      </c>
      <c r="AA1077" s="200" t="str">
        <f t="shared" si="141"/>
        <v/>
      </c>
      <c r="AB1077" s="200" t="str">
        <f t="shared" si="142"/>
        <v/>
      </c>
      <c r="AC1077" s="201"/>
      <c r="AD1077" s="201"/>
      <c r="AE1077" s="77">
        <f t="shared" si="143"/>
        <v>0</v>
      </c>
      <c r="AF1077" s="77">
        <f t="shared" si="144"/>
        <v>0</v>
      </c>
      <c r="AG1077" s="77">
        <f t="array" ref="AG1077">IFERROR($D1077*U,0)</f>
        <v>0</v>
      </c>
      <c r="AH1077" s="77">
        <f t="shared" si="148"/>
        <v>0</v>
      </c>
      <c r="AI1077" s="77">
        <f t="shared" si="148"/>
        <v>0</v>
      </c>
      <c r="AJ1077" s="203"/>
      <c r="AK1077" s="203"/>
      <c r="AL1077" s="203"/>
      <c r="AM1077" s="203"/>
      <c r="AN1077" t="s">
        <v>475</v>
      </c>
      <c r="AO1077" t="s">
        <v>475</v>
      </c>
      <c r="AP1077" t="s">
        <v>475</v>
      </c>
    </row>
    <row r="1078" spans="1:42" customFormat="1" x14ac:dyDescent="0.25">
      <c r="A1078" s="198">
        <v>45291</v>
      </c>
      <c r="B1078" t="s">
        <v>2825</v>
      </c>
      <c r="C1078" t="s">
        <v>2826</v>
      </c>
      <c r="D1078" s="5">
        <f t="shared" si="145"/>
        <v>107201.36</v>
      </c>
      <c r="E1078" s="199">
        <v>0</v>
      </c>
      <c r="F1078" s="5">
        <v>107201.36</v>
      </c>
      <c r="G1078" s="5">
        <v>0</v>
      </c>
      <c r="H1078" s="1" t="s">
        <v>23</v>
      </c>
      <c r="I1078" t="s">
        <v>500</v>
      </c>
      <c r="J1078" t="s">
        <v>474</v>
      </c>
      <c r="K1078">
        <v>0</v>
      </c>
      <c r="L1078" t="s">
        <v>500</v>
      </c>
      <c r="M1078" s="208" t="s">
        <v>483</v>
      </c>
      <c r="N1078" t="s">
        <v>23</v>
      </c>
      <c r="O1078" s="5" t="str">
        <f t="shared" si="140"/>
        <v>N</v>
      </c>
      <c r="P1078" t="s">
        <v>475</v>
      </c>
      <c r="Q1078" s="200" t="s">
        <v>475</v>
      </c>
      <c r="R1078" s="200" t="str">
        <f t="shared" si="147"/>
        <v/>
      </c>
      <c r="S1078" s="201"/>
      <c r="T1078" t="s">
        <v>475</v>
      </c>
      <c r="U1078" s="201"/>
      <c r="W1078" s="201"/>
      <c r="X1078" s="202">
        <v>0</v>
      </c>
      <c r="Y1078" s="200" t="s">
        <v>475</v>
      </c>
      <c r="Z1078" s="5" t="s">
        <v>475</v>
      </c>
      <c r="AA1078" s="200" t="str">
        <f t="shared" si="141"/>
        <v/>
      </c>
      <c r="AB1078" s="200" t="str">
        <f t="shared" si="142"/>
        <v/>
      </c>
      <c r="AC1078" s="201"/>
      <c r="AD1078" s="201"/>
      <c r="AE1078" s="77">
        <f t="shared" si="143"/>
        <v>0</v>
      </c>
      <c r="AF1078" s="77">
        <f t="shared" si="144"/>
        <v>0</v>
      </c>
      <c r="AG1078" s="77">
        <f t="array" ref="AG1078">IFERROR($D1078*U,0)</f>
        <v>0</v>
      </c>
      <c r="AH1078" s="77">
        <f t="shared" si="148"/>
        <v>0</v>
      </c>
      <c r="AI1078" s="77">
        <f t="shared" si="148"/>
        <v>0</v>
      </c>
      <c r="AJ1078" s="203"/>
      <c r="AK1078" s="203"/>
      <c r="AL1078" s="203"/>
      <c r="AM1078" s="203"/>
      <c r="AN1078" t="s">
        <v>25</v>
      </c>
      <c r="AO1078" t="s">
        <v>2827</v>
      </c>
      <c r="AP1078" t="s">
        <v>475</v>
      </c>
    </row>
    <row r="1079" spans="1:42" customFormat="1" x14ac:dyDescent="0.25">
      <c r="A1079" s="198">
        <v>45291</v>
      </c>
      <c r="B1079" t="s">
        <v>2828</v>
      </c>
      <c r="C1079" t="s">
        <v>2829</v>
      </c>
      <c r="D1079" s="5">
        <f t="shared" si="145"/>
        <v>803441.49</v>
      </c>
      <c r="E1079" s="199">
        <v>1</v>
      </c>
      <c r="F1079" s="5">
        <v>979896.23</v>
      </c>
      <c r="G1079" s="5">
        <v>176454.74</v>
      </c>
      <c r="H1079" s="1" t="s">
        <v>23</v>
      </c>
      <c r="I1079" t="s">
        <v>500</v>
      </c>
      <c r="J1079" t="s">
        <v>504</v>
      </c>
      <c r="K1079">
        <v>1</v>
      </c>
      <c r="L1079" t="s">
        <v>500</v>
      </c>
      <c r="N1079" t="s">
        <v>24</v>
      </c>
      <c r="O1079" s="5" t="str">
        <f t="shared" si="140"/>
        <v>N</v>
      </c>
      <c r="P1079" t="s">
        <v>475</v>
      </c>
      <c r="Q1079" s="200" t="s">
        <v>475</v>
      </c>
      <c r="R1079" s="200" t="str">
        <f t="shared" si="147"/>
        <v/>
      </c>
      <c r="S1079" s="201"/>
      <c r="T1079" t="s">
        <v>475</v>
      </c>
      <c r="U1079" s="201"/>
      <c r="W1079" s="201"/>
      <c r="X1079" s="202">
        <v>0</v>
      </c>
      <c r="Y1079" s="200" t="s">
        <v>475</v>
      </c>
      <c r="Z1079" s="5" t="s">
        <v>475</v>
      </c>
      <c r="AA1079" s="200" t="str">
        <f t="shared" si="141"/>
        <v/>
      </c>
      <c r="AB1079" s="200" t="str">
        <f t="shared" si="142"/>
        <v/>
      </c>
      <c r="AC1079" s="201"/>
      <c r="AD1079" s="201"/>
      <c r="AE1079" s="77">
        <f t="shared" si="143"/>
        <v>0</v>
      </c>
      <c r="AF1079" s="77">
        <f t="shared" si="144"/>
        <v>0</v>
      </c>
      <c r="AG1079" s="77">
        <f t="array" ref="AG1079">IFERROR($D1079*U,0)</f>
        <v>0</v>
      </c>
      <c r="AH1079" s="77">
        <f t="shared" si="148"/>
        <v>0</v>
      </c>
      <c r="AI1079" s="77">
        <f t="shared" si="148"/>
        <v>0</v>
      </c>
      <c r="AJ1079" s="203"/>
      <c r="AK1079" s="203"/>
      <c r="AL1079" s="203"/>
      <c r="AM1079" s="203"/>
      <c r="AN1079" t="s">
        <v>475</v>
      </c>
      <c r="AO1079" t="s">
        <v>475</v>
      </c>
      <c r="AP1079" t="s">
        <v>475</v>
      </c>
    </row>
    <row r="1080" spans="1:42" customFormat="1" x14ac:dyDescent="0.25">
      <c r="A1080" s="198">
        <v>45291</v>
      </c>
      <c r="B1080" t="s">
        <v>2830</v>
      </c>
      <c r="C1080" t="s">
        <v>2831</v>
      </c>
      <c r="D1080" s="5">
        <f t="shared" si="145"/>
        <v>742792.13</v>
      </c>
      <c r="E1080" s="199">
        <v>1</v>
      </c>
      <c r="F1080" s="5">
        <v>1751194.95</v>
      </c>
      <c r="G1080" s="5">
        <v>1008402.82</v>
      </c>
      <c r="H1080" s="1" t="s">
        <v>23</v>
      </c>
      <c r="I1080" t="s">
        <v>500</v>
      </c>
      <c r="J1080" t="s">
        <v>504</v>
      </c>
      <c r="K1080">
        <v>1</v>
      </c>
      <c r="L1080" t="s">
        <v>500</v>
      </c>
      <c r="N1080" t="s">
        <v>24</v>
      </c>
      <c r="O1080" s="5" t="str">
        <f t="shared" si="140"/>
        <v>N</v>
      </c>
      <c r="P1080" t="s">
        <v>475</v>
      </c>
      <c r="Q1080" s="200" t="s">
        <v>475</v>
      </c>
      <c r="R1080" s="200" t="str">
        <f t="shared" si="147"/>
        <v/>
      </c>
      <c r="S1080" s="201"/>
      <c r="T1080" t="s">
        <v>475</v>
      </c>
      <c r="U1080" s="201"/>
      <c r="W1080" s="201"/>
      <c r="X1080" s="202">
        <v>0</v>
      </c>
      <c r="Y1080" s="200" t="s">
        <v>475</v>
      </c>
      <c r="Z1080" s="5" t="s">
        <v>475</v>
      </c>
      <c r="AA1080" s="200" t="str">
        <f t="shared" si="141"/>
        <v/>
      </c>
      <c r="AB1080" s="200" t="str">
        <f t="shared" si="142"/>
        <v/>
      </c>
      <c r="AC1080" s="201"/>
      <c r="AD1080" s="201"/>
      <c r="AE1080" s="77">
        <f t="shared" si="143"/>
        <v>0</v>
      </c>
      <c r="AF1080" s="77">
        <f t="shared" si="144"/>
        <v>0</v>
      </c>
      <c r="AG1080" s="77">
        <f t="array" ref="AG1080">IFERROR($D1080*U,0)</f>
        <v>0</v>
      </c>
      <c r="AH1080" s="77">
        <f t="shared" si="148"/>
        <v>0</v>
      </c>
      <c r="AI1080" s="77">
        <f t="shared" si="148"/>
        <v>0</v>
      </c>
      <c r="AJ1080" s="203"/>
      <c r="AK1080" s="203"/>
      <c r="AL1080" s="203"/>
      <c r="AM1080" s="203"/>
      <c r="AN1080" t="s">
        <v>475</v>
      </c>
      <c r="AO1080" t="s">
        <v>475</v>
      </c>
      <c r="AP1080" t="s">
        <v>475</v>
      </c>
    </row>
    <row r="1081" spans="1:42" customFormat="1" x14ac:dyDescent="0.25">
      <c r="A1081" s="198">
        <v>45291</v>
      </c>
      <c r="B1081" t="s">
        <v>2832</v>
      </c>
      <c r="C1081" t="s">
        <v>2833</v>
      </c>
      <c r="D1081" s="5">
        <f t="shared" si="145"/>
        <v>9636.5999999999985</v>
      </c>
      <c r="E1081" s="199">
        <v>1</v>
      </c>
      <c r="F1081" s="5">
        <v>22377.51</v>
      </c>
      <c r="G1081" s="5">
        <v>12740.91</v>
      </c>
      <c r="H1081" s="1" t="s">
        <v>23</v>
      </c>
      <c r="I1081" t="s">
        <v>500</v>
      </c>
      <c r="J1081" t="s">
        <v>474</v>
      </c>
      <c r="K1081">
        <v>0</v>
      </c>
      <c r="L1081" t="s">
        <v>500</v>
      </c>
      <c r="M1081" s="208" t="s">
        <v>483</v>
      </c>
      <c r="N1081" t="s">
        <v>23</v>
      </c>
      <c r="O1081" s="5" t="str">
        <f t="shared" si="140"/>
        <v>N</v>
      </c>
      <c r="P1081" t="s">
        <v>475</v>
      </c>
      <c r="Q1081" s="200" t="s">
        <v>475</v>
      </c>
      <c r="R1081" s="200" t="str">
        <f t="shared" si="147"/>
        <v/>
      </c>
      <c r="S1081" s="201"/>
      <c r="T1081" t="s">
        <v>475</v>
      </c>
      <c r="U1081" s="201"/>
      <c r="W1081" s="201"/>
      <c r="X1081" s="202">
        <v>0</v>
      </c>
      <c r="Y1081" s="200" t="s">
        <v>475</v>
      </c>
      <c r="Z1081" s="5" t="s">
        <v>475</v>
      </c>
      <c r="AA1081" s="200" t="str">
        <f t="shared" si="141"/>
        <v/>
      </c>
      <c r="AB1081" s="200" t="str">
        <f t="shared" si="142"/>
        <v/>
      </c>
      <c r="AC1081" s="201"/>
      <c r="AD1081" s="201"/>
      <c r="AE1081" s="77">
        <f t="shared" si="143"/>
        <v>0</v>
      </c>
      <c r="AF1081" s="77">
        <f t="shared" si="144"/>
        <v>0</v>
      </c>
      <c r="AG1081" s="77">
        <f t="array" ref="AG1081">IFERROR($D1081*U,0)</f>
        <v>0</v>
      </c>
      <c r="AH1081" s="77">
        <f t="shared" si="148"/>
        <v>0</v>
      </c>
      <c r="AI1081" s="77">
        <f t="shared" si="148"/>
        <v>0</v>
      </c>
      <c r="AJ1081" s="203"/>
      <c r="AK1081" s="203"/>
      <c r="AL1081" s="203"/>
      <c r="AM1081" s="203"/>
      <c r="AN1081" t="s">
        <v>25</v>
      </c>
      <c r="AO1081" t="s">
        <v>2834</v>
      </c>
      <c r="AP1081" t="s">
        <v>475</v>
      </c>
    </row>
    <row r="1082" spans="1:42" customFormat="1" x14ac:dyDescent="0.25">
      <c r="A1082" s="198">
        <v>45291</v>
      </c>
      <c r="B1082" t="s">
        <v>2835</v>
      </c>
      <c r="C1082" t="s">
        <v>2836</v>
      </c>
      <c r="D1082" s="5">
        <f t="shared" si="145"/>
        <v>2180.4699999999993</v>
      </c>
      <c r="E1082" s="199">
        <v>1</v>
      </c>
      <c r="F1082" s="5">
        <v>7400.4</v>
      </c>
      <c r="G1082" s="5">
        <v>5219.93</v>
      </c>
      <c r="H1082" s="1" t="s">
        <v>23</v>
      </c>
      <c r="I1082" t="s">
        <v>500</v>
      </c>
      <c r="J1082" t="s">
        <v>474</v>
      </c>
      <c r="K1082">
        <v>0</v>
      </c>
      <c r="L1082" t="s">
        <v>500</v>
      </c>
      <c r="N1082" t="s">
        <v>23</v>
      </c>
      <c r="O1082" s="5" t="str">
        <f t="shared" si="140"/>
        <v>N</v>
      </c>
      <c r="P1082" t="s">
        <v>475</v>
      </c>
      <c r="Q1082" s="200" t="s">
        <v>475</v>
      </c>
      <c r="R1082" s="200" t="str">
        <f t="shared" si="147"/>
        <v/>
      </c>
      <c r="S1082" s="201"/>
      <c r="T1082" t="s">
        <v>475</v>
      </c>
      <c r="U1082" s="201"/>
      <c r="W1082" s="201"/>
      <c r="X1082" s="202">
        <v>0</v>
      </c>
      <c r="Y1082" s="200" t="s">
        <v>475</v>
      </c>
      <c r="Z1082" s="5" t="s">
        <v>475</v>
      </c>
      <c r="AA1082" s="200" t="str">
        <f t="shared" si="141"/>
        <v/>
      </c>
      <c r="AB1082" s="200" t="str">
        <f t="shared" si="142"/>
        <v/>
      </c>
      <c r="AC1082" s="201"/>
      <c r="AD1082" s="201"/>
      <c r="AE1082" s="77">
        <f t="shared" si="143"/>
        <v>0</v>
      </c>
      <c r="AF1082" s="77">
        <f t="shared" si="144"/>
        <v>0</v>
      </c>
      <c r="AG1082" s="77">
        <f t="array" ref="AG1082">IFERROR($D1082*U,0)</f>
        <v>0</v>
      </c>
      <c r="AH1082" s="77">
        <f t="shared" si="148"/>
        <v>0</v>
      </c>
      <c r="AI1082" s="77">
        <f t="shared" si="148"/>
        <v>0</v>
      </c>
      <c r="AJ1082" s="203"/>
      <c r="AK1082" s="203"/>
      <c r="AL1082" s="203"/>
      <c r="AM1082" s="203"/>
      <c r="AN1082" t="s">
        <v>475</v>
      </c>
      <c r="AO1082" t="s">
        <v>475</v>
      </c>
      <c r="AP1082" t="s">
        <v>475</v>
      </c>
    </row>
    <row r="1083" spans="1:42" customFormat="1" x14ac:dyDescent="0.25">
      <c r="A1083" s="198">
        <v>45291</v>
      </c>
      <c r="B1083" t="s">
        <v>2837</v>
      </c>
      <c r="C1083" t="s">
        <v>2838</v>
      </c>
      <c r="D1083" s="5">
        <f t="shared" si="145"/>
        <v>0</v>
      </c>
      <c r="E1083" s="199">
        <v>1</v>
      </c>
      <c r="F1083" s="5">
        <v>10993.67</v>
      </c>
      <c r="G1083" s="5">
        <v>90136.88</v>
      </c>
      <c r="H1083" s="1" t="s">
        <v>23</v>
      </c>
      <c r="I1083" t="s">
        <v>500</v>
      </c>
      <c r="J1083" t="s">
        <v>474</v>
      </c>
      <c r="K1083">
        <v>0</v>
      </c>
      <c r="L1083" t="s">
        <v>500</v>
      </c>
      <c r="M1083" s="208" t="s">
        <v>483</v>
      </c>
      <c r="N1083" t="s">
        <v>23</v>
      </c>
      <c r="O1083" s="5" t="str">
        <f t="shared" si="140"/>
        <v>N</v>
      </c>
      <c r="P1083" t="s">
        <v>475</v>
      </c>
      <c r="Q1083" s="200" t="s">
        <v>475</v>
      </c>
      <c r="R1083" s="200" t="str">
        <f t="shared" si="147"/>
        <v/>
      </c>
      <c r="S1083" s="201"/>
      <c r="T1083" t="s">
        <v>475</v>
      </c>
      <c r="U1083" s="201"/>
      <c r="W1083" s="201"/>
      <c r="X1083" s="202">
        <v>0</v>
      </c>
      <c r="Y1083" s="200" t="s">
        <v>475</v>
      </c>
      <c r="Z1083" s="5" t="s">
        <v>475</v>
      </c>
      <c r="AA1083" s="200" t="str">
        <f t="shared" si="141"/>
        <v/>
      </c>
      <c r="AB1083" s="200" t="str">
        <f t="shared" si="142"/>
        <v/>
      </c>
      <c r="AC1083" s="201"/>
      <c r="AD1083" s="201"/>
      <c r="AE1083" s="77">
        <f t="shared" si="143"/>
        <v>0</v>
      </c>
      <c r="AF1083" s="77">
        <f t="shared" si="144"/>
        <v>0</v>
      </c>
      <c r="AG1083" s="77">
        <f t="array" ref="AG1083">IFERROR($D1083*U,0)</f>
        <v>0</v>
      </c>
      <c r="AH1083" s="77">
        <f t="shared" si="148"/>
        <v>0</v>
      </c>
      <c r="AI1083" s="77">
        <f t="shared" si="148"/>
        <v>0</v>
      </c>
      <c r="AJ1083" s="203"/>
      <c r="AK1083" s="203"/>
      <c r="AL1083" s="203"/>
      <c r="AM1083" s="203"/>
      <c r="AN1083" t="s">
        <v>25</v>
      </c>
      <c r="AO1083" t="s">
        <v>2839</v>
      </c>
      <c r="AP1083" t="s">
        <v>475</v>
      </c>
    </row>
    <row r="1084" spans="1:42" customFormat="1" x14ac:dyDescent="0.25">
      <c r="A1084" s="198">
        <v>45291</v>
      </c>
      <c r="B1084" t="s">
        <v>2840</v>
      </c>
      <c r="C1084" t="s">
        <v>2841</v>
      </c>
      <c r="D1084" s="5">
        <f t="shared" si="145"/>
        <v>0</v>
      </c>
      <c r="E1084" s="199">
        <v>1</v>
      </c>
      <c r="F1084" s="5">
        <v>191479.22</v>
      </c>
      <c r="G1084" s="5">
        <v>201341.22</v>
      </c>
      <c r="H1084" s="1" t="s">
        <v>24</v>
      </c>
      <c r="I1084" t="s">
        <v>473</v>
      </c>
      <c r="J1084" t="s">
        <v>474</v>
      </c>
      <c r="K1084">
        <v>0</v>
      </c>
      <c r="L1084" t="s">
        <v>473</v>
      </c>
      <c r="M1084" t="s">
        <v>473</v>
      </c>
      <c r="N1084" t="s">
        <v>23</v>
      </c>
      <c r="O1084" s="5" t="str">
        <f t="shared" si="140"/>
        <v>N</v>
      </c>
      <c r="P1084" t="s">
        <v>475</v>
      </c>
      <c r="Q1084" s="200" t="s">
        <v>475</v>
      </c>
      <c r="R1084" s="200" t="str">
        <f t="shared" si="147"/>
        <v/>
      </c>
      <c r="S1084" s="201"/>
      <c r="T1084" t="s">
        <v>475</v>
      </c>
      <c r="U1084" s="201"/>
      <c r="W1084" s="201"/>
      <c r="X1084" s="202">
        <v>0</v>
      </c>
      <c r="Y1084" s="200" t="s">
        <v>475</v>
      </c>
      <c r="Z1084" s="5" t="s">
        <v>475</v>
      </c>
      <c r="AA1084" s="200" t="str">
        <f t="shared" si="141"/>
        <v/>
      </c>
      <c r="AB1084" s="200" t="str">
        <f t="shared" si="142"/>
        <v/>
      </c>
      <c r="AC1084" s="201"/>
      <c r="AD1084" s="201"/>
      <c r="AE1084" s="77">
        <f t="shared" si="143"/>
        <v>0</v>
      </c>
      <c r="AF1084" s="77">
        <f t="shared" si="144"/>
        <v>0</v>
      </c>
      <c r="AG1084" s="77">
        <f t="array" ref="AG1084">IFERROR($D1084*U,0)</f>
        <v>0</v>
      </c>
      <c r="AH1084" s="77">
        <f t="shared" si="148"/>
        <v>0</v>
      </c>
      <c r="AI1084" s="77">
        <f t="shared" si="148"/>
        <v>0</v>
      </c>
      <c r="AJ1084" s="203"/>
      <c r="AK1084" s="203"/>
      <c r="AL1084" s="203"/>
      <c r="AM1084" s="203"/>
      <c r="AN1084" t="s">
        <v>475</v>
      </c>
      <c r="AO1084" t="s">
        <v>475</v>
      </c>
      <c r="AP1084" t="s">
        <v>475</v>
      </c>
    </row>
    <row r="1085" spans="1:42" customFormat="1" x14ac:dyDescent="0.25">
      <c r="A1085" s="198">
        <v>45291</v>
      </c>
      <c r="B1085" t="s">
        <v>2842</v>
      </c>
      <c r="C1085" t="s">
        <v>2843</v>
      </c>
      <c r="D1085" s="5">
        <f t="shared" si="145"/>
        <v>206721.49</v>
      </c>
      <c r="E1085" s="199">
        <v>0</v>
      </c>
      <c r="F1085" s="5">
        <v>206721.49</v>
      </c>
      <c r="G1085" s="5">
        <v>0</v>
      </c>
      <c r="H1085" s="1" t="s">
        <v>23</v>
      </c>
      <c r="I1085" t="s">
        <v>500</v>
      </c>
      <c r="J1085" t="s">
        <v>504</v>
      </c>
      <c r="K1085">
        <v>1</v>
      </c>
      <c r="L1085" t="s">
        <v>500</v>
      </c>
      <c r="M1085" s="208" t="s">
        <v>506</v>
      </c>
      <c r="N1085" t="s">
        <v>24</v>
      </c>
      <c r="O1085" s="5" t="str">
        <f t="shared" si="140"/>
        <v>N</v>
      </c>
      <c r="P1085" t="s">
        <v>475</v>
      </c>
      <c r="Q1085" s="200" t="s">
        <v>475</v>
      </c>
      <c r="R1085" s="200" t="str">
        <f t="shared" si="147"/>
        <v/>
      </c>
      <c r="S1085" s="201"/>
      <c r="T1085" t="s">
        <v>475</v>
      </c>
      <c r="U1085" s="201"/>
      <c r="W1085" s="201"/>
      <c r="X1085" s="202">
        <v>0</v>
      </c>
      <c r="Y1085" s="200" t="s">
        <v>475</v>
      </c>
      <c r="Z1085" s="5" t="s">
        <v>475</v>
      </c>
      <c r="AA1085" s="200" t="str">
        <f t="shared" si="141"/>
        <v/>
      </c>
      <c r="AB1085" s="200" t="str">
        <f t="shared" si="142"/>
        <v/>
      </c>
      <c r="AC1085" s="201"/>
      <c r="AD1085" s="201"/>
      <c r="AE1085" s="77">
        <f t="shared" si="143"/>
        <v>0</v>
      </c>
      <c r="AF1085" s="77">
        <f t="shared" si="144"/>
        <v>0</v>
      </c>
      <c r="AG1085" s="77">
        <f t="array" ref="AG1085">IFERROR($D1085*U,0)</f>
        <v>0</v>
      </c>
      <c r="AH1085" s="77">
        <f t="shared" si="148"/>
        <v>0</v>
      </c>
      <c r="AI1085" s="77">
        <f t="shared" si="148"/>
        <v>0</v>
      </c>
      <c r="AJ1085" s="203"/>
      <c r="AK1085" s="203"/>
      <c r="AL1085" s="203"/>
      <c r="AM1085" s="203"/>
      <c r="AN1085" t="s">
        <v>22</v>
      </c>
      <c r="AO1085" t="s">
        <v>1037</v>
      </c>
      <c r="AP1085" t="s">
        <v>475</v>
      </c>
    </row>
    <row r="1086" spans="1:42" customFormat="1" x14ac:dyDescent="0.25">
      <c r="A1086" s="198">
        <v>45291</v>
      </c>
      <c r="B1086" t="s">
        <v>2844</v>
      </c>
      <c r="C1086" t="s">
        <v>2845</v>
      </c>
      <c r="D1086" s="5">
        <f t="shared" si="145"/>
        <v>14803.200000000012</v>
      </c>
      <c r="E1086" s="199">
        <v>1</v>
      </c>
      <c r="F1086" s="5">
        <v>185922.88</v>
      </c>
      <c r="G1086" s="5">
        <v>171119.68</v>
      </c>
      <c r="H1086" s="1" t="s">
        <v>23</v>
      </c>
      <c r="I1086" t="s">
        <v>500</v>
      </c>
      <c r="J1086" t="s">
        <v>474</v>
      </c>
      <c r="K1086">
        <v>0</v>
      </c>
      <c r="L1086" t="s">
        <v>500</v>
      </c>
      <c r="N1086" t="s">
        <v>23</v>
      </c>
      <c r="O1086" s="5" t="str">
        <f t="shared" si="140"/>
        <v>N</v>
      </c>
      <c r="P1086" t="s">
        <v>475</v>
      </c>
      <c r="Q1086" s="200" t="s">
        <v>475</v>
      </c>
      <c r="R1086" s="200" t="str">
        <f t="shared" si="147"/>
        <v/>
      </c>
      <c r="S1086" s="201"/>
      <c r="T1086" t="s">
        <v>475</v>
      </c>
      <c r="U1086" s="201"/>
      <c r="W1086" s="201"/>
      <c r="X1086" s="202">
        <v>0</v>
      </c>
      <c r="Y1086" s="200" t="s">
        <v>475</v>
      </c>
      <c r="Z1086" s="5" t="s">
        <v>475</v>
      </c>
      <c r="AA1086" s="200" t="str">
        <f t="shared" si="141"/>
        <v/>
      </c>
      <c r="AB1086" s="200" t="str">
        <f t="shared" si="142"/>
        <v/>
      </c>
      <c r="AC1086" s="201"/>
      <c r="AD1086" s="201"/>
      <c r="AE1086" s="77">
        <f t="shared" si="143"/>
        <v>0</v>
      </c>
      <c r="AF1086" s="77">
        <f t="shared" si="144"/>
        <v>0</v>
      </c>
      <c r="AG1086" s="77">
        <f t="array" ref="AG1086">IFERROR($D1086*U,0)</f>
        <v>0</v>
      </c>
      <c r="AH1086" s="77">
        <f t="shared" si="148"/>
        <v>0</v>
      </c>
      <c r="AI1086" s="77">
        <f t="shared" si="148"/>
        <v>0</v>
      </c>
      <c r="AJ1086" s="203"/>
      <c r="AK1086" s="203"/>
      <c r="AL1086" s="203"/>
      <c r="AM1086" s="203"/>
      <c r="AN1086" t="s">
        <v>475</v>
      </c>
      <c r="AO1086" t="s">
        <v>475</v>
      </c>
      <c r="AP1086" t="s">
        <v>475</v>
      </c>
    </row>
    <row r="1087" spans="1:42" customFormat="1" x14ac:dyDescent="0.25">
      <c r="A1087" s="198">
        <v>45291</v>
      </c>
      <c r="B1087" t="s">
        <v>2846</v>
      </c>
      <c r="C1087" t="s">
        <v>2847</v>
      </c>
      <c r="D1087" s="5">
        <f t="shared" si="145"/>
        <v>370.09999999999945</v>
      </c>
      <c r="E1087" s="199">
        <v>1</v>
      </c>
      <c r="F1087" s="5">
        <v>4658.91</v>
      </c>
      <c r="G1087" s="5">
        <v>4288.8100000000004</v>
      </c>
      <c r="H1087" s="1" t="s">
        <v>24</v>
      </c>
      <c r="I1087" t="s">
        <v>473</v>
      </c>
      <c r="J1087" t="s">
        <v>474</v>
      </c>
      <c r="K1087">
        <v>0</v>
      </c>
      <c r="L1087" t="s">
        <v>473</v>
      </c>
      <c r="M1087" t="s">
        <v>473</v>
      </c>
      <c r="N1087" t="s">
        <v>23</v>
      </c>
      <c r="O1087" s="5" t="str">
        <f t="shared" si="140"/>
        <v>N</v>
      </c>
      <c r="P1087" t="s">
        <v>475</v>
      </c>
      <c r="Q1087" s="200" t="s">
        <v>475</v>
      </c>
      <c r="R1087" s="200" t="str">
        <f t="shared" si="147"/>
        <v/>
      </c>
      <c r="S1087" s="201"/>
      <c r="T1087" t="s">
        <v>475</v>
      </c>
      <c r="U1087" s="201"/>
      <c r="W1087" s="201"/>
      <c r="X1087" s="202">
        <v>0</v>
      </c>
      <c r="Y1087" s="200" t="s">
        <v>475</v>
      </c>
      <c r="Z1087" s="5" t="s">
        <v>475</v>
      </c>
      <c r="AA1087" s="200" t="str">
        <f t="shared" si="141"/>
        <v/>
      </c>
      <c r="AB1087" s="200" t="str">
        <f t="shared" si="142"/>
        <v/>
      </c>
      <c r="AC1087" s="201"/>
      <c r="AD1087" s="201"/>
      <c r="AE1087" s="77">
        <f t="shared" si="143"/>
        <v>0</v>
      </c>
      <c r="AF1087" s="77">
        <f t="shared" si="144"/>
        <v>0</v>
      </c>
      <c r="AG1087" s="77">
        <f t="array" ref="AG1087">IFERROR($D1087*U,0)</f>
        <v>0</v>
      </c>
      <c r="AH1087" s="77">
        <f t="shared" si="148"/>
        <v>0</v>
      </c>
      <c r="AI1087" s="77">
        <f t="shared" si="148"/>
        <v>0</v>
      </c>
      <c r="AJ1087" s="203"/>
      <c r="AK1087" s="203"/>
      <c r="AL1087" s="203"/>
      <c r="AM1087" s="203"/>
      <c r="AN1087" t="s">
        <v>475</v>
      </c>
      <c r="AO1087" t="s">
        <v>475</v>
      </c>
      <c r="AP1087" t="s">
        <v>475</v>
      </c>
    </row>
    <row r="1088" spans="1:42" customFormat="1" x14ac:dyDescent="0.25">
      <c r="A1088" s="198">
        <v>45291</v>
      </c>
      <c r="B1088" t="s">
        <v>2848</v>
      </c>
      <c r="C1088" s="73" t="s">
        <v>2849</v>
      </c>
      <c r="D1088" s="5">
        <f t="shared" si="145"/>
        <v>59028.32</v>
      </c>
      <c r="E1088" s="199">
        <v>0</v>
      </c>
      <c r="F1088" s="5">
        <v>59028.32</v>
      </c>
      <c r="G1088" s="5">
        <v>0</v>
      </c>
      <c r="H1088" s="1" t="s">
        <v>24</v>
      </c>
      <c r="I1088" t="s">
        <v>473</v>
      </c>
      <c r="J1088" t="s">
        <v>474</v>
      </c>
      <c r="K1088">
        <v>0</v>
      </c>
      <c r="L1088" t="s">
        <v>473</v>
      </c>
      <c r="M1088" t="s">
        <v>473</v>
      </c>
      <c r="N1088" t="s">
        <v>23</v>
      </c>
      <c r="O1088" s="5" t="str">
        <f t="shared" si="140"/>
        <v>N</v>
      </c>
      <c r="P1088" t="s">
        <v>475</v>
      </c>
      <c r="Q1088" s="200" t="s">
        <v>475</v>
      </c>
      <c r="R1088" s="200" t="str">
        <f t="shared" si="147"/>
        <v/>
      </c>
      <c r="S1088" s="201"/>
      <c r="T1088" t="s">
        <v>475</v>
      </c>
      <c r="U1088" s="201"/>
      <c r="W1088" s="201"/>
      <c r="X1088" s="202">
        <v>0</v>
      </c>
      <c r="Y1088" s="200" t="s">
        <v>475</v>
      </c>
      <c r="Z1088" s="5" t="s">
        <v>475</v>
      </c>
      <c r="AA1088" s="200" t="str">
        <f t="shared" si="141"/>
        <v/>
      </c>
      <c r="AB1088" s="200" t="str">
        <f t="shared" si="142"/>
        <v/>
      </c>
      <c r="AC1088" s="201"/>
      <c r="AD1088" s="201"/>
      <c r="AE1088" s="77">
        <f t="shared" si="143"/>
        <v>0</v>
      </c>
      <c r="AF1088" s="77">
        <f t="shared" si="144"/>
        <v>0</v>
      </c>
      <c r="AG1088" s="77">
        <f t="array" ref="AG1088">IFERROR($D1088*U,0)</f>
        <v>0</v>
      </c>
      <c r="AH1088" s="77">
        <f t="shared" si="148"/>
        <v>0</v>
      </c>
      <c r="AI1088" s="77">
        <f t="shared" si="148"/>
        <v>0</v>
      </c>
      <c r="AJ1088" s="203"/>
      <c r="AK1088" s="203"/>
      <c r="AL1088" s="203"/>
      <c r="AM1088" s="203"/>
      <c r="AN1088" t="s">
        <v>475</v>
      </c>
      <c r="AO1088" t="s">
        <v>475</v>
      </c>
      <c r="AP1088" t="s">
        <v>475</v>
      </c>
    </row>
    <row r="1089" spans="1:42" customFormat="1" x14ac:dyDescent="0.25">
      <c r="A1089" s="198">
        <v>45291</v>
      </c>
      <c r="B1089" t="s">
        <v>2850</v>
      </c>
      <c r="C1089" t="s">
        <v>2851</v>
      </c>
      <c r="D1089" s="5">
        <f t="shared" si="145"/>
        <v>0</v>
      </c>
      <c r="E1089" s="199">
        <v>1</v>
      </c>
      <c r="F1089" s="5">
        <v>23911.279999999999</v>
      </c>
      <c r="G1089" s="5">
        <v>55786.95</v>
      </c>
      <c r="H1089" s="1" t="s">
        <v>23</v>
      </c>
      <c r="I1089" t="s">
        <v>500</v>
      </c>
      <c r="J1089" t="s">
        <v>474</v>
      </c>
      <c r="K1089">
        <v>0</v>
      </c>
      <c r="L1089" t="s">
        <v>500</v>
      </c>
      <c r="M1089" s="208" t="s">
        <v>483</v>
      </c>
      <c r="N1089" t="s">
        <v>23</v>
      </c>
      <c r="O1089" s="5" t="str">
        <f t="shared" si="140"/>
        <v>N</v>
      </c>
      <c r="P1089" t="s">
        <v>475</v>
      </c>
      <c r="Q1089" s="200" t="s">
        <v>475</v>
      </c>
      <c r="R1089" s="200" t="str">
        <f t="shared" si="147"/>
        <v/>
      </c>
      <c r="S1089" s="201"/>
      <c r="T1089" t="s">
        <v>475</v>
      </c>
      <c r="U1089" s="201"/>
      <c r="W1089" s="201"/>
      <c r="X1089" s="202">
        <v>0</v>
      </c>
      <c r="Y1089" s="200" t="s">
        <v>475</v>
      </c>
      <c r="Z1089" s="5" t="s">
        <v>475</v>
      </c>
      <c r="AA1089" s="200" t="str">
        <f t="shared" si="141"/>
        <v/>
      </c>
      <c r="AB1089" s="200" t="str">
        <f t="shared" si="142"/>
        <v/>
      </c>
      <c r="AC1089" s="201"/>
      <c r="AD1089" s="201"/>
      <c r="AE1089" s="77">
        <f t="shared" si="143"/>
        <v>0</v>
      </c>
      <c r="AF1089" s="77">
        <f t="shared" si="144"/>
        <v>0</v>
      </c>
      <c r="AG1089" s="77">
        <f t="array" ref="AG1089">IFERROR($D1089*U,0)</f>
        <v>0</v>
      </c>
      <c r="AH1089" s="77">
        <f t="shared" si="148"/>
        <v>0</v>
      </c>
      <c r="AI1089" s="77">
        <f t="shared" si="148"/>
        <v>0</v>
      </c>
      <c r="AJ1089" s="203"/>
      <c r="AK1089" s="203"/>
      <c r="AL1089" s="203"/>
      <c r="AM1089" s="203"/>
      <c r="AN1089" t="s">
        <v>25</v>
      </c>
      <c r="AO1089" t="s">
        <v>2852</v>
      </c>
      <c r="AP1089" t="s">
        <v>475</v>
      </c>
    </row>
    <row r="1090" spans="1:42" customFormat="1" x14ac:dyDescent="0.25">
      <c r="A1090" s="198">
        <v>45291</v>
      </c>
      <c r="B1090" t="s">
        <v>2853</v>
      </c>
      <c r="C1090" t="s">
        <v>2854</v>
      </c>
      <c r="D1090" s="5">
        <f t="shared" si="145"/>
        <v>0</v>
      </c>
      <c r="E1090" s="199">
        <v>1</v>
      </c>
      <c r="F1090" s="5">
        <v>24209.69</v>
      </c>
      <c r="G1090" s="5">
        <v>24560.58</v>
      </c>
      <c r="H1090" s="1" t="s">
        <v>23</v>
      </c>
      <c r="I1090" t="s">
        <v>500</v>
      </c>
      <c r="J1090" t="s">
        <v>474</v>
      </c>
      <c r="K1090">
        <v>0</v>
      </c>
      <c r="L1090" t="s">
        <v>500</v>
      </c>
      <c r="N1090" t="s">
        <v>23</v>
      </c>
      <c r="O1090" s="5" t="str">
        <f t="shared" ref="O1090:O1096" si="149">IF(OR(C1090="FIS1",C1090="FIS2",C1090="FIS4",C1090="Red"),"Y","N")</f>
        <v>N</v>
      </c>
      <c r="P1090" t="s">
        <v>475</v>
      </c>
      <c r="Q1090" s="200" t="s">
        <v>475</v>
      </c>
      <c r="R1090" s="200" t="str">
        <f t="shared" si="147"/>
        <v/>
      </c>
      <c r="S1090" s="201"/>
      <c r="T1090" t="s">
        <v>475</v>
      </c>
      <c r="U1090" s="201"/>
      <c r="W1090" s="201"/>
      <c r="X1090" s="202">
        <v>0</v>
      </c>
      <c r="Y1090" s="200" t="s">
        <v>475</v>
      </c>
      <c r="Z1090" s="5" t="s">
        <v>475</v>
      </c>
      <c r="AA1090" s="200" t="str">
        <f t="shared" ref="AA1090:AA1096" si="150">IFERROR(Y1090*V1090,"")</f>
        <v/>
      </c>
      <c r="AB1090" s="200" t="str">
        <f t="shared" ref="AB1090:AB1096" si="151">IFERROR(Z1090*V1090,"")</f>
        <v/>
      </c>
      <c r="AC1090" s="201"/>
      <c r="AD1090" s="201"/>
      <c r="AE1090" s="77">
        <f t="shared" ref="AE1090:AE1096" si="152">+IFERROR(R1090*D1090,0)</f>
        <v>0</v>
      </c>
      <c r="AF1090" s="77">
        <f t="shared" ref="AF1090:AF1096" si="153">+IFERROR(D1090*T1090,0)</f>
        <v>0</v>
      </c>
      <c r="AG1090" s="77">
        <f t="array" ref="AG1090">IFERROR($D1090*U,0)</f>
        <v>0</v>
      </c>
      <c r="AH1090" s="77">
        <f t="shared" si="148"/>
        <v>0</v>
      </c>
      <c r="AI1090" s="77">
        <f t="shared" si="148"/>
        <v>0</v>
      </c>
      <c r="AJ1090" s="203"/>
      <c r="AK1090" s="203"/>
      <c r="AL1090" s="203"/>
      <c r="AM1090" s="203"/>
      <c r="AN1090" t="s">
        <v>475</v>
      </c>
      <c r="AO1090" t="s">
        <v>475</v>
      </c>
      <c r="AP1090" t="s">
        <v>475</v>
      </c>
    </row>
    <row r="1091" spans="1:42" customFormat="1" x14ac:dyDescent="0.25">
      <c r="A1091" s="198">
        <v>45291</v>
      </c>
      <c r="B1091" t="s">
        <v>2855</v>
      </c>
      <c r="C1091" t="s">
        <v>2856</v>
      </c>
      <c r="D1091" s="5">
        <f t="shared" ref="D1091:D1096" si="154">+IF(F1091-G1091&lt;0,0,F1091-G1091)</f>
        <v>3080622.3</v>
      </c>
      <c r="E1091" s="199">
        <v>0</v>
      </c>
      <c r="F1091" s="5">
        <v>3080622.3</v>
      </c>
      <c r="G1091" s="5">
        <v>0</v>
      </c>
      <c r="H1091" s="1" t="s">
        <v>23</v>
      </c>
      <c r="I1091" t="s">
        <v>500</v>
      </c>
      <c r="J1091" t="s">
        <v>592</v>
      </c>
      <c r="K1091">
        <v>0</v>
      </c>
      <c r="L1091" t="s">
        <v>500</v>
      </c>
      <c r="N1091" t="s">
        <v>23</v>
      </c>
      <c r="O1091" s="5" t="str">
        <f t="shared" si="149"/>
        <v>N</v>
      </c>
      <c r="P1091" t="s">
        <v>475</v>
      </c>
      <c r="Q1091" s="200" t="s">
        <v>475</v>
      </c>
      <c r="R1091" s="200" t="str">
        <f t="shared" si="147"/>
        <v/>
      </c>
      <c r="S1091" s="201"/>
      <c r="T1091" t="s">
        <v>475</v>
      </c>
      <c r="U1091" s="201"/>
      <c r="W1091" s="201"/>
      <c r="X1091" s="202">
        <v>0</v>
      </c>
      <c r="Y1091" s="200" t="s">
        <v>475</v>
      </c>
      <c r="Z1091" s="5" t="s">
        <v>475</v>
      </c>
      <c r="AA1091" s="200" t="str">
        <f t="shared" si="150"/>
        <v/>
      </c>
      <c r="AB1091" s="200" t="str">
        <f t="shared" si="151"/>
        <v/>
      </c>
      <c r="AC1091" s="201"/>
      <c r="AD1091" s="201"/>
      <c r="AE1091" s="77">
        <f t="shared" si="152"/>
        <v>0</v>
      </c>
      <c r="AF1091" s="77">
        <f t="shared" si="153"/>
        <v>0</v>
      </c>
      <c r="AG1091" s="77">
        <f t="array" ref="AG1091">IFERROR($D1091*U,0)</f>
        <v>0</v>
      </c>
      <c r="AH1091" s="77">
        <f t="shared" si="148"/>
        <v>0</v>
      </c>
      <c r="AI1091" s="77">
        <f t="shared" si="148"/>
        <v>0</v>
      </c>
      <c r="AJ1091" s="203"/>
      <c r="AK1091" s="203"/>
      <c r="AL1091" s="203"/>
      <c r="AM1091" s="203"/>
      <c r="AN1091" t="s">
        <v>475</v>
      </c>
      <c r="AO1091" t="s">
        <v>475</v>
      </c>
      <c r="AP1091" t="s">
        <v>475</v>
      </c>
    </row>
    <row r="1092" spans="1:42" customFormat="1" x14ac:dyDescent="0.25">
      <c r="A1092" s="198">
        <v>45291</v>
      </c>
      <c r="B1092" t="s">
        <v>2857</v>
      </c>
      <c r="C1092" t="s">
        <v>2858</v>
      </c>
      <c r="D1092" s="5">
        <f t="shared" si="154"/>
        <v>86427.71</v>
      </c>
      <c r="E1092" s="199">
        <v>0</v>
      </c>
      <c r="F1092" s="5">
        <v>86427.71</v>
      </c>
      <c r="G1092" s="5">
        <v>0</v>
      </c>
      <c r="H1092" s="1" t="s">
        <v>23</v>
      </c>
      <c r="I1092" t="s">
        <v>500</v>
      </c>
      <c r="J1092" t="s">
        <v>474</v>
      </c>
      <c r="K1092">
        <v>0</v>
      </c>
      <c r="L1092" t="s">
        <v>500</v>
      </c>
      <c r="N1092" t="s">
        <v>23</v>
      </c>
      <c r="O1092" s="5" t="str">
        <f t="shared" si="149"/>
        <v>N</v>
      </c>
      <c r="P1092" t="s">
        <v>475</v>
      </c>
      <c r="Q1092" s="200" t="s">
        <v>475</v>
      </c>
      <c r="R1092" s="200" t="str">
        <f t="shared" si="147"/>
        <v/>
      </c>
      <c r="S1092" s="201"/>
      <c r="T1092" t="s">
        <v>475</v>
      </c>
      <c r="U1092" s="201"/>
      <c r="W1092" s="201"/>
      <c r="X1092" s="202">
        <v>0</v>
      </c>
      <c r="Y1092" s="200" t="s">
        <v>475</v>
      </c>
      <c r="Z1092" s="5" t="s">
        <v>475</v>
      </c>
      <c r="AA1092" s="200" t="str">
        <f t="shared" si="150"/>
        <v/>
      </c>
      <c r="AB1092" s="200" t="str">
        <f t="shared" si="151"/>
        <v/>
      </c>
      <c r="AC1092" s="201"/>
      <c r="AD1092" s="201"/>
      <c r="AE1092" s="77">
        <f t="shared" si="152"/>
        <v>0</v>
      </c>
      <c r="AF1092" s="77">
        <f t="shared" si="153"/>
        <v>0</v>
      </c>
      <c r="AG1092" s="77">
        <f t="array" ref="AG1092">IFERROR($D1092*U,0)</f>
        <v>0</v>
      </c>
      <c r="AH1092" s="77">
        <f t="shared" ref="AH1092:AI1096" si="155">IFERROR($D1092*AA1092,0)</f>
        <v>0</v>
      </c>
      <c r="AI1092" s="77">
        <f t="shared" si="155"/>
        <v>0</v>
      </c>
      <c r="AJ1092" s="203"/>
      <c r="AK1092" s="203"/>
      <c r="AL1092" s="203"/>
      <c r="AM1092" s="203"/>
      <c r="AN1092" t="s">
        <v>475</v>
      </c>
      <c r="AO1092" t="s">
        <v>475</v>
      </c>
      <c r="AP1092" t="s">
        <v>475</v>
      </c>
    </row>
    <row r="1093" spans="1:42" customFormat="1" x14ac:dyDescent="0.25">
      <c r="A1093" s="198">
        <v>45291</v>
      </c>
      <c r="B1093" t="s">
        <v>2859</v>
      </c>
      <c r="C1093" t="s">
        <v>2860</v>
      </c>
      <c r="D1093" s="5">
        <f t="shared" si="154"/>
        <v>175862.44</v>
      </c>
      <c r="E1093" s="199">
        <v>0</v>
      </c>
      <c r="F1093" s="5">
        <v>175862.44</v>
      </c>
      <c r="G1093" s="5">
        <v>0</v>
      </c>
      <c r="H1093" s="1" t="s">
        <v>23</v>
      </c>
      <c r="I1093" t="s">
        <v>500</v>
      </c>
      <c r="J1093" t="s">
        <v>474</v>
      </c>
      <c r="K1093">
        <v>0</v>
      </c>
      <c r="L1093" t="s">
        <v>500</v>
      </c>
      <c r="N1093" t="s">
        <v>23</v>
      </c>
      <c r="O1093" s="5" t="str">
        <f t="shared" si="149"/>
        <v>N</v>
      </c>
      <c r="P1093" t="s">
        <v>475</v>
      </c>
      <c r="Q1093" s="200" t="s">
        <v>475</v>
      </c>
      <c r="R1093" s="200" t="str">
        <f t="shared" si="147"/>
        <v/>
      </c>
      <c r="S1093" s="201"/>
      <c r="T1093" t="s">
        <v>475</v>
      </c>
      <c r="U1093" s="201"/>
      <c r="W1093" s="201"/>
      <c r="X1093" s="202">
        <v>0</v>
      </c>
      <c r="Y1093" s="200" t="s">
        <v>475</v>
      </c>
      <c r="Z1093" s="5" t="s">
        <v>475</v>
      </c>
      <c r="AA1093" s="200" t="str">
        <f t="shared" si="150"/>
        <v/>
      </c>
      <c r="AB1093" s="200" t="str">
        <f t="shared" si="151"/>
        <v/>
      </c>
      <c r="AC1093" s="201"/>
      <c r="AD1093" s="201"/>
      <c r="AE1093" s="77">
        <f t="shared" si="152"/>
        <v>0</v>
      </c>
      <c r="AF1093" s="77">
        <f t="shared" si="153"/>
        <v>0</v>
      </c>
      <c r="AG1093" s="77">
        <f t="array" ref="AG1093">IFERROR($D1093*U,0)</f>
        <v>0</v>
      </c>
      <c r="AH1093" s="77">
        <f t="shared" si="155"/>
        <v>0</v>
      </c>
      <c r="AI1093" s="77">
        <f t="shared" si="155"/>
        <v>0</v>
      </c>
      <c r="AJ1093" s="203"/>
      <c r="AK1093" s="203"/>
      <c r="AL1093" s="203"/>
      <c r="AM1093" s="203"/>
      <c r="AN1093" t="s">
        <v>475</v>
      </c>
      <c r="AO1093" t="s">
        <v>475</v>
      </c>
      <c r="AP1093" t="s">
        <v>475</v>
      </c>
    </row>
    <row r="1094" spans="1:42" customFormat="1" x14ac:dyDescent="0.25">
      <c r="A1094" s="198">
        <v>45291</v>
      </c>
      <c r="B1094" t="s">
        <v>2861</v>
      </c>
      <c r="C1094" t="s">
        <v>2862</v>
      </c>
      <c r="D1094" s="5">
        <f t="shared" si="154"/>
        <v>1200.7799999999988</v>
      </c>
      <c r="E1094" s="199">
        <v>1</v>
      </c>
      <c r="F1094" s="5">
        <v>92175.9</v>
      </c>
      <c r="G1094" s="5">
        <v>90975.12</v>
      </c>
      <c r="H1094" s="1" t="s">
        <v>23</v>
      </c>
      <c r="I1094" t="s">
        <v>500</v>
      </c>
      <c r="J1094" t="s">
        <v>474</v>
      </c>
      <c r="K1094">
        <v>0</v>
      </c>
      <c r="L1094" t="s">
        <v>500</v>
      </c>
      <c r="M1094" s="208" t="s">
        <v>506</v>
      </c>
      <c r="N1094" t="s">
        <v>23</v>
      </c>
      <c r="O1094" s="5" t="str">
        <f t="shared" si="149"/>
        <v>N</v>
      </c>
      <c r="P1094" t="s">
        <v>475</v>
      </c>
      <c r="Q1094" s="200" t="s">
        <v>475</v>
      </c>
      <c r="R1094" s="200" t="str">
        <f t="shared" si="147"/>
        <v/>
      </c>
      <c r="S1094" s="201"/>
      <c r="T1094" t="s">
        <v>475</v>
      </c>
      <c r="U1094" s="201"/>
      <c r="W1094" s="201"/>
      <c r="X1094" s="202">
        <v>0</v>
      </c>
      <c r="Y1094" s="200" t="s">
        <v>475</v>
      </c>
      <c r="Z1094" s="5" t="s">
        <v>475</v>
      </c>
      <c r="AA1094" s="200" t="str">
        <f t="shared" si="150"/>
        <v/>
      </c>
      <c r="AB1094" s="200" t="str">
        <f t="shared" si="151"/>
        <v/>
      </c>
      <c r="AC1094" s="201"/>
      <c r="AD1094" s="201"/>
      <c r="AE1094" s="77">
        <f t="shared" si="152"/>
        <v>0</v>
      </c>
      <c r="AF1094" s="77">
        <f t="shared" si="153"/>
        <v>0</v>
      </c>
      <c r="AG1094" s="77">
        <f t="array" ref="AG1094">IFERROR($D1094*U,0)</f>
        <v>0</v>
      </c>
      <c r="AH1094" s="77">
        <f t="shared" si="155"/>
        <v>0</v>
      </c>
      <c r="AI1094" s="77">
        <f t="shared" si="155"/>
        <v>0</v>
      </c>
      <c r="AJ1094" s="203"/>
      <c r="AK1094" s="203"/>
      <c r="AL1094" s="203"/>
      <c r="AM1094" s="203"/>
      <c r="AN1094" t="s">
        <v>22</v>
      </c>
      <c r="AO1094" t="s">
        <v>2863</v>
      </c>
      <c r="AP1094" t="s">
        <v>475</v>
      </c>
    </row>
    <row r="1095" spans="1:42" customFormat="1" x14ac:dyDescent="0.25">
      <c r="A1095" s="198">
        <v>45291</v>
      </c>
      <c r="B1095" t="s">
        <v>2864</v>
      </c>
      <c r="C1095" t="s">
        <v>2865</v>
      </c>
      <c r="D1095" s="5">
        <f t="shared" si="154"/>
        <v>19742.55</v>
      </c>
      <c r="E1095" s="199">
        <v>0</v>
      </c>
      <c r="F1095" s="5">
        <v>19742.55</v>
      </c>
      <c r="G1095" s="5">
        <v>0</v>
      </c>
      <c r="H1095" s="1" t="s">
        <v>23</v>
      </c>
      <c r="I1095" t="s">
        <v>500</v>
      </c>
      <c r="J1095" t="s">
        <v>504</v>
      </c>
      <c r="K1095">
        <v>1</v>
      </c>
      <c r="L1095" t="s">
        <v>500</v>
      </c>
      <c r="N1095" t="s">
        <v>24</v>
      </c>
      <c r="O1095" s="5" t="str">
        <f t="shared" si="149"/>
        <v>N</v>
      </c>
      <c r="P1095" t="s">
        <v>475</v>
      </c>
      <c r="Q1095" s="200" t="s">
        <v>475</v>
      </c>
      <c r="R1095" s="200" t="str">
        <f t="shared" si="147"/>
        <v/>
      </c>
      <c r="S1095" s="201"/>
      <c r="T1095" t="s">
        <v>475</v>
      </c>
      <c r="U1095" s="201"/>
      <c r="W1095" s="201"/>
      <c r="X1095" s="202">
        <v>0</v>
      </c>
      <c r="Y1095" s="200" t="s">
        <v>475</v>
      </c>
      <c r="Z1095" s="5" t="s">
        <v>475</v>
      </c>
      <c r="AA1095" s="200" t="str">
        <f t="shared" si="150"/>
        <v/>
      </c>
      <c r="AB1095" s="200" t="str">
        <f t="shared" si="151"/>
        <v/>
      </c>
      <c r="AC1095" s="201"/>
      <c r="AD1095" s="201"/>
      <c r="AE1095" s="77">
        <f t="shared" si="152"/>
        <v>0</v>
      </c>
      <c r="AF1095" s="77">
        <f t="shared" si="153"/>
        <v>0</v>
      </c>
      <c r="AG1095" s="77">
        <f t="array" ref="AG1095">IFERROR($D1095*U,0)</f>
        <v>0</v>
      </c>
      <c r="AH1095" s="77">
        <f t="shared" si="155"/>
        <v>0</v>
      </c>
      <c r="AI1095" s="77">
        <f t="shared" si="155"/>
        <v>0</v>
      </c>
      <c r="AJ1095" s="203"/>
      <c r="AK1095" s="203"/>
      <c r="AL1095" s="203"/>
      <c r="AM1095" s="203"/>
      <c r="AN1095" t="s">
        <v>475</v>
      </c>
      <c r="AO1095" t="s">
        <v>475</v>
      </c>
      <c r="AP1095" t="s">
        <v>475</v>
      </c>
    </row>
    <row r="1096" spans="1:42" customFormat="1" x14ac:dyDescent="0.25">
      <c r="A1096" s="198">
        <v>45291</v>
      </c>
      <c r="B1096" t="s">
        <v>2866</v>
      </c>
      <c r="C1096" t="s">
        <v>2867</v>
      </c>
      <c r="D1096" s="5">
        <f t="shared" si="154"/>
        <v>83.430000000000291</v>
      </c>
      <c r="E1096" s="199">
        <v>1</v>
      </c>
      <c r="F1096" s="5">
        <v>2178.15</v>
      </c>
      <c r="G1096" s="5">
        <v>2094.7199999999998</v>
      </c>
      <c r="H1096" s="1" t="s">
        <v>24</v>
      </c>
      <c r="I1096" t="s">
        <v>473</v>
      </c>
      <c r="J1096" t="s">
        <v>474</v>
      </c>
      <c r="K1096">
        <v>0</v>
      </c>
      <c r="L1096" t="s">
        <v>473</v>
      </c>
      <c r="M1096" t="s">
        <v>473</v>
      </c>
      <c r="N1096" t="s">
        <v>23</v>
      </c>
      <c r="O1096" s="5" t="str">
        <f t="shared" si="149"/>
        <v>N</v>
      </c>
      <c r="P1096" t="s">
        <v>475</v>
      </c>
      <c r="Q1096" s="200" t="s">
        <v>475</v>
      </c>
      <c r="R1096" s="200" t="str">
        <f t="shared" si="147"/>
        <v/>
      </c>
      <c r="S1096" s="201"/>
      <c r="T1096" t="s">
        <v>475</v>
      </c>
      <c r="U1096" s="201"/>
      <c r="W1096" s="201"/>
      <c r="X1096" s="202">
        <v>0</v>
      </c>
      <c r="Y1096" s="200" t="s">
        <v>475</v>
      </c>
      <c r="Z1096" s="5" t="s">
        <v>475</v>
      </c>
      <c r="AA1096" s="200" t="str">
        <f t="shared" si="150"/>
        <v/>
      </c>
      <c r="AB1096" s="200" t="str">
        <f t="shared" si="151"/>
        <v/>
      </c>
      <c r="AC1096" s="201"/>
      <c r="AD1096" s="201"/>
      <c r="AE1096" s="77">
        <f t="shared" si="152"/>
        <v>0</v>
      </c>
      <c r="AF1096" s="77">
        <f t="shared" si="153"/>
        <v>0</v>
      </c>
      <c r="AG1096" s="77">
        <f t="array" ref="AG1096">IFERROR($D1096*U,0)</f>
        <v>0</v>
      </c>
      <c r="AH1096" s="77">
        <f t="shared" si="155"/>
        <v>0</v>
      </c>
      <c r="AI1096" s="77">
        <f t="shared" si="155"/>
        <v>0</v>
      </c>
      <c r="AJ1096" s="203"/>
      <c r="AK1096" s="203"/>
      <c r="AL1096" s="203"/>
      <c r="AM1096" s="203"/>
      <c r="AN1096" t="s">
        <v>475</v>
      </c>
      <c r="AO1096" t="s">
        <v>475</v>
      </c>
      <c r="AP1096" t="s">
        <v>475</v>
      </c>
    </row>
  </sheetData>
  <autoFilter ref="A1:AQ1096" xr:uid="{00000000-0009-0000-0000-000010000000}"/>
  <pageMargins left="0.7" right="0.7" top="0.75" bottom="0.75" header="0.3" footer="0.3"/>
  <pageSetup paperSize="9" orientation="portrait" r:id="rId1"/>
  <headerFooter>
    <oddHeader>&amp;R&amp;"Century"&amp;8&amp;KE7EC06 Gruppo Banco BPM - Uso Interno&amp;1#_x000D_</oddHead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53">
    <tabColor rgb="FFFFC000"/>
    <pageSetUpPr fitToPage="1"/>
  </sheetPr>
  <dimension ref="A2:BN73"/>
  <sheetViews>
    <sheetView zoomScale="60" zoomScaleNormal="60" workbookViewId="0">
      <selection activeCell="D63" sqref="D63"/>
    </sheetView>
  </sheetViews>
  <sheetFormatPr defaultColWidth="8.5703125" defaultRowHeight="15" outlineLevelCol="1" x14ac:dyDescent="0.25"/>
  <cols>
    <col min="1" max="1" width="8.5703125" style="11"/>
    <col min="2" max="2" width="32" style="180" bestFit="1" customWidth="1"/>
    <col min="3" max="3" width="63.42578125" style="11" customWidth="1"/>
    <col min="4" max="4" width="26.5703125" style="11" customWidth="1"/>
    <col min="5" max="5" width="19.140625" style="11" customWidth="1"/>
    <col min="6" max="6" width="13.7109375" style="11" bestFit="1" customWidth="1"/>
    <col min="7" max="7" width="23.28515625" style="11" bestFit="1" customWidth="1"/>
    <col min="8" max="8" width="17.28515625" style="11" bestFit="1" customWidth="1"/>
    <col min="9" max="9" width="14" style="11" bestFit="1" customWidth="1"/>
    <col min="10" max="11" width="11" style="11" bestFit="1" customWidth="1"/>
    <col min="12" max="12" width="21.5703125" style="11" bestFit="1" customWidth="1"/>
    <col min="13" max="13" width="14" style="11" bestFit="1" customWidth="1"/>
    <col min="14" max="14" width="0" style="13" hidden="1" customWidth="1" outlineLevel="1"/>
    <col min="15" max="15" width="11" style="13" hidden="1" customWidth="1" outlineLevel="1"/>
    <col min="16" max="16" width="13.42578125" style="13" hidden="1" customWidth="1" outlineLevel="1"/>
    <col min="17" max="17" width="11.42578125" style="13" hidden="1" customWidth="1" outlineLevel="1"/>
    <col min="18" max="18" width="0" style="13" hidden="1" customWidth="1" outlineLevel="1"/>
    <col min="19" max="19" width="11" style="13" hidden="1" customWidth="1" outlineLevel="1"/>
    <col min="20" max="20" width="13.42578125" style="13" hidden="1" customWidth="1" outlineLevel="1"/>
    <col min="21" max="21" width="11.42578125" style="13" hidden="1" customWidth="1" outlineLevel="1"/>
    <col min="22" max="22" width="0" style="13" hidden="1" customWidth="1" outlineLevel="1"/>
    <col min="23" max="23" width="11" style="13" hidden="1" customWidth="1" outlineLevel="1"/>
    <col min="24" max="24" width="13.42578125" style="13" hidden="1" customWidth="1" outlineLevel="1"/>
    <col min="25" max="25" width="11.42578125" style="13" hidden="1" customWidth="1" outlineLevel="1"/>
    <col min="26" max="26" width="0" style="13" hidden="1" customWidth="1" outlineLevel="1"/>
    <col min="27" max="27" width="11" style="13" hidden="1" customWidth="1" outlineLevel="1"/>
    <col min="28" max="28" width="13.42578125" style="13" hidden="1" customWidth="1" outlineLevel="1"/>
    <col min="29" max="29" width="11.42578125" style="13" hidden="1" customWidth="1" outlineLevel="1"/>
    <col min="30" max="30" width="13.5703125" style="11" bestFit="1" customWidth="1" collapsed="1"/>
    <col min="31" max="31" width="13.5703125" style="11" bestFit="1" customWidth="1"/>
    <col min="32" max="32" width="13" style="11" bestFit="1" customWidth="1"/>
    <col min="33" max="33" width="12.28515625" style="11" bestFit="1" customWidth="1"/>
    <col min="34" max="34" width="12.7109375" style="11" bestFit="1" customWidth="1"/>
    <col min="35" max="35" width="12.42578125" style="11" hidden="1" customWidth="1" outlineLevel="1"/>
    <col min="36" max="36" width="0" style="11" hidden="1" customWidth="1" outlineLevel="1"/>
    <col min="37" max="38" width="12.5703125" style="11" hidden="1" customWidth="1" outlineLevel="1"/>
    <col min="39" max="39" width="13" style="11" hidden="1" customWidth="1" outlineLevel="1"/>
    <col min="40" max="40" width="11.5703125" style="11" hidden="1" customWidth="1" outlineLevel="1"/>
    <col min="41" max="41" width="0" style="11" hidden="1" customWidth="1" outlineLevel="1"/>
    <col min="42" max="42" width="11.5703125" style="11" hidden="1" customWidth="1" outlineLevel="1"/>
    <col min="43" max="43" width="14.42578125" style="11" hidden="1" customWidth="1" outlineLevel="1"/>
    <col min="44" max="44" width="11.5703125" style="11" hidden="1" customWidth="1" outlineLevel="1"/>
    <col min="45" max="45" width="0" style="13" hidden="1" customWidth="1" outlineLevel="1"/>
    <col min="46" max="47" width="12.5703125" style="13" hidden="1" customWidth="1" outlineLevel="1"/>
    <col min="48" max="48" width="11.5703125" style="13" hidden="1" customWidth="1" outlineLevel="1"/>
    <col min="49" max="49" width="0" style="13" hidden="1" customWidth="1" outlineLevel="1"/>
    <col min="50" max="51" width="12.5703125" style="13" hidden="1" customWidth="1" outlineLevel="1"/>
    <col min="52" max="52" width="11.5703125" style="13" hidden="1" customWidth="1" outlineLevel="1"/>
    <col min="53" max="53" width="0" style="13" hidden="1" customWidth="1" outlineLevel="1"/>
    <col min="54" max="55" width="12.5703125" style="13" hidden="1" customWidth="1" outlineLevel="1"/>
    <col min="56" max="56" width="11.5703125" style="13" hidden="1" customWidth="1" outlineLevel="1"/>
    <col min="57" max="57" width="0" style="13" hidden="1" customWidth="1" outlineLevel="1"/>
    <col min="58" max="58" width="11.5703125" style="13" hidden="1" customWidth="1" outlineLevel="1"/>
    <col min="59" max="59" width="14.42578125" style="13" hidden="1" customWidth="1" outlineLevel="1"/>
    <col min="60" max="60" width="11.5703125" style="13" hidden="1" customWidth="1" outlineLevel="1"/>
    <col min="61" max="61" width="0" style="11" hidden="1" customWidth="1" outlineLevel="1"/>
    <col min="62" max="62" width="11" style="11" hidden="1" customWidth="1" outlineLevel="1"/>
    <col min="63" max="63" width="13.5703125" style="11" hidden="1" customWidth="1" outlineLevel="1"/>
    <col min="64" max="64" width="13" style="11" hidden="1" customWidth="1" outlineLevel="1"/>
    <col min="65" max="65" width="15.7109375" style="11" hidden="1" customWidth="1" outlineLevel="1"/>
    <col min="66" max="66" width="8.5703125" style="11" collapsed="1"/>
    <col min="67" max="16384" width="8.5703125" style="11"/>
  </cols>
  <sheetData>
    <row r="2" spans="1:66" x14ac:dyDescent="0.25">
      <c r="B2" s="14" t="s">
        <v>93</v>
      </c>
    </row>
    <row r="4" spans="1:66" s="19" customFormat="1" x14ac:dyDescent="0.25">
      <c r="A4" s="180"/>
      <c r="B4" s="180"/>
      <c r="C4" s="179"/>
      <c r="D4" s="16" t="s">
        <v>0</v>
      </c>
      <c r="E4" s="16" t="s">
        <v>1</v>
      </c>
      <c r="F4" s="16" t="s">
        <v>2</v>
      </c>
      <c r="G4" s="16" t="s">
        <v>3</v>
      </c>
      <c r="H4" s="16" t="s">
        <v>4</v>
      </c>
      <c r="I4" s="16" t="s">
        <v>5</v>
      </c>
      <c r="J4" s="16" t="s">
        <v>6</v>
      </c>
      <c r="K4" s="16" t="s">
        <v>7</v>
      </c>
      <c r="L4" s="16" t="s">
        <v>8</v>
      </c>
      <c r="M4" s="16" t="s">
        <v>9</v>
      </c>
      <c r="N4" s="16" t="s">
        <v>10</v>
      </c>
      <c r="O4" s="16" t="s">
        <v>11</v>
      </c>
      <c r="P4" s="16" t="s">
        <v>12</v>
      </c>
      <c r="Q4" s="16" t="s">
        <v>13</v>
      </c>
      <c r="R4" s="16" t="s">
        <v>14</v>
      </c>
      <c r="S4" s="16" t="s">
        <v>15</v>
      </c>
      <c r="T4" s="16" t="s">
        <v>95</v>
      </c>
      <c r="U4" s="16" t="s">
        <v>96</v>
      </c>
      <c r="V4" s="16" t="s">
        <v>97</v>
      </c>
      <c r="W4" s="16" t="s">
        <v>98</v>
      </c>
      <c r="X4" s="16" t="s">
        <v>99</v>
      </c>
      <c r="Y4" s="16" t="s">
        <v>100</v>
      </c>
      <c r="Z4" s="16" t="s">
        <v>101</v>
      </c>
      <c r="AA4" s="16" t="s">
        <v>102</v>
      </c>
      <c r="AB4" s="16" t="s">
        <v>103</v>
      </c>
      <c r="AC4" s="16" t="s">
        <v>104</v>
      </c>
      <c r="AD4" s="16" t="s">
        <v>105</v>
      </c>
      <c r="AE4" s="16" t="s">
        <v>106</v>
      </c>
      <c r="AF4" s="16" t="s">
        <v>107</v>
      </c>
      <c r="AG4" s="16" t="s">
        <v>108</v>
      </c>
      <c r="AH4" s="16" t="s">
        <v>109</v>
      </c>
      <c r="AI4" s="16" t="s">
        <v>110</v>
      </c>
      <c r="AJ4" s="16" t="s">
        <v>111</v>
      </c>
      <c r="AK4" s="16" t="s">
        <v>112</v>
      </c>
      <c r="AL4" s="16" t="s">
        <v>113</v>
      </c>
      <c r="AM4" s="16" t="s">
        <v>114</v>
      </c>
      <c r="AN4" s="16" t="s">
        <v>115</v>
      </c>
      <c r="AO4" s="16" t="s">
        <v>116</v>
      </c>
      <c r="AP4" s="16" t="s">
        <v>117</v>
      </c>
      <c r="AQ4" s="16" t="s">
        <v>118</v>
      </c>
      <c r="AR4" s="181" t="s">
        <v>119</v>
      </c>
      <c r="AS4" s="16" t="s">
        <v>120</v>
      </c>
      <c r="AT4" s="16" t="s">
        <v>121</v>
      </c>
      <c r="AU4" s="16" t="s">
        <v>122</v>
      </c>
      <c r="AV4" s="16" t="s">
        <v>123</v>
      </c>
      <c r="AW4" s="16" t="s">
        <v>124</v>
      </c>
      <c r="AX4" s="16" t="s">
        <v>125</v>
      </c>
      <c r="AY4" s="16" t="s">
        <v>126</v>
      </c>
      <c r="AZ4" s="16" t="s">
        <v>127</v>
      </c>
      <c r="BA4" s="16" t="s">
        <v>128</v>
      </c>
      <c r="BB4" s="16" t="s">
        <v>129</v>
      </c>
      <c r="BC4" s="16" t="s">
        <v>130</v>
      </c>
      <c r="BD4" s="16" t="s">
        <v>131</v>
      </c>
      <c r="BE4" s="16" t="s">
        <v>132</v>
      </c>
      <c r="BF4" s="16" t="s">
        <v>133</v>
      </c>
      <c r="BG4" s="16" t="s">
        <v>134</v>
      </c>
      <c r="BH4" s="16" t="s">
        <v>135</v>
      </c>
      <c r="BI4" s="16" t="s">
        <v>136</v>
      </c>
      <c r="BJ4" s="16" t="s">
        <v>137</v>
      </c>
      <c r="BK4" s="16" t="s">
        <v>138</v>
      </c>
      <c r="BL4" s="16" t="s">
        <v>139</v>
      </c>
      <c r="BM4" s="16" t="s">
        <v>140</v>
      </c>
      <c r="BN4" s="180"/>
    </row>
    <row r="5" spans="1:66" ht="29.1"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3"/>
      <c r="AI5" s="366" t="s">
        <v>143</v>
      </c>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8"/>
    </row>
    <row r="6" spans="1:66" ht="14.85" customHeight="1" x14ac:dyDescent="0.25">
      <c r="A6" s="20"/>
      <c r="B6" s="372"/>
      <c r="C6" s="373"/>
      <c r="D6" s="369" t="s">
        <v>144</v>
      </c>
      <c r="E6" s="363" t="s">
        <v>145</v>
      </c>
      <c r="F6" s="364"/>
      <c r="G6" s="364"/>
      <c r="H6" s="364"/>
      <c r="I6" s="365"/>
      <c r="J6" s="363" t="s">
        <v>146</v>
      </c>
      <c r="K6" s="364"/>
      <c r="L6" s="364"/>
      <c r="M6" s="365"/>
      <c r="N6" s="363" t="s">
        <v>147</v>
      </c>
      <c r="O6" s="364"/>
      <c r="P6" s="364"/>
      <c r="Q6" s="365"/>
      <c r="R6" s="363" t="s">
        <v>148</v>
      </c>
      <c r="S6" s="364"/>
      <c r="T6" s="364"/>
      <c r="U6" s="365"/>
      <c r="V6" s="363" t="s">
        <v>149</v>
      </c>
      <c r="W6" s="364"/>
      <c r="X6" s="364"/>
      <c r="Y6" s="365"/>
      <c r="Z6" s="363" t="s">
        <v>150</v>
      </c>
      <c r="AA6" s="364"/>
      <c r="AB6" s="364"/>
      <c r="AC6" s="365"/>
      <c r="AD6" s="363" t="s">
        <v>151</v>
      </c>
      <c r="AE6" s="364"/>
      <c r="AF6" s="364"/>
      <c r="AG6" s="364"/>
      <c r="AH6" s="365"/>
      <c r="AI6" s="369" t="s">
        <v>152</v>
      </c>
      <c r="AJ6" s="363" t="s">
        <v>145</v>
      </c>
      <c r="AK6" s="364"/>
      <c r="AL6" s="364"/>
      <c r="AM6" s="364"/>
      <c r="AN6" s="365"/>
      <c r="AO6" s="363" t="s">
        <v>146</v>
      </c>
      <c r="AP6" s="364"/>
      <c r="AQ6" s="364"/>
      <c r="AR6" s="365"/>
      <c r="AS6" s="363" t="s">
        <v>147</v>
      </c>
      <c r="AT6" s="364"/>
      <c r="AU6" s="364"/>
      <c r="AV6" s="365"/>
      <c r="AW6" s="363" t="s">
        <v>148</v>
      </c>
      <c r="AX6" s="364"/>
      <c r="AY6" s="364"/>
      <c r="AZ6" s="365"/>
      <c r="BA6" s="363" t="s">
        <v>149</v>
      </c>
      <c r="BB6" s="364"/>
      <c r="BC6" s="364"/>
      <c r="BD6" s="365"/>
      <c r="BE6" s="363" t="s">
        <v>150</v>
      </c>
      <c r="BF6" s="364"/>
      <c r="BG6" s="364"/>
      <c r="BH6" s="365"/>
      <c r="BI6" s="363" t="s">
        <v>151</v>
      </c>
      <c r="BJ6" s="364"/>
      <c r="BK6" s="364"/>
      <c r="BL6" s="364"/>
      <c r="BM6" s="365"/>
    </row>
    <row r="7" spans="1:66" ht="33.6" customHeight="1" x14ac:dyDescent="0.25">
      <c r="A7" s="20"/>
      <c r="B7" s="372"/>
      <c r="C7" s="373"/>
      <c r="D7" s="369"/>
      <c r="E7" s="366" t="s">
        <v>153</v>
      </c>
      <c r="F7" s="367"/>
      <c r="G7" s="367"/>
      <c r="H7" s="367"/>
      <c r="I7" s="368"/>
      <c r="J7" s="366" t="s">
        <v>153</v>
      </c>
      <c r="K7" s="367"/>
      <c r="L7" s="367"/>
      <c r="M7" s="368"/>
      <c r="N7" s="366" t="s">
        <v>153</v>
      </c>
      <c r="O7" s="367"/>
      <c r="P7" s="367"/>
      <c r="Q7" s="368"/>
      <c r="R7" s="366" t="s">
        <v>153</v>
      </c>
      <c r="S7" s="367"/>
      <c r="T7" s="367"/>
      <c r="U7" s="368"/>
      <c r="V7" s="366" t="s">
        <v>153</v>
      </c>
      <c r="W7" s="367"/>
      <c r="X7" s="367"/>
      <c r="Y7" s="368"/>
      <c r="Z7" s="366" t="s">
        <v>153</v>
      </c>
      <c r="AA7" s="367"/>
      <c r="AB7" s="367"/>
      <c r="AC7" s="368"/>
      <c r="AD7" s="366" t="s">
        <v>154</v>
      </c>
      <c r="AE7" s="367"/>
      <c r="AF7" s="367"/>
      <c r="AG7" s="367"/>
      <c r="AH7" s="368"/>
      <c r="AI7" s="369"/>
      <c r="AJ7" s="366" t="s">
        <v>153</v>
      </c>
      <c r="AK7" s="367"/>
      <c r="AL7" s="367"/>
      <c r="AM7" s="367"/>
      <c r="AN7" s="368"/>
      <c r="AO7" s="366" t="s">
        <v>153</v>
      </c>
      <c r="AP7" s="367"/>
      <c r="AQ7" s="367"/>
      <c r="AR7" s="368"/>
      <c r="AS7" s="366" t="s">
        <v>153</v>
      </c>
      <c r="AT7" s="367"/>
      <c r="AU7" s="367"/>
      <c r="AV7" s="368"/>
      <c r="AW7" s="366" t="s">
        <v>153</v>
      </c>
      <c r="AX7" s="367"/>
      <c r="AY7" s="367"/>
      <c r="AZ7" s="368"/>
      <c r="BA7" s="366" t="s">
        <v>153</v>
      </c>
      <c r="BB7" s="367"/>
      <c r="BC7" s="367"/>
      <c r="BD7" s="368"/>
      <c r="BE7" s="366" t="s">
        <v>153</v>
      </c>
      <c r="BF7" s="367"/>
      <c r="BG7" s="367"/>
      <c r="BH7" s="368"/>
      <c r="BI7" s="366" t="s">
        <v>153</v>
      </c>
      <c r="BJ7" s="367"/>
      <c r="BK7" s="367"/>
      <c r="BL7" s="367"/>
      <c r="BM7" s="368"/>
    </row>
    <row r="8" spans="1:66" ht="33.6" customHeight="1" x14ac:dyDescent="0.25">
      <c r="A8" s="20"/>
      <c r="B8" s="372"/>
      <c r="C8" s="373"/>
      <c r="D8" s="369"/>
      <c r="E8" s="178"/>
      <c r="F8" s="366" t="s">
        <v>155</v>
      </c>
      <c r="G8" s="367"/>
      <c r="H8" s="367"/>
      <c r="I8" s="368"/>
      <c r="J8" s="178"/>
      <c r="K8" s="366" t="s">
        <v>155</v>
      </c>
      <c r="L8" s="367"/>
      <c r="M8" s="368"/>
      <c r="N8" s="178"/>
      <c r="O8" s="366" t="s">
        <v>155</v>
      </c>
      <c r="P8" s="367"/>
      <c r="Q8" s="368"/>
      <c r="R8" s="178"/>
      <c r="S8" s="366" t="s">
        <v>155</v>
      </c>
      <c r="T8" s="367"/>
      <c r="U8" s="368"/>
      <c r="V8" s="178"/>
      <c r="W8" s="366" t="s">
        <v>155</v>
      </c>
      <c r="X8" s="367"/>
      <c r="Y8" s="368"/>
      <c r="Z8" s="178"/>
      <c r="AA8" s="366" t="s">
        <v>155</v>
      </c>
      <c r="AB8" s="367"/>
      <c r="AC8" s="368"/>
      <c r="AD8" s="178"/>
      <c r="AE8" s="366" t="s">
        <v>155</v>
      </c>
      <c r="AF8" s="367"/>
      <c r="AG8" s="367"/>
      <c r="AH8" s="368"/>
      <c r="AI8" s="369"/>
      <c r="AJ8" s="178"/>
      <c r="AK8" s="366" t="s">
        <v>155</v>
      </c>
      <c r="AL8" s="367"/>
      <c r="AM8" s="367"/>
      <c r="AN8" s="368"/>
      <c r="AO8" s="178"/>
      <c r="AP8" s="366" t="s">
        <v>155</v>
      </c>
      <c r="AQ8" s="367"/>
      <c r="AR8" s="368"/>
      <c r="AS8" s="178"/>
      <c r="AT8" s="366" t="s">
        <v>155</v>
      </c>
      <c r="AU8" s="367"/>
      <c r="AV8" s="368"/>
      <c r="AW8" s="178"/>
      <c r="AX8" s="366" t="s">
        <v>155</v>
      </c>
      <c r="AY8" s="367"/>
      <c r="AZ8" s="368"/>
      <c r="BA8" s="178"/>
      <c r="BB8" s="366" t="s">
        <v>155</v>
      </c>
      <c r="BC8" s="367"/>
      <c r="BD8" s="368"/>
      <c r="BE8" s="178"/>
      <c r="BF8" s="366" t="s">
        <v>155</v>
      </c>
      <c r="BG8" s="367"/>
      <c r="BH8" s="368"/>
      <c r="BI8" s="178"/>
      <c r="BJ8" s="366" t="s">
        <v>155</v>
      </c>
      <c r="BK8" s="367"/>
      <c r="BL8" s="367"/>
      <c r="BM8" s="368"/>
    </row>
    <row r="9" spans="1:66" ht="45" x14ac:dyDescent="0.25">
      <c r="A9" s="20"/>
      <c r="B9" s="374"/>
      <c r="C9" s="375"/>
      <c r="D9" s="370"/>
      <c r="E9" s="22"/>
      <c r="F9" s="22"/>
      <c r="G9" s="23" t="s">
        <v>156</v>
      </c>
      <c r="H9" s="24" t="s">
        <v>157</v>
      </c>
      <c r="I9" s="24" t="s">
        <v>158</v>
      </c>
      <c r="J9" s="22"/>
      <c r="K9" s="22"/>
      <c r="L9" s="164" t="s">
        <v>156</v>
      </c>
      <c r="M9" s="24" t="s">
        <v>158</v>
      </c>
      <c r="N9" s="22"/>
      <c r="O9" s="22"/>
      <c r="P9" s="23" t="s">
        <v>156</v>
      </c>
      <c r="Q9" s="24" t="s">
        <v>158</v>
      </c>
      <c r="R9" s="22"/>
      <c r="S9" s="22"/>
      <c r="T9" s="23" t="s">
        <v>156</v>
      </c>
      <c r="U9" s="24" t="s">
        <v>158</v>
      </c>
      <c r="V9" s="22"/>
      <c r="W9" s="22"/>
      <c r="X9" s="23" t="s">
        <v>156</v>
      </c>
      <c r="Y9" s="24" t="s">
        <v>158</v>
      </c>
      <c r="Z9" s="22"/>
      <c r="AA9" s="22"/>
      <c r="AB9" s="23" t="s">
        <v>156</v>
      </c>
      <c r="AC9" s="24" t="s">
        <v>158</v>
      </c>
      <c r="AD9" s="22"/>
      <c r="AE9" s="22"/>
      <c r="AF9" s="23" t="s">
        <v>156</v>
      </c>
      <c r="AG9" s="24" t="s">
        <v>157</v>
      </c>
      <c r="AH9" s="24" t="s">
        <v>158</v>
      </c>
      <c r="AI9" s="370"/>
      <c r="AJ9" s="22"/>
      <c r="AK9" s="22"/>
      <c r="AL9" s="23" t="s">
        <v>156</v>
      </c>
      <c r="AM9" s="24" t="s">
        <v>157</v>
      </c>
      <c r="AN9" s="24" t="s">
        <v>158</v>
      </c>
      <c r="AO9" s="22"/>
      <c r="AP9" s="22"/>
      <c r="AQ9" s="23" t="s">
        <v>156</v>
      </c>
      <c r="AR9" s="24" t="s">
        <v>158</v>
      </c>
      <c r="AS9" s="22"/>
      <c r="AT9" s="22"/>
      <c r="AU9" s="23" t="s">
        <v>156</v>
      </c>
      <c r="AV9" s="24" t="s">
        <v>158</v>
      </c>
      <c r="AW9" s="22"/>
      <c r="AX9" s="22"/>
      <c r="AY9" s="23" t="s">
        <v>156</v>
      </c>
      <c r="AZ9" s="24" t="s">
        <v>158</v>
      </c>
      <c r="BA9" s="22"/>
      <c r="BB9" s="22"/>
      <c r="BC9" s="23" t="s">
        <v>156</v>
      </c>
      <c r="BD9" s="24" t="s">
        <v>158</v>
      </c>
      <c r="BE9" s="22"/>
      <c r="BF9" s="22"/>
      <c r="BG9" s="23" t="s">
        <v>156</v>
      </c>
      <c r="BH9" s="24" t="s">
        <v>158</v>
      </c>
      <c r="BI9" s="22"/>
      <c r="BJ9" s="22"/>
      <c r="BK9" s="23" t="s">
        <v>156</v>
      </c>
      <c r="BL9" s="24" t="s">
        <v>157</v>
      </c>
      <c r="BM9" s="24" t="s">
        <v>158</v>
      </c>
    </row>
    <row r="10" spans="1:66" x14ac:dyDescent="0.25">
      <c r="A10" s="20"/>
      <c r="B10" s="25"/>
      <c r="C10" s="26" t="s">
        <v>159</v>
      </c>
      <c r="D10" s="27"/>
      <c r="E10" s="28"/>
      <c r="F10" s="28"/>
      <c r="G10" s="29"/>
      <c r="H10" s="29"/>
      <c r="I10" s="29"/>
      <c r="J10" s="28"/>
      <c r="K10" s="28"/>
      <c r="L10" s="29"/>
      <c r="M10" s="29"/>
      <c r="N10" s="28"/>
      <c r="O10" s="28"/>
      <c r="P10" s="29"/>
      <c r="Q10" s="29"/>
      <c r="R10" s="28"/>
      <c r="S10" s="28"/>
      <c r="T10" s="29"/>
      <c r="U10" s="29"/>
      <c r="V10" s="28"/>
      <c r="W10" s="28"/>
      <c r="X10" s="29"/>
      <c r="Y10" s="29"/>
      <c r="Z10" s="28"/>
      <c r="AA10" s="28"/>
      <c r="AB10" s="29"/>
      <c r="AC10" s="29"/>
      <c r="AD10" s="28"/>
      <c r="AE10" s="28"/>
      <c r="AF10" s="29"/>
      <c r="AG10" s="29"/>
      <c r="AH10" s="29"/>
      <c r="AI10" s="28"/>
      <c r="AJ10" s="28"/>
      <c r="AK10" s="28"/>
      <c r="AL10" s="29"/>
      <c r="AM10" s="29"/>
      <c r="AN10" s="29"/>
      <c r="AO10" s="28"/>
      <c r="AP10" s="28"/>
      <c r="AQ10" s="29"/>
      <c r="AR10" s="29"/>
      <c r="AS10" s="28"/>
      <c r="AT10" s="28"/>
      <c r="AU10" s="29"/>
      <c r="AV10" s="29"/>
      <c r="AW10" s="28"/>
      <c r="AX10" s="28"/>
      <c r="AY10" s="29"/>
      <c r="AZ10" s="29"/>
      <c r="BA10" s="28"/>
      <c r="BB10" s="28"/>
      <c r="BC10" s="29"/>
      <c r="BD10" s="29"/>
      <c r="BE10" s="28"/>
      <c r="BF10" s="28"/>
      <c r="BG10" s="29"/>
      <c r="BH10" s="29"/>
      <c r="BI10" s="28"/>
      <c r="BJ10" s="28"/>
      <c r="BK10" s="29"/>
      <c r="BL10" s="29"/>
      <c r="BM10" s="29"/>
    </row>
    <row r="11" spans="1:66" ht="45" hidden="1" x14ac:dyDescent="0.25">
      <c r="A11" s="20"/>
      <c r="B11" s="30">
        <v>1</v>
      </c>
      <c r="C11" s="31" t="s">
        <v>160</v>
      </c>
      <c r="D11" s="69"/>
      <c r="E11" s="33"/>
      <c r="F11" s="33"/>
      <c r="G11" s="33"/>
      <c r="H11" s="33"/>
      <c r="I11" s="33"/>
      <c r="J11" s="33"/>
      <c r="K11" s="33"/>
      <c r="L11" s="33"/>
      <c r="M11" s="33"/>
      <c r="N11" s="24"/>
      <c r="O11" s="24"/>
      <c r="P11" s="24"/>
      <c r="Q11" s="24"/>
      <c r="R11" s="24"/>
      <c r="S11" s="24"/>
      <c r="T11" s="24"/>
      <c r="U11" s="24"/>
      <c r="V11" s="24"/>
      <c r="W11" s="24"/>
      <c r="X11" s="24"/>
      <c r="Y11" s="24"/>
      <c r="Z11" s="24"/>
      <c r="AA11" s="24"/>
      <c r="AB11" s="24"/>
      <c r="AC11" s="24"/>
      <c r="AD11" s="24"/>
      <c r="AE11" s="24"/>
      <c r="AF11" s="24"/>
      <c r="AG11" s="24"/>
      <c r="AH11" s="24"/>
      <c r="AI11" s="33"/>
      <c r="AJ11" s="33"/>
      <c r="AK11" s="33"/>
      <c r="AL11" s="33"/>
      <c r="AM11" s="33"/>
      <c r="AN11" s="33"/>
      <c r="AO11" s="33"/>
      <c r="AP11" s="33"/>
      <c r="AQ11" s="33"/>
      <c r="AR11" s="33"/>
      <c r="AS11" s="24"/>
      <c r="AT11" s="24"/>
      <c r="AU11" s="24"/>
      <c r="AV11" s="24"/>
      <c r="AW11" s="24"/>
      <c r="AX11" s="24"/>
      <c r="AY11" s="24"/>
      <c r="AZ11" s="24"/>
      <c r="BA11" s="24"/>
      <c r="BB11" s="24"/>
      <c r="BC11" s="24"/>
      <c r="BD11" s="24"/>
      <c r="BE11" s="24"/>
      <c r="BF11" s="24"/>
      <c r="BG11" s="24"/>
      <c r="BH11" s="24"/>
      <c r="BI11" s="24"/>
      <c r="BJ11" s="24"/>
      <c r="BK11" s="24"/>
      <c r="BL11" s="24"/>
      <c r="BM11" s="24"/>
    </row>
    <row r="12" spans="1:66" hidden="1" x14ac:dyDescent="0.25">
      <c r="A12" s="20"/>
      <c r="B12" s="30">
        <v>2</v>
      </c>
      <c r="C12" s="34" t="s">
        <v>161</v>
      </c>
      <c r="D12" s="165"/>
      <c r="E12" s="33"/>
      <c r="F12" s="33"/>
      <c r="G12" s="33"/>
      <c r="H12" s="33"/>
      <c r="I12" s="33"/>
      <c r="J12" s="33"/>
      <c r="K12" s="33"/>
      <c r="L12" s="33"/>
      <c r="M12" s="33"/>
      <c r="N12" s="24"/>
      <c r="O12" s="24"/>
      <c r="P12" s="24"/>
      <c r="Q12" s="24"/>
      <c r="R12" s="24"/>
      <c r="S12" s="24"/>
      <c r="T12" s="24"/>
      <c r="U12" s="24"/>
      <c r="V12" s="24"/>
      <c r="W12" s="24"/>
      <c r="X12" s="24"/>
      <c r="Y12" s="24"/>
      <c r="Z12" s="24"/>
      <c r="AA12" s="24"/>
      <c r="AB12" s="24"/>
      <c r="AC12" s="24"/>
      <c r="AD12" s="24"/>
      <c r="AE12" s="24"/>
      <c r="AF12" s="24"/>
      <c r="AG12" s="24"/>
      <c r="AH12" s="24"/>
      <c r="AI12" s="33"/>
      <c r="AJ12" s="33"/>
      <c r="AK12" s="33"/>
      <c r="AL12" s="33"/>
      <c r="AM12" s="33"/>
      <c r="AN12" s="33"/>
      <c r="AO12" s="33"/>
      <c r="AP12" s="33"/>
      <c r="AQ12" s="33"/>
      <c r="AR12" s="33"/>
      <c r="AS12" s="24"/>
      <c r="AT12" s="24"/>
      <c r="AU12" s="24"/>
      <c r="AV12" s="24"/>
      <c r="AW12" s="24"/>
      <c r="AX12" s="24"/>
      <c r="AY12" s="24"/>
      <c r="AZ12" s="24"/>
      <c r="BA12" s="24"/>
      <c r="BB12" s="24"/>
      <c r="BC12" s="24"/>
      <c r="BD12" s="24"/>
      <c r="BE12" s="24"/>
      <c r="BF12" s="24"/>
      <c r="BG12" s="24"/>
      <c r="BH12" s="24"/>
      <c r="BI12" s="24"/>
      <c r="BJ12" s="24"/>
      <c r="BK12" s="24"/>
      <c r="BL12" s="24"/>
      <c r="BM12" s="24"/>
    </row>
    <row r="13" spans="1:66" hidden="1" x14ac:dyDescent="0.25">
      <c r="A13" s="20"/>
      <c r="B13" s="30">
        <v>3</v>
      </c>
      <c r="C13" s="35" t="s">
        <v>162</v>
      </c>
      <c r="D13" s="166"/>
      <c r="E13" s="33"/>
      <c r="F13" s="33"/>
      <c r="G13" s="33"/>
      <c r="H13" s="33"/>
      <c r="I13" s="33"/>
      <c r="J13" s="33"/>
      <c r="K13" s="33"/>
      <c r="L13" s="33"/>
      <c r="M13" s="33"/>
      <c r="N13" s="24"/>
      <c r="O13" s="24"/>
      <c r="P13" s="24"/>
      <c r="Q13" s="24"/>
      <c r="R13" s="24"/>
      <c r="S13" s="24"/>
      <c r="T13" s="24"/>
      <c r="U13" s="24"/>
      <c r="V13" s="24"/>
      <c r="W13" s="24"/>
      <c r="X13" s="24"/>
      <c r="Y13" s="24"/>
      <c r="Z13" s="24"/>
      <c r="AA13" s="24"/>
      <c r="AB13" s="24"/>
      <c r="AC13" s="24"/>
      <c r="AD13" s="24"/>
      <c r="AE13" s="24"/>
      <c r="AF13" s="24"/>
      <c r="AG13" s="24"/>
      <c r="AH13" s="24"/>
      <c r="AI13" s="33"/>
      <c r="AJ13" s="33"/>
      <c r="AK13" s="33"/>
      <c r="AL13" s="33"/>
      <c r="AM13" s="33"/>
      <c r="AN13" s="33"/>
      <c r="AO13" s="33"/>
      <c r="AP13" s="33"/>
      <c r="AQ13" s="33"/>
      <c r="AR13" s="33"/>
      <c r="AS13" s="24"/>
      <c r="AT13" s="24"/>
      <c r="AU13" s="24"/>
      <c r="AV13" s="24"/>
      <c r="AW13" s="24"/>
      <c r="AX13" s="24"/>
      <c r="AY13" s="24"/>
      <c r="AZ13" s="24"/>
      <c r="BA13" s="24"/>
      <c r="BB13" s="24"/>
      <c r="BC13" s="24"/>
      <c r="BD13" s="24"/>
      <c r="BE13" s="24"/>
      <c r="BF13" s="24"/>
      <c r="BG13" s="24"/>
      <c r="BH13" s="24"/>
      <c r="BI13" s="24"/>
      <c r="BJ13" s="24"/>
      <c r="BK13" s="24"/>
      <c r="BL13" s="24"/>
      <c r="BM13" s="24"/>
    </row>
    <row r="14" spans="1:66" hidden="1" x14ac:dyDescent="0.25">
      <c r="A14" s="20"/>
      <c r="B14" s="30">
        <v>4</v>
      </c>
      <c r="C14" s="36" t="s">
        <v>163</v>
      </c>
      <c r="D14" s="167"/>
      <c r="E14" s="33"/>
      <c r="F14" s="33"/>
      <c r="G14" s="33"/>
      <c r="H14" s="33"/>
      <c r="I14" s="33"/>
      <c r="J14" s="33"/>
      <c r="K14" s="33"/>
      <c r="L14" s="33"/>
      <c r="M14" s="33"/>
      <c r="N14" s="24"/>
      <c r="O14" s="24"/>
      <c r="P14" s="24"/>
      <c r="Q14" s="24"/>
      <c r="R14" s="24"/>
      <c r="S14" s="24"/>
      <c r="T14" s="24"/>
      <c r="U14" s="24"/>
      <c r="V14" s="24"/>
      <c r="W14" s="24"/>
      <c r="X14" s="24"/>
      <c r="Y14" s="24"/>
      <c r="Z14" s="24"/>
      <c r="AA14" s="24"/>
      <c r="AB14" s="24"/>
      <c r="AC14" s="24"/>
      <c r="AD14" s="24"/>
      <c r="AE14" s="24"/>
      <c r="AF14" s="24"/>
      <c r="AG14" s="24"/>
      <c r="AH14" s="24"/>
      <c r="AI14" s="33"/>
      <c r="AJ14" s="33"/>
      <c r="AK14" s="33"/>
      <c r="AL14" s="33"/>
      <c r="AM14" s="33"/>
      <c r="AN14" s="33"/>
      <c r="AO14" s="33"/>
      <c r="AP14" s="33"/>
      <c r="AQ14" s="33"/>
      <c r="AR14" s="33"/>
      <c r="AS14" s="24"/>
      <c r="AT14" s="24"/>
      <c r="AU14" s="24"/>
      <c r="AV14" s="24"/>
      <c r="AW14" s="24"/>
      <c r="AX14" s="24"/>
      <c r="AY14" s="24"/>
      <c r="AZ14" s="24"/>
      <c r="BA14" s="24"/>
      <c r="BB14" s="24"/>
      <c r="BC14" s="24"/>
      <c r="BD14" s="24"/>
      <c r="BE14" s="24"/>
      <c r="BF14" s="24"/>
      <c r="BG14" s="24"/>
      <c r="BH14" s="24"/>
      <c r="BI14" s="24"/>
      <c r="BJ14" s="24"/>
      <c r="BK14" s="24"/>
      <c r="BL14" s="24"/>
      <c r="BM14" s="24"/>
    </row>
    <row r="15" spans="1:66" hidden="1" x14ac:dyDescent="0.25">
      <c r="A15" s="20"/>
      <c r="B15" s="30">
        <v>5</v>
      </c>
      <c r="C15" s="36" t="s">
        <v>164</v>
      </c>
      <c r="D15" s="166"/>
      <c r="E15" s="166"/>
      <c r="F15" s="166"/>
      <c r="G15" s="33"/>
      <c r="H15" s="166"/>
      <c r="I15" s="166"/>
      <c r="J15" s="33"/>
      <c r="K15" s="33"/>
      <c r="L15" s="33"/>
      <c r="M15" s="33"/>
      <c r="N15" s="37"/>
      <c r="O15" s="37"/>
      <c r="P15" s="37"/>
      <c r="Q15" s="37"/>
      <c r="R15" s="37"/>
      <c r="S15" s="37"/>
      <c r="T15" s="37"/>
      <c r="U15" s="37"/>
      <c r="V15" s="37"/>
      <c r="W15" s="37"/>
      <c r="X15" s="37"/>
      <c r="Y15" s="37"/>
      <c r="Z15" s="37"/>
      <c r="AA15" s="37"/>
      <c r="AB15" s="37"/>
      <c r="AC15" s="37"/>
      <c r="AD15" s="37"/>
      <c r="AE15" s="37"/>
      <c r="AF15" s="37"/>
      <c r="AG15" s="37"/>
      <c r="AH15" s="37"/>
      <c r="AI15" s="33"/>
      <c r="AJ15" s="33"/>
      <c r="AK15" s="33"/>
      <c r="AL15" s="33"/>
      <c r="AM15" s="33"/>
      <c r="AN15" s="33"/>
      <c r="AO15" s="33"/>
      <c r="AP15" s="33"/>
      <c r="AQ15" s="33"/>
      <c r="AR15" s="33"/>
      <c r="AS15" s="37"/>
      <c r="AT15" s="37"/>
      <c r="AU15" s="37"/>
      <c r="AV15" s="37"/>
      <c r="AW15" s="37"/>
      <c r="AX15" s="37"/>
      <c r="AY15" s="37"/>
      <c r="AZ15" s="37"/>
      <c r="BA15" s="37"/>
      <c r="BB15" s="37"/>
      <c r="BC15" s="37"/>
      <c r="BD15" s="37"/>
      <c r="BE15" s="37"/>
      <c r="BF15" s="37"/>
      <c r="BG15" s="37"/>
      <c r="BH15" s="37"/>
      <c r="BI15" s="37"/>
      <c r="BJ15" s="37"/>
      <c r="BK15" s="37"/>
      <c r="BL15" s="37"/>
      <c r="BM15" s="37"/>
    </row>
    <row r="16" spans="1:66" hidden="1" x14ac:dyDescent="0.25">
      <c r="A16" s="20"/>
      <c r="B16" s="30">
        <v>6</v>
      </c>
      <c r="C16" s="36" t="s">
        <v>165</v>
      </c>
      <c r="D16" s="166"/>
      <c r="E16" s="166"/>
      <c r="F16" s="166"/>
      <c r="G16" s="29"/>
      <c r="H16" s="167"/>
      <c r="I16" s="167"/>
      <c r="J16" s="33"/>
      <c r="K16" s="33"/>
      <c r="L16" s="29"/>
      <c r="M16" s="33"/>
      <c r="N16" s="24"/>
      <c r="O16" s="24"/>
      <c r="P16" s="29"/>
      <c r="Q16" s="24"/>
      <c r="R16" s="24"/>
      <c r="S16" s="24"/>
      <c r="T16" s="29"/>
      <c r="U16" s="24"/>
      <c r="V16" s="24"/>
      <c r="W16" s="24"/>
      <c r="X16" s="29"/>
      <c r="Y16" s="24"/>
      <c r="Z16" s="24"/>
      <c r="AA16" s="24"/>
      <c r="AB16" s="29"/>
      <c r="AC16" s="24"/>
      <c r="AD16" s="24"/>
      <c r="AE16" s="24"/>
      <c r="AF16" s="29"/>
      <c r="AG16" s="24"/>
      <c r="AH16" s="24"/>
      <c r="AI16" s="33"/>
      <c r="AJ16" s="33"/>
      <c r="AK16" s="33"/>
      <c r="AL16" s="29"/>
      <c r="AM16" s="33"/>
      <c r="AN16" s="33"/>
      <c r="AO16" s="33"/>
      <c r="AP16" s="33"/>
      <c r="AQ16" s="29"/>
      <c r="AR16" s="33"/>
      <c r="AS16" s="24"/>
      <c r="AT16" s="24"/>
      <c r="AU16" s="29"/>
      <c r="AV16" s="24"/>
      <c r="AW16" s="24"/>
      <c r="AX16" s="24"/>
      <c r="AY16" s="29"/>
      <c r="AZ16" s="24"/>
      <c r="BA16" s="24"/>
      <c r="BB16" s="24"/>
      <c r="BC16" s="29"/>
      <c r="BD16" s="24"/>
      <c r="BE16" s="24"/>
      <c r="BF16" s="24"/>
      <c r="BG16" s="29"/>
      <c r="BH16" s="24"/>
      <c r="BI16" s="24"/>
      <c r="BJ16" s="24"/>
      <c r="BK16" s="29"/>
      <c r="BL16" s="24"/>
      <c r="BM16" s="24"/>
    </row>
    <row r="17" spans="1:65" hidden="1" x14ac:dyDescent="0.25">
      <c r="A17" s="20"/>
      <c r="B17" s="30">
        <v>7</v>
      </c>
      <c r="C17" s="35" t="s">
        <v>166</v>
      </c>
      <c r="D17" s="166"/>
      <c r="E17" s="166"/>
      <c r="F17" s="166"/>
      <c r="G17" s="33"/>
      <c r="H17" s="166"/>
      <c r="I17" s="166"/>
      <c r="J17" s="33"/>
      <c r="K17" s="33"/>
      <c r="L17" s="33"/>
      <c r="M17" s="33"/>
      <c r="N17" s="24"/>
      <c r="O17" s="24"/>
      <c r="P17" s="24"/>
      <c r="Q17" s="24"/>
      <c r="R17" s="24"/>
      <c r="S17" s="24"/>
      <c r="T17" s="24"/>
      <c r="U17" s="24"/>
      <c r="V17" s="24"/>
      <c r="W17" s="24"/>
      <c r="X17" s="24"/>
      <c r="Y17" s="24"/>
      <c r="Z17" s="24"/>
      <c r="AA17" s="24"/>
      <c r="AB17" s="24"/>
      <c r="AC17" s="24"/>
      <c r="AD17" s="24"/>
      <c r="AE17" s="24"/>
      <c r="AF17" s="24"/>
      <c r="AG17" s="24"/>
      <c r="AH17" s="24"/>
      <c r="AI17" s="33"/>
      <c r="AJ17" s="33"/>
      <c r="AK17" s="33"/>
      <c r="AL17" s="33"/>
      <c r="AM17" s="33"/>
      <c r="AN17" s="33"/>
      <c r="AO17" s="33"/>
      <c r="AP17" s="33"/>
      <c r="AQ17" s="33"/>
      <c r="AR17" s="33"/>
      <c r="AS17" s="24"/>
      <c r="AT17" s="24"/>
      <c r="AU17" s="24"/>
      <c r="AV17" s="24"/>
      <c r="AW17" s="24"/>
      <c r="AX17" s="24"/>
      <c r="AY17" s="24"/>
      <c r="AZ17" s="24"/>
      <c r="BA17" s="24"/>
      <c r="BB17" s="24"/>
      <c r="BC17" s="24"/>
      <c r="BD17" s="24"/>
      <c r="BE17" s="24"/>
      <c r="BF17" s="24"/>
      <c r="BG17" s="24"/>
      <c r="BH17" s="24"/>
      <c r="BI17" s="24"/>
      <c r="BJ17" s="24"/>
      <c r="BK17" s="24"/>
      <c r="BL17" s="24"/>
      <c r="BM17" s="24"/>
    </row>
    <row r="18" spans="1:65" hidden="1" x14ac:dyDescent="0.25">
      <c r="A18" s="20"/>
      <c r="B18" s="30">
        <v>8</v>
      </c>
      <c r="C18" s="36" t="s">
        <v>167</v>
      </c>
      <c r="D18" s="167"/>
      <c r="E18" s="33"/>
      <c r="F18" s="33"/>
      <c r="G18" s="33"/>
      <c r="H18" s="33"/>
      <c r="I18" s="33"/>
      <c r="J18" s="33"/>
      <c r="K18" s="33"/>
      <c r="L18" s="33"/>
      <c r="M18" s="33"/>
      <c r="N18" s="24"/>
      <c r="O18" s="24"/>
      <c r="P18" s="24"/>
      <c r="Q18" s="24"/>
      <c r="R18" s="24"/>
      <c r="S18" s="24"/>
      <c r="T18" s="24"/>
      <c r="U18" s="24"/>
      <c r="V18" s="24"/>
      <c r="W18" s="24"/>
      <c r="X18" s="24"/>
      <c r="Y18" s="24"/>
      <c r="Z18" s="24"/>
      <c r="AA18" s="24"/>
      <c r="AB18" s="24"/>
      <c r="AC18" s="24"/>
      <c r="AD18" s="24"/>
      <c r="AE18" s="24"/>
      <c r="AF18" s="24"/>
      <c r="AG18" s="24"/>
      <c r="AH18" s="24"/>
      <c r="AI18" s="33"/>
      <c r="AJ18" s="33"/>
      <c r="AK18" s="33"/>
      <c r="AL18" s="33"/>
      <c r="AM18" s="33"/>
      <c r="AN18" s="33"/>
      <c r="AO18" s="33"/>
      <c r="AP18" s="33"/>
      <c r="AQ18" s="33"/>
      <c r="AR18" s="33"/>
      <c r="AS18" s="24"/>
      <c r="AT18" s="24"/>
      <c r="AU18" s="24"/>
      <c r="AV18" s="24"/>
      <c r="AW18" s="24"/>
      <c r="AX18" s="24"/>
      <c r="AY18" s="24"/>
      <c r="AZ18" s="24"/>
      <c r="BA18" s="24"/>
      <c r="BB18" s="24"/>
      <c r="BC18" s="24"/>
      <c r="BD18" s="24"/>
      <c r="BE18" s="24"/>
      <c r="BF18" s="24"/>
      <c r="BG18" s="24"/>
      <c r="BH18" s="24"/>
      <c r="BI18" s="24"/>
      <c r="BJ18" s="24"/>
      <c r="BK18" s="24"/>
      <c r="BL18" s="24"/>
      <c r="BM18" s="24"/>
    </row>
    <row r="19" spans="1:65" hidden="1" x14ac:dyDescent="0.25">
      <c r="A19" s="20"/>
      <c r="B19" s="30">
        <v>9</v>
      </c>
      <c r="C19" s="38" t="s">
        <v>168</v>
      </c>
      <c r="D19" s="168"/>
      <c r="E19" s="33"/>
      <c r="F19" s="33"/>
      <c r="G19" s="33"/>
      <c r="H19" s="33"/>
      <c r="I19" s="33"/>
      <c r="J19" s="33"/>
      <c r="K19" s="33"/>
      <c r="L19" s="33"/>
      <c r="M19" s="33"/>
      <c r="N19" s="24"/>
      <c r="O19" s="24"/>
      <c r="P19" s="24"/>
      <c r="Q19" s="24"/>
      <c r="R19" s="24"/>
      <c r="S19" s="24"/>
      <c r="T19" s="24"/>
      <c r="U19" s="24"/>
      <c r="V19" s="24"/>
      <c r="W19" s="24"/>
      <c r="X19" s="24"/>
      <c r="Y19" s="24"/>
      <c r="Z19" s="24"/>
      <c r="AA19" s="24"/>
      <c r="AB19" s="24"/>
      <c r="AC19" s="24"/>
      <c r="AD19" s="24"/>
      <c r="AE19" s="24"/>
      <c r="AF19" s="24"/>
      <c r="AG19" s="24"/>
      <c r="AH19" s="24"/>
      <c r="AI19" s="33"/>
      <c r="AJ19" s="33"/>
      <c r="AK19" s="33"/>
      <c r="AL19" s="33"/>
      <c r="AM19" s="33"/>
      <c r="AN19" s="33"/>
      <c r="AO19" s="33"/>
      <c r="AP19" s="33"/>
      <c r="AQ19" s="33"/>
      <c r="AR19" s="33"/>
      <c r="AS19" s="24"/>
      <c r="AT19" s="24"/>
      <c r="AU19" s="24"/>
      <c r="AV19" s="24"/>
      <c r="AW19" s="24"/>
      <c r="AX19" s="24"/>
      <c r="AY19" s="24"/>
      <c r="AZ19" s="24"/>
      <c r="BA19" s="24"/>
      <c r="BB19" s="24"/>
      <c r="BC19" s="24"/>
      <c r="BD19" s="24"/>
      <c r="BE19" s="24"/>
      <c r="BF19" s="24"/>
      <c r="BG19" s="24"/>
      <c r="BH19" s="24"/>
      <c r="BI19" s="24"/>
      <c r="BJ19" s="24"/>
      <c r="BK19" s="24"/>
      <c r="BL19" s="24"/>
      <c r="BM19" s="24"/>
    </row>
    <row r="20" spans="1:65" s="41" customFormat="1" hidden="1" x14ac:dyDescent="0.25">
      <c r="A20" s="39"/>
      <c r="B20" s="40">
        <v>10</v>
      </c>
      <c r="C20" s="38" t="s">
        <v>169</v>
      </c>
      <c r="D20" s="168"/>
      <c r="E20" s="33"/>
      <c r="F20" s="33"/>
      <c r="G20" s="33"/>
      <c r="H20" s="33"/>
      <c r="I20" s="33"/>
      <c r="J20" s="33"/>
      <c r="K20" s="33"/>
      <c r="L20" s="33"/>
      <c r="M20" s="33"/>
      <c r="N20" s="37"/>
      <c r="O20" s="37"/>
      <c r="P20" s="37"/>
      <c r="Q20" s="37"/>
      <c r="R20" s="37"/>
      <c r="S20" s="37"/>
      <c r="T20" s="37"/>
      <c r="U20" s="37"/>
      <c r="V20" s="37"/>
      <c r="W20" s="37"/>
      <c r="X20" s="37"/>
      <c r="Y20" s="37"/>
      <c r="Z20" s="37"/>
      <c r="AA20" s="37"/>
      <c r="AB20" s="37"/>
      <c r="AC20" s="37"/>
      <c r="AD20" s="37"/>
      <c r="AE20" s="37"/>
      <c r="AF20" s="37"/>
      <c r="AG20" s="37"/>
      <c r="AH20" s="37"/>
      <c r="AI20" s="33"/>
      <c r="AJ20" s="33"/>
      <c r="AK20" s="33"/>
      <c r="AL20" s="33"/>
      <c r="AM20" s="33"/>
      <c r="AN20" s="33"/>
      <c r="AO20" s="33"/>
      <c r="AP20" s="33"/>
      <c r="AQ20" s="33"/>
      <c r="AR20" s="33"/>
      <c r="AS20" s="37"/>
      <c r="AT20" s="37"/>
      <c r="AU20" s="37"/>
      <c r="AV20" s="37"/>
      <c r="AW20" s="37"/>
      <c r="AX20" s="37"/>
      <c r="AY20" s="37"/>
      <c r="AZ20" s="37"/>
      <c r="BA20" s="37"/>
      <c r="BB20" s="37"/>
      <c r="BC20" s="37"/>
      <c r="BD20" s="37"/>
      <c r="BE20" s="37"/>
      <c r="BF20" s="37"/>
      <c r="BG20" s="37"/>
      <c r="BH20" s="37"/>
      <c r="BI20" s="37"/>
      <c r="BJ20" s="37"/>
      <c r="BK20" s="37"/>
      <c r="BL20" s="37"/>
      <c r="BM20" s="37"/>
    </row>
    <row r="21" spans="1:65" hidden="1" x14ac:dyDescent="0.25">
      <c r="A21" s="20"/>
      <c r="B21" s="30">
        <v>11</v>
      </c>
      <c r="C21" s="38" t="s">
        <v>165</v>
      </c>
      <c r="D21" s="168"/>
      <c r="E21" s="33"/>
      <c r="F21" s="33"/>
      <c r="G21" s="29"/>
      <c r="H21" s="33"/>
      <c r="I21" s="33"/>
      <c r="J21" s="33"/>
      <c r="K21" s="33"/>
      <c r="L21" s="29"/>
      <c r="M21" s="33"/>
      <c r="N21" s="24"/>
      <c r="O21" s="24"/>
      <c r="P21" s="29"/>
      <c r="Q21" s="24"/>
      <c r="R21" s="24"/>
      <c r="S21" s="24"/>
      <c r="T21" s="29"/>
      <c r="U21" s="24"/>
      <c r="V21" s="24"/>
      <c r="W21" s="24"/>
      <c r="X21" s="29"/>
      <c r="Y21" s="24"/>
      <c r="Z21" s="24"/>
      <c r="AA21" s="24"/>
      <c r="AB21" s="29"/>
      <c r="AC21" s="24"/>
      <c r="AD21" s="24"/>
      <c r="AE21" s="24"/>
      <c r="AF21" s="29"/>
      <c r="AG21" s="24"/>
      <c r="AH21" s="24"/>
      <c r="AI21" s="33"/>
      <c r="AJ21" s="33"/>
      <c r="AK21" s="33"/>
      <c r="AL21" s="29"/>
      <c r="AM21" s="33"/>
      <c r="AN21" s="33"/>
      <c r="AO21" s="33"/>
      <c r="AP21" s="33"/>
      <c r="AQ21" s="29"/>
      <c r="AR21" s="33"/>
      <c r="AS21" s="24"/>
      <c r="AT21" s="24"/>
      <c r="AU21" s="29"/>
      <c r="AV21" s="24"/>
      <c r="AW21" s="24"/>
      <c r="AX21" s="24"/>
      <c r="AY21" s="29"/>
      <c r="AZ21" s="24"/>
      <c r="BA21" s="24"/>
      <c r="BB21" s="24"/>
      <c r="BC21" s="29"/>
      <c r="BD21" s="24"/>
      <c r="BE21" s="24"/>
      <c r="BF21" s="24"/>
      <c r="BG21" s="29"/>
      <c r="BH21" s="24"/>
      <c r="BI21" s="24"/>
      <c r="BJ21" s="24"/>
      <c r="BK21" s="29"/>
      <c r="BL21" s="24"/>
      <c r="BM21" s="24"/>
    </row>
    <row r="22" spans="1:65" hidden="1" x14ac:dyDescent="0.25">
      <c r="A22" s="20"/>
      <c r="B22" s="30">
        <v>12</v>
      </c>
      <c r="C22" s="36" t="s">
        <v>170</v>
      </c>
      <c r="D22" s="167"/>
      <c r="E22" s="33"/>
      <c r="F22" s="33"/>
      <c r="G22" s="33"/>
      <c r="H22" s="33"/>
      <c r="I22" s="33"/>
      <c r="J22" s="33"/>
      <c r="K22" s="33"/>
      <c r="L22" s="33"/>
      <c r="M22" s="33"/>
      <c r="N22" s="24"/>
      <c r="O22" s="24"/>
      <c r="P22" s="24"/>
      <c r="Q22" s="24"/>
      <c r="R22" s="24"/>
      <c r="S22" s="24"/>
      <c r="T22" s="24"/>
      <c r="U22" s="24"/>
      <c r="V22" s="24"/>
      <c r="W22" s="24"/>
      <c r="X22" s="24"/>
      <c r="Y22" s="24"/>
      <c r="Z22" s="24"/>
      <c r="AA22" s="24"/>
      <c r="AB22" s="24"/>
      <c r="AC22" s="24"/>
      <c r="AD22" s="24"/>
      <c r="AE22" s="24"/>
      <c r="AF22" s="24"/>
      <c r="AG22" s="24"/>
      <c r="AH22" s="24"/>
      <c r="AI22" s="33"/>
      <c r="AJ22" s="33"/>
      <c r="AK22" s="33"/>
      <c r="AL22" s="33"/>
      <c r="AM22" s="33"/>
      <c r="AN22" s="33"/>
      <c r="AO22" s="33"/>
      <c r="AP22" s="33"/>
      <c r="AQ22" s="33"/>
      <c r="AR22" s="33"/>
      <c r="AS22" s="24"/>
      <c r="AT22" s="24"/>
      <c r="AU22" s="24"/>
      <c r="AV22" s="24"/>
      <c r="AW22" s="24"/>
      <c r="AX22" s="24"/>
      <c r="AY22" s="24"/>
      <c r="AZ22" s="24"/>
      <c r="BA22" s="24"/>
      <c r="BB22" s="24"/>
      <c r="BC22" s="24"/>
      <c r="BD22" s="24"/>
      <c r="BE22" s="24"/>
      <c r="BF22" s="24"/>
      <c r="BG22" s="24"/>
      <c r="BH22" s="24"/>
      <c r="BI22" s="24"/>
      <c r="BJ22" s="24"/>
      <c r="BK22" s="24"/>
      <c r="BL22" s="24"/>
      <c r="BM22" s="24"/>
    </row>
    <row r="23" spans="1:65" hidden="1" x14ac:dyDescent="0.25">
      <c r="A23" s="20"/>
      <c r="B23" s="30">
        <v>13</v>
      </c>
      <c r="C23" s="38" t="s">
        <v>168</v>
      </c>
      <c r="D23" s="168"/>
      <c r="E23" s="33"/>
      <c r="F23" s="33"/>
      <c r="G23" s="33"/>
      <c r="H23" s="33"/>
      <c r="I23" s="33"/>
      <c r="J23" s="33"/>
      <c r="K23" s="33"/>
      <c r="L23" s="33"/>
      <c r="M23" s="33"/>
      <c r="N23" s="24"/>
      <c r="O23" s="24"/>
      <c r="P23" s="24"/>
      <c r="Q23" s="24"/>
      <c r="R23" s="24"/>
      <c r="S23" s="24"/>
      <c r="T23" s="24"/>
      <c r="U23" s="24"/>
      <c r="V23" s="24"/>
      <c r="W23" s="24"/>
      <c r="X23" s="24"/>
      <c r="Y23" s="24"/>
      <c r="Z23" s="24"/>
      <c r="AA23" s="24"/>
      <c r="AB23" s="24"/>
      <c r="AC23" s="24"/>
      <c r="AD23" s="24"/>
      <c r="AE23" s="24"/>
      <c r="AF23" s="24"/>
      <c r="AG23" s="24"/>
      <c r="AH23" s="24"/>
      <c r="AI23" s="33"/>
      <c r="AJ23" s="33"/>
      <c r="AK23" s="33"/>
      <c r="AL23" s="33"/>
      <c r="AM23" s="33"/>
      <c r="AN23" s="33"/>
      <c r="AO23" s="33"/>
      <c r="AP23" s="33"/>
      <c r="AQ23" s="33"/>
      <c r="AR23" s="33"/>
      <c r="AS23" s="24"/>
      <c r="AT23" s="24"/>
      <c r="AU23" s="24"/>
      <c r="AV23" s="24"/>
      <c r="AW23" s="24"/>
      <c r="AX23" s="24"/>
      <c r="AY23" s="24"/>
      <c r="AZ23" s="24"/>
      <c r="BA23" s="24"/>
      <c r="BB23" s="24"/>
      <c r="BC23" s="24"/>
      <c r="BD23" s="24"/>
      <c r="BE23" s="24"/>
      <c r="BF23" s="24"/>
      <c r="BG23" s="24"/>
      <c r="BH23" s="24"/>
      <c r="BI23" s="24"/>
      <c r="BJ23" s="24"/>
      <c r="BK23" s="24"/>
      <c r="BL23" s="24"/>
      <c r="BM23" s="24"/>
    </row>
    <row r="24" spans="1:65" s="41" customFormat="1" hidden="1" x14ac:dyDescent="0.25">
      <c r="A24" s="39"/>
      <c r="B24" s="40">
        <v>14</v>
      </c>
      <c r="C24" s="36" t="s">
        <v>164</v>
      </c>
      <c r="D24" s="168"/>
      <c r="E24" s="33"/>
      <c r="F24" s="33"/>
      <c r="G24" s="33"/>
      <c r="H24" s="33"/>
      <c r="I24" s="33"/>
      <c r="J24" s="33"/>
      <c r="K24" s="33"/>
      <c r="L24" s="33"/>
      <c r="M24" s="33"/>
      <c r="N24" s="37"/>
      <c r="O24" s="37"/>
      <c r="P24" s="37"/>
      <c r="Q24" s="37"/>
      <c r="R24" s="37"/>
      <c r="S24" s="37"/>
      <c r="T24" s="37"/>
      <c r="U24" s="37"/>
      <c r="V24" s="37"/>
      <c r="W24" s="37"/>
      <c r="X24" s="37"/>
      <c r="Y24" s="37"/>
      <c r="Z24" s="37"/>
      <c r="AA24" s="37"/>
      <c r="AB24" s="37"/>
      <c r="AC24" s="37"/>
      <c r="AD24" s="37"/>
      <c r="AE24" s="37"/>
      <c r="AF24" s="37"/>
      <c r="AG24" s="37"/>
      <c r="AH24" s="37"/>
      <c r="AI24" s="33"/>
      <c r="AJ24" s="33"/>
      <c r="AK24" s="33"/>
      <c r="AL24" s="33"/>
      <c r="AM24" s="33"/>
      <c r="AN24" s="33"/>
      <c r="AO24" s="33"/>
      <c r="AP24" s="33"/>
      <c r="AQ24" s="33"/>
      <c r="AR24" s="33"/>
      <c r="AS24" s="37"/>
      <c r="AT24" s="37"/>
      <c r="AU24" s="37"/>
      <c r="AV24" s="37"/>
      <c r="AW24" s="37"/>
      <c r="AX24" s="37"/>
      <c r="AY24" s="37"/>
      <c r="AZ24" s="37"/>
      <c r="BA24" s="37"/>
      <c r="BB24" s="37"/>
      <c r="BC24" s="37"/>
      <c r="BD24" s="37"/>
      <c r="BE24" s="37"/>
      <c r="BF24" s="37"/>
      <c r="BG24" s="37"/>
      <c r="BH24" s="37"/>
      <c r="BI24" s="37"/>
      <c r="BJ24" s="37"/>
      <c r="BK24" s="37"/>
      <c r="BL24" s="37"/>
      <c r="BM24" s="37"/>
    </row>
    <row r="25" spans="1:65" hidden="1" x14ac:dyDescent="0.25">
      <c r="A25" s="20"/>
      <c r="B25" s="30">
        <v>15</v>
      </c>
      <c r="C25" s="36" t="s">
        <v>165</v>
      </c>
      <c r="D25" s="168"/>
      <c r="E25" s="33"/>
      <c r="F25" s="33"/>
      <c r="G25" s="29"/>
      <c r="H25" s="33"/>
      <c r="I25" s="33"/>
      <c r="J25" s="33"/>
      <c r="K25" s="33"/>
      <c r="L25" s="29"/>
      <c r="M25" s="33"/>
      <c r="N25" s="24"/>
      <c r="O25" s="24"/>
      <c r="P25" s="29"/>
      <c r="Q25" s="24"/>
      <c r="R25" s="24"/>
      <c r="S25" s="24"/>
      <c r="T25" s="29"/>
      <c r="U25" s="24"/>
      <c r="V25" s="24"/>
      <c r="W25" s="24"/>
      <c r="X25" s="29"/>
      <c r="Y25" s="24"/>
      <c r="Z25" s="24"/>
      <c r="AA25" s="24"/>
      <c r="AB25" s="29"/>
      <c r="AC25" s="24"/>
      <c r="AD25" s="24"/>
      <c r="AE25" s="24"/>
      <c r="AF25" s="29"/>
      <c r="AG25" s="24"/>
      <c r="AH25" s="24"/>
      <c r="AI25" s="33"/>
      <c r="AJ25" s="33"/>
      <c r="AK25" s="33"/>
      <c r="AL25" s="29"/>
      <c r="AM25" s="33"/>
      <c r="AN25" s="33"/>
      <c r="AO25" s="33"/>
      <c r="AP25" s="33"/>
      <c r="AQ25" s="29"/>
      <c r="AR25" s="33"/>
      <c r="AS25" s="24"/>
      <c r="AT25" s="24"/>
      <c r="AU25" s="29"/>
      <c r="AV25" s="24"/>
      <c r="AW25" s="24"/>
      <c r="AX25" s="24"/>
      <c r="AY25" s="29"/>
      <c r="AZ25" s="24"/>
      <c r="BA25" s="24"/>
      <c r="BB25" s="24"/>
      <c r="BC25" s="29"/>
      <c r="BD25" s="24"/>
      <c r="BE25" s="24"/>
      <c r="BF25" s="24"/>
      <c r="BG25" s="29"/>
      <c r="BH25" s="24"/>
      <c r="BI25" s="24"/>
      <c r="BJ25" s="24"/>
      <c r="BK25" s="29"/>
      <c r="BL25" s="24"/>
      <c r="BM25" s="24"/>
    </row>
    <row r="26" spans="1:65" hidden="1" x14ac:dyDescent="0.25">
      <c r="A26" s="20"/>
      <c r="B26" s="30">
        <v>16</v>
      </c>
      <c r="C26" s="36" t="s">
        <v>171</v>
      </c>
      <c r="D26" s="167"/>
      <c r="E26" s="33"/>
      <c r="F26" s="33"/>
      <c r="G26" s="33"/>
      <c r="H26" s="33"/>
      <c r="I26" s="33"/>
      <c r="J26" s="33"/>
      <c r="K26" s="33"/>
      <c r="L26" s="33"/>
      <c r="M26" s="33"/>
      <c r="N26" s="24"/>
      <c r="O26" s="24"/>
      <c r="P26" s="24"/>
      <c r="Q26" s="24"/>
      <c r="R26" s="24"/>
      <c r="S26" s="24"/>
      <c r="T26" s="24"/>
      <c r="U26" s="24"/>
      <c r="V26" s="24"/>
      <c r="W26" s="24"/>
      <c r="X26" s="24"/>
      <c r="Y26" s="24"/>
      <c r="Z26" s="24"/>
      <c r="AA26" s="24"/>
      <c r="AB26" s="24"/>
      <c r="AC26" s="24"/>
      <c r="AD26" s="24"/>
      <c r="AE26" s="24"/>
      <c r="AF26" s="24"/>
      <c r="AG26" s="24"/>
      <c r="AH26" s="24"/>
      <c r="AI26" s="33"/>
      <c r="AJ26" s="33"/>
      <c r="AK26" s="33"/>
      <c r="AL26" s="33"/>
      <c r="AM26" s="33"/>
      <c r="AN26" s="33"/>
      <c r="AO26" s="33"/>
      <c r="AP26" s="33"/>
      <c r="AQ26" s="33"/>
      <c r="AR26" s="33"/>
      <c r="AS26" s="24"/>
      <c r="AT26" s="24"/>
      <c r="AU26" s="24"/>
      <c r="AV26" s="24"/>
      <c r="AW26" s="24"/>
      <c r="AX26" s="24"/>
      <c r="AY26" s="24"/>
      <c r="AZ26" s="24"/>
      <c r="BA26" s="24"/>
      <c r="BB26" s="24"/>
      <c r="BC26" s="24"/>
      <c r="BD26" s="24"/>
      <c r="BE26" s="24"/>
      <c r="BF26" s="24"/>
      <c r="BG26" s="24"/>
      <c r="BH26" s="24"/>
      <c r="BI26" s="24"/>
      <c r="BJ26" s="24"/>
      <c r="BK26" s="24"/>
      <c r="BL26" s="24"/>
      <c r="BM26" s="24"/>
    </row>
    <row r="27" spans="1:65" hidden="1" x14ac:dyDescent="0.25">
      <c r="A27" s="20"/>
      <c r="B27" s="30">
        <v>17</v>
      </c>
      <c r="C27" s="36" t="s">
        <v>163</v>
      </c>
      <c r="D27" s="168"/>
      <c r="E27" s="33"/>
      <c r="F27" s="33"/>
      <c r="G27" s="33"/>
      <c r="H27" s="33"/>
      <c r="I27" s="33"/>
      <c r="J27" s="33"/>
      <c r="K27" s="33"/>
      <c r="L27" s="33"/>
      <c r="M27" s="33"/>
      <c r="N27" s="24"/>
      <c r="O27" s="24"/>
      <c r="P27" s="24"/>
      <c r="Q27" s="24"/>
      <c r="R27" s="24"/>
      <c r="S27" s="24"/>
      <c r="T27" s="24"/>
      <c r="U27" s="24"/>
      <c r="V27" s="24"/>
      <c r="W27" s="24"/>
      <c r="X27" s="24"/>
      <c r="Y27" s="24"/>
      <c r="Z27" s="24"/>
      <c r="AA27" s="24"/>
      <c r="AB27" s="24"/>
      <c r="AC27" s="24"/>
      <c r="AD27" s="24"/>
      <c r="AE27" s="24"/>
      <c r="AF27" s="24"/>
      <c r="AG27" s="24"/>
      <c r="AH27" s="24"/>
      <c r="AI27" s="33"/>
      <c r="AJ27" s="33"/>
      <c r="AK27" s="33"/>
      <c r="AL27" s="33"/>
      <c r="AM27" s="33"/>
      <c r="AN27" s="33"/>
      <c r="AO27" s="33"/>
      <c r="AP27" s="33"/>
      <c r="AQ27" s="33"/>
      <c r="AR27" s="33"/>
      <c r="AS27" s="24"/>
      <c r="AT27" s="24"/>
      <c r="AU27" s="24"/>
      <c r="AV27" s="24"/>
      <c r="AW27" s="24"/>
      <c r="AX27" s="24"/>
      <c r="AY27" s="24"/>
      <c r="AZ27" s="24"/>
      <c r="BA27" s="24"/>
      <c r="BB27" s="24"/>
      <c r="BC27" s="24"/>
      <c r="BD27" s="24"/>
      <c r="BE27" s="24"/>
      <c r="BF27" s="24"/>
      <c r="BG27" s="24"/>
      <c r="BH27" s="24"/>
      <c r="BI27" s="24"/>
      <c r="BJ27" s="24"/>
      <c r="BK27" s="24"/>
      <c r="BL27" s="24"/>
      <c r="BM27" s="24"/>
    </row>
    <row r="28" spans="1:65" s="41" customFormat="1" hidden="1" x14ac:dyDescent="0.25">
      <c r="A28" s="39"/>
      <c r="B28" s="40">
        <v>18</v>
      </c>
      <c r="C28" s="36" t="s">
        <v>164</v>
      </c>
      <c r="D28" s="168"/>
      <c r="E28" s="33"/>
      <c r="F28" s="33"/>
      <c r="G28" s="33"/>
      <c r="H28" s="33"/>
      <c r="I28" s="33"/>
      <c r="J28" s="33"/>
      <c r="K28" s="33"/>
      <c r="L28" s="33"/>
      <c r="M28" s="33"/>
      <c r="N28" s="37"/>
      <c r="O28" s="37"/>
      <c r="P28" s="37"/>
      <c r="Q28" s="37"/>
      <c r="R28" s="37"/>
      <c r="S28" s="37"/>
      <c r="T28" s="37"/>
      <c r="U28" s="37"/>
      <c r="V28" s="37"/>
      <c r="W28" s="37"/>
      <c r="X28" s="37"/>
      <c r="Y28" s="37"/>
      <c r="Z28" s="37"/>
      <c r="AA28" s="37"/>
      <c r="AB28" s="37"/>
      <c r="AC28" s="37"/>
      <c r="AD28" s="37"/>
      <c r="AE28" s="37"/>
      <c r="AF28" s="37"/>
      <c r="AG28" s="37"/>
      <c r="AH28" s="37"/>
      <c r="AI28" s="33"/>
      <c r="AJ28" s="33"/>
      <c r="AK28" s="33"/>
      <c r="AL28" s="33"/>
      <c r="AM28" s="33"/>
      <c r="AN28" s="33"/>
      <c r="AO28" s="33"/>
      <c r="AP28" s="33"/>
      <c r="AQ28" s="33"/>
      <c r="AR28" s="33"/>
      <c r="AS28" s="37"/>
      <c r="AT28" s="37"/>
      <c r="AU28" s="37"/>
      <c r="AV28" s="37"/>
      <c r="AW28" s="37"/>
      <c r="AX28" s="37"/>
      <c r="AY28" s="37"/>
      <c r="AZ28" s="37"/>
      <c r="BA28" s="37"/>
      <c r="BB28" s="37"/>
      <c r="BC28" s="37"/>
      <c r="BD28" s="37"/>
      <c r="BE28" s="37"/>
      <c r="BF28" s="37"/>
      <c r="BG28" s="37"/>
      <c r="BH28" s="37"/>
      <c r="BI28" s="37"/>
      <c r="BJ28" s="37"/>
      <c r="BK28" s="37"/>
      <c r="BL28" s="37"/>
      <c r="BM28" s="37"/>
    </row>
    <row r="29" spans="1:65" hidden="1" x14ac:dyDescent="0.25">
      <c r="A29" s="20"/>
      <c r="B29" s="30">
        <v>19</v>
      </c>
      <c r="C29" s="36" t="s">
        <v>165</v>
      </c>
      <c r="D29" s="168"/>
      <c r="E29" s="33"/>
      <c r="F29" s="33"/>
      <c r="G29" s="29"/>
      <c r="H29" s="33"/>
      <c r="I29" s="33"/>
      <c r="J29" s="33"/>
      <c r="K29" s="33"/>
      <c r="L29" s="29"/>
      <c r="M29" s="33"/>
      <c r="N29" s="24"/>
      <c r="O29" s="24"/>
      <c r="P29" s="29"/>
      <c r="Q29" s="24"/>
      <c r="R29" s="24"/>
      <c r="S29" s="24"/>
      <c r="T29" s="29"/>
      <c r="U29" s="24"/>
      <c r="V29" s="24"/>
      <c r="W29" s="24"/>
      <c r="X29" s="29"/>
      <c r="Y29" s="24"/>
      <c r="Z29" s="24"/>
      <c r="AA29" s="24"/>
      <c r="AB29" s="29"/>
      <c r="AC29" s="24"/>
      <c r="AD29" s="24"/>
      <c r="AE29" s="24"/>
      <c r="AF29" s="29"/>
      <c r="AG29" s="24"/>
      <c r="AH29" s="24"/>
      <c r="AI29" s="33"/>
      <c r="AJ29" s="33"/>
      <c r="AK29" s="33"/>
      <c r="AL29" s="29"/>
      <c r="AM29" s="33"/>
      <c r="AN29" s="33"/>
      <c r="AO29" s="33"/>
      <c r="AP29" s="33"/>
      <c r="AQ29" s="29"/>
      <c r="AR29" s="33"/>
      <c r="AS29" s="24"/>
      <c r="AT29" s="24"/>
      <c r="AU29" s="29"/>
      <c r="AV29" s="24"/>
      <c r="AW29" s="24"/>
      <c r="AX29" s="24"/>
      <c r="AY29" s="29"/>
      <c r="AZ29" s="24"/>
      <c r="BA29" s="24"/>
      <c r="BB29" s="24"/>
      <c r="BC29" s="29"/>
      <c r="BD29" s="24"/>
      <c r="BE29" s="24"/>
      <c r="BF29" s="24"/>
      <c r="BG29" s="29"/>
      <c r="BH29" s="24"/>
      <c r="BI29" s="24"/>
      <c r="BJ29" s="24"/>
      <c r="BK29" s="29"/>
      <c r="BL29" s="24"/>
      <c r="BM29" s="24"/>
    </row>
    <row r="30" spans="1:65" hidden="1" x14ac:dyDescent="0.25">
      <c r="A30" s="20"/>
      <c r="B30" s="30">
        <v>20</v>
      </c>
      <c r="C30" s="34" t="s">
        <v>172</v>
      </c>
      <c r="D30" s="165"/>
      <c r="E30" s="33"/>
      <c r="F30" s="33"/>
      <c r="G30" s="33"/>
      <c r="H30" s="33"/>
      <c r="I30" s="33"/>
      <c r="J30" s="33"/>
      <c r="K30" s="33"/>
      <c r="L30" s="33"/>
      <c r="M30" s="33"/>
      <c r="N30" s="24"/>
      <c r="O30" s="24"/>
      <c r="P30" s="24"/>
      <c r="Q30" s="24"/>
      <c r="R30" s="24"/>
      <c r="S30" s="24"/>
      <c r="T30" s="24"/>
      <c r="U30" s="24"/>
      <c r="V30" s="24"/>
      <c r="W30" s="24"/>
      <c r="X30" s="24"/>
      <c r="Y30" s="24"/>
      <c r="Z30" s="24"/>
      <c r="AA30" s="24"/>
      <c r="AB30" s="24"/>
      <c r="AC30" s="24"/>
      <c r="AD30" s="24"/>
      <c r="AE30" s="24"/>
      <c r="AF30" s="24"/>
      <c r="AG30" s="24"/>
      <c r="AH30" s="24"/>
      <c r="AI30" s="33"/>
      <c r="AJ30" s="33"/>
      <c r="AK30" s="33"/>
      <c r="AL30" s="33"/>
      <c r="AM30" s="33"/>
      <c r="AN30" s="33"/>
      <c r="AO30" s="33"/>
      <c r="AP30" s="33"/>
      <c r="AQ30" s="33"/>
      <c r="AR30" s="33"/>
      <c r="AS30" s="24"/>
      <c r="AT30" s="24"/>
      <c r="AU30" s="24"/>
      <c r="AV30" s="24"/>
      <c r="AW30" s="24"/>
      <c r="AX30" s="24"/>
      <c r="AY30" s="24"/>
      <c r="AZ30" s="24"/>
      <c r="BA30" s="24"/>
      <c r="BB30" s="24"/>
      <c r="BC30" s="24"/>
      <c r="BD30" s="24"/>
      <c r="BE30" s="24"/>
      <c r="BF30" s="24"/>
      <c r="BG30" s="24"/>
      <c r="BH30" s="24"/>
      <c r="BI30" s="24"/>
      <c r="BJ30" s="24"/>
      <c r="BK30" s="24"/>
      <c r="BL30" s="24"/>
      <c r="BM30" s="24"/>
    </row>
    <row r="31" spans="1:65" hidden="1" x14ac:dyDescent="0.25">
      <c r="A31" s="20"/>
      <c r="B31" s="30">
        <v>21</v>
      </c>
      <c r="C31" s="36" t="s">
        <v>163</v>
      </c>
      <c r="D31" s="167"/>
      <c r="E31" s="33"/>
      <c r="F31" s="33"/>
      <c r="G31" s="33"/>
      <c r="H31" s="33"/>
      <c r="I31" s="33"/>
      <c r="J31" s="33"/>
      <c r="K31" s="33"/>
      <c r="L31" s="33"/>
      <c r="M31" s="33"/>
      <c r="N31" s="24"/>
      <c r="O31" s="24"/>
      <c r="P31" s="24"/>
      <c r="Q31" s="24"/>
      <c r="R31" s="24"/>
      <c r="S31" s="24"/>
      <c r="T31" s="24"/>
      <c r="U31" s="24"/>
      <c r="V31" s="24"/>
      <c r="W31" s="24"/>
      <c r="X31" s="24"/>
      <c r="Y31" s="24"/>
      <c r="Z31" s="24"/>
      <c r="AA31" s="24"/>
      <c r="AB31" s="24"/>
      <c r="AC31" s="24"/>
      <c r="AD31" s="24"/>
      <c r="AE31" s="24"/>
      <c r="AF31" s="24"/>
      <c r="AG31" s="24"/>
      <c r="AH31" s="24"/>
      <c r="AI31" s="33"/>
      <c r="AJ31" s="33"/>
      <c r="AK31" s="33"/>
      <c r="AL31" s="33"/>
      <c r="AM31" s="33"/>
      <c r="AN31" s="33"/>
      <c r="AO31" s="33"/>
      <c r="AP31" s="33"/>
      <c r="AQ31" s="33"/>
      <c r="AR31" s="33"/>
      <c r="AS31" s="24"/>
      <c r="AT31" s="24"/>
      <c r="AU31" s="24"/>
      <c r="AV31" s="24"/>
      <c r="AW31" s="24"/>
      <c r="AX31" s="24"/>
      <c r="AY31" s="24"/>
      <c r="AZ31" s="24"/>
      <c r="BA31" s="24"/>
      <c r="BB31" s="24"/>
      <c r="BC31" s="24"/>
      <c r="BD31" s="24"/>
      <c r="BE31" s="24"/>
      <c r="BF31" s="24"/>
      <c r="BG31" s="24"/>
      <c r="BH31" s="24"/>
      <c r="BI31" s="24"/>
      <c r="BJ31" s="24"/>
      <c r="BK31" s="24"/>
      <c r="BL31" s="24"/>
      <c r="BM31" s="24"/>
    </row>
    <row r="32" spans="1:65" s="41" customFormat="1" hidden="1" x14ac:dyDescent="0.25">
      <c r="A32" s="39"/>
      <c r="B32" s="40">
        <v>22</v>
      </c>
      <c r="C32" s="36" t="s">
        <v>164</v>
      </c>
      <c r="D32" s="167"/>
      <c r="E32" s="33"/>
      <c r="F32" s="33"/>
      <c r="G32" s="33"/>
      <c r="H32" s="33"/>
      <c r="I32" s="33"/>
      <c r="J32" s="33"/>
      <c r="K32" s="33"/>
      <c r="L32" s="33"/>
      <c r="M32" s="33"/>
      <c r="N32" s="37"/>
      <c r="O32" s="37"/>
      <c r="P32" s="37"/>
      <c r="Q32" s="37"/>
      <c r="R32" s="37"/>
      <c r="S32" s="37"/>
      <c r="T32" s="37"/>
      <c r="U32" s="37"/>
      <c r="V32" s="37"/>
      <c r="W32" s="37"/>
      <c r="X32" s="37"/>
      <c r="Y32" s="37"/>
      <c r="Z32" s="37"/>
      <c r="AA32" s="37"/>
      <c r="AB32" s="37"/>
      <c r="AC32" s="37"/>
      <c r="AD32" s="37"/>
      <c r="AE32" s="37"/>
      <c r="AF32" s="37"/>
      <c r="AG32" s="37"/>
      <c r="AH32" s="37"/>
      <c r="AI32" s="33"/>
      <c r="AJ32" s="33"/>
      <c r="AK32" s="33"/>
      <c r="AL32" s="33"/>
      <c r="AM32" s="33"/>
      <c r="AN32" s="33"/>
      <c r="AO32" s="33"/>
      <c r="AP32" s="33"/>
      <c r="AQ32" s="33"/>
      <c r="AR32" s="33"/>
      <c r="AS32" s="37"/>
      <c r="AT32" s="37"/>
      <c r="AU32" s="37"/>
      <c r="AV32" s="37"/>
      <c r="AW32" s="37"/>
      <c r="AX32" s="37"/>
      <c r="AY32" s="37"/>
      <c r="AZ32" s="37"/>
      <c r="BA32" s="37"/>
      <c r="BB32" s="37"/>
      <c r="BC32" s="37"/>
      <c r="BD32" s="37"/>
      <c r="BE32" s="37"/>
      <c r="BF32" s="37"/>
      <c r="BG32" s="37"/>
      <c r="BH32" s="37"/>
      <c r="BI32" s="37"/>
      <c r="BJ32" s="37"/>
      <c r="BK32" s="37"/>
      <c r="BL32" s="37"/>
      <c r="BM32" s="37"/>
    </row>
    <row r="33" spans="1:65" hidden="1" x14ac:dyDescent="0.25">
      <c r="A33" s="20"/>
      <c r="B33" s="30">
        <v>23</v>
      </c>
      <c r="C33" s="36" t="s">
        <v>165</v>
      </c>
      <c r="D33" s="167"/>
      <c r="E33" s="33"/>
      <c r="F33" s="33"/>
      <c r="G33" s="29"/>
      <c r="H33" s="33"/>
      <c r="I33" s="33"/>
      <c r="J33" s="33"/>
      <c r="K33" s="33"/>
      <c r="L33" s="29"/>
      <c r="M33" s="33"/>
      <c r="N33" s="24"/>
      <c r="O33" s="24"/>
      <c r="P33" s="29"/>
      <c r="Q33" s="24"/>
      <c r="R33" s="24"/>
      <c r="S33" s="24"/>
      <c r="T33" s="29"/>
      <c r="U33" s="24"/>
      <c r="V33" s="24"/>
      <c r="W33" s="24"/>
      <c r="X33" s="29"/>
      <c r="Y33" s="24"/>
      <c r="Z33" s="24"/>
      <c r="AA33" s="24"/>
      <c r="AB33" s="29"/>
      <c r="AC33" s="24"/>
      <c r="AD33" s="24"/>
      <c r="AE33" s="24"/>
      <c r="AF33" s="29"/>
      <c r="AG33" s="24"/>
      <c r="AH33" s="24"/>
      <c r="AI33" s="33"/>
      <c r="AJ33" s="33"/>
      <c r="AK33" s="33"/>
      <c r="AL33" s="29"/>
      <c r="AM33" s="33"/>
      <c r="AN33" s="33"/>
      <c r="AO33" s="33"/>
      <c r="AP33" s="33"/>
      <c r="AQ33" s="29"/>
      <c r="AR33" s="33"/>
      <c r="AS33" s="24"/>
      <c r="AT33" s="24"/>
      <c r="AU33" s="29"/>
      <c r="AV33" s="24"/>
      <c r="AW33" s="24"/>
      <c r="AX33" s="24"/>
      <c r="AY33" s="29"/>
      <c r="AZ33" s="24"/>
      <c r="BA33" s="24"/>
      <c r="BB33" s="24"/>
      <c r="BC33" s="29"/>
      <c r="BD33" s="24"/>
      <c r="BE33" s="24"/>
      <c r="BF33" s="24"/>
      <c r="BG33" s="29"/>
      <c r="BH33" s="24"/>
      <c r="BI33" s="24"/>
      <c r="BJ33" s="24"/>
      <c r="BK33" s="29"/>
      <c r="BL33" s="24"/>
      <c r="BM33" s="24"/>
    </row>
    <row r="34" spans="1:65" hidden="1" x14ac:dyDescent="0.25">
      <c r="A34" s="20"/>
      <c r="B34" s="30">
        <v>24</v>
      </c>
      <c r="C34" s="34" t="s">
        <v>173</v>
      </c>
      <c r="D34" s="165"/>
      <c r="E34" s="33"/>
      <c r="F34" s="33"/>
      <c r="G34" s="33"/>
      <c r="H34" s="33"/>
      <c r="I34" s="33"/>
      <c r="J34" s="33"/>
      <c r="K34" s="33"/>
      <c r="L34" s="33"/>
      <c r="M34" s="33"/>
      <c r="N34" s="29"/>
      <c r="O34" s="29"/>
      <c r="P34" s="29"/>
      <c r="Q34" s="29"/>
      <c r="R34" s="37"/>
      <c r="S34" s="37"/>
      <c r="T34" s="37"/>
      <c r="U34" s="37"/>
      <c r="V34" s="29"/>
      <c r="W34" s="29"/>
      <c r="X34" s="29"/>
      <c r="Y34" s="29"/>
      <c r="Z34" s="29"/>
      <c r="AA34" s="29"/>
      <c r="AB34" s="29"/>
      <c r="AC34" s="29"/>
      <c r="AD34" s="37"/>
      <c r="AE34" s="37"/>
      <c r="AF34" s="37"/>
      <c r="AG34" s="37"/>
      <c r="AH34" s="37"/>
      <c r="AI34" s="33"/>
      <c r="AJ34" s="33"/>
      <c r="AK34" s="33"/>
      <c r="AL34" s="33"/>
      <c r="AM34" s="33"/>
      <c r="AN34" s="33"/>
      <c r="AO34" s="33"/>
      <c r="AP34" s="33"/>
      <c r="AQ34" s="33"/>
      <c r="AR34" s="33"/>
      <c r="AS34" s="29"/>
      <c r="AT34" s="29"/>
      <c r="AU34" s="29"/>
      <c r="AV34" s="29"/>
      <c r="AW34" s="37"/>
      <c r="AX34" s="37"/>
      <c r="AY34" s="37"/>
      <c r="AZ34" s="37"/>
      <c r="BA34" s="29"/>
      <c r="BB34" s="29"/>
      <c r="BC34" s="29"/>
      <c r="BD34" s="29"/>
      <c r="BE34" s="29"/>
      <c r="BF34" s="29"/>
      <c r="BG34" s="29"/>
      <c r="BH34" s="29"/>
      <c r="BI34" s="37"/>
      <c r="BJ34" s="37"/>
      <c r="BK34" s="37"/>
      <c r="BL34" s="37"/>
      <c r="BM34" s="37"/>
    </row>
    <row r="35" spans="1:65" hidden="1" x14ac:dyDescent="0.25">
      <c r="A35" s="20"/>
      <c r="B35" s="30">
        <v>25</v>
      </c>
      <c r="C35" s="36" t="s">
        <v>174</v>
      </c>
      <c r="D35" s="167"/>
      <c r="E35" s="33"/>
      <c r="F35" s="33"/>
      <c r="G35" s="33"/>
      <c r="H35" s="33"/>
      <c r="I35" s="33"/>
      <c r="J35" s="33"/>
      <c r="K35" s="33"/>
      <c r="L35" s="33"/>
      <c r="M35" s="33"/>
      <c r="N35" s="29"/>
      <c r="O35" s="29"/>
      <c r="P35" s="29"/>
      <c r="Q35" s="29"/>
      <c r="R35" s="37"/>
      <c r="S35" s="37"/>
      <c r="T35" s="37"/>
      <c r="U35" s="37"/>
      <c r="V35" s="29"/>
      <c r="W35" s="29"/>
      <c r="X35" s="29"/>
      <c r="Y35" s="29"/>
      <c r="Z35" s="29"/>
      <c r="AA35" s="29"/>
      <c r="AB35" s="29"/>
      <c r="AC35" s="29"/>
      <c r="AD35" s="37"/>
      <c r="AE35" s="37"/>
      <c r="AF35" s="37"/>
      <c r="AG35" s="37"/>
      <c r="AH35" s="37"/>
      <c r="AI35" s="33"/>
      <c r="AJ35" s="33"/>
      <c r="AK35" s="33"/>
      <c r="AL35" s="33"/>
      <c r="AM35" s="33"/>
      <c r="AN35" s="33"/>
      <c r="AO35" s="33"/>
      <c r="AP35" s="33"/>
      <c r="AQ35" s="33"/>
      <c r="AR35" s="33"/>
      <c r="AS35" s="29"/>
      <c r="AT35" s="29"/>
      <c r="AU35" s="29"/>
      <c r="AV35" s="29"/>
      <c r="AW35" s="37"/>
      <c r="AX35" s="37"/>
      <c r="AY35" s="37"/>
      <c r="AZ35" s="37"/>
      <c r="BA35" s="29"/>
      <c r="BB35" s="29"/>
      <c r="BC35" s="29"/>
      <c r="BD35" s="29"/>
      <c r="BE35" s="29"/>
      <c r="BF35" s="29"/>
      <c r="BG35" s="29"/>
      <c r="BH35" s="29"/>
      <c r="BI35" s="37"/>
      <c r="BJ35" s="37"/>
      <c r="BK35" s="37"/>
      <c r="BL35" s="37"/>
      <c r="BM35" s="37"/>
    </row>
    <row r="36" spans="1:65" hidden="1" x14ac:dyDescent="0.25">
      <c r="A36" s="20"/>
      <c r="B36" s="30">
        <v>26</v>
      </c>
      <c r="C36" s="36" t="s">
        <v>175</v>
      </c>
      <c r="D36" s="168"/>
      <c r="E36" s="33"/>
      <c r="F36" s="33"/>
      <c r="G36" s="33"/>
      <c r="H36" s="33"/>
      <c r="I36" s="33"/>
      <c r="J36" s="33"/>
      <c r="K36" s="33"/>
      <c r="L36" s="33"/>
      <c r="M36" s="33"/>
      <c r="N36" s="29"/>
      <c r="O36" s="29"/>
      <c r="P36" s="29"/>
      <c r="Q36" s="29"/>
      <c r="R36" s="37"/>
      <c r="S36" s="37"/>
      <c r="T36" s="37"/>
      <c r="U36" s="37"/>
      <c r="V36" s="29"/>
      <c r="W36" s="29"/>
      <c r="X36" s="29"/>
      <c r="Y36" s="29"/>
      <c r="Z36" s="29"/>
      <c r="AA36" s="29"/>
      <c r="AB36" s="29"/>
      <c r="AC36" s="29"/>
      <c r="AD36" s="37"/>
      <c r="AE36" s="37"/>
      <c r="AF36" s="37"/>
      <c r="AG36" s="37"/>
      <c r="AH36" s="37"/>
      <c r="AI36" s="33"/>
      <c r="AJ36" s="33"/>
      <c r="AK36" s="33"/>
      <c r="AL36" s="33"/>
      <c r="AM36" s="33"/>
      <c r="AN36" s="33"/>
      <c r="AO36" s="33"/>
      <c r="AP36" s="33"/>
      <c r="AQ36" s="33"/>
      <c r="AR36" s="33"/>
      <c r="AS36" s="29"/>
      <c r="AT36" s="29"/>
      <c r="AU36" s="29"/>
      <c r="AV36" s="29"/>
      <c r="AW36" s="37"/>
      <c r="AX36" s="37"/>
      <c r="AY36" s="37"/>
      <c r="AZ36" s="37"/>
      <c r="BA36" s="29"/>
      <c r="BB36" s="29"/>
      <c r="BC36" s="29"/>
      <c r="BD36" s="29"/>
      <c r="BE36" s="29"/>
      <c r="BF36" s="29"/>
      <c r="BG36" s="29"/>
      <c r="BH36" s="29"/>
      <c r="BI36" s="37"/>
      <c r="BJ36" s="37"/>
      <c r="BK36" s="37"/>
      <c r="BL36" s="37"/>
      <c r="BM36" s="37"/>
    </row>
    <row r="37" spans="1:65" hidden="1" x14ac:dyDescent="0.25">
      <c r="A37" s="20"/>
      <c r="B37" s="30">
        <v>27</v>
      </c>
      <c r="C37" s="36" t="s">
        <v>176</v>
      </c>
      <c r="D37" s="167"/>
      <c r="E37" s="33"/>
      <c r="F37" s="33"/>
      <c r="G37" s="33"/>
      <c r="H37" s="33"/>
      <c r="I37" s="33"/>
      <c r="J37" s="29"/>
      <c r="K37" s="29"/>
      <c r="L37" s="29"/>
      <c r="M37" s="29"/>
      <c r="N37" s="29"/>
      <c r="O37" s="29"/>
      <c r="P37" s="29"/>
      <c r="Q37" s="29"/>
      <c r="R37" s="29"/>
      <c r="S37" s="29"/>
      <c r="T37" s="29"/>
      <c r="U37" s="29"/>
      <c r="V37" s="29"/>
      <c r="W37" s="29"/>
      <c r="X37" s="29"/>
      <c r="Y37" s="29"/>
      <c r="Z37" s="29"/>
      <c r="AA37" s="29"/>
      <c r="AB37" s="29"/>
      <c r="AC37" s="29"/>
      <c r="AD37" s="37"/>
      <c r="AE37" s="37"/>
      <c r="AF37" s="37"/>
      <c r="AG37" s="37"/>
      <c r="AH37" s="37"/>
      <c r="AI37" s="33"/>
      <c r="AJ37" s="33"/>
      <c r="AK37" s="33"/>
      <c r="AL37" s="33"/>
      <c r="AM37" s="33"/>
      <c r="AN37" s="33"/>
      <c r="AO37" s="29"/>
      <c r="AP37" s="29"/>
      <c r="AQ37" s="29"/>
      <c r="AR37" s="29"/>
      <c r="AS37" s="29"/>
      <c r="AT37" s="29"/>
      <c r="AU37" s="29"/>
      <c r="AV37" s="29"/>
      <c r="AW37" s="29"/>
      <c r="AX37" s="29"/>
      <c r="AY37" s="29"/>
      <c r="AZ37" s="29"/>
      <c r="BA37" s="29"/>
      <c r="BB37" s="29"/>
      <c r="BC37" s="29"/>
      <c r="BD37" s="29"/>
      <c r="BE37" s="29"/>
      <c r="BF37" s="29"/>
      <c r="BG37" s="29"/>
      <c r="BH37" s="29"/>
      <c r="BI37" s="37"/>
      <c r="BJ37" s="37"/>
      <c r="BK37" s="37"/>
      <c r="BL37" s="37"/>
      <c r="BM37" s="37"/>
    </row>
    <row r="38" spans="1:65" hidden="1" x14ac:dyDescent="0.25">
      <c r="A38" s="20"/>
      <c r="B38" s="30">
        <v>28</v>
      </c>
      <c r="C38" s="34" t="s">
        <v>177</v>
      </c>
      <c r="D38" s="165"/>
      <c r="E38" s="33"/>
      <c r="F38" s="33"/>
      <c r="G38" s="33"/>
      <c r="H38" s="33"/>
      <c r="I38" s="33"/>
      <c r="J38" s="33"/>
      <c r="K38" s="33"/>
      <c r="L38" s="33"/>
      <c r="M38" s="33"/>
      <c r="N38" s="37"/>
      <c r="O38" s="37"/>
      <c r="P38" s="37"/>
      <c r="Q38" s="37"/>
      <c r="R38" s="37"/>
      <c r="S38" s="37"/>
      <c r="T38" s="37"/>
      <c r="U38" s="37"/>
      <c r="V38" s="37"/>
      <c r="W38" s="37"/>
      <c r="X38" s="37"/>
      <c r="Y38" s="37"/>
      <c r="Z38" s="37"/>
      <c r="AA38" s="37"/>
      <c r="AB38" s="37"/>
      <c r="AC38" s="37"/>
      <c r="AD38" s="37"/>
      <c r="AE38" s="37"/>
      <c r="AF38" s="37"/>
      <c r="AG38" s="37"/>
      <c r="AH38" s="37"/>
      <c r="AI38" s="33"/>
      <c r="AJ38" s="33"/>
      <c r="AK38" s="33"/>
      <c r="AL38" s="33"/>
      <c r="AM38" s="33"/>
      <c r="AN38" s="33"/>
      <c r="AO38" s="33"/>
      <c r="AP38" s="33"/>
      <c r="AQ38" s="33"/>
      <c r="AR38" s="33"/>
      <c r="AS38" s="37"/>
      <c r="AT38" s="37"/>
      <c r="AU38" s="37"/>
      <c r="AV38" s="37"/>
      <c r="AW38" s="37"/>
      <c r="AX38" s="37"/>
      <c r="AY38" s="37"/>
      <c r="AZ38" s="37"/>
      <c r="BA38" s="37"/>
      <c r="BB38" s="37"/>
      <c r="BC38" s="37"/>
      <c r="BD38" s="37"/>
      <c r="BE38" s="37"/>
      <c r="BF38" s="37"/>
      <c r="BG38" s="37"/>
      <c r="BH38" s="37"/>
      <c r="BI38" s="37"/>
      <c r="BJ38" s="37"/>
      <c r="BK38" s="37"/>
      <c r="BL38" s="37"/>
      <c r="BM38" s="37"/>
    </row>
    <row r="39" spans="1:65" hidden="1" x14ac:dyDescent="0.25">
      <c r="A39" s="20"/>
      <c r="B39" s="30">
        <v>29</v>
      </c>
      <c r="C39" s="36" t="s">
        <v>178</v>
      </c>
      <c r="D39" s="165"/>
      <c r="E39" s="33"/>
      <c r="F39" s="33"/>
      <c r="G39" s="33"/>
      <c r="H39" s="33"/>
      <c r="I39" s="33"/>
      <c r="J39" s="33"/>
      <c r="K39" s="33"/>
      <c r="L39" s="33"/>
      <c r="M39" s="33"/>
      <c r="N39" s="37"/>
      <c r="O39" s="37"/>
      <c r="P39" s="37"/>
      <c r="Q39" s="37"/>
      <c r="R39" s="37"/>
      <c r="S39" s="37"/>
      <c r="T39" s="37"/>
      <c r="U39" s="37"/>
      <c r="V39" s="37"/>
      <c r="W39" s="37"/>
      <c r="X39" s="37"/>
      <c r="Y39" s="37"/>
      <c r="Z39" s="37"/>
      <c r="AA39" s="37"/>
      <c r="AB39" s="37"/>
      <c r="AC39" s="37"/>
      <c r="AD39" s="37"/>
      <c r="AE39" s="37"/>
      <c r="AF39" s="37"/>
      <c r="AG39" s="37"/>
      <c r="AH39" s="37"/>
      <c r="AI39" s="33"/>
      <c r="AJ39" s="33"/>
      <c r="AK39" s="33"/>
      <c r="AL39" s="33"/>
      <c r="AM39" s="33"/>
      <c r="AN39" s="33"/>
      <c r="AO39" s="33"/>
      <c r="AP39" s="33"/>
      <c r="AQ39" s="33"/>
      <c r="AR39" s="33"/>
      <c r="AS39" s="37"/>
      <c r="AT39" s="37"/>
      <c r="AU39" s="37"/>
      <c r="AV39" s="37"/>
      <c r="AW39" s="37"/>
      <c r="AX39" s="37"/>
      <c r="AY39" s="37"/>
      <c r="AZ39" s="37"/>
      <c r="BA39" s="37"/>
      <c r="BB39" s="37"/>
      <c r="BC39" s="37"/>
      <c r="BD39" s="37"/>
      <c r="BE39" s="37"/>
      <c r="BF39" s="37"/>
      <c r="BG39" s="37"/>
      <c r="BH39" s="37"/>
      <c r="BI39" s="37"/>
      <c r="BJ39" s="37"/>
      <c r="BK39" s="37"/>
      <c r="BL39" s="37"/>
      <c r="BM39" s="37"/>
    </row>
    <row r="40" spans="1:65" hidden="1" x14ac:dyDescent="0.25">
      <c r="A40" s="20"/>
      <c r="B40" s="30">
        <v>30</v>
      </c>
      <c r="C40" s="36" t="s">
        <v>179</v>
      </c>
      <c r="D40" s="69"/>
      <c r="E40" s="33"/>
      <c r="F40" s="33"/>
      <c r="G40" s="33"/>
      <c r="H40" s="33"/>
      <c r="I40" s="33"/>
      <c r="J40" s="33"/>
      <c r="K40" s="33"/>
      <c r="L40" s="33"/>
      <c r="M40" s="33"/>
      <c r="N40" s="37"/>
      <c r="O40" s="37"/>
      <c r="P40" s="37"/>
      <c r="Q40" s="37"/>
      <c r="R40" s="37"/>
      <c r="S40" s="37"/>
      <c r="T40" s="37"/>
      <c r="U40" s="37"/>
      <c r="V40" s="37"/>
      <c r="W40" s="37"/>
      <c r="X40" s="37"/>
      <c r="Y40" s="37"/>
      <c r="Z40" s="37"/>
      <c r="AA40" s="37"/>
      <c r="AB40" s="37"/>
      <c r="AC40" s="37"/>
      <c r="AD40" s="37"/>
      <c r="AE40" s="37"/>
      <c r="AF40" s="37"/>
      <c r="AG40" s="37"/>
      <c r="AH40" s="37"/>
      <c r="AI40" s="33"/>
      <c r="AJ40" s="33"/>
      <c r="AK40" s="33"/>
      <c r="AL40" s="33"/>
      <c r="AM40" s="33"/>
      <c r="AN40" s="33"/>
      <c r="AO40" s="33"/>
      <c r="AP40" s="33"/>
      <c r="AQ40" s="33"/>
      <c r="AR40" s="33"/>
      <c r="AS40" s="37"/>
      <c r="AT40" s="37"/>
      <c r="AU40" s="37"/>
      <c r="AV40" s="37"/>
      <c r="AW40" s="37"/>
      <c r="AX40" s="37"/>
      <c r="AY40" s="37"/>
      <c r="AZ40" s="37"/>
      <c r="BA40" s="37"/>
      <c r="BB40" s="37"/>
      <c r="BC40" s="37"/>
      <c r="BD40" s="37"/>
      <c r="BE40" s="37"/>
      <c r="BF40" s="37"/>
      <c r="BG40" s="37"/>
      <c r="BH40" s="37"/>
      <c r="BI40" s="37"/>
      <c r="BJ40" s="37"/>
      <c r="BK40" s="37"/>
      <c r="BL40" s="37"/>
      <c r="BM40" s="37"/>
    </row>
    <row r="41" spans="1:65" ht="30" hidden="1" x14ac:dyDescent="0.25">
      <c r="A41" s="20"/>
      <c r="B41" s="30">
        <v>31</v>
      </c>
      <c r="C41" s="34" t="s">
        <v>180</v>
      </c>
      <c r="D41" s="69"/>
      <c r="E41" s="33"/>
      <c r="F41" s="33"/>
      <c r="G41" s="33"/>
      <c r="H41" s="33"/>
      <c r="I41" s="33"/>
      <c r="J41" s="33"/>
      <c r="K41" s="33"/>
      <c r="L41" s="33"/>
      <c r="M41" s="33"/>
      <c r="N41" s="37"/>
      <c r="O41" s="37"/>
      <c r="P41" s="37"/>
      <c r="Q41" s="37"/>
      <c r="R41" s="37"/>
      <c r="S41" s="37"/>
      <c r="T41" s="37"/>
      <c r="U41" s="37"/>
      <c r="V41" s="37"/>
      <c r="W41" s="37"/>
      <c r="X41" s="37"/>
      <c r="Y41" s="37"/>
      <c r="Z41" s="37"/>
      <c r="AA41" s="37"/>
      <c r="AB41" s="37"/>
      <c r="AC41" s="37"/>
      <c r="AD41" s="37"/>
      <c r="AE41" s="37"/>
      <c r="AF41" s="37"/>
      <c r="AG41" s="37"/>
      <c r="AH41" s="37"/>
      <c r="AI41" s="33"/>
      <c r="AJ41" s="33"/>
      <c r="AK41" s="33"/>
      <c r="AL41" s="33"/>
      <c r="AM41" s="33"/>
      <c r="AN41" s="33"/>
      <c r="AO41" s="33"/>
      <c r="AP41" s="33"/>
      <c r="AQ41" s="33"/>
      <c r="AR41" s="33"/>
      <c r="AS41" s="37"/>
      <c r="AT41" s="37"/>
      <c r="AU41" s="37"/>
      <c r="AV41" s="37"/>
      <c r="AW41" s="37"/>
      <c r="AX41" s="37"/>
      <c r="AY41" s="37"/>
      <c r="AZ41" s="37"/>
      <c r="BA41" s="37"/>
      <c r="BB41" s="37"/>
      <c r="BC41" s="37"/>
      <c r="BD41" s="37"/>
      <c r="BE41" s="37"/>
      <c r="BF41" s="37"/>
      <c r="BG41" s="37"/>
      <c r="BH41" s="37"/>
      <c r="BI41" s="37"/>
      <c r="BJ41" s="37"/>
      <c r="BK41" s="37"/>
      <c r="BL41" s="37"/>
      <c r="BM41" s="37"/>
    </row>
    <row r="42" spans="1:65" ht="30" hidden="1" x14ac:dyDescent="0.25">
      <c r="A42" s="20"/>
      <c r="B42" s="30">
        <v>32</v>
      </c>
      <c r="C42" s="26" t="s">
        <v>181</v>
      </c>
      <c r="D42" s="69"/>
      <c r="E42" s="33"/>
      <c r="F42" s="33"/>
      <c r="G42" s="33"/>
      <c r="H42" s="33"/>
      <c r="I42" s="33"/>
      <c r="J42" s="33"/>
      <c r="K42" s="33"/>
      <c r="L42" s="33"/>
      <c r="M42" s="33"/>
      <c r="N42" s="37"/>
      <c r="O42" s="37"/>
      <c r="P42" s="37"/>
      <c r="Q42" s="37"/>
      <c r="R42" s="37"/>
      <c r="S42" s="37"/>
      <c r="T42" s="37"/>
      <c r="U42" s="37"/>
      <c r="V42" s="37"/>
      <c r="W42" s="37"/>
      <c r="X42" s="37"/>
      <c r="Y42" s="37"/>
      <c r="Z42" s="37"/>
      <c r="AA42" s="37"/>
      <c r="AB42" s="37"/>
      <c r="AC42" s="37"/>
      <c r="AD42" s="37"/>
      <c r="AE42" s="37"/>
      <c r="AF42" s="37"/>
      <c r="AG42" s="37"/>
      <c r="AH42" s="37"/>
      <c r="AI42" s="33"/>
      <c r="AJ42" s="33"/>
      <c r="AK42" s="33"/>
      <c r="AL42" s="33"/>
      <c r="AM42" s="33"/>
      <c r="AN42" s="33"/>
      <c r="AO42" s="33"/>
      <c r="AP42" s="33"/>
      <c r="AQ42" s="33"/>
      <c r="AR42" s="33"/>
      <c r="AS42" s="37"/>
      <c r="AT42" s="37"/>
      <c r="AU42" s="37"/>
      <c r="AV42" s="37"/>
      <c r="AW42" s="37"/>
      <c r="AX42" s="37"/>
      <c r="AY42" s="37"/>
      <c r="AZ42" s="37"/>
      <c r="BA42" s="37"/>
      <c r="BB42" s="37"/>
      <c r="BC42" s="37"/>
      <c r="BD42" s="37"/>
      <c r="BE42" s="37"/>
      <c r="BF42" s="37"/>
      <c r="BG42" s="37"/>
      <c r="BH42" s="37"/>
      <c r="BI42" s="37"/>
      <c r="BJ42" s="37"/>
      <c r="BK42" s="37"/>
      <c r="BL42" s="37"/>
      <c r="BM42" s="37"/>
    </row>
    <row r="43" spans="1:65" hidden="1" x14ac:dyDescent="0.25">
      <c r="A43" s="20"/>
      <c r="B43" s="30">
        <v>33</v>
      </c>
      <c r="C43" s="34" t="s">
        <v>182</v>
      </c>
      <c r="D43" s="6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row>
    <row r="44" spans="1:65" ht="30" hidden="1" x14ac:dyDescent="0.25">
      <c r="A44" s="20"/>
      <c r="B44" s="30">
        <v>34</v>
      </c>
      <c r="C44" s="35" t="s">
        <v>183</v>
      </c>
      <c r="D44" s="6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row>
    <row r="45" spans="1:65" hidden="1" x14ac:dyDescent="0.25">
      <c r="A45" s="20"/>
      <c r="B45" s="30">
        <v>35</v>
      </c>
      <c r="C45" s="36" t="s">
        <v>168</v>
      </c>
      <c r="D45" s="6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row>
    <row r="46" spans="1:65" hidden="1" x14ac:dyDescent="0.25">
      <c r="A46" s="20"/>
      <c r="B46" s="30">
        <v>36</v>
      </c>
      <c r="C46" s="38" t="s">
        <v>184</v>
      </c>
      <c r="D46" s="6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row>
    <row r="47" spans="1:65" hidden="1" x14ac:dyDescent="0.25">
      <c r="A47" s="20"/>
      <c r="B47" s="30">
        <v>37</v>
      </c>
      <c r="C47" s="38" t="s">
        <v>175</v>
      </c>
      <c r="D47" s="6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row>
    <row r="48" spans="1:65" hidden="1" x14ac:dyDescent="0.25">
      <c r="A48" s="20"/>
      <c r="B48" s="30">
        <v>38</v>
      </c>
      <c r="C48" s="36" t="s">
        <v>185</v>
      </c>
      <c r="D48" s="6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row>
    <row r="49" spans="1:65" hidden="1" x14ac:dyDescent="0.25">
      <c r="A49" s="20"/>
      <c r="B49" s="30">
        <v>39</v>
      </c>
      <c r="C49" s="36" t="s">
        <v>165</v>
      </c>
      <c r="D49" s="6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row>
    <row r="50" spans="1:65" ht="30" hidden="1" x14ac:dyDescent="0.25">
      <c r="A50" s="20"/>
      <c r="B50" s="30">
        <v>40</v>
      </c>
      <c r="C50" s="43" t="s">
        <v>186</v>
      </c>
      <c r="D50" s="6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row>
    <row r="51" spans="1:65" hidden="1" x14ac:dyDescent="0.25">
      <c r="A51" s="20"/>
      <c r="B51" s="30">
        <v>41</v>
      </c>
      <c r="C51" s="44" t="s">
        <v>168</v>
      </c>
      <c r="D51" s="6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row>
    <row r="52" spans="1:65" hidden="1" x14ac:dyDescent="0.25">
      <c r="A52" s="20"/>
      <c r="B52" s="30">
        <v>42</v>
      </c>
      <c r="C52" s="36" t="s">
        <v>185</v>
      </c>
      <c r="D52" s="6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row>
    <row r="53" spans="1:65" hidden="1" x14ac:dyDescent="0.25">
      <c r="A53" s="20"/>
      <c r="B53" s="30">
        <v>43</v>
      </c>
      <c r="C53" s="36" t="s">
        <v>165</v>
      </c>
      <c r="D53" s="6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hidden="1" x14ac:dyDescent="0.25">
      <c r="A54" s="20"/>
      <c r="B54" s="30">
        <v>44</v>
      </c>
      <c r="C54" s="34" t="s">
        <v>187</v>
      </c>
      <c r="D54" s="6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hidden="1" x14ac:dyDescent="0.25">
      <c r="A55" s="20"/>
      <c r="B55" s="30">
        <v>45</v>
      </c>
      <c r="C55" s="34" t="s">
        <v>188</v>
      </c>
      <c r="D55" s="6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hidden="1" x14ac:dyDescent="0.25">
      <c r="A56" s="20"/>
      <c r="B56" s="30">
        <v>46</v>
      </c>
      <c r="C56" s="34" t="s">
        <v>189</v>
      </c>
      <c r="D56" s="6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hidden="1" x14ac:dyDescent="0.25">
      <c r="A57" s="20"/>
      <c r="B57" s="40">
        <v>47</v>
      </c>
      <c r="C57" s="34" t="s">
        <v>190</v>
      </c>
      <c r="D57" s="6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hidden="1" x14ac:dyDescent="0.25">
      <c r="A58" s="20"/>
      <c r="B58" s="46">
        <v>48</v>
      </c>
      <c r="C58" s="47" t="s">
        <v>191</v>
      </c>
      <c r="D58" s="71"/>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row>
    <row r="59" spans="1:65" hidden="1" x14ac:dyDescent="0.25">
      <c r="A59" s="20" t="s">
        <v>192</v>
      </c>
      <c r="B59" s="30">
        <v>49</v>
      </c>
      <c r="C59" s="26" t="s">
        <v>193</v>
      </c>
      <c r="D59" s="17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hidden="1" x14ac:dyDescent="0.25">
      <c r="A60" s="20"/>
      <c r="B60" s="30">
        <v>50</v>
      </c>
      <c r="C60" s="34" t="s">
        <v>194</v>
      </c>
      <c r="D60" s="17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hidden="1" x14ac:dyDescent="0.25">
      <c r="A61" s="20"/>
      <c r="B61" s="30">
        <v>51</v>
      </c>
      <c r="C61" s="34" t="s">
        <v>195</v>
      </c>
      <c r="D61" s="17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hidden="1" x14ac:dyDescent="0.25">
      <c r="A62" s="20"/>
      <c r="B62" s="30">
        <v>52</v>
      </c>
      <c r="C62" s="34" t="s">
        <v>196</v>
      </c>
      <c r="D62" s="17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hidden="1" x14ac:dyDescent="0.25">
      <c r="A63" s="20"/>
      <c r="B63" s="30">
        <v>53</v>
      </c>
      <c r="C63" s="26" t="s">
        <v>197</v>
      </c>
      <c r="D63" s="170"/>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3"/>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row>
    <row r="64" spans="1:65" ht="14.8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9"/>
    </row>
    <row r="65" spans="1:65" ht="30" hidden="1" x14ac:dyDescent="0.25">
      <c r="A65" s="20"/>
      <c r="B65" s="30">
        <v>54</v>
      </c>
      <c r="C65" s="51" t="s">
        <v>82</v>
      </c>
      <c r="D65" s="171"/>
      <c r="E65" s="42"/>
      <c r="F65" s="42"/>
      <c r="G65" s="42"/>
      <c r="H65" s="42"/>
      <c r="I65" s="42"/>
      <c r="J65" s="42"/>
      <c r="K65" s="42"/>
      <c r="L65" s="42"/>
      <c r="M65" s="42"/>
      <c r="N65" s="24" t="s">
        <v>426</v>
      </c>
      <c r="O65" s="24" t="s">
        <v>426</v>
      </c>
      <c r="P65" s="24" t="s">
        <v>426</v>
      </c>
      <c r="Q65" s="24" t="s">
        <v>426</v>
      </c>
      <c r="R65" s="24" t="s">
        <v>426</v>
      </c>
      <c r="S65" s="24" t="s">
        <v>426</v>
      </c>
      <c r="T65" s="24" t="s">
        <v>426</v>
      </c>
      <c r="U65" s="24" t="s">
        <v>426</v>
      </c>
      <c r="V65" s="24" t="s">
        <v>426</v>
      </c>
      <c r="W65" s="24" t="s">
        <v>426</v>
      </c>
      <c r="X65" s="24" t="s">
        <v>426</v>
      </c>
      <c r="Y65" s="24" t="s">
        <v>426</v>
      </c>
      <c r="Z65" s="24" t="s">
        <v>426</v>
      </c>
      <c r="AA65" s="24" t="s">
        <v>426</v>
      </c>
      <c r="AB65" s="24" t="s">
        <v>426</v>
      </c>
      <c r="AC65" s="24" t="s">
        <v>426</v>
      </c>
      <c r="AD65" s="24"/>
      <c r="AE65" s="24"/>
      <c r="AF65" s="24"/>
      <c r="AG65" s="24"/>
      <c r="AH65" s="24"/>
      <c r="AI65" s="24"/>
      <c r="AJ65" s="24"/>
      <c r="AK65" s="24"/>
      <c r="AL65" s="24"/>
      <c r="AM65" s="24"/>
      <c r="AN65" s="24"/>
      <c r="AO65" s="24"/>
      <c r="AP65" s="24"/>
      <c r="AQ65" s="24"/>
      <c r="AR65" s="24"/>
      <c r="AS65" s="24" t="s">
        <v>426</v>
      </c>
      <c r="AT65" s="24" t="s">
        <v>426</v>
      </c>
      <c r="AU65" s="24" t="s">
        <v>426</v>
      </c>
      <c r="AV65" s="24" t="s">
        <v>426</v>
      </c>
      <c r="AW65" s="24" t="s">
        <v>426</v>
      </c>
      <c r="AX65" s="24" t="s">
        <v>426</v>
      </c>
      <c r="AY65" s="24" t="s">
        <v>426</v>
      </c>
      <c r="AZ65" s="24" t="s">
        <v>426</v>
      </c>
      <c r="BA65" s="24" t="s">
        <v>426</v>
      </c>
      <c r="BB65" s="24" t="s">
        <v>426</v>
      </c>
      <c r="BC65" s="24" t="s">
        <v>426</v>
      </c>
      <c r="BD65" s="24" t="s">
        <v>426</v>
      </c>
      <c r="BE65" s="24" t="s">
        <v>426</v>
      </c>
      <c r="BF65" s="24" t="s">
        <v>426</v>
      </c>
      <c r="BG65" s="24" t="s">
        <v>426</v>
      </c>
      <c r="BH65" s="24" t="s">
        <v>426</v>
      </c>
      <c r="BI65" s="24"/>
      <c r="BJ65" s="24"/>
      <c r="BK65" s="24"/>
      <c r="BL65" s="24"/>
      <c r="BM65" s="24"/>
    </row>
    <row r="66" spans="1:65" ht="30" x14ac:dyDescent="0.25">
      <c r="A66" s="20"/>
      <c r="B66" s="45">
        <v>55</v>
      </c>
      <c r="C66" s="42" t="s">
        <v>83</v>
      </c>
      <c r="D66" s="172">
        <f>+SUMIFS('appoggio Flow (AUM)_Turnover'!$D:$D,'appoggio Flow (AUM)_Turnover'!K:K,0)</f>
        <v>1496009231.6799965</v>
      </c>
      <c r="E66" s="172">
        <f>+SUMIFS('appoggio Flow (AUM)_Turnover'!$AE:$AE,'appoggio Flow (AUM)_Turnover'!$K:$K,0)</f>
        <v>7656404.5113860006</v>
      </c>
      <c r="F66" s="172">
        <f>+SUMIFS('appoggio Flow (AUM)_Turnover'!$AF:$AF,'appoggio Flow (AUM)_Turnover'!$K:$K,0)</f>
        <v>1554356.7605390002</v>
      </c>
      <c r="G66" s="173">
        <f>+SUMIFS('appoggio Flow (AUM)_Turnover'!$AG:$AG,'appoggio Flow (AUM)_Turnover'!$K:$K,0)</f>
        <v>0</v>
      </c>
      <c r="H66" s="172">
        <f>+SUMIFS('appoggio Flow (AUM)_Turnover'!$AH:$AH,'appoggio Flow (AUM)_Turnover'!$K:$K,0)</f>
        <v>8287.1241619999983</v>
      </c>
      <c r="I66" s="172">
        <f>+SUMIFS('appoggio Flow (AUM)_Turnover'!$AI:$AI,'appoggio Flow (AUM)_Turnover'!$K:$K,0)</f>
        <v>999903.2302560003</v>
      </c>
      <c r="J66" s="173">
        <f>+SUMIFS('appoggio Flow (AUM)_Turnover'!$AJ:$AJ,'appoggio Flow (AUM)_Turnover'!$K:$K,0)</f>
        <v>6.79514</v>
      </c>
      <c r="K66" s="173">
        <f>+SUMIFS('appoggio Flow (AUM)_Turnover'!$AK:$AK,'appoggio Flow (AUM)_Turnover'!$K:$K,0)</f>
        <v>0</v>
      </c>
      <c r="L66" s="173">
        <v>0</v>
      </c>
      <c r="M66" s="173">
        <f>+SUMIFS('appoggio Flow (AUM)_Turnover'!$AM:$AM,'appoggio Flow (AUM)_Turnover'!$K:$K,0)</f>
        <v>0</v>
      </c>
      <c r="N66" s="42" t="s">
        <v>426</v>
      </c>
      <c r="O66" s="42" t="s">
        <v>426</v>
      </c>
      <c r="P66" s="42" t="s">
        <v>426</v>
      </c>
      <c r="Q66" s="42" t="s">
        <v>426</v>
      </c>
      <c r="R66" s="42" t="s">
        <v>426</v>
      </c>
      <c r="S66" s="42" t="s">
        <v>426</v>
      </c>
      <c r="T66" s="42" t="s">
        <v>426</v>
      </c>
      <c r="U66" s="42" t="s">
        <v>426</v>
      </c>
      <c r="V66" s="42" t="s">
        <v>426</v>
      </c>
      <c r="W66" s="42" t="s">
        <v>426</v>
      </c>
      <c r="X66" s="42" t="s">
        <v>426</v>
      </c>
      <c r="Y66" s="42" t="s">
        <v>426</v>
      </c>
      <c r="Z66" s="42" t="s">
        <v>426</v>
      </c>
      <c r="AA66" s="42" t="s">
        <v>426</v>
      </c>
      <c r="AB66" s="42" t="s">
        <v>426</v>
      </c>
      <c r="AC66" s="42" t="s">
        <v>426</v>
      </c>
      <c r="AD66" s="126">
        <f>E66+J66</f>
        <v>7656411.3065260006</v>
      </c>
      <c r="AE66" s="126">
        <f t="shared" ref="AE66:AF68" si="0">F66+K66</f>
        <v>1554356.7605390002</v>
      </c>
      <c r="AF66" s="126">
        <f t="shared" si="0"/>
        <v>0</v>
      </c>
      <c r="AG66" s="126">
        <f>H66</f>
        <v>8287.1241619999983</v>
      </c>
      <c r="AH66" s="126">
        <f>I66+M66</f>
        <v>999903.2302560003</v>
      </c>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row>
    <row r="67" spans="1:65" ht="30" x14ac:dyDescent="0.25">
      <c r="A67" s="20"/>
      <c r="B67" s="45">
        <v>56</v>
      </c>
      <c r="C67" s="174" t="s">
        <v>199</v>
      </c>
      <c r="D67" s="173">
        <f>+SUMIFS('appoggio Flow (AUM)_Turnover'!$D:$D,'appoggio Flow (AUM)_Turnover'!K:K,0,'appoggio Flow (AUM)_Turnover'!$M:$M,"Bond")</f>
        <v>56141501.140000008</v>
      </c>
      <c r="E67" s="173">
        <f>+SUMIFS('appoggio Flow (AUM)_Turnover'!$AE:$AE,'appoggio Flow (AUM)_Turnover'!$K:$K,0,'appoggio Flow (AUM)_Turnover'!$M:$M,"Bond")</f>
        <v>3542279.1523300004</v>
      </c>
      <c r="F67" s="173">
        <f>+SUMIFS('appoggio Flow (AUM)_Turnover'!$AF:$AF,'appoggio Flow (AUM)_Turnover'!$K:$K,0,'appoggio Flow (AUM)_Turnover'!$M:$M,"Bond")</f>
        <v>687800.55430000008</v>
      </c>
      <c r="G67" s="173">
        <f>+SUMIFS('appoggio Flow (AUM)_Turnover'!$AG:$AG,'appoggio Flow (AUM)_Turnover'!$K:$K,0,'appoggio Flow (AUM)_Turnover'!$M:$M,"Bond")</f>
        <v>0</v>
      </c>
      <c r="H67" s="172">
        <f>+SUMIFS('appoggio Flow (AUM)_Turnover'!$AH:$AH,'appoggio Flow (AUM)_Turnover'!$K:$K,0,'appoggio Flow (AUM)_Turnover'!$M:$M,"Bond")</f>
        <v>0</v>
      </c>
      <c r="I67" s="172">
        <f>+SUMIFS('appoggio Flow (AUM)_Turnover'!$AI:$AI,'appoggio Flow (AUM)_Turnover'!$K:$K,0,'appoggio Flow (AUM)_Turnover'!$M:$M,"Bond")</f>
        <v>438731.63717999996</v>
      </c>
      <c r="J67" s="173">
        <f>+SUMIFS('appoggio Flow (AUM)_Turnover'!$AJ:$AJ,'appoggio Flow (AUM)_Turnover'!$K:$K,0,'appoggio Flow (AUM)_Turnover'!$M:$M,"Bond")</f>
        <v>0</v>
      </c>
      <c r="K67" s="173">
        <f>+SUMIFS('appoggio Flow (AUM)_Turnover'!$AK:$AK,'appoggio Flow (AUM)_Turnover'!$K:$K,0,'appoggio Flow (AUM)_Turnover'!$M:$M,"Bond")</f>
        <v>0</v>
      </c>
      <c r="L67" s="173">
        <v>0</v>
      </c>
      <c r="M67" s="173">
        <f>+SUMIFS('appoggio Flow (AUM)_Turnover'!$AM:$AM,'appoggio Flow (AUM)_Turnover'!$K:$K,0,'appoggio Flow (AUM)_Turnover'!$M:$M,"Bond")</f>
        <v>0</v>
      </c>
      <c r="N67" s="42" t="s">
        <v>426</v>
      </c>
      <c r="O67" s="42" t="s">
        <v>426</v>
      </c>
      <c r="P67" s="42" t="s">
        <v>426</v>
      </c>
      <c r="Q67" s="42" t="s">
        <v>426</v>
      </c>
      <c r="R67" s="42" t="s">
        <v>426</v>
      </c>
      <c r="S67" s="42" t="s">
        <v>426</v>
      </c>
      <c r="T67" s="42" t="s">
        <v>426</v>
      </c>
      <c r="U67" s="42" t="s">
        <v>426</v>
      </c>
      <c r="V67" s="42" t="s">
        <v>426</v>
      </c>
      <c r="W67" s="42" t="s">
        <v>426</v>
      </c>
      <c r="X67" s="42" t="s">
        <v>426</v>
      </c>
      <c r="Y67" s="42" t="s">
        <v>426</v>
      </c>
      <c r="Z67" s="42" t="s">
        <v>426</v>
      </c>
      <c r="AA67" s="42" t="s">
        <v>426</v>
      </c>
      <c r="AB67" s="42" t="s">
        <v>426</v>
      </c>
      <c r="AC67" s="42" t="s">
        <v>426</v>
      </c>
      <c r="AD67" s="126">
        <f t="shared" ref="AD67:AD68" si="1">E67+J67</f>
        <v>3542279.1523300004</v>
      </c>
      <c r="AE67" s="126">
        <f t="shared" si="0"/>
        <v>687800.55430000008</v>
      </c>
      <c r="AF67" s="126">
        <f t="shared" si="0"/>
        <v>0</v>
      </c>
      <c r="AG67" s="126">
        <f t="shared" ref="AG67:AG68" si="2">H67</f>
        <v>0</v>
      </c>
      <c r="AH67" s="126">
        <f t="shared" ref="AH67:AH68" si="3">I67+M67</f>
        <v>438731.63717999996</v>
      </c>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row>
    <row r="68" spans="1:65" ht="30" x14ac:dyDescent="0.25">
      <c r="A68" s="20"/>
      <c r="B68" s="40">
        <v>57</v>
      </c>
      <c r="C68" s="175" t="s">
        <v>200</v>
      </c>
      <c r="D68" s="176">
        <f>+SUMIFS('appoggio Flow (AUM)_Turnover'!$D:$D,'appoggio Flow (AUM)_Turnover'!K:K,0,'appoggio Flow (AUM)_Turnover'!$M:$M,"Stock")</f>
        <v>106604879.67000002</v>
      </c>
      <c r="E68" s="172">
        <f>+SUMIFS('appoggio Flow (AUM)_Turnover'!$AE:$AE,'appoggio Flow (AUM)_Turnover'!$K:$K,0,'appoggio Flow (AUM)_Turnover'!$M:$M,"Stock")</f>
        <v>3387777.8690560008</v>
      </c>
      <c r="F68" s="172">
        <f>+SUMIFS('appoggio Flow (AUM)_Turnover'!$AF:$AF,'appoggio Flow (AUM)_Turnover'!$K:$K,0,'appoggio Flow (AUM)_Turnover'!$M:$M,"Stock")</f>
        <v>866556.2062390002</v>
      </c>
      <c r="G68" s="177"/>
      <c r="H68" s="172">
        <f>+SUMIFS('appoggio Flow (AUM)_Turnover'!$AH:$AH,'appoggio Flow (AUM)_Turnover'!$K:$K,0,'appoggio Flow (AUM)_Turnover'!$M:$M,"sTOCK")</f>
        <v>8287.1241619999983</v>
      </c>
      <c r="I68" s="172">
        <f>+SUMIFS('appoggio Flow (AUM)_Turnover'!$AI:$AI,'appoggio Flow (AUM)_Turnover'!$K:$K,0,'appoggio Flow (AUM)_Turnover'!$M:$M,"sTOCK")</f>
        <v>561171.59307600022</v>
      </c>
      <c r="J68" s="173">
        <f>+SUMIFS('appoggio Flow (AUM)_Turnover'!$AJ:$AJ,'appoggio Flow (AUM)_Turnover'!$K:$K,0,'appoggio Flow (AUM)_Turnover'!$M:$M,"Stock")</f>
        <v>6.79514</v>
      </c>
      <c r="K68" s="173">
        <f>+SUMIFS('appoggio Flow (AUM)_Turnover'!$AK:$AK,'appoggio Flow (AUM)_Turnover'!$K:$K,0,'appoggio Flow (AUM)_Turnover'!$M:$M,"Stock")</f>
        <v>0</v>
      </c>
      <c r="L68" s="177"/>
      <c r="M68" s="173">
        <f>+SUMIFS('appoggio Flow (AUM)_Turnover'!$AM:$AM,'appoggio Flow (AUM)_Turnover'!$K:$K,0,'appoggio Flow (AUM)_Turnover'!$M:$M,"sTOCK")</f>
        <v>0</v>
      </c>
      <c r="N68" s="42" t="s">
        <v>426</v>
      </c>
      <c r="O68" s="42" t="s">
        <v>426</v>
      </c>
      <c r="P68" s="42" t="s">
        <v>426</v>
      </c>
      <c r="Q68" s="42" t="s">
        <v>426</v>
      </c>
      <c r="R68" s="42" t="s">
        <v>426</v>
      </c>
      <c r="S68" s="42" t="s">
        <v>426</v>
      </c>
      <c r="T68" s="42" t="s">
        <v>426</v>
      </c>
      <c r="U68" s="42" t="s">
        <v>426</v>
      </c>
      <c r="V68" s="42" t="s">
        <v>426</v>
      </c>
      <c r="W68" s="42" t="s">
        <v>426</v>
      </c>
      <c r="X68" s="42" t="s">
        <v>426</v>
      </c>
      <c r="Y68" s="42" t="s">
        <v>426</v>
      </c>
      <c r="Z68" s="42" t="s">
        <v>426</v>
      </c>
      <c r="AA68" s="42" t="s">
        <v>426</v>
      </c>
      <c r="AB68" s="42" t="s">
        <v>426</v>
      </c>
      <c r="AC68" s="42" t="s">
        <v>426</v>
      </c>
      <c r="AD68" s="126">
        <f t="shared" si="1"/>
        <v>3387784.6641960009</v>
      </c>
      <c r="AE68" s="126">
        <f t="shared" si="0"/>
        <v>866556.2062390002</v>
      </c>
      <c r="AF68" s="126">
        <f t="shared" si="0"/>
        <v>0</v>
      </c>
      <c r="AG68" s="126">
        <f t="shared" si="2"/>
        <v>8287.1241619999983</v>
      </c>
      <c r="AH68" s="126">
        <f t="shared" si="3"/>
        <v>561171.59307600022</v>
      </c>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row>
    <row r="70" spans="1:65" ht="46.5" customHeight="1" x14ac:dyDescent="0.25">
      <c r="B70" s="371" t="s">
        <v>201</v>
      </c>
      <c r="C70" s="371"/>
      <c r="D70" s="371"/>
      <c r="E70" s="371"/>
      <c r="G70"/>
    </row>
    <row r="71" spans="1:65" ht="63.75" customHeight="1" x14ac:dyDescent="0.25">
      <c r="B71" s="371" t="s">
        <v>202</v>
      </c>
      <c r="C71" s="371"/>
      <c r="D71" s="371"/>
      <c r="E71" s="371"/>
    </row>
    <row r="72" spans="1:65" ht="74.25" customHeight="1" x14ac:dyDescent="0.25">
      <c r="B72" s="371" t="s">
        <v>203</v>
      </c>
      <c r="C72" s="371"/>
      <c r="D72" s="371"/>
      <c r="E72" s="371"/>
    </row>
    <row r="73" spans="1:65" ht="26.25" customHeight="1" x14ac:dyDescent="0.25">
      <c r="B73" s="371" t="s">
        <v>204</v>
      </c>
      <c r="C73" s="371"/>
      <c r="D73" s="371"/>
      <c r="E73" s="371"/>
    </row>
  </sheetData>
  <mergeCells count="52">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73:E73"/>
    <mergeCell ref="AK8:AN8"/>
    <mergeCell ref="AP8:AR8"/>
    <mergeCell ref="AT8:AV8"/>
    <mergeCell ref="AX8:AZ8"/>
    <mergeCell ref="B5:C9"/>
    <mergeCell ref="D5:AH5"/>
    <mergeCell ref="AI5:BM5"/>
    <mergeCell ref="D6:D9"/>
    <mergeCell ref="E6:I6"/>
    <mergeCell ref="J6:M6"/>
    <mergeCell ref="N6:Q6"/>
    <mergeCell ref="R6:U6"/>
    <mergeCell ref="V6:Y6"/>
    <mergeCell ref="Z6:AC6"/>
    <mergeCell ref="BJ8:BM8"/>
    <mergeCell ref="B64:BM64"/>
    <mergeCell ref="B70:E70"/>
    <mergeCell ref="B71:E71"/>
    <mergeCell ref="B72:E72"/>
    <mergeCell ref="BB8:BD8"/>
    <mergeCell ref="BF8:BH8"/>
  </mergeCells>
  <conditionalFormatting sqref="B65:XFD65 BI66:XFD68 B66:AR68">
    <cfRule type="cellIs" dxfId="70" priority="1" operator="equal">
      <formula>"Not in scope"</formula>
    </cfRule>
  </conditionalFormatting>
  <pageMargins left="0.70866141732283472" right="0.70866141732283472" top="0.74803149606299213" bottom="0.74803149606299213" header="0.31496062992125984" footer="0.31496062992125984"/>
  <pageSetup scale="14" orientation="landscape" r:id="rId1"/>
  <headerFooter>
    <oddHeader>&amp;R&amp;"Century"&amp;8&amp;KE7EC06 Gruppo Banco BPM - Uso Interno&amp;1#_x000D_</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7" filterMode="1">
    <tabColor rgb="FFFFFF00"/>
  </sheetPr>
  <dimension ref="A1:AI163"/>
  <sheetViews>
    <sheetView workbookViewId="0">
      <selection activeCell="D63" sqref="D63"/>
    </sheetView>
  </sheetViews>
  <sheetFormatPr defaultRowHeight="15" x14ac:dyDescent="0.25"/>
  <cols>
    <col min="1" max="1" width="20.7109375" bestFit="1" customWidth="1"/>
    <col min="2" max="2" width="26.28515625" bestFit="1" customWidth="1"/>
    <col min="3" max="3" width="16.140625" bestFit="1" customWidth="1"/>
    <col min="4" max="4" width="21.7109375" bestFit="1" customWidth="1"/>
    <col min="5" max="5" width="15" bestFit="1" customWidth="1"/>
    <col min="6" max="6" width="20.7109375" bestFit="1" customWidth="1"/>
    <col min="7" max="7" width="20.7109375" customWidth="1"/>
    <col min="8" max="8" width="20.7109375" style="1" customWidth="1"/>
    <col min="9" max="10" width="19.85546875" bestFit="1" customWidth="1"/>
    <col min="11" max="11" width="14.85546875" bestFit="1" customWidth="1"/>
    <col min="12" max="13" width="28.85546875" bestFit="1" customWidth="1"/>
    <col min="14" max="14" width="20.5703125" bestFit="1" customWidth="1"/>
    <col min="15" max="15" width="32.5703125" bestFit="1" customWidth="1"/>
    <col min="16" max="16" width="20.85546875" bestFit="1" customWidth="1"/>
    <col min="17" max="17" width="29.5703125" bestFit="1" customWidth="1"/>
    <col min="18" max="18" width="26.42578125" customWidth="1"/>
    <col min="19" max="19" width="21.7109375" bestFit="1" customWidth="1"/>
    <col min="20" max="20" width="27.28515625" bestFit="1" customWidth="1"/>
    <col min="21" max="21" width="30.7109375" bestFit="1" customWidth="1"/>
    <col min="22" max="22" width="29" bestFit="1" customWidth="1"/>
    <col min="23" max="23" width="26.42578125" bestFit="1" customWidth="1"/>
    <col min="24" max="24" width="20.28515625" bestFit="1" customWidth="1"/>
    <col min="25" max="25" width="13.140625" bestFit="1" customWidth="1"/>
    <col min="26" max="27" width="18.28515625" bestFit="1" customWidth="1"/>
    <col min="28" max="28" width="20" bestFit="1" customWidth="1"/>
    <col min="29" max="30" width="19.42578125" bestFit="1" customWidth="1"/>
    <col min="31" max="31" width="17.7109375" bestFit="1" customWidth="1"/>
    <col min="32" max="32" width="19.42578125" bestFit="1" customWidth="1"/>
    <col min="33" max="33" width="17.7109375" bestFit="1" customWidth="1"/>
    <col min="34" max="34" width="18.7109375" bestFit="1" customWidth="1"/>
    <col min="35" max="35" width="21.5703125" bestFit="1" customWidth="1"/>
  </cols>
  <sheetData>
    <row r="1" spans="1:35" x14ac:dyDescent="0.25">
      <c r="A1" s="91" t="s">
        <v>58</v>
      </c>
      <c r="B1" s="91" t="s">
        <v>400</v>
      </c>
      <c r="C1" s="91" t="s">
        <v>57</v>
      </c>
      <c r="D1" s="91" t="s">
        <v>401</v>
      </c>
      <c r="E1" s="91" t="s">
        <v>396</v>
      </c>
      <c r="F1" s="91" t="s">
        <v>402</v>
      </c>
      <c r="G1" s="91" t="s">
        <v>419</v>
      </c>
      <c r="H1" s="120" t="s">
        <v>403</v>
      </c>
      <c r="I1" s="91" t="s">
        <v>404</v>
      </c>
      <c r="J1" s="91" t="s">
        <v>45</v>
      </c>
      <c r="K1" s="91" t="s">
        <v>46</v>
      </c>
      <c r="L1" s="91" t="s">
        <v>47</v>
      </c>
      <c r="M1" s="91" t="s">
        <v>48</v>
      </c>
      <c r="N1" s="91" t="s">
        <v>30</v>
      </c>
      <c r="O1" s="91" t="s">
        <v>34</v>
      </c>
      <c r="P1" s="91" t="s">
        <v>31</v>
      </c>
      <c r="Q1" s="91" t="s">
        <v>32</v>
      </c>
      <c r="R1" s="91" t="s">
        <v>33</v>
      </c>
      <c r="S1" s="91" t="s">
        <v>49</v>
      </c>
      <c r="T1" s="91" t="s">
        <v>50</v>
      </c>
      <c r="U1" s="91" t="s">
        <v>37</v>
      </c>
      <c r="V1" s="91" t="s">
        <v>51</v>
      </c>
      <c r="W1" s="91" t="s">
        <v>59</v>
      </c>
      <c r="X1" s="91" t="s">
        <v>38</v>
      </c>
      <c r="Y1" s="91" t="s">
        <v>405</v>
      </c>
      <c r="Z1" s="91" t="s">
        <v>406</v>
      </c>
      <c r="AA1" s="91" t="s">
        <v>407</v>
      </c>
      <c r="AB1" s="91" t="s">
        <v>408</v>
      </c>
      <c r="AC1" s="91" t="s">
        <v>409</v>
      </c>
      <c r="AD1" s="91" t="s">
        <v>410</v>
      </c>
      <c r="AE1" s="91" t="s">
        <v>411</v>
      </c>
      <c r="AF1" s="91" t="s">
        <v>412</v>
      </c>
      <c r="AG1" s="91" t="s">
        <v>413</v>
      </c>
      <c r="AH1" s="91" t="s">
        <v>54</v>
      </c>
      <c r="AI1" s="91"/>
    </row>
    <row r="2" spans="1:35" hidden="1" x14ac:dyDescent="0.25">
      <c r="A2" s="4">
        <v>45291</v>
      </c>
      <c r="B2" s="4">
        <v>44926</v>
      </c>
      <c r="C2" t="s">
        <v>362</v>
      </c>
      <c r="D2" t="s">
        <v>414</v>
      </c>
      <c r="E2" t="s">
        <v>363</v>
      </c>
      <c r="F2" t="s">
        <v>363</v>
      </c>
      <c r="G2" t="str">
        <f>CONCATENATE(H2,I2)</f>
        <v>YN</v>
      </c>
      <c r="H2" s="1" t="s">
        <v>24</v>
      </c>
      <c r="I2" t="s">
        <v>23</v>
      </c>
      <c r="J2" t="s">
        <v>26</v>
      </c>
      <c r="K2" t="s">
        <v>36</v>
      </c>
      <c r="L2" t="s">
        <v>56</v>
      </c>
      <c r="M2" t="s">
        <v>24</v>
      </c>
      <c r="N2" t="s">
        <v>23</v>
      </c>
      <c r="O2" t="s">
        <v>23</v>
      </c>
      <c r="P2" t="s">
        <v>23</v>
      </c>
      <c r="Q2" t="s">
        <v>23</v>
      </c>
      <c r="R2" t="s">
        <v>23</v>
      </c>
      <c r="S2" t="s">
        <v>23</v>
      </c>
      <c r="T2" t="s">
        <v>23</v>
      </c>
      <c r="U2" t="s">
        <v>23</v>
      </c>
      <c r="V2" t="s">
        <v>23</v>
      </c>
      <c r="W2" t="s">
        <v>23</v>
      </c>
      <c r="X2">
        <v>69421538.769999996</v>
      </c>
      <c r="Y2">
        <v>69421538.769999996</v>
      </c>
      <c r="Z2">
        <v>0</v>
      </c>
      <c r="AA2">
        <v>0</v>
      </c>
      <c r="AB2">
        <v>0</v>
      </c>
      <c r="AC2">
        <v>0</v>
      </c>
      <c r="AD2">
        <v>0</v>
      </c>
      <c r="AE2">
        <v>0</v>
      </c>
      <c r="AF2">
        <v>0</v>
      </c>
      <c r="AG2">
        <v>0</v>
      </c>
      <c r="AH2" s="4">
        <v>45453</v>
      </c>
      <c r="AI2" s="4"/>
    </row>
    <row r="3" spans="1:35" hidden="1" x14ac:dyDescent="0.25">
      <c r="A3" s="4">
        <v>45291</v>
      </c>
      <c r="B3" s="4">
        <v>44926</v>
      </c>
      <c r="C3" t="s">
        <v>362</v>
      </c>
      <c r="D3" t="s">
        <v>414</v>
      </c>
      <c r="E3" t="s">
        <v>363</v>
      </c>
      <c r="F3" t="s">
        <v>363</v>
      </c>
      <c r="G3" t="str">
        <f t="shared" ref="G3:G66" si="0">CONCATENATE(H3,I3)</f>
        <v>YN</v>
      </c>
      <c r="H3" s="1" t="s">
        <v>24</v>
      </c>
      <c r="I3" t="s">
        <v>23</v>
      </c>
      <c r="J3" t="s">
        <v>25</v>
      </c>
      <c r="K3" t="s">
        <v>36</v>
      </c>
      <c r="L3" t="s">
        <v>55</v>
      </c>
      <c r="M3" t="s">
        <v>23</v>
      </c>
      <c r="N3" t="s">
        <v>23</v>
      </c>
      <c r="O3" t="s">
        <v>23</v>
      </c>
      <c r="P3" t="s">
        <v>23</v>
      </c>
      <c r="Q3" t="s">
        <v>23</v>
      </c>
      <c r="R3" t="s">
        <v>23</v>
      </c>
      <c r="S3" t="s">
        <v>23</v>
      </c>
      <c r="T3" t="s">
        <v>23</v>
      </c>
      <c r="U3" t="s">
        <v>23</v>
      </c>
      <c r="V3" t="s">
        <v>23</v>
      </c>
      <c r="W3" t="s">
        <v>23</v>
      </c>
      <c r="X3">
        <v>111053716.28</v>
      </c>
      <c r="Y3">
        <v>111053716.28</v>
      </c>
      <c r="Z3">
        <v>111053716.28</v>
      </c>
      <c r="AA3">
        <v>0</v>
      </c>
      <c r="AB3">
        <v>0</v>
      </c>
      <c r="AC3">
        <v>0</v>
      </c>
      <c r="AD3">
        <v>0</v>
      </c>
      <c r="AE3">
        <v>0</v>
      </c>
      <c r="AF3">
        <v>0</v>
      </c>
      <c r="AG3">
        <v>0</v>
      </c>
      <c r="AH3" s="4">
        <v>45453</v>
      </c>
      <c r="AI3" s="4"/>
    </row>
    <row r="4" spans="1:35" hidden="1" x14ac:dyDescent="0.25">
      <c r="A4" s="4">
        <v>45291</v>
      </c>
      <c r="B4" s="4">
        <v>44926</v>
      </c>
      <c r="C4" t="s">
        <v>362</v>
      </c>
      <c r="D4" t="s">
        <v>414</v>
      </c>
      <c r="E4" t="s">
        <v>363</v>
      </c>
      <c r="F4" t="s">
        <v>363</v>
      </c>
      <c r="G4" t="str">
        <f t="shared" si="0"/>
        <v>NY</v>
      </c>
      <c r="H4" s="1" t="s">
        <v>23</v>
      </c>
      <c r="I4" t="s">
        <v>24</v>
      </c>
      <c r="J4" t="s">
        <v>22</v>
      </c>
      <c r="K4" t="s">
        <v>36</v>
      </c>
      <c r="L4" t="s">
        <v>28</v>
      </c>
      <c r="M4" t="s">
        <v>23</v>
      </c>
      <c r="N4" t="s">
        <v>23</v>
      </c>
      <c r="O4" t="s">
        <v>23</v>
      </c>
      <c r="P4" t="s">
        <v>23</v>
      </c>
      <c r="Q4" t="s">
        <v>23</v>
      </c>
      <c r="R4" t="s">
        <v>23</v>
      </c>
      <c r="S4" t="s">
        <v>23</v>
      </c>
      <c r="T4" t="s">
        <v>23</v>
      </c>
      <c r="U4" t="s">
        <v>23</v>
      </c>
      <c r="V4" t="s">
        <v>23</v>
      </c>
      <c r="W4" t="s">
        <v>23</v>
      </c>
      <c r="X4">
        <v>300127586.11000001</v>
      </c>
      <c r="Y4">
        <v>32151878.719999999</v>
      </c>
      <c r="Z4">
        <v>0</v>
      </c>
      <c r="AA4">
        <v>0</v>
      </c>
      <c r="AB4">
        <v>0</v>
      </c>
      <c r="AC4">
        <v>0</v>
      </c>
      <c r="AD4">
        <v>0</v>
      </c>
      <c r="AE4">
        <v>0</v>
      </c>
      <c r="AF4">
        <v>0</v>
      </c>
      <c r="AG4">
        <v>0</v>
      </c>
      <c r="AH4" s="4">
        <v>45453</v>
      </c>
      <c r="AI4" s="4"/>
    </row>
    <row r="5" spans="1:35" ht="14.45" hidden="1" customHeight="1" x14ac:dyDescent="0.25">
      <c r="A5" s="4">
        <v>45291</v>
      </c>
      <c r="B5" s="4">
        <v>44926</v>
      </c>
      <c r="C5" t="s">
        <v>362</v>
      </c>
      <c r="D5" t="s">
        <v>414</v>
      </c>
      <c r="E5" t="s">
        <v>363</v>
      </c>
      <c r="F5" t="s">
        <v>363</v>
      </c>
      <c r="G5" t="str">
        <f t="shared" si="0"/>
        <v>NN</v>
      </c>
      <c r="H5" s="1" t="s">
        <v>23</v>
      </c>
      <c r="I5" t="s">
        <v>23</v>
      </c>
      <c r="J5" t="s">
        <v>361</v>
      </c>
      <c r="K5" t="s">
        <v>36</v>
      </c>
      <c r="L5" t="s">
        <v>55</v>
      </c>
      <c r="M5" t="s">
        <v>23</v>
      </c>
      <c r="N5" t="s">
        <v>23</v>
      </c>
      <c r="O5" t="s">
        <v>23</v>
      </c>
      <c r="P5" t="s">
        <v>23</v>
      </c>
      <c r="Q5" t="s">
        <v>23</v>
      </c>
      <c r="R5" t="s">
        <v>23</v>
      </c>
      <c r="S5" t="s">
        <v>23</v>
      </c>
      <c r="T5" t="s">
        <v>23</v>
      </c>
      <c r="U5" t="s">
        <v>23</v>
      </c>
      <c r="V5" t="s">
        <v>23</v>
      </c>
      <c r="W5" t="s">
        <v>23</v>
      </c>
      <c r="X5">
        <v>212018936.28999999</v>
      </c>
      <c r="Y5">
        <v>-41419873.630000003</v>
      </c>
      <c r="Z5">
        <v>0</v>
      </c>
      <c r="AA5">
        <v>0</v>
      </c>
      <c r="AB5">
        <v>0</v>
      </c>
      <c r="AC5">
        <v>0</v>
      </c>
      <c r="AD5">
        <v>0</v>
      </c>
      <c r="AE5">
        <v>0</v>
      </c>
      <c r="AF5">
        <v>0</v>
      </c>
      <c r="AG5">
        <v>0</v>
      </c>
      <c r="AH5" s="4">
        <v>45453</v>
      </c>
      <c r="AI5" s="4"/>
    </row>
    <row r="6" spans="1:35" ht="14.45" hidden="1" customHeight="1" x14ac:dyDescent="0.25">
      <c r="A6" s="4">
        <v>45291</v>
      </c>
      <c r="B6" s="4">
        <v>44926</v>
      </c>
      <c r="C6" t="s">
        <v>362</v>
      </c>
      <c r="D6" t="s">
        <v>414</v>
      </c>
      <c r="E6" t="s">
        <v>363</v>
      </c>
      <c r="F6" t="s">
        <v>363</v>
      </c>
      <c r="G6" t="str">
        <f t="shared" si="0"/>
        <v>NN</v>
      </c>
      <c r="H6" s="1" t="s">
        <v>23</v>
      </c>
      <c r="I6" t="s">
        <v>23</v>
      </c>
      <c r="J6" t="s">
        <v>26</v>
      </c>
      <c r="K6" t="s">
        <v>36</v>
      </c>
      <c r="L6" t="s">
        <v>29</v>
      </c>
      <c r="M6" t="s">
        <v>23</v>
      </c>
      <c r="N6" t="s">
        <v>23</v>
      </c>
      <c r="O6" t="s">
        <v>23</v>
      </c>
      <c r="P6" t="s">
        <v>23</v>
      </c>
      <c r="Q6" t="s">
        <v>23</v>
      </c>
      <c r="R6" t="s">
        <v>23</v>
      </c>
      <c r="S6" t="s">
        <v>23</v>
      </c>
      <c r="T6" t="s">
        <v>23</v>
      </c>
      <c r="U6" t="s">
        <v>24</v>
      </c>
      <c r="V6" t="s">
        <v>23</v>
      </c>
      <c r="W6" t="s">
        <v>23</v>
      </c>
      <c r="X6">
        <v>5375891.4900000002</v>
      </c>
      <c r="Y6">
        <v>-527949.09</v>
      </c>
      <c r="Z6">
        <v>-527949.09</v>
      </c>
      <c r="AA6">
        <v>0</v>
      </c>
      <c r="AB6">
        <v>0</v>
      </c>
      <c r="AC6">
        <v>0</v>
      </c>
      <c r="AD6">
        <v>0</v>
      </c>
      <c r="AE6">
        <v>0</v>
      </c>
      <c r="AF6">
        <v>0</v>
      </c>
      <c r="AG6">
        <v>0</v>
      </c>
      <c r="AH6" s="4">
        <v>45453</v>
      </c>
      <c r="AI6" s="4"/>
    </row>
    <row r="7" spans="1:35" ht="14.45" hidden="1" customHeight="1" x14ac:dyDescent="0.25">
      <c r="A7" s="4">
        <v>45291</v>
      </c>
      <c r="B7" s="4">
        <v>44926</v>
      </c>
      <c r="C7" t="s">
        <v>362</v>
      </c>
      <c r="D7" t="s">
        <v>414</v>
      </c>
      <c r="E7" t="s">
        <v>363</v>
      </c>
      <c r="F7" t="s">
        <v>363</v>
      </c>
      <c r="G7" t="str">
        <f t="shared" si="0"/>
        <v>NN</v>
      </c>
      <c r="H7" s="1" t="s">
        <v>23</v>
      </c>
      <c r="I7" t="s">
        <v>23</v>
      </c>
      <c r="J7" t="s">
        <v>22</v>
      </c>
      <c r="K7" t="s">
        <v>35</v>
      </c>
      <c r="L7" t="s">
        <v>56</v>
      </c>
      <c r="M7" t="s">
        <v>23</v>
      </c>
      <c r="N7" t="s">
        <v>23</v>
      </c>
      <c r="O7" t="s">
        <v>23</v>
      </c>
      <c r="P7" t="s">
        <v>23</v>
      </c>
      <c r="Q7" t="s">
        <v>23</v>
      </c>
      <c r="R7" t="s">
        <v>23</v>
      </c>
      <c r="S7" t="s">
        <v>23</v>
      </c>
      <c r="T7" t="s">
        <v>23</v>
      </c>
      <c r="U7" t="s">
        <v>23</v>
      </c>
      <c r="V7" t="s">
        <v>23</v>
      </c>
      <c r="W7" t="s">
        <v>23</v>
      </c>
      <c r="X7">
        <v>81570175.439999998</v>
      </c>
      <c r="Y7">
        <v>-38281178</v>
      </c>
      <c r="Z7">
        <v>0</v>
      </c>
      <c r="AA7">
        <v>0</v>
      </c>
      <c r="AB7">
        <v>0</v>
      </c>
      <c r="AC7">
        <v>0</v>
      </c>
      <c r="AD7">
        <v>0</v>
      </c>
      <c r="AE7">
        <v>0</v>
      </c>
      <c r="AF7">
        <v>0</v>
      </c>
      <c r="AG7">
        <v>0</v>
      </c>
      <c r="AH7" s="4">
        <v>45453</v>
      </c>
      <c r="AI7" s="4"/>
    </row>
    <row r="8" spans="1:35" hidden="1" x14ac:dyDescent="0.25">
      <c r="A8" s="4">
        <v>45291</v>
      </c>
      <c r="B8" s="4">
        <v>44926</v>
      </c>
      <c r="C8" t="s">
        <v>362</v>
      </c>
      <c r="D8" t="s">
        <v>414</v>
      </c>
      <c r="E8" t="s">
        <v>363</v>
      </c>
      <c r="F8" t="s">
        <v>363</v>
      </c>
      <c r="G8" t="str">
        <f t="shared" si="0"/>
        <v>YN</v>
      </c>
      <c r="H8" s="1" t="s">
        <v>24</v>
      </c>
      <c r="I8" t="s">
        <v>23</v>
      </c>
      <c r="J8" t="s">
        <v>22</v>
      </c>
      <c r="K8" t="s">
        <v>35</v>
      </c>
      <c r="L8" t="s">
        <v>27</v>
      </c>
      <c r="M8" t="s">
        <v>23</v>
      </c>
      <c r="N8" t="s">
        <v>23</v>
      </c>
      <c r="O8" t="s">
        <v>23</v>
      </c>
      <c r="P8" t="s">
        <v>23</v>
      </c>
      <c r="Q8" t="s">
        <v>23</v>
      </c>
      <c r="R8" t="s">
        <v>23</v>
      </c>
      <c r="S8" t="s">
        <v>23</v>
      </c>
      <c r="T8" t="s">
        <v>23</v>
      </c>
      <c r="U8" t="s">
        <v>23</v>
      </c>
      <c r="V8" t="s">
        <v>24</v>
      </c>
      <c r="W8" t="s">
        <v>23</v>
      </c>
      <c r="X8">
        <v>126276324.90000001</v>
      </c>
      <c r="Y8">
        <v>126276324.90000001</v>
      </c>
      <c r="Z8">
        <v>0</v>
      </c>
      <c r="AA8">
        <v>0</v>
      </c>
      <c r="AB8">
        <v>0</v>
      </c>
      <c r="AC8">
        <v>0</v>
      </c>
      <c r="AD8">
        <v>0</v>
      </c>
      <c r="AE8">
        <v>0</v>
      </c>
      <c r="AF8">
        <v>0</v>
      </c>
      <c r="AG8">
        <v>0</v>
      </c>
      <c r="AH8" s="4">
        <v>45453</v>
      </c>
      <c r="AI8" s="4"/>
    </row>
    <row r="9" spans="1:35" hidden="1" x14ac:dyDescent="0.25">
      <c r="A9" s="4">
        <v>45291</v>
      </c>
      <c r="B9" s="4">
        <v>44926</v>
      </c>
      <c r="C9" t="s">
        <v>362</v>
      </c>
      <c r="D9" t="s">
        <v>414</v>
      </c>
      <c r="E9" t="s">
        <v>363</v>
      </c>
      <c r="F9" t="s">
        <v>363</v>
      </c>
      <c r="G9" t="str">
        <f t="shared" si="0"/>
        <v>NY</v>
      </c>
      <c r="H9" s="1" t="s">
        <v>23</v>
      </c>
      <c r="I9" t="s">
        <v>24</v>
      </c>
      <c r="J9" t="s">
        <v>26</v>
      </c>
      <c r="K9" t="s">
        <v>36</v>
      </c>
      <c r="L9" t="s">
        <v>29</v>
      </c>
      <c r="M9" t="s">
        <v>23</v>
      </c>
      <c r="N9" t="s">
        <v>24</v>
      </c>
      <c r="O9" t="s">
        <v>23</v>
      </c>
      <c r="P9" t="s">
        <v>23</v>
      </c>
      <c r="Q9" t="s">
        <v>23</v>
      </c>
      <c r="R9" t="s">
        <v>23</v>
      </c>
      <c r="S9" t="s">
        <v>23</v>
      </c>
      <c r="T9" t="s">
        <v>23</v>
      </c>
      <c r="U9" t="s">
        <v>23</v>
      </c>
      <c r="V9" t="s">
        <v>23</v>
      </c>
      <c r="W9" t="s">
        <v>23</v>
      </c>
      <c r="X9">
        <v>961735.69</v>
      </c>
      <c r="Y9">
        <v>321250.44</v>
      </c>
      <c r="Z9">
        <v>321250.44</v>
      </c>
      <c r="AA9">
        <v>0</v>
      </c>
      <c r="AB9">
        <v>0</v>
      </c>
      <c r="AC9">
        <v>0</v>
      </c>
      <c r="AD9">
        <v>0</v>
      </c>
      <c r="AE9">
        <v>0</v>
      </c>
      <c r="AF9">
        <v>0</v>
      </c>
      <c r="AG9">
        <v>0</v>
      </c>
      <c r="AH9" s="4">
        <v>45453</v>
      </c>
      <c r="AI9" s="4"/>
    </row>
    <row r="10" spans="1:35" ht="14.45" hidden="1" customHeight="1" x14ac:dyDescent="0.25">
      <c r="A10" s="4">
        <v>45291</v>
      </c>
      <c r="B10" s="4">
        <v>44926</v>
      </c>
      <c r="C10" t="s">
        <v>362</v>
      </c>
      <c r="D10" t="s">
        <v>414</v>
      </c>
      <c r="E10" t="s">
        <v>363</v>
      </c>
      <c r="F10" t="s">
        <v>363</v>
      </c>
      <c r="G10" t="str">
        <f t="shared" si="0"/>
        <v>NN</v>
      </c>
      <c r="H10" s="1" t="s">
        <v>23</v>
      </c>
      <c r="I10" t="s">
        <v>23</v>
      </c>
      <c r="J10" t="s">
        <v>361</v>
      </c>
      <c r="K10" t="s">
        <v>36</v>
      </c>
      <c r="L10" t="s">
        <v>56</v>
      </c>
      <c r="M10" t="s">
        <v>23</v>
      </c>
      <c r="N10" t="s">
        <v>23</v>
      </c>
      <c r="O10" t="s">
        <v>23</v>
      </c>
      <c r="P10" t="s">
        <v>23</v>
      </c>
      <c r="Q10" t="s">
        <v>23</v>
      </c>
      <c r="R10" t="s">
        <v>23</v>
      </c>
      <c r="S10" t="s">
        <v>23</v>
      </c>
      <c r="T10" t="s">
        <v>23</v>
      </c>
      <c r="U10" t="s">
        <v>23</v>
      </c>
      <c r="V10" t="s">
        <v>23</v>
      </c>
      <c r="W10" t="s">
        <v>23</v>
      </c>
      <c r="X10">
        <v>1487843.1</v>
      </c>
      <c r="Y10">
        <v>-149638.93</v>
      </c>
      <c r="Z10">
        <v>0</v>
      </c>
      <c r="AA10">
        <v>0</v>
      </c>
      <c r="AB10">
        <v>0</v>
      </c>
      <c r="AC10">
        <v>0</v>
      </c>
      <c r="AD10">
        <v>0</v>
      </c>
      <c r="AE10">
        <v>0</v>
      </c>
      <c r="AF10">
        <v>0</v>
      </c>
      <c r="AG10">
        <v>0</v>
      </c>
      <c r="AH10" s="4">
        <v>45453</v>
      </c>
      <c r="AI10" s="4"/>
    </row>
    <row r="11" spans="1:35" ht="14.45" hidden="1" customHeight="1" x14ac:dyDescent="0.25">
      <c r="A11" s="4">
        <v>45291</v>
      </c>
      <c r="B11" s="4">
        <v>44926</v>
      </c>
      <c r="C11" t="s">
        <v>362</v>
      </c>
      <c r="D11" t="s">
        <v>414</v>
      </c>
      <c r="E11" t="s">
        <v>363</v>
      </c>
      <c r="F11" t="s">
        <v>363</v>
      </c>
      <c r="G11" t="str">
        <f t="shared" si="0"/>
        <v>NN</v>
      </c>
      <c r="H11" s="1" t="s">
        <v>23</v>
      </c>
      <c r="I11" t="s">
        <v>23</v>
      </c>
      <c r="J11" t="s">
        <v>26</v>
      </c>
      <c r="K11" t="s">
        <v>36</v>
      </c>
      <c r="L11" t="s">
        <v>56</v>
      </c>
      <c r="M11" t="s">
        <v>24</v>
      </c>
      <c r="N11" t="s">
        <v>23</v>
      </c>
      <c r="O11" t="s">
        <v>23</v>
      </c>
      <c r="P11" t="s">
        <v>23</v>
      </c>
      <c r="Q11" t="s">
        <v>23</v>
      </c>
      <c r="R11" t="s">
        <v>23</v>
      </c>
      <c r="S11" t="s">
        <v>23</v>
      </c>
      <c r="T11" t="s">
        <v>23</v>
      </c>
      <c r="U11" t="s">
        <v>23</v>
      </c>
      <c r="V11" t="s">
        <v>23</v>
      </c>
      <c r="W11" t="s">
        <v>23</v>
      </c>
      <c r="X11">
        <v>130603729.43000001</v>
      </c>
      <c r="Y11">
        <v>-15168940.949999999</v>
      </c>
      <c r="Z11">
        <v>0</v>
      </c>
      <c r="AA11">
        <v>0</v>
      </c>
      <c r="AB11">
        <v>0</v>
      </c>
      <c r="AC11">
        <v>0</v>
      </c>
      <c r="AD11">
        <v>0</v>
      </c>
      <c r="AE11">
        <v>0</v>
      </c>
      <c r="AF11">
        <v>0</v>
      </c>
      <c r="AG11">
        <v>0</v>
      </c>
      <c r="AH11" s="4">
        <v>45453</v>
      </c>
      <c r="AI11" s="4"/>
    </row>
    <row r="12" spans="1:35" hidden="1" x14ac:dyDescent="0.25">
      <c r="A12" s="4">
        <v>45291</v>
      </c>
      <c r="B12" s="4">
        <v>44926</v>
      </c>
      <c r="C12" t="s">
        <v>362</v>
      </c>
      <c r="D12" t="s">
        <v>414</v>
      </c>
      <c r="E12" t="s">
        <v>363</v>
      </c>
      <c r="F12" t="s">
        <v>363</v>
      </c>
      <c r="G12" t="str">
        <f t="shared" si="0"/>
        <v>NY</v>
      </c>
      <c r="H12" s="1" t="s">
        <v>23</v>
      </c>
      <c r="I12" t="s">
        <v>24</v>
      </c>
      <c r="J12" t="s">
        <v>26</v>
      </c>
      <c r="K12" t="s">
        <v>36</v>
      </c>
      <c r="L12" t="s">
        <v>55</v>
      </c>
      <c r="M12" t="s">
        <v>23</v>
      </c>
      <c r="N12" t="s">
        <v>23</v>
      </c>
      <c r="O12" t="s">
        <v>23</v>
      </c>
      <c r="P12" t="s">
        <v>23</v>
      </c>
      <c r="Q12" t="s">
        <v>23</v>
      </c>
      <c r="R12" t="s">
        <v>23</v>
      </c>
      <c r="S12" t="s">
        <v>23</v>
      </c>
      <c r="T12" t="s">
        <v>23</v>
      </c>
      <c r="U12" t="s">
        <v>24</v>
      </c>
      <c r="V12" t="s">
        <v>23</v>
      </c>
      <c r="W12" t="s">
        <v>23</v>
      </c>
      <c r="X12">
        <v>258997.18</v>
      </c>
      <c r="Y12">
        <v>9503.57</v>
      </c>
      <c r="Z12">
        <v>9503.57</v>
      </c>
      <c r="AA12">
        <v>0</v>
      </c>
      <c r="AB12">
        <v>0</v>
      </c>
      <c r="AC12">
        <v>0</v>
      </c>
      <c r="AD12">
        <v>0</v>
      </c>
      <c r="AE12">
        <v>0</v>
      </c>
      <c r="AF12">
        <v>0</v>
      </c>
      <c r="AG12">
        <v>0</v>
      </c>
      <c r="AH12" s="4">
        <v>45453</v>
      </c>
      <c r="AI12" s="4"/>
    </row>
    <row r="13" spans="1:35" hidden="1" x14ac:dyDescent="0.25">
      <c r="A13" s="4">
        <v>45291</v>
      </c>
      <c r="B13" s="4">
        <v>44926</v>
      </c>
      <c r="C13" t="s">
        <v>362</v>
      </c>
      <c r="D13" t="s">
        <v>414</v>
      </c>
      <c r="E13" t="s">
        <v>363</v>
      </c>
      <c r="F13" t="s">
        <v>363</v>
      </c>
      <c r="G13" t="str">
        <f t="shared" si="0"/>
        <v>NY</v>
      </c>
      <c r="H13" s="1" t="s">
        <v>23</v>
      </c>
      <c r="I13" t="s">
        <v>24</v>
      </c>
      <c r="J13" t="s">
        <v>26</v>
      </c>
      <c r="K13" t="s">
        <v>36</v>
      </c>
      <c r="L13" t="s">
        <v>56</v>
      </c>
      <c r="M13" t="s">
        <v>23</v>
      </c>
      <c r="N13" t="s">
        <v>23</v>
      </c>
      <c r="O13" t="s">
        <v>23</v>
      </c>
      <c r="P13" t="s">
        <v>23</v>
      </c>
      <c r="Q13" t="s">
        <v>24</v>
      </c>
      <c r="R13" t="s">
        <v>23</v>
      </c>
      <c r="S13" t="s">
        <v>23</v>
      </c>
      <c r="T13" t="s">
        <v>23</v>
      </c>
      <c r="U13" t="s">
        <v>23</v>
      </c>
      <c r="V13" t="s">
        <v>23</v>
      </c>
      <c r="W13" t="s">
        <v>23</v>
      </c>
      <c r="X13">
        <v>14602</v>
      </c>
      <c r="Y13">
        <v>3047.67</v>
      </c>
      <c r="Z13">
        <v>0</v>
      </c>
      <c r="AA13">
        <v>0</v>
      </c>
      <c r="AB13">
        <v>0</v>
      </c>
      <c r="AC13">
        <v>0</v>
      </c>
      <c r="AD13">
        <v>0</v>
      </c>
      <c r="AE13">
        <v>0</v>
      </c>
      <c r="AF13">
        <v>0</v>
      </c>
      <c r="AG13">
        <v>0</v>
      </c>
      <c r="AH13" s="4">
        <v>45453</v>
      </c>
      <c r="AI13" s="4"/>
    </row>
    <row r="14" spans="1:35" hidden="1" x14ac:dyDescent="0.25">
      <c r="A14" s="4">
        <v>45291</v>
      </c>
      <c r="B14" s="4">
        <v>44926</v>
      </c>
      <c r="C14" t="s">
        <v>362</v>
      </c>
      <c r="D14" t="s">
        <v>414</v>
      </c>
      <c r="E14" t="s">
        <v>363</v>
      </c>
      <c r="F14" t="s">
        <v>363</v>
      </c>
      <c r="G14" t="str">
        <f t="shared" si="0"/>
        <v>YN</v>
      </c>
      <c r="H14" s="1" t="s">
        <v>24</v>
      </c>
      <c r="I14" t="s">
        <v>23</v>
      </c>
      <c r="J14" t="s">
        <v>26</v>
      </c>
      <c r="K14" t="s">
        <v>36</v>
      </c>
      <c r="L14" t="s">
        <v>56</v>
      </c>
      <c r="M14" t="s">
        <v>23</v>
      </c>
      <c r="N14" t="s">
        <v>23</v>
      </c>
      <c r="O14" t="s">
        <v>23</v>
      </c>
      <c r="P14" t="s">
        <v>23</v>
      </c>
      <c r="Q14" t="s">
        <v>23</v>
      </c>
      <c r="R14" t="s">
        <v>23</v>
      </c>
      <c r="S14" t="s">
        <v>23</v>
      </c>
      <c r="T14" t="s">
        <v>23</v>
      </c>
      <c r="U14" t="s">
        <v>23</v>
      </c>
      <c r="V14" t="s">
        <v>23</v>
      </c>
      <c r="W14" t="s">
        <v>24</v>
      </c>
      <c r="X14">
        <v>88897225.709999993</v>
      </c>
      <c r="Y14">
        <v>88897225.709999993</v>
      </c>
      <c r="Z14">
        <v>0</v>
      </c>
      <c r="AA14">
        <v>0</v>
      </c>
      <c r="AB14">
        <v>0</v>
      </c>
      <c r="AC14">
        <v>0</v>
      </c>
      <c r="AD14">
        <v>0</v>
      </c>
      <c r="AE14">
        <v>0</v>
      </c>
      <c r="AF14">
        <v>0</v>
      </c>
      <c r="AG14">
        <v>0</v>
      </c>
      <c r="AH14" s="4">
        <v>45453</v>
      </c>
      <c r="AI14" s="4"/>
    </row>
    <row r="15" spans="1:35" hidden="1" x14ac:dyDescent="0.25">
      <c r="A15" s="4">
        <v>45291</v>
      </c>
      <c r="B15" s="4">
        <v>44926</v>
      </c>
      <c r="C15" t="s">
        <v>362</v>
      </c>
      <c r="D15" t="s">
        <v>414</v>
      </c>
      <c r="E15" t="s">
        <v>363</v>
      </c>
      <c r="F15" t="s">
        <v>363</v>
      </c>
      <c r="G15" t="str">
        <f t="shared" si="0"/>
        <v>NY</v>
      </c>
      <c r="H15" s="1" t="s">
        <v>23</v>
      </c>
      <c r="I15" t="s">
        <v>24</v>
      </c>
      <c r="J15" t="s">
        <v>25</v>
      </c>
      <c r="K15" t="s">
        <v>36</v>
      </c>
      <c r="L15" t="s">
        <v>56</v>
      </c>
      <c r="M15" t="s">
        <v>23</v>
      </c>
      <c r="N15" t="s">
        <v>23</v>
      </c>
      <c r="O15" t="s">
        <v>23</v>
      </c>
      <c r="P15" t="s">
        <v>23</v>
      </c>
      <c r="Q15" t="s">
        <v>23</v>
      </c>
      <c r="R15" t="s">
        <v>24</v>
      </c>
      <c r="S15" t="s">
        <v>23</v>
      </c>
      <c r="T15" t="s">
        <v>23</v>
      </c>
      <c r="U15" t="s">
        <v>23</v>
      </c>
      <c r="V15" t="s">
        <v>23</v>
      </c>
      <c r="W15" t="s">
        <v>23</v>
      </c>
      <c r="X15">
        <v>278374.03000000003</v>
      </c>
      <c r="Y15">
        <v>31997.21</v>
      </c>
      <c r="Z15">
        <v>0</v>
      </c>
      <c r="AA15">
        <v>0</v>
      </c>
      <c r="AB15">
        <v>0</v>
      </c>
      <c r="AC15">
        <v>0</v>
      </c>
      <c r="AD15">
        <v>0</v>
      </c>
      <c r="AE15">
        <v>0</v>
      </c>
      <c r="AF15">
        <v>0</v>
      </c>
      <c r="AG15">
        <v>0</v>
      </c>
      <c r="AH15" s="4">
        <v>45453</v>
      </c>
      <c r="AI15" s="4"/>
    </row>
    <row r="16" spans="1:35" hidden="1" x14ac:dyDescent="0.25">
      <c r="A16" s="4">
        <v>45291</v>
      </c>
      <c r="B16" s="4">
        <v>44926</v>
      </c>
      <c r="C16" t="s">
        <v>362</v>
      </c>
      <c r="D16" t="s">
        <v>414</v>
      </c>
      <c r="E16" t="s">
        <v>363</v>
      </c>
      <c r="F16" t="s">
        <v>363</v>
      </c>
      <c r="G16" t="str">
        <f t="shared" si="0"/>
        <v>YN</v>
      </c>
      <c r="H16" s="1" t="s">
        <v>24</v>
      </c>
      <c r="I16" t="s">
        <v>23</v>
      </c>
      <c r="J16" t="s">
        <v>26</v>
      </c>
      <c r="K16" t="s">
        <v>36</v>
      </c>
      <c r="L16" t="s">
        <v>56</v>
      </c>
      <c r="M16" t="s">
        <v>23</v>
      </c>
      <c r="N16" t="s">
        <v>23</v>
      </c>
      <c r="O16" t="s">
        <v>23</v>
      </c>
      <c r="P16" t="s">
        <v>23</v>
      </c>
      <c r="Q16" t="s">
        <v>24</v>
      </c>
      <c r="R16" t="s">
        <v>23</v>
      </c>
      <c r="S16" t="s">
        <v>23</v>
      </c>
      <c r="T16" t="s">
        <v>23</v>
      </c>
      <c r="U16" t="s">
        <v>23</v>
      </c>
      <c r="V16" t="s">
        <v>23</v>
      </c>
      <c r="W16" t="s">
        <v>23</v>
      </c>
      <c r="X16">
        <v>82832954.269999996</v>
      </c>
      <c r="Y16">
        <v>82832954.269999996</v>
      </c>
      <c r="Z16" s="5">
        <v>0</v>
      </c>
      <c r="AA16">
        <v>0</v>
      </c>
      <c r="AB16">
        <v>0</v>
      </c>
      <c r="AC16">
        <v>0</v>
      </c>
      <c r="AD16">
        <v>0</v>
      </c>
      <c r="AE16">
        <v>0</v>
      </c>
      <c r="AF16">
        <v>0</v>
      </c>
      <c r="AG16">
        <v>0</v>
      </c>
      <c r="AH16" s="4">
        <v>45453</v>
      </c>
      <c r="AI16" s="4"/>
    </row>
    <row r="17" spans="1:35" hidden="1" x14ac:dyDescent="0.25">
      <c r="A17" s="4">
        <v>45291</v>
      </c>
      <c r="B17" s="4">
        <v>44926</v>
      </c>
      <c r="C17" t="s">
        <v>362</v>
      </c>
      <c r="D17" t="s">
        <v>414</v>
      </c>
      <c r="E17" t="s">
        <v>363</v>
      </c>
      <c r="F17" t="s">
        <v>363</v>
      </c>
      <c r="G17" t="str">
        <f t="shared" si="0"/>
        <v>NY</v>
      </c>
      <c r="H17" s="1" t="s">
        <v>23</v>
      </c>
      <c r="I17" t="s">
        <v>24</v>
      </c>
      <c r="J17" t="s">
        <v>26</v>
      </c>
      <c r="K17" t="s">
        <v>36</v>
      </c>
      <c r="L17" t="s">
        <v>28</v>
      </c>
      <c r="M17" t="s">
        <v>24</v>
      </c>
      <c r="N17" t="s">
        <v>23</v>
      </c>
      <c r="O17" t="s">
        <v>23</v>
      </c>
      <c r="P17" t="s">
        <v>23</v>
      </c>
      <c r="Q17" t="s">
        <v>23</v>
      </c>
      <c r="R17" t="s">
        <v>23</v>
      </c>
      <c r="S17" t="s">
        <v>23</v>
      </c>
      <c r="T17" t="s">
        <v>23</v>
      </c>
      <c r="U17" t="s">
        <v>23</v>
      </c>
      <c r="V17" t="s">
        <v>23</v>
      </c>
      <c r="W17" t="s">
        <v>23</v>
      </c>
      <c r="X17">
        <v>15196694.18</v>
      </c>
      <c r="Y17">
        <v>8740846.8399999999</v>
      </c>
      <c r="Z17">
        <v>2180360.8171199998</v>
      </c>
      <c r="AA17">
        <v>0</v>
      </c>
      <c r="AB17">
        <v>0</v>
      </c>
      <c r="AC17">
        <v>0</v>
      </c>
      <c r="AD17">
        <v>0</v>
      </c>
      <c r="AE17">
        <v>0</v>
      </c>
      <c r="AF17">
        <v>0</v>
      </c>
      <c r="AG17">
        <v>0</v>
      </c>
      <c r="AH17" s="4">
        <v>45453</v>
      </c>
      <c r="AI17" s="4"/>
    </row>
    <row r="18" spans="1:35" hidden="1" x14ac:dyDescent="0.25">
      <c r="A18" s="4">
        <v>45291</v>
      </c>
      <c r="B18" s="4">
        <v>44926</v>
      </c>
      <c r="C18" t="s">
        <v>362</v>
      </c>
      <c r="D18" t="s">
        <v>414</v>
      </c>
      <c r="E18" t="s">
        <v>363</v>
      </c>
      <c r="F18" t="s">
        <v>363</v>
      </c>
      <c r="G18" t="str">
        <f t="shared" si="0"/>
        <v>YN</v>
      </c>
      <c r="H18" s="1" t="s">
        <v>24</v>
      </c>
      <c r="I18" t="s">
        <v>23</v>
      </c>
      <c r="J18" t="s">
        <v>22</v>
      </c>
      <c r="K18" t="s">
        <v>36</v>
      </c>
      <c r="L18" t="s">
        <v>28</v>
      </c>
      <c r="M18" t="s">
        <v>24</v>
      </c>
      <c r="N18" t="s">
        <v>23</v>
      </c>
      <c r="O18" t="s">
        <v>23</v>
      </c>
      <c r="P18" t="s">
        <v>23</v>
      </c>
      <c r="Q18" t="s">
        <v>23</v>
      </c>
      <c r="R18" t="s">
        <v>23</v>
      </c>
      <c r="S18" t="s">
        <v>23</v>
      </c>
      <c r="T18" t="s">
        <v>23</v>
      </c>
      <c r="U18" t="s">
        <v>23</v>
      </c>
      <c r="V18" t="s">
        <v>23</v>
      </c>
      <c r="W18" t="s">
        <v>23</v>
      </c>
      <c r="X18">
        <v>919165704.19000006</v>
      </c>
      <c r="Y18">
        <v>919165704.19000006</v>
      </c>
      <c r="Z18">
        <v>258974157.681472</v>
      </c>
      <c r="AA18">
        <v>0</v>
      </c>
      <c r="AB18">
        <v>0</v>
      </c>
      <c r="AC18">
        <v>0</v>
      </c>
      <c r="AD18">
        <v>0</v>
      </c>
      <c r="AE18">
        <v>0</v>
      </c>
      <c r="AF18">
        <v>0</v>
      </c>
      <c r="AG18">
        <v>0</v>
      </c>
      <c r="AH18" s="4">
        <v>45453</v>
      </c>
      <c r="AI18" s="4"/>
    </row>
    <row r="19" spans="1:35" hidden="1" x14ac:dyDescent="0.25">
      <c r="A19" s="4">
        <v>45291</v>
      </c>
      <c r="B19" s="4">
        <v>44926</v>
      </c>
      <c r="C19" t="s">
        <v>362</v>
      </c>
      <c r="D19" t="s">
        <v>414</v>
      </c>
      <c r="E19" t="s">
        <v>363</v>
      </c>
      <c r="F19" t="s">
        <v>363</v>
      </c>
      <c r="G19" t="str">
        <f t="shared" si="0"/>
        <v>NY</v>
      </c>
      <c r="H19" s="1" t="s">
        <v>23</v>
      </c>
      <c r="I19" t="s">
        <v>24</v>
      </c>
      <c r="J19" t="s">
        <v>25</v>
      </c>
      <c r="K19" t="s">
        <v>36</v>
      </c>
      <c r="L19" t="s">
        <v>56</v>
      </c>
      <c r="M19" t="s">
        <v>23</v>
      </c>
      <c r="N19" t="s">
        <v>23</v>
      </c>
      <c r="O19" t="s">
        <v>23</v>
      </c>
      <c r="P19" t="s">
        <v>23</v>
      </c>
      <c r="Q19" t="s">
        <v>23</v>
      </c>
      <c r="R19" t="s">
        <v>23</v>
      </c>
      <c r="S19" t="s">
        <v>23</v>
      </c>
      <c r="T19" t="s">
        <v>23</v>
      </c>
      <c r="U19" t="s">
        <v>23</v>
      </c>
      <c r="V19" t="s">
        <v>23</v>
      </c>
      <c r="W19" t="s">
        <v>23</v>
      </c>
      <c r="X19">
        <v>359801835.99000001</v>
      </c>
      <c r="Y19">
        <v>69887191.709999993</v>
      </c>
      <c r="Z19">
        <v>0</v>
      </c>
      <c r="AA19">
        <v>0</v>
      </c>
      <c r="AB19">
        <v>0</v>
      </c>
      <c r="AC19">
        <v>0</v>
      </c>
      <c r="AD19">
        <v>0</v>
      </c>
      <c r="AE19">
        <v>0</v>
      </c>
      <c r="AF19">
        <v>0</v>
      </c>
      <c r="AG19">
        <v>0</v>
      </c>
      <c r="AH19" s="4">
        <v>45453</v>
      </c>
      <c r="AI19" s="4"/>
    </row>
    <row r="20" spans="1:35" hidden="1" x14ac:dyDescent="0.25">
      <c r="A20" s="4">
        <v>45291</v>
      </c>
      <c r="B20" s="4">
        <v>44926</v>
      </c>
      <c r="C20" t="s">
        <v>362</v>
      </c>
      <c r="D20" t="s">
        <v>414</v>
      </c>
      <c r="E20" t="s">
        <v>363</v>
      </c>
      <c r="F20" t="s">
        <v>363</v>
      </c>
      <c r="G20" t="str">
        <f t="shared" si="0"/>
        <v>NY</v>
      </c>
      <c r="H20" s="1" t="s">
        <v>23</v>
      </c>
      <c r="I20" t="s">
        <v>24</v>
      </c>
      <c r="J20" t="s">
        <v>26</v>
      </c>
      <c r="K20" t="s">
        <v>36</v>
      </c>
      <c r="L20" t="s">
        <v>29</v>
      </c>
      <c r="M20" t="s">
        <v>23</v>
      </c>
      <c r="N20" t="s">
        <v>23</v>
      </c>
      <c r="O20" t="s">
        <v>23</v>
      </c>
      <c r="P20" t="s">
        <v>23</v>
      </c>
      <c r="Q20" t="s">
        <v>23</v>
      </c>
      <c r="R20" t="s">
        <v>23</v>
      </c>
      <c r="S20" t="s">
        <v>23</v>
      </c>
      <c r="T20" t="s">
        <v>23</v>
      </c>
      <c r="U20" t="s">
        <v>23</v>
      </c>
      <c r="V20" t="s">
        <v>23</v>
      </c>
      <c r="W20" t="s">
        <v>23</v>
      </c>
      <c r="X20">
        <v>1007468102.97</v>
      </c>
      <c r="Y20">
        <v>260295360.15000001</v>
      </c>
      <c r="Z20">
        <v>261465216.72999999</v>
      </c>
      <c r="AA20">
        <v>0</v>
      </c>
      <c r="AB20">
        <v>0</v>
      </c>
      <c r="AC20">
        <v>0</v>
      </c>
      <c r="AD20">
        <v>0</v>
      </c>
      <c r="AE20">
        <v>0</v>
      </c>
      <c r="AF20">
        <v>0</v>
      </c>
      <c r="AG20">
        <v>0</v>
      </c>
      <c r="AH20" s="4">
        <v>45453</v>
      </c>
      <c r="AI20" s="4"/>
    </row>
    <row r="21" spans="1:35" hidden="1" x14ac:dyDescent="0.25">
      <c r="A21" s="4">
        <v>45291</v>
      </c>
      <c r="B21" s="4">
        <v>44926</v>
      </c>
      <c r="C21" t="s">
        <v>362</v>
      </c>
      <c r="D21" t="s">
        <v>414</v>
      </c>
      <c r="E21" t="s">
        <v>363</v>
      </c>
      <c r="F21" t="s">
        <v>363</v>
      </c>
      <c r="G21" t="str">
        <f t="shared" si="0"/>
        <v>NY</v>
      </c>
      <c r="H21" s="1" t="s">
        <v>23</v>
      </c>
      <c r="I21" t="s">
        <v>24</v>
      </c>
      <c r="J21" t="s">
        <v>26</v>
      </c>
      <c r="K21" t="s">
        <v>36</v>
      </c>
      <c r="L21" t="s">
        <v>56</v>
      </c>
      <c r="M21" t="s">
        <v>23</v>
      </c>
      <c r="N21" t="s">
        <v>23</v>
      </c>
      <c r="O21" t="s">
        <v>23</v>
      </c>
      <c r="P21" t="s">
        <v>24</v>
      </c>
      <c r="Q21" t="s">
        <v>23</v>
      </c>
      <c r="R21" t="s">
        <v>23</v>
      </c>
      <c r="S21" t="s">
        <v>23</v>
      </c>
      <c r="T21" t="s">
        <v>23</v>
      </c>
      <c r="U21" t="s">
        <v>23</v>
      </c>
      <c r="V21" t="s">
        <v>23</v>
      </c>
      <c r="W21" t="s">
        <v>23</v>
      </c>
      <c r="X21">
        <v>69077257.3699999</v>
      </c>
      <c r="Y21">
        <v>1225499.33</v>
      </c>
      <c r="Z21">
        <v>0</v>
      </c>
      <c r="AA21">
        <v>0</v>
      </c>
      <c r="AB21">
        <v>0</v>
      </c>
      <c r="AC21">
        <v>0</v>
      </c>
      <c r="AD21">
        <v>0</v>
      </c>
      <c r="AE21">
        <v>0</v>
      </c>
      <c r="AF21">
        <v>0</v>
      </c>
      <c r="AG21">
        <v>0</v>
      </c>
      <c r="AH21" s="4">
        <v>45453</v>
      </c>
      <c r="AI21" s="4"/>
    </row>
    <row r="22" spans="1:35" hidden="1" x14ac:dyDescent="0.25">
      <c r="A22" s="4">
        <v>45291</v>
      </c>
      <c r="B22" s="4">
        <v>44926</v>
      </c>
      <c r="C22" t="s">
        <v>362</v>
      </c>
      <c r="D22" t="s">
        <v>414</v>
      </c>
      <c r="E22" t="s">
        <v>363</v>
      </c>
      <c r="F22" t="s">
        <v>363</v>
      </c>
      <c r="G22" t="str">
        <f t="shared" si="0"/>
        <v>YN</v>
      </c>
      <c r="H22" s="1" t="s">
        <v>24</v>
      </c>
      <c r="I22" t="s">
        <v>23</v>
      </c>
      <c r="J22" t="s">
        <v>22</v>
      </c>
      <c r="K22" t="s">
        <v>36</v>
      </c>
      <c r="L22" t="s">
        <v>27</v>
      </c>
      <c r="M22" t="s">
        <v>23</v>
      </c>
      <c r="N22" t="s">
        <v>23</v>
      </c>
      <c r="O22" t="s">
        <v>23</v>
      </c>
      <c r="P22" t="s">
        <v>23</v>
      </c>
      <c r="Q22" t="s">
        <v>23</v>
      </c>
      <c r="R22" t="s">
        <v>23</v>
      </c>
      <c r="S22" t="s">
        <v>23</v>
      </c>
      <c r="T22" t="s">
        <v>23</v>
      </c>
      <c r="U22" t="s">
        <v>23</v>
      </c>
      <c r="V22" t="s">
        <v>24</v>
      </c>
      <c r="W22" t="s">
        <v>23</v>
      </c>
      <c r="X22">
        <v>13155898364.639999</v>
      </c>
      <c r="Y22">
        <v>13155898364.639999</v>
      </c>
      <c r="Z22">
        <v>0</v>
      </c>
      <c r="AA22">
        <v>0</v>
      </c>
      <c r="AB22">
        <v>0</v>
      </c>
      <c r="AC22">
        <v>0</v>
      </c>
      <c r="AD22">
        <v>0</v>
      </c>
      <c r="AE22">
        <v>0</v>
      </c>
      <c r="AF22">
        <v>0</v>
      </c>
      <c r="AG22">
        <v>0</v>
      </c>
      <c r="AH22" s="4">
        <v>45453</v>
      </c>
      <c r="AI22" s="4"/>
    </row>
    <row r="23" spans="1:35" ht="14.45" hidden="1" customHeight="1" x14ac:dyDescent="0.25">
      <c r="A23" s="4">
        <v>45291</v>
      </c>
      <c r="B23" s="4">
        <v>44926</v>
      </c>
      <c r="C23" t="s">
        <v>362</v>
      </c>
      <c r="D23" t="s">
        <v>414</v>
      </c>
      <c r="E23" t="s">
        <v>363</v>
      </c>
      <c r="F23" t="s">
        <v>363</v>
      </c>
      <c r="G23" t="str">
        <f t="shared" si="0"/>
        <v>NN</v>
      </c>
      <c r="H23" s="1" t="s">
        <v>23</v>
      </c>
      <c r="I23" t="s">
        <v>23</v>
      </c>
      <c r="J23" t="s">
        <v>22</v>
      </c>
      <c r="K23" t="s">
        <v>36</v>
      </c>
      <c r="L23" t="s">
        <v>28</v>
      </c>
      <c r="M23" t="s">
        <v>24</v>
      </c>
      <c r="N23" t="s">
        <v>23</v>
      </c>
      <c r="O23" t="s">
        <v>23</v>
      </c>
      <c r="P23" t="s">
        <v>23</v>
      </c>
      <c r="Q23" t="s">
        <v>23</v>
      </c>
      <c r="R23" t="s">
        <v>23</v>
      </c>
      <c r="S23" t="s">
        <v>23</v>
      </c>
      <c r="T23" t="s">
        <v>23</v>
      </c>
      <c r="U23" t="s">
        <v>23</v>
      </c>
      <c r="V23" t="s">
        <v>23</v>
      </c>
      <c r="W23" t="s">
        <v>23</v>
      </c>
      <c r="X23">
        <v>165000885.58000001</v>
      </c>
      <c r="Y23">
        <v>-47214832.549999997</v>
      </c>
      <c r="Z23">
        <v>-16102632.694712</v>
      </c>
      <c r="AA23">
        <v>0</v>
      </c>
      <c r="AB23">
        <v>0</v>
      </c>
      <c r="AC23">
        <v>0</v>
      </c>
      <c r="AD23">
        <v>0</v>
      </c>
      <c r="AE23">
        <v>0</v>
      </c>
      <c r="AF23">
        <v>0</v>
      </c>
      <c r="AG23">
        <v>0</v>
      </c>
      <c r="AH23" s="4">
        <v>45453</v>
      </c>
      <c r="AI23" s="4"/>
    </row>
    <row r="24" spans="1:35" hidden="1" x14ac:dyDescent="0.25">
      <c r="A24" s="4">
        <v>45291</v>
      </c>
      <c r="B24" s="4">
        <v>44926</v>
      </c>
      <c r="C24" t="s">
        <v>362</v>
      </c>
      <c r="D24" t="s">
        <v>414</v>
      </c>
      <c r="E24" t="s">
        <v>363</v>
      </c>
      <c r="F24" t="s">
        <v>363</v>
      </c>
      <c r="G24" t="str">
        <f t="shared" si="0"/>
        <v>NY</v>
      </c>
      <c r="H24" s="1" t="s">
        <v>23</v>
      </c>
      <c r="I24" t="s">
        <v>24</v>
      </c>
      <c r="J24" t="s">
        <v>22</v>
      </c>
      <c r="K24" t="s">
        <v>35</v>
      </c>
      <c r="L24" t="s">
        <v>28</v>
      </c>
      <c r="M24" t="s">
        <v>23</v>
      </c>
      <c r="N24" t="s">
        <v>23</v>
      </c>
      <c r="O24" t="s">
        <v>23</v>
      </c>
      <c r="P24" t="s">
        <v>23</v>
      </c>
      <c r="Q24" t="s">
        <v>23</v>
      </c>
      <c r="R24" t="s">
        <v>23</v>
      </c>
      <c r="S24" t="s">
        <v>23</v>
      </c>
      <c r="T24" t="s">
        <v>23</v>
      </c>
      <c r="U24" t="s">
        <v>23</v>
      </c>
      <c r="V24" t="s">
        <v>23</v>
      </c>
      <c r="W24" t="s">
        <v>23</v>
      </c>
      <c r="X24">
        <v>110775743.11</v>
      </c>
      <c r="Y24">
        <v>11070184.970000001</v>
      </c>
      <c r="Z24">
        <v>0</v>
      </c>
      <c r="AA24">
        <v>0</v>
      </c>
      <c r="AB24">
        <v>0</v>
      </c>
      <c r="AC24">
        <v>0</v>
      </c>
      <c r="AD24">
        <v>0</v>
      </c>
      <c r="AE24">
        <v>0</v>
      </c>
      <c r="AF24">
        <v>0</v>
      </c>
      <c r="AG24">
        <v>0</v>
      </c>
      <c r="AH24" s="4">
        <v>45453</v>
      </c>
      <c r="AI24" s="4"/>
    </row>
    <row r="25" spans="1:35" hidden="1" x14ac:dyDescent="0.25">
      <c r="A25" s="4">
        <v>45291</v>
      </c>
      <c r="B25" s="4">
        <v>44926</v>
      </c>
      <c r="C25" t="s">
        <v>362</v>
      </c>
      <c r="D25" t="s">
        <v>414</v>
      </c>
      <c r="E25" t="s">
        <v>363</v>
      </c>
      <c r="F25" t="s">
        <v>363</v>
      </c>
      <c r="G25" t="str">
        <f t="shared" si="0"/>
        <v>YN</v>
      </c>
      <c r="H25" s="1" t="s">
        <v>24</v>
      </c>
      <c r="I25" t="s">
        <v>23</v>
      </c>
      <c r="J25" t="s">
        <v>22</v>
      </c>
      <c r="K25" t="s">
        <v>35</v>
      </c>
      <c r="L25" t="s">
        <v>55</v>
      </c>
      <c r="M25" t="s">
        <v>23</v>
      </c>
      <c r="N25" t="s">
        <v>23</v>
      </c>
      <c r="O25" t="s">
        <v>23</v>
      </c>
      <c r="P25" t="s">
        <v>23</v>
      </c>
      <c r="Q25" t="s">
        <v>23</v>
      </c>
      <c r="R25" t="s">
        <v>23</v>
      </c>
      <c r="S25" t="s">
        <v>23</v>
      </c>
      <c r="T25" t="s">
        <v>23</v>
      </c>
      <c r="U25" t="s">
        <v>23</v>
      </c>
      <c r="V25" t="s">
        <v>23</v>
      </c>
      <c r="W25" t="s">
        <v>23</v>
      </c>
      <c r="X25">
        <v>127460332.31999999</v>
      </c>
      <c r="Y25">
        <v>127460332.31999999</v>
      </c>
      <c r="Z25">
        <v>0</v>
      </c>
      <c r="AA25">
        <v>0</v>
      </c>
      <c r="AB25">
        <v>0</v>
      </c>
      <c r="AC25">
        <v>0</v>
      </c>
      <c r="AD25">
        <v>0</v>
      </c>
      <c r="AE25">
        <v>0</v>
      </c>
      <c r="AF25">
        <v>0</v>
      </c>
      <c r="AG25">
        <v>0</v>
      </c>
      <c r="AH25" s="4">
        <v>45453</v>
      </c>
      <c r="AI25" s="4"/>
    </row>
    <row r="26" spans="1:35" hidden="1" x14ac:dyDescent="0.25">
      <c r="A26" s="4">
        <v>45291</v>
      </c>
      <c r="B26" s="4">
        <v>44926</v>
      </c>
      <c r="C26" t="s">
        <v>362</v>
      </c>
      <c r="D26" t="s">
        <v>414</v>
      </c>
      <c r="E26" t="s">
        <v>363</v>
      </c>
      <c r="F26" t="s">
        <v>363</v>
      </c>
      <c r="G26" t="str">
        <f t="shared" si="0"/>
        <v>NY</v>
      </c>
      <c r="H26" s="1" t="s">
        <v>23</v>
      </c>
      <c r="I26" t="s">
        <v>24</v>
      </c>
      <c r="J26" t="s">
        <v>22</v>
      </c>
      <c r="K26" t="s">
        <v>36</v>
      </c>
      <c r="L26" t="s">
        <v>55</v>
      </c>
      <c r="M26" t="s">
        <v>23</v>
      </c>
      <c r="N26" t="s">
        <v>23</v>
      </c>
      <c r="O26" t="s">
        <v>23</v>
      </c>
      <c r="P26" t="s">
        <v>23</v>
      </c>
      <c r="Q26" t="s">
        <v>23</v>
      </c>
      <c r="R26" t="s">
        <v>23</v>
      </c>
      <c r="S26" t="s">
        <v>23</v>
      </c>
      <c r="T26" t="s">
        <v>23</v>
      </c>
      <c r="U26" t="s">
        <v>23</v>
      </c>
      <c r="V26" t="s">
        <v>23</v>
      </c>
      <c r="W26" t="s">
        <v>23</v>
      </c>
      <c r="X26">
        <v>77328193.969999999</v>
      </c>
      <c r="Y26">
        <v>1461284.86</v>
      </c>
      <c r="Z26">
        <v>0</v>
      </c>
      <c r="AA26">
        <v>0</v>
      </c>
      <c r="AB26">
        <v>0</v>
      </c>
      <c r="AC26">
        <v>0</v>
      </c>
      <c r="AD26">
        <v>0</v>
      </c>
      <c r="AE26">
        <v>0</v>
      </c>
      <c r="AF26">
        <v>0</v>
      </c>
      <c r="AG26">
        <v>0</v>
      </c>
      <c r="AH26" s="4">
        <v>45453</v>
      </c>
      <c r="AI26" s="4"/>
    </row>
    <row r="27" spans="1:35" hidden="1" x14ac:dyDescent="0.25">
      <c r="A27" s="4">
        <v>45291</v>
      </c>
      <c r="B27" s="4">
        <v>44926</v>
      </c>
      <c r="C27" t="s">
        <v>362</v>
      </c>
      <c r="D27" t="s">
        <v>414</v>
      </c>
      <c r="E27" t="s">
        <v>363</v>
      </c>
      <c r="F27" t="s">
        <v>363</v>
      </c>
      <c r="G27" t="str">
        <f t="shared" si="0"/>
        <v>YN</v>
      </c>
      <c r="H27" s="1" t="s">
        <v>24</v>
      </c>
      <c r="I27" t="s">
        <v>23</v>
      </c>
      <c r="J27" t="s">
        <v>26</v>
      </c>
      <c r="K27" t="s">
        <v>36</v>
      </c>
      <c r="L27" t="s">
        <v>29</v>
      </c>
      <c r="M27" t="s">
        <v>23</v>
      </c>
      <c r="N27" t="s">
        <v>24</v>
      </c>
      <c r="O27" t="s">
        <v>23</v>
      </c>
      <c r="P27" t="s">
        <v>23</v>
      </c>
      <c r="Q27" t="s">
        <v>23</v>
      </c>
      <c r="R27" t="s">
        <v>23</v>
      </c>
      <c r="S27" t="s">
        <v>23</v>
      </c>
      <c r="T27" t="s">
        <v>23</v>
      </c>
      <c r="U27" t="s">
        <v>23</v>
      </c>
      <c r="V27" t="s">
        <v>23</v>
      </c>
      <c r="W27" t="s">
        <v>23</v>
      </c>
      <c r="X27">
        <v>7758032.1500000004</v>
      </c>
      <c r="Y27">
        <v>7758032.1500000004</v>
      </c>
      <c r="Z27">
        <v>7758032.1500000004</v>
      </c>
      <c r="AA27">
        <v>0</v>
      </c>
      <c r="AB27">
        <v>0</v>
      </c>
      <c r="AC27">
        <v>0</v>
      </c>
      <c r="AD27">
        <v>0</v>
      </c>
      <c r="AE27">
        <v>0</v>
      </c>
      <c r="AF27">
        <v>0</v>
      </c>
      <c r="AG27">
        <v>0</v>
      </c>
      <c r="AH27" s="4">
        <v>45453</v>
      </c>
      <c r="AI27" s="4"/>
    </row>
    <row r="28" spans="1:35" ht="14.45" hidden="1" customHeight="1" x14ac:dyDescent="0.25">
      <c r="A28" s="4">
        <v>45291</v>
      </c>
      <c r="B28" s="4">
        <v>44926</v>
      </c>
      <c r="C28" t="s">
        <v>362</v>
      </c>
      <c r="D28" t="s">
        <v>414</v>
      </c>
      <c r="E28" t="s">
        <v>363</v>
      </c>
      <c r="F28" t="s">
        <v>363</v>
      </c>
      <c r="G28" t="str">
        <f t="shared" si="0"/>
        <v>NN</v>
      </c>
      <c r="H28" s="1" t="s">
        <v>23</v>
      </c>
      <c r="I28" t="s">
        <v>23</v>
      </c>
      <c r="J28" t="s">
        <v>26</v>
      </c>
      <c r="K28" t="s">
        <v>35</v>
      </c>
      <c r="L28" t="s">
        <v>56</v>
      </c>
      <c r="M28" t="s">
        <v>23</v>
      </c>
      <c r="N28" t="s">
        <v>23</v>
      </c>
      <c r="O28" t="s">
        <v>23</v>
      </c>
      <c r="P28" t="s">
        <v>23</v>
      </c>
      <c r="Q28" t="s">
        <v>23</v>
      </c>
      <c r="R28" t="s">
        <v>23</v>
      </c>
      <c r="S28" t="s">
        <v>23</v>
      </c>
      <c r="T28" t="s">
        <v>23</v>
      </c>
      <c r="U28" t="s">
        <v>23</v>
      </c>
      <c r="V28" t="s">
        <v>23</v>
      </c>
      <c r="W28" t="s">
        <v>23</v>
      </c>
      <c r="X28">
        <v>47383423.439999998</v>
      </c>
      <c r="Y28">
        <v>-20677409.609999999</v>
      </c>
      <c r="Z28">
        <v>0</v>
      </c>
      <c r="AA28">
        <v>0</v>
      </c>
      <c r="AB28">
        <v>0</v>
      </c>
      <c r="AC28">
        <v>0</v>
      </c>
      <c r="AD28">
        <v>0</v>
      </c>
      <c r="AE28">
        <v>0</v>
      </c>
      <c r="AF28">
        <v>0</v>
      </c>
      <c r="AG28">
        <v>0</v>
      </c>
      <c r="AH28" s="4">
        <v>45453</v>
      </c>
      <c r="AI28" s="4"/>
    </row>
    <row r="29" spans="1:35" ht="14.45" hidden="1" customHeight="1" x14ac:dyDescent="0.25">
      <c r="A29" s="4">
        <v>45291</v>
      </c>
      <c r="B29" s="4">
        <v>44926</v>
      </c>
      <c r="C29" t="s">
        <v>362</v>
      </c>
      <c r="D29" t="s">
        <v>414</v>
      </c>
      <c r="E29" t="s">
        <v>363</v>
      </c>
      <c r="F29" t="s">
        <v>363</v>
      </c>
      <c r="G29" t="str">
        <f t="shared" si="0"/>
        <v>NN</v>
      </c>
      <c r="H29" s="1" t="s">
        <v>23</v>
      </c>
      <c r="I29" t="s">
        <v>23</v>
      </c>
      <c r="J29" t="s">
        <v>26</v>
      </c>
      <c r="K29" t="s">
        <v>36</v>
      </c>
      <c r="L29" t="s">
        <v>56</v>
      </c>
      <c r="M29" t="s">
        <v>23</v>
      </c>
      <c r="N29" t="s">
        <v>23</v>
      </c>
      <c r="O29" t="s">
        <v>23</v>
      </c>
      <c r="P29" t="s">
        <v>23</v>
      </c>
      <c r="Q29" t="s">
        <v>23</v>
      </c>
      <c r="R29" t="s">
        <v>24</v>
      </c>
      <c r="S29" t="s">
        <v>23</v>
      </c>
      <c r="T29" t="s">
        <v>23</v>
      </c>
      <c r="U29" t="s">
        <v>23</v>
      </c>
      <c r="V29" t="s">
        <v>23</v>
      </c>
      <c r="W29" t="s">
        <v>23</v>
      </c>
      <c r="X29">
        <v>45235645.630000003</v>
      </c>
      <c r="Y29">
        <v>-616414.06999999995</v>
      </c>
      <c r="Z29">
        <v>0</v>
      </c>
      <c r="AA29">
        <v>0</v>
      </c>
      <c r="AB29">
        <v>0</v>
      </c>
      <c r="AC29">
        <v>0</v>
      </c>
      <c r="AD29">
        <v>0</v>
      </c>
      <c r="AE29">
        <v>0</v>
      </c>
      <c r="AF29">
        <v>0</v>
      </c>
      <c r="AG29">
        <v>0</v>
      </c>
      <c r="AH29" s="4">
        <v>45453</v>
      </c>
      <c r="AI29" s="4"/>
    </row>
    <row r="30" spans="1:35" hidden="1" x14ac:dyDescent="0.25">
      <c r="A30" s="4">
        <v>45291</v>
      </c>
      <c r="B30" s="4">
        <v>44926</v>
      </c>
      <c r="C30" t="s">
        <v>362</v>
      </c>
      <c r="D30" t="s">
        <v>414</v>
      </c>
      <c r="E30" t="s">
        <v>363</v>
      </c>
      <c r="F30" t="s">
        <v>363</v>
      </c>
      <c r="G30" t="str">
        <f t="shared" si="0"/>
        <v>YN</v>
      </c>
      <c r="H30" s="1" t="s">
        <v>24</v>
      </c>
      <c r="I30" t="s">
        <v>23</v>
      </c>
      <c r="J30" t="s">
        <v>26</v>
      </c>
      <c r="K30" t="s">
        <v>36</v>
      </c>
      <c r="L30" t="s">
        <v>27</v>
      </c>
      <c r="M30" t="s">
        <v>24</v>
      </c>
      <c r="N30" t="s">
        <v>23</v>
      </c>
      <c r="O30" t="s">
        <v>23</v>
      </c>
      <c r="P30" t="s">
        <v>23</v>
      </c>
      <c r="Q30" t="s">
        <v>23</v>
      </c>
      <c r="R30" t="s">
        <v>23</v>
      </c>
      <c r="S30" t="s">
        <v>23</v>
      </c>
      <c r="T30" t="s">
        <v>23</v>
      </c>
      <c r="U30" t="s">
        <v>23</v>
      </c>
      <c r="V30" t="s">
        <v>24</v>
      </c>
      <c r="W30" t="s">
        <v>23</v>
      </c>
      <c r="X30">
        <v>47810877.359999999</v>
      </c>
      <c r="Y30">
        <v>47810877.359999999</v>
      </c>
      <c r="Z30">
        <v>0</v>
      </c>
      <c r="AA30">
        <v>0</v>
      </c>
      <c r="AB30">
        <v>0</v>
      </c>
      <c r="AC30">
        <v>0</v>
      </c>
      <c r="AD30">
        <v>0</v>
      </c>
      <c r="AE30">
        <v>0</v>
      </c>
      <c r="AF30">
        <v>0</v>
      </c>
      <c r="AG30">
        <v>0</v>
      </c>
      <c r="AH30" s="4">
        <v>45453</v>
      </c>
      <c r="AI30" s="4"/>
    </row>
    <row r="31" spans="1:35" hidden="1" x14ac:dyDescent="0.25">
      <c r="A31" s="4">
        <v>45291</v>
      </c>
      <c r="B31" s="4">
        <v>44926</v>
      </c>
      <c r="C31" t="s">
        <v>362</v>
      </c>
      <c r="D31" t="s">
        <v>414</v>
      </c>
      <c r="E31" t="s">
        <v>363</v>
      </c>
      <c r="F31" t="s">
        <v>363</v>
      </c>
      <c r="G31" t="str">
        <f t="shared" si="0"/>
        <v>YN</v>
      </c>
      <c r="H31" s="1" t="s">
        <v>24</v>
      </c>
      <c r="I31" t="s">
        <v>23</v>
      </c>
      <c r="J31" t="s">
        <v>25</v>
      </c>
      <c r="K31" t="s">
        <v>36</v>
      </c>
      <c r="L31" t="s">
        <v>56</v>
      </c>
      <c r="M31" t="s">
        <v>23</v>
      </c>
      <c r="N31" t="s">
        <v>23</v>
      </c>
      <c r="O31" t="s">
        <v>23</v>
      </c>
      <c r="P31" t="s">
        <v>23</v>
      </c>
      <c r="Q31" t="s">
        <v>24</v>
      </c>
      <c r="R31" t="s">
        <v>23</v>
      </c>
      <c r="S31" t="s">
        <v>23</v>
      </c>
      <c r="T31" t="s">
        <v>23</v>
      </c>
      <c r="U31" t="s">
        <v>23</v>
      </c>
      <c r="V31" t="s">
        <v>23</v>
      </c>
      <c r="W31" t="s">
        <v>23</v>
      </c>
      <c r="X31">
        <v>73112250.060000002</v>
      </c>
      <c r="Y31">
        <v>73112250.060000002</v>
      </c>
      <c r="Z31">
        <v>0</v>
      </c>
      <c r="AA31">
        <v>0</v>
      </c>
      <c r="AB31">
        <v>0</v>
      </c>
      <c r="AC31">
        <v>0</v>
      </c>
      <c r="AD31">
        <v>0</v>
      </c>
      <c r="AE31">
        <v>0</v>
      </c>
      <c r="AF31">
        <v>0</v>
      </c>
      <c r="AG31">
        <v>0</v>
      </c>
      <c r="AH31" s="4">
        <v>45453</v>
      </c>
      <c r="AI31" s="4"/>
    </row>
    <row r="32" spans="1:35" hidden="1" x14ac:dyDescent="0.25">
      <c r="A32" s="4">
        <v>45291</v>
      </c>
      <c r="B32" s="4">
        <v>44926</v>
      </c>
      <c r="C32" t="s">
        <v>362</v>
      </c>
      <c r="D32" t="s">
        <v>414</v>
      </c>
      <c r="E32" t="s">
        <v>363</v>
      </c>
      <c r="F32" t="s">
        <v>363</v>
      </c>
      <c r="G32" t="str">
        <f t="shared" si="0"/>
        <v>YN</v>
      </c>
      <c r="H32" s="1" t="s">
        <v>24</v>
      </c>
      <c r="I32" t="s">
        <v>23</v>
      </c>
      <c r="J32" t="s">
        <v>22</v>
      </c>
      <c r="K32" t="s">
        <v>36</v>
      </c>
      <c r="L32" t="s">
        <v>27</v>
      </c>
      <c r="M32" t="s">
        <v>23</v>
      </c>
      <c r="N32" t="s">
        <v>23</v>
      </c>
      <c r="O32" t="s">
        <v>23</v>
      </c>
      <c r="P32" t="s">
        <v>23</v>
      </c>
      <c r="Q32" t="s">
        <v>23</v>
      </c>
      <c r="R32" t="s">
        <v>23</v>
      </c>
      <c r="S32" t="s">
        <v>24</v>
      </c>
      <c r="T32" t="s">
        <v>23</v>
      </c>
      <c r="U32" t="s">
        <v>23</v>
      </c>
      <c r="V32" t="s">
        <v>23</v>
      </c>
      <c r="W32" t="s">
        <v>23</v>
      </c>
      <c r="X32">
        <v>14419112.460000001</v>
      </c>
      <c r="Y32">
        <v>14419112.460000001</v>
      </c>
      <c r="Z32">
        <v>0</v>
      </c>
      <c r="AA32">
        <v>0</v>
      </c>
      <c r="AB32">
        <v>0</v>
      </c>
      <c r="AC32">
        <v>0</v>
      </c>
      <c r="AD32">
        <v>0</v>
      </c>
      <c r="AE32">
        <v>0</v>
      </c>
      <c r="AF32">
        <v>0</v>
      </c>
      <c r="AG32">
        <v>0</v>
      </c>
      <c r="AH32" s="4">
        <v>45453</v>
      </c>
      <c r="AI32" s="4"/>
    </row>
    <row r="33" spans="1:35" hidden="1" x14ac:dyDescent="0.25">
      <c r="A33" s="4">
        <v>45291</v>
      </c>
      <c r="B33" s="4">
        <v>44926</v>
      </c>
      <c r="C33" t="s">
        <v>362</v>
      </c>
      <c r="D33" t="s">
        <v>414</v>
      </c>
      <c r="E33" t="s">
        <v>363</v>
      </c>
      <c r="F33" t="s">
        <v>363</v>
      </c>
      <c r="G33" t="str">
        <f t="shared" si="0"/>
        <v>NY</v>
      </c>
      <c r="H33" s="1" t="s">
        <v>23</v>
      </c>
      <c r="I33" t="s">
        <v>24</v>
      </c>
      <c r="J33" t="s">
        <v>25</v>
      </c>
      <c r="K33" t="s">
        <v>36</v>
      </c>
      <c r="L33" t="s">
        <v>56</v>
      </c>
      <c r="M33" t="s">
        <v>23</v>
      </c>
      <c r="N33" t="s">
        <v>23</v>
      </c>
      <c r="O33" t="s">
        <v>23</v>
      </c>
      <c r="P33" t="s">
        <v>23</v>
      </c>
      <c r="Q33" t="s">
        <v>24</v>
      </c>
      <c r="R33" t="s">
        <v>23</v>
      </c>
      <c r="S33" t="s">
        <v>23</v>
      </c>
      <c r="T33" t="s">
        <v>23</v>
      </c>
      <c r="U33" t="s">
        <v>23</v>
      </c>
      <c r="V33" t="s">
        <v>23</v>
      </c>
      <c r="W33" t="s">
        <v>23</v>
      </c>
      <c r="X33">
        <v>473785561.36000001</v>
      </c>
      <c r="Y33">
        <v>43198495.18</v>
      </c>
      <c r="Z33">
        <v>0</v>
      </c>
      <c r="AA33">
        <v>0</v>
      </c>
      <c r="AB33">
        <v>0</v>
      </c>
      <c r="AC33">
        <v>0</v>
      </c>
      <c r="AD33">
        <v>0</v>
      </c>
      <c r="AE33">
        <v>0</v>
      </c>
      <c r="AF33">
        <v>0</v>
      </c>
      <c r="AG33">
        <v>0</v>
      </c>
      <c r="AH33" s="4">
        <v>45453</v>
      </c>
      <c r="AI33" s="4"/>
    </row>
    <row r="34" spans="1:35" x14ac:dyDescent="0.25">
      <c r="A34" s="4">
        <v>45291</v>
      </c>
      <c r="B34" s="4">
        <v>44926</v>
      </c>
      <c r="C34" t="s">
        <v>362</v>
      </c>
      <c r="D34" t="s">
        <v>414</v>
      </c>
      <c r="E34" t="s">
        <v>363</v>
      </c>
      <c r="F34" t="s">
        <v>363</v>
      </c>
      <c r="G34" t="str">
        <f t="shared" si="0"/>
        <v>YN</v>
      </c>
      <c r="H34" s="1" t="s">
        <v>24</v>
      </c>
      <c r="I34" t="s">
        <v>23</v>
      </c>
      <c r="J34" t="s">
        <v>361</v>
      </c>
      <c r="K34" t="s">
        <v>36</v>
      </c>
      <c r="L34" t="s">
        <v>56</v>
      </c>
      <c r="M34" t="s">
        <v>23</v>
      </c>
      <c r="N34" t="s">
        <v>23</v>
      </c>
      <c r="O34" t="s">
        <v>23</v>
      </c>
      <c r="P34" t="s">
        <v>23</v>
      </c>
      <c r="Q34" t="s">
        <v>23</v>
      </c>
      <c r="R34" t="s">
        <v>23</v>
      </c>
      <c r="S34" t="s">
        <v>23</v>
      </c>
      <c r="T34" t="s">
        <v>23</v>
      </c>
      <c r="U34" t="s">
        <v>23</v>
      </c>
      <c r="V34" t="s">
        <v>23</v>
      </c>
      <c r="W34" t="s">
        <v>23</v>
      </c>
      <c r="X34">
        <v>1408995.09</v>
      </c>
      <c r="Y34">
        <v>1408995.09</v>
      </c>
      <c r="Z34">
        <v>0</v>
      </c>
      <c r="AA34">
        <v>0</v>
      </c>
      <c r="AB34">
        <v>0</v>
      </c>
      <c r="AC34">
        <v>0</v>
      </c>
      <c r="AD34">
        <v>0</v>
      </c>
      <c r="AE34">
        <v>0</v>
      </c>
      <c r="AF34">
        <v>0</v>
      </c>
      <c r="AG34">
        <v>0</v>
      </c>
      <c r="AH34" s="4">
        <v>45453</v>
      </c>
      <c r="AI34" s="4"/>
    </row>
    <row r="35" spans="1:35" hidden="1" x14ac:dyDescent="0.25">
      <c r="A35" s="4">
        <v>45291</v>
      </c>
      <c r="B35" s="4">
        <v>44926</v>
      </c>
      <c r="C35" t="s">
        <v>362</v>
      </c>
      <c r="D35" t="s">
        <v>414</v>
      </c>
      <c r="E35" t="s">
        <v>363</v>
      </c>
      <c r="F35" t="s">
        <v>363</v>
      </c>
      <c r="G35" t="str">
        <f t="shared" si="0"/>
        <v>NY</v>
      </c>
      <c r="H35" s="1" t="s">
        <v>23</v>
      </c>
      <c r="I35" t="s">
        <v>24</v>
      </c>
      <c r="J35" t="s">
        <v>26</v>
      </c>
      <c r="K35" t="s">
        <v>36</v>
      </c>
      <c r="L35" t="s">
        <v>56</v>
      </c>
      <c r="M35" t="s">
        <v>23</v>
      </c>
      <c r="N35" t="s">
        <v>23</v>
      </c>
      <c r="O35" t="s">
        <v>23</v>
      </c>
      <c r="P35" t="s">
        <v>23</v>
      </c>
      <c r="Q35" t="s">
        <v>23</v>
      </c>
      <c r="R35" t="s">
        <v>24</v>
      </c>
      <c r="S35" t="s">
        <v>23</v>
      </c>
      <c r="T35" t="s">
        <v>23</v>
      </c>
      <c r="U35" t="s">
        <v>23</v>
      </c>
      <c r="V35" t="s">
        <v>23</v>
      </c>
      <c r="W35" t="s">
        <v>23</v>
      </c>
      <c r="X35">
        <v>6345652.5499999998</v>
      </c>
      <c r="Y35">
        <v>225178.23999999999</v>
      </c>
      <c r="Z35">
        <v>0</v>
      </c>
      <c r="AA35">
        <v>0</v>
      </c>
      <c r="AB35">
        <v>0</v>
      </c>
      <c r="AC35">
        <v>0</v>
      </c>
      <c r="AD35">
        <v>0</v>
      </c>
      <c r="AE35">
        <v>0</v>
      </c>
      <c r="AF35">
        <v>0</v>
      </c>
      <c r="AG35">
        <v>0</v>
      </c>
      <c r="AH35" s="4">
        <v>45453</v>
      </c>
      <c r="AI35" s="4"/>
    </row>
    <row r="36" spans="1:35" ht="14.45" hidden="1" customHeight="1" x14ac:dyDescent="0.25">
      <c r="A36" s="4">
        <v>45291</v>
      </c>
      <c r="B36" s="4">
        <v>44926</v>
      </c>
      <c r="C36" t="s">
        <v>362</v>
      </c>
      <c r="D36" t="s">
        <v>414</v>
      </c>
      <c r="E36" t="s">
        <v>363</v>
      </c>
      <c r="F36" t="s">
        <v>363</v>
      </c>
      <c r="G36" t="str">
        <f t="shared" si="0"/>
        <v>NN</v>
      </c>
      <c r="H36" s="1" t="s">
        <v>23</v>
      </c>
      <c r="I36" t="s">
        <v>23</v>
      </c>
      <c r="J36" t="s">
        <v>25</v>
      </c>
      <c r="K36" t="s">
        <v>36</v>
      </c>
      <c r="L36" t="s">
        <v>56</v>
      </c>
      <c r="M36" t="s">
        <v>23</v>
      </c>
      <c r="N36" t="s">
        <v>23</v>
      </c>
      <c r="O36" t="s">
        <v>23</v>
      </c>
      <c r="P36" t="s">
        <v>23</v>
      </c>
      <c r="Q36" t="s">
        <v>24</v>
      </c>
      <c r="R36" t="s">
        <v>23</v>
      </c>
      <c r="S36" t="s">
        <v>23</v>
      </c>
      <c r="T36" t="s">
        <v>23</v>
      </c>
      <c r="U36" t="s">
        <v>23</v>
      </c>
      <c r="V36" t="s">
        <v>23</v>
      </c>
      <c r="W36" t="s">
        <v>23</v>
      </c>
      <c r="X36">
        <v>44873771.130000003</v>
      </c>
      <c r="Y36">
        <v>-6186166.5700000003</v>
      </c>
      <c r="Z36">
        <v>0</v>
      </c>
      <c r="AA36">
        <v>0</v>
      </c>
      <c r="AB36">
        <v>0</v>
      </c>
      <c r="AC36">
        <v>0</v>
      </c>
      <c r="AD36">
        <v>0</v>
      </c>
      <c r="AE36">
        <v>0</v>
      </c>
      <c r="AF36">
        <v>0</v>
      </c>
      <c r="AG36">
        <v>0</v>
      </c>
      <c r="AH36" s="4">
        <v>45453</v>
      </c>
      <c r="AI36" s="4"/>
    </row>
    <row r="37" spans="1:35" ht="14.45" hidden="1" customHeight="1" x14ac:dyDescent="0.25">
      <c r="A37" s="4">
        <v>45291</v>
      </c>
      <c r="B37" s="4">
        <v>44926</v>
      </c>
      <c r="C37" t="s">
        <v>362</v>
      </c>
      <c r="D37" t="s">
        <v>414</v>
      </c>
      <c r="E37" t="s">
        <v>363</v>
      </c>
      <c r="F37" t="s">
        <v>363</v>
      </c>
      <c r="G37" t="str">
        <f t="shared" si="0"/>
        <v>NN</v>
      </c>
      <c r="H37" s="1" t="s">
        <v>23</v>
      </c>
      <c r="I37" t="s">
        <v>23</v>
      </c>
      <c r="J37" t="s">
        <v>26</v>
      </c>
      <c r="K37" t="s">
        <v>35</v>
      </c>
      <c r="L37" t="s">
        <v>55</v>
      </c>
      <c r="M37" t="s">
        <v>24</v>
      </c>
      <c r="N37" t="s">
        <v>23</v>
      </c>
      <c r="O37" t="s">
        <v>23</v>
      </c>
      <c r="P37" t="s">
        <v>23</v>
      </c>
      <c r="Q37" t="s">
        <v>23</v>
      </c>
      <c r="R37" t="s">
        <v>23</v>
      </c>
      <c r="S37" t="s">
        <v>23</v>
      </c>
      <c r="T37" t="s">
        <v>23</v>
      </c>
      <c r="U37" t="s">
        <v>23</v>
      </c>
      <c r="V37" t="s">
        <v>23</v>
      </c>
      <c r="W37" t="s">
        <v>23</v>
      </c>
      <c r="X37">
        <v>20318263.48</v>
      </c>
      <c r="Y37">
        <v>-4888524.46</v>
      </c>
      <c r="Z37">
        <v>0</v>
      </c>
      <c r="AA37">
        <v>0</v>
      </c>
      <c r="AB37">
        <v>0</v>
      </c>
      <c r="AC37">
        <v>0</v>
      </c>
      <c r="AD37">
        <v>0</v>
      </c>
      <c r="AE37">
        <v>0</v>
      </c>
      <c r="AF37">
        <v>0</v>
      </c>
      <c r="AG37">
        <v>0</v>
      </c>
      <c r="AH37" s="4">
        <v>45453</v>
      </c>
      <c r="AI37" s="4"/>
    </row>
    <row r="38" spans="1:35" x14ac:dyDescent="0.25">
      <c r="A38" s="4">
        <v>45291</v>
      </c>
      <c r="B38" s="4">
        <v>44926</v>
      </c>
      <c r="C38" t="s">
        <v>362</v>
      </c>
      <c r="D38" t="s">
        <v>414</v>
      </c>
      <c r="E38" t="s">
        <v>363</v>
      </c>
      <c r="F38" t="s">
        <v>363</v>
      </c>
      <c r="G38" t="str">
        <f t="shared" si="0"/>
        <v>YN</v>
      </c>
      <c r="H38" s="1" t="s">
        <v>24</v>
      </c>
      <c r="I38" t="s">
        <v>23</v>
      </c>
      <c r="J38" t="s">
        <v>361</v>
      </c>
      <c r="K38" t="s">
        <v>35</v>
      </c>
      <c r="L38" t="s">
        <v>55</v>
      </c>
      <c r="M38" t="s">
        <v>23</v>
      </c>
      <c r="N38" t="s">
        <v>23</v>
      </c>
      <c r="O38" t="s">
        <v>23</v>
      </c>
      <c r="P38" t="s">
        <v>23</v>
      </c>
      <c r="Q38" t="s">
        <v>23</v>
      </c>
      <c r="R38" t="s">
        <v>23</v>
      </c>
      <c r="S38" t="s">
        <v>23</v>
      </c>
      <c r="T38" t="s">
        <v>23</v>
      </c>
      <c r="U38" t="s">
        <v>23</v>
      </c>
      <c r="V38" t="s">
        <v>23</v>
      </c>
      <c r="W38" t="s">
        <v>23</v>
      </c>
      <c r="X38">
        <v>484279.66</v>
      </c>
      <c r="Y38">
        <v>484279.66</v>
      </c>
      <c r="Z38">
        <v>0</v>
      </c>
      <c r="AA38">
        <v>0</v>
      </c>
      <c r="AB38">
        <v>0</v>
      </c>
      <c r="AC38">
        <v>0</v>
      </c>
      <c r="AD38">
        <v>0</v>
      </c>
      <c r="AE38">
        <v>0</v>
      </c>
      <c r="AF38">
        <v>0</v>
      </c>
      <c r="AG38">
        <v>0</v>
      </c>
      <c r="AH38" s="4">
        <v>45453</v>
      </c>
      <c r="AI38" s="4"/>
    </row>
    <row r="39" spans="1:35" hidden="1" x14ac:dyDescent="0.25">
      <c r="A39" s="4">
        <v>45291</v>
      </c>
      <c r="B39" s="4">
        <v>44926</v>
      </c>
      <c r="C39" t="s">
        <v>362</v>
      </c>
      <c r="D39" t="s">
        <v>414</v>
      </c>
      <c r="E39" t="s">
        <v>363</v>
      </c>
      <c r="F39" t="s">
        <v>363</v>
      </c>
      <c r="G39" t="str">
        <f t="shared" si="0"/>
        <v>YN</v>
      </c>
      <c r="H39" s="1" t="s">
        <v>24</v>
      </c>
      <c r="I39" t="s">
        <v>23</v>
      </c>
      <c r="J39" t="s">
        <v>26</v>
      </c>
      <c r="K39" t="s">
        <v>35</v>
      </c>
      <c r="L39" t="s">
        <v>28</v>
      </c>
      <c r="M39" t="s">
        <v>23</v>
      </c>
      <c r="N39" t="s">
        <v>23</v>
      </c>
      <c r="O39" t="s">
        <v>23</v>
      </c>
      <c r="P39" t="s">
        <v>23</v>
      </c>
      <c r="Q39" t="s">
        <v>23</v>
      </c>
      <c r="R39" t="s">
        <v>23</v>
      </c>
      <c r="S39" t="s">
        <v>23</v>
      </c>
      <c r="T39" t="s">
        <v>23</v>
      </c>
      <c r="U39" t="s">
        <v>23</v>
      </c>
      <c r="V39" t="s">
        <v>23</v>
      </c>
      <c r="W39" t="s">
        <v>23</v>
      </c>
      <c r="X39">
        <v>80760741.280000001</v>
      </c>
      <c r="Y39">
        <v>80760741.280000001</v>
      </c>
      <c r="Z39">
        <v>0</v>
      </c>
      <c r="AA39">
        <v>0</v>
      </c>
      <c r="AB39">
        <v>0</v>
      </c>
      <c r="AC39">
        <v>0</v>
      </c>
      <c r="AD39">
        <v>0</v>
      </c>
      <c r="AE39">
        <v>0</v>
      </c>
      <c r="AF39">
        <v>0</v>
      </c>
      <c r="AG39">
        <v>0</v>
      </c>
      <c r="AH39" s="4">
        <v>45453</v>
      </c>
      <c r="AI39" s="4"/>
    </row>
    <row r="40" spans="1:35" hidden="1" x14ac:dyDescent="0.25">
      <c r="A40" s="4">
        <v>45291</v>
      </c>
      <c r="B40" s="4">
        <v>44926</v>
      </c>
      <c r="C40" t="s">
        <v>362</v>
      </c>
      <c r="D40" t="s">
        <v>414</v>
      </c>
      <c r="E40" t="s">
        <v>363</v>
      </c>
      <c r="F40" t="s">
        <v>363</v>
      </c>
      <c r="G40" t="str">
        <f t="shared" si="0"/>
        <v>YN</v>
      </c>
      <c r="H40" s="1" t="s">
        <v>24</v>
      </c>
      <c r="I40" t="s">
        <v>23</v>
      </c>
      <c r="J40" t="s">
        <v>26</v>
      </c>
      <c r="K40" t="s">
        <v>35</v>
      </c>
      <c r="L40" t="s">
        <v>56</v>
      </c>
      <c r="M40" t="s">
        <v>23</v>
      </c>
      <c r="N40" t="s">
        <v>23</v>
      </c>
      <c r="O40" t="s">
        <v>23</v>
      </c>
      <c r="P40" t="s">
        <v>23</v>
      </c>
      <c r="Q40" t="s">
        <v>23</v>
      </c>
      <c r="R40" t="s">
        <v>23</v>
      </c>
      <c r="S40" t="s">
        <v>23</v>
      </c>
      <c r="T40" t="s">
        <v>23</v>
      </c>
      <c r="U40" t="s">
        <v>23</v>
      </c>
      <c r="V40" t="s">
        <v>23</v>
      </c>
      <c r="W40" t="s">
        <v>23</v>
      </c>
      <c r="X40">
        <v>428422064.88</v>
      </c>
      <c r="Y40">
        <v>428422064.88</v>
      </c>
      <c r="Z40">
        <v>0</v>
      </c>
      <c r="AA40">
        <v>0</v>
      </c>
      <c r="AB40">
        <v>0</v>
      </c>
      <c r="AC40">
        <v>0</v>
      </c>
      <c r="AD40">
        <v>0</v>
      </c>
      <c r="AE40">
        <v>0</v>
      </c>
      <c r="AF40">
        <v>0</v>
      </c>
      <c r="AG40">
        <v>0</v>
      </c>
      <c r="AH40" s="4">
        <v>45453</v>
      </c>
      <c r="AI40" s="4"/>
    </row>
    <row r="41" spans="1:35" ht="14.45" hidden="1" customHeight="1" x14ac:dyDescent="0.25">
      <c r="A41" s="4">
        <v>45291</v>
      </c>
      <c r="B41" s="4">
        <v>44926</v>
      </c>
      <c r="C41" t="s">
        <v>362</v>
      </c>
      <c r="D41" t="s">
        <v>414</v>
      </c>
      <c r="E41" t="s">
        <v>363</v>
      </c>
      <c r="F41" t="s">
        <v>363</v>
      </c>
      <c r="G41" t="str">
        <f t="shared" si="0"/>
        <v>NN</v>
      </c>
      <c r="H41" s="1" t="s">
        <v>23</v>
      </c>
      <c r="I41" t="s">
        <v>23</v>
      </c>
      <c r="J41" t="s">
        <v>26</v>
      </c>
      <c r="K41" t="s">
        <v>36</v>
      </c>
      <c r="L41" t="s">
        <v>28</v>
      </c>
      <c r="M41" t="s">
        <v>24</v>
      </c>
      <c r="N41" t="s">
        <v>23</v>
      </c>
      <c r="O41" t="s">
        <v>23</v>
      </c>
      <c r="P41" t="s">
        <v>23</v>
      </c>
      <c r="Q41" t="s">
        <v>23</v>
      </c>
      <c r="R41" t="s">
        <v>23</v>
      </c>
      <c r="S41" t="s">
        <v>23</v>
      </c>
      <c r="T41" t="s">
        <v>23</v>
      </c>
      <c r="U41" t="s">
        <v>23</v>
      </c>
      <c r="V41" t="s">
        <v>23</v>
      </c>
      <c r="W41" t="s">
        <v>23</v>
      </c>
      <c r="X41">
        <v>7430434.1500000004</v>
      </c>
      <c r="Y41">
        <v>-8200762.8399999999</v>
      </c>
      <c r="Z41">
        <v>-689220.84554600006</v>
      </c>
      <c r="AA41">
        <v>0</v>
      </c>
      <c r="AB41">
        <v>0</v>
      </c>
      <c r="AC41">
        <v>0</v>
      </c>
      <c r="AD41">
        <v>0</v>
      </c>
      <c r="AE41">
        <v>0</v>
      </c>
      <c r="AF41">
        <v>0</v>
      </c>
      <c r="AG41">
        <v>0</v>
      </c>
      <c r="AH41" s="4">
        <v>45453</v>
      </c>
      <c r="AI41" s="4"/>
    </row>
    <row r="42" spans="1:35" hidden="1" x14ac:dyDescent="0.25">
      <c r="A42" s="4">
        <v>45291</v>
      </c>
      <c r="B42" s="4">
        <v>44926</v>
      </c>
      <c r="C42" t="s">
        <v>362</v>
      </c>
      <c r="D42" t="s">
        <v>414</v>
      </c>
      <c r="E42" t="s">
        <v>363</v>
      </c>
      <c r="F42" t="s">
        <v>363</v>
      </c>
      <c r="G42" t="str">
        <f t="shared" si="0"/>
        <v>YN</v>
      </c>
      <c r="H42" s="1" t="s">
        <v>24</v>
      </c>
      <c r="I42" t="s">
        <v>23</v>
      </c>
      <c r="J42" t="s">
        <v>26</v>
      </c>
      <c r="K42" t="s">
        <v>36</v>
      </c>
      <c r="L42" t="s">
        <v>29</v>
      </c>
      <c r="M42" t="s">
        <v>23</v>
      </c>
      <c r="N42" t="s">
        <v>23</v>
      </c>
      <c r="O42" t="s">
        <v>23</v>
      </c>
      <c r="P42" t="s">
        <v>23</v>
      </c>
      <c r="Q42" t="s">
        <v>23</v>
      </c>
      <c r="R42" t="s">
        <v>23</v>
      </c>
      <c r="S42" t="s">
        <v>23</v>
      </c>
      <c r="T42" t="s">
        <v>23</v>
      </c>
      <c r="U42" t="s">
        <v>23</v>
      </c>
      <c r="V42" t="s">
        <v>23</v>
      </c>
      <c r="W42" t="s">
        <v>23</v>
      </c>
      <c r="X42">
        <v>1356289748.79</v>
      </c>
      <c r="Y42">
        <v>1356289748.79</v>
      </c>
      <c r="Z42">
        <v>1356289748.79</v>
      </c>
      <c r="AA42">
        <v>0</v>
      </c>
      <c r="AB42">
        <v>0</v>
      </c>
      <c r="AC42">
        <v>0</v>
      </c>
      <c r="AD42">
        <v>0</v>
      </c>
      <c r="AE42">
        <v>0</v>
      </c>
      <c r="AF42">
        <v>0</v>
      </c>
      <c r="AG42">
        <v>0</v>
      </c>
      <c r="AH42" s="4">
        <v>45453</v>
      </c>
      <c r="AI42" s="4"/>
    </row>
    <row r="43" spans="1:35" ht="14.45" hidden="1" customHeight="1" x14ac:dyDescent="0.25">
      <c r="A43" s="4">
        <v>45291</v>
      </c>
      <c r="B43" s="4">
        <v>44926</v>
      </c>
      <c r="C43" t="s">
        <v>362</v>
      </c>
      <c r="D43" t="s">
        <v>414</v>
      </c>
      <c r="E43" t="s">
        <v>363</v>
      </c>
      <c r="F43" t="s">
        <v>363</v>
      </c>
      <c r="G43" t="str">
        <f t="shared" si="0"/>
        <v>NN</v>
      </c>
      <c r="H43" s="1" t="s">
        <v>23</v>
      </c>
      <c r="I43" t="s">
        <v>23</v>
      </c>
      <c r="J43" t="s">
        <v>25</v>
      </c>
      <c r="K43" t="s">
        <v>36</v>
      </c>
      <c r="L43" t="s">
        <v>55</v>
      </c>
      <c r="M43" t="s">
        <v>23</v>
      </c>
      <c r="N43" t="s">
        <v>23</v>
      </c>
      <c r="O43" t="s">
        <v>23</v>
      </c>
      <c r="P43" t="s">
        <v>23</v>
      </c>
      <c r="Q43" t="s">
        <v>23</v>
      </c>
      <c r="R43" t="s">
        <v>23</v>
      </c>
      <c r="S43" t="s">
        <v>23</v>
      </c>
      <c r="T43" t="s">
        <v>23</v>
      </c>
      <c r="U43" t="s">
        <v>23</v>
      </c>
      <c r="V43" t="s">
        <v>23</v>
      </c>
      <c r="W43" t="s">
        <v>23</v>
      </c>
      <c r="X43">
        <v>24427699.100000001</v>
      </c>
      <c r="Y43">
        <v>-7548873.1600000001</v>
      </c>
      <c r="Z43">
        <v>-7515977.9800000004</v>
      </c>
      <c r="AA43">
        <v>0</v>
      </c>
      <c r="AB43">
        <v>0</v>
      </c>
      <c r="AC43">
        <v>0</v>
      </c>
      <c r="AD43">
        <v>0</v>
      </c>
      <c r="AE43">
        <v>0</v>
      </c>
      <c r="AF43">
        <v>0</v>
      </c>
      <c r="AG43">
        <v>0</v>
      </c>
      <c r="AH43" s="4">
        <v>45453</v>
      </c>
      <c r="AI43" s="4"/>
    </row>
    <row r="44" spans="1:35" hidden="1" x14ac:dyDescent="0.25">
      <c r="A44" s="4">
        <v>45291</v>
      </c>
      <c r="B44" s="4">
        <v>44926</v>
      </c>
      <c r="C44" t="s">
        <v>362</v>
      </c>
      <c r="D44" t="s">
        <v>414</v>
      </c>
      <c r="E44" t="s">
        <v>363</v>
      </c>
      <c r="F44" t="s">
        <v>363</v>
      </c>
      <c r="G44" t="str">
        <f t="shared" si="0"/>
        <v>YN</v>
      </c>
      <c r="H44" s="1" t="s">
        <v>24</v>
      </c>
      <c r="I44" t="s">
        <v>23</v>
      </c>
      <c r="J44" t="s">
        <v>22</v>
      </c>
      <c r="K44" t="s">
        <v>36</v>
      </c>
      <c r="L44" t="s">
        <v>56</v>
      </c>
      <c r="M44" t="s">
        <v>24</v>
      </c>
      <c r="N44" t="s">
        <v>23</v>
      </c>
      <c r="O44" t="s">
        <v>23</v>
      </c>
      <c r="P44" t="s">
        <v>23</v>
      </c>
      <c r="Q44" t="s">
        <v>23</v>
      </c>
      <c r="R44" t="s">
        <v>23</v>
      </c>
      <c r="S44" t="s">
        <v>23</v>
      </c>
      <c r="T44" t="s">
        <v>23</v>
      </c>
      <c r="U44" t="s">
        <v>23</v>
      </c>
      <c r="V44" t="s">
        <v>23</v>
      </c>
      <c r="W44" t="s">
        <v>23</v>
      </c>
      <c r="X44">
        <v>198956806.69999999</v>
      </c>
      <c r="Y44">
        <v>198956806.69999999</v>
      </c>
      <c r="Z44">
        <v>20883790.779181998</v>
      </c>
      <c r="AA44">
        <v>0</v>
      </c>
      <c r="AB44">
        <v>0</v>
      </c>
      <c r="AC44">
        <v>0</v>
      </c>
      <c r="AD44">
        <v>0</v>
      </c>
      <c r="AE44">
        <v>0</v>
      </c>
      <c r="AF44">
        <v>0</v>
      </c>
      <c r="AG44">
        <v>0</v>
      </c>
      <c r="AH44" s="4">
        <v>45453</v>
      </c>
      <c r="AI44" s="4"/>
    </row>
    <row r="45" spans="1:35" hidden="1" x14ac:dyDescent="0.25">
      <c r="A45" s="4">
        <v>45291</v>
      </c>
      <c r="B45" s="4">
        <v>44926</v>
      </c>
      <c r="C45" t="s">
        <v>362</v>
      </c>
      <c r="D45" t="s">
        <v>414</v>
      </c>
      <c r="E45" t="s">
        <v>363</v>
      </c>
      <c r="F45" t="s">
        <v>363</v>
      </c>
      <c r="G45" t="str">
        <f t="shared" si="0"/>
        <v>NY</v>
      </c>
      <c r="H45" s="1" t="s">
        <v>23</v>
      </c>
      <c r="I45" t="s">
        <v>24</v>
      </c>
      <c r="J45" t="s">
        <v>26</v>
      </c>
      <c r="K45" t="s">
        <v>36</v>
      </c>
      <c r="L45" t="s">
        <v>29</v>
      </c>
      <c r="M45" t="s">
        <v>23</v>
      </c>
      <c r="N45" t="s">
        <v>23</v>
      </c>
      <c r="O45" t="s">
        <v>23</v>
      </c>
      <c r="P45" t="s">
        <v>23</v>
      </c>
      <c r="Q45" t="s">
        <v>23</v>
      </c>
      <c r="R45" t="s">
        <v>23</v>
      </c>
      <c r="S45" t="s">
        <v>23</v>
      </c>
      <c r="T45" t="s">
        <v>23</v>
      </c>
      <c r="U45" t="s">
        <v>24</v>
      </c>
      <c r="V45" t="s">
        <v>23</v>
      </c>
      <c r="W45" t="s">
        <v>23</v>
      </c>
      <c r="X45">
        <v>7005010.8099999996</v>
      </c>
      <c r="Y45">
        <v>2821425.47</v>
      </c>
      <c r="Z45">
        <v>2821425.47</v>
      </c>
      <c r="AA45">
        <v>0</v>
      </c>
      <c r="AB45">
        <v>0</v>
      </c>
      <c r="AC45">
        <v>0</v>
      </c>
      <c r="AD45">
        <v>0</v>
      </c>
      <c r="AE45">
        <v>0</v>
      </c>
      <c r="AF45">
        <v>0</v>
      </c>
      <c r="AG45">
        <v>0</v>
      </c>
      <c r="AH45" s="4">
        <v>45453</v>
      </c>
      <c r="AI45" s="4"/>
    </row>
    <row r="46" spans="1:35" hidden="1" x14ac:dyDescent="0.25">
      <c r="A46" s="4">
        <v>45291</v>
      </c>
      <c r="B46" s="4">
        <v>44926</v>
      </c>
      <c r="C46" t="s">
        <v>362</v>
      </c>
      <c r="D46" t="s">
        <v>414</v>
      </c>
      <c r="E46" t="s">
        <v>363</v>
      </c>
      <c r="F46" t="s">
        <v>363</v>
      </c>
      <c r="G46" t="str">
        <f t="shared" si="0"/>
        <v>NY</v>
      </c>
      <c r="H46" s="1" t="s">
        <v>23</v>
      </c>
      <c r="I46" t="s">
        <v>24</v>
      </c>
      <c r="J46" t="s">
        <v>26</v>
      </c>
      <c r="K46" t="s">
        <v>36</v>
      </c>
      <c r="L46" t="s">
        <v>29</v>
      </c>
      <c r="M46" t="s">
        <v>23</v>
      </c>
      <c r="N46" t="s">
        <v>23</v>
      </c>
      <c r="O46" t="s">
        <v>24</v>
      </c>
      <c r="P46" t="s">
        <v>23</v>
      </c>
      <c r="Q46" t="s">
        <v>23</v>
      </c>
      <c r="R46" t="s">
        <v>23</v>
      </c>
      <c r="S46" t="s">
        <v>23</v>
      </c>
      <c r="T46" t="s">
        <v>23</v>
      </c>
      <c r="U46" t="s">
        <v>24</v>
      </c>
      <c r="V46" t="s">
        <v>23</v>
      </c>
      <c r="W46" t="s">
        <v>23</v>
      </c>
      <c r="X46">
        <v>13844730.609999999</v>
      </c>
      <c r="Y46">
        <v>4512023.08</v>
      </c>
      <c r="Z46">
        <v>4512023.08</v>
      </c>
      <c r="AA46">
        <v>0</v>
      </c>
      <c r="AB46">
        <v>0</v>
      </c>
      <c r="AC46">
        <v>0</v>
      </c>
      <c r="AD46">
        <v>0</v>
      </c>
      <c r="AE46">
        <v>0</v>
      </c>
      <c r="AF46">
        <v>0</v>
      </c>
      <c r="AG46">
        <v>0</v>
      </c>
      <c r="AH46" s="4">
        <v>45453</v>
      </c>
      <c r="AI46" s="4"/>
    </row>
    <row r="47" spans="1:35" ht="14.45" hidden="1" customHeight="1" x14ac:dyDescent="0.25">
      <c r="A47" s="4">
        <v>45291</v>
      </c>
      <c r="B47" s="4">
        <v>44926</v>
      </c>
      <c r="C47" t="s">
        <v>362</v>
      </c>
      <c r="D47" t="s">
        <v>414</v>
      </c>
      <c r="E47" t="s">
        <v>363</v>
      </c>
      <c r="F47" t="s">
        <v>363</v>
      </c>
      <c r="G47" t="str">
        <f t="shared" si="0"/>
        <v>NN</v>
      </c>
      <c r="H47" s="1" t="s">
        <v>23</v>
      </c>
      <c r="I47" t="s">
        <v>23</v>
      </c>
      <c r="J47" t="s">
        <v>22</v>
      </c>
      <c r="K47" t="s">
        <v>36</v>
      </c>
      <c r="L47" t="s">
        <v>27</v>
      </c>
      <c r="M47" t="s">
        <v>23</v>
      </c>
      <c r="N47" t="s">
        <v>23</v>
      </c>
      <c r="O47" t="s">
        <v>23</v>
      </c>
      <c r="P47" t="s">
        <v>23</v>
      </c>
      <c r="Q47" t="s">
        <v>23</v>
      </c>
      <c r="R47" t="s">
        <v>23</v>
      </c>
      <c r="S47" t="s">
        <v>23</v>
      </c>
      <c r="T47" t="s">
        <v>23</v>
      </c>
      <c r="U47" t="s">
        <v>23</v>
      </c>
      <c r="V47" t="s">
        <v>24</v>
      </c>
      <c r="W47" t="s">
        <v>23</v>
      </c>
      <c r="X47">
        <v>2525614133.4499998</v>
      </c>
      <c r="Y47">
        <v>-2495391888.0500002</v>
      </c>
      <c r="Z47">
        <v>0</v>
      </c>
      <c r="AA47">
        <v>0</v>
      </c>
      <c r="AB47">
        <v>0</v>
      </c>
      <c r="AC47">
        <v>0</v>
      </c>
      <c r="AD47">
        <v>0</v>
      </c>
      <c r="AE47">
        <v>0</v>
      </c>
      <c r="AF47">
        <v>0</v>
      </c>
      <c r="AG47">
        <v>0</v>
      </c>
      <c r="AH47" s="4">
        <v>45453</v>
      </c>
      <c r="AI47" s="4"/>
    </row>
    <row r="48" spans="1:35" hidden="1" x14ac:dyDescent="0.25">
      <c r="A48" s="4">
        <v>45291</v>
      </c>
      <c r="B48" s="4">
        <v>44926</v>
      </c>
      <c r="C48" t="s">
        <v>362</v>
      </c>
      <c r="D48" t="s">
        <v>414</v>
      </c>
      <c r="E48" t="s">
        <v>363</v>
      </c>
      <c r="F48" t="s">
        <v>363</v>
      </c>
      <c r="G48" t="str">
        <f t="shared" si="0"/>
        <v>NY</v>
      </c>
      <c r="H48" s="1" t="s">
        <v>23</v>
      </c>
      <c r="I48" t="s">
        <v>24</v>
      </c>
      <c r="J48" t="s">
        <v>26</v>
      </c>
      <c r="K48" t="s">
        <v>36</v>
      </c>
      <c r="L48" t="s">
        <v>27</v>
      </c>
      <c r="M48" t="s">
        <v>23</v>
      </c>
      <c r="N48" t="s">
        <v>23</v>
      </c>
      <c r="O48" t="s">
        <v>23</v>
      </c>
      <c r="P48" t="s">
        <v>23</v>
      </c>
      <c r="Q48" t="s">
        <v>23</v>
      </c>
      <c r="R48" t="s">
        <v>23</v>
      </c>
      <c r="S48" t="s">
        <v>24</v>
      </c>
      <c r="T48" t="s">
        <v>23</v>
      </c>
      <c r="U48" t="s">
        <v>23</v>
      </c>
      <c r="V48" t="s">
        <v>23</v>
      </c>
      <c r="W48" t="s">
        <v>23</v>
      </c>
      <c r="X48">
        <v>69129778.5</v>
      </c>
      <c r="Y48">
        <v>19137359.920000002</v>
      </c>
      <c r="Z48">
        <v>0</v>
      </c>
      <c r="AA48">
        <v>0</v>
      </c>
      <c r="AB48">
        <v>0</v>
      </c>
      <c r="AC48">
        <v>0</v>
      </c>
      <c r="AD48">
        <v>0</v>
      </c>
      <c r="AE48">
        <v>0</v>
      </c>
      <c r="AF48">
        <v>0</v>
      </c>
      <c r="AG48">
        <v>0</v>
      </c>
      <c r="AH48" s="4">
        <v>45453</v>
      </c>
      <c r="AI48" s="4"/>
    </row>
    <row r="49" spans="1:35" ht="14.45" hidden="1" customHeight="1" x14ac:dyDescent="0.25">
      <c r="A49" s="4">
        <v>45291</v>
      </c>
      <c r="B49" s="4">
        <v>44926</v>
      </c>
      <c r="C49" t="s">
        <v>362</v>
      </c>
      <c r="D49" t="s">
        <v>414</v>
      </c>
      <c r="E49" t="s">
        <v>363</v>
      </c>
      <c r="F49" t="s">
        <v>363</v>
      </c>
      <c r="G49" t="str">
        <f t="shared" si="0"/>
        <v>NN</v>
      </c>
      <c r="H49" s="1" t="s">
        <v>23</v>
      </c>
      <c r="I49" t="s">
        <v>23</v>
      </c>
      <c r="J49" t="s">
        <v>25</v>
      </c>
      <c r="K49" t="s">
        <v>36</v>
      </c>
      <c r="L49" t="s">
        <v>56</v>
      </c>
      <c r="M49" t="s">
        <v>23</v>
      </c>
      <c r="N49" t="s">
        <v>23</v>
      </c>
      <c r="O49" t="s">
        <v>23</v>
      </c>
      <c r="P49" t="s">
        <v>23</v>
      </c>
      <c r="Q49" t="s">
        <v>23</v>
      </c>
      <c r="R49" t="s">
        <v>23</v>
      </c>
      <c r="S49" t="s">
        <v>23</v>
      </c>
      <c r="T49" t="s">
        <v>23</v>
      </c>
      <c r="U49" t="s">
        <v>23</v>
      </c>
      <c r="V49" t="s">
        <v>23</v>
      </c>
      <c r="W49" t="s">
        <v>23</v>
      </c>
      <c r="X49">
        <v>47581118.689999998</v>
      </c>
      <c r="Y49">
        <v>-7788587.1799999997</v>
      </c>
      <c r="Z49">
        <v>0</v>
      </c>
      <c r="AA49">
        <v>0</v>
      </c>
      <c r="AB49">
        <v>0</v>
      </c>
      <c r="AC49">
        <v>0</v>
      </c>
      <c r="AD49">
        <v>0</v>
      </c>
      <c r="AE49">
        <v>0</v>
      </c>
      <c r="AF49">
        <v>0</v>
      </c>
      <c r="AG49">
        <v>0</v>
      </c>
      <c r="AH49" s="4">
        <v>45453</v>
      </c>
      <c r="AI49" s="4"/>
    </row>
    <row r="50" spans="1:35" hidden="1" x14ac:dyDescent="0.25">
      <c r="A50" s="4">
        <v>45291</v>
      </c>
      <c r="B50" s="4">
        <v>44926</v>
      </c>
      <c r="C50" t="s">
        <v>362</v>
      </c>
      <c r="D50" t="s">
        <v>414</v>
      </c>
      <c r="E50" t="s">
        <v>363</v>
      </c>
      <c r="F50" t="s">
        <v>363</v>
      </c>
      <c r="G50" t="str">
        <f t="shared" si="0"/>
        <v>YN</v>
      </c>
      <c r="H50" s="1" t="s">
        <v>24</v>
      </c>
      <c r="I50" t="s">
        <v>23</v>
      </c>
      <c r="J50" t="s">
        <v>22</v>
      </c>
      <c r="K50" t="s">
        <v>36</v>
      </c>
      <c r="L50" t="s">
        <v>56</v>
      </c>
      <c r="M50" t="s">
        <v>23</v>
      </c>
      <c r="N50" t="s">
        <v>23</v>
      </c>
      <c r="O50" t="s">
        <v>23</v>
      </c>
      <c r="P50" t="s">
        <v>23</v>
      </c>
      <c r="Q50" t="s">
        <v>23</v>
      </c>
      <c r="R50" t="s">
        <v>24</v>
      </c>
      <c r="S50" t="s">
        <v>23</v>
      </c>
      <c r="T50" t="s">
        <v>23</v>
      </c>
      <c r="U50" t="s">
        <v>23</v>
      </c>
      <c r="V50" t="s">
        <v>23</v>
      </c>
      <c r="W50" t="s">
        <v>23</v>
      </c>
      <c r="X50">
        <v>2498885.98</v>
      </c>
      <c r="Y50">
        <v>2498885.98</v>
      </c>
      <c r="Z50">
        <v>0</v>
      </c>
      <c r="AA50">
        <v>0</v>
      </c>
      <c r="AB50">
        <v>0</v>
      </c>
      <c r="AC50">
        <v>0</v>
      </c>
      <c r="AD50">
        <v>0</v>
      </c>
      <c r="AE50">
        <v>0</v>
      </c>
      <c r="AF50">
        <v>0</v>
      </c>
      <c r="AG50">
        <v>0</v>
      </c>
      <c r="AH50" s="4">
        <v>45453</v>
      </c>
      <c r="AI50" s="4"/>
    </row>
    <row r="51" spans="1:35" hidden="1" x14ac:dyDescent="0.25">
      <c r="A51" s="4">
        <v>45291</v>
      </c>
      <c r="B51" s="4">
        <v>44926</v>
      </c>
      <c r="C51" t="s">
        <v>362</v>
      </c>
      <c r="D51" t="s">
        <v>414</v>
      </c>
      <c r="E51" t="s">
        <v>363</v>
      </c>
      <c r="F51" t="s">
        <v>363</v>
      </c>
      <c r="G51" t="str">
        <f t="shared" si="0"/>
        <v>YN</v>
      </c>
      <c r="H51" s="1" t="s">
        <v>24</v>
      </c>
      <c r="I51" t="s">
        <v>23</v>
      </c>
      <c r="J51" t="s">
        <v>26</v>
      </c>
      <c r="K51" t="s">
        <v>35</v>
      </c>
      <c r="L51" t="s">
        <v>55</v>
      </c>
      <c r="M51" t="s">
        <v>23</v>
      </c>
      <c r="N51" t="s">
        <v>23</v>
      </c>
      <c r="O51" t="s">
        <v>23</v>
      </c>
      <c r="P51" t="s">
        <v>23</v>
      </c>
      <c r="Q51" t="s">
        <v>23</v>
      </c>
      <c r="R51" t="s">
        <v>23</v>
      </c>
      <c r="S51" t="s">
        <v>23</v>
      </c>
      <c r="T51" t="s">
        <v>23</v>
      </c>
      <c r="U51" t="s">
        <v>23</v>
      </c>
      <c r="V51" t="s">
        <v>23</v>
      </c>
      <c r="W51" t="s">
        <v>23</v>
      </c>
      <c r="X51">
        <v>196469043.25999999</v>
      </c>
      <c r="Y51">
        <v>196469043.25999999</v>
      </c>
      <c r="Z51">
        <v>0</v>
      </c>
      <c r="AA51">
        <v>0</v>
      </c>
      <c r="AB51">
        <v>0</v>
      </c>
      <c r="AC51">
        <v>0</v>
      </c>
      <c r="AD51">
        <v>0</v>
      </c>
      <c r="AE51">
        <v>0</v>
      </c>
      <c r="AF51">
        <v>0</v>
      </c>
      <c r="AG51">
        <v>0</v>
      </c>
      <c r="AH51" s="4">
        <v>45453</v>
      </c>
      <c r="AI51" s="4"/>
    </row>
    <row r="52" spans="1:35" ht="14.45" hidden="1" customHeight="1" x14ac:dyDescent="0.25">
      <c r="A52" s="4">
        <v>45291</v>
      </c>
      <c r="B52" s="4">
        <v>44926</v>
      </c>
      <c r="C52" t="s">
        <v>362</v>
      </c>
      <c r="D52" t="s">
        <v>414</v>
      </c>
      <c r="E52" t="s">
        <v>363</v>
      </c>
      <c r="F52" t="s">
        <v>363</v>
      </c>
      <c r="G52" t="str">
        <f t="shared" si="0"/>
        <v>NN</v>
      </c>
      <c r="H52" s="1" t="s">
        <v>23</v>
      </c>
      <c r="I52" t="s">
        <v>23</v>
      </c>
      <c r="J52" t="s">
        <v>26</v>
      </c>
      <c r="K52" t="s">
        <v>36</v>
      </c>
      <c r="L52" t="s">
        <v>55</v>
      </c>
      <c r="M52" t="s">
        <v>23</v>
      </c>
      <c r="N52" t="s">
        <v>23</v>
      </c>
      <c r="O52" t="s">
        <v>23</v>
      </c>
      <c r="P52" t="s">
        <v>23</v>
      </c>
      <c r="Q52" t="s">
        <v>23</v>
      </c>
      <c r="R52" t="s">
        <v>23</v>
      </c>
      <c r="S52" t="s">
        <v>23</v>
      </c>
      <c r="T52" t="s">
        <v>23</v>
      </c>
      <c r="U52" t="s">
        <v>24</v>
      </c>
      <c r="V52" t="s">
        <v>23</v>
      </c>
      <c r="W52" t="s">
        <v>23</v>
      </c>
      <c r="X52">
        <v>694111.3</v>
      </c>
      <c r="Y52">
        <v>-27182.13</v>
      </c>
      <c r="Z52">
        <v>-27182.13</v>
      </c>
      <c r="AA52">
        <v>0</v>
      </c>
      <c r="AB52">
        <v>0</v>
      </c>
      <c r="AC52">
        <v>0</v>
      </c>
      <c r="AD52">
        <v>0</v>
      </c>
      <c r="AE52">
        <v>0</v>
      </c>
      <c r="AF52">
        <v>0</v>
      </c>
      <c r="AG52">
        <v>0</v>
      </c>
      <c r="AH52" s="4">
        <v>45453</v>
      </c>
      <c r="AI52" s="4"/>
    </row>
    <row r="53" spans="1:35" ht="14.45" hidden="1" customHeight="1" x14ac:dyDescent="0.25">
      <c r="A53" s="4">
        <v>45291</v>
      </c>
      <c r="B53" s="4">
        <v>44926</v>
      </c>
      <c r="C53" t="s">
        <v>362</v>
      </c>
      <c r="D53" t="s">
        <v>414</v>
      </c>
      <c r="E53" t="s">
        <v>363</v>
      </c>
      <c r="F53" t="s">
        <v>363</v>
      </c>
      <c r="G53" t="str">
        <f t="shared" si="0"/>
        <v>NN</v>
      </c>
      <c r="H53" s="1" t="s">
        <v>23</v>
      </c>
      <c r="I53" t="s">
        <v>23</v>
      </c>
      <c r="J53" t="s">
        <v>361</v>
      </c>
      <c r="K53" t="s">
        <v>36</v>
      </c>
      <c r="L53" t="s">
        <v>56</v>
      </c>
      <c r="M53" t="s">
        <v>24</v>
      </c>
      <c r="N53" t="s">
        <v>23</v>
      </c>
      <c r="O53" t="s">
        <v>23</v>
      </c>
      <c r="P53" t="s">
        <v>23</v>
      </c>
      <c r="Q53" t="s">
        <v>23</v>
      </c>
      <c r="R53" t="s">
        <v>23</v>
      </c>
      <c r="S53" t="s">
        <v>23</v>
      </c>
      <c r="T53" t="s">
        <v>23</v>
      </c>
      <c r="U53" t="s">
        <v>23</v>
      </c>
      <c r="V53" t="s">
        <v>23</v>
      </c>
      <c r="W53" t="s">
        <v>23</v>
      </c>
      <c r="X53">
        <v>23137310.489999998</v>
      </c>
      <c r="Y53">
        <v>0</v>
      </c>
      <c r="Z53">
        <v>0</v>
      </c>
      <c r="AA53">
        <v>0</v>
      </c>
      <c r="AB53">
        <v>0</v>
      </c>
      <c r="AC53">
        <v>0</v>
      </c>
      <c r="AD53">
        <v>0</v>
      </c>
      <c r="AE53">
        <v>0</v>
      </c>
      <c r="AF53">
        <v>0</v>
      </c>
      <c r="AG53">
        <v>0</v>
      </c>
      <c r="AH53" s="4">
        <v>45453</v>
      </c>
      <c r="AI53" s="4"/>
    </row>
    <row r="54" spans="1:35" hidden="1" x14ac:dyDescent="0.25">
      <c r="A54" s="4">
        <v>45291</v>
      </c>
      <c r="B54" s="4">
        <v>44926</v>
      </c>
      <c r="C54" t="s">
        <v>362</v>
      </c>
      <c r="D54" t="s">
        <v>414</v>
      </c>
      <c r="E54" t="s">
        <v>363</v>
      </c>
      <c r="F54" t="s">
        <v>363</v>
      </c>
      <c r="G54" t="str">
        <f t="shared" si="0"/>
        <v>YN</v>
      </c>
      <c r="H54" s="1" t="s">
        <v>24</v>
      </c>
      <c r="I54" t="s">
        <v>23</v>
      </c>
      <c r="J54" t="s">
        <v>26</v>
      </c>
      <c r="K54" t="s">
        <v>36</v>
      </c>
      <c r="L54" t="s">
        <v>56</v>
      </c>
      <c r="M54" t="s">
        <v>23</v>
      </c>
      <c r="N54" t="s">
        <v>23</v>
      </c>
      <c r="O54" t="s">
        <v>23</v>
      </c>
      <c r="P54" t="s">
        <v>24</v>
      </c>
      <c r="Q54" t="s">
        <v>23</v>
      </c>
      <c r="R54" t="s">
        <v>23</v>
      </c>
      <c r="S54" t="s">
        <v>23</v>
      </c>
      <c r="T54" t="s">
        <v>23</v>
      </c>
      <c r="U54" t="s">
        <v>23</v>
      </c>
      <c r="V54" t="s">
        <v>23</v>
      </c>
      <c r="W54" t="s">
        <v>24</v>
      </c>
      <c r="X54">
        <v>193141249.97</v>
      </c>
      <c r="Y54">
        <v>193141249.97</v>
      </c>
      <c r="Z54">
        <v>0</v>
      </c>
      <c r="AA54">
        <v>0</v>
      </c>
      <c r="AB54">
        <v>0</v>
      </c>
      <c r="AC54">
        <v>0</v>
      </c>
      <c r="AD54">
        <v>0</v>
      </c>
      <c r="AE54">
        <v>0</v>
      </c>
      <c r="AF54">
        <v>0</v>
      </c>
      <c r="AG54">
        <v>0</v>
      </c>
      <c r="AH54" s="4">
        <v>45453</v>
      </c>
      <c r="AI54" s="4"/>
    </row>
    <row r="55" spans="1:35" x14ac:dyDescent="0.25">
      <c r="A55" s="4">
        <v>45291</v>
      </c>
      <c r="B55" s="4">
        <v>44926</v>
      </c>
      <c r="C55" t="s">
        <v>362</v>
      </c>
      <c r="D55" t="s">
        <v>414</v>
      </c>
      <c r="E55" t="s">
        <v>363</v>
      </c>
      <c r="F55" t="s">
        <v>363</v>
      </c>
      <c r="G55" t="str">
        <f t="shared" si="0"/>
        <v>NY</v>
      </c>
      <c r="H55" s="1" t="s">
        <v>23</v>
      </c>
      <c r="I55" t="s">
        <v>24</v>
      </c>
      <c r="J55" t="s">
        <v>361</v>
      </c>
      <c r="K55" t="s">
        <v>36</v>
      </c>
      <c r="L55" t="s">
        <v>55</v>
      </c>
      <c r="M55" t="s">
        <v>23</v>
      </c>
      <c r="N55" t="s">
        <v>23</v>
      </c>
      <c r="O55" t="s">
        <v>23</v>
      </c>
      <c r="P55" t="s">
        <v>23</v>
      </c>
      <c r="Q55" t="s">
        <v>23</v>
      </c>
      <c r="R55" t="s">
        <v>23</v>
      </c>
      <c r="S55" t="s">
        <v>23</v>
      </c>
      <c r="T55" t="s">
        <v>23</v>
      </c>
      <c r="U55" t="s">
        <v>23</v>
      </c>
      <c r="V55" t="s">
        <v>23</v>
      </c>
      <c r="W55" t="s">
        <v>23</v>
      </c>
      <c r="X55">
        <v>21697290.77</v>
      </c>
      <c r="Y55">
        <v>11622367.43</v>
      </c>
      <c r="Z55">
        <v>0</v>
      </c>
      <c r="AA55">
        <v>0</v>
      </c>
      <c r="AB55">
        <v>0</v>
      </c>
      <c r="AC55">
        <v>0</v>
      </c>
      <c r="AD55">
        <v>0</v>
      </c>
      <c r="AE55">
        <v>0</v>
      </c>
      <c r="AF55">
        <v>0</v>
      </c>
      <c r="AG55">
        <v>0</v>
      </c>
      <c r="AH55" s="4">
        <v>45453</v>
      </c>
      <c r="AI55" s="4"/>
    </row>
    <row r="56" spans="1:35" hidden="1" x14ac:dyDescent="0.25">
      <c r="A56" s="4">
        <v>45291</v>
      </c>
      <c r="B56" s="4">
        <v>44926</v>
      </c>
      <c r="C56" t="s">
        <v>362</v>
      </c>
      <c r="D56" t="s">
        <v>414</v>
      </c>
      <c r="E56" t="s">
        <v>363</v>
      </c>
      <c r="F56" t="s">
        <v>363</v>
      </c>
      <c r="G56" t="str">
        <f t="shared" si="0"/>
        <v>NY</v>
      </c>
      <c r="H56" s="1" t="s">
        <v>23</v>
      </c>
      <c r="I56" t="s">
        <v>24</v>
      </c>
      <c r="J56" t="s">
        <v>26</v>
      </c>
      <c r="K56" t="s">
        <v>36</v>
      </c>
      <c r="L56" t="s">
        <v>56</v>
      </c>
      <c r="M56" t="s">
        <v>23</v>
      </c>
      <c r="N56" t="s">
        <v>23</v>
      </c>
      <c r="O56" t="s">
        <v>23</v>
      </c>
      <c r="P56" t="s">
        <v>23</v>
      </c>
      <c r="Q56" t="s">
        <v>23</v>
      </c>
      <c r="R56" t="s">
        <v>23</v>
      </c>
      <c r="S56" t="s">
        <v>23</v>
      </c>
      <c r="T56" t="s">
        <v>23</v>
      </c>
      <c r="U56" t="s">
        <v>23</v>
      </c>
      <c r="V56" t="s">
        <v>23</v>
      </c>
      <c r="W56" t="s">
        <v>24</v>
      </c>
      <c r="X56">
        <v>6841743.5899999999</v>
      </c>
      <c r="Y56">
        <v>136695.51999999999</v>
      </c>
      <c r="Z56">
        <v>0</v>
      </c>
      <c r="AA56">
        <v>0</v>
      </c>
      <c r="AB56">
        <v>0</v>
      </c>
      <c r="AC56">
        <v>0</v>
      </c>
      <c r="AD56">
        <v>0</v>
      </c>
      <c r="AE56">
        <v>0</v>
      </c>
      <c r="AF56">
        <v>0</v>
      </c>
      <c r="AG56">
        <v>0</v>
      </c>
      <c r="AH56" s="4">
        <v>45453</v>
      </c>
      <c r="AI56" s="4"/>
    </row>
    <row r="57" spans="1:35" hidden="1" x14ac:dyDescent="0.25">
      <c r="A57" s="4">
        <v>45291</v>
      </c>
      <c r="B57" s="4">
        <v>44926</v>
      </c>
      <c r="C57" t="s">
        <v>362</v>
      </c>
      <c r="D57" t="s">
        <v>414</v>
      </c>
      <c r="E57" t="s">
        <v>363</v>
      </c>
      <c r="F57" t="s">
        <v>363</v>
      </c>
      <c r="G57" t="str">
        <f t="shared" si="0"/>
        <v>YN</v>
      </c>
      <c r="H57" s="1" t="s">
        <v>24</v>
      </c>
      <c r="I57" t="s">
        <v>23</v>
      </c>
      <c r="J57" t="s">
        <v>26</v>
      </c>
      <c r="K57" t="s">
        <v>35</v>
      </c>
      <c r="L57" t="s">
        <v>55</v>
      </c>
      <c r="M57" t="s">
        <v>24</v>
      </c>
      <c r="N57" t="s">
        <v>23</v>
      </c>
      <c r="O57" t="s">
        <v>23</v>
      </c>
      <c r="P57" t="s">
        <v>23</v>
      </c>
      <c r="Q57" t="s">
        <v>23</v>
      </c>
      <c r="R57" t="s">
        <v>23</v>
      </c>
      <c r="S57" t="s">
        <v>23</v>
      </c>
      <c r="T57" t="s">
        <v>23</v>
      </c>
      <c r="U57" t="s">
        <v>23</v>
      </c>
      <c r="V57" t="s">
        <v>23</v>
      </c>
      <c r="W57" t="s">
        <v>23</v>
      </c>
      <c r="X57">
        <v>2731932.13</v>
      </c>
      <c r="Y57">
        <v>2731932.13</v>
      </c>
      <c r="Z57">
        <v>0</v>
      </c>
      <c r="AA57">
        <v>0</v>
      </c>
      <c r="AB57">
        <v>0</v>
      </c>
      <c r="AC57">
        <v>0</v>
      </c>
      <c r="AD57">
        <v>0</v>
      </c>
      <c r="AE57">
        <v>0</v>
      </c>
      <c r="AF57">
        <v>0</v>
      </c>
      <c r="AG57">
        <v>0</v>
      </c>
      <c r="AH57" s="4">
        <v>45453</v>
      </c>
      <c r="AI57" s="4"/>
    </row>
    <row r="58" spans="1:35" hidden="1" x14ac:dyDescent="0.25">
      <c r="A58" s="4">
        <v>45291</v>
      </c>
      <c r="B58" s="4">
        <v>44926</v>
      </c>
      <c r="C58" t="s">
        <v>362</v>
      </c>
      <c r="D58" t="s">
        <v>414</v>
      </c>
      <c r="E58" t="s">
        <v>363</v>
      </c>
      <c r="F58" t="s">
        <v>363</v>
      </c>
      <c r="G58" t="str">
        <f t="shared" si="0"/>
        <v>NY</v>
      </c>
      <c r="H58" s="1" t="s">
        <v>23</v>
      </c>
      <c r="I58" t="s">
        <v>24</v>
      </c>
      <c r="J58" t="s">
        <v>26</v>
      </c>
      <c r="K58" t="s">
        <v>35</v>
      </c>
      <c r="L58" t="s">
        <v>29</v>
      </c>
      <c r="M58" t="s">
        <v>23</v>
      </c>
      <c r="N58" t="s">
        <v>23</v>
      </c>
      <c r="O58" t="s">
        <v>23</v>
      </c>
      <c r="P58" t="s">
        <v>23</v>
      </c>
      <c r="Q58" t="s">
        <v>23</v>
      </c>
      <c r="R58" t="s">
        <v>23</v>
      </c>
      <c r="S58" t="s">
        <v>23</v>
      </c>
      <c r="T58" t="s">
        <v>23</v>
      </c>
      <c r="U58" t="s">
        <v>24</v>
      </c>
      <c r="V58" t="s">
        <v>23</v>
      </c>
      <c r="W58" t="s">
        <v>23</v>
      </c>
      <c r="X58">
        <v>266185.03000000003</v>
      </c>
      <c r="Y58">
        <v>218380</v>
      </c>
      <c r="Z58">
        <v>218380</v>
      </c>
      <c r="AA58">
        <v>0</v>
      </c>
      <c r="AB58">
        <v>0</v>
      </c>
      <c r="AC58">
        <v>0</v>
      </c>
      <c r="AD58">
        <v>0</v>
      </c>
      <c r="AE58">
        <v>0</v>
      </c>
      <c r="AF58">
        <v>0</v>
      </c>
      <c r="AG58">
        <v>0</v>
      </c>
      <c r="AH58" s="4">
        <v>45453</v>
      </c>
      <c r="AI58" s="4"/>
    </row>
    <row r="59" spans="1:35" hidden="1" x14ac:dyDescent="0.25">
      <c r="A59" s="4">
        <v>45291</v>
      </c>
      <c r="B59" s="4">
        <v>44926</v>
      </c>
      <c r="C59" t="s">
        <v>362</v>
      </c>
      <c r="D59" t="s">
        <v>414</v>
      </c>
      <c r="E59" t="s">
        <v>363</v>
      </c>
      <c r="F59" t="s">
        <v>363</v>
      </c>
      <c r="G59" t="str">
        <f t="shared" si="0"/>
        <v>YN</v>
      </c>
      <c r="H59" s="1" t="s">
        <v>24</v>
      </c>
      <c r="I59" t="s">
        <v>23</v>
      </c>
      <c r="J59" t="s">
        <v>26</v>
      </c>
      <c r="K59" t="s">
        <v>35</v>
      </c>
      <c r="L59" t="s">
        <v>29</v>
      </c>
      <c r="M59" t="s">
        <v>23</v>
      </c>
      <c r="N59" t="s">
        <v>23</v>
      </c>
      <c r="O59" t="s">
        <v>23</v>
      </c>
      <c r="P59" t="s">
        <v>23</v>
      </c>
      <c r="Q59" t="s">
        <v>23</v>
      </c>
      <c r="R59" t="s">
        <v>23</v>
      </c>
      <c r="S59" t="s">
        <v>23</v>
      </c>
      <c r="T59" t="s">
        <v>23</v>
      </c>
      <c r="U59" t="s">
        <v>24</v>
      </c>
      <c r="V59" t="s">
        <v>23</v>
      </c>
      <c r="W59" t="s">
        <v>23</v>
      </c>
      <c r="X59">
        <v>32575.03</v>
      </c>
      <c r="Y59">
        <v>32575.03</v>
      </c>
      <c r="Z59">
        <v>32575.03</v>
      </c>
      <c r="AA59">
        <v>0</v>
      </c>
      <c r="AB59">
        <v>0</v>
      </c>
      <c r="AC59">
        <v>0</v>
      </c>
      <c r="AD59">
        <v>0</v>
      </c>
      <c r="AE59">
        <v>0</v>
      </c>
      <c r="AF59">
        <v>0</v>
      </c>
      <c r="AG59">
        <v>0</v>
      </c>
      <c r="AH59" s="4">
        <v>45453</v>
      </c>
      <c r="AI59" s="4"/>
    </row>
    <row r="60" spans="1:35" ht="14.45" hidden="1" customHeight="1" x14ac:dyDescent="0.25">
      <c r="A60" s="4">
        <v>45291</v>
      </c>
      <c r="B60" s="4">
        <v>44926</v>
      </c>
      <c r="C60" t="s">
        <v>362</v>
      </c>
      <c r="D60" t="s">
        <v>414</v>
      </c>
      <c r="E60" t="s">
        <v>363</v>
      </c>
      <c r="F60" t="s">
        <v>363</v>
      </c>
      <c r="G60" t="str">
        <f t="shared" si="0"/>
        <v>NN</v>
      </c>
      <c r="H60" s="1" t="s">
        <v>23</v>
      </c>
      <c r="I60" t="s">
        <v>23</v>
      </c>
      <c r="J60" t="s">
        <v>25</v>
      </c>
      <c r="K60" t="s">
        <v>36</v>
      </c>
      <c r="L60" t="s">
        <v>28</v>
      </c>
      <c r="M60" t="s">
        <v>23</v>
      </c>
      <c r="N60" t="s">
        <v>23</v>
      </c>
      <c r="O60" t="s">
        <v>23</v>
      </c>
      <c r="P60" t="s">
        <v>23</v>
      </c>
      <c r="Q60" t="s">
        <v>23</v>
      </c>
      <c r="R60" t="s">
        <v>23</v>
      </c>
      <c r="S60" t="s">
        <v>23</v>
      </c>
      <c r="T60" t="s">
        <v>23</v>
      </c>
      <c r="U60" t="s">
        <v>23</v>
      </c>
      <c r="V60" t="s">
        <v>23</v>
      </c>
      <c r="W60" t="s">
        <v>23</v>
      </c>
      <c r="X60">
        <v>41342.379999999997</v>
      </c>
      <c r="Y60">
        <v>0</v>
      </c>
      <c r="Z60">
        <v>0</v>
      </c>
      <c r="AA60">
        <v>0</v>
      </c>
      <c r="AB60">
        <v>0</v>
      </c>
      <c r="AC60">
        <v>0</v>
      </c>
      <c r="AD60">
        <v>0</v>
      </c>
      <c r="AE60">
        <v>0</v>
      </c>
      <c r="AF60">
        <v>0</v>
      </c>
      <c r="AG60">
        <v>0</v>
      </c>
      <c r="AH60" s="4">
        <v>45453</v>
      </c>
      <c r="AI60" s="4"/>
    </row>
    <row r="61" spans="1:35" hidden="1" x14ac:dyDescent="0.25">
      <c r="A61" s="4">
        <v>45291</v>
      </c>
      <c r="B61" s="4">
        <v>44926</v>
      </c>
      <c r="C61" t="s">
        <v>362</v>
      </c>
      <c r="D61" t="s">
        <v>414</v>
      </c>
      <c r="E61" t="s">
        <v>363</v>
      </c>
      <c r="F61" t="s">
        <v>363</v>
      </c>
      <c r="G61" t="str">
        <f t="shared" si="0"/>
        <v>YN</v>
      </c>
      <c r="H61" s="1" t="s">
        <v>24</v>
      </c>
      <c r="I61" t="s">
        <v>23</v>
      </c>
      <c r="J61" t="s">
        <v>26</v>
      </c>
      <c r="K61" t="s">
        <v>36</v>
      </c>
      <c r="L61" t="s">
        <v>28</v>
      </c>
      <c r="M61" t="s">
        <v>24</v>
      </c>
      <c r="N61" t="s">
        <v>23</v>
      </c>
      <c r="O61" t="s">
        <v>23</v>
      </c>
      <c r="P61" t="s">
        <v>23</v>
      </c>
      <c r="Q61" t="s">
        <v>23</v>
      </c>
      <c r="R61" t="s">
        <v>23</v>
      </c>
      <c r="S61" t="s">
        <v>23</v>
      </c>
      <c r="T61" t="s">
        <v>23</v>
      </c>
      <c r="U61" t="s">
        <v>23</v>
      </c>
      <c r="V61" t="s">
        <v>23</v>
      </c>
      <c r="W61" t="s">
        <v>23</v>
      </c>
      <c r="X61">
        <v>1064853183.67</v>
      </c>
      <c r="Y61">
        <v>1064853183.67</v>
      </c>
      <c r="Z61">
        <v>64245551.601939</v>
      </c>
      <c r="AA61">
        <v>0</v>
      </c>
      <c r="AB61">
        <v>0</v>
      </c>
      <c r="AC61">
        <v>0</v>
      </c>
      <c r="AD61">
        <v>0</v>
      </c>
      <c r="AE61">
        <v>0</v>
      </c>
      <c r="AF61">
        <v>0</v>
      </c>
      <c r="AG61">
        <v>0</v>
      </c>
      <c r="AH61" s="4">
        <v>45453</v>
      </c>
      <c r="AI61" s="4"/>
    </row>
    <row r="62" spans="1:35" hidden="1" x14ac:dyDescent="0.25">
      <c r="A62" s="4">
        <v>45291</v>
      </c>
      <c r="B62" s="4">
        <v>44926</v>
      </c>
      <c r="C62" t="s">
        <v>362</v>
      </c>
      <c r="D62" t="s">
        <v>414</v>
      </c>
      <c r="E62" t="s">
        <v>363</v>
      </c>
      <c r="F62" t="s">
        <v>363</v>
      </c>
      <c r="G62" t="str">
        <f t="shared" si="0"/>
        <v>YN</v>
      </c>
      <c r="H62" s="1" t="s">
        <v>24</v>
      </c>
      <c r="I62" t="s">
        <v>23</v>
      </c>
      <c r="J62" t="s">
        <v>22</v>
      </c>
      <c r="K62" t="s">
        <v>36</v>
      </c>
      <c r="L62" t="s">
        <v>28</v>
      </c>
      <c r="M62" t="s">
        <v>23</v>
      </c>
      <c r="N62" t="s">
        <v>23</v>
      </c>
      <c r="O62" t="s">
        <v>23</v>
      </c>
      <c r="P62" t="s">
        <v>23</v>
      </c>
      <c r="Q62" t="s">
        <v>23</v>
      </c>
      <c r="R62" t="s">
        <v>23</v>
      </c>
      <c r="S62" t="s">
        <v>23</v>
      </c>
      <c r="T62" t="s">
        <v>23</v>
      </c>
      <c r="U62" t="s">
        <v>23</v>
      </c>
      <c r="V62" t="s">
        <v>23</v>
      </c>
      <c r="W62" t="s">
        <v>23</v>
      </c>
      <c r="X62">
        <v>658274237.74000001</v>
      </c>
      <c r="Y62">
        <v>658274237.74000001</v>
      </c>
      <c r="Z62">
        <v>0</v>
      </c>
      <c r="AA62">
        <v>0</v>
      </c>
      <c r="AB62">
        <v>0</v>
      </c>
      <c r="AC62">
        <v>0</v>
      </c>
      <c r="AD62">
        <v>0</v>
      </c>
      <c r="AE62">
        <v>0</v>
      </c>
      <c r="AF62">
        <v>0</v>
      </c>
      <c r="AG62">
        <v>0</v>
      </c>
      <c r="AH62" s="4">
        <v>45453</v>
      </c>
      <c r="AI62" s="4"/>
    </row>
    <row r="63" spans="1:35" ht="14.45" hidden="1" customHeight="1" x14ac:dyDescent="0.25">
      <c r="A63" s="4">
        <v>45291</v>
      </c>
      <c r="B63" s="4">
        <v>44926</v>
      </c>
      <c r="C63" t="s">
        <v>362</v>
      </c>
      <c r="D63" t="s">
        <v>414</v>
      </c>
      <c r="E63" t="s">
        <v>363</v>
      </c>
      <c r="F63" t="s">
        <v>363</v>
      </c>
      <c r="G63" t="str">
        <f t="shared" si="0"/>
        <v>NN</v>
      </c>
      <c r="H63" s="1" t="s">
        <v>23</v>
      </c>
      <c r="I63" t="s">
        <v>23</v>
      </c>
      <c r="J63" t="s">
        <v>26</v>
      </c>
      <c r="K63" t="s">
        <v>36</v>
      </c>
      <c r="L63" t="s">
        <v>28</v>
      </c>
      <c r="M63" t="s">
        <v>23</v>
      </c>
      <c r="N63" t="s">
        <v>23</v>
      </c>
      <c r="O63" t="s">
        <v>23</v>
      </c>
      <c r="P63" t="s">
        <v>23</v>
      </c>
      <c r="Q63" t="s">
        <v>23</v>
      </c>
      <c r="R63" t="s">
        <v>23</v>
      </c>
      <c r="S63" t="s">
        <v>23</v>
      </c>
      <c r="T63" t="s">
        <v>23</v>
      </c>
      <c r="U63" t="s">
        <v>23</v>
      </c>
      <c r="V63" t="s">
        <v>23</v>
      </c>
      <c r="W63" t="s">
        <v>23</v>
      </c>
      <c r="X63">
        <v>16664125.25</v>
      </c>
      <c r="Y63">
        <v>-10237910.439999999</v>
      </c>
      <c r="Z63">
        <v>0</v>
      </c>
      <c r="AA63">
        <v>0</v>
      </c>
      <c r="AB63">
        <v>0</v>
      </c>
      <c r="AC63">
        <v>0</v>
      </c>
      <c r="AD63">
        <v>0</v>
      </c>
      <c r="AE63">
        <v>0</v>
      </c>
      <c r="AF63">
        <v>0</v>
      </c>
      <c r="AG63">
        <v>0</v>
      </c>
      <c r="AH63" s="4">
        <v>45453</v>
      </c>
      <c r="AI63" s="4"/>
    </row>
    <row r="64" spans="1:35" hidden="1" x14ac:dyDescent="0.25">
      <c r="A64" s="4">
        <v>45291</v>
      </c>
      <c r="B64" s="4">
        <v>44926</v>
      </c>
      <c r="C64" t="s">
        <v>362</v>
      </c>
      <c r="D64" t="s">
        <v>414</v>
      </c>
      <c r="E64" t="s">
        <v>363</v>
      </c>
      <c r="F64" t="s">
        <v>363</v>
      </c>
      <c r="G64" t="str">
        <f t="shared" si="0"/>
        <v>NY</v>
      </c>
      <c r="H64" s="1" t="s">
        <v>23</v>
      </c>
      <c r="I64" t="s">
        <v>24</v>
      </c>
      <c r="J64" t="s">
        <v>22</v>
      </c>
      <c r="K64" t="s">
        <v>35</v>
      </c>
      <c r="L64" t="s">
        <v>55</v>
      </c>
      <c r="M64" t="s">
        <v>23</v>
      </c>
      <c r="N64" t="s">
        <v>23</v>
      </c>
      <c r="O64" t="s">
        <v>23</v>
      </c>
      <c r="P64" t="s">
        <v>23</v>
      </c>
      <c r="Q64" t="s">
        <v>23</v>
      </c>
      <c r="R64" t="s">
        <v>23</v>
      </c>
      <c r="S64" t="s">
        <v>23</v>
      </c>
      <c r="T64" t="s">
        <v>23</v>
      </c>
      <c r="U64" t="s">
        <v>23</v>
      </c>
      <c r="V64" t="s">
        <v>23</v>
      </c>
      <c r="W64" t="s">
        <v>23</v>
      </c>
      <c r="X64">
        <v>90271205.890000001</v>
      </c>
      <c r="Y64">
        <v>13602190.32</v>
      </c>
      <c r="Z64">
        <v>0</v>
      </c>
      <c r="AA64">
        <v>0</v>
      </c>
      <c r="AB64">
        <v>0</v>
      </c>
      <c r="AC64">
        <v>0</v>
      </c>
      <c r="AD64">
        <v>0</v>
      </c>
      <c r="AE64">
        <v>0</v>
      </c>
      <c r="AF64">
        <v>0</v>
      </c>
      <c r="AG64">
        <v>0</v>
      </c>
      <c r="AH64" s="4">
        <v>45453</v>
      </c>
      <c r="AI64" s="4"/>
    </row>
    <row r="65" spans="1:35" ht="14.45" hidden="1" customHeight="1" x14ac:dyDescent="0.25">
      <c r="A65" s="4">
        <v>45291</v>
      </c>
      <c r="B65" s="4">
        <v>44926</v>
      </c>
      <c r="C65" t="s">
        <v>362</v>
      </c>
      <c r="D65" t="s">
        <v>414</v>
      </c>
      <c r="E65" t="s">
        <v>363</v>
      </c>
      <c r="F65" t="s">
        <v>363</v>
      </c>
      <c r="G65" t="str">
        <f t="shared" si="0"/>
        <v>NN</v>
      </c>
      <c r="H65" s="1" t="s">
        <v>23</v>
      </c>
      <c r="I65" t="s">
        <v>23</v>
      </c>
      <c r="J65" t="s">
        <v>22</v>
      </c>
      <c r="K65" t="s">
        <v>35</v>
      </c>
      <c r="L65" t="s">
        <v>27</v>
      </c>
      <c r="M65" t="s">
        <v>23</v>
      </c>
      <c r="N65" t="s">
        <v>23</v>
      </c>
      <c r="O65" t="s">
        <v>23</v>
      </c>
      <c r="P65" t="s">
        <v>23</v>
      </c>
      <c r="Q65" t="s">
        <v>23</v>
      </c>
      <c r="R65" t="s">
        <v>23</v>
      </c>
      <c r="S65" t="s">
        <v>23</v>
      </c>
      <c r="T65" t="s">
        <v>23</v>
      </c>
      <c r="U65" t="s">
        <v>23</v>
      </c>
      <c r="V65" t="s">
        <v>24</v>
      </c>
      <c r="W65" t="s">
        <v>23</v>
      </c>
      <c r="X65">
        <v>3707556577.7199998</v>
      </c>
      <c r="Y65">
        <v>-106420028.31</v>
      </c>
      <c r="Z65">
        <v>0</v>
      </c>
      <c r="AA65">
        <v>0</v>
      </c>
      <c r="AB65">
        <v>0</v>
      </c>
      <c r="AC65">
        <v>0</v>
      </c>
      <c r="AD65">
        <v>0</v>
      </c>
      <c r="AE65">
        <v>0</v>
      </c>
      <c r="AF65">
        <v>0</v>
      </c>
      <c r="AG65">
        <v>0</v>
      </c>
      <c r="AH65" s="4">
        <v>45453</v>
      </c>
      <c r="AI65" s="4"/>
    </row>
    <row r="66" spans="1:35" hidden="1" x14ac:dyDescent="0.25">
      <c r="A66" s="4">
        <v>45291</v>
      </c>
      <c r="B66" s="4">
        <v>44926</v>
      </c>
      <c r="C66" t="s">
        <v>362</v>
      </c>
      <c r="D66" t="s">
        <v>414</v>
      </c>
      <c r="E66" t="s">
        <v>363</v>
      </c>
      <c r="F66" t="s">
        <v>363</v>
      </c>
      <c r="G66" t="str">
        <f t="shared" si="0"/>
        <v>YN</v>
      </c>
      <c r="H66" s="1" t="s">
        <v>24</v>
      </c>
      <c r="I66" t="s">
        <v>23</v>
      </c>
      <c r="J66" t="s">
        <v>26</v>
      </c>
      <c r="K66" t="s">
        <v>36</v>
      </c>
      <c r="L66" t="s">
        <v>27</v>
      </c>
      <c r="M66" t="s">
        <v>23</v>
      </c>
      <c r="N66" t="s">
        <v>23</v>
      </c>
      <c r="O66" t="s">
        <v>23</v>
      </c>
      <c r="P66" t="s">
        <v>23</v>
      </c>
      <c r="Q66" t="s">
        <v>23</v>
      </c>
      <c r="R66" t="s">
        <v>23</v>
      </c>
      <c r="S66" t="s">
        <v>24</v>
      </c>
      <c r="T66" t="s">
        <v>23</v>
      </c>
      <c r="U66" t="s">
        <v>23</v>
      </c>
      <c r="V66" t="s">
        <v>23</v>
      </c>
      <c r="W66" t="s">
        <v>23</v>
      </c>
      <c r="X66">
        <v>15683183.039999999</v>
      </c>
      <c r="Y66">
        <v>15683183.039999999</v>
      </c>
      <c r="Z66">
        <v>0</v>
      </c>
      <c r="AA66">
        <v>0</v>
      </c>
      <c r="AB66">
        <v>0</v>
      </c>
      <c r="AC66">
        <v>0</v>
      </c>
      <c r="AD66">
        <v>0</v>
      </c>
      <c r="AE66">
        <v>0</v>
      </c>
      <c r="AF66">
        <v>0</v>
      </c>
      <c r="AG66">
        <v>0</v>
      </c>
      <c r="AH66" s="4">
        <v>45453</v>
      </c>
      <c r="AI66" s="4"/>
    </row>
    <row r="67" spans="1:35" ht="14.45" hidden="1" customHeight="1" x14ac:dyDescent="0.25">
      <c r="A67" s="4">
        <v>45291</v>
      </c>
      <c r="B67" s="4">
        <v>44926</v>
      </c>
      <c r="C67" t="s">
        <v>362</v>
      </c>
      <c r="D67" t="s">
        <v>414</v>
      </c>
      <c r="E67" t="s">
        <v>363</v>
      </c>
      <c r="F67" t="s">
        <v>363</v>
      </c>
      <c r="G67" t="str">
        <f t="shared" ref="G67:G130" si="1">CONCATENATE(H67,I67)</f>
        <v>NN</v>
      </c>
      <c r="H67" s="1" t="s">
        <v>23</v>
      </c>
      <c r="I67" t="s">
        <v>23</v>
      </c>
      <c r="J67" t="s">
        <v>22</v>
      </c>
      <c r="K67" t="s">
        <v>36</v>
      </c>
      <c r="L67" t="s">
        <v>56</v>
      </c>
      <c r="M67" t="s">
        <v>23</v>
      </c>
      <c r="N67" t="s">
        <v>23</v>
      </c>
      <c r="O67" t="s">
        <v>23</v>
      </c>
      <c r="P67" t="s">
        <v>23</v>
      </c>
      <c r="Q67" t="s">
        <v>23</v>
      </c>
      <c r="R67" t="s">
        <v>23</v>
      </c>
      <c r="S67" t="s">
        <v>23</v>
      </c>
      <c r="T67" t="s">
        <v>23</v>
      </c>
      <c r="U67" t="s">
        <v>23</v>
      </c>
      <c r="V67" t="s">
        <v>23</v>
      </c>
      <c r="W67" t="s">
        <v>23</v>
      </c>
      <c r="X67">
        <v>1529471663.4000001</v>
      </c>
      <c r="Y67">
        <v>-546455725.94000006</v>
      </c>
      <c r="Z67">
        <v>0</v>
      </c>
      <c r="AA67">
        <v>0</v>
      </c>
      <c r="AB67">
        <v>0</v>
      </c>
      <c r="AC67">
        <v>0</v>
      </c>
      <c r="AD67">
        <v>0</v>
      </c>
      <c r="AE67">
        <v>0</v>
      </c>
      <c r="AF67">
        <v>0</v>
      </c>
      <c r="AG67">
        <v>0</v>
      </c>
      <c r="AH67" s="4">
        <v>45453</v>
      </c>
      <c r="AI67" s="4"/>
    </row>
    <row r="68" spans="1:35" hidden="1" x14ac:dyDescent="0.25">
      <c r="A68" s="4">
        <v>45291</v>
      </c>
      <c r="B68" s="4">
        <v>44926</v>
      </c>
      <c r="C68" t="s">
        <v>362</v>
      </c>
      <c r="D68" t="s">
        <v>414</v>
      </c>
      <c r="E68" t="s">
        <v>363</v>
      </c>
      <c r="F68" t="s">
        <v>363</v>
      </c>
      <c r="G68" t="str">
        <f t="shared" si="1"/>
        <v>NY</v>
      </c>
      <c r="H68" s="1" t="s">
        <v>23</v>
      </c>
      <c r="I68" t="s">
        <v>24</v>
      </c>
      <c r="J68" t="s">
        <v>26</v>
      </c>
      <c r="K68" t="s">
        <v>36</v>
      </c>
      <c r="L68" t="s">
        <v>28</v>
      </c>
      <c r="M68" t="s">
        <v>23</v>
      </c>
      <c r="N68" t="s">
        <v>23</v>
      </c>
      <c r="O68" t="s">
        <v>23</v>
      </c>
      <c r="P68" t="s">
        <v>23</v>
      </c>
      <c r="Q68" t="s">
        <v>23</v>
      </c>
      <c r="R68" t="s">
        <v>23</v>
      </c>
      <c r="S68" t="s">
        <v>23</v>
      </c>
      <c r="T68" t="s">
        <v>23</v>
      </c>
      <c r="U68" t="s">
        <v>23</v>
      </c>
      <c r="V68" t="s">
        <v>23</v>
      </c>
      <c r="W68" t="s">
        <v>23</v>
      </c>
      <c r="X68">
        <v>549136888.46000004</v>
      </c>
      <c r="Y68">
        <v>755527.61</v>
      </c>
      <c r="Z68">
        <v>0</v>
      </c>
      <c r="AA68">
        <v>0</v>
      </c>
      <c r="AB68">
        <v>0</v>
      </c>
      <c r="AC68">
        <v>0</v>
      </c>
      <c r="AD68">
        <v>0</v>
      </c>
      <c r="AE68">
        <v>0</v>
      </c>
      <c r="AF68">
        <v>0</v>
      </c>
      <c r="AG68">
        <v>0</v>
      </c>
      <c r="AH68" s="4">
        <v>45453</v>
      </c>
      <c r="AI68" s="4"/>
    </row>
    <row r="69" spans="1:35" ht="14.45" hidden="1" customHeight="1" x14ac:dyDescent="0.25">
      <c r="A69" s="4">
        <v>45291</v>
      </c>
      <c r="B69" s="4">
        <v>44926</v>
      </c>
      <c r="C69" t="s">
        <v>362</v>
      </c>
      <c r="D69" t="s">
        <v>414</v>
      </c>
      <c r="E69" t="s">
        <v>363</v>
      </c>
      <c r="F69" t="s">
        <v>363</v>
      </c>
      <c r="G69" t="str">
        <f t="shared" si="1"/>
        <v>NN</v>
      </c>
      <c r="H69" s="1" t="s">
        <v>23</v>
      </c>
      <c r="I69" t="s">
        <v>23</v>
      </c>
      <c r="J69" t="s">
        <v>26</v>
      </c>
      <c r="K69" t="s">
        <v>36</v>
      </c>
      <c r="L69" t="s">
        <v>27</v>
      </c>
      <c r="M69" t="s">
        <v>23</v>
      </c>
      <c r="N69" t="s">
        <v>23</v>
      </c>
      <c r="O69" t="s">
        <v>23</v>
      </c>
      <c r="P69" t="s">
        <v>23</v>
      </c>
      <c r="Q69" t="s">
        <v>23</v>
      </c>
      <c r="R69" t="s">
        <v>23</v>
      </c>
      <c r="S69" t="s">
        <v>23</v>
      </c>
      <c r="T69" t="s">
        <v>23</v>
      </c>
      <c r="U69" t="s">
        <v>23</v>
      </c>
      <c r="V69" t="s">
        <v>24</v>
      </c>
      <c r="W69" t="s">
        <v>23</v>
      </c>
      <c r="X69">
        <v>794273722.69000006</v>
      </c>
      <c r="Y69">
        <v>-181536990.03999999</v>
      </c>
      <c r="Z69">
        <v>0</v>
      </c>
      <c r="AA69">
        <v>0</v>
      </c>
      <c r="AB69">
        <v>0</v>
      </c>
      <c r="AC69">
        <v>0</v>
      </c>
      <c r="AD69">
        <v>0</v>
      </c>
      <c r="AE69">
        <v>0</v>
      </c>
      <c r="AF69">
        <v>0</v>
      </c>
      <c r="AG69">
        <v>0</v>
      </c>
      <c r="AH69" s="4">
        <v>45453</v>
      </c>
      <c r="AI69" s="4"/>
    </row>
    <row r="70" spans="1:35" hidden="1" x14ac:dyDescent="0.25">
      <c r="A70" s="4">
        <v>45291</v>
      </c>
      <c r="B70" s="4">
        <v>44926</v>
      </c>
      <c r="C70" t="s">
        <v>362</v>
      </c>
      <c r="D70" t="s">
        <v>414</v>
      </c>
      <c r="E70" t="s">
        <v>363</v>
      </c>
      <c r="F70" t="s">
        <v>363</v>
      </c>
      <c r="G70" t="str">
        <f t="shared" si="1"/>
        <v>NY</v>
      </c>
      <c r="H70" s="1" t="s">
        <v>23</v>
      </c>
      <c r="I70" t="s">
        <v>24</v>
      </c>
      <c r="J70" t="s">
        <v>26</v>
      </c>
      <c r="K70" t="s">
        <v>36</v>
      </c>
      <c r="L70" t="s">
        <v>27</v>
      </c>
      <c r="M70" t="s">
        <v>24</v>
      </c>
      <c r="N70" t="s">
        <v>23</v>
      </c>
      <c r="O70" t="s">
        <v>23</v>
      </c>
      <c r="P70" t="s">
        <v>23</v>
      </c>
      <c r="Q70" t="s">
        <v>23</v>
      </c>
      <c r="R70" t="s">
        <v>23</v>
      </c>
      <c r="S70" t="s">
        <v>23</v>
      </c>
      <c r="T70" t="s">
        <v>23</v>
      </c>
      <c r="U70" t="s">
        <v>23</v>
      </c>
      <c r="V70" t="s">
        <v>24</v>
      </c>
      <c r="W70" t="s">
        <v>23</v>
      </c>
      <c r="X70">
        <v>428191.99</v>
      </c>
      <c r="Y70">
        <v>328955.2</v>
      </c>
      <c r="Z70">
        <v>0</v>
      </c>
      <c r="AA70">
        <v>0</v>
      </c>
      <c r="AB70">
        <v>0</v>
      </c>
      <c r="AC70">
        <v>0</v>
      </c>
      <c r="AD70">
        <v>0</v>
      </c>
      <c r="AE70">
        <v>0</v>
      </c>
      <c r="AF70">
        <v>0</v>
      </c>
      <c r="AG70">
        <v>0</v>
      </c>
      <c r="AH70" s="4">
        <v>45453</v>
      </c>
      <c r="AI70" s="4"/>
    </row>
    <row r="71" spans="1:35" hidden="1" x14ac:dyDescent="0.25">
      <c r="A71" s="4">
        <v>45291</v>
      </c>
      <c r="B71" s="4">
        <v>44926</v>
      </c>
      <c r="C71" t="s">
        <v>362</v>
      </c>
      <c r="D71" t="s">
        <v>414</v>
      </c>
      <c r="E71" t="s">
        <v>363</v>
      </c>
      <c r="F71" t="s">
        <v>363</v>
      </c>
      <c r="G71" t="str">
        <f t="shared" si="1"/>
        <v>YN</v>
      </c>
      <c r="H71" s="1" t="s">
        <v>24</v>
      </c>
      <c r="I71" t="s">
        <v>23</v>
      </c>
      <c r="J71" t="s">
        <v>25</v>
      </c>
      <c r="K71" t="s">
        <v>36</v>
      </c>
      <c r="L71" t="s">
        <v>56</v>
      </c>
      <c r="M71" t="s">
        <v>24</v>
      </c>
      <c r="N71" t="s">
        <v>23</v>
      </c>
      <c r="O71" t="s">
        <v>23</v>
      </c>
      <c r="P71" t="s">
        <v>23</v>
      </c>
      <c r="Q71" t="s">
        <v>23</v>
      </c>
      <c r="R71" t="s">
        <v>23</v>
      </c>
      <c r="S71" t="s">
        <v>23</v>
      </c>
      <c r="T71" t="s">
        <v>23</v>
      </c>
      <c r="U71" t="s">
        <v>23</v>
      </c>
      <c r="V71" t="s">
        <v>23</v>
      </c>
      <c r="W71" t="s">
        <v>23</v>
      </c>
      <c r="X71">
        <v>169134000</v>
      </c>
      <c r="Y71">
        <v>169134000</v>
      </c>
      <c r="Z71">
        <v>0</v>
      </c>
      <c r="AA71">
        <v>0</v>
      </c>
      <c r="AB71">
        <v>0</v>
      </c>
      <c r="AC71">
        <v>0</v>
      </c>
      <c r="AD71">
        <v>0</v>
      </c>
      <c r="AE71">
        <v>0</v>
      </c>
      <c r="AF71">
        <v>0</v>
      </c>
      <c r="AG71">
        <v>0</v>
      </c>
      <c r="AH71" s="4">
        <v>45453</v>
      </c>
      <c r="AI71" s="4"/>
    </row>
    <row r="72" spans="1:35" hidden="1" x14ac:dyDescent="0.25">
      <c r="A72" s="4">
        <v>45291</v>
      </c>
      <c r="B72" s="4">
        <v>44926</v>
      </c>
      <c r="C72" t="s">
        <v>362</v>
      </c>
      <c r="D72" t="s">
        <v>414</v>
      </c>
      <c r="E72" t="s">
        <v>363</v>
      </c>
      <c r="F72" t="s">
        <v>363</v>
      </c>
      <c r="G72" t="str">
        <f t="shared" si="1"/>
        <v>NY</v>
      </c>
      <c r="H72" s="1" t="s">
        <v>23</v>
      </c>
      <c r="I72" t="s">
        <v>24</v>
      </c>
      <c r="J72" t="s">
        <v>26</v>
      </c>
      <c r="K72" t="s">
        <v>35</v>
      </c>
      <c r="L72" t="s">
        <v>55</v>
      </c>
      <c r="M72" t="s">
        <v>24</v>
      </c>
      <c r="N72" t="s">
        <v>23</v>
      </c>
      <c r="O72" t="s">
        <v>23</v>
      </c>
      <c r="P72" t="s">
        <v>23</v>
      </c>
      <c r="Q72" t="s">
        <v>23</v>
      </c>
      <c r="R72" t="s">
        <v>23</v>
      </c>
      <c r="S72" t="s">
        <v>23</v>
      </c>
      <c r="T72" t="s">
        <v>23</v>
      </c>
      <c r="U72" t="s">
        <v>23</v>
      </c>
      <c r="V72" t="s">
        <v>23</v>
      </c>
      <c r="W72" t="s">
        <v>23</v>
      </c>
      <c r="X72">
        <v>6221692.0499999998</v>
      </c>
      <c r="Y72">
        <v>36490.870000000003</v>
      </c>
      <c r="Z72">
        <v>0</v>
      </c>
      <c r="AA72">
        <v>0</v>
      </c>
      <c r="AB72">
        <v>0</v>
      </c>
      <c r="AC72">
        <v>0</v>
      </c>
      <c r="AD72">
        <v>0</v>
      </c>
      <c r="AE72">
        <v>0</v>
      </c>
      <c r="AF72">
        <v>0</v>
      </c>
      <c r="AG72">
        <v>0</v>
      </c>
      <c r="AH72" s="4">
        <v>45453</v>
      </c>
      <c r="AI72" s="4"/>
    </row>
    <row r="73" spans="1:35" ht="14.45" hidden="1" customHeight="1" x14ac:dyDescent="0.25">
      <c r="A73" s="4">
        <v>45291</v>
      </c>
      <c r="B73" s="4">
        <v>44926</v>
      </c>
      <c r="C73" t="s">
        <v>362</v>
      </c>
      <c r="D73" t="s">
        <v>414</v>
      </c>
      <c r="E73" t="s">
        <v>363</v>
      </c>
      <c r="F73" t="s">
        <v>363</v>
      </c>
      <c r="G73" t="str">
        <f t="shared" si="1"/>
        <v>NN</v>
      </c>
      <c r="H73" s="1" t="s">
        <v>23</v>
      </c>
      <c r="I73" t="s">
        <v>23</v>
      </c>
      <c r="J73" t="s">
        <v>25</v>
      </c>
      <c r="K73" t="s">
        <v>35</v>
      </c>
      <c r="L73" t="s">
        <v>55</v>
      </c>
      <c r="M73" t="s">
        <v>23</v>
      </c>
      <c r="N73" t="s">
        <v>23</v>
      </c>
      <c r="O73" t="s">
        <v>23</v>
      </c>
      <c r="P73" t="s">
        <v>23</v>
      </c>
      <c r="Q73" t="s">
        <v>23</v>
      </c>
      <c r="R73" t="s">
        <v>23</v>
      </c>
      <c r="S73" t="s">
        <v>23</v>
      </c>
      <c r="T73" t="s">
        <v>23</v>
      </c>
      <c r="U73" t="s">
        <v>23</v>
      </c>
      <c r="V73" t="s">
        <v>23</v>
      </c>
      <c r="W73" t="s">
        <v>23</v>
      </c>
      <c r="X73">
        <v>0.48</v>
      </c>
      <c r="Y73">
        <v>-0.02</v>
      </c>
      <c r="Z73">
        <v>-0.02</v>
      </c>
      <c r="AA73">
        <v>0</v>
      </c>
      <c r="AB73">
        <v>0</v>
      </c>
      <c r="AC73">
        <v>0</v>
      </c>
      <c r="AD73">
        <v>0</v>
      </c>
      <c r="AE73">
        <v>0</v>
      </c>
      <c r="AF73">
        <v>0</v>
      </c>
      <c r="AG73">
        <v>0</v>
      </c>
      <c r="AH73" s="4">
        <v>45453</v>
      </c>
      <c r="AI73" s="4"/>
    </row>
    <row r="74" spans="1:35" hidden="1" x14ac:dyDescent="0.25">
      <c r="A74" s="4">
        <v>45291</v>
      </c>
      <c r="B74" s="4">
        <v>44926</v>
      </c>
      <c r="C74" t="s">
        <v>362</v>
      </c>
      <c r="D74" t="s">
        <v>414</v>
      </c>
      <c r="E74" t="s">
        <v>363</v>
      </c>
      <c r="F74" t="s">
        <v>363</v>
      </c>
      <c r="G74" t="str">
        <f t="shared" si="1"/>
        <v>NY</v>
      </c>
      <c r="H74" s="1" t="s">
        <v>23</v>
      </c>
      <c r="I74" t="s">
        <v>24</v>
      </c>
      <c r="J74" t="s">
        <v>26</v>
      </c>
      <c r="K74" t="s">
        <v>36</v>
      </c>
      <c r="L74" t="s">
        <v>56</v>
      </c>
      <c r="M74" t="s">
        <v>24</v>
      </c>
      <c r="N74" t="s">
        <v>23</v>
      </c>
      <c r="O74" t="s">
        <v>23</v>
      </c>
      <c r="P74" t="s">
        <v>23</v>
      </c>
      <c r="Q74" t="s">
        <v>24</v>
      </c>
      <c r="R74" t="s">
        <v>23</v>
      </c>
      <c r="S74" t="s">
        <v>23</v>
      </c>
      <c r="T74" t="s">
        <v>23</v>
      </c>
      <c r="U74" t="s">
        <v>23</v>
      </c>
      <c r="V74" t="s">
        <v>23</v>
      </c>
      <c r="W74" t="s">
        <v>23</v>
      </c>
      <c r="X74">
        <v>3763.55</v>
      </c>
      <c r="Y74">
        <v>866.29</v>
      </c>
      <c r="Z74">
        <v>0</v>
      </c>
      <c r="AA74">
        <v>0</v>
      </c>
      <c r="AB74">
        <v>0</v>
      </c>
      <c r="AC74">
        <v>0</v>
      </c>
      <c r="AD74">
        <v>0</v>
      </c>
      <c r="AE74">
        <v>0</v>
      </c>
      <c r="AF74">
        <v>0</v>
      </c>
      <c r="AG74">
        <v>0</v>
      </c>
      <c r="AH74" s="4">
        <v>45453</v>
      </c>
      <c r="AI74" s="4"/>
    </row>
    <row r="75" spans="1:35" hidden="1" x14ac:dyDescent="0.25">
      <c r="A75" s="4">
        <v>45291</v>
      </c>
      <c r="B75" s="4">
        <v>44926</v>
      </c>
      <c r="C75" t="s">
        <v>362</v>
      </c>
      <c r="D75" t="s">
        <v>414</v>
      </c>
      <c r="E75" t="s">
        <v>363</v>
      </c>
      <c r="F75" t="s">
        <v>363</v>
      </c>
      <c r="G75" t="str">
        <f t="shared" si="1"/>
        <v>YN</v>
      </c>
      <c r="H75" s="1" t="s">
        <v>24</v>
      </c>
      <c r="I75" t="s">
        <v>23</v>
      </c>
      <c r="J75" t="s">
        <v>26</v>
      </c>
      <c r="K75" t="s">
        <v>36</v>
      </c>
      <c r="L75" t="s">
        <v>28</v>
      </c>
      <c r="M75" t="s">
        <v>23</v>
      </c>
      <c r="N75" t="s">
        <v>23</v>
      </c>
      <c r="O75" t="s">
        <v>23</v>
      </c>
      <c r="P75" t="s">
        <v>23</v>
      </c>
      <c r="Q75" t="s">
        <v>23</v>
      </c>
      <c r="R75" t="s">
        <v>23</v>
      </c>
      <c r="S75" t="s">
        <v>23</v>
      </c>
      <c r="T75" t="s">
        <v>23</v>
      </c>
      <c r="U75" t="s">
        <v>23</v>
      </c>
      <c r="V75" t="s">
        <v>23</v>
      </c>
      <c r="W75" t="s">
        <v>23</v>
      </c>
      <c r="X75">
        <v>1444416703.04</v>
      </c>
      <c r="Y75">
        <v>1444416703.04</v>
      </c>
      <c r="Z75">
        <v>0</v>
      </c>
      <c r="AA75">
        <v>0</v>
      </c>
      <c r="AB75">
        <v>0</v>
      </c>
      <c r="AC75">
        <v>0</v>
      </c>
      <c r="AD75">
        <v>0</v>
      </c>
      <c r="AE75">
        <v>0</v>
      </c>
      <c r="AF75">
        <v>0</v>
      </c>
      <c r="AG75">
        <v>0</v>
      </c>
      <c r="AH75" s="4">
        <v>45453</v>
      </c>
      <c r="AI75" s="4"/>
    </row>
    <row r="76" spans="1:35" hidden="1" x14ac:dyDescent="0.25">
      <c r="A76" s="4">
        <v>45291</v>
      </c>
      <c r="B76" s="4">
        <v>44926</v>
      </c>
      <c r="C76" t="s">
        <v>362</v>
      </c>
      <c r="D76" t="s">
        <v>414</v>
      </c>
      <c r="E76" t="s">
        <v>363</v>
      </c>
      <c r="F76" t="s">
        <v>363</v>
      </c>
      <c r="G76" t="str">
        <f t="shared" si="1"/>
        <v>YN</v>
      </c>
      <c r="H76" s="1" t="s">
        <v>24</v>
      </c>
      <c r="I76" t="s">
        <v>23</v>
      </c>
      <c r="J76" t="s">
        <v>26</v>
      </c>
      <c r="K76" t="s">
        <v>36</v>
      </c>
      <c r="L76" t="s">
        <v>56</v>
      </c>
      <c r="M76" t="s">
        <v>23</v>
      </c>
      <c r="N76" t="s">
        <v>23</v>
      </c>
      <c r="O76" t="s">
        <v>23</v>
      </c>
      <c r="P76" t="s">
        <v>24</v>
      </c>
      <c r="Q76" t="s">
        <v>23</v>
      </c>
      <c r="R76" t="s">
        <v>23</v>
      </c>
      <c r="S76" t="s">
        <v>23</v>
      </c>
      <c r="T76" t="s">
        <v>23</v>
      </c>
      <c r="U76" t="s">
        <v>23</v>
      </c>
      <c r="V76" t="s">
        <v>23</v>
      </c>
      <c r="W76" t="s">
        <v>23</v>
      </c>
      <c r="X76">
        <v>233072697.15000001</v>
      </c>
      <c r="Y76">
        <v>233072697.15000001</v>
      </c>
      <c r="Z76">
        <v>0</v>
      </c>
      <c r="AA76">
        <v>0</v>
      </c>
      <c r="AB76">
        <v>0</v>
      </c>
      <c r="AC76">
        <v>0</v>
      </c>
      <c r="AD76">
        <v>0</v>
      </c>
      <c r="AE76">
        <v>0</v>
      </c>
      <c r="AF76">
        <v>0</v>
      </c>
      <c r="AG76">
        <v>0</v>
      </c>
      <c r="AH76" s="4">
        <v>45453</v>
      </c>
      <c r="AI76" s="4"/>
    </row>
    <row r="77" spans="1:35" hidden="1" x14ac:dyDescent="0.25">
      <c r="A77" s="4">
        <v>45291</v>
      </c>
      <c r="B77" s="4">
        <v>44926</v>
      </c>
      <c r="C77" t="s">
        <v>362</v>
      </c>
      <c r="D77" t="s">
        <v>414</v>
      </c>
      <c r="E77" t="s">
        <v>363</v>
      </c>
      <c r="F77" t="s">
        <v>363</v>
      </c>
      <c r="G77" t="str">
        <f t="shared" si="1"/>
        <v>YN</v>
      </c>
      <c r="H77" s="1" t="s">
        <v>24</v>
      </c>
      <c r="I77" t="s">
        <v>23</v>
      </c>
      <c r="J77" t="s">
        <v>26</v>
      </c>
      <c r="K77" t="s">
        <v>36</v>
      </c>
      <c r="L77" t="s">
        <v>27</v>
      </c>
      <c r="M77" t="s">
        <v>23</v>
      </c>
      <c r="N77" t="s">
        <v>23</v>
      </c>
      <c r="O77" t="s">
        <v>23</v>
      </c>
      <c r="P77" t="s">
        <v>23</v>
      </c>
      <c r="Q77" t="s">
        <v>23</v>
      </c>
      <c r="R77" t="s">
        <v>23</v>
      </c>
      <c r="S77" t="s">
        <v>23</v>
      </c>
      <c r="T77" t="s">
        <v>23</v>
      </c>
      <c r="U77" t="s">
        <v>23</v>
      </c>
      <c r="V77" t="s">
        <v>24</v>
      </c>
      <c r="W77" t="s">
        <v>23</v>
      </c>
      <c r="X77">
        <v>503674216.72000003</v>
      </c>
      <c r="Y77">
        <v>503674216.72000003</v>
      </c>
      <c r="Z77">
        <v>0</v>
      </c>
      <c r="AA77">
        <v>0</v>
      </c>
      <c r="AB77">
        <v>0</v>
      </c>
      <c r="AC77">
        <v>0</v>
      </c>
      <c r="AD77">
        <v>0</v>
      </c>
      <c r="AE77">
        <v>0</v>
      </c>
      <c r="AF77">
        <v>0</v>
      </c>
      <c r="AG77">
        <v>0</v>
      </c>
      <c r="AH77" s="4">
        <v>45453</v>
      </c>
      <c r="AI77" s="4"/>
    </row>
    <row r="78" spans="1:35" hidden="1" x14ac:dyDescent="0.25">
      <c r="A78" s="4">
        <v>45291</v>
      </c>
      <c r="B78" s="4">
        <v>44926</v>
      </c>
      <c r="C78" t="s">
        <v>362</v>
      </c>
      <c r="D78" t="s">
        <v>414</v>
      </c>
      <c r="E78" t="s">
        <v>363</v>
      </c>
      <c r="F78" t="s">
        <v>363</v>
      </c>
      <c r="G78" t="str">
        <f t="shared" si="1"/>
        <v>YN</v>
      </c>
      <c r="H78" s="1" t="s">
        <v>24</v>
      </c>
      <c r="I78" t="s">
        <v>23</v>
      </c>
      <c r="J78" t="s">
        <v>25</v>
      </c>
      <c r="K78" t="s">
        <v>36</v>
      </c>
      <c r="L78" t="s">
        <v>56</v>
      </c>
      <c r="M78" t="s">
        <v>23</v>
      </c>
      <c r="N78" t="s">
        <v>23</v>
      </c>
      <c r="O78" t="s">
        <v>23</v>
      </c>
      <c r="P78" t="s">
        <v>23</v>
      </c>
      <c r="Q78" t="s">
        <v>23</v>
      </c>
      <c r="R78" t="s">
        <v>23</v>
      </c>
      <c r="S78" t="s">
        <v>23</v>
      </c>
      <c r="T78" t="s">
        <v>23</v>
      </c>
      <c r="U78" t="s">
        <v>23</v>
      </c>
      <c r="V78" t="s">
        <v>23</v>
      </c>
      <c r="W78" t="s">
        <v>23</v>
      </c>
      <c r="X78">
        <v>1172645245.5699999</v>
      </c>
      <c r="Y78">
        <v>1172645245.5699999</v>
      </c>
      <c r="Z78">
        <v>0</v>
      </c>
      <c r="AA78">
        <v>0</v>
      </c>
      <c r="AB78">
        <v>0</v>
      </c>
      <c r="AC78">
        <v>0</v>
      </c>
      <c r="AD78">
        <v>0</v>
      </c>
      <c r="AE78">
        <v>0</v>
      </c>
      <c r="AF78">
        <v>0</v>
      </c>
      <c r="AG78">
        <v>0</v>
      </c>
      <c r="AH78" s="4">
        <v>45453</v>
      </c>
      <c r="AI78" s="4"/>
    </row>
    <row r="79" spans="1:35" ht="14.45" hidden="1" customHeight="1" x14ac:dyDescent="0.25">
      <c r="A79" s="4">
        <v>45291</v>
      </c>
      <c r="B79" s="4">
        <v>44926</v>
      </c>
      <c r="C79" t="s">
        <v>362</v>
      </c>
      <c r="D79" t="s">
        <v>414</v>
      </c>
      <c r="E79" t="s">
        <v>363</v>
      </c>
      <c r="F79" t="s">
        <v>363</v>
      </c>
      <c r="G79" t="str">
        <f t="shared" si="1"/>
        <v>NN</v>
      </c>
      <c r="H79" s="1" t="s">
        <v>23</v>
      </c>
      <c r="I79" t="s">
        <v>23</v>
      </c>
      <c r="J79" t="s">
        <v>22</v>
      </c>
      <c r="K79" t="s">
        <v>36</v>
      </c>
      <c r="L79" t="s">
        <v>28</v>
      </c>
      <c r="M79" t="s">
        <v>23</v>
      </c>
      <c r="N79" t="s">
        <v>23</v>
      </c>
      <c r="O79" t="s">
        <v>23</v>
      </c>
      <c r="P79" t="s">
        <v>23</v>
      </c>
      <c r="Q79" t="s">
        <v>23</v>
      </c>
      <c r="R79" t="s">
        <v>23</v>
      </c>
      <c r="S79" t="s">
        <v>23</v>
      </c>
      <c r="T79" t="s">
        <v>23</v>
      </c>
      <c r="U79" t="s">
        <v>23</v>
      </c>
      <c r="V79" t="s">
        <v>23</v>
      </c>
      <c r="W79" t="s">
        <v>23</v>
      </c>
      <c r="X79">
        <v>60108173.07</v>
      </c>
      <c r="Y79">
        <v>-27963709.59</v>
      </c>
      <c r="Z79">
        <v>0</v>
      </c>
      <c r="AA79">
        <v>0</v>
      </c>
      <c r="AB79">
        <v>0</v>
      </c>
      <c r="AC79">
        <v>0</v>
      </c>
      <c r="AD79">
        <v>0</v>
      </c>
      <c r="AE79">
        <v>0</v>
      </c>
      <c r="AF79">
        <v>0</v>
      </c>
      <c r="AG79">
        <v>0</v>
      </c>
      <c r="AH79" s="4">
        <v>45453</v>
      </c>
      <c r="AI79" s="4"/>
    </row>
    <row r="80" spans="1:35" hidden="1" x14ac:dyDescent="0.25">
      <c r="A80" s="4">
        <v>45291</v>
      </c>
      <c r="B80" s="4">
        <v>44926</v>
      </c>
      <c r="C80" t="s">
        <v>362</v>
      </c>
      <c r="D80" t="s">
        <v>414</v>
      </c>
      <c r="E80" t="s">
        <v>363</v>
      </c>
      <c r="F80" t="s">
        <v>363</v>
      </c>
      <c r="G80" t="str">
        <f t="shared" si="1"/>
        <v>YN</v>
      </c>
      <c r="H80" s="1" t="s">
        <v>24</v>
      </c>
      <c r="I80" t="s">
        <v>23</v>
      </c>
      <c r="J80" t="s">
        <v>22</v>
      </c>
      <c r="K80" t="s">
        <v>35</v>
      </c>
      <c r="L80" t="s">
        <v>28</v>
      </c>
      <c r="M80" t="s">
        <v>23</v>
      </c>
      <c r="N80" t="s">
        <v>23</v>
      </c>
      <c r="O80" t="s">
        <v>23</v>
      </c>
      <c r="P80" t="s">
        <v>23</v>
      </c>
      <c r="Q80" t="s">
        <v>23</v>
      </c>
      <c r="R80" t="s">
        <v>23</v>
      </c>
      <c r="S80" t="s">
        <v>23</v>
      </c>
      <c r="T80" t="s">
        <v>23</v>
      </c>
      <c r="U80" t="s">
        <v>23</v>
      </c>
      <c r="V80" t="s">
        <v>23</v>
      </c>
      <c r="W80" t="s">
        <v>23</v>
      </c>
      <c r="X80">
        <v>152513556.43000001</v>
      </c>
      <c r="Y80">
        <v>152513556.43000001</v>
      </c>
      <c r="Z80">
        <v>0</v>
      </c>
      <c r="AA80">
        <v>0</v>
      </c>
      <c r="AB80">
        <v>0</v>
      </c>
      <c r="AC80">
        <v>0</v>
      </c>
      <c r="AD80">
        <v>0</v>
      </c>
      <c r="AE80">
        <v>0</v>
      </c>
      <c r="AF80">
        <v>0</v>
      </c>
      <c r="AG80">
        <v>0</v>
      </c>
      <c r="AH80" s="4">
        <v>45453</v>
      </c>
      <c r="AI80" s="4"/>
    </row>
    <row r="81" spans="1:35" ht="14.45" hidden="1" customHeight="1" x14ac:dyDescent="0.25">
      <c r="A81" s="4">
        <v>45291</v>
      </c>
      <c r="B81" s="4">
        <v>44926</v>
      </c>
      <c r="C81" t="s">
        <v>362</v>
      </c>
      <c r="D81" t="s">
        <v>414</v>
      </c>
      <c r="E81" t="s">
        <v>363</v>
      </c>
      <c r="F81" t="s">
        <v>363</v>
      </c>
      <c r="G81" t="str">
        <f t="shared" si="1"/>
        <v>NN</v>
      </c>
      <c r="H81" s="1" t="s">
        <v>23</v>
      </c>
      <c r="I81" t="s">
        <v>23</v>
      </c>
      <c r="J81" t="s">
        <v>22</v>
      </c>
      <c r="K81" t="s">
        <v>35</v>
      </c>
      <c r="L81" t="s">
        <v>28</v>
      </c>
      <c r="M81" t="s">
        <v>23</v>
      </c>
      <c r="N81" t="s">
        <v>23</v>
      </c>
      <c r="O81" t="s">
        <v>23</v>
      </c>
      <c r="P81" t="s">
        <v>23</v>
      </c>
      <c r="Q81" t="s">
        <v>23</v>
      </c>
      <c r="R81" t="s">
        <v>23</v>
      </c>
      <c r="S81" t="s">
        <v>23</v>
      </c>
      <c r="T81" t="s">
        <v>23</v>
      </c>
      <c r="U81" t="s">
        <v>23</v>
      </c>
      <c r="V81" t="s">
        <v>23</v>
      </c>
      <c r="W81" t="s">
        <v>23</v>
      </c>
      <c r="X81">
        <v>9125601.6799999997</v>
      </c>
      <c r="Y81">
        <v>-293689.71000000002</v>
      </c>
      <c r="Z81">
        <v>0</v>
      </c>
      <c r="AA81">
        <v>0</v>
      </c>
      <c r="AB81">
        <v>0</v>
      </c>
      <c r="AC81">
        <v>0</v>
      </c>
      <c r="AD81">
        <v>0</v>
      </c>
      <c r="AE81">
        <v>0</v>
      </c>
      <c r="AF81">
        <v>0</v>
      </c>
      <c r="AG81">
        <v>0</v>
      </c>
      <c r="AH81" s="4">
        <v>45453</v>
      </c>
      <c r="AI81" s="4"/>
    </row>
    <row r="82" spans="1:35" x14ac:dyDescent="0.25">
      <c r="A82" s="4">
        <v>45291</v>
      </c>
      <c r="B82" s="4">
        <v>44926</v>
      </c>
      <c r="C82" t="s">
        <v>362</v>
      </c>
      <c r="D82" t="s">
        <v>414</v>
      </c>
      <c r="E82" t="s">
        <v>363</v>
      </c>
      <c r="F82" t="s">
        <v>363</v>
      </c>
      <c r="G82" t="str">
        <f t="shared" si="1"/>
        <v>YN</v>
      </c>
      <c r="H82" s="1" t="s">
        <v>24</v>
      </c>
      <c r="I82" t="s">
        <v>23</v>
      </c>
      <c r="J82" t="s">
        <v>361</v>
      </c>
      <c r="K82" t="s">
        <v>36</v>
      </c>
      <c r="L82" t="s">
        <v>28</v>
      </c>
      <c r="M82" t="s">
        <v>23</v>
      </c>
      <c r="N82" t="s">
        <v>23</v>
      </c>
      <c r="O82" t="s">
        <v>23</v>
      </c>
      <c r="P82" t="s">
        <v>23</v>
      </c>
      <c r="Q82" t="s">
        <v>23</v>
      </c>
      <c r="R82" t="s">
        <v>23</v>
      </c>
      <c r="S82" t="s">
        <v>23</v>
      </c>
      <c r="T82" t="s">
        <v>23</v>
      </c>
      <c r="U82" t="s">
        <v>23</v>
      </c>
      <c r="V82" t="s">
        <v>23</v>
      </c>
      <c r="W82" t="s">
        <v>23</v>
      </c>
      <c r="X82">
        <v>90000</v>
      </c>
      <c r="Y82">
        <v>90000</v>
      </c>
      <c r="Z82">
        <v>0</v>
      </c>
      <c r="AA82">
        <v>0</v>
      </c>
      <c r="AB82">
        <v>0</v>
      </c>
      <c r="AC82">
        <v>0</v>
      </c>
      <c r="AD82">
        <v>0</v>
      </c>
      <c r="AE82">
        <v>0</v>
      </c>
      <c r="AF82">
        <v>0</v>
      </c>
      <c r="AG82">
        <v>0</v>
      </c>
      <c r="AH82" s="4">
        <v>45453</v>
      </c>
      <c r="AI82" s="4"/>
    </row>
    <row r="83" spans="1:35" ht="14.45" hidden="1" customHeight="1" x14ac:dyDescent="0.25">
      <c r="A83" s="4">
        <v>45291</v>
      </c>
      <c r="B83" s="4">
        <v>44926</v>
      </c>
      <c r="C83" t="s">
        <v>362</v>
      </c>
      <c r="D83" t="s">
        <v>414</v>
      </c>
      <c r="E83" t="s">
        <v>363</v>
      </c>
      <c r="F83" t="s">
        <v>363</v>
      </c>
      <c r="G83" t="str">
        <f t="shared" si="1"/>
        <v>NN</v>
      </c>
      <c r="H83" s="1" t="s">
        <v>23</v>
      </c>
      <c r="I83" t="s">
        <v>23</v>
      </c>
      <c r="J83" t="s">
        <v>26</v>
      </c>
      <c r="K83" t="s">
        <v>36</v>
      </c>
      <c r="L83" t="s">
        <v>29</v>
      </c>
      <c r="M83" t="s">
        <v>23</v>
      </c>
      <c r="N83" t="s">
        <v>23</v>
      </c>
      <c r="O83" t="s">
        <v>24</v>
      </c>
      <c r="P83" t="s">
        <v>23</v>
      </c>
      <c r="Q83" t="s">
        <v>23</v>
      </c>
      <c r="R83" t="s">
        <v>23</v>
      </c>
      <c r="S83" t="s">
        <v>23</v>
      </c>
      <c r="T83" t="s">
        <v>23</v>
      </c>
      <c r="U83" t="s">
        <v>24</v>
      </c>
      <c r="V83" t="s">
        <v>23</v>
      </c>
      <c r="W83" t="s">
        <v>23</v>
      </c>
      <c r="X83">
        <v>97171220.599999994</v>
      </c>
      <c r="Y83">
        <v>-9365792.2599999998</v>
      </c>
      <c r="Z83">
        <v>-9365792.2599999998</v>
      </c>
      <c r="AA83">
        <v>0</v>
      </c>
      <c r="AB83">
        <v>0</v>
      </c>
      <c r="AC83">
        <v>0</v>
      </c>
      <c r="AD83">
        <v>0</v>
      </c>
      <c r="AE83">
        <v>0</v>
      </c>
      <c r="AF83">
        <v>0</v>
      </c>
      <c r="AG83">
        <v>0</v>
      </c>
      <c r="AH83" s="4">
        <v>45453</v>
      </c>
      <c r="AI83" s="4"/>
    </row>
    <row r="84" spans="1:35" hidden="1" x14ac:dyDescent="0.25">
      <c r="A84" s="4">
        <v>45291</v>
      </c>
      <c r="B84" s="4">
        <v>44926</v>
      </c>
      <c r="C84" t="s">
        <v>362</v>
      </c>
      <c r="D84" t="s">
        <v>414</v>
      </c>
      <c r="E84" t="s">
        <v>363</v>
      </c>
      <c r="F84" t="s">
        <v>363</v>
      </c>
      <c r="G84" t="str">
        <f t="shared" si="1"/>
        <v>YN</v>
      </c>
      <c r="H84" s="1" t="s">
        <v>24</v>
      </c>
      <c r="I84" t="s">
        <v>23</v>
      </c>
      <c r="J84" t="s">
        <v>22</v>
      </c>
      <c r="K84" t="s">
        <v>36</v>
      </c>
      <c r="L84" t="s">
        <v>56</v>
      </c>
      <c r="M84" t="s">
        <v>23</v>
      </c>
      <c r="N84" t="s">
        <v>23</v>
      </c>
      <c r="O84" t="s">
        <v>23</v>
      </c>
      <c r="P84" t="s">
        <v>23</v>
      </c>
      <c r="Q84" t="s">
        <v>23</v>
      </c>
      <c r="R84" t="s">
        <v>23</v>
      </c>
      <c r="S84" t="s">
        <v>23</v>
      </c>
      <c r="T84" t="s">
        <v>23</v>
      </c>
      <c r="U84" t="s">
        <v>23</v>
      </c>
      <c r="V84" t="s">
        <v>23</v>
      </c>
      <c r="W84" t="s">
        <v>23</v>
      </c>
      <c r="X84">
        <v>684395953.37</v>
      </c>
      <c r="Y84">
        <v>684395953.37</v>
      </c>
      <c r="Z84">
        <v>0</v>
      </c>
      <c r="AA84">
        <v>0</v>
      </c>
      <c r="AB84">
        <v>0</v>
      </c>
      <c r="AC84">
        <v>0</v>
      </c>
      <c r="AD84">
        <v>0</v>
      </c>
      <c r="AE84">
        <v>0</v>
      </c>
      <c r="AF84">
        <v>0</v>
      </c>
      <c r="AG84">
        <v>0</v>
      </c>
      <c r="AH84" s="4">
        <v>45453</v>
      </c>
      <c r="AI84" s="4"/>
    </row>
    <row r="85" spans="1:35" hidden="1" x14ac:dyDescent="0.25">
      <c r="A85" s="4">
        <v>45291</v>
      </c>
      <c r="B85" s="4">
        <v>44926</v>
      </c>
      <c r="C85" t="s">
        <v>362</v>
      </c>
      <c r="D85" t="s">
        <v>414</v>
      </c>
      <c r="E85" t="s">
        <v>363</v>
      </c>
      <c r="F85" t="s">
        <v>363</v>
      </c>
      <c r="G85" t="str">
        <f t="shared" si="1"/>
        <v>NY</v>
      </c>
      <c r="H85" s="1" t="s">
        <v>23</v>
      </c>
      <c r="I85" t="s">
        <v>24</v>
      </c>
      <c r="J85" t="s">
        <v>22</v>
      </c>
      <c r="K85" t="s">
        <v>36</v>
      </c>
      <c r="L85" t="s">
        <v>56</v>
      </c>
      <c r="M85" t="s">
        <v>23</v>
      </c>
      <c r="N85" t="s">
        <v>23</v>
      </c>
      <c r="O85" t="s">
        <v>23</v>
      </c>
      <c r="P85" t="s">
        <v>23</v>
      </c>
      <c r="Q85" t="s">
        <v>23</v>
      </c>
      <c r="R85" t="s">
        <v>23</v>
      </c>
      <c r="S85" t="s">
        <v>23</v>
      </c>
      <c r="T85" t="s">
        <v>23</v>
      </c>
      <c r="U85" t="s">
        <v>23</v>
      </c>
      <c r="V85" t="s">
        <v>23</v>
      </c>
      <c r="W85" t="s">
        <v>23</v>
      </c>
      <c r="X85">
        <v>209068768.36000001</v>
      </c>
      <c r="Y85">
        <v>57013047.880000003</v>
      </c>
      <c r="Z85">
        <v>0</v>
      </c>
      <c r="AA85">
        <v>0</v>
      </c>
      <c r="AB85">
        <v>0</v>
      </c>
      <c r="AC85">
        <v>0</v>
      </c>
      <c r="AD85">
        <v>0</v>
      </c>
      <c r="AE85">
        <v>0</v>
      </c>
      <c r="AF85">
        <v>0</v>
      </c>
      <c r="AG85">
        <v>0</v>
      </c>
      <c r="AH85" s="4">
        <v>45453</v>
      </c>
      <c r="AI85" s="4"/>
    </row>
    <row r="86" spans="1:35" hidden="1" x14ac:dyDescent="0.25">
      <c r="A86" s="4">
        <v>45291</v>
      </c>
      <c r="B86" s="4">
        <v>44926</v>
      </c>
      <c r="C86" t="s">
        <v>362</v>
      </c>
      <c r="D86" t="s">
        <v>414</v>
      </c>
      <c r="E86" t="s">
        <v>363</v>
      </c>
      <c r="F86" t="s">
        <v>363</v>
      </c>
      <c r="G86" t="str">
        <f t="shared" si="1"/>
        <v>YN</v>
      </c>
      <c r="H86" s="1" t="s">
        <v>24</v>
      </c>
      <c r="I86" t="s">
        <v>23</v>
      </c>
      <c r="J86" t="s">
        <v>26</v>
      </c>
      <c r="K86" t="s">
        <v>35</v>
      </c>
      <c r="L86" t="s">
        <v>27</v>
      </c>
      <c r="M86" t="s">
        <v>23</v>
      </c>
      <c r="N86" t="s">
        <v>23</v>
      </c>
      <c r="O86" t="s">
        <v>23</v>
      </c>
      <c r="P86" t="s">
        <v>23</v>
      </c>
      <c r="Q86" t="s">
        <v>23</v>
      </c>
      <c r="R86" t="s">
        <v>23</v>
      </c>
      <c r="S86" t="s">
        <v>23</v>
      </c>
      <c r="T86" t="s">
        <v>23</v>
      </c>
      <c r="U86" t="s">
        <v>23</v>
      </c>
      <c r="V86" t="s">
        <v>24</v>
      </c>
      <c r="W86" t="s">
        <v>23</v>
      </c>
      <c r="X86">
        <v>42593343.630000003</v>
      </c>
      <c r="Y86">
        <v>42593343.630000003</v>
      </c>
      <c r="Z86">
        <v>0</v>
      </c>
      <c r="AA86">
        <v>0</v>
      </c>
      <c r="AB86">
        <v>0</v>
      </c>
      <c r="AC86">
        <v>0</v>
      </c>
      <c r="AD86">
        <v>0</v>
      </c>
      <c r="AE86">
        <v>0</v>
      </c>
      <c r="AF86">
        <v>0</v>
      </c>
      <c r="AG86">
        <v>0</v>
      </c>
      <c r="AH86" s="4">
        <v>45453</v>
      </c>
      <c r="AI86" s="4"/>
    </row>
    <row r="87" spans="1:35" ht="14.45" hidden="1" customHeight="1" x14ac:dyDescent="0.25">
      <c r="A87" s="4">
        <v>45291</v>
      </c>
      <c r="B87" s="4">
        <v>44926</v>
      </c>
      <c r="C87" t="s">
        <v>362</v>
      </c>
      <c r="D87" t="s">
        <v>414</v>
      </c>
      <c r="E87" t="s">
        <v>363</v>
      </c>
      <c r="F87" t="s">
        <v>363</v>
      </c>
      <c r="G87" t="str">
        <f t="shared" si="1"/>
        <v>NN</v>
      </c>
      <c r="H87" s="1" t="s">
        <v>23</v>
      </c>
      <c r="I87" t="s">
        <v>23</v>
      </c>
      <c r="J87" t="s">
        <v>26</v>
      </c>
      <c r="K87" t="s">
        <v>36</v>
      </c>
      <c r="L87" t="s">
        <v>56</v>
      </c>
      <c r="M87" t="s">
        <v>23</v>
      </c>
      <c r="N87" t="s">
        <v>23</v>
      </c>
      <c r="O87" t="s">
        <v>23</v>
      </c>
      <c r="P87" t="s">
        <v>24</v>
      </c>
      <c r="Q87" t="s">
        <v>23</v>
      </c>
      <c r="R87" t="s">
        <v>23</v>
      </c>
      <c r="S87" t="s">
        <v>23</v>
      </c>
      <c r="T87" t="s">
        <v>23</v>
      </c>
      <c r="U87" t="s">
        <v>23</v>
      </c>
      <c r="V87" t="s">
        <v>23</v>
      </c>
      <c r="W87" t="s">
        <v>23</v>
      </c>
      <c r="X87">
        <v>202238710.94</v>
      </c>
      <c r="Y87">
        <v>-44227627.439999998</v>
      </c>
      <c r="Z87">
        <v>0</v>
      </c>
      <c r="AA87">
        <v>0</v>
      </c>
      <c r="AB87">
        <v>0</v>
      </c>
      <c r="AC87">
        <v>0</v>
      </c>
      <c r="AD87">
        <v>0</v>
      </c>
      <c r="AE87">
        <v>0</v>
      </c>
      <c r="AF87">
        <v>0</v>
      </c>
      <c r="AG87">
        <v>0</v>
      </c>
      <c r="AH87" s="4">
        <v>45453</v>
      </c>
      <c r="AI87" s="4"/>
    </row>
    <row r="88" spans="1:35" ht="14.45" hidden="1" customHeight="1" x14ac:dyDescent="0.25">
      <c r="A88" s="4">
        <v>45291</v>
      </c>
      <c r="B88" s="4">
        <v>44926</v>
      </c>
      <c r="C88" t="s">
        <v>362</v>
      </c>
      <c r="D88" t="s">
        <v>414</v>
      </c>
      <c r="E88" t="s">
        <v>363</v>
      </c>
      <c r="F88" t="s">
        <v>363</v>
      </c>
      <c r="G88" t="str">
        <f t="shared" si="1"/>
        <v>NN</v>
      </c>
      <c r="H88" s="1" t="s">
        <v>23</v>
      </c>
      <c r="I88" t="s">
        <v>23</v>
      </c>
      <c r="J88" t="s">
        <v>25</v>
      </c>
      <c r="K88" t="s">
        <v>36</v>
      </c>
      <c r="L88" t="s">
        <v>56</v>
      </c>
      <c r="M88" t="s">
        <v>23</v>
      </c>
      <c r="N88" t="s">
        <v>23</v>
      </c>
      <c r="O88" t="s">
        <v>23</v>
      </c>
      <c r="P88" t="s">
        <v>24</v>
      </c>
      <c r="Q88" t="s">
        <v>23</v>
      </c>
      <c r="R88" t="s">
        <v>23</v>
      </c>
      <c r="S88" t="s">
        <v>23</v>
      </c>
      <c r="T88" t="s">
        <v>23</v>
      </c>
      <c r="U88" t="s">
        <v>23</v>
      </c>
      <c r="V88" t="s">
        <v>23</v>
      </c>
      <c r="W88" t="s">
        <v>24</v>
      </c>
      <c r="X88">
        <v>17028281.140000001</v>
      </c>
      <c r="Y88">
        <v>-618142.4</v>
      </c>
      <c r="Z88">
        <v>0</v>
      </c>
      <c r="AA88">
        <v>0</v>
      </c>
      <c r="AB88">
        <v>0</v>
      </c>
      <c r="AC88">
        <v>0</v>
      </c>
      <c r="AD88">
        <v>0</v>
      </c>
      <c r="AE88">
        <v>0</v>
      </c>
      <c r="AF88">
        <v>0</v>
      </c>
      <c r="AG88">
        <v>0</v>
      </c>
      <c r="AH88" s="4">
        <v>45453</v>
      </c>
      <c r="AI88" s="4"/>
    </row>
    <row r="89" spans="1:35" ht="14.45" hidden="1" customHeight="1" x14ac:dyDescent="0.25">
      <c r="A89" s="4">
        <v>45291</v>
      </c>
      <c r="B89" s="4">
        <v>44926</v>
      </c>
      <c r="C89" t="s">
        <v>362</v>
      </c>
      <c r="D89" t="s">
        <v>414</v>
      </c>
      <c r="E89" t="s">
        <v>363</v>
      </c>
      <c r="F89" t="s">
        <v>363</v>
      </c>
      <c r="G89" t="str">
        <f t="shared" si="1"/>
        <v>NN</v>
      </c>
      <c r="H89" s="1" t="s">
        <v>23</v>
      </c>
      <c r="I89" t="s">
        <v>23</v>
      </c>
      <c r="J89" t="s">
        <v>25</v>
      </c>
      <c r="K89" t="s">
        <v>36</v>
      </c>
      <c r="L89" t="s">
        <v>56</v>
      </c>
      <c r="M89" t="s">
        <v>23</v>
      </c>
      <c r="N89" t="s">
        <v>23</v>
      </c>
      <c r="O89" t="s">
        <v>23</v>
      </c>
      <c r="P89" t="s">
        <v>24</v>
      </c>
      <c r="Q89" t="s">
        <v>23</v>
      </c>
      <c r="R89" t="s">
        <v>23</v>
      </c>
      <c r="S89" t="s">
        <v>23</v>
      </c>
      <c r="T89" t="s">
        <v>23</v>
      </c>
      <c r="U89" t="s">
        <v>23</v>
      </c>
      <c r="V89" t="s">
        <v>23</v>
      </c>
      <c r="W89" t="s">
        <v>23</v>
      </c>
      <c r="X89">
        <v>113684926.67</v>
      </c>
      <c r="Y89">
        <v>-50806951.380000003</v>
      </c>
      <c r="Z89">
        <v>0</v>
      </c>
      <c r="AA89">
        <v>0</v>
      </c>
      <c r="AB89">
        <v>0</v>
      </c>
      <c r="AC89">
        <v>0</v>
      </c>
      <c r="AD89">
        <v>0</v>
      </c>
      <c r="AE89">
        <v>0</v>
      </c>
      <c r="AF89">
        <v>0</v>
      </c>
      <c r="AG89">
        <v>0</v>
      </c>
      <c r="AH89" s="4">
        <v>45453</v>
      </c>
      <c r="AI89" s="4"/>
    </row>
    <row r="90" spans="1:35" hidden="1" x14ac:dyDescent="0.25">
      <c r="A90" s="4">
        <v>45291</v>
      </c>
      <c r="B90" s="4">
        <v>44926</v>
      </c>
      <c r="C90" t="s">
        <v>362</v>
      </c>
      <c r="D90" t="s">
        <v>414</v>
      </c>
      <c r="E90" t="s">
        <v>363</v>
      </c>
      <c r="F90" t="s">
        <v>363</v>
      </c>
      <c r="G90" t="str">
        <f t="shared" si="1"/>
        <v>YN</v>
      </c>
      <c r="H90" s="1" t="s">
        <v>24</v>
      </c>
      <c r="I90" t="s">
        <v>23</v>
      </c>
      <c r="J90" t="s">
        <v>25</v>
      </c>
      <c r="K90" t="s">
        <v>36</v>
      </c>
      <c r="L90" t="s">
        <v>56</v>
      </c>
      <c r="M90" t="s">
        <v>23</v>
      </c>
      <c r="N90" t="s">
        <v>23</v>
      </c>
      <c r="O90" t="s">
        <v>23</v>
      </c>
      <c r="P90" t="s">
        <v>24</v>
      </c>
      <c r="Q90" t="s">
        <v>23</v>
      </c>
      <c r="R90" t="s">
        <v>23</v>
      </c>
      <c r="S90" t="s">
        <v>23</v>
      </c>
      <c r="T90" t="s">
        <v>23</v>
      </c>
      <c r="U90" t="s">
        <v>23</v>
      </c>
      <c r="V90" t="s">
        <v>23</v>
      </c>
      <c r="W90" t="s">
        <v>23</v>
      </c>
      <c r="X90">
        <v>3804208.19</v>
      </c>
      <c r="Y90">
        <v>3804208.19</v>
      </c>
      <c r="Z90">
        <v>0</v>
      </c>
      <c r="AA90">
        <v>0</v>
      </c>
      <c r="AB90">
        <v>0</v>
      </c>
      <c r="AC90">
        <v>0</v>
      </c>
      <c r="AD90">
        <v>0</v>
      </c>
      <c r="AE90">
        <v>0</v>
      </c>
      <c r="AF90">
        <v>0</v>
      </c>
      <c r="AG90">
        <v>0</v>
      </c>
      <c r="AH90" s="4">
        <v>45453</v>
      </c>
      <c r="AI90" s="4"/>
    </row>
    <row r="91" spans="1:35" hidden="1" x14ac:dyDescent="0.25">
      <c r="A91" s="4">
        <v>45291</v>
      </c>
      <c r="B91" s="4">
        <v>44926</v>
      </c>
      <c r="C91" t="s">
        <v>362</v>
      </c>
      <c r="D91" t="s">
        <v>414</v>
      </c>
      <c r="E91" t="s">
        <v>363</v>
      </c>
      <c r="F91" t="s">
        <v>363</v>
      </c>
      <c r="G91" t="str">
        <f t="shared" si="1"/>
        <v>YN</v>
      </c>
      <c r="H91" s="1" t="s">
        <v>24</v>
      </c>
      <c r="I91" t="s">
        <v>23</v>
      </c>
      <c r="J91" t="s">
        <v>25</v>
      </c>
      <c r="K91" t="s">
        <v>36</v>
      </c>
      <c r="L91" t="s">
        <v>56</v>
      </c>
      <c r="M91" t="s">
        <v>23</v>
      </c>
      <c r="N91" t="s">
        <v>23</v>
      </c>
      <c r="O91" t="s">
        <v>23</v>
      </c>
      <c r="P91" t="s">
        <v>24</v>
      </c>
      <c r="Q91" t="s">
        <v>23</v>
      </c>
      <c r="R91" t="s">
        <v>23</v>
      </c>
      <c r="S91" t="s">
        <v>23</v>
      </c>
      <c r="T91" t="s">
        <v>23</v>
      </c>
      <c r="U91" t="s">
        <v>23</v>
      </c>
      <c r="V91" t="s">
        <v>23</v>
      </c>
      <c r="W91" t="s">
        <v>24</v>
      </c>
      <c r="X91">
        <v>58999962.119999997</v>
      </c>
      <c r="Y91">
        <v>58999962.119999997</v>
      </c>
      <c r="Z91">
        <v>0</v>
      </c>
      <c r="AA91">
        <v>0</v>
      </c>
      <c r="AB91">
        <v>0</v>
      </c>
      <c r="AC91">
        <v>0</v>
      </c>
      <c r="AD91">
        <v>0</v>
      </c>
      <c r="AE91">
        <v>0</v>
      </c>
      <c r="AF91">
        <v>0</v>
      </c>
      <c r="AG91">
        <v>0</v>
      </c>
      <c r="AH91" s="4">
        <v>45453</v>
      </c>
      <c r="AI91" s="4"/>
    </row>
    <row r="92" spans="1:35" hidden="1" x14ac:dyDescent="0.25">
      <c r="A92" s="4">
        <v>45291</v>
      </c>
      <c r="B92" s="4">
        <v>44926</v>
      </c>
      <c r="C92" t="s">
        <v>362</v>
      </c>
      <c r="D92" t="s">
        <v>414</v>
      </c>
      <c r="E92" t="s">
        <v>363</v>
      </c>
      <c r="F92" t="s">
        <v>363</v>
      </c>
      <c r="G92" t="str">
        <f t="shared" si="1"/>
        <v>NY</v>
      </c>
      <c r="H92" s="1" t="s">
        <v>23</v>
      </c>
      <c r="I92" t="s">
        <v>24</v>
      </c>
      <c r="J92" t="s">
        <v>22</v>
      </c>
      <c r="K92" t="s">
        <v>36</v>
      </c>
      <c r="L92" t="s">
        <v>55</v>
      </c>
      <c r="M92" t="s">
        <v>23</v>
      </c>
      <c r="N92" t="s">
        <v>23</v>
      </c>
      <c r="O92" t="s">
        <v>23</v>
      </c>
      <c r="P92" t="s">
        <v>23</v>
      </c>
      <c r="Q92" t="s">
        <v>23</v>
      </c>
      <c r="R92" t="s">
        <v>23</v>
      </c>
      <c r="S92" t="s">
        <v>23</v>
      </c>
      <c r="T92" t="s">
        <v>23</v>
      </c>
      <c r="U92" t="s">
        <v>23</v>
      </c>
      <c r="V92" t="s">
        <v>23</v>
      </c>
      <c r="W92" t="s">
        <v>24</v>
      </c>
      <c r="X92">
        <v>14653047.52</v>
      </c>
      <c r="Y92">
        <v>762330.06</v>
      </c>
      <c r="Z92">
        <v>0</v>
      </c>
      <c r="AA92">
        <v>0</v>
      </c>
      <c r="AB92">
        <v>0</v>
      </c>
      <c r="AC92">
        <v>0</v>
      </c>
      <c r="AD92">
        <v>0</v>
      </c>
      <c r="AE92">
        <v>0</v>
      </c>
      <c r="AF92">
        <v>0</v>
      </c>
      <c r="AG92">
        <v>0</v>
      </c>
      <c r="AH92" s="4">
        <v>45453</v>
      </c>
      <c r="AI92" s="4"/>
    </row>
    <row r="93" spans="1:35" ht="14.45" hidden="1" customHeight="1" x14ac:dyDescent="0.25">
      <c r="A93" s="4">
        <v>45291</v>
      </c>
      <c r="B93" s="4">
        <v>44926</v>
      </c>
      <c r="C93" t="s">
        <v>362</v>
      </c>
      <c r="D93" t="s">
        <v>414</v>
      </c>
      <c r="E93" t="s">
        <v>363</v>
      </c>
      <c r="F93" t="s">
        <v>363</v>
      </c>
      <c r="G93" t="str">
        <f t="shared" si="1"/>
        <v>NN</v>
      </c>
      <c r="H93" s="1" t="s">
        <v>23</v>
      </c>
      <c r="I93" t="s">
        <v>23</v>
      </c>
      <c r="J93" t="s">
        <v>26</v>
      </c>
      <c r="K93" t="s">
        <v>35</v>
      </c>
      <c r="L93" t="s">
        <v>29</v>
      </c>
      <c r="M93" t="s">
        <v>23</v>
      </c>
      <c r="N93" t="s">
        <v>24</v>
      </c>
      <c r="O93" t="s">
        <v>23</v>
      </c>
      <c r="P93" t="s">
        <v>23</v>
      </c>
      <c r="Q93" t="s">
        <v>23</v>
      </c>
      <c r="R93" t="s">
        <v>23</v>
      </c>
      <c r="S93" t="s">
        <v>23</v>
      </c>
      <c r="T93" t="s">
        <v>23</v>
      </c>
      <c r="U93" t="s">
        <v>23</v>
      </c>
      <c r="V93" t="s">
        <v>23</v>
      </c>
      <c r="W93" t="s">
        <v>23</v>
      </c>
      <c r="X93">
        <v>877.59</v>
      </c>
      <c r="Y93">
        <v>-3479.93</v>
      </c>
      <c r="Z93">
        <v>-3479.93</v>
      </c>
      <c r="AA93">
        <v>0</v>
      </c>
      <c r="AB93">
        <v>0</v>
      </c>
      <c r="AC93">
        <v>0</v>
      </c>
      <c r="AD93">
        <v>0</v>
      </c>
      <c r="AE93">
        <v>0</v>
      </c>
      <c r="AF93">
        <v>0</v>
      </c>
      <c r="AG93">
        <v>0</v>
      </c>
      <c r="AH93" s="4">
        <v>45453</v>
      </c>
      <c r="AI93" s="4"/>
    </row>
    <row r="94" spans="1:35" ht="14.45" hidden="1" customHeight="1" x14ac:dyDescent="0.25">
      <c r="A94" s="4">
        <v>45291</v>
      </c>
      <c r="B94" s="4">
        <v>44926</v>
      </c>
      <c r="C94" t="s">
        <v>362</v>
      </c>
      <c r="D94" t="s">
        <v>414</v>
      </c>
      <c r="E94" t="s">
        <v>363</v>
      </c>
      <c r="F94" t="s">
        <v>363</v>
      </c>
      <c r="G94" t="str">
        <f t="shared" si="1"/>
        <v>NN</v>
      </c>
      <c r="H94" s="1" t="s">
        <v>23</v>
      </c>
      <c r="I94" t="s">
        <v>23</v>
      </c>
      <c r="J94" t="s">
        <v>26</v>
      </c>
      <c r="K94" t="s">
        <v>35</v>
      </c>
      <c r="L94" t="s">
        <v>29</v>
      </c>
      <c r="M94" t="s">
        <v>23</v>
      </c>
      <c r="N94" t="s">
        <v>23</v>
      </c>
      <c r="O94" t="s">
        <v>24</v>
      </c>
      <c r="P94" t="s">
        <v>23</v>
      </c>
      <c r="Q94" t="s">
        <v>23</v>
      </c>
      <c r="R94" t="s">
        <v>23</v>
      </c>
      <c r="S94" t="s">
        <v>23</v>
      </c>
      <c r="T94" t="s">
        <v>23</v>
      </c>
      <c r="U94" t="s">
        <v>24</v>
      </c>
      <c r="V94" t="s">
        <v>23</v>
      </c>
      <c r="W94" t="s">
        <v>23</v>
      </c>
      <c r="X94">
        <v>51352.02</v>
      </c>
      <c r="Y94">
        <v>-10005.51</v>
      </c>
      <c r="Z94">
        <v>-10005.51</v>
      </c>
      <c r="AA94">
        <v>0</v>
      </c>
      <c r="AB94">
        <v>0</v>
      </c>
      <c r="AC94">
        <v>0</v>
      </c>
      <c r="AD94">
        <v>0</v>
      </c>
      <c r="AE94">
        <v>0</v>
      </c>
      <c r="AF94">
        <v>0</v>
      </c>
      <c r="AG94">
        <v>0</v>
      </c>
      <c r="AH94" s="4">
        <v>45453</v>
      </c>
      <c r="AI94" s="4"/>
    </row>
    <row r="95" spans="1:35" ht="14.45" hidden="1" customHeight="1" x14ac:dyDescent="0.25">
      <c r="A95" s="4">
        <v>45291</v>
      </c>
      <c r="B95" s="4">
        <v>44926</v>
      </c>
      <c r="C95" t="s">
        <v>362</v>
      </c>
      <c r="D95" t="s">
        <v>414</v>
      </c>
      <c r="E95" t="s">
        <v>363</v>
      </c>
      <c r="F95" t="s">
        <v>363</v>
      </c>
      <c r="G95" t="str">
        <f t="shared" si="1"/>
        <v>NN</v>
      </c>
      <c r="H95" s="1" t="s">
        <v>23</v>
      </c>
      <c r="I95" t="s">
        <v>23</v>
      </c>
      <c r="J95" t="s">
        <v>26</v>
      </c>
      <c r="K95" t="s">
        <v>36</v>
      </c>
      <c r="L95" t="s">
        <v>29</v>
      </c>
      <c r="M95" t="s">
        <v>23</v>
      </c>
      <c r="N95" t="s">
        <v>23</v>
      </c>
      <c r="O95" t="s">
        <v>23</v>
      </c>
      <c r="P95" t="s">
        <v>23</v>
      </c>
      <c r="Q95" t="s">
        <v>23</v>
      </c>
      <c r="R95" t="s">
        <v>23</v>
      </c>
      <c r="S95" t="s">
        <v>23</v>
      </c>
      <c r="T95" t="s">
        <v>23</v>
      </c>
      <c r="U95" t="s">
        <v>23</v>
      </c>
      <c r="V95" t="s">
        <v>23</v>
      </c>
      <c r="W95" t="s">
        <v>23</v>
      </c>
      <c r="X95">
        <v>3495927437.3400002</v>
      </c>
      <c r="Y95">
        <v>-1035785399.8200001</v>
      </c>
      <c r="Z95">
        <v>-1023459519.09</v>
      </c>
      <c r="AA95">
        <v>0</v>
      </c>
      <c r="AB95">
        <v>0</v>
      </c>
      <c r="AC95">
        <v>0</v>
      </c>
      <c r="AD95">
        <v>0</v>
      </c>
      <c r="AE95">
        <v>0</v>
      </c>
      <c r="AF95">
        <v>0</v>
      </c>
      <c r="AG95">
        <v>0</v>
      </c>
      <c r="AH95" s="4">
        <v>45453</v>
      </c>
      <c r="AI95" s="4"/>
    </row>
    <row r="96" spans="1:35" hidden="1" x14ac:dyDescent="0.25">
      <c r="A96" s="4">
        <v>45291</v>
      </c>
      <c r="B96" s="4">
        <v>44926</v>
      </c>
      <c r="C96" t="s">
        <v>362</v>
      </c>
      <c r="D96" t="s">
        <v>414</v>
      </c>
      <c r="E96" t="s">
        <v>363</v>
      </c>
      <c r="F96" t="s">
        <v>363</v>
      </c>
      <c r="G96" t="str">
        <f t="shared" si="1"/>
        <v>YN</v>
      </c>
      <c r="H96" s="1" t="s">
        <v>24</v>
      </c>
      <c r="I96" t="s">
        <v>23</v>
      </c>
      <c r="J96" t="s">
        <v>26</v>
      </c>
      <c r="K96" t="s">
        <v>36</v>
      </c>
      <c r="L96" t="s">
        <v>56</v>
      </c>
      <c r="M96" t="s">
        <v>23</v>
      </c>
      <c r="N96" t="s">
        <v>23</v>
      </c>
      <c r="O96" t="s">
        <v>23</v>
      </c>
      <c r="P96" t="s">
        <v>23</v>
      </c>
      <c r="Q96" t="s">
        <v>23</v>
      </c>
      <c r="R96" t="s">
        <v>24</v>
      </c>
      <c r="S96" t="s">
        <v>23</v>
      </c>
      <c r="T96" t="s">
        <v>23</v>
      </c>
      <c r="U96" t="s">
        <v>23</v>
      </c>
      <c r="V96" t="s">
        <v>23</v>
      </c>
      <c r="W96" t="s">
        <v>23</v>
      </c>
      <c r="X96">
        <v>120260596.8</v>
      </c>
      <c r="Y96">
        <v>120260596.8</v>
      </c>
      <c r="Z96">
        <v>0</v>
      </c>
      <c r="AA96">
        <v>0</v>
      </c>
      <c r="AB96">
        <v>0</v>
      </c>
      <c r="AC96">
        <v>0</v>
      </c>
      <c r="AD96">
        <v>0</v>
      </c>
      <c r="AE96">
        <v>0</v>
      </c>
      <c r="AF96">
        <v>0</v>
      </c>
      <c r="AG96">
        <v>0</v>
      </c>
      <c r="AH96" s="4">
        <v>45453</v>
      </c>
      <c r="AI96" s="4"/>
    </row>
    <row r="97" spans="1:35" ht="14.45" hidden="1" customHeight="1" x14ac:dyDescent="0.25">
      <c r="A97" s="4">
        <v>45291</v>
      </c>
      <c r="B97" s="4">
        <v>44926</v>
      </c>
      <c r="C97" t="s">
        <v>362</v>
      </c>
      <c r="D97" t="s">
        <v>414</v>
      </c>
      <c r="E97" t="s">
        <v>363</v>
      </c>
      <c r="F97" t="s">
        <v>363</v>
      </c>
      <c r="G97" t="str">
        <f t="shared" si="1"/>
        <v>NN</v>
      </c>
      <c r="H97" s="1" t="s">
        <v>23</v>
      </c>
      <c r="I97" t="s">
        <v>23</v>
      </c>
      <c r="J97" t="s">
        <v>26</v>
      </c>
      <c r="K97" t="s">
        <v>36</v>
      </c>
      <c r="L97" t="s">
        <v>56</v>
      </c>
      <c r="M97" t="s">
        <v>23</v>
      </c>
      <c r="N97" t="s">
        <v>23</v>
      </c>
      <c r="O97" t="s">
        <v>23</v>
      </c>
      <c r="P97" t="s">
        <v>23</v>
      </c>
      <c r="Q97" t="s">
        <v>24</v>
      </c>
      <c r="R97" t="s">
        <v>23</v>
      </c>
      <c r="S97" t="s">
        <v>23</v>
      </c>
      <c r="T97" t="s">
        <v>23</v>
      </c>
      <c r="U97" t="s">
        <v>23</v>
      </c>
      <c r="V97" t="s">
        <v>23</v>
      </c>
      <c r="W97" t="s">
        <v>23</v>
      </c>
      <c r="X97">
        <v>33197.14</v>
      </c>
      <c r="Y97">
        <v>-11077.54</v>
      </c>
      <c r="Z97">
        <v>0</v>
      </c>
      <c r="AA97">
        <v>0</v>
      </c>
      <c r="AB97">
        <v>0</v>
      </c>
      <c r="AC97">
        <v>0</v>
      </c>
      <c r="AD97">
        <v>0</v>
      </c>
      <c r="AE97">
        <v>0</v>
      </c>
      <c r="AF97">
        <v>0</v>
      </c>
      <c r="AG97">
        <v>0</v>
      </c>
      <c r="AH97" s="4">
        <v>45453</v>
      </c>
      <c r="AI97" s="4"/>
    </row>
    <row r="98" spans="1:35" hidden="1" x14ac:dyDescent="0.25">
      <c r="A98" s="4">
        <v>45291</v>
      </c>
      <c r="B98" s="4">
        <v>44926</v>
      </c>
      <c r="C98" t="s">
        <v>362</v>
      </c>
      <c r="D98" t="s">
        <v>414</v>
      </c>
      <c r="E98" t="s">
        <v>363</v>
      </c>
      <c r="F98" t="s">
        <v>363</v>
      </c>
      <c r="G98" t="str">
        <f t="shared" si="1"/>
        <v>YN</v>
      </c>
      <c r="H98" s="1" t="s">
        <v>24</v>
      </c>
      <c r="I98" t="s">
        <v>23</v>
      </c>
      <c r="J98" t="s">
        <v>26</v>
      </c>
      <c r="K98" t="s">
        <v>35</v>
      </c>
      <c r="L98" t="s">
        <v>29</v>
      </c>
      <c r="M98" t="s">
        <v>23</v>
      </c>
      <c r="N98" t="s">
        <v>23</v>
      </c>
      <c r="O98" t="s">
        <v>23</v>
      </c>
      <c r="P98" t="s">
        <v>23</v>
      </c>
      <c r="Q98" t="s">
        <v>23</v>
      </c>
      <c r="R98" t="s">
        <v>23</v>
      </c>
      <c r="S98" t="s">
        <v>23</v>
      </c>
      <c r="T98" t="s">
        <v>23</v>
      </c>
      <c r="U98" t="s">
        <v>23</v>
      </c>
      <c r="V98" t="s">
        <v>23</v>
      </c>
      <c r="W98" t="s">
        <v>23</v>
      </c>
      <c r="X98">
        <v>1251268.07</v>
      </c>
      <c r="Y98">
        <v>1251268.07</v>
      </c>
      <c r="Z98">
        <v>1251268.07</v>
      </c>
      <c r="AA98">
        <v>0</v>
      </c>
      <c r="AB98">
        <v>0</v>
      </c>
      <c r="AC98">
        <v>0</v>
      </c>
      <c r="AD98">
        <v>0</v>
      </c>
      <c r="AE98">
        <v>0</v>
      </c>
      <c r="AF98">
        <v>0</v>
      </c>
      <c r="AG98">
        <v>0</v>
      </c>
      <c r="AH98" s="4">
        <v>45453</v>
      </c>
      <c r="AI98" s="4"/>
    </row>
    <row r="99" spans="1:35" hidden="1" x14ac:dyDescent="0.25">
      <c r="A99" s="4">
        <v>45291</v>
      </c>
      <c r="B99" s="4">
        <v>44926</v>
      </c>
      <c r="C99" t="s">
        <v>362</v>
      </c>
      <c r="D99" t="s">
        <v>414</v>
      </c>
      <c r="E99" t="s">
        <v>363</v>
      </c>
      <c r="F99" t="s">
        <v>363</v>
      </c>
      <c r="G99" t="str">
        <f t="shared" si="1"/>
        <v>NY</v>
      </c>
      <c r="H99" s="1" t="s">
        <v>23</v>
      </c>
      <c r="I99" t="s">
        <v>24</v>
      </c>
      <c r="J99" t="s">
        <v>22</v>
      </c>
      <c r="K99" t="s">
        <v>36</v>
      </c>
      <c r="L99" t="s">
        <v>28</v>
      </c>
      <c r="M99" t="s">
        <v>24</v>
      </c>
      <c r="N99" t="s">
        <v>23</v>
      </c>
      <c r="O99" t="s">
        <v>23</v>
      </c>
      <c r="P99" t="s">
        <v>23</v>
      </c>
      <c r="Q99" t="s">
        <v>23</v>
      </c>
      <c r="R99" t="s">
        <v>23</v>
      </c>
      <c r="S99" t="s">
        <v>23</v>
      </c>
      <c r="T99" t="s">
        <v>23</v>
      </c>
      <c r="U99" t="s">
        <v>23</v>
      </c>
      <c r="V99" t="s">
        <v>23</v>
      </c>
      <c r="W99" t="s">
        <v>23</v>
      </c>
      <c r="X99">
        <v>391784029.58999997</v>
      </c>
      <c r="Y99">
        <v>93466262.159999996</v>
      </c>
      <c r="Z99">
        <v>29129507.003924001</v>
      </c>
      <c r="AA99">
        <v>0</v>
      </c>
      <c r="AB99">
        <v>0</v>
      </c>
      <c r="AC99">
        <v>0</v>
      </c>
      <c r="AD99">
        <v>0</v>
      </c>
      <c r="AE99">
        <v>0</v>
      </c>
      <c r="AF99">
        <v>0</v>
      </c>
      <c r="AG99">
        <v>0</v>
      </c>
      <c r="AH99" s="4">
        <v>45453</v>
      </c>
      <c r="AI99" s="4"/>
    </row>
    <row r="100" spans="1:35" hidden="1" x14ac:dyDescent="0.25">
      <c r="A100" s="4">
        <v>45291</v>
      </c>
      <c r="B100" s="4">
        <v>44926</v>
      </c>
      <c r="C100" t="s">
        <v>362</v>
      </c>
      <c r="D100" t="s">
        <v>414</v>
      </c>
      <c r="E100" t="s">
        <v>363</v>
      </c>
      <c r="F100" t="s">
        <v>363</v>
      </c>
      <c r="G100" t="str">
        <f t="shared" si="1"/>
        <v>YN</v>
      </c>
      <c r="H100" s="1" t="s">
        <v>24</v>
      </c>
      <c r="I100" t="s">
        <v>23</v>
      </c>
      <c r="J100" t="s">
        <v>26</v>
      </c>
      <c r="K100" t="s">
        <v>36</v>
      </c>
      <c r="L100" t="s">
        <v>56</v>
      </c>
      <c r="M100" t="s">
        <v>24</v>
      </c>
      <c r="N100" t="s">
        <v>23</v>
      </c>
      <c r="O100" t="s">
        <v>23</v>
      </c>
      <c r="P100" t="s">
        <v>23</v>
      </c>
      <c r="Q100" t="s">
        <v>23</v>
      </c>
      <c r="R100" t="s">
        <v>24</v>
      </c>
      <c r="S100" t="s">
        <v>23</v>
      </c>
      <c r="T100" t="s">
        <v>23</v>
      </c>
      <c r="U100" t="s">
        <v>23</v>
      </c>
      <c r="V100" t="s">
        <v>23</v>
      </c>
      <c r="W100" t="s">
        <v>23</v>
      </c>
      <c r="X100">
        <v>4211231.5</v>
      </c>
      <c r="Y100">
        <v>4211231.5</v>
      </c>
      <c r="Z100">
        <v>306404.76419999998</v>
      </c>
      <c r="AA100">
        <v>0</v>
      </c>
      <c r="AB100">
        <v>0</v>
      </c>
      <c r="AC100">
        <v>0</v>
      </c>
      <c r="AD100">
        <v>0</v>
      </c>
      <c r="AE100">
        <v>0</v>
      </c>
      <c r="AF100">
        <v>0</v>
      </c>
      <c r="AG100">
        <v>0</v>
      </c>
      <c r="AH100" s="4">
        <v>45453</v>
      </c>
      <c r="AI100" s="4"/>
    </row>
    <row r="101" spans="1:35" hidden="1" x14ac:dyDescent="0.25">
      <c r="A101" s="4">
        <v>45291</v>
      </c>
      <c r="B101" s="4">
        <v>44926</v>
      </c>
      <c r="C101" t="s">
        <v>362</v>
      </c>
      <c r="D101" t="s">
        <v>414</v>
      </c>
      <c r="E101" t="s">
        <v>363</v>
      </c>
      <c r="F101" t="s">
        <v>363</v>
      </c>
      <c r="G101" t="str">
        <f t="shared" si="1"/>
        <v>YN</v>
      </c>
      <c r="H101" s="1" t="s">
        <v>24</v>
      </c>
      <c r="I101" t="s">
        <v>23</v>
      </c>
      <c r="J101" t="s">
        <v>22</v>
      </c>
      <c r="K101" t="s">
        <v>36</v>
      </c>
      <c r="L101" t="s">
        <v>55</v>
      </c>
      <c r="M101" t="s">
        <v>23</v>
      </c>
      <c r="N101" t="s">
        <v>23</v>
      </c>
      <c r="O101" t="s">
        <v>23</v>
      </c>
      <c r="P101" t="s">
        <v>23</v>
      </c>
      <c r="Q101" t="s">
        <v>23</v>
      </c>
      <c r="R101" t="s">
        <v>23</v>
      </c>
      <c r="S101" t="s">
        <v>23</v>
      </c>
      <c r="T101" t="s">
        <v>23</v>
      </c>
      <c r="U101" t="s">
        <v>23</v>
      </c>
      <c r="V101" t="s">
        <v>23</v>
      </c>
      <c r="W101" t="s">
        <v>23</v>
      </c>
      <c r="X101">
        <v>244674368.21000001</v>
      </c>
      <c r="Y101">
        <v>244674368.21000001</v>
      </c>
      <c r="Z101">
        <v>0</v>
      </c>
      <c r="AA101">
        <v>0</v>
      </c>
      <c r="AB101">
        <v>0</v>
      </c>
      <c r="AC101">
        <v>0</v>
      </c>
      <c r="AD101">
        <v>0</v>
      </c>
      <c r="AE101">
        <v>0</v>
      </c>
      <c r="AF101">
        <v>0</v>
      </c>
      <c r="AG101">
        <v>0</v>
      </c>
      <c r="AH101" s="4">
        <v>45453</v>
      </c>
      <c r="AI101" s="4"/>
    </row>
    <row r="102" spans="1:35" hidden="1" x14ac:dyDescent="0.25">
      <c r="A102" s="4">
        <v>45291</v>
      </c>
      <c r="B102" s="4">
        <v>44926</v>
      </c>
      <c r="C102" t="s">
        <v>362</v>
      </c>
      <c r="D102" t="s">
        <v>414</v>
      </c>
      <c r="E102" t="s">
        <v>363</v>
      </c>
      <c r="F102" t="s">
        <v>363</v>
      </c>
      <c r="G102" t="str">
        <f t="shared" si="1"/>
        <v>NY</v>
      </c>
      <c r="H102" s="1" t="s">
        <v>23</v>
      </c>
      <c r="I102" t="s">
        <v>24</v>
      </c>
      <c r="J102" t="s">
        <v>22</v>
      </c>
      <c r="K102" t="s">
        <v>35</v>
      </c>
      <c r="L102" t="s">
        <v>27</v>
      </c>
      <c r="M102" t="s">
        <v>23</v>
      </c>
      <c r="N102" t="s">
        <v>23</v>
      </c>
      <c r="O102" t="s">
        <v>23</v>
      </c>
      <c r="P102" t="s">
        <v>23</v>
      </c>
      <c r="Q102" t="s">
        <v>23</v>
      </c>
      <c r="R102" t="s">
        <v>23</v>
      </c>
      <c r="S102" t="s">
        <v>23</v>
      </c>
      <c r="T102" t="s">
        <v>23</v>
      </c>
      <c r="U102" t="s">
        <v>23</v>
      </c>
      <c r="V102" t="s">
        <v>24</v>
      </c>
      <c r="W102" t="s">
        <v>23</v>
      </c>
      <c r="X102">
        <v>155403427.50999999</v>
      </c>
      <c r="Y102">
        <v>7482176.6100000003</v>
      </c>
      <c r="Z102">
        <v>0</v>
      </c>
      <c r="AA102">
        <v>0</v>
      </c>
      <c r="AB102">
        <v>0</v>
      </c>
      <c r="AC102">
        <v>0</v>
      </c>
      <c r="AD102">
        <v>0</v>
      </c>
      <c r="AE102">
        <v>0</v>
      </c>
      <c r="AF102">
        <v>0</v>
      </c>
      <c r="AG102">
        <v>0</v>
      </c>
      <c r="AH102" s="4">
        <v>45453</v>
      </c>
      <c r="AI102" s="4"/>
    </row>
    <row r="103" spans="1:35" ht="14.45" hidden="1" customHeight="1" x14ac:dyDescent="0.25">
      <c r="A103" s="4">
        <v>45291</v>
      </c>
      <c r="B103" s="4">
        <v>44926</v>
      </c>
      <c r="C103" t="s">
        <v>362</v>
      </c>
      <c r="D103" t="s">
        <v>414</v>
      </c>
      <c r="E103" t="s">
        <v>363</v>
      </c>
      <c r="F103" t="s">
        <v>363</v>
      </c>
      <c r="G103" t="str">
        <f t="shared" si="1"/>
        <v>NN</v>
      </c>
      <c r="H103" s="1" t="s">
        <v>23</v>
      </c>
      <c r="I103" t="s">
        <v>23</v>
      </c>
      <c r="J103" t="s">
        <v>26</v>
      </c>
      <c r="K103" t="s">
        <v>36</v>
      </c>
      <c r="L103" t="s">
        <v>27</v>
      </c>
      <c r="M103" t="s">
        <v>24</v>
      </c>
      <c r="N103" t="s">
        <v>23</v>
      </c>
      <c r="O103" t="s">
        <v>23</v>
      </c>
      <c r="P103" t="s">
        <v>23</v>
      </c>
      <c r="Q103" t="s">
        <v>23</v>
      </c>
      <c r="R103" t="s">
        <v>23</v>
      </c>
      <c r="S103" t="s">
        <v>23</v>
      </c>
      <c r="T103" t="s">
        <v>23</v>
      </c>
      <c r="U103" t="s">
        <v>23</v>
      </c>
      <c r="V103" t="s">
        <v>24</v>
      </c>
      <c r="W103" t="s">
        <v>23</v>
      </c>
      <c r="X103">
        <v>121.17</v>
      </c>
      <c r="Y103">
        <v>-269.11</v>
      </c>
      <c r="Z103">
        <v>0</v>
      </c>
      <c r="AA103">
        <v>0</v>
      </c>
      <c r="AB103">
        <v>0</v>
      </c>
      <c r="AC103">
        <v>0</v>
      </c>
      <c r="AD103">
        <v>0</v>
      </c>
      <c r="AE103">
        <v>0</v>
      </c>
      <c r="AF103">
        <v>0</v>
      </c>
      <c r="AG103">
        <v>0</v>
      </c>
      <c r="AH103" s="4">
        <v>45453</v>
      </c>
      <c r="AI103" s="4"/>
    </row>
    <row r="104" spans="1:35" ht="14.45" hidden="1" customHeight="1" x14ac:dyDescent="0.25">
      <c r="A104" s="4">
        <v>45291</v>
      </c>
      <c r="B104" s="4">
        <v>44926</v>
      </c>
      <c r="C104" t="s">
        <v>362</v>
      </c>
      <c r="D104" t="s">
        <v>414</v>
      </c>
      <c r="E104" t="s">
        <v>363</v>
      </c>
      <c r="F104" t="s">
        <v>363</v>
      </c>
      <c r="G104" t="str">
        <f t="shared" si="1"/>
        <v>NN</v>
      </c>
      <c r="H104" s="1" t="s">
        <v>23</v>
      </c>
      <c r="I104" t="s">
        <v>23</v>
      </c>
      <c r="J104" t="s">
        <v>361</v>
      </c>
      <c r="K104" t="s">
        <v>36</v>
      </c>
      <c r="L104" t="s">
        <v>28</v>
      </c>
      <c r="M104" t="s">
        <v>24</v>
      </c>
      <c r="N104" t="s">
        <v>23</v>
      </c>
      <c r="O104" t="s">
        <v>23</v>
      </c>
      <c r="P104" t="s">
        <v>23</v>
      </c>
      <c r="Q104" t="s">
        <v>23</v>
      </c>
      <c r="R104" t="s">
        <v>23</v>
      </c>
      <c r="S104" t="s">
        <v>23</v>
      </c>
      <c r="T104" t="s">
        <v>23</v>
      </c>
      <c r="U104" t="s">
        <v>23</v>
      </c>
      <c r="V104" t="s">
        <v>23</v>
      </c>
      <c r="W104" t="s">
        <v>23</v>
      </c>
      <c r="X104">
        <v>13507845.890000001</v>
      </c>
      <c r="Y104">
        <v>-20041300</v>
      </c>
      <c r="Z104">
        <v>-4539354.45</v>
      </c>
      <c r="AA104">
        <v>0</v>
      </c>
      <c r="AB104">
        <v>0</v>
      </c>
      <c r="AC104">
        <v>0</v>
      </c>
      <c r="AD104">
        <v>0</v>
      </c>
      <c r="AE104">
        <v>0</v>
      </c>
      <c r="AF104">
        <v>0</v>
      </c>
      <c r="AG104">
        <v>0</v>
      </c>
      <c r="AH104" s="4">
        <v>45453</v>
      </c>
      <c r="AI104" s="4"/>
    </row>
    <row r="105" spans="1:35" hidden="1" x14ac:dyDescent="0.25">
      <c r="A105" s="4">
        <v>45291</v>
      </c>
      <c r="B105" s="4">
        <v>44926</v>
      </c>
      <c r="C105" t="s">
        <v>362</v>
      </c>
      <c r="D105" t="s">
        <v>414</v>
      </c>
      <c r="E105" t="s">
        <v>363</v>
      </c>
      <c r="F105" t="s">
        <v>363</v>
      </c>
      <c r="G105" t="str">
        <f t="shared" si="1"/>
        <v>NY</v>
      </c>
      <c r="H105" s="1" t="s">
        <v>23</v>
      </c>
      <c r="I105" t="s">
        <v>24</v>
      </c>
      <c r="J105" t="s">
        <v>25</v>
      </c>
      <c r="K105" t="s">
        <v>35</v>
      </c>
      <c r="L105" t="s">
        <v>56</v>
      </c>
      <c r="M105" t="s">
        <v>23</v>
      </c>
      <c r="N105" t="s">
        <v>23</v>
      </c>
      <c r="O105" t="s">
        <v>23</v>
      </c>
      <c r="P105" t="s">
        <v>23</v>
      </c>
      <c r="Q105" t="s">
        <v>23</v>
      </c>
      <c r="R105" t="s">
        <v>23</v>
      </c>
      <c r="S105" t="s">
        <v>23</v>
      </c>
      <c r="T105" t="s">
        <v>23</v>
      </c>
      <c r="U105" t="s">
        <v>23</v>
      </c>
      <c r="V105" t="s">
        <v>23</v>
      </c>
      <c r="W105" t="s">
        <v>23</v>
      </c>
      <c r="X105">
        <v>17601816.809999999</v>
      </c>
      <c r="Y105">
        <v>3069791.24</v>
      </c>
      <c r="Z105">
        <v>0</v>
      </c>
      <c r="AA105">
        <v>0</v>
      </c>
      <c r="AB105">
        <v>0</v>
      </c>
      <c r="AC105">
        <v>0</v>
      </c>
      <c r="AD105">
        <v>0</v>
      </c>
      <c r="AE105">
        <v>0</v>
      </c>
      <c r="AF105">
        <v>0</v>
      </c>
      <c r="AG105">
        <v>0</v>
      </c>
      <c r="AH105" s="4">
        <v>45453</v>
      </c>
      <c r="AI105" s="4"/>
    </row>
    <row r="106" spans="1:35" hidden="1" x14ac:dyDescent="0.25">
      <c r="A106" s="4">
        <v>45291</v>
      </c>
      <c r="B106" s="4">
        <v>44926</v>
      </c>
      <c r="C106" t="s">
        <v>362</v>
      </c>
      <c r="D106" t="s">
        <v>414</v>
      </c>
      <c r="E106" t="s">
        <v>363</v>
      </c>
      <c r="F106" t="s">
        <v>363</v>
      </c>
      <c r="G106" t="str">
        <f t="shared" si="1"/>
        <v>YN</v>
      </c>
      <c r="H106" s="1" t="s">
        <v>24</v>
      </c>
      <c r="I106" t="s">
        <v>23</v>
      </c>
      <c r="J106" t="s">
        <v>25</v>
      </c>
      <c r="K106" t="s">
        <v>36</v>
      </c>
      <c r="L106" t="s">
        <v>56</v>
      </c>
      <c r="M106" t="s">
        <v>23</v>
      </c>
      <c r="N106" t="s">
        <v>23</v>
      </c>
      <c r="O106" t="s">
        <v>23</v>
      </c>
      <c r="P106" t="s">
        <v>23</v>
      </c>
      <c r="Q106" t="s">
        <v>23</v>
      </c>
      <c r="R106" t="s">
        <v>24</v>
      </c>
      <c r="S106" t="s">
        <v>23</v>
      </c>
      <c r="T106" t="s">
        <v>23</v>
      </c>
      <c r="U106" t="s">
        <v>23</v>
      </c>
      <c r="V106" t="s">
        <v>23</v>
      </c>
      <c r="W106" t="s">
        <v>23</v>
      </c>
      <c r="X106">
        <v>850613000</v>
      </c>
      <c r="Y106">
        <v>850613000</v>
      </c>
      <c r="Z106">
        <v>0</v>
      </c>
      <c r="AA106">
        <v>0</v>
      </c>
      <c r="AB106">
        <v>0</v>
      </c>
      <c r="AC106">
        <v>0</v>
      </c>
      <c r="AD106">
        <v>0</v>
      </c>
      <c r="AE106">
        <v>0</v>
      </c>
      <c r="AF106">
        <v>0</v>
      </c>
      <c r="AG106">
        <v>0</v>
      </c>
      <c r="AH106" s="4">
        <v>45453</v>
      </c>
      <c r="AI106" s="4"/>
    </row>
    <row r="107" spans="1:35" ht="14.45" hidden="1" customHeight="1" x14ac:dyDescent="0.25">
      <c r="A107" s="4">
        <v>45291</v>
      </c>
      <c r="B107" s="4">
        <v>44926</v>
      </c>
      <c r="C107" t="s">
        <v>362</v>
      </c>
      <c r="D107" t="s">
        <v>414</v>
      </c>
      <c r="E107" t="s">
        <v>363</v>
      </c>
      <c r="F107" t="s">
        <v>363</v>
      </c>
      <c r="G107" t="str">
        <f t="shared" si="1"/>
        <v>NN</v>
      </c>
      <c r="H107" s="1" t="s">
        <v>23</v>
      </c>
      <c r="I107" t="s">
        <v>23</v>
      </c>
      <c r="J107" t="s">
        <v>26</v>
      </c>
      <c r="K107" t="s">
        <v>36</v>
      </c>
      <c r="L107" t="s">
        <v>56</v>
      </c>
      <c r="M107" t="s">
        <v>23</v>
      </c>
      <c r="N107" t="s">
        <v>23</v>
      </c>
      <c r="O107" t="s">
        <v>23</v>
      </c>
      <c r="P107" t="s">
        <v>23</v>
      </c>
      <c r="Q107" t="s">
        <v>23</v>
      </c>
      <c r="R107" t="s">
        <v>23</v>
      </c>
      <c r="S107" t="s">
        <v>23</v>
      </c>
      <c r="T107" t="s">
        <v>23</v>
      </c>
      <c r="U107" t="s">
        <v>23</v>
      </c>
      <c r="V107" t="s">
        <v>23</v>
      </c>
      <c r="W107" t="s">
        <v>24</v>
      </c>
      <c r="X107">
        <v>189934353.84</v>
      </c>
      <c r="Y107">
        <v>-27306071.059999902</v>
      </c>
      <c r="Z107">
        <v>0</v>
      </c>
      <c r="AA107">
        <v>0</v>
      </c>
      <c r="AB107">
        <v>0</v>
      </c>
      <c r="AC107">
        <v>0</v>
      </c>
      <c r="AD107">
        <v>0</v>
      </c>
      <c r="AE107">
        <v>0</v>
      </c>
      <c r="AF107">
        <v>0</v>
      </c>
      <c r="AG107">
        <v>0</v>
      </c>
      <c r="AH107" s="4">
        <v>45453</v>
      </c>
      <c r="AI107" s="4"/>
    </row>
    <row r="108" spans="1:35" hidden="1" x14ac:dyDescent="0.25">
      <c r="A108" s="4">
        <v>45291</v>
      </c>
      <c r="B108" s="4">
        <v>44926</v>
      </c>
      <c r="C108" t="s">
        <v>362</v>
      </c>
      <c r="D108" t="s">
        <v>414</v>
      </c>
      <c r="E108" t="s">
        <v>363</v>
      </c>
      <c r="F108" t="s">
        <v>363</v>
      </c>
      <c r="G108" t="str">
        <f t="shared" si="1"/>
        <v>NY</v>
      </c>
      <c r="H108" s="1" t="s">
        <v>23</v>
      </c>
      <c r="I108" t="s">
        <v>24</v>
      </c>
      <c r="J108" t="s">
        <v>26</v>
      </c>
      <c r="K108" t="s">
        <v>35</v>
      </c>
      <c r="L108" t="s">
        <v>29</v>
      </c>
      <c r="M108" t="s">
        <v>23</v>
      </c>
      <c r="N108" t="s">
        <v>23</v>
      </c>
      <c r="O108" t="s">
        <v>24</v>
      </c>
      <c r="P108" t="s">
        <v>23</v>
      </c>
      <c r="Q108" t="s">
        <v>23</v>
      </c>
      <c r="R108" t="s">
        <v>23</v>
      </c>
      <c r="S108" t="s">
        <v>23</v>
      </c>
      <c r="T108" t="s">
        <v>23</v>
      </c>
      <c r="U108" t="s">
        <v>23</v>
      </c>
      <c r="V108" t="s">
        <v>23</v>
      </c>
      <c r="W108" t="s">
        <v>23</v>
      </c>
      <c r="X108">
        <v>640099.18000000005</v>
      </c>
      <c r="Y108">
        <v>323441.49</v>
      </c>
      <c r="Z108">
        <v>323441.49</v>
      </c>
      <c r="AA108">
        <v>0</v>
      </c>
      <c r="AB108">
        <v>0</v>
      </c>
      <c r="AC108">
        <v>0</v>
      </c>
      <c r="AD108">
        <v>0</v>
      </c>
      <c r="AE108">
        <v>0</v>
      </c>
      <c r="AF108">
        <v>0</v>
      </c>
      <c r="AG108">
        <v>0</v>
      </c>
      <c r="AH108" s="4">
        <v>45453</v>
      </c>
    </row>
    <row r="109" spans="1:35" ht="14.45" hidden="1" customHeight="1" x14ac:dyDescent="0.25">
      <c r="A109" s="4">
        <v>45291</v>
      </c>
      <c r="B109" s="4">
        <v>44926</v>
      </c>
      <c r="C109" t="s">
        <v>362</v>
      </c>
      <c r="D109" t="s">
        <v>414</v>
      </c>
      <c r="E109" t="s">
        <v>363</v>
      </c>
      <c r="F109" t="s">
        <v>363</v>
      </c>
      <c r="G109" t="str">
        <f t="shared" si="1"/>
        <v>NN</v>
      </c>
      <c r="H109" s="1" t="s">
        <v>23</v>
      </c>
      <c r="I109" t="s">
        <v>23</v>
      </c>
      <c r="J109" t="s">
        <v>26</v>
      </c>
      <c r="K109" t="s">
        <v>36</v>
      </c>
      <c r="L109" t="s">
        <v>56</v>
      </c>
      <c r="M109" t="s">
        <v>23</v>
      </c>
      <c r="N109" t="s">
        <v>23</v>
      </c>
      <c r="O109" t="s">
        <v>23</v>
      </c>
      <c r="P109" t="s">
        <v>23</v>
      </c>
      <c r="Q109" t="s">
        <v>23</v>
      </c>
      <c r="R109" t="s">
        <v>23</v>
      </c>
      <c r="S109" t="s">
        <v>23</v>
      </c>
      <c r="T109" t="s">
        <v>23</v>
      </c>
      <c r="U109" t="s">
        <v>23</v>
      </c>
      <c r="V109" t="s">
        <v>23</v>
      </c>
      <c r="W109" t="s">
        <v>23</v>
      </c>
      <c r="X109">
        <v>1957530450.49</v>
      </c>
      <c r="Y109">
        <v>-717654394.94000006</v>
      </c>
      <c r="Z109">
        <v>-7206702.0399999898</v>
      </c>
      <c r="AA109">
        <v>0</v>
      </c>
      <c r="AB109">
        <v>0</v>
      </c>
      <c r="AC109">
        <v>0</v>
      </c>
      <c r="AD109">
        <v>0</v>
      </c>
      <c r="AE109">
        <v>0</v>
      </c>
      <c r="AF109">
        <v>0</v>
      </c>
      <c r="AG109">
        <v>0</v>
      </c>
      <c r="AH109" s="4">
        <v>45453</v>
      </c>
    </row>
    <row r="110" spans="1:35" hidden="1" x14ac:dyDescent="0.25">
      <c r="A110" s="4">
        <v>45291</v>
      </c>
      <c r="B110" s="4">
        <v>44926</v>
      </c>
      <c r="C110" t="s">
        <v>362</v>
      </c>
      <c r="D110" t="s">
        <v>414</v>
      </c>
      <c r="E110" t="s">
        <v>363</v>
      </c>
      <c r="F110" t="s">
        <v>363</v>
      </c>
      <c r="G110" t="str">
        <f t="shared" si="1"/>
        <v>NY</v>
      </c>
      <c r="H110" s="1" t="s">
        <v>23</v>
      </c>
      <c r="I110" t="s">
        <v>24</v>
      </c>
      <c r="J110" t="s">
        <v>26</v>
      </c>
      <c r="K110" t="s">
        <v>36</v>
      </c>
      <c r="L110" t="s">
        <v>56</v>
      </c>
      <c r="M110" t="s">
        <v>23</v>
      </c>
      <c r="N110" t="s">
        <v>23</v>
      </c>
      <c r="O110" t="s">
        <v>23</v>
      </c>
      <c r="P110" t="s">
        <v>23</v>
      </c>
      <c r="Q110" t="s">
        <v>23</v>
      </c>
      <c r="R110" t="s">
        <v>23</v>
      </c>
      <c r="S110" t="s">
        <v>23</v>
      </c>
      <c r="T110" t="s">
        <v>23</v>
      </c>
      <c r="U110" t="s">
        <v>23</v>
      </c>
      <c r="V110" t="s">
        <v>23</v>
      </c>
      <c r="W110" t="s">
        <v>23</v>
      </c>
      <c r="X110">
        <v>1443151740.2</v>
      </c>
      <c r="Y110">
        <v>197775546.62</v>
      </c>
      <c r="Z110">
        <v>-12949.91</v>
      </c>
      <c r="AA110">
        <v>0</v>
      </c>
      <c r="AB110">
        <v>0</v>
      </c>
      <c r="AC110">
        <v>0</v>
      </c>
      <c r="AD110">
        <v>0</v>
      </c>
      <c r="AE110">
        <v>0</v>
      </c>
      <c r="AF110">
        <v>0</v>
      </c>
      <c r="AG110">
        <v>0</v>
      </c>
      <c r="AH110" s="4">
        <v>45453</v>
      </c>
    </row>
    <row r="111" spans="1:35" hidden="1" x14ac:dyDescent="0.25">
      <c r="A111" s="4">
        <v>45291</v>
      </c>
      <c r="B111" s="4">
        <v>44926</v>
      </c>
      <c r="C111" t="s">
        <v>362</v>
      </c>
      <c r="D111" t="s">
        <v>414</v>
      </c>
      <c r="E111" t="s">
        <v>363</v>
      </c>
      <c r="F111" t="s">
        <v>363</v>
      </c>
      <c r="G111" t="str">
        <f t="shared" si="1"/>
        <v>NY</v>
      </c>
      <c r="H111" s="1" t="s">
        <v>23</v>
      </c>
      <c r="I111" t="s">
        <v>24</v>
      </c>
      <c r="J111" t="s">
        <v>26</v>
      </c>
      <c r="K111" t="s">
        <v>36</v>
      </c>
      <c r="L111" t="s">
        <v>27</v>
      </c>
      <c r="M111" t="s">
        <v>23</v>
      </c>
      <c r="N111" t="s">
        <v>23</v>
      </c>
      <c r="O111" t="s">
        <v>23</v>
      </c>
      <c r="P111" t="s">
        <v>23</v>
      </c>
      <c r="Q111" t="s">
        <v>23</v>
      </c>
      <c r="R111" t="s">
        <v>23</v>
      </c>
      <c r="S111" t="s">
        <v>23</v>
      </c>
      <c r="T111" t="s">
        <v>23</v>
      </c>
      <c r="U111" t="s">
        <v>23</v>
      </c>
      <c r="V111" t="s">
        <v>24</v>
      </c>
      <c r="W111" t="s">
        <v>23</v>
      </c>
      <c r="X111">
        <v>57714867.960000001</v>
      </c>
      <c r="Y111">
        <v>1536363.48</v>
      </c>
      <c r="Z111">
        <v>0</v>
      </c>
      <c r="AA111">
        <v>0</v>
      </c>
      <c r="AB111">
        <v>0</v>
      </c>
      <c r="AC111">
        <v>0</v>
      </c>
      <c r="AD111">
        <v>0</v>
      </c>
      <c r="AE111">
        <v>0</v>
      </c>
      <c r="AF111">
        <v>0</v>
      </c>
      <c r="AG111">
        <v>0</v>
      </c>
      <c r="AH111" s="4">
        <v>45453</v>
      </c>
    </row>
    <row r="112" spans="1:35" hidden="1" x14ac:dyDescent="0.25">
      <c r="A112" s="4">
        <v>45291</v>
      </c>
      <c r="B112" s="4">
        <v>44926</v>
      </c>
      <c r="C112" t="s">
        <v>362</v>
      </c>
      <c r="D112" t="s">
        <v>414</v>
      </c>
      <c r="E112" t="s">
        <v>363</v>
      </c>
      <c r="F112" t="s">
        <v>363</v>
      </c>
      <c r="G112" t="str">
        <f t="shared" si="1"/>
        <v>NY</v>
      </c>
      <c r="H112" s="1" t="s">
        <v>23</v>
      </c>
      <c r="I112" t="s">
        <v>24</v>
      </c>
      <c r="J112" t="s">
        <v>25</v>
      </c>
      <c r="K112" t="s">
        <v>36</v>
      </c>
      <c r="L112" t="s">
        <v>56</v>
      </c>
      <c r="M112" t="s">
        <v>23</v>
      </c>
      <c r="N112" t="s">
        <v>23</v>
      </c>
      <c r="O112" t="s">
        <v>23</v>
      </c>
      <c r="P112" t="s">
        <v>24</v>
      </c>
      <c r="Q112" t="s">
        <v>23</v>
      </c>
      <c r="R112" t="s">
        <v>23</v>
      </c>
      <c r="S112" t="s">
        <v>23</v>
      </c>
      <c r="T112" t="s">
        <v>23</v>
      </c>
      <c r="U112" t="s">
        <v>23</v>
      </c>
      <c r="V112" t="s">
        <v>23</v>
      </c>
      <c r="W112" t="s">
        <v>23</v>
      </c>
      <c r="X112">
        <v>197366674.91999999</v>
      </c>
      <c r="Y112">
        <v>35884460.950000003</v>
      </c>
      <c r="Z112">
        <v>0</v>
      </c>
      <c r="AA112">
        <v>0</v>
      </c>
      <c r="AB112">
        <v>0</v>
      </c>
      <c r="AC112">
        <v>0</v>
      </c>
      <c r="AD112">
        <v>0</v>
      </c>
      <c r="AE112">
        <v>0</v>
      </c>
      <c r="AF112">
        <v>0</v>
      </c>
      <c r="AG112">
        <v>0</v>
      </c>
      <c r="AH112" s="4">
        <v>45453</v>
      </c>
    </row>
    <row r="113" spans="1:34" x14ac:dyDescent="0.25">
      <c r="A113" s="4">
        <v>45291</v>
      </c>
      <c r="B113" s="4">
        <v>44926</v>
      </c>
      <c r="C113" t="s">
        <v>362</v>
      </c>
      <c r="D113" t="s">
        <v>414</v>
      </c>
      <c r="E113" t="s">
        <v>363</v>
      </c>
      <c r="F113" t="s">
        <v>363</v>
      </c>
      <c r="G113" t="str">
        <f t="shared" si="1"/>
        <v>YN</v>
      </c>
      <c r="H113" s="1" t="s">
        <v>24</v>
      </c>
      <c r="I113" t="s">
        <v>23</v>
      </c>
      <c r="J113" t="s">
        <v>361</v>
      </c>
      <c r="K113" t="s">
        <v>36</v>
      </c>
      <c r="L113" t="s">
        <v>55</v>
      </c>
      <c r="M113" t="s">
        <v>23</v>
      </c>
      <c r="N113" t="s">
        <v>23</v>
      </c>
      <c r="O113" t="s">
        <v>23</v>
      </c>
      <c r="P113" t="s">
        <v>23</v>
      </c>
      <c r="Q113" t="s">
        <v>23</v>
      </c>
      <c r="R113" t="s">
        <v>23</v>
      </c>
      <c r="S113" t="s">
        <v>23</v>
      </c>
      <c r="T113" t="s">
        <v>23</v>
      </c>
      <c r="U113" t="s">
        <v>23</v>
      </c>
      <c r="V113" t="s">
        <v>23</v>
      </c>
      <c r="W113" t="s">
        <v>23</v>
      </c>
      <c r="X113">
        <v>151296963.88999999</v>
      </c>
      <c r="Y113">
        <v>151296963.88999999</v>
      </c>
      <c r="Z113">
        <v>0</v>
      </c>
      <c r="AA113">
        <v>0</v>
      </c>
      <c r="AB113">
        <v>0</v>
      </c>
      <c r="AC113">
        <v>0</v>
      </c>
      <c r="AD113">
        <v>0</v>
      </c>
      <c r="AE113">
        <v>0</v>
      </c>
      <c r="AF113">
        <v>0</v>
      </c>
      <c r="AG113">
        <v>0</v>
      </c>
      <c r="AH113" s="4">
        <v>45453</v>
      </c>
    </row>
    <row r="114" spans="1:34" ht="14.45" hidden="1" customHeight="1" x14ac:dyDescent="0.25">
      <c r="A114" s="4">
        <v>45291</v>
      </c>
      <c r="B114" s="4">
        <v>44926</v>
      </c>
      <c r="C114" t="s">
        <v>362</v>
      </c>
      <c r="D114" t="s">
        <v>414</v>
      </c>
      <c r="E114" t="s">
        <v>363</v>
      </c>
      <c r="F114" t="s">
        <v>363</v>
      </c>
      <c r="G114" t="str">
        <f t="shared" si="1"/>
        <v>NN</v>
      </c>
      <c r="H114" s="1" t="s">
        <v>23</v>
      </c>
      <c r="I114" t="s">
        <v>23</v>
      </c>
      <c r="J114" t="s">
        <v>26</v>
      </c>
      <c r="K114" t="s">
        <v>36</v>
      </c>
      <c r="L114" t="s">
        <v>29</v>
      </c>
      <c r="M114" t="s">
        <v>23</v>
      </c>
      <c r="N114" t="s">
        <v>24</v>
      </c>
      <c r="O114" t="s">
        <v>23</v>
      </c>
      <c r="P114" t="s">
        <v>23</v>
      </c>
      <c r="Q114" t="s">
        <v>23</v>
      </c>
      <c r="R114" t="s">
        <v>23</v>
      </c>
      <c r="S114" t="s">
        <v>23</v>
      </c>
      <c r="T114" t="s">
        <v>23</v>
      </c>
      <c r="U114" t="s">
        <v>23</v>
      </c>
      <c r="V114" t="s">
        <v>23</v>
      </c>
      <c r="W114" t="s">
        <v>23</v>
      </c>
      <c r="X114">
        <v>255306937.61000001</v>
      </c>
      <c r="Y114">
        <v>-126561704.83</v>
      </c>
      <c r="Z114">
        <v>-126542759.29000001</v>
      </c>
      <c r="AA114">
        <v>0</v>
      </c>
      <c r="AB114">
        <v>0</v>
      </c>
      <c r="AC114">
        <v>0</v>
      </c>
      <c r="AD114">
        <v>0</v>
      </c>
      <c r="AE114">
        <v>0</v>
      </c>
      <c r="AF114">
        <v>0</v>
      </c>
      <c r="AG114">
        <v>0</v>
      </c>
      <c r="AH114" s="4">
        <v>45453</v>
      </c>
    </row>
    <row r="115" spans="1:34" hidden="1" x14ac:dyDescent="0.25">
      <c r="A115" s="4">
        <v>45291</v>
      </c>
      <c r="B115" s="4">
        <v>44926</v>
      </c>
      <c r="C115" t="s">
        <v>362</v>
      </c>
      <c r="D115" t="s">
        <v>414</v>
      </c>
      <c r="E115" t="s">
        <v>363</v>
      </c>
      <c r="F115" t="s">
        <v>363</v>
      </c>
      <c r="G115" t="str">
        <f t="shared" si="1"/>
        <v>YN</v>
      </c>
      <c r="H115" s="1" t="s">
        <v>24</v>
      </c>
      <c r="I115" t="s">
        <v>23</v>
      </c>
      <c r="J115" t="s">
        <v>22</v>
      </c>
      <c r="K115" t="s">
        <v>35</v>
      </c>
      <c r="L115" t="s">
        <v>28</v>
      </c>
      <c r="M115" t="s">
        <v>24</v>
      </c>
      <c r="N115" t="s">
        <v>23</v>
      </c>
      <c r="O115" t="s">
        <v>23</v>
      </c>
      <c r="P115" t="s">
        <v>23</v>
      </c>
      <c r="Q115" t="s">
        <v>23</v>
      </c>
      <c r="R115" t="s">
        <v>23</v>
      </c>
      <c r="S115" t="s">
        <v>23</v>
      </c>
      <c r="T115" t="s">
        <v>23</v>
      </c>
      <c r="U115" t="s">
        <v>23</v>
      </c>
      <c r="V115" t="s">
        <v>23</v>
      </c>
      <c r="W115" t="s">
        <v>23</v>
      </c>
      <c r="X115">
        <v>8761163.3399999999</v>
      </c>
      <c r="Y115">
        <v>8761163.3399999999</v>
      </c>
      <c r="Z115">
        <v>1619939.1015659999</v>
      </c>
      <c r="AA115">
        <v>0</v>
      </c>
      <c r="AB115">
        <v>0</v>
      </c>
      <c r="AC115">
        <v>0</v>
      </c>
      <c r="AD115">
        <v>0</v>
      </c>
      <c r="AE115">
        <v>0</v>
      </c>
      <c r="AF115">
        <v>0</v>
      </c>
      <c r="AG115">
        <v>0</v>
      </c>
      <c r="AH115" s="4">
        <v>45453</v>
      </c>
    </row>
    <row r="116" spans="1:34" ht="14.45" hidden="1" customHeight="1" x14ac:dyDescent="0.25">
      <c r="A116" s="4">
        <v>45291</v>
      </c>
      <c r="B116" s="4">
        <v>44926</v>
      </c>
      <c r="C116" t="s">
        <v>362</v>
      </c>
      <c r="D116" t="s">
        <v>414</v>
      </c>
      <c r="E116" t="s">
        <v>363</v>
      </c>
      <c r="F116" t="s">
        <v>363</v>
      </c>
      <c r="G116" t="str">
        <f t="shared" si="1"/>
        <v>NN</v>
      </c>
      <c r="H116" s="1" t="s">
        <v>23</v>
      </c>
      <c r="I116" t="s">
        <v>23</v>
      </c>
      <c r="J116" t="s">
        <v>25</v>
      </c>
      <c r="K116" t="s">
        <v>36</v>
      </c>
      <c r="L116" t="s">
        <v>56</v>
      </c>
      <c r="M116" t="s">
        <v>23</v>
      </c>
      <c r="N116" t="s">
        <v>23</v>
      </c>
      <c r="O116" t="s">
        <v>23</v>
      </c>
      <c r="P116" t="s">
        <v>23</v>
      </c>
      <c r="Q116" t="s">
        <v>23</v>
      </c>
      <c r="R116" t="s">
        <v>24</v>
      </c>
      <c r="S116" t="s">
        <v>23</v>
      </c>
      <c r="T116" t="s">
        <v>23</v>
      </c>
      <c r="U116" t="s">
        <v>23</v>
      </c>
      <c r="V116" t="s">
        <v>23</v>
      </c>
      <c r="W116" t="s">
        <v>23</v>
      </c>
      <c r="X116">
        <v>3665.29</v>
      </c>
      <c r="Y116">
        <v>-2333.1799999999998</v>
      </c>
      <c r="Z116">
        <v>0</v>
      </c>
      <c r="AA116">
        <v>0</v>
      </c>
      <c r="AB116">
        <v>0</v>
      </c>
      <c r="AC116">
        <v>0</v>
      </c>
      <c r="AD116">
        <v>0</v>
      </c>
      <c r="AE116">
        <v>0</v>
      </c>
      <c r="AF116">
        <v>0</v>
      </c>
      <c r="AG116">
        <v>0</v>
      </c>
      <c r="AH116" s="4">
        <v>45453</v>
      </c>
    </row>
    <row r="117" spans="1:34" hidden="1" x14ac:dyDescent="0.25">
      <c r="A117" s="4">
        <v>45291</v>
      </c>
      <c r="B117" s="4">
        <v>44926</v>
      </c>
      <c r="C117" t="s">
        <v>362</v>
      </c>
      <c r="D117" t="s">
        <v>414</v>
      </c>
      <c r="E117" t="s">
        <v>363</v>
      </c>
      <c r="F117" t="s">
        <v>363</v>
      </c>
      <c r="G117" t="str">
        <f t="shared" si="1"/>
        <v>NY</v>
      </c>
      <c r="H117" s="1" t="s">
        <v>23</v>
      </c>
      <c r="I117" t="s">
        <v>24</v>
      </c>
      <c r="J117" t="s">
        <v>22</v>
      </c>
      <c r="K117" t="s">
        <v>36</v>
      </c>
      <c r="L117" t="s">
        <v>56</v>
      </c>
      <c r="M117" t="s">
        <v>24</v>
      </c>
      <c r="N117" t="s">
        <v>23</v>
      </c>
      <c r="O117" t="s">
        <v>23</v>
      </c>
      <c r="P117" t="s">
        <v>23</v>
      </c>
      <c r="Q117" t="s">
        <v>23</v>
      </c>
      <c r="R117" t="s">
        <v>23</v>
      </c>
      <c r="S117" t="s">
        <v>23</v>
      </c>
      <c r="T117" t="s">
        <v>23</v>
      </c>
      <c r="U117" t="s">
        <v>23</v>
      </c>
      <c r="V117" t="s">
        <v>23</v>
      </c>
      <c r="W117" t="s">
        <v>23</v>
      </c>
      <c r="X117">
        <v>74159321.909999996</v>
      </c>
      <c r="Y117">
        <v>18651368.350000001</v>
      </c>
      <c r="Z117">
        <v>3817157.7370890002</v>
      </c>
      <c r="AA117">
        <v>0</v>
      </c>
      <c r="AB117">
        <v>0</v>
      </c>
      <c r="AC117">
        <v>0</v>
      </c>
      <c r="AD117">
        <v>0</v>
      </c>
      <c r="AE117">
        <v>0</v>
      </c>
      <c r="AF117">
        <v>0</v>
      </c>
      <c r="AG117">
        <v>0</v>
      </c>
      <c r="AH117" s="4">
        <v>45453</v>
      </c>
    </row>
    <row r="118" spans="1:34" hidden="1" x14ac:dyDescent="0.25">
      <c r="A118" s="4">
        <v>45291</v>
      </c>
      <c r="B118" s="4">
        <v>44926</v>
      </c>
      <c r="C118" t="s">
        <v>362</v>
      </c>
      <c r="D118" t="s">
        <v>414</v>
      </c>
      <c r="E118" t="s">
        <v>363</v>
      </c>
      <c r="F118" t="s">
        <v>363</v>
      </c>
      <c r="G118" t="str">
        <f t="shared" si="1"/>
        <v>NY</v>
      </c>
      <c r="H118" s="1" t="s">
        <v>23</v>
      </c>
      <c r="I118" t="s">
        <v>24</v>
      </c>
      <c r="J118" t="s">
        <v>25</v>
      </c>
      <c r="K118" t="s">
        <v>36</v>
      </c>
      <c r="L118" t="s">
        <v>55</v>
      </c>
      <c r="M118" t="s">
        <v>23</v>
      </c>
      <c r="N118" t="s">
        <v>23</v>
      </c>
      <c r="O118" t="s">
        <v>23</v>
      </c>
      <c r="P118" t="s">
        <v>23</v>
      </c>
      <c r="Q118" t="s">
        <v>23</v>
      </c>
      <c r="R118" t="s">
        <v>23</v>
      </c>
      <c r="S118" t="s">
        <v>23</v>
      </c>
      <c r="T118" t="s">
        <v>23</v>
      </c>
      <c r="U118" t="s">
        <v>23</v>
      </c>
      <c r="V118" t="s">
        <v>23</v>
      </c>
      <c r="W118" t="s">
        <v>23</v>
      </c>
      <c r="X118">
        <v>53888640.719999999</v>
      </c>
      <c r="Y118">
        <v>4831133.59</v>
      </c>
      <c r="Z118">
        <v>4831133.59</v>
      </c>
      <c r="AA118">
        <v>0</v>
      </c>
      <c r="AB118">
        <v>0</v>
      </c>
      <c r="AC118">
        <v>0</v>
      </c>
      <c r="AD118">
        <v>0</v>
      </c>
      <c r="AE118">
        <v>0</v>
      </c>
      <c r="AF118">
        <v>0</v>
      </c>
      <c r="AG118">
        <v>0</v>
      </c>
      <c r="AH118" s="4">
        <v>45453</v>
      </c>
    </row>
    <row r="119" spans="1:34" hidden="1" x14ac:dyDescent="0.25">
      <c r="A119" s="4">
        <v>45291</v>
      </c>
      <c r="B119" s="4">
        <v>44926</v>
      </c>
      <c r="C119" t="s">
        <v>362</v>
      </c>
      <c r="D119" t="s">
        <v>414</v>
      </c>
      <c r="E119" t="s">
        <v>363</v>
      </c>
      <c r="F119" t="s">
        <v>363</v>
      </c>
      <c r="G119" t="str">
        <f t="shared" si="1"/>
        <v>YN</v>
      </c>
      <c r="H119" s="1" t="s">
        <v>24</v>
      </c>
      <c r="I119" t="s">
        <v>23</v>
      </c>
      <c r="J119" t="s">
        <v>22</v>
      </c>
      <c r="K119" t="s">
        <v>35</v>
      </c>
      <c r="L119" t="s">
        <v>56</v>
      </c>
      <c r="M119" t="s">
        <v>23</v>
      </c>
      <c r="N119" t="s">
        <v>23</v>
      </c>
      <c r="O119" t="s">
        <v>23</v>
      </c>
      <c r="P119" t="s">
        <v>23</v>
      </c>
      <c r="Q119" t="s">
        <v>23</v>
      </c>
      <c r="R119" t="s">
        <v>23</v>
      </c>
      <c r="S119" t="s">
        <v>23</v>
      </c>
      <c r="T119" t="s">
        <v>23</v>
      </c>
      <c r="U119" t="s">
        <v>23</v>
      </c>
      <c r="V119" t="s">
        <v>23</v>
      </c>
      <c r="W119" t="s">
        <v>23</v>
      </c>
      <c r="X119">
        <v>396022965.68000001</v>
      </c>
      <c r="Y119">
        <v>396022965.68000001</v>
      </c>
      <c r="Z119">
        <v>0</v>
      </c>
      <c r="AA119">
        <v>0</v>
      </c>
      <c r="AB119">
        <v>0</v>
      </c>
      <c r="AC119">
        <v>0</v>
      </c>
      <c r="AD119">
        <v>0</v>
      </c>
      <c r="AE119">
        <v>0</v>
      </c>
      <c r="AF119">
        <v>0</v>
      </c>
      <c r="AG119">
        <v>0</v>
      </c>
      <c r="AH119" s="4">
        <v>45453</v>
      </c>
    </row>
    <row r="120" spans="1:34" hidden="1" x14ac:dyDescent="0.25">
      <c r="A120" s="4">
        <v>45291</v>
      </c>
      <c r="B120" s="4">
        <v>44926</v>
      </c>
      <c r="C120" t="s">
        <v>362</v>
      </c>
      <c r="D120" t="s">
        <v>414</v>
      </c>
      <c r="E120" t="s">
        <v>363</v>
      </c>
      <c r="F120" t="s">
        <v>363</v>
      </c>
      <c r="G120" t="str">
        <f t="shared" si="1"/>
        <v>NY</v>
      </c>
      <c r="H120" s="1" t="s">
        <v>23</v>
      </c>
      <c r="I120" t="s">
        <v>24</v>
      </c>
      <c r="J120" t="s">
        <v>22</v>
      </c>
      <c r="K120" t="s">
        <v>36</v>
      </c>
      <c r="L120" t="s">
        <v>27</v>
      </c>
      <c r="M120" t="s">
        <v>24</v>
      </c>
      <c r="N120" t="s">
        <v>23</v>
      </c>
      <c r="O120" t="s">
        <v>23</v>
      </c>
      <c r="P120" t="s">
        <v>23</v>
      </c>
      <c r="Q120" t="s">
        <v>23</v>
      </c>
      <c r="R120" t="s">
        <v>23</v>
      </c>
      <c r="S120" t="s">
        <v>23</v>
      </c>
      <c r="T120" t="s">
        <v>23</v>
      </c>
      <c r="U120" t="s">
        <v>23</v>
      </c>
      <c r="V120" t="s">
        <v>24</v>
      </c>
      <c r="W120" t="s">
        <v>23</v>
      </c>
      <c r="X120">
        <v>30598834.239999998</v>
      </c>
      <c r="Y120">
        <v>67216.3</v>
      </c>
      <c r="Z120">
        <v>0</v>
      </c>
      <c r="AA120">
        <v>0</v>
      </c>
      <c r="AB120">
        <v>0</v>
      </c>
      <c r="AC120">
        <v>0</v>
      </c>
      <c r="AD120">
        <v>0</v>
      </c>
      <c r="AE120">
        <v>0</v>
      </c>
      <c r="AF120">
        <v>0</v>
      </c>
      <c r="AG120">
        <v>0</v>
      </c>
      <c r="AH120" s="4">
        <v>45453</v>
      </c>
    </row>
    <row r="121" spans="1:34" hidden="1" x14ac:dyDescent="0.25">
      <c r="A121" s="4">
        <v>45291</v>
      </c>
      <c r="B121" s="4">
        <v>44926</v>
      </c>
      <c r="C121" t="s">
        <v>362</v>
      </c>
      <c r="D121" t="s">
        <v>414</v>
      </c>
      <c r="E121" t="s">
        <v>363</v>
      </c>
      <c r="F121" t="s">
        <v>363</v>
      </c>
      <c r="G121" t="str">
        <f t="shared" si="1"/>
        <v>NY</v>
      </c>
      <c r="H121" s="1" t="s">
        <v>23</v>
      </c>
      <c r="I121" t="s">
        <v>24</v>
      </c>
      <c r="J121" t="s">
        <v>26</v>
      </c>
      <c r="K121" t="s">
        <v>36</v>
      </c>
      <c r="L121" t="s">
        <v>56</v>
      </c>
      <c r="M121" t="s">
        <v>23</v>
      </c>
      <c r="N121" t="s">
        <v>23</v>
      </c>
      <c r="O121" t="s">
        <v>23</v>
      </c>
      <c r="P121" t="s">
        <v>24</v>
      </c>
      <c r="Q121" t="s">
        <v>23</v>
      </c>
      <c r="R121" t="s">
        <v>23</v>
      </c>
      <c r="S121" t="s">
        <v>23</v>
      </c>
      <c r="T121" t="s">
        <v>23</v>
      </c>
      <c r="U121" t="s">
        <v>23</v>
      </c>
      <c r="V121" t="s">
        <v>23</v>
      </c>
      <c r="W121" t="s">
        <v>24</v>
      </c>
      <c r="X121">
        <v>388896935.04000002</v>
      </c>
      <c r="Y121">
        <v>3485178.1499999901</v>
      </c>
      <c r="Z121">
        <v>0</v>
      </c>
      <c r="AA121">
        <v>0</v>
      </c>
      <c r="AB121">
        <v>0</v>
      </c>
      <c r="AC121">
        <v>0</v>
      </c>
      <c r="AD121">
        <v>0</v>
      </c>
      <c r="AE121">
        <v>0</v>
      </c>
      <c r="AF121">
        <v>0</v>
      </c>
      <c r="AG121">
        <v>0</v>
      </c>
      <c r="AH121" s="4">
        <v>45453</v>
      </c>
    </row>
    <row r="122" spans="1:34" hidden="1" x14ac:dyDescent="0.25">
      <c r="A122" s="4">
        <v>45291</v>
      </c>
      <c r="B122" s="4">
        <v>44926</v>
      </c>
      <c r="C122" t="s">
        <v>362</v>
      </c>
      <c r="D122" t="s">
        <v>414</v>
      </c>
      <c r="E122" t="s">
        <v>363</v>
      </c>
      <c r="F122" t="s">
        <v>363</v>
      </c>
      <c r="G122" t="str">
        <f t="shared" si="1"/>
        <v>NY</v>
      </c>
      <c r="H122" s="1" t="s">
        <v>23</v>
      </c>
      <c r="I122" t="s">
        <v>24</v>
      </c>
      <c r="J122" t="s">
        <v>25</v>
      </c>
      <c r="K122" t="s">
        <v>36</v>
      </c>
      <c r="L122" t="s">
        <v>28</v>
      </c>
      <c r="M122" t="s">
        <v>23</v>
      </c>
      <c r="N122" t="s">
        <v>23</v>
      </c>
      <c r="O122" t="s">
        <v>23</v>
      </c>
      <c r="P122" t="s">
        <v>23</v>
      </c>
      <c r="Q122" t="s">
        <v>23</v>
      </c>
      <c r="R122" t="s">
        <v>23</v>
      </c>
      <c r="S122" t="s">
        <v>23</v>
      </c>
      <c r="T122" t="s">
        <v>23</v>
      </c>
      <c r="U122" t="s">
        <v>23</v>
      </c>
      <c r="V122" t="s">
        <v>23</v>
      </c>
      <c r="W122" t="s">
        <v>23</v>
      </c>
      <c r="X122">
        <v>19241540.379999999</v>
      </c>
      <c r="Y122">
        <v>4857162.79</v>
      </c>
      <c r="Z122">
        <v>0</v>
      </c>
      <c r="AA122">
        <v>0</v>
      </c>
      <c r="AB122">
        <v>0</v>
      </c>
      <c r="AC122">
        <v>0</v>
      </c>
      <c r="AD122">
        <v>0</v>
      </c>
      <c r="AE122">
        <v>0</v>
      </c>
      <c r="AF122">
        <v>0</v>
      </c>
      <c r="AG122">
        <v>0</v>
      </c>
      <c r="AH122" s="4">
        <v>45453</v>
      </c>
    </row>
    <row r="123" spans="1:34" ht="14.45" hidden="1" customHeight="1" x14ac:dyDescent="0.25">
      <c r="A123" s="4">
        <v>45291</v>
      </c>
      <c r="B123" s="4">
        <v>44926</v>
      </c>
      <c r="C123" t="s">
        <v>362</v>
      </c>
      <c r="D123" t="s">
        <v>414</v>
      </c>
      <c r="E123" t="s">
        <v>363</v>
      </c>
      <c r="F123" t="s">
        <v>363</v>
      </c>
      <c r="G123" t="str">
        <f t="shared" si="1"/>
        <v>NN</v>
      </c>
      <c r="H123" s="1" t="s">
        <v>23</v>
      </c>
      <c r="I123" t="s">
        <v>23</v>
      </c>
      <c r="J123" t="s">
        <v>26</v>
      </c>
      <c r="K123" t="s">
        <v>35</v>
      </c>
      <c r="L123" t="s">
        <v>27</v>
      </c>
      <c r="M123" t="s">
        <v>23</v>
      </c>
      <c r="N123" t="s">
        <v>23</v>
      </c>
      <c r="O123" t="s">
        <v>23</v>
      </c>
      <c r="P123" t="s">
        <v>23</v>
      </c>
      <c r="Q123" t="s">
        <v>23</v>
      </c>
      <c r="R123" t="s">
        <v>23</v>
      </c>
      <c r="S123" t="s">
        <v>23</v>
      </c>
      <c r="T123" t="s">
        <v>23</v>
      </c>
      <c r="U123" t="s">
        <v>23</v>
      </c>
      <c r="V123" t="s">
        <v>24</v>
      </c>
      <c r="W123" t="s">
        <v>23</v>
      </c>
      <c r="X123">
        <v>81978216.329999998</v>
      </c>
      <c r="Y123">
        <v>-8083476.9199999999</v>
      </c>
      <c r="Z123">
        <v>0</v>
      </c>
      <c r="AA123">
        <v>0</v>
      </c>
      <c r="AB123">
        <v>0</v>
      </c>
      <c r="AC123">
        <v>0</v>
      </c>
      <c r="AD123">
        <v>0</v>
      </c>
      <c r="AE123">
        <v>0</v>
      </c>
      <c r="AF123">
        <v>0</v>
      </c>
      <c r="AG123">
        <v>0</v>
      </c>
      <c r="AH123" s="4">
        <v>45453</v>
      </c>
    </row>
    <row r="124" spans="1:34" hidden="1" x14ac:dyDescent="0.25">
      <c r="A124" s="4">
        <v>45291</v>
      </c>
      <c r="B124" s="4">
        <v>44926</v>
      </c>
      <c r="C124" t="s">
        <v>362</v>
      </c>
      <c r="D124" t="s">
        <v>414</v>
      </c>
      <c r="E124" t="s">
        <v>363</v>
      </c>
      <c r="F124" t="s">
        <v>363</v>
      </c>
      <c r="G124" t="str">
        <f t="shared" si="1"/>
        <v>NY</v>
      </c>
      <c r="H124" s="1" t="s">
        <v>23</v>
      </c>
      <c r="I124" t="s">
        <v>24</v>
      </c>
      <c r="J124" t="s">
        <v>25</v>
      </c>
      <c r="K124" t="s">
        <v>35</v>
      </c>
      <c r="L124" t="s">
        <v>55</v>
      </c>
      <c r="M124" t="s">
        <v>23</v>
      </c>
      <c r="N124" t="s">
        <v>23</v>
      </c>
      <c r="O124" t="s">
        <v>23</v>
      </c>
      <c r="P124" t="s">
        <v>23</v>
      </c>
      <c r="Q124" t="s">
        <v>23</v>
      </c>
      <c r="R124" t="s">
        <v>23</v>
      </c>
      <c r="S124" t="s">
        <v>23</v>
      </c>
      <c r="T124" t="s">
        <v>23</v>
      </c>
      <c r="U124" t="s">
        <v>23</v>
      </c>
      <c r="V124" t="s">
        <v>23</v>
      </c>
      <c r="W124" t="s">
        <v>23</v>
      </c>
      <c r="X124">
        <v>0.21</v>
      </c>
      <c r="Y124">
        <v>0.01</v>
      </c>
      <c r="Z124">
        <v>0.01</v>
      </c>
      <c r="AA124">
        <v>0</v>
      </c>
      <c r="AB124">
        <v>0</v>
      </c>
      <c r="AC124">
        <v>0</v>
      </c>
      <c r="AD124">
        <v>0</v>
      </c>
      <c r="AE124">
        <v>0</v>
      </c>
      <c r="AF124">
        <v>0</v>
      </c>
      <c r="AG124">
        <v>0</v>
      </c>
      <c r="AH124" s="4">
        <v>45453</v>
      </c>
    </row>
    <row r="125" spans="1:34" ht="14.45" hidden="1" customHeight="1" x14ac:dyDescent="0.25">
      <c r="A125" s="4">
        <v>45291</v>
      </c>
      <c r="B125" s="4">
        <v>44926</v>
      </c>
      <c r="C125" t="s">
        <v>362</v>
      </c>
      <c r="D125" t="s">
        <v>414</v>
      </c>
      <c r="E125" t="s">
        <v>363</v>
      </c>
      <c r="F125" t="s">
        <v>363</v>
      </c>
      <c r="G125" t="str">
        <f t="shared" si="1"/>
        <v>NN</v>
      </c>
      <c r="H125" s="1" t="s">
        <v>23</v>
      </c>
      <c r="I125" t="s">
        <v>23</v>
      </c>
      <c r="J125" t="s">
        <v>25</v>
      </c>
      <c r="K125" t="s">
        <v>36</v>
      </c>
      <c r="L125" t="s">
        <v>56</v>
      </c>
      <c r="M125" t="s">
        <v>24</v>
      </c>
      <c r="N125" t="s">
        <v>23</v>
      </c>
      <c r="O125" t="s">
        <v>23</v>
      </c>
      <c r="P125" t="s">
        <v>23</v>
      </c>
      <c r="Q125" t="s">
        <v>23</v>
      </c>
      <c r="R125" t="s">
        <v>23</v>
      </c>
      <c r="S125" t="s">
        <v>23</v>
      </c>
      <c r="T125" t="s">
        <v>23</v>
      </c>
      <c r="U125" t="s">
        <v>23</v>
      </c>
      <c r="V125" t="s">
        <v>23</v>
      </c>
      <c r="W125" t="s">
        <v>23</v>
      </c>
      <c r="X125">
        <v>9302706.2200000007</v>
      </c>
      <c r="Y125">
        <v>-119496319.14</v>
      </c>
      <c r="Z125">
        <v>0</v>
      </c>
      <c r="AA125">
        <v>0</v>
      </c>
      <c r="AB125">
        <v>0</v>
      </c>
      <c r="AC125">
        <v>0</v>
      </c>
      <c r="AD125">
        <v>0</v>
      </c>
      <c r="AE125">
        <v>0</v>
      </c>
      <c r="AF125">
        <v>0</v>
      </c>
      <c r="AG125">
        <v>0</v>
      </c>
      <c r="AH125" s="4">
        <v>45453</v>
      </c>
    </row>
    <row r="126" spans="1:34" hidden="1" x14ac:dyDescent="0.25">
      <c r="A126" s="4">
        <v>45291</v>
      </c>
      <c r="B126" s="4">
        <v>44926</v>
      </c>
      <c r="C126" t="s">
        <v>362</v>
      </c>
      <c r="D126" t="s">
        <v>414</v>
      </c>
      <c r="E126" t="s">
        <v>363</v>
      </c>
      <c r="F126" t="s">
        <v>363</v>
      </c>
      <c r="G126" t="str">
        <f t="shared" si="1"/>
        <v>YN</v>
      </c>
      <c r="H126" s="1" t="s">
        <v>24</v>
      </c>
      <c r="I126" t="s">
        <v>23</v>
      </c>
      <c r="J126" t="s">
        <v>26</v>
      </c>
      <c r="K126" t="s">
        <v>36</v>
      </c>
      <c r="L126" t="s">
        <v>56</v>
      </c>
      <c r="M126" t="s">
        <v>23</v>
      </c>
      <c r="N126" t="s">
        <v>23</v>
      </c>
      <c r="O126" t="s">
        <v>23</v>
      </c>
      <c r="P126" t="s">
        <v>23</v>
      </c>
      <c r="Q126" t="s">
        <v>23</v>
      </c>
      <c r="R126" t="s">
        <v>23</v>
      </c>
      <c r="S126" t="s">
        <v>23</v>
      </c>
      <c r="T126" t="s">
        <v>23</v>
      </c>
      <c r="U126" t="s">
        <v>23</v>
      </c>
      <c r="V126" t="s">
        <v>23</v>
      </c>
      <c r="W126" t="s">
        <v>23</v>
      </c>
      <c r="X126">
        <v>6516656411.1599998</v>
      </c>
      <c r="Y126">
        <v>6516656411.1599998</v>
      </c>
      <c r="Z126">
        <v>0</v>
      </c>
      <c r="AA126">
        <v>0</v>
      </c>
      <c r="AB126">
        <v>0</v>
      </c>
      <c r="AC126">
        <v>0</v>
      </c>
      <c r="AD126">
        <v>0</v>
      </c>
      <c r="AE126">
        <v>0</v>
      </c>
      <c r="AF126">
        <v>0</v>
      </c>
      <c r="AG126">
        <v>0</v>
      </c>
      <c r="AH126" s="4">
        <v>45453</v>
      </c>
    </row>
    <row r="127" spans="1:34" ht="14.45" hidden="1" customHeight="1" x14ac:dyDescent="0.25">
      <c r="A127" s="4">
        <v>45291</v>
      </c>
      <c r="B127" s="4">
        <v>44926</v>
      </c>
      <c r="C127" t="s">
        <v>362</v>
      </c>
      <c r="D127" t="s">
        <v>414</v>
      </c>
      <c r="E127" t="s">
        <v>363</v>
      </c>
      <c r="F127" t="s">
        <v>363</v>
      </c>
      <c r="G127" t="str">
        <f t="shared" si="1"/>
        <v>NN</v>
      </c>
      <c r="H127" s="1" t="s">
        <v>23</v>
      </c>
      <c r="I127" t="s">
        <v>23</v>
      </c>
      <c r="J127" t="s">
        <v>25</v>
      </c>
      <c r="K127" t="s">
        <v>35</v>
      </c>
      <c r="L127" t="s">
        <v>56</v>
      </c>
      <c r="M127" t="s">
        <v>23</v>
      </c>
      <c r="N127" t="s">
        <v>23</v>
      </c>
      <c r="O127" t="s">
        <v>23</v>
      </c>
      <c r="P127" t="s">
        <v>23</v>
      </c>
      <c r="Q127" t="s">
        <v>23</v>
      </c>
      <c r="R127" t="s">
        <v>23</v>
      </c>
      <c r="S127" t="s">
        <v>23</v>
      </c>
      <c r="T127" t="s">
        <v>23</v>
      </c>
      <c r="U127" t="s">
        <v>23</v>
      </c>
      <c r="V127" t="s">
        <v>23</v>
      </c>
      <c r="W127" t="s">
        <v>23</v>
      </c>
      <c r="X127">
        <v>19922107.789999999</v>
      </c>
      <c r="Y127">
        <v>-3444608.41</v>
      </c>
      <c r="Z127">
        <v>0</v>
      </c>
      <c r="AA127">
        <v>0</v>
      </c>
      <c r="AB127">
        <v>0</v>
      </c>
      <c r="AC127">
        <v>0</v>
      </c>
      <c r="AD127">
        <v>0</v>
      </c>
      <c r="AE127">
        <v>0</v>
      </c>
      <c r="AF127">
        <v>0</v>
      </c>
      <c r="AG127">
        <v>0</v>
      </c>
      <c r="AH127" s="4">
        <v>45453</v>
      </c>
    </row>
    <row r="128" spans="1:34" hidden="1" x14ac:dyDescent="0.25">
      <c r="A128" s="4">
        <v>45291</v>
      </c>
      <c r="B128" s="4">
        <v>44926</v>
      </c>
      <c r="C128" t="s">
        <v>362</v>
      </c>
      <c r="D128" t="s">
        <v>414</v>
      </c>
      <c r="E128" t="s">
        <v>363</v>
      </c>
      <c r="F128" t="s">
        <v>363</v>
      </c>
      <c r="G128" t="str">
        <f t="shared" si="1"/>
        <v>NY</v>
      </c>
      <c r="H128" s="1" t="s">
        <v>23</v>
      </c>
      <c r="I128" t="s">
        <v>24</v>
      </c>
      <c r="J128" t="s">
        <v>26</v>
      </c>
      <c r="K128" t="s">
        <v>35</v>
      </c>
      <c r="L128" t="s">
        <v>29</v>
      </c>
      <c r="M128" t="s">
        <v>23</v>
      </c>
      <c r="N128" t="s">
        <v>23</v>
      </c>
      <c r="O128" t="s">
        <v>23</v>
      </c>
      <c r="P128" t="s">
        <v>23</v>
      </c>
      <c r="Q128" t="s">
        <v>23</v>
      </c>
      <c r="R128" t="s">
        <v>23</v>
      </c>
      <c r="S128" t="s">
        <v>23</v>
      </c>
      <c r="T128" t="s">
        <v>23</v>
      </c>
      <c r="U128" t="s">
        <v>23</v>
      </c>
      <c r="V128" t="s">
        <v>23</v>
      </c>
      <c r="W128" t="s">
        <v>23</v>
      </c>
      <c r="X128">
        <v>2342359.08</v>
      </c>
      <c r="Y128">
        <v>144679.29999999999</v>
      </c>
      <c r="Z128">
        <v>144679.29999999999</v>
      </c>
      <c r="AA128">
        <v>0</v>
      </c>
      <c r="AB128">
        <v>0</v>
      </c>
      <c r="AC128">
        <v>0</v>
      </c>
      <c r="AD128">
        <v>0</v>
      </c>
      <c r="AE128">
        <v>0</v>
      </c>
      <c r="AF128">
        <v>0</v>
      </c>
      <c r="AG128">
        <v>0</v>
      </c>
      <c r="AH128" s="4">
        <v>45453</v>
      </c>
    </row>
    <row r="129" spans="1:34" hidden="1" x14ac:dyDescent="0.25">
      <c r="A129" s="4">
        <v>45291</v>
      </c>
      <c r="B129" s="4">
        <v>44926</v>
      </c>
      <c r="C129" t="s">
        <v>362</v>
      </c>
      <c r="D129" t="s">
        <v>414</v>
      </c>
      <c r="E129" t="s">
        <v>363</v>
      </c>
      <c r="F129" t="s">
        <v>363</v>
      </c>
      <c r="G129" t="str">
        <f t="shared" si="1"/>
        <v>NY</v>
      </c>
      <c r="H129" s="1" t="s">
        <v>23</v>
      </c>
      <c r="I129" t="s">
        <v>24</v>
      </c>
      <c r="J129" t="s">
        <v>26</v>
      </c>
      <c r="K129" t="s">
        <v>36</v>
      </c>
      <c r="L129" t="s">
        <v>56</v>
      </c>
      <c r="M129" t="s">
        <v>24</v>
      </c>
      <c r="N129" t="s">
        <v>23</v>
      </c>
      <c r="O129" t="s">
        <v>23</v>
      </c>
      <c r="P129" t="s">
        <v>23</v>
      </c>
      <c r="Q129" t="s">
        <v>23</v>
      </c>
      <c r="R129" t="s">
        <v>23</v>
      </c>
      <c r="S129" t="s">
        <v>23</v>
      </c>
      <c r="T129" t="s">
        <v>23</v>
      </c>
      <c r="U129" t="s">
        <v>23</v>
      </c>
      <c r="V129" t="s">
        <v>23</v>
      </c>
      <c r="W129" t="s">
        <v>23</v>
      </c>
      <c r="X129">
        <v>1141854515.3299999</v>
      </c>
      <c r="Y129">
        <v>333219744.61000001</v>
      </c>
      <c r="Z129">
        <v>0</v>
      </c>
      <c r="AA129">
        <v>0</v>
      </c>
      <c r="AB129">
        <v>0</v>
      </c>
      <c r="AC129">
        <v>0</v>
      </c>
      <c r="AD129">
        <v>0</v>
      </c>
      <c r="AE129">
        <v>0</v>
      </c>
      <c r="AF129">
        <v>0</v>
      </c>
      <c r="AG129">
        <v>0</v>
      </c>
      <c r="AH129" s="4">
        <v>45453</v>
      </c>
    </row>
    <row r="130" spans="1:34" ht="14.45" hidden="1" customHeight="1" x14ac:dyDescent="0.25">
      <c r="A130" s="4">
        <v>45291</v>
      </c>
      <c r="B130" s="4">
        <v>44926</v>
      </c>
      <c r="C130" t="s">
        <v>362</v>
      </c>
      <c r="D130" t="s">
        <v>414</v>
      </c>
      <c r="E130" t="s">
        <v>363</v>
      </c>
      <c r="F130" t="s">
        <v>363</v>
      </c>
      <c r="G130" t="str">
        <f t="shared" si="1"/>
        <v>NN</v>
      </c>
      <c r="H130" s="1" t="s">
        <v>23</v>
      </c>
      <c r="I130" t="s">
        <v>23</v>
      </c>
      <c r="J130" t="s">
        <v>26</v>
      </c>
      <c r="K130" t="s">
        <v>35</v>
      </c>
      <c r="L130" t="s">
        <v>29</v>
      </c>
      <c r="M130" t="s">
        <v>23</v>
      </c>
      <c r="N130" t="s">
        <v>23</v>
      </c>
      <c r="O130" t="s">
        <v>23</v>
      </c>
      <c r="P130" t="s">
        <v>23</v>
      </c>
      <c r="Q130" t="s">
        <v>23</v>
      </c>
      <c r="R130" t="s">
        <v>23</v>
      </c>
      <c r="S130" t="s">
        <v>23</v>
      </c>
      <c r="T130" t="s">
        <v>23</v>
      </c>
      <c r="U130" t="s">
        <v>23</v>
      </c>
      <c r="V130" t="s">
        <v>23</v>
      </c>
      <c r="W130" t="s">
        <v>23</v>
      </c>
      <c r="X130">
        <v>6115104.4299999997</v>
      </c>
      <c r="Y130">
        <v>-539270.64</v>
      </c>
      <c r="Z130">
        <v>-539270.64</v>
      </c>
      <c r="AA130">
        <v>0</v>
      </c>
      <c r="AB130">
        <v>0</v>
      </c>
      <c r="AC130">
        <v>0</v>
      </c>
      <c r="AD130">
        <v>0</v>
      </c>
      <c r="AE130">
        <v>0</v>
      </c>
      <c r="AF130">
        <v>0</v>
      </c>
      <c r="AG130">
        <v>0</v>
      </c>
      <c r="AH130" s="4">
        <v>45453</v>
      </c>
    </row>
    <row r="131" spans="1:34" ht="14.45" hidden="1" customHeight="1" x14ac:dyDescent="0.25">
      <c r="A131" s="4">
        <v>45291</v>
      </c>
      <c r="B131" s="4">
        <v>44926</v>
      </c>
      <c r="C131" t="s">
        <v>362</v>
      </c>
      <c r="D131" t="s">
        <v>414</v>
      </c>
      <c r="E131" t="s">
        <v>363</v>
      </c>
      <c r="F131" t="s">
        <v>363</v>
      </c>
      <c r="G131" t="str">
        <f t="shared" ref="G131:G163" si="2">CONCATENATE(H131,I131)</f>
        <v>NN</v>
      </c>
      <c r="H131" s="1" t="s">
        <v>23</v>
      </c>
      <c r="I131" t="s">
        <v>23</v>
      </c>
      <c r="J131" t="s">
        <v>22</v>
      </c>
      <c r="K131" t="s">
        <v>36</v>
      </c>
      <c r="L131" t="s">
        <v>56</v>
      </c>
      <c r="M131" t="s">
        <v>24</v>
      </c>
      <c r="N131" t="s">
        <v>23</v>
      </c>
      <c r="O131" t="s">
        <v>23</v>
      </c>
      <c r="P131" t="s">
        <v>23</v>
      </c>
      <c r="Q131" t="s">
        <v>23</v>
      </c>
      <c r="R131" t="s">
        <v>24</v>
      </c>
      <c r="S131" t="s">
        <v>23</v>
      </c>
      <c r="T131" t="s">
        <v>23</v>
      </c>
      <c r="U131" t="s">
        <v>23</v>
      </c>
      <c r="V131" t="s">
        <v>23</v>
      </c>
      <c r="W131" t="s">
        <v>23</v>
      </c>
      <c r="X131">
        <v>0.66</v>
      </c>
      <c r="Y131">
        <v>0</v>
      </c>
      <c r="Z131">
        <v>0</v>
      </c>
      <c r="AA131">
        <v>0</v>
      </c>
      <c r="AB131">
        <v>0</v>
      </c>
      <c r="AC131">
        <v>0</v>
      </c>
      <c r="AD131">
        <v>0</v>
      </c>
      <c r="AE131">
        <v>0</v>
      </c>
      <c r="AF131">
        <v>0</v>
      </c>
      <c r="AG131">
        <v>0</v>
      </c>
      <c r="AH131" s="4">
        <v>45453</v>
      </c>
    </row>
    <row r="132" spans="1:34" ht="14.45" hidden="1" customHeight="1" x14ac:dyDescent="0.25">
      <c r="A132" s="4">
        <v>45291</v>
      </c>
      <c r="B132" s="4">
        <v>44926</v>
      </c>
      <c r="C132" t="s">
        <v>362</v>
      </c>
      <c r="D132" t="s">
        <v>414</v>
      </c>
      <c r="E132" t="s">
        <v>363</v>
      </c>
      <c r="F132" t="s">
        <v>363</v>
      </c>
      <c r="G132" t="str">
        <f t="shared" si="2"/>
        <v>NN</v>
      </c>
      <c r="H132" s="1" t="s">
        <v>23</v>
      </c>
      <c r="I132" t="s">
        <v>23</v>
      </c>
      <c r="J132" t="s">
        <v>25</v>
      </c>
      <c r="K132" t="s">
        <v>36</v>
      </c>
      <c r="L132" t="s">
        <v>28</v>
      </c>
      <c r="M132" t="s">
        <v>24</v>
      </c>
      <c r="N132" t="s">
        <v>23</v>
      </c>
      <c r="O132" t="s">
        <v>23</v>
      </c>
      <c r="P132" t="s">
        <v>23</v>
      </c>
      <c r="Q132" t="s">
        <v>23</v>
      </c>
      <c r="R132" t="s">
        <v>23</v>
      </c>
      <c r="S132" t="s">
        <v>23</v>
      </c>
      <c r="T132" t="s">
        <v>23</v>
      </c>
      <c r="U132" t="s">
        <v>23</v>
      </c>
      <c r="V132" t="s">
        <v>23</v>
      </c>
      <c r="W132" t="s">
        <v>23</v>
      </c>
      <c r="X132">
        <v>52418637.25</v>
      </c>
      <c r="Y132">
        <v>-4493026.05</v>
      </c>
      <c r="Z132">
        <v>-864008.909415</v>
      </c>
      <c r="AA132">
        <v>0</v>
      </c>
      <c r="AB132">
        <v>0</v>
      </c>
      <c r="AC132">
        <v>0</v>
      </c>
      <c r="AD132">
        <v>0</v>
      </c>
      <c r="AE132">
        <v>0</v>
      </c>
      <c r="AF132">
        <v>0</v>
      </c>
      <c r="AG132">
        <v>0</v>
      </c>
      <c r="AH132" s="4">
        <v>45453</v>
      </c>
    </row>
    <row r="133" spans="1:34" hidden="1" x14ac:dyDescent="0.25">
      <c r="A133" s="4">
        <v>45291</v>
      </c>
      <c r="B133" s="4">
        <v>44926</v>
      </c>
      <c r="C133" t="s">
        <v>362</v>
      </c>
      <c r="D133" t="s">
        <v>414</v>
      </c>
      <c r="E133" t="s">
        <v>363</v>
      </c>
      <c r="F133" t="s">
        <v>363</v>
      </c>
      <c r="G133" t="str">
        <f t="shared" si="2"/>
        <v>YN</v>
      </c>
      <c r="H133" s="1" t="s">
        <v>24</v>
      </c>
      <c r="I133" t="s">
        <v>23</v>
      </c>
      <c r="J133" t="s">
        <v>26</v>
      </c>
      <c r="K133" t="s">
        <v>36</v>
      </c>
      <c r="L133" t="s">
        <v>29</v>
      </c>
      <c r="M133" t="s">
        <v>23</v>
      </c>
      <c r="N133" t="s">
        <v>23</v>
      </c>
      <c r="O133" t="s">
        <v>23</v>
      </c>
      <c r="P133" t="s">
        <v>23</v>
      </c>
      <c r="Q133" t="s">
        <v>23</v>
      </c>
      <c r="R133" t="s">
        <v>23</v>
      </c>
      <c r="S133" t="s">
        <v>23</v>
      </c>
      <c r="T133" t="s">
        <v>23</v>
      </c>
      <c r="U133" t="s">
        <v>24</v>
      </c>
      <c r="V133" t="s">
        <v>23</v>
      </c>
      <c r="W133" t="s">
        <v>23</v>
      </c>
      <c r="X133">
        <v>13430262.960000001</v>
      </c>
      <c r="Y133">
        <v>13430262.960000001</v>
      </c>
      <c r="Z133">
        <v>13430262.960000001</v>
      </c>
      <c r="AA133">
        <v>0</v>
      </c>
      <c r="AB133">
        <v>0</v>
      </c>
      <c r="AC133">
        <v>0</v>
      </c>
      <c r="AD133">
        <v>0</v>
      </c>
      <c r="AE133">
        <v>0</v>
      </c>
      <c r="AF133">
        <v>0</v>
      </c>
      <c r="AG133">
        <v>0</v>
      </c>
      <c r="AH133" s="4">
        <v>45453</v>
      </c>
    </row>
    <row r="134" spans="1:34" hidden="1" x14ac:dyDescent="0.25">
      <c r="A134" s="4">
        <v>45291</v>
      </c>
      <c r="B134" s="4">
        <v>44926</v>
      </c>
      <c r="C134" t="s">
        <v>362</v>
      </c>
      <c r="D134" t="s">
        <v>414</v>
      </c>
      <c r="E134" t="s">
        <v>363</v>
      </c>
      <c r="F134" t="s">
        <v>363</v>
      </c>
      <c r="G134" t="str">
        <f t="shared" si="2"/>
        <v>NY</v>
      </c>
      <c r="H134" s="1" t="s">
        <v>23</v>
      </c>
      <c r="I134" t="s">
        <v>24</v>
      </c>
      <c r="J134" t="s">
        <v>22</v>
      </c>
      <c r="K134" t="s">
        <v>36</v>
      </c>
      <c r="L134" t="s">
        <v>27</v>
      </c>
      <c r="M134" t="s">
        <v>23</v>
      </c>
      <c r="N134" t="s">
        <v>23</v>
      </c>
      <c r="O134" t="s">
        <v>23</v>
      </c>
      <c r="P134" t="s">
        <v>23</v>
      </c>
      <c r="Q134" t="s">
        <v>23</v>
      </c>
      <c r="R134" t="s">
        <v>23</v>
      </c>
      <c r="S134" t="s">
        <v>23</v>
      </c>
      <c r="T134" t="s">
        <v>23</v>
      </c>
      <c r="U134" t="s">
        <v>23</v>
      </c>
      <c r="V134" t="s">
        <v>24</v>
      </c>
      <c r="W134" t="s">
        <v>23</v>
      </c>
      <c r="X134">
        <v>10601461042.049999</v>
      </c>
      <c r="Y134">
        <v>3412880642.0799999</v>
      </c>
      <c r="Z134">
        <v>0</v>
      </c>
      <c r="AA134">
        <v>0</v>
      </c>
      <c r="AB134">
        <v>0</v>
      </c>
      <c r="AC134">
        <v>0</v>
      </c>
      <c r="AD134">
        <v>0</v>
      </c>
      <c r="AE134">
        <v>0</v>
      </c>
      <c r="AF134">
        <v>0</v>
      </c>
      <c r="AG134">
        <v>0</v>
      </c>
      <c r="AH134" s="4">
        <v>45453</v>
      </c>
    </row>
    <row r="135" spans="1:34" ht="14.45" hidden="1" customHeight="1" x14ac:dyDescent="0.25">
      <c r="A135" s="4">
        <v>45291</v>
      </c>
      <c r="B135" s="4">
        <v>44926</v>
      </c>
      <c r="C135" t="s">
        <v>362</v>
      </c>
      <c r="D135" t="s">
        <v>414</v>
      </c>
      <c r="E135" t="s">
        <v>363</v>
      </c>
      <c r="F135" t="s">
        <v>363</v>
      </c>
      <c r="G135" t="str">
        <f t="shared" si="2"/>
        <v>NN</v>
      </c>
      <c r="H135" s="1" t="s">
        <v>23</v>
      </c>
      <c r="I135" t="s">
        <v>23</v>
      </c>
      <c r="J135" t="s">
        <v>22</v>
      </c>
      <c r="K135" t="s">
        <v>35</v>
      </c>
      <c r="L135" t="s">
        <v>55</v>
      </c>
      <c r="M135" t="s">
        <v>23</v>
      </c>
      <c r="N135" t="s">
        <v>23</v>
      </c>
      <c r="O135" t="s">
        <v>23</v>
      </c>
      <c r="P135" t="s">
        <v>23</v>
      </c>
      <c r="Q135" t="s">
        <v>23</v>
      </c>
      <c r="R135" t="s">
        <v>23</v>
      </c>
      <c r="S135" t="s">
        <v>23</v>
      </c>
      <c r="T135" t="s">
        <v>23</v>
      </c>
      <c r="U135" t="s">
        <v>23</v>
      </c>
      <c r="V135" t="s">
        <v>23</v>
      </c>
      <c r="W135" t="s">
        <v>23</v>
      </c>
      <c r="X135">
        <v>40412274.729999997</v>
      </c>
      <c r="Y135">
        <v>-12093313.98</v>
      </c>
      <c r="Z135">
        <v>0</v>
      </c>
      <c r="AA135">
        <v>0</v>
      </c>
      <c r="AB135">
        <v>0</v>
      </c>
      <c r="AC135">
        <v>0</v>
      </c>
      <c r="AD135">
        <v>0</v>
      </c>
      <c r="AE135">
        <v>0</v>
      </c>
      <c r="AF135">
        <v>0</v>
      </c>
      <c r="AG135">
        <v>0</v>
      </c>
      <c r="AH135" s="4">
        <v>45453</v>
      </c>
    </row>
    <row r="136" spans="1:34" hidden="1" x14ac:dyDescent="0.25">
      <c r="A136" s="4">
        <v>45291</v>
      </c>
      <c r="B136" s="4">
        <v>44926</v>
      </c>
      <c r="C136" t="s">
        <v>362</v>
      </c>
      <c r="D136" t="s">
        <v>414</v>
      </c>
      <c r="E136" t="s">
        <v>363</v>
      </c>
      <c r="F136" t="s">
        <v>363</v>
      </c>
      <c r="G136" t="str">
        <f t="shared" si="2"/>
        <v>NY</v>
      </c>
      <c r="H136" s="1" t="s">
        <v>23</v>
      </c>
      <c r="I136" t="s">
        <v>24</v>
      </c>
      <c r="J136" t="s">
        <v>22</v>
      </c>
      <c r="K136" t="s">
        <v>35</v>
      </c>
      <c r="L136" t="s">
        <v>56</v>
      </c>
      <c r="M136" t="s">
        <v>23</v>
      </c>
      <c r="N136" t="s">
        <v>23</v>
      </c>
      <c r="O136" t="s">
        <v>23</v>
      </c>
      <c r="P136" t="s">
        <v>23</v>
      </c>
      <c r="Q136" t="s">
        <v>23</v>
      </c>
      <c r="R136" t="s">
        <v>23</v>
      </c>
      <c r="S136" t="s">
        <v>23</v>
      </c>
      <c r="T136" t="s">
        <v>23</v>
      </c>
      <c r="U136" t="s">
        <v>23</v>
      </c>
      <c r="V136" t="s">
        <v>23</v>
      </c>
      <c r="W136" t="s">
        <v>23</v>
      </c>
      <c r="X136">
        <v>242615179.38999999</v>
      </c>
      <c r="Y136">
        <v>33132506.989999998</v>
      </c>
      <c r="Z136">
        <v>0</v>
      </c>
      <c r="AA136">
        <v>0</v>
      </c>
      <c r="AB136">
        <v>0</v>
      </c>
      <c r="AC136">
        <v>0</v>
      </c>
      <c r="AD136">
        <v>0</v>
      </c>
      <c r="AE136">
        <v>0</v>
      </c>
      <c r="AF136">
        <v>0</v>
      </c>
      <c r="AG136">
        <v>0</v>
      </c>
      <c r="AH136" s="4">
        <v>45453</v>
      </c>
    </row>
    <row r="137" spans="1:34" ht="14.45" hidden="1" customHeight="1" x14ac:dyDescent="0.25">
      <c r="A137" s="4">
        <v>45291</v>
      </c>
      <c r="B137" s="4">
        <v>44926</v>
      </c>
      <c r="C137" t="s">
        <v>362</v>
      </c>
      <c r="D137" t="s">
        <v>414</v>
      </c>
      <c r="E137" t="s">
        <v>363</v>
      </c>
      <c r="F137" t="s">
        <v>363</v>
      </c>
      <c r="G137" t="str">
        <f t="shared" si="2"/>
        <v>NN</v>
      </c>
      <c r="H137" s="1" t="s">
        <v>23</v>
      </c>
      <c r="I137" t="s">
        <v>23</v>
      </c>
      <c r="J137" t="s">
        <v>26</v>
      </c>
      <c r="K137" t="s">
        <v>36</v>
      </c>
      <c r="L137" t="s">
        <v>27</v>
      </c>
      <c r="M137" t="s">
        <v>23</v>
      </c>
      <c r="N137" t="s">
        <v>23</v>
      </c>
      <c r="O137" t="s">
        <v>23</v>
      </c>
      <c r="P137" t="s">
        <v>23</v>
      </c>
      <c r="Q137" t="s">
        <v>23</v>
      </c>
      <c r="R137" t="s">
        <v>23</v>
      </c>
      <c r="S137" t="s">
        <v>24</v>
      </c>
      <c r="T137" t="s">
        <v>23</v>
      </c>
      <c r="U137" t="s">
        <v>23</v>
      </c>
      <c r="V137" t="s">
        <v>23</v>
      </c>
      <c r="W137" t="s">
        <v>23</v>
      </c>
      <c r="X137">
        <v>85029688.829999998</v>
      </c>
      <c r="Y137">
        <v>-14915097.34</v>
      </c>
      <c r="Z137">
        <v>0</v>
      </c>
      <c r="AA137">
        <v>0</v>
      </c>
      <c r="AB137">
        <v>0</v>
      </c>
      <c r="AC137">
        <v>0</v>
      </c>
      <c r="AD137">
        <v>0</v>
      </c>
      <c r="AE137">
        <v>0</v>
      </c>
      <c r="AF137">
        <v>0</v>
      </c>
      <c r="AG137">
        <v>0</v>
      </c>
      <c r="AH137" s="4">
        <v>45453</v>
      </c>
    </row>
    <row r="138" spans="1:34" hidden="1" x14ac:dyDescent="0.25">
      <c r="A138" s="4">
        <v>45291</v>
      </c>
      <c r="B138" s="4">
        <v>44926</v>
      </c>
      <c r="C138" t="s">
        <v>362</v>
      </c>
      <c r="D138" t="s">
        <v>414</v>
      </c>
      <c r="E138" t="s">
        <v>363</v>
      </c>
      <c r="F138" t="s">
        <v>363</v>
      </c>
      <c r="G138" t="str">
        <f t="shared" si="2"/>
        <v>YN</v>
      </c>
      <c r="H138" s="1" t="s">
        <v>24</v>
      </c>
      <c r="I138" t="s">
        <v>23</v>
      </c>
      <c r="J138" t="s">
        <v>26</v>
      </c>
      <c r="K138" t="s">
        <v>36</v>
      </c>
      <c r="L138" t="s">
        <v>29</v>
      </c>
      <c r="M138" t="s">
        <v>23</v>
      </c>
      <c r="N138" t="s">
        <v>23</v>
      </c>
      <c r="O138" t="s">
        <v>24</v>
      </c>
      <c r="P138" t="s">
        <v>23</v>
      </c>
      <c r="Q138" t="s">
        <v>23</v>
      </c>
      <c r="R138" t="s">
        <v>23</v>
      </c>
      <c r="S138" t="s">
        <v>23</v>
      </c>
      <c r="T138" t="s">
        <v>23</v>
      </c>
      <c r="U138" t="s">
        <v>24</v>
      </c>
      <c r="V138" t="s">
        <v>23</v>
      </c>
      <c r="W138" t="s">
        <v>23</v>
      </c>
      <c r="X138">
        <v>12241210.439999999</v>
      </c>
      <c r="Y138">
        <v>12241210.439999999</v>
      </c>
      <c r="Z138">
        <v>12241210.439999999</v>
      </c>
      <c r="AA138">
        <v>0</v>
      </c>
      <c r="AB138">
        <v>0</v>
      </c>
      <c r="AC138">
        <v>0</v>
      </c>
      <c r="AD138">
        <v>0</v>
      </c>
      <c r="AE138">
        <v>0</v>
      </c>
      <c r="AF138">
        <v>0</v>
      </c>
      <c r="AG138">
        <v>0</v>
      </c>
      <c r="AH138" s="4">
        <v>45453</v>
      </c>
    </row>
    <row r="139" spans="1:34" ht="14.45" hidden="1" customHeight="1" x14ac:dyDescent="0.25">
      <c r="A139" s="4">
        <v>45291</v>
      </c>
      <c r="B139" s="4">
        <v>44926</v>
      </c>
      <c r="C139" t="s">
        <v>362</v>
      </c>
      <c r="D139" t="s">
        <v>414</v>
      </c>
      <c r="E139" t="s">
        <v>363</v>
      </c>
      <c r="F139" t="s">
        <v>363</v>
      </c>
      <c r="G139" t="str">
        <f t="shared" si="2"/>
        <v>NN</v>
      </c>
      <c r="H139" s="1" t="s">
        <v>23</v>
      </c>
      <c r="I139" t="s">
        <v>23</v>
      </c>
      <c r="J139" t="s">
        <v>26</v>
      </c>
      <c r="K139" t="s">
        <v>35</v>
      </c>
      <c r="L139" t="s">
        <v>55</v>
      </c>
      <c r="M139" t="s">
        <v>23</v>
      </c>
      <c r="N139" t="s">
        <v>23</v>
      </c>
      <c r="O139" t="s">
        <v>23</v>
      </c>
      <c r="P139" t="s">
        <v>23</v>
      </c>
      <c r="Q139" t="s">
        <v>23</v>
      </c>
      <c r="R139" t="s">
        <v>23</v>
      </c>
      <c r="S139" t="s">
        <v>23</v>
      </c>
      <c r="T139" t="s">
        <v>23</v>
      </c>
      <c r="U139" t="s">
        <v>23</v>
      </c>
      <c r="V139" t="s">
        <v>23</v>
      </c>
      <c r="W139" t="s">
        <v>23</v>
      </c>
      <c r="X139">
        <v>244454700.65000001</v>
      </c>
      <c r="Y139">
        <v>-51267604.289999999</v>
      </c>
      <c r="Z139">
        <v>343285.72</v>
      </c>
      <c r="AA139">
        <v>0</v>
      </c>
      <c r="AB139">
        <v>0</v>
      </c>
      <c r="AC139">
        <v>0</v>
      </c>
      <c r="AD139">
        <v>0</v>
      </c>
      <c r="AE139">
        <v>0</v>
      </c>
      <c r="AF139">
        <v>0</v>
      </c>
      <c r="AG139">
        <v>0</v>
      </c>
      <c r="AH139" s="4">
        <v>45453</v>
      </c>
    </row>
    <row r="140" spans="1:34" hidden="1" x14ac:dyDescent="0.25">
      <c r="A140" s="4">
        <v>45291</v>
      </c>
      <c r="B140" s="4">
        <v>44926</v>
      </c>
      <c r="C140" t="s">
        <v>362</v>
      </c>
      <c r="D140" t="s">
        <v>414</v>
      </c>
      <c r="E140" t="s">
        <v>363</v>
      </c>
      <c r="F140" t="s">
        <v>363</v>
      </c>
      <c r="G140" t="str">
        <f t="shared" si="2"/>
        <v>NY</v>
      </c>
      <c r="H140" s="1" t="s">
        <v>23</v>
      </c>
      <c r="I140" t="s">
        <v>24</v>
      </c>
      <c r="J140" t="s">
        <v>26</v>
      </c>
      <c r="K140" t="s">
        <v>35</v>
      </c>
      <c r="L140" t="s">
        <v>55</v>
      </c>
      <c r="M140" t="s">
        <v>23</v>
      </c>
      <c r="N140" t="s">
        <v>23</v>
      </c>
      <c r="O140" t="s">
        <v>23</v>
      </c>
      <c r="P140" t="s">
        <v>23</v>
      </c>
      <c r="Q140" t="s">
        <v>23</v>
      </c>
      <c r="R140" t="s">
        <v>23</v>
      </c>
      <c r="S140" t="s">
        <v>23</v>
      </c>
      <c r="T140" t="s">
        <v>23</v>
      </c>
      <c r="U140" t="s">
        <v>23</v>
      </c>
      <c r="V140" t="s">
        <v>23</v>
      </c>
      <c r="W140" t="s">
        <v>23</v>
      </c>
      <c r="X140">
        <v>37233769.979999997</v>
      </c>
      <c r="Y140">
        <v>2667152.92</v>
      </c>
      <c r="Z140">
        <v>0</v>
      </c>
      <c r="AA140">
        <v>0</v>
      </c>
      <c r="AB140">
        <v>0</v>
      </c>
      <c r="AC140">
        <v>0</v>
      </c>
      <c r="AD140">
        <v>0</v>
      </c>
      <c r="AE140">
        <v>0</v>
      </c>
      <c r="AF140">
        <v>0</v>
      </c>
      <c r="AG140">
        <v>0</v>
      </c>
      <c r="AH140" s="4">
        <v>45453</v>
      </c>
    </row>
    <row r="141" spans="1:34" ht="14.45" hidden="1" customHeight="1" x14ac:dyDescent="0.25">
      <c r="A141" s="4">
        <v>45291</v>
      </c>
      <c r="B141" s="4">
        <v>44926</v>
      </c>
      <c r="C141" t="s">
        <v>362</v>
      </c>
      <c r="D141" t="s">
        <v>414</v>
      </c>
      <c r="E141" t="s">
        <v>363</v>
      </c>
      <c r="F141" t="s">
        <v>363</v>
      </c>
      <c r="G141" t="str">
        <f t="shared" si="2"/>
        <v>NN</v>
      </c>
      <c r="H141" s="1" t="s">
        <v>23</v>
      </c>
      <c r="I141" t="s">
        <v>23</v>
      </c>
      <c r="J141" t="s">
        <v>22</v>
      </c>
      <c r="K141" t="s">
        <v>36</v>
      </c>
      <c r="L141" t="s">
        <v>55</v>
      </c>
      <c r="M141" t="s">
        <v>23</v>
      </c>
      <c r="N141" t="s">
        <v>23</v>
      </c>
      <c r="O141" t="s">
        <v>23</v>
      </c>
      <c r="P141" t="s">
        <v>23</v>
      </c>
      <c r="Q141" t="s">
        <v>23</v>
      </c>
      <c r="R141" t="s">
        <v>23</v>
      </c>
      <c r="S141" t="s">
        <v>23</v>
      </c>
      <c r="T141" t="s">
        <v>23</v>
      </c>
      <c r="U141" t="s">
        <v>23</v>
      </c>
      <c r="V141" t="s">
        <v>23</v>
      </c>
      <c r="W141" t="s">
        <v>23</v>
      </c>
      <c r="X141">
        <v>19965419.100000001</v>
      </c>
      <c r="Y141">
        <v>-59413.84</v>
      </c>
      <c r="Z141">
        <v>0</v>
      </c>
      <c r="AA141">
        <v>0</v>
      </c>
      <c r="AB141">
        <v>0</v>
      </c>
      <c r="AC141">
        <v>0</v>
      </c>
      <c r="AD141">
        <v>0</v>
      </c>
      <c r="AE141">
        <v>0</v>
      </c>
      <c r="AF141">
        <v>0</v>
      </c>
      <c r="AG141">
        <v>0</v>
      </c>
      <c r="AH141" s="4">
        <v>45453</v>
      </c>
    </row>
    <row r="142" spans="1:34" ht="14.45" hidden="1" customHeight="1" x14ac:dyDescent="0.25">
      <c r="A142" s="4">
        <v>45291</v>
      </c>
      <c r="B142" s="4">
        <v>44926</v>
      </c>
      <c r="C142" t="s">
        <v>362</v>
      </c>
      <c r="D142" t="s">
        <v>414</v>
      </c>
      <c r="E142" t="s">
        <v>363</v>
      </c>
      <c r="F142" t="s">
        <v>363</v>
      </c>
      <c r="G142" t="str">
        <f t="shared" si="2"/>
        <v>NN</v>
      </c>
      <c r="H142" s="1" t="s">
        <v>23</v>
      </c>
      <c r="I142" t="s">
        <v>23</v>
      </c>
      <c r="J142" t="s">
        <v>26</v>
      </c>
      <c r="K142" t="s">
        <v>36</v>
      </c>
      <c r="L142" t="s">
        <v>56</v>
      </c>
      <c r="M142" t="s">
        <v>23</v>
      </c>
      <c r="N142" t="s">
        <v>23</v>
      </c>
      <c r="O142" t="s">
        <v>23</v>
      </c>
      <c r="P142" t="s">
        <v>24</v>
      </c>
      <c r="Q142" t="s">
        <v>23</v>
      </c>
      <c r="R142" t="s">
        <v>23</v>
      </c>
      <c r="S142" t="s">
        <v>23</v>
      </c>
      <c r="T142" t="s">
        <v>23</v>
      </c>
      <c r="U142" t="s">
        <v>23</v>
      </c>
      <c r="V142" t="s">
        <v>23</v>
      </c>
      <c r="W142" t="s">
        <v>24</v>
      </c>
      <c r="X142">
        <v>415241047.89999998</v>
      </c>
      <c r="Y142">
        <v>-57307230.749999903</v>
      </c>
      <c r="Z142">
        <v>0</v>
      </c>
      <c r="AA142">
        <v>0</v>
      </c>
      <c r="AB142">
        <v>0</v>
      </c>
      <c r="AC142">
        <v>0</v>
      </c>
      <c r="AD142">
        <v>0</v>
      </c>
      <c r="AE142">
        <v>0</v>
      </c>
      <c r="AF142">
        <v>0</v>
      </c>
      <c r="AG142">
        <v>0</v>
      </c>
      <c r="AH142" s="4">
        <v>45453</v>
      </c>
    </row>
    <row r="143" spans="1:34" hidden="1" x14ac:dyDescent="0.25">
      <c r="A143" s="4">
        <v>45291</v>
      </c>
      <c r="B143" s="4">
        <v>44926</v>
      </c>
      <c r="C143" t="s">
        <v>362</v>
      </c>
      <c r="D143" t="s">
        <v>414</v>
      </c>
      <c r="E143" t="s">
        <v>363</v>
      </c>
      <c r="F143" t="s">
        <v>363</v>
      </c>
      <c r="G143" t="str">
        <f t="shared" si="2"/>
        <v>YN</v>
      </c>
      <c r="H143" s="1" t="s">
        <v>24</v>
      </c>
      <c r="I143" t="s">
        <v>23</v>
      </c>
      <c r="J143" t="s">
        <v>26</v>
      </c>
      <c r="K143" t="s">
        <v>36</v>
      </c>
      <c r="L143" t="s">
        <v>55</v>
      </c>
      <c r="M143" t="s">
        <v>23</v>
      </c>
      <c r="N143" t="s">
        <v>23</v>
      </c>
      <c r="O143" t="s">
        <v>23</v>
      </c>
      <c r="P143" t="s">
        <v>23</v>
      </c>
      <c r="Q143" t="s">
        <v>23</v>
      </c>
      <c r="R143" t="s">
        <v>23</v>
      </c>
      <c r="S143" t="s">
        <v>23</v>
      </c>
      <c r="T143" t="s">
        <v>23</v>
      </c>
      <c r="U143" t="s">
        <v>24</v>
      </c>
      <c r="V143" t="s">
        <v>23</v>
      </c>
      <c r="W143" t="s">
        <v>23</v>
      </c>
      <c r="X143">
        <v>276795.03999999998</v>
      </c>
      <c r="Y143">
        <v>276795.03999999998</v>
      </c>
      <c r="Z143">
        <v>276795.03999999998</v>
      </c>
      <c r="AA143">
        <v>0</v>
      </c>
      <c r="AB143">
        <v>0</v>
      </c>
      <c r="AC143">
        <v>0</v>
      </c>
      <c r="AD143">
        <v>0</v>
      </c>
      <c r="AE143">
        <v>0</v>
      </c>
      <c r="AF143">
        <v>0</v>
      </c>
      <c r="AG143">
        <v>0</v>
      </c>
      <c r="AH143" s="4">
        <v>45453</v>
      </c>
    </row>
    <row r="144" spans="1:34" x14ac:dyDescent="0.25">
      <c r="A144" s="4">
        <v>45291</v>
      </c>
      <c r="B144" s="4">
        <v>44926</v>
      </c>
      <c r="C144" t="s">
        <v>362</v>
      </c>
      <c r="D144" t="s">
        <v>414</v>
      </c>
      <c r="E144" t="s">
        <v>363</v>
      </c>
      <c r="F144" t="s">
        <v>363</v>
      </c>
      <c r="G144" t="str">
        <f t="shared" si="2"/>
        <v>YN</v>
      </c>
      <c r="H144" s="1" t="s">
        <v>24</v>
      </c>
      <c r="I144" t="s">
        <v>23</v>
      </c>
      <c r="J144" t="s">
        <v>361</v>
      </c>
      <c r="K144" t="s">
        <v>36</v>
      </c>
      <c r="L144" t="s">
        <v>55</v>
      </c>
      <c r="M144" t="s">
        <v>23</v>
      </c>
      <c r="N144" t="s">
        <v>23</v>
      </c>
      <c r="O144" t="s">
        <v>23</v>
      </c>
      <c r="P144" t="s">
        <v>23</v>
      </c>
      <c r="Q144" t="s">
        <v>23</v>
      </c>
      <c r="R144" t="s">
        <v>23</v>
      </c>
      <c r="S144" t="s">
        <v>23</v>
      </c>
      <c r="T144" t="s">
        <v>23</v>
      </c>
      <c r="U144" t="s">
        <v>23</v>
      </c>
      <c r="V144" t="s">
        <v>23</v>
      </c>
      <c r="W144" t="s">
        <v>24</v>
      </c>
      <c r="X144">
        <v>992250</v>
      </c>
      <c r="Y144">
        <v>992250</v>
      </c>
      <c r="Z144">
        <v>0</v>
      </c>
      <c r="AA144">
        <v>0</v>
      </c>
      <c r="AB144">
        <v>0</v>
      </c>
      <c r="AC144">
        <v>0</v>
      </c>
      <c r="AD144">
        <v>0</v>
      </c>
      <c r="AE144">
        <v>0</v>
      </c>
      <c r="AF144">
        <v>0</v>
      </c>
      <c r="AG144">
        <v>0</v>
      </c>
      <c r="AH144" s="4">
        <v>45453</v>
      </c>
    </row>
    <row r="145" spans="1:34" ht="14.45" hidden="1" customHeight="1" x14ac:dyDescent="0.25">
      <c r="A145" s="4">
        <v>45291</v>
      </c>
      <c r="B145" s="4">
        <v>44926</v>
      </c>
      <c r="C145" t="s">
        <v>362</v>
      </c>
      <c r="D145" t="s">
        <v>414</v>
      </c>
      <c r="E145" t="s">
        <v>363</v>
      </c>
      <c r="F145" t="s">
        <v>363</v>
      </c>
      <c r="G145" t="str">
        <f t="shared" si="2"/>
        <v>NN</v>
      </c>
      <c r="H145" s="1" t="s">
        <v>23</v>
      </c>
      <c r="I145" t="s">
        <v>23</v>
      </c>
      <c r="J145" t="s">
        <v>25</v>
      </c>
      <c r="K145" t="s">
        <v>36</v>
      </c>
      <c r="L145" t="s">
        <v>55</v>
      </c>
      <c r="M145" t="s">
        <v>24</v>
      </c>
      <c r="N145" t="s">
        <v>23</v>
      </c>
      <c r="O145" t="s">
        <v>23</v>
      </c>
      <c r="P145" t="s">
        <v>23</v>
      </c>
      <c r="Q145" t="s">
        <v>23</v>
      </c>
      <c r="R145" t="s">
        <v>23</v>
      </c>
      <c r="S145" t="s">
        <v>23</v>
      </c>
      <c r="T145" t="s">
        <v>23</v>
      </c>
      <c r="U145" t="s">
        <v>23</v>
      </c>
      <c r="V145" t="s">
        <v>23</v>
      </c>
      <c r="W145" t="s">
        <v>23</v>
      </c>
      <c r="X145">
        <v>1225159.69</v>
      </c>
      <c r="Y145">
        <v>-975672.37</v>
      </c>
      <c r="Z145">
        <v>-975672.37</v>
      </c>
      <c r="AA145">
        <v>0</v>
      </c>
      <c r="AB145">
        <v>0</v>
      </c>
      <c r="AC145">
        <v>0</v>
      </c>
      <c r="AD145">
        <v>-70248.410640000002</v>
      </c>
      <c r="AE145">
        <v>0</v>
      </c>
      <c r="AF145">
        <v>0</v>
      </c>
      <c r="AG145">
        <v>0</v>
      </c>
      <c r="AH145" s="4">
        <v>45453</v>
      </c>
    </row>
    <row r="146" spans="1:34" hidden="1" x14ac:dyDescent="0.25">
      <c r="A146" s="4">
        <v>45291</v>
      </c>
      <c r="B146" s="4">
        <v>44926</v>
      </c>
      <c r="C146" t="s">
        <v>362</v>
      </c>
      <c r="D146" t="s">
        <v>414</v>
      </c>
      <c r="E146" t="s">
        <v>363</v>
      </c>
      <c r="F146" t="s">
        <v>363</v>
      </c>
      <c r="G146" t="str">
        <f t="shared" si="2"/>
        <v>YN</v>
      </c>
      <c r="H146" s="1" t="s">
        <v>24</v>
      </c>
      <c r="I146" t="s">
        <v>23</v>
      </c>
      <c r="J146" t="s">
        <v>26</v>
      </c>
      <c r="K146" t="s">
        <v>35</v>
      </c>
      <c r="L146" t="s">
        <v>29</v>
      </c>
      <c r="M146" t="s">
        <v>23</v>
      </c>
      <c r="N146" t="s">
        <v>23</v>
      </c>
      <c r="O146" t="s">
        <v>24</v>
      </c>
      <c r="P146" t="s">
        <v>23</v>
      </c>
      <c r="Q146" t="s">
        <v>23</v>
      </c>
      <c r="R146" t="s">
        <v>23</v>
      </c>
      <c r="S146" t="s">
        <v>23</v>
      </c>
      <c r="T146" t="s">
        <v>23</v>
      </c>
      <c r="U146" t="s">
        <v>23</v>
      </c>
      <c r="V146" t="s">
        <v>23</v>
      </c>
      <c r="W146" t="s">
        <v>23</v>
      </c>
      <c r="X146">
        <v>9358559.5</v>
      </c>
      <c r="Y146">
        <v>9358559.5</v>
      </c>
      <c r="Z146">
        <v>9358559.5</v>
      </c>
      <c r="AA146">
        <v>799084.46</v>
      </c>
      <c r="AB146">
        <v>0</v>
      </c>
      <c r="AC146">
        <v>0</v>
      </c>
      <c r="AD146">
        <v>0</v>
      </c>
      <c r="AE146">
        <v>0</v>
      </c>
      <c r="AF146">
        <v>0</v>
      </c>
      <c r="AG146">
        <v>0</v>
      </c>
      <c r="AH146" s="4">
        <v>45453</v>
      </c>
    </row>
    <row r="147" spans="1:34" ht="14.45" hidden="1" customHeight="1" x14ac:dyDescent="0.25">
      <c r="A147" s="4">
        <v>45291</v>
      </c>
      <c r="B147" s="4">
        <v>44926</v>
      </c>
      <c r="C147" t="s">
        <v>362</v>
      </c>
      <c r="D147" t="s">
        <v>414</v>
      </c>
      <c r="E147" t="s">
        <v>363</v>
      </c>
      <c r="F147" t="s">
        <v>363</v>
      </c>
      <c r="G147" t="str">
        <f t="shared" si="2"/>
        <v>NN</v>
      </c>
      <c r="H147" s="1" t="s">
        <v>23</v>
      </c>
      <c r="I147" t="s">
        <v>23</v>
      </c>
      <c r="J147" t="s">
        <v>361</v>
      </c>
      <c r="K147" t="s">
        <v>36</v>
      </c>
      <c r="L147" t="s">
        <v>55</v>
      </c>
      <c r="M147" t="s">
        <v>24</v>
      </c>
      <c r="N147" t="s">
        <v>23</v>
      </c>
      <c r="O147" t="s">
        <v>23</v>
      </c>
      <c r="P147" t="s">
        <v>23</v>
      </c>
      <c r="Q147" t="s">
        <v>23</v>
      </c>
      <c r="R147" t="s">
        <v>23</v>
      </c>
      <c r="S147" t="s">
        <v>23</v>
      </c>
      <c r="T147" t="s">
        <v>23</v>
      </c>
      <c r="U147" t="s">
        <v>23</v>
      </c>
      <c r="V147" t="s">
        <v>23</v>
      </c>
      <c r="W147" t="s">
        <v>23</v>
      </c>
      <c r="X147">
        <v>3001234.73</v>
      </c>
      <c r="Y147">
        <v>-5490.87</v>
      </c>
      <c r="Z147">
        <v>-59.301395999999997</v>
      </c>
      <c r="AA147">
        <v>-10.432653</v>
      </c>
      <c r="AB147">
        <v>0</v>
      </c>
      <c r="AC147">
        <v>0</v>
      </c>
      <c r="AD147">
        <v>0</v>
      </c>
      <c r="AE147">
        <v>0</v>
      </c>
      <c r="AF147">
        <v>0</v>
      </c>
      <c r="AG147">
        <v>0</v>
      </c>
      <c r="AH147" s="4">
        <v>45453</v>
      </c>
    </row>
    <row r="148" spans="1:34" hidden="1" x14ac:dyDescent="0.25">
      <c r="A148" s="4">
        <v>45291</v>
      </c>
      <c r="B148" s="4">
        <v>44926</v>
      </c>
      <c r="C148" t="s">
        <v>362</v>
      </c>
      <c r="D148" t="s">
        <v>414</v>
      </c>
      <c r="E148" t="s">
        <v>363</v>
      </c>
      <c r="F148" t="s">
        <v>363</v>
      </c>
      <c r="G148" t="str">
        <f t="shared" si="2"/>
        <v>NY</v>
      </c>
      <c r="H148" s="1" t="s">
        <v>23</v>
      </c>
      <c r="I148" t="s">
        <v>24</v>
      </c>
      <c r="J148" t="s">
        <v>22</v>
      </c>
      <c r="K148" t="s">
        <v>36</v>
      </c>
      <c r="L148" t="s">
        <v>55</v>
      </c>
      <c r="M148" t="s">
        <v>24</v>
      </c>
      <c r="N148" t="s">
        <v>23</v>
      </c>
      <c r="O148" t="s">
        <v>23</v>
      </c>
      <c r="P148" t="s">
        <v>23</v>
      </c>
      <c r="Q148" t="s">
        <v>23</v>
      </c>
      <c r="R148" t="s">
        <v>23</v>
      </c>
      <c r="S148" t="s">
        <v>23</v>
      </c>
      <c r="T148" t="s">
        <v>23</v>
      </c>
      <c r="U148" t="s">
        <v>23</v>
      </c>
      <c r="V148" t="s">
        <v>23</v>
      </c>
      <c r="W148" t="s">
        <v>23</v>
      </c>
      <c r="X148">
        <v>85253888.400000006</v>
      </c>
      <c r="Y148">
        <v>8256503.2999999998</v>
      </c>
      <c r="Z148">
        <v>2125592.0560719999</v>
      </c>
      <c r="AA148">
        <v>1739584.114018</v>
      </c>
      <c r="AB148">
        <v>95677.339940000005</v>
      </c>
      <c r="AC148">
        <v>373551.53944800003</v>
      </c>
      <c r="AD148">
        <v>1365.166788</v>
      </c>
      <c r="AE148">
        <v>0</v>
      </c>
      <c r="AF148">
        <v>0</v>
      </c>
      <c r="AG148">
        <v>0</v>
      </c>
      <c r="AH148" s="4">
        <v>45453</v>
      </c>
    </row>
    <row r="149" spans="1:34" hidden="1" x14ac:dyDescent="0.25">
      <c r="A149" s="4">
        <v>45291</v>
      </c>
      <c r="B149" s="4">
        <v>44926</v>
      </c>
      <c r="C149" t="s">
        <v>362</v>
      </c>
      <c r="D149" t="s">
        <v>414</v>
      </c>
      <c r="E149" t="s">
        <v>363</v>
      </c>
      <c r="F149" t="s">
        <v>363</v>
      </c>
      <c r="G149" t="str">
        <f t="shared" si="2"/>
        <v>NY</v>
      </c>
      <c r="H149" s="1" t="s">
        <v>23</v>
      </c>
      <c r="I149" t="s">
        <v>24</v>
      </c>
      <c r="J149" t="s">
        <v>26</v>
      </c>
      <c r="K149" t="s">
        <v>36</v>
      </c>
      <c r="L149" t="s">
        <v>55</v>
      </c>
      <c r="M149" t="s">
        <v>24</v>
      </c>
      <c r="N149" t="s">
        <v>23</v>
      </c>
      <c r="O149" t="s">
        <v>23</v>
      </c>
      <c r="P149" t="s">
        <v>23</v>
      </c>
      <c r="Q149" t="s">
        <v>23</v>
      </c>
      <c r="R149" t="s">
        <v>23</v>
      </c>
      <c r="S149" t="s">
        <v>23</v>
      </c>
      <c r="T149" t="s">
        <v>23</v>
      </c>
      <c r="U149" t="s">
        <v>23</v>
      </c>
      <c r="V149" t="s">
        <v>23</v>
      </c>
      <c r="W149" t="s">
        <v>23</v>
      </c>
      <c r="X149">
        <v>1159069976.7</v>
      </c>
      <c r="Y149">
        <v>58847583.630000003</v>
      </c>
      <c r="Z149">
        <v>15657276.398794999</v>
      </c>
      <c r="AA149">
        <v>4162586.2178150001</v>
      </c>
      <c r="AB149">
        <v>422298.62498000002</v>
      </c>
      <c r="AC149">
        <v>1441150.6451020001</v>
      </c>
      <c r="AD149">
        <v>28721.496144000001</v>
      </c>
      <c r="AE149">
        <v>0</v>
      </c>
      <c r="AF149">
        <v>0</v>
      </c>
      <c r="AG149">
        <v>0</v>
      </c>
      <c r="AH149" s="4">
        <v>45453</v>
      </c>
    </row>
    <row r="150" spans="1:34" ht="14.45" hidden="1" customHeight="1" x14ac:dyDescent="0.25">
      <c r="A150" s="4">
        <v>45291</v>
      </c>
      <c r="B150" s="4">
        <v>44926</v>
      </c>
      <c r="C150" t="s">
        <v>362</v>
      </c>
      <c r="D150" t="s">
        <v>414</v>
      </c>
      <c r="E150" t="s">
        <v>363</v>
      </c>
      <c r="F150" t="s">
        <v>363</v>
      </c>
      <c r="G150" t="str">
        <f t="shared" si="2"/>
        <v>NN</v>
      </c>
      <c r="H150" s="1" t="s">
        <v>23</v>
      </c>
      <c r="I150" t="s">
        <v>23</v>
      </c>
      <c r="J150" t="s">
        <v>26</v>
      </c>
      <c r="K150" t="s">
        <v>36</v>
      </c>
      <c r="L150" t="s">
        <v>55</v>
      </c>
      <c r="M150" t="s">
        <v>24</v>
      </c>
      <c r="N150" t="s">
        <v>23</v>
      </c>
      <c r="O150" t="s">
        <v>23</v>
      </c>
      <c r="P150" t="s">
        <v>23</v>
      </c>
      <c r="Q150" t="s">
        <v>23</v>
      </c>
      <c r="R150" t="s">
        <v>23</v>
      </c>
      <c r="S150" t="s">
        <v>23</v>
      </c>
      <c r="T150" t="s">
        <v>23</v>
      </c>
      <c r="U150" t="s">
        <v>23</v>
      </c>
      <c r="V150" t="s">
        <v>23</v>
      </c>
      <c r="W150" t="s">
        <v>23</v>
      </c>
      <c r="X150">
        <v>1266942136.0799999</v>
      </c>
      <c r="Y150">
        <v>-545778536.59000003</v>
      </c>
      <c r="Z150">
        <v>-181664738.23442999</v>
      </c>
      <c r="AA150">
        <v>-62069393.341784999</v>
      </c>
      <c r="AB150">
        <v>-13005529.13174</v>
      </c>
      <c r="AC150">
        <v>-14217841.797959</v>
      </c>
      <c r="AD150">
        <v>-762287.07103800005</v>
      </c>
      <c r="AE150">
        <v>-617522.84836800001</v>
      </c>
      <c r="AF150">
        <v>-617522.84836800001</v>
      </c>
      <c r="AG150">
        <v>0</v>
      </c>
      <c r="AH150" s="4">
        <v>45453</v>
      </c>
    </row>
    <row r="151" spans="1:34" ht="14.45" hidden="1" customHeight="1" x14ac:dyDescent="0.25">
      <c r="A151" s="4">
        <v>45291</v>
      </c>
      <c r="B151" s="4">
        <v>44926</v>
      </c>
      <c r="C151" t="s">
        <v>362</v>
      </c>
      <c r="D151" t="s">
        <v>414</v>
      </c>
      <c r="E151" t="s">
        <v>363</v>
      </c>
      <c r="F151" t="s">
        <v>363</v>
      </c>
      <c r="G151" t="str">
        <f t="shared" si="2"/>
        <v>NN</v>
      </c>
      <c r="H151" s="1" t="s">
        <v>23</v>
      </c>
      <c r="I151" t="s">
        <v>23</v>
      </c>
      <c r="J151" t="s">
        <v>22</v>
      </c>
      <c r="K151" t="s">
        <v>36</v>
      </c>
      <c r="L151" t="s">
        <v>55</v>
      </c>
      <c r="M151" t="s">
        <v>24</v>
      </c>
      <c r="N151" t="s">
        <v>23</v>
      </c>
      <c r="O151" t="s">
        <v>23</v>
      </c>
      <c r="P151" t="s">
        <v>23</v>
      </c>
      <c r="Q151" t="s">
        <v>23</v>
      </c>
      <c r="R151" t="s">
        <v>23</v>
      </c>
      <c r="S151" t="s">
        <v>23</v>
      </c>
      <c r="T151" t="s">
        <v>23</v>
      </c>
      <c r="U151" t="s">
        <v>23</v>
      </c>
      <c r="V151" t="s">
        <v>23</v>
      </c>
      <c r="W151" t="s">
        <v>23</v>
      </c>
      <c r="X151">
        <v>27468300.280000001</v>
      </c>
      <c r="Y151">
        <v>-8003622.6699999999</v>
      </c>
      <c r="Z151">
        <v>-3918135.9427800002</v>
      </c>
      <c r="AA151">
        <v>-3008814.3826600001</v>
      </c>
      <c r="AB151">
        <v>-159428.67611999999</v>
      </c>
      <c r="AC151">
        <v>-1457888.2585400001</v>
      </c>
      <c r="AD151">
        <v>-249.63751600000001</v>
      </c>
      <c r="AE151">
        <v>0</v>
      </c>
      <c r="AF151">
        <v>0</v>
      </c>
      <c r="AG151">
        <v>0</v>
      </c>
      <c r="AH151" s="4">
        <v>45453</v>
      </c>
    </row>
    <row r="152" spans="1:34" hidden="1" x14ac:dyDescent="0.25">
      <c r="A152" s="4">
        <v>45291</v>
      </c>
      <c r="B152" s="4">
        <v>44926</v>
      </c>
      <c r="C152" t="s">
        <v>362</v>
      </c>
      <c r="D152" t="s">
        <v>414</v>
      </c>
      <c r="E152" t="s">
        <v>363</v>
      </c>
      <c r="F152" t="s">
        <v>363</v>
      </c>
      <c r="G152" t="str">
        <f t="shared" si="2"/>
        <v>YN</v>
      </c>
      <c r="H152" s="1" t="s">
        <v>24</v>
      </c>
      <c r="I152" t="s">
        <v>23</v>
      </c>
      <c r="J152" t="s">
        <v>22</v>
      </c>
      <c r="K152" t="s">
        <v>36</v>
      </c>
      <c r="L152" t="s">
        <v>55</v>
      </c>
      <c r="M152" t="s">
        <v>24</v>
      </c>
      <c r="N152" t="s">
        <v>23</v>
      </c>
      <c r="O152" t="s">
        <v>23</v>
      </c>
      <c r="P152" t="s">
        <v>23</v>
      </c>
      <c r="Q152" t="s">
        <v>23</v>
      </c>
      <c r="R152" t="s">
        <v>23</v>
      </c>
      <c r="S152" t="s">
        <v>23</v>
      </c>
      <c r="T152" t="s">
        <v>23</v>
      </c>
      <c r="U152" t="s">
        <v>23</v>
      </c>
      <c r="V152" t="s">
        <v>23</v>
      </c>
      <c r="W152" t="s">
        <v>23</v>
      </c>
      <c r="X152">
        <v>292989929.60000002</v>
      </c>
      <c r="Y152">
        <v>292989929.60000002</v>
      </c>
      <c r="Z152">
        <v>110602658.285896</v>
      </c>
      <c r="AA152">
        <v>80341612.920464396</v>
      </c>
      <c r="AB152">
        <v>3082720.4179199999</v>
      </c>
      <c r="AC152">
        <v>32059583.814374</v>
      </c>
      <c r="AD152">
        <v>2790.1598779999999</v>
      </c>
      <c r="AE152">
        <v>0</v>
      </c>
      <c r="AF152">
        <v>0</v>
      </c>
      <c r="AG152">
        <v>0</v>
      </c>
      <c r="AH152" s="4">
        <v>45453</v>
      </c>
    </row>
    <row r="153" spans="1:34" hidden="1" x14ac:dyDescent="0.25">
      <c r="A153" s="4">
        <v>45291</v>
      </c>
      <c r="B153" s="4">
        <v>44926</v>
      </c>
      <c r="C153" t="s">
        <v>362</v>
      </c>
      <c r="D153" t="s">
        <v>414</v>
      </c>
      <c r="E153" t="s">
        <v>363</v>
      </c>
      <c r="F153" t="s">
        <v>363</v>
      </c>
      <c r="G153" t="str">
        <f t="shared" si="2"/>
        <v>YN</v>
      </c>
      <c r="H153" s="1" t="s">
        <v>24</v>
      </c>
      <c r="I153" t="s">
        <v>23</v>
      </c>
      <c r="J153" t="s">
        <v>26</v>
      </c>
      <c r="K153" t="s">
        <v>36</v>
      </c>
      <c r="L153" t="s">
        <v>55</v>
      </c>
      <c r="M153" t="s">
        <v>24</v>
      </c>
      <c r="N153" t="s">
        <v>23</v>
      </c>
      <c r="O153" t="s">
        <v>23</v>
      </c>
      <c r="P153" t="s">
        <v>23</v>
      </c>
      <c r="Q153" t="s">
        <v>23</v>
      </c>
      <c r="R153" t="s">
        <v>23</v>
      </c>
      <c r="S153" t="s">
        <v>23</v>
      </c>
      <c r="T153" t="s">
        <v>23</v>
      </c>
      <c r="U153" t="s">
        <v>23</v>
      </c>
      <c r="V153" t="s">
        <v>23</v>
      </c>
      <c r="W153" t="s">
        <v>23</v>
      </c>
      <c r="X153">
        <v>849483920.78999996</v>
      </c>
      <c r="Y153">
        <v>849483920.78999996</v>
      </c>
      <c r="Z153">
        <v>314170115.75422901</v>
      </c>
      <c r="AA153">
        <v>163588748.99958101</v>
      </c>
      <c r="AB153">
        <v>67200555.369479999</v>
      </c>
      <c r="AC153">
        <v>46989219.2828914</v>
      </c>
      <c r="AD153">
        <v>468971.40493199998</v>
      </c>
      <c r="AE153">
        <v>0</v>
      </c>
      <c r="AF153">
        <v>0</v>
      </c>
      <c r="AG153">
        <v>0</v>
      </c>
      <c r="AH153" s="4">
        <v>45453</v>
      </c>
    </row>
    <row r="154" spans="1:34" hidden="1" x14ac:dyDescent="0.25">
      <c r="A154" s="4">
        <v>45291</v>
      </c>
      <c r="B154" s="4">
        <v>44926</v>
      </c>
      <c r="C154" t="s">
        <v>362</v>
      </c>
      <c r="D154" t="s">
        <v>414</v>
      </c>
      <c r="E154" t="s">
        <v>363</v>
      </c>
      <c r="F154" t="s">
        <v>363</v>
      </c>
      <c r="G154" t="str">
        <f t="shared" si="2"/>
        <v>NY</v>
      </c>
      <c r="H154" s="1" t="s">
        <v>23</v>
      </c>
      <c r="I154" t="s">
        <v>24</v>
      </c>
      <c r="J154" t="s">
        <v>26</v>
      </c>
      <c r="K154" t="s">
        <v>36</v>
      </c>
      <c r="L154" t="s">
        <v>55</v>
      </c>
      <c r="M154" t="s">
        <v>23</v>
      </c>
      <c r="N154" t="s">
        <v>23</v>
      </c>
      <c r="O154" t="s">
        <v>23</v>
      </c>
      <c r="P154" t="s">
        <v>23</v>
      </c>
      <c r="Q154" t="s">
        <v>23</v>
      </c>
      <c r="R154" t="s">
        <v>23</v>
      </c>
      <c r="S154" t="s">
        <v>23</v>
      </c>
      <c r="T154" t="s">
        <v>23</v>
      </c>
      <c r="U154" t="s">
        <v>23</v>
      </c>
      <c r="V154" t="s">
        <v>23</v>
      </c>
      <c r="W154" t="s">
        <v>24</v>
      </c>
      <c r="X154">
        <v>596339892.26999998</v>
      </c>
      <c r="Y154">
        <v>7991799.7099999897</v>
      </c>
      <c r="Z154">
        <v>56715242.819999903</v>
      </c>
      <c r="AA154">
        <v>0.122837652941253</v>
      </c>
      <c r="AB154">
        <v>0</v>
      </c>
      <c r="AC154">
        <v>0</v>
      </c>
      <c r="AD154">
        <v>0</v>
      </c>
      <c r="AE154">
        <v>0</v>
      </c>
      <c r="AF154">
        <v>0</v>
      </c>
      <c r="AG154">
        <v>0</v>
      </c>
      <c r="AH154" s="4">
        <v>45453</v>
      </c>
    </row>
    <row r="155" spans="1:34" hidden="1" x14ac:dyDescent="0.25">
      <c r="A155" s="4">
        <v>45291</v>
      </c>
      <c r="B155" s="4">
        <v>44926</v>
      </c>
      <c r="C155" t="s">
        <v>362</v>
      </c>
      <c r="D155" t="s">
        <v>414</v>
      </c>
      <c r="E155" t="s">
        <v>363</v>
      </c>
      <c r="F155" t="s">
        <v>363</v>
      </c>
      <c r="G155" t="str">
        <f t="shared" si="2"/>
        <v>YN</v>
      </c>
      <c r="H155" s="1" t="s">
        <v>24</v>
      </c>
      <c r="I155" t="s">
        <v>23</v>
      </c>
      <c r="J155" t="s">
        <v>26</v>
      </c>
      <c r="K155" t="s">
        <v>36</v>
      </c>
      <c r="L155" t="s">
        <v>55</v>
      </c>
      <c r="M155" t="s">
        <v>23</v>
      </c>
      <c r="N155" t="s">
        <v>23</v>
      </c>
      <c r="O155" t="s">
        <v>23</v>
      </c>
      <c r="P155" t="s">
        <v>23</v>
      </c>
      <c r="Q155" t="s">
        <v>23</v>
      </c>
      <c r="R155" t="s">
        <v>23</v>
      </c>
      <c r="S155" t="s">
        <v>23</v>
      </c>
      <c r="T155" t="s">
        <v>23</v>
      </c>
      <c r="U155" t="s">
        <v>23</v>
      </c>
      <c r="V155" t="s">
        <v>23</v>
      </c>
      <c r="W155" t="s">
        <v>24</v>
      </c>
      <c r="X155">
        <v>452501579.86000001</v>
      </c>
      <c r="Y155">
        <v>452501579.86000001</v>
      </c>
      <c r="Z155">
        <v>246024956.55000001</v>
      </c>
      <c r="AA155">
        <v>0.61794993215305505</v>
      </c>
      <c r="AB155">
        <v>0</v>
      </c>
      <c r="AC155">
        <v>0</v>
      </c>
      <c r="AD155">
        <v>0</v>
      </c>
      <c r="AE155">
        <v>0</v>
      </c>
      <c r="AF155">
        <v>0</v>
      </c>
      <c r="AG155">
        <v>0</v>
      </c>
      <c r="AH155" s="4">
        <v>45453</v>
      </c>
    </row>
    <row r="156" spans="1:34" ht="14.45" hidden="1" customHeight="1" x14ac:dyDescent="0.25">
      <c r="A156" s="4">
        <v>45291</v>
      </c>
      <c r="B156" s="4">
        <v>44926</v>
      </c>
      <c r="C156" t="s">
        <v>362</v>
      </c>
      <c r="D156" t="s">
        <v>414</v>
      </c>
      <c r="E156" t="s">
        <v>363</v>
      </c>
      <c r="F156" t="s">
        <v>363</v>
      </c>
      <c r="G156" t="str">
        <f t="shared" si="2"/>
        <v>NN</v>
      </c>
      <c r="H156" s="1" t="s">
        <v>23</v>
      </c>
      <c r="I156" t="s">
        <v>23</v>
      </c>
      <c r="J156" t="s">
        <v>26</v>
      </c>
      <c r="K156" t="s">
        <v>36</v>
      </c>
      <c r="L156" t="s">
        <v>55</v>
      </c>
      <c r="M156" t="s">
        <v>23</v>
      </c>
      <c r="N156" t="s">
        <v>23</v>
      </c>
      <c r="O156" t="s">
        <v>23</v>
      </c>
      <c r="P156" t="s">
        <v>23</v>
      </c>
      <c r="Q156" t="s">
        <v>23</v>
      </c>
      <c r="R156" t="s">
        <v>23</v>
      </c>
      <c r="S156" t="s">
        <v>23</v>
      </c>
      <c r="T156" t="s">
        <v>23</v>
      </c>
      <c r="U156" t="s">
        <v>23</v>
      </c>
      <c r="V156" t="s">
        <v>23</v>
      </c>
      <c r="W156" t="s">
        <v>24</v>
      </c>
      <c r="X156">
        <v>1138709255</v>
      </c>
      <c r="Y156">
        <v>-102130668.84999999</v>
      </c>
      <c r="Z156">
        <v>-12300640.6199999</v>
      </c>
      <c r="AA156">
        <v>682140.02941906406</v>
      </c>
      <c r="AB156">
        <v>0</v>
      </c>
      <c r="AC156">
        <v>0</v>
      </c>
      <c r="AD156">
        <v>0</v>
      </c>
      <c r="AE156">
        <v>0</v>
      </c>
      <c r="AF156">
        <v>0</v>
      </c>
      <c r="AG156">
        <v>0</v>
      </c>
      <c r="AH156" s="4">
        <v>45453</v>
      </c>
    </row>
    <row r="157" spans="1:34" ht="14.45" hidden="1" customHeight="1" x14ac:dyDescent="0.25">
      <c r="A157" s="4">
        <v>45291</v>
      </c>
      <c r="B157" s="4">
        <v>44926</v>
      </c>
      <c r="C157" t="s">
        <v>362</v>
      </c>
      <c r="D157" t="s">
        <v>414</v>
      </c>
      <c r="E157" t="s">
        <v>363</v>
      </c>
      <c r="F157" t="s">
        <v>363</v>
      </c>
      <c r="G157" t="str">
        <f t="shared" si="2"/>
        <v>NN</v>
      </c>
      <c r="H157" s="1" t="s">
        <v>23</v>
      </c>
      <c r="I157" t="s">
        <v>23</v>
      </c>
      <c r="J157" t="s">
        <v>26</v>
      </c>
      <c r="K157" t="s">
        <v>35</v>
      </c>
      <c r="L157" t="s">
        <v>29</v>
      </c>
      <c r="M157" t="s">
        <v>23</v>
      </c>
      <c r="N157" t="s">
        <v>23</v>
      </c>
      <c r="O157" t="s">
        <v>24</v>
      </c>
      <c r="P157" t="s">
        <v>23</v>
      </c>
      <c r="Q157" t="s">
        <v>23</v>
      </c>
      <c r="R157" t="s">
        <v>23</v>
      </c>
      <c r="S157" t="s">
        <v>23</v>
      </c>
      <c r="T157" t="s">
        <v>23</v>
      </c>
      <c r="U157" t="s">
        <v>23</v>
      </c>
      <c r="V157" t="s">
        <v>23</v>
      </c>
      <c r="W157" t="s">
        <v>23</v>
      </c>
      <c r="X157">
        <v>51350610.600000001</v>
      </c>
      <c r="Y157">
        <v>-4192891.48</v>
      </c>
      <c r="Z157">
        <v>-4192891.48</v>
      </c>
      <c r="AA157">
        <v>6231774.3281398704</v>
      </c>
      <c r="AB157">
        <v>0</v>
      </c>
      <c r="AC157">
        <v>0</v>
      </c>
      <c r="AD157">
        <v>0</v>
      </c>
      <c r="AE157">
        <v>0</v>
      </c>
      <c r="AF157">
        <v>0</v>
      </c>
      <c r="AG157">
        <v>0</v>
      </c>
      <c r="AH157" s="4">
        <v>45453</v>
      </c>
    </row>
    <row r="158" spans="1:34" hidden="1" x14ac:dyDescent="0.25">
      <c r="A158" s="4">
        <v>45291</v>
      </c>
      <c r="B158" s="4">
        <v>44926</v>
      </c>
      <c r="C158" t="s">
        <v>362</v>
      </c>
      <c r="D158" t="s">
        <v>414</v>
      </c>
      <c r="E158" t="s">
        <v>363</v>
      </c>
      <c r="F158" t="s">
        <v>363</v>
      </c>
      <c r="G158" t="str">
        <f t="shared" si="2"/>
        <v>NY</v>
      </c>
      <c r="H158" s="1" t="s">
        <v>23</v>
      </c>
      <c r="I158" t="s">
        <v>24</v>
      </c>
      <c r="J158" t="s">
        <v>26</v>
      </c>
      <c r="K158" t="s">
        <v>36</v>
      </c>
      <c r="L158" t="s">
        <v>55</v>
      </c>
      <c r="M158" t="s">
        <v>23</v>
      </c>
      <c r="N158" t="s">
        <v>23</v>
      </c>
      <c r="O158" t="s">
        <v>23</v>
      </c>
      <c r="P158" t="s">
        <v>23</v>
      </c>
      <c r="Q158" t="s">
        <v>23</v>
      </c>
      <c r="R158" t="s">
        <v>23</v>
      </c>
      <c r="S158" t="s">
        <v>23</v>
      </c>
      <c r="T158" t="s">
        <v>23</v>
      </c>
      <c r="U158" t="s">
        <v>23</v>
      </c>
      <c r="V158" t="s">
        <v>23</v>
      </c>
      <c r="W158" t="s">
        <v>23</v>
      </c>
      <c r="X158">
        <v>8170803406.9899998</v>
      </c>
      <c r="Y158">
        <v>1865963361.03</v>
      </c>
      <c r="Z158">
        <v>317751591.38</v>
      </c>
      <c r="AA158">
        <v>9527542.0924860295</v>
      </c>
      <c r="AB158">
        <v>0</v>
      </c>
      <c r="AC158">
        <v>0</v>
      </c>
      <c r="AD158">
        <v>0</v>
      </c>
      <c r="AE158">
        <v>0</v>
      </c>
      <c r="AF158">
        <v>0</v>
      </c>
      <c r="AG158">
        <v>0</v>
      </c>
      <c r="AH158" s="4">
        <v>45453</v>
      </c>
    </row>
    <row r="159" spans="1:34" hidden="1" x14ac:dyDescent="0.25">
      <c r="A159" s="4">
        <v>45291</v>
      </c>
      <c r="B159" s="4">
        <v>44926</v>
      </c>
      <c r="C159" t="s">
        <v>362</v>
      </c>
      <c r="D159" t="s">
        <v>414</v>
      </c>
      <c r="E159" t="s">
        <v>363</v>
      </c>
      <c r="F159" t="s">
        <v>363</v>
      </c>
      <c r="G159" t="str">
        <f t="shared" si="2"/>
        <v>YN</v>
      </c>
      <c r="H159" s="1" t="s">
        <v>24</v>
      </c>
      <c r="I159" t="s">
        <v>23</v>
      </c>
      <c r="J159" t="s">
        <v>26</v>
      </c>
      <c r="K159" t="s">
        <v>36</v>
      </c>
      <c r="L159" t="s">
        <v>55</v>
      </c>
      <c r="M159" t="s">
        <v>23</v>
      </c>
      <c r="N159" t="s">
        <v>23</v>
      </c>
      <c r="O159" t="s">
        <v>23</v>
      </c>
      <c r="P159" t="s">
        <v>23</v>
      </c>
      <c r="Q159" t="s">
        <v>23</v>
      </c>
      <c r="R159" t="s">
        <v>23</v>
      </c>
      <c r="S159" t="s">
        <v>23</v>
      </c>
      <c r="T159" t="s">
        <v>23</v>
      </c>
      <c r="U159" t="s">
        <v>23</v>
      </c>
      <c r="V159" t="s">
        <v>23</v>
      </c>
      <c r="W159" t="s">
        <v>23</v>
      </c>
      <c r="X159">
        <v>14557972533.049999</v>
      </c>
      <c r="Y159">
        <v>14557972533.049999</v>
      </c>
      <c r="Z159">
        <v>1268062850.8900001</v>
      </c>
      <c r="AA159">
        <v>11587765.8923296</v>
      </c>
      <c r="AB159">
        <v>0</v>
      </c>
      <c r="AC159">
        <v>0</v>
      </c>
      <c r="AD159">
        <v>0</v>
      </c>
      <c r="AE159">
        <v>0</v>
      </c>
      <c r="AF159">
        <v>0</v>
      </c>
      <c r="AG159">
        <v>0</v>
      </c>
      <c r="AH159" s="4">
        <v>45453</v>
      </c>
    </row>
    <row r="160" spans="1:34" hidden="1" x14ac:dyDescent="0.25">
      <c r="A160" s="4">
        <v>45291</v>
      </c>
      <c r="B160" s="4">
        <v>44926</v>
      </c>
      <c r="C160" t="s">
        <v>362</v>
      </c>
      <c r="D160" t="s">
        <v>414</v>
      </c>
      <c r="E160" t="s">
        <v>363</v>
      </c>
      <c r="F160" t="s">
        <v>363</v>
      </c>
      <c r="G160" t="str">
        <f t="shared" si="2"/>
        <v>NY</v>
      </c>
      <c r="H160" s="1" t="s">
        <v>23</v>
      </c>
      <c r="I160" t="s">
        <v>24</v>
      </c>
      <c r="J160" t="s">
        <v>26</v>
      </c>
      <c r="K160" t="s">
        <v>36</v>
      </c>
      <c r="L160" t="s">
        <v>29</v>
      </c>
      <c r="M160" t="s">
        <v>23</v>
      </c>
      <c r="N160" t="s">
        <v>23</v>
      </c>
      <c r="O160" t="s">
        <v>24</v>
      </c>
      <c r="P160" t="s">
        <v>23</v>
      </c>
      <c r="Q160" t="s">
        <v>23</v>
      </c>
      <c r="R160" t="s">
        <v>23</v>
      </c>
      <c r="S160" t="s">
        <v>23</v>
      </c>
      <c r="T160" t="s">
        <v>23</v>
      </c>
      <c r="U160" t="s">
        <v>23</v>
      </c>
      <c r="V160" t="s">
        <v>23</v>
      </c>
      <c r="W160" t="s">
        <v>23</v>
      </c>
      <c r="X160">
        <v>322197274.66000003</v>
      </c>
      <c r="Y160">
        <v>56471659.789999999</v>
      </c>
      <c r="Z160">
        <v>56471659.789999999</v>
      </c>
      <c r="AA160">
        <v>19699494.196578801</v>
      </c>
      <c r="AB160">
        <v>0</v>
      </c>
      <c r="AC160">
        <v>0</v>
      </c>
      <c r="AD160">
        <v>0</v>
      </c>
      <c r="AE160">
        <v>0</v>
      </c>
      <c r="AF160">
        <v>0</v>
      </c>
      <c r="AG160">
        <v>0</v>
      </c>
      <c r="AH160" s="4">
        <v>45453</v>
      </c>
    </row>
    <row r="161" spans="1:34" ht="14.45" hidden="1" customHeight="1" x14ac:dyDescent="0.25">
      <c r="A161" s="4">
        <v>45291</v>
      </c>
      <c r="B161" s="4">
        <v>44926</v>
      </c>
      <c r="C161" t="s">
        <v>362</v>
      </c>
      <c r="D161" t="s">
        <v>414</v>
      </c>
      <c r="E161" t="s">
        <v>363</v>
      </c>
      <c r="F161" t="s">
        <v>363</v>
      </c>
      <c r="G161" t="str">
        <f t="shared" si="2"/>
        <v>NN</v>
      </c>
      <c r="H161" s="1" t="s">
        <v>23</v>
      </c>
      <c r="I161" t="s">
        <v>23</v>
      </c>
      <c r="J161" t="s">
        <v>26</v>
      </c>
      <c r="K161" t="s">
        <v>36</v>
      </c>
      <c r="L161" t="s">
        <v>55</v>
      </c>
      <c r="M161" t="s">
        <v>23</v>
      </c>
      <c r="N161" t="s">
        <v>23</v>
      </c>
      <c r="O161" t="s">
        <v>23</v>
      </c>
      <c r="P161" t="s">
        <v>23</v>
      </c>
      <c r="Q161" t="s">
        <v>23</v>
      </c>
      <c r="R161" t="s">
        <v>23</v>
      </c>
      <c r="S161" t="s">
        <v>23</v>
      </c>
      <c r="T161" t="s">
        <v>23</v>
      </c>
      <c r="U161" t="s">
        <v>23</v>
      </c>
      <c r="V161" t="s">
        <v>23</v>
      </c>
      <c r="W161" t="s">
        <v>23</v>
      </c>
      <c r="X161">
        <v>29016366524.27</v>
      </c>
      <c r="Y161">
        <v>-9100665831.7000008</v>
      </c>
      <c r="Z161">
        <v>-970661090.35000002</v>
      </c>
      <c r="AA161">
        <v>172709506.554461</v>
      </c>
      <c r="AB161">
        <v>0</v>
      </c>
      <c r="AC161">
        <v>0</v>
      </c>
      <c r="AD161">
        <v>0</v>
      </c>
      <c r="AE161">
        <v>0</v>
      </c>
      <c r="AF161">
        <v>0</v>
      </c>
      <c r="AG161">
        <v>0</v>
      </c>
      <c r="AH161" s="4">
        <v>45453</v>
      </c>
    </row>
    <row r="162" spans="1:34" hidden="1" x14ac:dyDescent="0.25">
      <c r="A162" s="4">
        <v>45291</v>
      </c>
      <c r="B162" s="4">
        <v>44926</v>
      </c>
      <c r="C162" t="s">
        <v>362</v>
      </c>
      <c r="D162" t="s">
        <v>414</v>
      </c>
      <c r="E162" t="s">
        <v>363</v>
      </c>
      <c r="F162" t="s">
        <v>363</v>
      </c>
      <c r="G162" t="str">
        <f t="shared" si="2"/>
        <v>YN</v>
      </c>
      <c r="H162" s="1" t="s">
        <v>24</v>
      </c>
      <c r="I162" t="s">
        <v>23</v>
      </c>
      <c r="J162" t="s">
        <v>26</v>
      </c>
      <c r="K162" t="s">
        <v>36</v>
      </c>
      <c r="L162" t="s">
        <v>29</v>
      </c>
      <c r="M162" t="s">
        <v>23</v>
      </c>
      <c r="N162" t="s">
        <v>23</v>
      </c>
      <c r="O162" t="s">
        <v>24</v>
      </c>
      <c r="P162" t="s">
        <v>23</v>
      </c>
      <c r="Q162" t="s">
        <v>23</v>
      </c>
      <c r="R162" t="s">
        <v>23</v>
      </c>
      <c r="S162" t="s">
        <v>23</v>
      </c>
      <c r="T162" t="s">
        <v>23</v>
      </c>
      <c r="U162" t="s">
        <v>23</v>
      </c>
      <c r="V162" t="s">
        <v>23</v>
      </c>
      <c r="W162" t="s">
        <v>23</v>
      </c>
      <c r="X162">
        <v>6753487832.6099997</v>
      </c>
      <c r="Y162">
        <v>6753487832.6099997</v>
      </c>
      <c r="Z162">
        <v>6753487832.6099997</v>
      </c>
      <c r="AA162">
        <v>962635155.392946</v>
      </c>
      <c r="AB162">
        <v>0</v>
      </c>
      <c r="AC162">
        <v>0</v>
      </c>
      <c r="AD162">
        <v>0</v>
      </c>
      <c r="AE162">
        <v>0</v>
      </c>
      <c r="AF162">
        <v>0</v>
      </c>
      <c r="AG162">
        <v>0</v>
      </c>
      <c r="AH162" s="4">
        <v>45453</v>
      </c>
    </row>
    <row r="163" spans="1:34" ht="14.45" hidden="1" customHeight="1" x14ac:dyDescent="0.25">
      <c r="A163" s="4">
        <v>45291</v>
      </c>
      <c r="B163" s="4">
        <v>44926</v>
      </c>
      <c r="C163" t="s">
        <v>362</v>
      </c>
      <c r="D163" t="s">
        <v>414</v>
      </c>
      <c r="E163" t="s">
        <v>363</v>
      </c>
      <c r="F163" t="s">
        <v>363</v>
      </c>
      <c r="G163" t="str">
        <f t="shared" si="2"/>
        <v>NN</v>
      </c>
      <c r="H163" s="1" t="s">
        <v>23</v>
      </c>
      <c r="I163" t="s">
        <v>23</v>
      </c>
      <c r="J163" t="s">
        <v>26</v>
      </c>
      <c r="K163" t="s">
        <v>36</v>
      </c>
      <c r="L163" t="s">
        <v>29</v>
      </c>
      <c r="M163" t="s">
        <v>23</v>
      </c>
      <c r="N163" t="s">
        <v>23</v>
      </c>
      <c r="O163" t="s">
        <v>24</v>
      </c>
      <c r="P163" t="s">
        <v>23</v>
      </c>
      <c r="Q163" t="s">
        <v>23</v>
      </c>
      <c r="R163" t="s">
        <v>23</v>
      </c>
      <c r="S163" t="s">
        <v>23</v>
      </c>
      <c r="T163" t="s">
        <v>23</v>
      </c>
      <c r="U163" t="s">
        <v>23</v>
      </c>
      <c r="V163" t="s">
        <v>23</v>
      </c>
      <c r="W163" t="s">
        <v>23</v>
      </c>
      <c r="X163">
        <v>20506134333.73</v>
      </c>
      <c r="Y163">
        <v>-1497902508.9100001</v>
      </c>
      <c r="Z163">
        <v>-1497551670.78</v>
      </c>
      <c r="AA163">
        <v>1165286894.7041299</v>
      </c>
      <c r="AB163">
        <v>0</v>
      </c>
      <c r="AC163">
        <v>0</v>
      </c>
      <c r="AD163">
        <v>0</v>
      </c>
      <c r="AE163">
        <v>0</v>
      </c>
      <c r="AF163">
        <v>0</v>
      </c>
      <c r="AG163">
        <v>0</v>
      </c>
      <c r="AH163" s="4">
        <v>45453</v>
      </c>
    </row>
  </sheetData>
  <autoFilter ref="A1:AH163" xr:uid="{00000000-0009-0000-0000-000012000000}">
    <filterColumn colId="6">
      <filters>
        <filter val="NY"/>
        <filter val="YN"/>
      </filters>
    </filterColumn>
    <filterColumn colId="9">
      <filters>
        <filter val="OFF_BAL"/>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rgb="FFFFFF00"/>
  </sheetPr>
  <dimension ref="A1:AN1048576"/>
  <sheetViews>
    <sheetView workbookViewId="0">
      <pane ySplit="1" topLeftCell="A2" activePane="bottomLeft" state="frozen"/>
      <selection pane="bottomLeft"/>
    </sheetView>
  </sheetViews>
  <sheetFormatPr defaultColWidth="8.85546875" defaultRowHeight="15" x14ac:dyDescent="0.25"/>
  <cols>
    <col min="1" max="1" width="14.7109375" style="3" customWidth="1"/>
    <col min="2" max="2" width="33.7109375" style="3" bestFit="1" customWidth="1"/>
    <col min="3" max="3" width="20.42578125" style="3" customWidth="1"/>
    <col min="4" max="4" width="15.28515625" style="3" customWidth="1"/>
    <col min="5" max="5" width="22.28515625" style="3" customWidth="1"/>
    <col min="6" max="6" width="25.28515625" style="3" customWidth="1"/>
    <col min="7" max="7" width="25.5703125" style="3" customWidth="1"/>
    <col min="8" max="8" width="16.5703125" style="3" customWidth="1"/>
    <col min="9" max="9" width="36.5703125" style="3" customWidth="1"/>
    <col min="10" max="10" width="18.7109375" style="3" customWidth="1"/>
    <col min="11" max="11" width="25.28515625" style="3" customWidth="1"/>
    <col min="12" max="12" width="29" style="3" customWidth="1"/>
    <col min="13" max="13" width="21.5703125" style="3" customWidth="1"/>
    <col min="14" max="14" width="27.42578125" style="149" customWidth="1"/>
    <col min="15" max="15" width="32.5703125" style="149" bestFit="1" customWidth="1"/>
    <col min="16" max="16" width="30.7109375" style="150" bestFit="1" customWidth="1"/>
    <col min="17" max="17" width="35.42578125" style="3" bestFit="1" customWidth="1"/>
    <col min="18" max="18" width="29.5703125" style="150" bestFit="1" customWidth="1"/>
    <col min="19" max="19" width="12.28515625" style="3" bestFit="1" customWidth="1"/>
    <col min="20" max="20" width="11.5703125" style="150" bestFit="1" customWidth="1"/>
    <col min="21" max="22" width="45.7109375" style="149" bestFit="1" customWidth="1"/>
    <col min="23" max="23" width="45.7109375" style="149" customWidth="1"/>
    <col min="24" max="24" width="43.7109375" style="149" bestFit="1" customWidth="1"/>
    <col min="25" max="25" width="37" style="149" customWidth="1"/>
    <col min="26" max="26" width="41.7109375" style="150" bestFit="1" customWidth="1"/>
    <col min="27" max="27" width="40.5703125" style="150" bestFit="1" customWidth="1"/>
    <col min="28" max="28" width="34.28515625" style="152" bestFit="1" customWidth="1"/>
    <col min="29" max="29" width="34.5703125" style="152" bestFit="1" customWidth="1"/>
    <col min="30" max="30" width="47.28515625" style="150" bestFit="1" customWidth="1"/>
    <col min="31" max="32" width="44.28515625" style="152" bestFit="1" customWidth="1"/>
    <col min="33" max="33" width="32" style="150" bestFit="1" customWidth="1"/>
    <col min="34" max="34" width="32.42578125" style="150" bestFit="1" customWidth="1"/>
    <col min="35" max="35" width="45.28515625" style="150" bestFit="1" customWidth="1"/>
    <col min="36" max="36" width="39.28515625" style="150" bestFit="1" customWidth="1"/>
    <col min="37" max="38" width="26.7109375" style="3" customWidth="1"/>
    <col min="39" max="39" width="49.28515625" style="3" bestFit="1" customWidth="1"/>
    <col min="40" max="40" width="31.7109375" style="3" bestFit="1" customWidth="1"/>
    <col min="41" max="16384" width="8.85546875" style="3"/>
  </cols>
  <sheetData>
    <row r="1" spans="1:40" x14ac:dyDescent="0.25">
      <c r="A1" s="136" t="s">
        <v>432</v>
      </c>
      <c r="B1" s="136" t="s">
        <v>433</v>
      </c>
      <c r="C1" s="136" t="s">
        <v>434</v>
      </c>
      <c r="D1" s="147" t="s">
        <v>435</v>
      </c>
      <c r="E1" s="138" t="s">
        <v>436</v>
      </c>
      <c r="F1" s="138" t="s">
        <v>437</v>
      </c>
      <c r="G1" s="139" t="s">
        <v>438</v>
      </c>
      <c r="H1" s="140" t="s">
        <v>439</v>
      </c>
      <c r="I1" s="141" t="s">
        <v>440</v>
      </c>
      <c r="J1" s="140" t="s">
        <v>441</v>
      </c>
      <c r="K1" s="142" t="s">
        <v>442</v>
      </c>
      <c r="L1" s="143" t="s">
        <v>443</v>
      </c>
      <c r="M1" s="138" t="s">
        <v>48</v>
      </c>
      <c r="N1" s="144" t="s">
        <v>2868</v>
      </c>
      <c r="O1" s="144" t="s">
        <v>2869</v>
      </c>
      <c r="P1" s="144" t="s">
        <v>2870</v>
      </c>
      <c r="Q1" s="138" t="s">
        <v>447</v>
      </c>
      <c r="R1" s="145" t="s">
        <v>448</v>
      </c>
      <c r="S1" s="138" t="s">
        <v>449</v>
      </c>
      <c r="T1" s="145" t="s">
        <v>450</v>
      </c>
      <c r="U1" s="146" t="s">
        <v>451</v>
      </c>
      <c r="V1" s="146" t="s">
        <v>452</v>
      </c>
      <c r="W1" s="146" t="s">
        <v>453</v>
      </c>
      <c r="X1" s="144" t="s">
        <v>2871</v>
      </c>
      <c r="Y1" s="144" t="s">
        <v>2872</v>
      </c>
      <c r="Z1" s="145" t="s">
        <v>2873</v>
      </c>
      <c r="AA1" s="145" t="s">
        <v>2874</v>
      </c>
      <c r="AB1" s="147" t="s">
        <v>2875</v>
      </c>
      <c r="AC1" s="147" t="s">
        <v>2876</v>
      </c>
      <c r="AD1" s="147" t="s">
        <v>2877</v>
      </c>
      <c r="AE1" s="147" t="s">
        <v>2878</v>
      </c>
      <c r="AF1" s="147" t="s">
        <v>2879</v>
      </c>
      <c r="AG1" s="145" t="s">
        <v>2880</v>
      </c>
      <c r="AH1" s="145" t="s">
        <v>2881</v>
      </c>
      <c r="AI1" s="145" t="s">
        <v>2882</v>
      </c>
      <c r="AJ1" s="145" t="s">
        <v>2883</v>
      </c>
      <c r="AK1" s="148" t="s">
        <v>467</v>
      </c>
      <c r="AL1" s="148" t="s">
        <v>468</v>
      </c>
      <c r="AM1" s="148" t="s">
        <v>469</v>
      </c>
      <c r="AN1" s="148" t="s">
        <v>470</v>
      </c>
    </row>
    <row r="2" spans="1:40" x14ac:dyDescent="0.25">
      <c r="A2" s="3">
        <v>20231231</v>
      </c>
      <c r="B2" s="3" t="s">
        <v>471</v>
      </c>
      <c r="C2" s="3" t="s">
        <v>472</v>
      </c>
      <c r="D2" s="149">
        <v>305659.68</v>
      </c>
      <c r="E2" s="3" t="s">
        <v>24</v>
      </c>
      <c r="F2" s="3" t="s">
        <v>473</v>
      </c>
      <c r="G2" s="3" t="s">
        <v>474</v>
      </c>
      <c r="H2" s="3">
        <v>0</v>
      </c>
      <c r="I2" s="3" t="s">
        <v>473</v>
      </c>
      <c r="J2" s="3" t="s">
        <v>473</v>
      </c>
      <c r="K2" s="3" t="s">
        <v>23</v>
      </c>
      <c r="L2" s="149" t="s">
        <v>23</v>
      </c>
      <c r="M2" s="3" t="s">
        <v>475</v>
      </c>
      <c r="N2" s="149" t="s">
        <v>475</v>
      </c>
      <c r="O2" s="149" t="s">
        <v>475</v>
      </c>
      <c r="Q2" s="3" t="s">
        <v>475</v>
      </c>
      <c r="V2" s="149" t="s">
        <v>475</v>
      </c>
      <c r="W2" s="149" t="s">
        <v>475</v>
      </c>
      <c r="X2" s="149" t="s">
        <v>475</v>
      </c>
      <c r="Y2" s="149" t="s">
        <v>475</v>
      </c>
      <c r="AB2" s="152">
        <v>0</v>
      </c>
      <c r="AC2" s="152">
        <v>0</v>
      </c>
      <c r="AD2" s="152">
        <v>0</v>
      </c>
      <c r="AE2" s="152">
        <v>0</v>
      </c>
      <c r="AF2" s="152">
        <v>0</v>
      </c>
      <c r="AK2" s="3" t="s">
        <v>475</v>
      </c>
      <c r="AL2" s="3" t="s">
        <v>475</v>
      </c>
      <c r="AM2" s="3" t="s">
        <v>475</v>
      </c>
    </row>
    <row r="3" spans="1:40" x14ac:dyDescent="0.25">
      <c r="A3" s="3">
        <v>20231231</v>
      </c>
      <c r="B3" s="3" t="s">
        <v>476</v>
      </c>
      <c r="C3" s="3" t="s">
        <v>477</v>
      </c>
      <c r="D3" s="149">
        <v>3350.63</v>
      </c>
      <c r="E3" s="3" t="s">
        <v>24</v>
      </c>
      <c r="F3" s="3" t="s">
        <v>473</v>
      </c>
      <c r="G3" s="3" t="s">
        <v>474</v>
      </c>
      <c r="H3" s="3">
        <v>0</v>
      </c>
      <c r="I3" s="3" t="s">
        <v>473</v>
      </c>
      <c r="J3" s="3" t="s">
        <v>473</v>
      </c>
      <c r="K3" s="3" t="s">
        <v>23</v>
      </c>
      <c r="L3" s="149" t="s">
        <v>23</v>
      </c>
      <c r="M3" s="3" t="s">
        <v>475</v>
      </c>
      <c r="N3" s="149" t="s">
        <v>475</v>
      </c>
      <c r="O3" s="149" t="s">
        <v>475</v>
      </c>
      <c r="Q3" s="3" t="s">
        <v>475</v>
      </c>
      <c r="V3" s="149" t="s">
        <v>475</v>
      </c>
      <c r="W3" s="149" t="s">
        <v>475</v>
      </c>
      <c r="X3" s="149" t="s">
        <v>475</v>
      </c>
      <c r="Y3" s="149" t="s">
        <v>475</v>
      </c>
      <c r="AB3" s="152">
        <v>0</v>
      </c>
      <c r="AC3" s="152">
        <v>0</v>
      </c>
      <c r="AD3" s="152">
        <v>0</v>
      </c>
      <c r="AE3" s="152">
        <v>0</v>
      </c>
      <c r="AF3" s="152">
        <v>0</v>
      </c>
      <c r="AK3" s="3" t="s">
        <v>475</v>
      </c>
      <c r="AL3" s="3" t="s">
        <v>475</v>
      </c>
      <c r="AM3" s="3" t="s">
        <v>475</v>
      </c>
    </row>
    <row r="4" spans="1:40" x14ac:dyDescent="0.25">
      <c r="A4" s="3">
        <v>20231231</v>
      </c>
      <c r="B4" s="3" t="s">
        <v>478</v>
      </c>
      <c r="C4" s="3" t="s">
        <v>479</v>
      </c>
      <c r="D4" s="149">
        <v>5633417.4099999992</v>
      </c>
      <c r="E4" s="3" t="s">
        <v>24</v>
      </c>
      <c r="F4" s="3" t="s">
        <v>473</v>
      </c>
      <c r="G4" s="3" t="s">
        <v>474</v>
      </c>
      <c r="H4" s="3">
        <v>0</v>
      </c>
      <c r="I4" s="3" t="s">
        <v>473</v>
      </c>
      <c r="J4" s="3" t="s">
        <v>473</v>
      </c>
      <c r="K4" s="3" t="s">
        <v>23</v>
      </c>
      <c r="L4" s="149" t="s">
        <v>23</v>
      </c>
      <c r="M4" s="3" t="s">
        <v>475</v>
      </c>
      <c r="N4" s="149" t="s">
        <v>475</v>
      </c>
      <c r="O4" s="149" t="s">
        <v>475</v>
      </c>
      <c r="Q4" s="3" t="s">
        <v>475</v>
      </c>
      <c r="V4" s="149" t="s">
        <v>475</v>
      </c>
      <c r="W4" s="149" t="s">
        <v>475</v>
      </c>
      <c r="X4" s="149" t="s">
        <v>475</v>
      </c>
      <c r="Y4" s="149" t="s">
        <v>475</v>
      </c>
      <c r="AB4" s="152">
        <v>0</v>
      </c>
      <c r="AC4" s="152">
        <v>0</v>
      </c>
      <c r="AD4" s="152">
        <v>0</v>
      </c>
      <c r="AE4" s="152">
        <v>0</v>
      </c>
      <c r="AF4" s="152">
        <v>0</v>
      </c>
      <c r="AK4" s="3" t="s">
        <v>475</v>
      </c>
      <c r="AL4" s="3" t="s">
        <v>475</v>
      </c>
      <c r="AM4" s="3" t="s">
        <v>475</v>
      </c>
    </row>
    <row r="5" spans="1:40" x14ac:dyDescent="0.25">
      <c r="A5" s="3">
        <v>20231231</v>
      </c>
      <c r="B5" s="3" t="s">
        <v>480</v>
      </c>
      <c r="C5" s="3" t="s">
        <v>481</v>
      </c>
      <c r="D5" s="149">
        <v>3268506.4200000004</v>
      </c>
      <c r="E5" s="3" t="s">
        <v>24</v>
      </c>
      <c r="F5" s="3" t="s">
        <v>482</v>
      </c>
      <c r="G5" s="3" t="s">
        <v>474</v>
      </c>
      <c r="H5" s="3">
        <v>0</v>
      </c>
      <c r="I5" s="3" t="s">
        <v>483</v>
      </c>
      <c r="J5" s="3" t="s">
        <v>483</v>
      </c>
      <c r="K5" s="3" t="s">
        <v>23</v>
      </c>
      <c r="L5" s="149" t="s">
        <v>23</v>
      </c>
      <c r="M5" s="3" t="s">
        <v>484</v>
      </c>
      <c r="N5" s="149">
        <v>0</v>
      </c>
      <c r="O5" s="149">
        <v>0</v>
      </c>
      <c r="Q5" s="3">
        <v>0</v>
      </c>
      <c r="V5" s="149">
        <v>0</v>
      </c>
      <c r="W5" s="149">
        <v>0</v>
      </c>
      <c r="X5" s="149">
        <v>0</v>
      </c>
      <c r="Y5" s="149">
        <v>0</v>
      </c>
      <c r="AB5" s="152">
        <v>0</v>
      </c>
      <c r="AC5" s="152">
        <v>0</v>
      </c>
      <c r="AD5" s="152">
        <v>0</v>
      </c>
      <c r="AE5" s="152">
        <v>0</v>
      </c>
      <c r="AF5" s="152">
        <v>0</v>
      </c>
      <c r="AK5" s="3" t="s">
        <v>475</v>
      </c>
      <c r="AL5" s="3" t="s">
        <v>475</v>
      </c>
      <c r="AM5" s="3" t="s">
        <v>475</v>
      </c>
    </row>
    <row r="6" spans="1:40" x14ac:dyDescent="0.25">
      <c r="A6" s="3">
        <v>20231231</v>
      </c>
      <c r="B6" s="3" t="s">
        <v>485</v>
      </c>
      <c r="C6" s="3" t="s">
        <v>486</v>
      </c>
      <c r="D6" s="149">
        <v>1757404.9000000001</v>
      </c>
      <c r="E6" s="3" t="s">
        <v>24</v>
      </c>
      <c r="F6" s="3" t="s">
        <v>482</v>
      </c>
      <c r="G6" s="3" t="s">
        <v>474</v>
      </c>
      <c r="H6" s="3">
        <v>0</v>
      </c>
      <c r="I6" s="3" t="s">
        <v>483</v>
      </c>
      <c r="J6" s="3" t="s">
        <v>483</v>
      </c>
      <c r="K6" s="3" t="s">
        <v>23</v>
      </c>
      <c r="L6" s="149" t="s">
        <v>23</v>
      </c>
      <c r="M6" s="3" t="s">
        <v>487</v>
      </c>
      <c r="N6" s="149">
        <v>0.85599999999999998</v>
      </c>
      <c r="O6" s="153">
        <v>0.88200000000000001</v>
      </c>
      <c r="Q6" s="157">
        <v>0.78649999999999998</v>
      </c>
      <c r="S6" s="3">
        <v>1</v>
      </c>
      <c r="V6" s="149">
        <v>0</v>
      </c>
      <c r="W6" s="153">
        <v>0.32269999999999999</v>
      </c>
      <c r="X6" s="149">
        <v>0</v>
      </c>
      <c r="Y6" s="149">
        <v>0.32269999999999999</v>
      </c>
      <c r="AB6" s="152">
        <v>1550031.1218000001</v>
      </c>
      <c r="AC6" s="152">
        <v>1382198.9538500002</v>
      </c>
      <c r="AD6" s="152">
        <v>0</v>
      </c>
      <c r="AE6" s="152">
        <v>0</v>
      </c>
      <c r="AF6" s="152">
        <v>567114.56122999999</v>
      </c>
      <c r="AK6" s="3" t="s">
        <v>25</v>
      </c>
      <c r="AL6" s="154" t="s">
        <v>488</v>
      </c>
      <c r="AM6" s="154" t="s">
        <v>489</v>
      </c>
      <c r="AN6" s="155" t="s">
        <v>490</v>
      </c>
    </row>
    <row r="7" spans="1:40" x14ac:dyDescent="0.25">
      <c r="A7" s="3">
        <v>20231231</v>
      </c>
      <c r="B7" s="3" t="s">
        <v>491</v>
      </c>
      <c r="C7" s="3" t="s">
        <v>492</v>
      </c>
      <c r="D7" s="149">
        <v>3283510.71</v>
      </c>
      <c r="E7" s="3" t="s">
        <v>24</v>
      </c>
      <c r="F7" s="3" t="s">
        <v>473</v>
      </c>
      <c r="G7" s="3" t="s">
        <v>474</v>
      </c>
      <c r="H7" s="3">
        <v>0</v>
      </c>
      <c r="I7" s="3" t="s">
        <v>473</v>
      </c>
      <c r="J7" s="3" t="s">
        <v>473</v>
      </c>
      <c r="K7" s="3" t="s">
        <v>23</v>
      </c>
      <c r="L7" s="149" t="s">
        <v>23</v>
      </c>
      <c r="M7" s="3" t="s">
        <v>475</v>
      </c>
      <c r="N7" s="149" t="s">
        <v>475</v>
      </c>
      <c r="O7" s="149" t="s">
        <v>475</v>
      </c>
      <c r="Q7" s="3" t="s">
        <v>475</v>
      </c>
      <c r="V7" s="149" t="s">
        <v>475</v>
      </c>
      <c r="W7" s="149" t="s">
        <v>475</v>
      </c>
      <c r="X7" s="149" t="s">
        <v>475</v>
      </c>
      <c r="Y7" s="149" t="s">
        <v>475</v>
      </c>
      <c r="AB7" s="152">
        <v>0</v>
      </c>
      <c r="AC7" s="152">
        <v>0</v>
      </c>
      <c r="AD7" s="152">
        <v>0</v>
      </c>
      <c r="AE7" s="152">
        <v>0</v>
      </c>
      <c r="AF7" s="152">
        <v>0</v>
      </c>
      <c r="AK7" s="3" t="s">
        <v>475</v>
      </c>
      <c r="AL7" s="3" t="s">
        <v>475</v>
      </c>
      <c r="AM7" s="3" t="s">
        <v>475</v>
      </c>
    </row>
    <row r="8" spans="1:40" x14ac:dyDescent="0.25">
      <c r="A8" s="3">
        <v>20231231</v>
      </c>
      <c r="B8" s="3" t="s">
        <v>493</v>
      </c>
      <c r="C8" s="3" t="s">
        <v>494</v>
      </c>
      <c r="D8" s="149">
        <v>542203.20000000007</v>
      </c>
      <c r="E8" s="3" t="s">
        <v>24</v>
      </c>
      <c r="F8" s="3" t="s">
        <v>482</v>
      </c>
      <c r="G8" s="3" t="s">
        <v>474</v>
      </c>
      <c r="H8" s="3">
        <v>0</v>
      </c>
      <c r="I8" s="3" t="s">
        <v>483</v>
      </c>
      <c r="J8" s="3" t="s">
        <v>483</v>
      </c>
      <c r="K8" s="3" t="s">
        <v>23</v>
      </c>
      <c r="L8" s="149" t="s">
        <v>23</v>
      </c>
      <c r="M8" s="3" t="s">
        <v>487</v>
      </c>
      <c r="N8" s="149">
        <v>0.19500000000000001</v>
      </c>
      <c r="O8" s="149">
        <v>0</v>
      </c>
      <c r="Q8" s="3">
        <v>3.0000000000000001E-3</v>
      </c>
      <c r="V8" s="149">
        <v>0</v>
      </c>
      <c r="W8" s="149">
        <v>3.0000000000000001E-3</v>
      </c>
      <c r="X8" s="149">
        <v>0</v>
      </c>
      <c r="Y8" s="149">
        <v>0</v>
      </c>
      <c r="AB8" s="152">
        <v>0</v>
      </c>
      <c r="AC8" s="152">
        <v>1626.6096000000002</v>
      </c>
      <c r="AD8" s="152">
        <v>0</v>
      </c>
      <c r="AE8" s="152">
        <v>0</v>
      </c>
      <c r="AF8" s="152">
        <v>0</v>
      </c>
      <c r="AK8" s="3" t="s">
        <v>25</v>
      </c>
      <c r="AL8" s="3" t="s">
        <v>495</v>
      </c>
      <c r="AM8" s="3" t="s">
        <v>475</v>
      </c>
    </row>
    <row r="9" spans="1:40" x14ac:dyDescent="0.25">
      <c r="A9" s="3">
        <v>20231231</v>
      </c>
      <c r="B9" s="3" t="s">
        <v>496</v>
      </c>
      <c r="C9" s="3" t="s">
        <v>497</v>
      </c>
      <c r="D9" s="149">
        <v>2689217.9200000004</v>
      </c>
      <c r="E9" s="3" t="s">
        <v>24</v>
      </c>
      <c r="F9" s="3" t="s">
        <v>473</v>
      </c>
      <c r="G9" s="3" t="s">
        <v>474</v>
      </c>
      <c r="H9" s="3">
        <v>0</v>
      </c>
      <c r="I9" s="3" t="s">
        <v>473</v>
      </c>
      <c r="J9" s="3" t="s">
        <v>473</v>
      </c>
      <c r="K9" s="3" t="s">
        <v>23</v>
      </c>
      <c r="L9" s="149" t="s">
        <v>23</v>
      </c>
      <c r="M9" s="3" t="s">
        <v>475</v>
      </c>
      <c r="N9" s="149" t="s">
        <v>475</v>
      </c>
      <c r="O9" s="149" t="s">
        <v>475</v>
      </c>
      <c r="Q9" s="3" t="s">
        <v>475</v>
      </c>
      <c r="V9" s="149" t="s">
        <v>475</v>
      </c>
      <c r="W9" s="149" t="s">
        <v>475</v>
      </c>
      <c r="X9" s="149" t="s">
        <v>475</v>
      </c>
      <c r="Y9" s="149" t="s">
        <v>475</v>
      </c>
      <c r="AB9" s="152">
        <v>0</v>
      </c>
      <c r="AC9" s="152">
        <v>0</v>
      </c>
      <c r="AD9" s="152">
        <v>0</v>
      </c>
      <c r="AE9" s="152">
        <v>0</v>
      </c>
      <c r="AF9" s="152">
        <v>0</v>
      </c>
      <c r="AK9" s="3" t="s">
        <v>475</v>
      </c>
      <c r="AL9" s="3" t="s">
        <v>475</v>
      </c>
      <c r="AM9" s="3" t="s">
        <v>475</v>
      </c>
    </row>
    <row r="10" spans="1:40" x14ac:dyDescent="0.25">
      <c r="A10" s="3">
        <v>20231231</v>
      </c>
      <c r="B10" s="3" t="s">
        <v>498</v>
      </c>
      <c r="C10" s="3" t="s">
        <v>499</v>
      </c>
      <c r="D10" s="149">
        <v>0.12</v>
      </c>
      <c r="E10" s="3" t="s">
        <v>23</v>
      </c>
      <c r="F10" s="3" t="s">
        <v>500</v>
      </c>
      <c r="G10" s="3" t="s">
        <v>474</v>
      </c>
      <c r="H10" s="3">
        <v>0</v>
      </c>
      <c r="I10" s="3" t="s">
        <v>500</v>
      </c>
      <c r="J10" s="157" t="s">
        <v>483</v>
      </c>
      <c r="K10" s="3" t="s">
        <v>23</v>
      </c>
      <c r="L10" s="149" t="s">
        <v>23</v>
      </c>
      <c r="M10" s="3" t="s">
        <v>475</v>
      </c>
      <c r="N10" s="149" t="s">
        <v>475</v>
      </c>
      <c r="O10" s="149" t="s">
        <v>475</v>
      </c>
      <c r="Q10" s="3" t="s">
        <v>475</v>
      </c>
      <c r="V10" s="149" t="s">
        <v>475</v>
      </c>
      <c r="W10" s="149" t="s">
        <v>475</v>
      </c>
      <c r="X10" s="149" t="s">
        <v>475</v>
      </c>
      <c r="Y10" s="149" t="s">
        <v>475</v>
      </c>
      <c r="AB10" s="152">
        <v>0</v>
      </c>
      <c r="AC10" s="152">
        <v>0</v>
      </c>
      <c r="AD10" s="152">
        <v>0</v>
      </c>
      <c r="AE10" s="152">
        <v>0</v>
      </c>
      <c r="AF10" s="152">
        <v>0</v>
      </c>
      <c r="AK10" s="3" t="s">
        <v>25</v>
      </c>
      <c r="AL10" s="3" t="s">
        <v>501</v>
      </c>
      <c r="AM10" s="3" t="s">
        <v>475</v>
      </c>
    </row>
    <row r="11" spans="1:40" x14ac:dyDescent="0.25">
      <c r="A11" s="3">
        <v>20231231</v>
      </c>
      <c r="B11" s="3" t="s">
        <v>502</v>
      </c>
      <c r="C11" s="3" t="s">
        <v>503</v>
      </c>
      <c r="D11" s="149">
        <v>2871555.0300000003</v>
      </c>
      <c r="E11" s="3" t="s">
        <v>24</v>
      </c>
      <c r="F11" s="3" t="s">
        <v>482</v>
      </c>
      <c r="G11" s="3" t="s">
        <v>504</v>
      </c>
      <c r="H11" s="3">
        <v>1</v>
      </c>
      <c r="I11" s="3" t="s">
        <v>505</v>
      </c>
      <c r="J11" s="3" t="s">
        <v>506</v>
      </c>
      <c r="K11" s="3" t="s">
        <v>24</v>
      </c>
      <c r="L11" s="149" t="s">
        <v>23</v>
      </c>
      <c r="M11" s="3">
        <v>0</v>
      </c>
      <c r="N11" s="149">
        <v>0</v>
      </c>
      <c r="O11" s="149">
        <v>0</v>
      </c>
      <c r="Q11" s="3">
        <v>0</v>
      </c>
      <c r="V11" s="149">
        <v>0</v>
      </c>
      <c r="W11" s="149">
        <v>0</v>
      </c>
      <c r="X11" s="149">
        <v>0</v>
      </c>
      <c r="Y11" s="149">
        <v>0</v>
      </c>
      <c r="AB11" s="152">
        <v>0</v>
      </c>
      <c r="AC11" s="152">
        <v>0</v>
      </c>
      <c r="AD11" s="152">
        <v>0</v>
      </c>
      <c r="AE11" s="152">
        <v>0</v>
      </c>
      <c r="AF11" s="152">
        <v>0</v>
      </c>
      <c r="AK11" s="3" t="s">
        <v>475</v>
      </c>
      <c r="AL11" s="3" t="s">
        <v>475</v>
      </c>
      <c r="AM11" s="3" t="s">
        <v>475</v>
      </c>
    </row>
    <row r="12" spans="1:40" x14ac:dyDescent="0.25">
      <c r="A12" s="3">
        <v>20231231</v>
      </c>
      <c r="B12" s="3" t="s">
        <v>507</v>
      </c>
      <c r="C12" s="3" t="s">
        <v>508</v>
      </c>
      <c r="D12" s="149">
        <v>5466084.5499999998</v>
      </c>
      <c r="E12" s="3" t="s">
        <v>23</v>
      </c>
      <c r="F12" s="3" t="s">
        <v>500</v>
      </c>
      <c r="G12" s="3" t="s">
        <v>504</v>
      </c>
      <c r="H12" s="3">
        <v>1</v>
      </c>
      <c r="I12" s="3" t="s">
        <v>500</v>
      </c>
      <c r="J12" s="157">
        <v>0</v>
      </c>
      <c r="K12" s="3" t="s">
        <v>24</v>
      </c>
      <c r="L12" s="149" t="s">
        <v>23</v>
      </c>
      <c r="M12" s="3" t="s">
        <v>475</v>
      </c>
      <c r="N12" s="149" t="s">
        <v>475</v>
      </c>
      <c r="O12" s="149" t="s">
        <v>475</v>
      </c>
      <c r="Q12" s="3" t="s">
        <v>475</v>
      </c>
      <c r="V12" s="149" t="s">
        <v>475</v>
      </c>
      <c r="W12" s="149" t="s">
        <v>475</v>
      </c>
      <c r="X12" s="149" t="s">
        <v>475</v>
      </c>
      <c r="Y12" s="149" t="s">
        <v>475</v>
      </c>
      <c r="AB12" s="152">
        <v>0</v>
      </c>
      <c r="AC12" s="152">
        <v>0</v>
      </c>
      <c r="AD12" s="152">
        <v>0</v>
      </c>
      <c r="AE12" s="152">
        <v>0</v>
      </c>
      <c r="AF12" s="152">
        <v>0</v>
      </c>
      <c r="AK12" s="3" t="s">
        <v>475</v>
      </c>
      <c r="AL12" s="3" t="s">
        <v>475</v>
      </c>
      <c r="AM12" s="3" t="s">
        <v>475</v>
      </c>
    </row>
    <row r="13" spans="1:40" x14ac:dyDescent="0.25">
      <c r="A13" s="3">
        <v>20231231</v>
      </c>
      <c r="B13" s="3" t="s">
        <v>509</v>
      </c>
      <c r="C13" s="3" t="s">
        <v>510</v>
      </c>
      <c r="D13" s="149">
        <v>225.93</v>
      </c>
      <c r="E13" s="3" t="s">
        <v>24</v>
      </c>
      <c r="F13" s="3" t="s">
        <v>473</v>
      </c>
      <c r="G13" s="3" t="s">
        <v>474</v>
      </c>
      <c r="H13" s="3">
        <v>0</v>
      </c>
      <c r="I13" s="3" t="s">
        <v>473</v>
      </c>
      <c r="J13" s="3" t="s">
        <v>473</v>
      </c>
      <c r="K13" s="3" t="s">
        <v>23</v>
      </c>
      <c r="L13" s="149" t="s">
        <v>23</v>
      </c>
      <c r="M13" s="3" t="s">
        <v>475</v>
      </c>
      <c r="N13" s="149" t="s">
        <v>475</v>
      </c>
      <c r="O13" s="149" t="s">
        <v>475</v>
      </c>
      <c r="Q13" s="3" t="s">
        <v>475</v>
      </c>
      <c r="V13" s="149" t="s">
        <v>475</v>
      </c>
      <c r="W13" s="149" t="s">
        <v>475</v>
      </c>
      <c r="X13" s="149" t="s">
        <v>475</v>
      </c>
      <c r="Y13" s="149" t="s">
        <v>475</v>
      </c>
      <c r="AB13" s="152">
        <v>0</v>
      </c>
      <c r="AC13" s="152">
        <v>0</v>
      </c>
      <c r="AD13" s="152">
        <v>0</v>
      </c>
      <c r="AE13" s="152">
        <v>0</v>
      </c>
      <c r="AF13" s="152">
        <v>0</v>
      </c>
      <c r="AK13" s="3" t="s">
        <v>475</v>
      </c>
      <c r="AL13" s="3" t="s">
        <v>475</v>
      </c>
      <c r="AM13" s="3" t="s">
        <v>475</v>
      </c>
    </row>
    <row r="14" spans="1:40" x14ac:dyDescent="0.25">
      <c r="A14" s="3">
        <v>20231231</v>
      </c>
      <c r="B14" s="3" t="s">
        <v>511</v>
      </c>
      <c r="C14" s="3" t="s">
        <v>512</v>
      </c>
      <c r="D14" s="149">
        <v>3150.1800000000003</v>
      </c>
      <c r="E14" s="3" t="s">
        <v>24</v>
      </c>
      <c r="F14" s="3" t="s">
        <v>473</v>
      </c>
      <c r="G14" s="3" t="s">
        <v>474</v>
      </c>
      <c r="H14" s="3">
        <v>0</v>
      </c>
      <c r="I14" s="3" t="s">
        <v>473</v>
      </c>
      <c r="J14" s="3" t="s">
        <v>473</v>
      </c>
      <c r="K14" s="3" t="s">
        <v>23</v>
      </c>
      <c r="L14" s="149" t="s">
        <v>23</v>
      </c>
      <c r="M14" s="157" t="s">
        <v>487</v>
      </c>
      <c r="N14" s="149" t="s">
        <v>475</v>
      </c>
      <c r="O14" s="149" t="s">
        <v>475</v>
      </c>
      <c r="Q14" s="3" t="s">
        <v>475</v>
      </c>
      <c r="V14" s="149" t="s">
        <v>475</v>
      </c>
      <c r="W14" s="149" t="s">
        <v>475</v>
      </c>
      <c r="X14" s="149" t="s">
        <v>475</v>
      </c>
      <c r="Y14" s="149" t="s">
        <v>475</v>
      </c>
      <c r="AB14" s="152">
        <v>0</v>
      </c>
      <c r="AC14" s="152">
        <v>0</v>
      </c>
      <c r="AD14" s="152">
        <v>0</v>
      </c>
      <c r="AE14" s="152">
        <v>0</v>
      </c>
      <c r="AF14" s="152">
        <v>0</v>
      </c>
      <c r="AK14" s="3" t="s">
        <v>475</v>
      </c>
      <c r="AL14" s="3" t="s">
        <v>475</v>
      </c>
      <c r="AM14" s="3" t="s">
        <v>475</v>
      </c>
    </row>
    <row r="15" spans="1:40" x14ac:dyDescent="0.25">
      <c r="A15" s="3">
        <v>20231231</v>
      </c>
      <c r="B15" s="3" t="s">
        <v>513</v>
      </c>
      <c r="C15" s="3" t="s">
        <v>514</v>
      </c>
      <c r="D15" s="149">
        <v>146698.06</v>
      </c>
      <c r="E15" s="3" t="s">
        <v>24</v>
      </c>
      <c r="F15" s="3" t="s">
        <v>473</v>
      </c>
      <c r="G15" s="3" t="s">
        <v>474</v>
      </c>
      <c r="H15" s="3">
        <v>0</v>
      </c>
      <c r="I15" s="3" t="s">
        <v>473</v>
      </c>
      <c r="J15" s="3" t="s">
        <v>473</v>
      </c>
      <c r="K15" s="3" t="s">
        <v>23</v>
      </c>
      <c r="L15" s="149" t="s">
        <v>23</v>
      </c>
      <c r="M15" s="3" t="s">
        <v>475</v>
      </c>
      <c r="N15" s="149" t="s">
        <v>475</v>
      </c>
      <c r="O15" s="149" t="s">
        <v>475</v>
      </c>
      <c r="Q15" s="3" t="s">
        <v>475</v>
      </c>
      <c r="V15" s="149" t="s">
        <v>475</v>
      </c>
      <c r="W15" s="149" t="s">
        <v>475</v>
      </c>
      <c r="X15" s="149" t="s">
        <v>475</v>
      </c>
      <c r="Y15" s="149" t="s">
        <v>475</v>
      </c>
      <c r="AB15" s="152">
        <v>0</v>
      </c>
      <c r="AC15" s="152">
        <v>0</v>
      </c>
      <c r="AD15" s="152">
        <v>0</v>
      </c>
      <c r="AE15" s="152">
        <v>0</v>
      </c>
      <c r="AF15" s="152">
        <v>0</v>
      </c>
      <c r="AK15" s="3" t="s">
        <v>475</v>
      </c>
      <c r="AL15" s="3" t="s">
        <v>475</v>
      </c>
      <c r="AM15" s="3" t="s">
        <v>475</v>
      </c>
    </row>
    <row r="16" spans="1:40" x14ac:dyDescent="0.25">
      <c r="A16" s="3">
        <v>20231231</v>
      </c>
      <c r="B16" s="3" t="s">
        <v>515</v>
      </c>
      <c r="C16" s="3" t="s">
        <v>516</v>
      </c>
      <c r="D16" s="149">
        <v>597288.81999999995</v>
      </c>
      <c r="E16" s="3" t="s">
        <v>24</v>
      </c>
      <c r="F16" s="3" t="s">
        <v>482</v>
      </c>
      <c r="G16" s="3" t="s">
        <v>474</v>
      </c>
      <c r="H16" s="3">
        <v>0</v>
      </c>
      <c r="I16" s="3" t="s">
        <v>517</v>
      </c>
      <c r="J16" s="3" t="s">
        <v>506</v>
      </c>
      <c r="K16" s="3" t="s">
        <v>23</v>
      </c>
      <c r="L16" s="149" t="s">
        <v>23</v>
      </c>
      <c r="M16" s="3" t="s">
        <v>484</v>
      </c>
      <c r="N16" s="149">
        <v>0</v>
      </c>
      <c r="O16" s="149">
        <v>0</v>
      </c>
      <c r="Q16" s="3">
        <v>0</v>
      </c>
      <c r="V16" s="149">
        <v>0</v>
      </c>
      <c r="W16" s="149">
        <v>0</v>
      </c>
      <c r="X16" s="149">
        <v>0</v>
      </c>
      <c r="Y16" s="149">
        <v>0</v>
      </c>
      <c r="AB16" s="152">
        <v>0</v>
      </c>
      <c r="AC16" s="152">
        <v>0</v>
      </c>
      <c r="AD16" s="152">
        <v>0</v>
      </c>
      <c r="AE16" s="152">
        <v>0</v>
      </c>
      <c r="AF16" s="152">
        <v>0</v>
      </c>
      <c r="AK16" s="3" t="s">
        <v>475</v>
      </c>
      <c r="AL16" s="3" t="s">
        <v>475</v>
      </c>
      <c r="AM16" s="3" t="s">
        <v>475</v>
      </c>
    </row>
    <row r="17" spans="1:40" x14ac:dyDescent="0.25">
      <c r="A17" s="3">
        <v>20231231</v>
      </c>
      <c r="B17" s="3" t="s">
        <v>518</v>
      </c>
      <c r="C17" s="3" t="s">
        <v>519</v>
      </c>
      <c r="D17" s="149">
        <v>2667913.69</v>
      </c>
      <c r="E17" s="3" t="s">
        <v>24</v>
      </c>
      <c r="F17" s="3" t="s">
        <v>482</v>
      </c>
      <c r="G17" s="3" t="s">
        <v>474</v>
      </c>
      <c r="H17" s="3">
        <v>0</v>
      </c>
      <c r="I17" s="3" t="s">
        <v>483</v>
      </c>
      <c r="J17" s="3" t="s">
        <v>483</v>
      </c>
      <c r="K17" s="3" t="s">
        <v>23</v>
      </c>
      <c r="L17" s="149" t="s">
        <v>23</v>
      </c>
      <c r="M17" s="3" t="s">
        <v>484</v>
      </c>
      <c r="N17" s="149">
        <v>0</v>
      </c>
      <c r="O17" s="149">
        <v>0</v>
      </c>
      <c r="Q17" s="3">
        <v>0</v>
      </c>
      <c r="V17" s="149">
        <v>0</v>
      </c>
      <c r="W17" s="149">
        <v>0</v>
      </c>
      <c r="X17" s="149">
        <v>0</v>
      </c>
      <c r="Y17" s="149">
        <v>0</v>
      </c>
      <c r="AB17" s="152">
        <v>0</v>
      </c>
      <c r="AC17" s="152">
        <v>0</v>
      </c>
      <c r="AD17" s="152">
        <v>0</v>
      </c>
      <c r="AE17" s="152">
        <v>0</v>
      </c>
      <c r="AF17" s="152">
        <v>0</v>
      </c>
      <c r="AK17" s="3" t="s">
        <v>25</v>
      </c>
      <c r="AL17" s="3" t="s">
        <v>520</v>
      </c>
      <c r="AM17" s="3" t="s">
        <v>475</v>
      </c>
    </row>
    <row r="18" spans="1:40" x14ac:dyDescent="0.25">
      <c r="A18" s="3">
        <v>20231231</v>
      </c>
      <c r="B18" s="3" t="s">
        <v>521</v>
      </c>
      <c r="C18" s="3" t="s">
        <v>522</v>
      </c>
      <c r="D18" s="149">
        <v>149020.44999999998</v>
      </c>
      <c r="E18" s="3" t="s">
        <v>24</v>
      </c>
      <c r="F18" s="3" t="s">
        <v>473</v>
      </c>
      <c r="G18" s="3" t="s">
        <v>474</v>
      </c>
      <c r="H18" s="3">
        <v>0</v>
      </c>
      <c r="I18" s="3" t="s">
        <v>473</v>
      </c>
      <c r="J18" s="3" t="s">
        <v>473</v>
      </c>
      <c r="K18" s="3" t="s">
        <v>23</v>
      </c>
      <c r="L18" s="149" t="s">
        <v>23</v>
      </c>
      <c r="M18" s="3" t="s">
        <v>475</v>
      </c>
      <c r="N18" s="149" t="s">
        <v>475</v>
      </c>
      <c r="O18" s="149" t="s">
        <v>475</v>
      </c>
      <c r="Q18" s="3" t="s">
        <v>475</v>
      </c>
      <c r="V18" s="149" t="s">
        <v>475</v>
      </c>
      <c r="W18" s="149" t="s">
        <v>475</v>
      </c>
      <c r="X18" s="149" t="s">
        <v>475</v>
      </c>
      <c r="Y18" s="149" t="s">
        <v>475</v>
      </c>
      <c r="AB18" s="152">
        <v>0</v>
      </c>
      <c r="AC18" s="152">
        <v>0</v>
      </c>
      <c r="AD18" s="152">
        <v>0</v>
      </c>
      <c r="AE18" s="152">
        <v>0</v>
      </c>
      <c r="AF18" s="152">
        <v>0</v>
      </c>
      <c r="AK18" s="3" t="s">
        <v>475</v>
      </c>
      <c r="AL18" s="3" t="s">
        <v>475</v>
      </c>
      <c r="AM18" s="3" t="s">
        <v>475</v>
      </c>
    </row>
    <row r="19" spans="1:40" x14ac:dyDescent="0.25">
      <c r="A19" s="3">
        <v>20231231</v>
      </c>
      <c r="B19" s="3" t="s">
        <v>523</v>
      </c>
      <c r="C19" s="3" t="s">
        <v>524</v>
      </c>
      <c r="D19" s="149">
        <v>32936974.550000004</v>
      </c>
      <c r="E19" s="3" t="s">
        <v>24</v>
      </c>
      <c r="F19" s="3" t="s">
        <v>473</v>
      </c>
      <c r="G19" s="3" t="s">
        <v>474</v>
      </c>
      <c r="H19" s="3">
        <v>0</v>
      </c>
      <c r="I19" s="3" t="s">
        <v>473</v>
      </c>
      <c r="J19" s="3" t="s">
        <v>473</v>
      </c>
      <c r="K19" s="3" t="s">
        <v>23</v>
      </c>
      <c r="L19" s="149" t="s">
        <v>23</v>
      </c>
      <c r="M19" s="3" t="s">
        <v>475</v>
      </c>
      <c r="N19" s="149" t="s">
        <v>475</v>
      </c>
      <c r="O19" s="149" t="s">
        <v>475</v>
      </c>
      <c r="Q19" s="3" t="s">
        <v>475</v>
      </c>
      <c r="V19" s="149" t="s">
        <v>475</v>
      </c>
      <c r="W19" s="149" t="s">
        <v>475</v>
      </c>
      <c r="X19" s="149" t="s">
        <v>475</v>
      </c>
      <c r="Y19" s="149" t="s">
        <v>475</v>
      </c>
      <c r="AB19" s="152">
        <v>0</v>
      </c>
      <c r="AC19" s="152">
        <v>0</v>
      </c>
      <c r="AD19" s="152">
        <v>0</v>
      </c>
      <c r="AE19" s="152">
        <v>0</v>
      </c>
      <c r="AF19" s="152">
        <v>0</v>
      </c>
      <c r="AK19" s="3" t="s">
        <v>475</v>
      </c>
      <c r="AL19" s="3" t="s">
        <v>475</v>
      </c>
      <c r="AM19" s="3" t="s">
        <v>475</v>
      </c>
    </row>
    <row r="20" spans="1:40" x14ac:dyDescent="0.25">
      <c r="A20" s="3">
        <v>20231231</v>
      </c>
      <c r="B20" s="3" t="s">
        <v>525</v>
      </c>
      <c r="C20" s="3" t="s">
        <v>526</v>
      </c>
      <c r="D20" s="149">
        <v>6127735.3999999994</v>
      </c>
      <c r="E20" s="3" t="s">
        <v>24</v>
      </c>
      <c r="F20" s="3" t="s">
        <v>473</v>
      </c>
      <c r="G20" s="3" t="s">
        <v>474</v>
      </c>
      <c r="H20" s="3">
        <v>0</v>
      </c>
      <c r="I20" s="3" t="s">
        <v>473</v>
      </c>
      <c r="J20" s="3" t="s">
        <v>473</v>
      </c>
      <c r="K20" s="3" t="s">
        <v>23</v>
      </c>
      <c r="L20" s="149" t="s">
        <v>23</v>
      </c>
      <c r="M20" s="3" t="s">
        <v>475</v>
      </c>
      <c r="N20" s="149" t="s">
        <v>475</v>
      </c>
      <c r="O20" s="149" t="s">
        <v>475</v>
      </c>
      <c r="Q20" s="3" t="s">
        <v>475</v>
      </c>
      <c r="V20" s="149" t="s">
        <v>475</v>
      </c>
      <c r="W20" s="149" t="s">
        <v>475</v>
      </c>
      <c r="X20" s="149" t="s">
        <v>475</v>
      </c>
      <c r="Y20" s="149" t="s">
        <v>475</v>
      </c>
      <c r="AB20" s="152">
        <v>0</v>
      </c>
      <c r="AC20" s="152">
        <v>0</v>
      </c>
      <c r="AD20" s="152">
        <v>0</v>
      </c>
      <c r="AE20" s="152">
        <v>0</v>
      </c>
      <c r="AF20" s="152">
        <v>0</v>
      </c>
      <c r="AK20" s="3" t="s">
        <v>475</v>
      </c>
      <c r="AL20" s="3" t="s">
        <v>475</v>
      </c>
      <c r="AM20" s="3" t="s">
        <v>475</v>
      </c>
    </row>
    <row r="21" spans="1:40" x14ac:dyDescent="0.25">
      <c r="A21" s="3">
        <v>20231231</v>
      </c>
      <c r="B21" s="3" t="s">
        <v>527</v>
      </c>
      <c r="C21" s="3" t="s">
        <v>528</v>
      </c>
      <c r="D21" s="149">
        <v>3300109.7</v>
      </c>
      <c r="E21" s="3" t="s">
        <v>24</v>
      </c>
      <c r="F21" s="3" t="s">
        <v>482</v>
      </c>
      <c r="G21" s="3" t="s">
        <v>474</v>
      </c>
      <c r="H21" s="3">
        <v>0</v>
      </c>
      <c r="I21" s="3" t="s">
        <v>483</v>
      </c>
      <c r="J21" s="3" t="s">
        <v>483</v>
      </c>
      <c r="K21" s="3" t="s">
        <v>23</v>
      </c>
      <c r="L21" s="149" t="s">
        <v>23</v>
      </c>
      <c r="M21" s="3" t="s">
        <v>487</v>
      </c>
      <c r="N21" s="149">
        <v>1E-3</v>
      </c>
      <c r="O21" s="149">
        <v>0</v>
      </c>
      <c r="Q21" s="3">
        <v>0</v>
      </c>
      <c r="V21" s="149">
        <v>0</v>
      </c>
      <c r="W21" s="149">
        <v>0</v>
      </c>
      <c r="X21" s="149">
        <v>0</v>
      </c>
      <c r="Y21" s="149">
        <v>0</v>
      </c>
      <c r="AB21" s="152">
        <v>0</v>
      </c>
      <c r="AC21" s="152">
        <v>0</v>
      </c>
      <c r="AD21" s="152">
        <v>0</v>
      </c>
      <c r="AE21" s="152">
        <v>0</v>
      </c>
      <c r="AF21" s="152">
        <v>0</v>
      </c>
      <c r="AK21" s="3" t="s">
        <v>25</v>
      </c>
      <c r="AL21" s="3" t="s">
        <v>529</v>
      </c>
      <c r="AM21" s="3" t="s">
        <v>475</v>
      </c>
    </row>
    <row r="22" spans="1:40" x14ac:dyDescent="0.25">
      <c r="A22" s="3">
        <v>20231231</v>
      </c>
      <c r="B22" s="3" t="s">
        <v>530</v>
      </c>
      <c r="C22" s="3" t="s">
        <v>531</v>
      </c>
      <c r="D22" s="149">
        <v>1352107.3599999999</v>
      </c>
      <c r="E22" s="3" t="s">
        <v>24</v>
      </c>
      <c r="F22" s="3" t="s">
        <v>482</v>
      </c>
      <c r="G22" s="3" t="s">
        <v>474</v>
      </c>
      <c r="H22" s="3">
        <v>0</v>
      </c>
      <c r="I22" s="3" t="s">
        <v>483</v>
      </c>
      <c r="J22" s="3" t="s">
        <v>483</v>
      </c>
      <c r="K22" s="3" t="s">
        <v>23</v>
      </c>
      <c r="L22" s="149" t="s">
        <v>23</v>
      </c>
      <c r="M22" s="3" t="s">
        <v>487</v>
      </c>
      <c r="N22" s="149">
        <v>9.9399999999999988E-2</v>
      </c>
      <c r="O22" s="149">
        <v>9.9399999999999988E-2</v>
      </c>
      <c r="Q22" s="3">
        <v>9.1999999999999998E-3</v>
      </c>
      <c r="S22" s="3">
        <v>1</v>
      </c>
      <c r="V22" s="149">
        <v>2.9999999999999997E-4</v>
      </c>
      <c r="W22" s="149">
        <v>0</v>
      </c>
      <c r="X22" s="149">
        <v>2.9999999999999997E-4</v>
      </c>
      <c r="Y22" s="149">
        <v>0</v>
      </c>
      <c r="AB22" s="152">
        <v>134399.47158399998</v>
      </c>
      <c r="AC22" s="152">
        <v>12439.387711999998</v>
      </c>
      <c r="AD22" s="152">
        <v>0</v>
      </c>
      <c r="AE22" s="152">
        <v>405.63220799999993</v>
      </c>
      <c r="AF22" s="152">
        <v>0</v>
      </c>
      <c r="AK22" s="3" t="s">
        <v>25</v>
      </c>
      <c r="AL22" s="3" t="s">
        <v>532</v>
      </c>
      <c r="AM22" s="3" t="s">
        <v>475</v>
      </c>
    </row>
    <row r="23" spans="1:40" x14ac:dyDescent="0.25">
      <c r="A23" s="3">
        <v>20231231</v>
      </c>
      <c r="B23" s="3" t="s">
        <v>533</v>
      </c>
      <c r="C23" s="3" t="s">
        <v>534</v>
      </c>
      <c r="D23" s="149">
        <v>1453.16</v>
      </c>
      <c r="E23" s="3" t="s">
        <v>24</v>
      </c>
      <c r="F23" s="3" t="s">
        <v>473</v>
      </c>
      <c r="G23" s="3" t="s">
        <v>474</v>
      </c>
      <c r="H23" s="3">
        <v>0</v>
      </c>
      <c r="I23" s="3" t="s">
        <v>473</v>
      </c>
      <c r="J23" s="3" t="s">
        <v>473</v>
      </c>
      <c r="K23" s="3" t="s">
        <v>23</v>
      </c>
      <c r="L23" s="149" t="s">
        <v>23</v>
      </c>
      <c r="M23" s="3" t="s">
        <v>475</v>
      </c>
      <c r="N23" s="149" t="s">
        <v>475</v>
      </c>
      <c r="O23" s="149" t="s">
        <v>475</v>
      </c>
      <c r="Q23" s="3" t="s">
        <v>475</v>
      </c>
      <c r="V23" s="149" t="s">
        <v>475</v>
      </c>
      <c r="W23" s="149" t="s">
        <v>475</v>
      </c>
      <c r="X23" s="149" t="s">
        <v>475</v>
      </c>
      <c r="Y23" s="149" t="s">
        <v>475</v>
      </c>
      <c r="AB23" s="152">
        <v>0</v>
      </c>
      <c r="AC23" s="152">
        <v>0</v>
      </c>
      <c r="AD23" s="152">
        <v>0</v>
      </c>
      <c r="AE23" s="152">
        <v>0</v>
      </c>
      <c r="AF23" s="152">
        <v>0</v>
      </c>
      <c r="AK23" s="3" t="s">
        <v>25</v>
      </c>
      <c r="AL23" s="3">
        <v>0</v>
      </c>
      <c r="AM23" s="3" t="s">
        <v>475</v>
      </c>
    </row>
    <row r="24" spans="1:40" x14ac:dyDescent="0.25">
      <c r="A24" s="3">
        <v>20231231</v>
      </c>
      <c r="B24" s="3" t="s">
        <v>535</v>
      </c>
      <c r="C24" s="3" t="s">
        <v>536</v>
      </c>
      <c r="D24" s="149">
        <v>776460.37</v>
      </c>
      <c r="E24" s="3" t="s">
        <v>24</v>
      </c>
      <c r="F24" s="3" t="s">
        <v>482</v>
      </c>
      <c r="G24" s="3" t="s">
        <v>504</v>
      </c>
      <c r="H24" s="3">
        <v>1</v>
      </c>
      <c r="I24" s="3" t="s">
        <v>505</v>
      </c>
      <c r="J24" s="3" t="s">
        <v>506</v>
      </c>
      <c r="K24" s="3" t="s">
        <v>24</v>
      </c>
      <c r="L24" s="149" t="s">
        <v>23</v>
      </c>
      <c r="M24" s="3">
        <v>0</v>
      </c>
      <c r="N24" s="149">
        <v>0</v>
      </c>
      <c r="O24" s="149">
        <v>0</v>
      </c>
      <c r="Q24" s="3">
        <v>0</v>
      </c>
      <c r="V24" s="149">
        <v>0</v>
      </c>
      <c r="W24" s="149">
        <v>0</v>
      </c>
      <c r="X24" s="149">
        <v>0</v>
      </c>
      <c r="Y24" s="149">
        <v>0</v>
      </c>
      <c r="AB24" s="152">
        <v>0</v>
      </c>
      <c r="AC24" s="152">
        <v>0</v>
      </c>
      <c r="AD24" s="152">
        <v>0</v>
      </c>
      <c r="AE24" s="152">
        <v>0</v>
      </c>
      <c r="AF24" s="152">
        <v>0</v>
      </c>
      <c r="AK24" s="3" t="s">
        <v>475</v>
      </c>
      <c r="AL24" s="3" t="s">
        <v>475</v>
      </c>
      <c r="AM24" s="3" t="s">
        <v>475</v>
      </c>
    </row>
    <row r="25" spans="1:40" x14ac:dyDescent="0.25">
      <c r="A25" s="3">
        <v>20231231</v>
      </c>
      <c r="B25" s="3" t="s">
        <v>537</v>
      </c>
      <c r="C25" s="3" t="s">
        <v>538</v>
      </c>
      <c r="D25" s="149">
        <v>13078137.18</v>
      </c>
      <c r="E25" s="3" t="s">
        <v>24</v>
      </c>
      <c r="F25" s="3" t="s">
        <v>473</v>
      </c>
      <c r="G25" s="3" t="s">
        <v>474</v>
      </c>
      <c r="H25" s="3">
        <v>0</v>
      </c>
      <c r="I25" s="3" t="s">
        <v>473</v>
      </c>
      <c r="J25" s="3" t="s">
        <v>473</v>
      </c>
      <c r="K25" s="3" t="s">
        <v>23</v>
      </c>
      <c r="L25" s="149" t="s">
        <v>23</v>
      </c>
      <c r="M25" s="3" t="s">
        <v>475</v>
      </c>
      <c r="N25" s="149" t="s">
        <v>475</v>
      </c>
      <c r="O25" s="149" t="s">
        <v>475</v>
      </c>
      <c r="Q25" s="3" t="s">
        <v>475</v>
      </c>
      <c r="V25" s="149" t="s">
        <v>475</v>
      </c>
      <c r="W25" s="149" t="s">
        <v>475</v>
      </c>
      <c r="X25" s="149" t="s">
        <v>475</v>
      </c>
      <c r="Y25" s="149" t="s">
        <v>475</v>
      </c>
      <c r="AB25" s="152">
        <v>0</v>
      </c>
      <c r="AC25" s="152">
        <v>0</v>
      </c>
      <c r="AD25" s="152">
        <v>0</v>
      </c>
      <c r="AE25" s="152">
        <v>0</v>
      </c>
      <c r="AF25" s="152">
        <v>0</v>
      </c>
      <c r="AK25" s="3" t="s">
        <v>475</v>
      </c>
      <c r="AL25" s="3" t="s">
        <v>475</v>
      </c>
      <c r="AM25" s="3" t="s">
        <v>475</v>
      </c>
    </row>
    <row r="26" spans="1:40" x14ac:dyDescent="0.25">
      <c r="A26" s="3">
        <v>20231231</v>
      </c>
      <c r="B26" s="3" t="s">
        <v>539</v>
      </c>
      <c r="C26" s="3" t="s">
        <v>540</v>
      </c>
      <c r="D26" s="149">
        <v>6898052.8200000003</v>
      </c>
      <c r="E26" s="3" t="s">
        <v>24</v>
      </c>
      <c r="F26" s="3" t="s">
        <v>473</v>
      </c>
      <c r="G26" s="3" t="s">
        <v>474</v>
      </c>
      <c r="H26" s="3">
        <v>0</v>
      </c>
      <c r="I26" s="3" t="s">
        <v>473</v>
      </c>
      <c r="J26" s="3" t="s">
        <v>473</v>
      </c>
      <c r="K26" s="3" t="s">
        <v>23</v>
      </c>
      <c r="L26" s="149" t="s">
        <v>23</v>
      </c>
      <c r="M26" s="3" t="s">
        <v>475</v>
      </c>
      <c r="N26" s="149" t="s">
        <v>475</v>
      </c>
      <c r="O26" s="149" t="s">
        <v>475</v>
      </c>
      <c r="Q26" s="3" t="s">
        <v>475</v>
      </c>
      <c r="V26" s="149" t="s">
        <v>475</v>
      </c>
      <c r="W26" s="149" t="s">
        <v>475</v>
      </c>
      <c r="X26" s="149" t="s">
        <v>475</v>
      </c>
      <c r="Y26" s="149" t="s">
        <v>475</v>
      </c>
      <c r="AB26" s="152">
        <v>0</v>
      </c>
      <c r="AC26" s="152">
        <v>0</v>
      </c>
      <c r="AD26" s="152">
        <v>0</v>
      </c>
      <c r="AE26" s="152">
        <v>0</v>
      </c>
      <c r="AF26" s="152">
        <v>0</v>
      </c>
      <c r="AK26" s="3" t="s">
        <v>475</v>
      </c>
      <c r="AL26" s="3" t="s">
        <v>475</v>
      </c>
      <c r="AM26" s="3" t="s">
        <v>475</v>
      </c>
    </row>
    <row r="27" spans="1:40" x14ac:dyDescent="0.25">
      <c r="A27" s="3">
        <v>20231231</v>
      </c>
      <c r="B27" s="158" t="s">
        <v>541</v>
      </c>
      <c r="C27" s="158" t="s">
        <v>542</v>
      </c>
      <c r="D27" s="149">
        <v>5698365.6400000006</v>
      </c>
      <c r="E27" s="3" t="s">
        <v>24</v>
      </c>
      <c r="F27" s="3" t="s">
        <v>482</v>
      </c>
      <c r="G27" s="3" t="s">
        <v>474</v>
      </c>
      <c r="H27" s="3">
        <v>0</v>
      </c>
      <c r="I27" s="159" t="s">
        <v>517</v>
      </c>
      <c r="J27" s="3" t="s">
        <v>506</v>
      </c>
      <c r="K27" s="3" t="s">
        <v>23</v>
      </c>
      <c r="L27" s="149" t="s">
        <v>23</v>
      </c>
      <c r="M27" s="3">
        <v>0</v>
      </c>
      <c r="N27" s="149">
        <v>0</v>
      </c>
      <c r="O27" s="149">
        <v>0</v>
      </c>
      <c r="Q27" s="3">
        <v>0</v>
      </c>
      <c r="V27" s="149">
        <v>0</v>
      </c>
      <c r="W27" s="149">
        <v>0</v>
      </c>
      <c r="X27" s="149">
        <v>0</v>
      </c>
      <c r="Y27" s="149">
        <v>0</v>
      </c>
      <c r="AB27" s="152">
        <v>0</v>
      </c>
      <c r="AC27" s="152">
        <v>0</v>
      </c>
      <c r="AD27" s="152">
        <v>0</v>
      </c>
      <c r="AE27" s="152">
        <v>0</v>
      </c>
      <c r="AF27" s="152">
        <v>0</v>
      </c>
      <c r="AK27" s="3" t="s">
        <v>22</v>
      </c>
      <c r="AL27" s="3" t="s">
        <v>543</v>
      </c>
      <c r="AN27" s="3" t="s">
        <v>544</v>
      </c>
    </row>
    <row r="28" spans="1:40" x14ac:dyDescent="0.25">
      <c r="A28" s="3">
        <v>20231231</v>
      </c>
      <c r="B28" s="3" t="s">
        <v>545</v>
      </c>
      <c r="C28" s="3" t="s">
        <v>546</v>
      </c>
      <c r="D28" s="149">
        <v>252404.29</v>
      </c>
      <c r="E28" s="3" t="s">
        <v>24</v>
      </c>
      <c r="F28" s="3" t="s">
        <v>473</v>
      </c>
      <c r="G28" s="3" t="s">
        <v>474</v>
      </c>
      <c r="H28" s="3">
        <v>0</v>
      </c>
      <c r="I28" s="3" t="s">
        <v>473</v>
      </c>
      <c r="J28" s="3" t="s">
        <v>473</v>
      </c>
      <c r="K28" s="3" t="s">
        <v>23</v>
      </c>
      <c r="L28" s="149" t="s">
        <v>23</v>
      </c>
      <c r="M28" s="3" t="s">
        <v>475</v>
      </c>
      <c r="N28" s="149" t="s">
        <v>475</v>
      </c>
      <c r="O28" s="149" t="s">
        <v>475</v>
      </c>
      <c r="Q28" s="3" t="s">
        <v>475</v>
      </c>
      <c r="V28" s="149" t="s">
        <v>475</v>
      </c>
      <c r="W28" s="149" t="s">
        <v>475</v>
      </c>
      <c r="X28" s="149" t="s">
        <v>475</v>
      </c>
      <c r="Y28" s="149" t="s">
        <v>475</v>
      </c>
      <c r="AB28" s="152">
        <v>0</v>
      </c>
      <c r="AC28" s="152">
        <v>0</v>
      </c>
      <c r="AD28" s="152">
        <v>0</v>
      </c>
      <c r="AE28" s="152">
        <v>0</v>
      </c>
      <c r="AF28" s="152">
        <v>0</v>
      </c>
      <c r="AK28" s="3" t="s">
        <v>475</v>
      </c>
      <c r="AL28" s="3" t="s">
        <v>475</v>
      </c>
      <c r="AM28" s="3" t="s">
        <v>475</v>
      </c>
    </row>
    <row r="29" spans="1:40" x14ac:dyDescent="0.25">
      <c r="A29" s="3">
        <v>20231231</v>
      </c>
      <c r="B29" s="3" t="s">
        <v>2603</v>
      </c>
      <c r="C29" s="3" t="s">
        <v>2604</v>
      </c>
      <c r="D29" s="149">
        <v>51827.73</v>
      </c>
      <c r="E29" s="3" t="s">
        <v>23</v>
      </c>
      <c r="F29" s="3" t="s">
        <v>500</v>
      </c>
      <c r="G29" s="3" t="s">
        <v>474</v>
      </c>
      <c r="H29" s="3">
        <v>0</v>
      </c>
      <c r="I29" s="3" t="s">
        <v>500</v>
      </c>
      <c r="J29" s="157" t="s">
        <v>506</v>
      </c>
      <c r="K29" s="3" t="s">
        <v>23</v>
      </c>
      <c r="L29" s="149" t="s">
        <v>23</v>
      </c>
      <c r="M29" s="3" t="s">
        <v>487</v>
      </c>
      <c r="N29" s="149" t="s">
        <v>475</v>
      </c>
      <c r="O29" s="153">
        <v>0.88200000000000001</v>
      </c>
      <c r="Q29" s="157">
        <v>0.78649999999999998</v>
      </c>
      <c r="S29" s="157">
        <v>1</v>
      </c>
      <c r="V29" s="149" t="s">
        <v>475</v>
      </c>
      <c r="W29" s="153">
        <v>0.32269999999999999</v>
      </c>
      <c r="X29" s="149" t="s">
        <v>475</v>
      </c>
      <c r="Y29" s="149">
        <v>0.32269999999999999</v>
      </c>
      <c r="AB29" s="152">
        <v>45712.057860000001</v>
      </c>
      <c r="AC29" s="152">
        <v>40762.509644999998</v>
      </c>
      <c r="AD29" s="152">
        <v>0</v>
      </c>
      <c r="AE29" s="152">
        <v>0</v>
      </c>
      <c r="AF29" s="152">
        <v>16724.808471</v>
      </c>
      <c r="AK29" s="3" t="s">
        <v>22</v>
      </c>
      <c r="AL29" s="3" t="s">
        <v>488</v>
      </c>
      <c r="AM29" s="3" t="s">
        <v>489</v>
      </c>
      <c r="AN29" s="157" t="s">
        <v>490</v>
      </c>
    </row>
    <row r="30" spans="1:40" x14ac:dyDescent="0.25">
      <c r="A30" s="3">
        <v>20231231</v>
      </c>
      <c r="B30" s="3" t="s">
        <v>551</v>
      </c>
      <c r="C30" s="152" t="s">
        <v>552</v>
      </c>
      <c r="D30" s="149">
        <v>7041951.79</v>
      </c>
      <c r="E30" s="3" t="s">
        <v>24</v>
      </c>
      <c r="F30" s="3" t="s">
        <v>473</v>
      </c>
      <c r="G30" s="3" t="s">
        <v>474</v>
      </c>
      <c r="H30" s="3">
        <v>0</v>
      </c>
      <c r="I30" s="3" t="s">
        <v>473</v>
      </c>
      <c r="J30" s="3" t="s">
        <v>473</v>
      </c>
      <c r="K30" s="3" t="s">
        <v>23</v>
      </c>
      <c r="L30" s="149" t="s">
        <v>23</v>
      </c>
      <c r="M30" s="3" t="s">
        <v>475</v>
      </c>
      <c r="N30" s="149" t="s">
        <v>475</v>
      </c>
      <c r="O30" s="149" t="s">
        <v>475</v>
      </c>
      <c r="Q30" s="3" t="s">
        <v>475</v>
      </c>
      <c r="V30" s="149" t="s">
        <v>475</v>
      </c>
      <c r="W30" s="149" t="s">
        <v>475</v>
      </c>
      <c r="X30" s="149" t="s">
        <v>475</v>
      </c>
      <c r="Y30" s="149" t="s">
        <v>475</v>
      </c>
      <c r="AB30" s="152">
        <v>0</v>
      </c>
      <c r="AC30" s="152">
        <v>0</v>
      </c>
      <c r="AD30" s="152">
        <v>0</v>
      </c>
      <c r="AE30" s="152">
        <v>0</v>
      </c>
      <c r="AF30" s="152">
        <v>0</v>
      </c>
      <c r="AK30" s="3" t="s">
        <v>475</v>
      </c>
      <c r="AL30" s="3" t="s">
        <v>475</v>
      </c>
      <c r="AM30" s="3" t="s">
        <v>475</v>
      </c>
    </row>
    <row r="31" spans="1:40" x14ac:dyDescent="0.25">
      <c r="A31" s="3">
        <v>20231231</v>
      </c>
      <c r="B31" s="3" t="s">
        <v>553</v>
      </c>
      <c r="C31" s="3" t="s">
        <v>554</v>
      </c>
      <c r="D31" s="149">
        <v>253612.32</v>
      </c>
      <c r="E31" s="3" t="s">
        <v>24</v>
      </c>
      <c r="F31" s="3" t="s">
        <v>473</v>
      </c>
      <c r="G31" s="3" t="s">
        <v>474</v>
      </c>
      <c r="H31" s="3">
        <v>0</v>
      </c>
      <c r="I31" s="3" t="s">
        <v>473</v>
      </c>
      <c r="J31" s="3" t="s">
        <v>473</v>
      </c>
      <c r="K31" s="3" t="s">
        <v>23</v>
      </c>
      <c r="L31" s="149" t="s">
        <v>23</v>
      </c>
      <c r="M31" s="3" t="s">
        <v>475</v>
      </c>
      <c r="N31" s="149" t="s">
        <v>475</v>
      </c>
      <c r="O31" s="149" t="s">
        <v>475</v>
      </c>
      <c r="Q31" s="3" t="s">
        <v>475</v>
      </c>
      <c r="V31" s="149" t="s">
        <v>475</v>
      </c>
      <c r="W31" s="149" t="s">
        <v>475</v>
      </c>
      <c r="X31" s="149" t="s">
        <v>475</v>
      </c>
      <c r="Y31" s="149" t="s">
        <v>475</v>
      </c>
      <c r="AB31" s="152">
        <v>0</v>
      </c>
      <c r="AC31" s="152">
        <v>0</v>
      </c>
      <c r="AD31" s="152">
        <v>0</v>
      </c>
      <c r="AE31" s="152">
        <v>0</v>
      </c>
      <c r="AF31" s="152">
        <v>0</v>
      </c>
      <c r="AK31" s="3" t="s">
        <v>475</v>
      </c>
      <c r="AL31" s="3" t="s">
        <v>475</v>
      </c>
      <c r="AM31" s="3" t="s">
        <v>475</v>
      </c>
    </row>
    <row r="32" spans="1:40" x14ac:dyDescent="0.25">
      <c r="A32" s="3">
        <v>20231231</v>
      </c>
      <c r="B32" s="3" t="s">
        <v>555</v>
      </c>
      <c r="C32" s="3" t="s">
        <v>556</v>
      </c>
      <c r="D32" s="149">
        <v>997251.25</v>
      </c>
      <c r="E32" s="3" t="s">
        <v>24</v>
      </c>
      <c r="F32" s="3" t="s">
        <v>473</v>
      </c>
      <c r="G32" s="3" t="s">
        <v>474</v>
      </c>
      <c r="H32" s="3">
        <v>0</v>
      </c>
      <c r="I32" s="3" t="s">
        <v>473</v>
      </c>
      <c r="J32" s="3" t="s">
        <v>473</v>
      </c>
      <c r="K32" s="3" t="s">
        <v>23</v>
      </c>
      <c r="L32" s="149" t="s">
        <v>23</v>
      </c>
      <c r="M32" s="3" t="s">
        <v>475</v>
      </c>
      <c r="N32" s="149" t="s">
        <v>475</v>
      </c>
      <c r="O32" s="149" t="s">
        <v>475</v>
      </c>
      <c r="Q32" s="3" t="s">
        <v>475</v>
      </c>
      <c r="V32" s="149" t="s">
        <v>475</v>
      </c>
      <c r="W32" s="149" t="s">
        <v>475</v>
      </c>
      <c r="X32" s="149" t="s">
        <v>475</v>
      </c>
      <c r="Y32" s="149" t="s">
        <v>475</v>
      </c>
      <c r="AB32" s="152">
        <v>0</v>
      </c>
      <c r="AC32" s="152">
        <v>0</v>
      </c>
      <c r="AD32" s="152">
        <v>0</v>
      </c>
      <c r="AE32" s="152">
        <v>0</v>
      </c>
      <c r="AF32" s="152">
        <v>0</v>
      </c>
      <c r="AK32" s="3" t="s">
        <v>475</v>
      </c>
      <c r="AL32" s="3" t="s">
        <v>475</v>
      </c>
      <c r="AM32" s="3" t="s">
        <v>475</v>
      </c>
    </row>
    <row r="33" spans="1:40" x14ac:dyDescent="0.25">
      <c r="A33" s="3">
        <v>20231231</v>
      </c>
      <c r="B33" s="3" t="s">
        <v>557</v>
      </c>
      <c r="C33" s="3" t="s">
        <v>558</v>
      </c>
      <c r="D33" s="149">
        <v>81744.08</v>
      </c>
      <c r="E33" s="3" t="s">
        <v>23</v>
      </c>
      <c r="F33" s="3" t="s">
        <v>500</v>
      </c>
      <c r="G33" s="3" t="s">
        <v>474</v>
      </c>
      <c r="H33" s="3">
        <v>0</v>
      </c>
      <c r="I33" s="3" t="s">
        <v>500</v>
      </c>
      <c r="J33" s="157">
        <v>0</v>
      </c>
      <c r="K33" s="3" t="s">
        <v>23</v>
      </c>
      <c r="L33" s="149" t="s">
        <v>23</v>
      </c>
      <c r="M33" s="3" t="s">
        <v>475</v>
      </c>
      <c r="N33" s="149" t="s">
        <v>475</v>
      </c>
      <c r="O33" s="149" t="s">
        <v>475</v>
      </c>
      <c r="Q33" s="3" t="s">
        <v>475</v>
      </c>
      <c r="V33" s="149" t="s">
        <v>475</v>
      </c>
      <c r="W33" s="149" t="s">
        <v>475</v>
      </c>
      <c r="X33" s="149" t="s">
        <v>475</v>
      </c>
      <c r="Y33" s="149" t="s">
        <v>475</v>
      </c>
      <c r="AB33" s="152">
        <v>0</v>
      </c>
      <c r="AC33" s="152">
        <v>0</v>
      </c>
      <c r="AD33" s="152">
        <v>0</v>
      </c>
      <c r="AE33" s="152">
        <v>0</v>
      </c>
      <c r="AF33" s="152">
        <v>0</v>
      </c>
      <c r="AK33" s="3" t="s">
        <v>475</v>
      </c>
      <c r="AL33" s="3" t="s">
        <v>475</v>
      </c>
      <c r="AM33" s="3" t="s">
        <v>475</v>
      </c>
    </row>
    <row r="34" spans="1:40" x14ac:dyDescent="0.25">
      <c r="A34" s="3">
        <v>20231231</v>
      </c>
      <c r="B34" s="157" t="s">
        <v>559</v>
      </c>
      <c r="C34" s="157" t="s">
        <v>560</v>
      </c>
      <c r="D34" s="153">
        <v>109680.7</v>
      </c>
      <c r="E34" s="157" t="s">
        <v>24</v>
      </c>
      <c r="F34" s="157" t="s">
        <v>482</v>
      </c>
      <c r="G34" s="157" t="s">
        <v>474</v>
      </c>
      <c r="H34" s="157">
        <v>0</v>
      </c>
      <c r="I34" s="157" t="s">
        <v>483</v>
      </c>
      <c r="J34" s="157" t="s">
        <v>483</v>
      </c>
      <c r="K34" s="157" t="s">
        <v>23</v>
      </c>
      <c r="L34" s="153" t="s">
        <v>23</v>
      </c>
      <c r="M34" s="3" t="s">
        <v>487</v>
      </c>
      <c r="N34" s="153">
        <v>9.6000000000000002E-2</v>
      </c>
      <c r="O34" s="153">
        <v>6.7000000000000004E-2</v>
      </c>
      <c r="P34" s="160">
        <v>8.0999999999999996E-3</v>
      </c>
      <c r="Q34" s="157"/>
      <c r="R34" s="160">
        <v>1E-4</v>
      </c>
      <c r="S34" s="157">
        <v>1</v>
      </c>
      <c r="T34" s="160">
        <v>1</v>
      </c>
      <c r="U34" s="153"/>
      <c r="V34" s="153">
        <v>0</v>
      </c>
      <c r="W34" s="153">
        <v>1E-4</v>
      </c>
      <c r="X34" s="153">
        <v>0</v>
      </c>
      <c r="Y34" s="153">
        <v>1E-4</v>
      </c>
      <c r="Z34" s="160">
        <v>0</v>
      </c>
      <c r="AA34" s="160">
        <v>1E-4</v>
      </c>
      <c r="AB34" s="162">
        <v>7348.6069000000007</v>
      </c>
      <c r="AC34" s="163">
        <v>0</v>
      </c>
      <c r="AD34" s="163">
        <v>0</v>
      </c>
      <c r="AE34" s="163">
        <v>0</v>
      </c>
      <c r="AF34" s="163">
        <v>10.968070000000001</v>
      </c>
      <c r="AG34" s="160">
        <v>888.41366999999991</v>
      </c>
      <c r="AH34" s="160">
        <v>10.968070000000001</v>
      </c>
      <c r="AI34" s="160">
        <v>0</v>
      </c>
      <c r="AJ34" s="160">
        <v>10.968070000000001</v>
      </c>
      <c r="AK34" s="157" t="s">
        <v>25</v>
      </c>
      <c r="AL34" s="157" t="s">
        <v>561</v>
      </c>
      <c r="AM34" s="157" t="s">
        <v>562</v>
      </c>
      <c r="AN34" s="157" t="s">
        <v>490</v>
      </c>
    </row>
    <row r="35" spans="1:40" x14ac:dyDescent="0.25">
      <c r="A35" s="3">
        <v>20231231</v>
      </c>
      <c r="B35" s="3" t="s">
        <v>563</v>
      </c>
      <c r="C35" s="3" t="s">
        <v>564</v>
      </c>
      <c r="D35" s="149">
        <v>8079.64</v>
      </c>
      <c r="E35" s="3" t="s">
        <v>24</v>
      </c>
      <c r="F35" s="3" t="s">
        <v>482</v>
      </c>
      <c r="G35" s="3" t="s">
        <v>474</v>
      </c>
      <c r="H35" s="3">
        <v>0</v>
      </c>
      <c r="I35" s="3" t="s">
        <v>483</v>
      </c>
      <c r="J35" s="3" t="s">
        <v>483</v>
      </c>
      <c r="K35" s="3" t="s">
        <v>23</v>
      </c>
      <c r="L35" s="149" t="s">
        <v>23</v>
      </c>
      <c r="M35" s="3" t="s">
        <v>487</v>
      </c>
      <c r="N35" s="149">
        <v>3.1E-2</v>
      </c>
      <c r="O35" s="149">
        <v>3.1E-2</v>
      </c>
      <c r="Q35" s="3">
        <v>2.7000000000000003E-2</v>
      </c>
      <c r="S35" s="3">
        <v>1</v>
      </c>
      <c r="V35" s="149">
        <v>0</v>
      </c>
      <c r="W35" s="149">
        <v>0</v>
      </c>
      <c r="X35" s="149">
        <v>0</v>
      </c>
      <c r="Y35" s="149">
        <v>0</v>
      </c>
      <c r="AB35" s="152">
        <v>250.46884</v>
      </c>
      <c r="AC35" s="152">
        <v>218.15028000000004</v>
      </c>
      <c r="AD35" s="152">
        <v>0</v>
      </c>
      <c r="AE35" s="152">
        <v>0</v>
      </c>
      <c r="AF35" s="152">
        <v>0</v>
      </c>
      <c r="AK35" s="3" t="s">
        <v>475</v>
      </c>
      <c r="AL35" s="3" t="s">
        <v>475</v>
      </c>
      <c r="AM35" s="3" t="s">
        <v>475</v>
      </c>
    </row>
    <row r="36" spans="1:40" x14ac:dyDescent="0.25">
      <c r="A36" s="3">
        <v>20231231</v>
      </c>
      <c r="B36" s="3" t="s">
        <v>565</v>
      </c>
      <c r="C36" s="3" t="s">
        <v>566</v>
      </c>
      <c r="D36" s="149">
        <v>292912.89</v>
      </c>
      <c r="E36" s="3" t="s">
        <v>23</v>
      </c>
      <c r="F36" s="3" t="s">
        <v>500</v>
      </c>
      <c r="G36" s="3" t="s">
        <v>567</v>
      </c>
      <c r="H36" s="3">
        <v>0</v>
      </c>
      <c r="I36" s="3" t="s">
        <v>500</v>
      </c>
      <c r="J36" s="157" t="s">
        <v>506</v>
      </c>
      <c r="K36" s="3" t="s">
        <v>23</v>
      </c>
      <c r="L36" s="149" t="s">
        <v>23</v>
      </c>
      <c r="M36" s="3" t="s">
        <v>475</v>
      </c>
      <c r="N36" s="149" t="s">
        <v>475</v>
      </c>
      <c r="O36" s="149" t="s">
        <v>475</v>
      </c>
      <c r="Q36" s="3" t="s">
        <v>475</v>
      </c>
      <c r="V36" s="149" t="s">
        <v>475</v>
      </c>
      <c r="W36" s="149" t="s">
        <v>475</v>
      </c>
      <c r="X36" s="149" t="s">
        <v>475</v>
      </c>
      <c r="Y36" s="149" t="s">
        <v>475</v>
      </c>
      <c r="AB36" s="152">
        <v>0</v>
      </c>
      <c r="AC36" s="152">
        <v>0</v>
      </c>
      <c r="AD36" s="152">
        <v>0</v>
      </c>
      <c r="AE36" s="152">
        <v>0</v>
      </c>
      <c r="AF36" s="152">
        <v>0</v>
      </c>
      <c r="AK36" s="3" t="s">
        <v>22</v>
      </c>
      <c r="AL36" s="3" t="s">
        <v>568</v>
      </c>
      <c r="AM36" s="3" t="s">
        <v>475</v>
      </c>
    </row>
    <row r="37" spans="1:40" x14ac:dyDescent="0.25">
      <c r="A37" s="3">
        <v>20231231</v>
      </c>
      <c r="B37" s="3" t="s">
        <v>569</v>
      </c>
      <c r="C37" s="3" t="s">
        <v>570</v>
      </c>
      <c r="D37" s="149">
        <v>9777322.4500000011</v>
      </c>
      <c r="E37" s="3" t="s">
        <v>23</v>
      </c>
      <c r="F37" s="3" t="s">
        <v>500</v>
      </c>
      <c r="G37" s="3" t="s">
        <v>504</v>
      </c>
      <c r="H37" s="3">
        <v>1</v>
      </c>
      <c r="I37" s="3" t="s">
        <v>500</v>
      </c>
      <c r="J37" s="157" t="s">
        <v>506</v>
      </c>
      <c r="K37" s="3" t="s">
        <v>24</v>
      </c>
      <c r="L37" s="149" t="s">
        <v>23</v>
      </c>
      <c r="M37" s="3" t="s">
        <v>475</v>
      </c>
      <c r="N37" s="149" t="s">
        <v>475</v>
      </c>
      <c r="O37" s="149" t="s">
        <v>475</v>
      </c>
      <c r="Q37" s="3" t="s">
        <v>475</v>
      </c>
      <c r="V37" s="149" t="s">
        <v>475</v>
      </c>
      <c r="W37" s="149" t="s">
        <v>475</v>
      </c>
      <c r="X37" s="149" t="s">
        <v>475</v>
      </c>
      <c r="Y37" s="149" t="s">
        <v>475</v>
      </c>
      <c r="AB37" s="152">
        <v>0</v>
      </c>
      <c r="AC37" s="152">
        <v>0</v>
      </c>
      <c r="AD37" s="152">
        <v>0</v>
      </c>
      <c r="AE37" s="152">
        <v>0</v>
      </c>
      <c r="AF37" s="152">
        <v>0</v>
      </c>
      <c r="AK37" s="3" t="s">
        <v>22</v>
      </c>
      <c r="AL37" s="3" t="s">
        <v>571</v>
      </c>
      <c r="AM37" s="3" t="s">
        <v>475</v>
      </c>
    </row>
    <row r="38" spans="1:40" x14ac:dyDescent="0.25">
      <c r="A38" s="3">
        <v>20231231</v>
      </c>
      <c r="B38" s="3" t="s">
        <v>572</v>
      </c>
      <c r="C38" s="3" t="s">
        <v>573</v>
      </c>
      <c r="D38" s="149">
        <v>2413522.9499999997</v>
      </c>
      <c r="E38" s="3" t="s">
        <v>23</v>
      </c>
      <c r="F38" s="3" t="s">
        <v>500</v>
      </c>
      <c r="G38" s="3" t="s">
        <v>474</v>
      </c>
      <c r="H38" s="3">
        <v>0</v>
      </c>
      <c r="I38" s="3" t="s">
        <v>500</v>
      </c>
      <c r="J38" s="157">
        <v>0</v>
      </c>
      <c r="K38" s="3" t="s">
        <v>23</v>
      </c>
      <c r="L38" s="149" t="s">
        <v>23</v>
      </c>
      <c r="M38" s="3" t="s">
        <v>475</v>
      </c>
      <c r="N38" s="149" t="s">
        <v>475</v>
      </c>
      <c r="O38" s="149" t="s">
        <v>475</v>
      </c>
      <c r="Q38" s="3" t="s">
        <v>475</v>
      </c>
      <c r="V38" s="149" t="s">
        <v>475</v>
      </c>
      <c r="W38" s="149" t="s">
        <v>475</v>
      </c>
      <c r="X38" s="149" t="s">
        <v>475</v>
      </c>
      <c r="Y38" s="149" t="s">
        <v>475</v>
      </c>
      <c r="AB38" s="152">
        <v>0</v>
      </c>
      <c r="AC38" s="152">
        <v>0</v>
      </c>
      <c r="AD38" s="152">
        <v>0</v>
      </c>
      <c r="AE38" s="152">
        <v>0</v>
      </c>
      <c r="AF38" s="152">
        <v>0</v>
      </c>
      <c r="AK38" s="3" t="s">
        <v>475</v>
      </c>
      <c r="AL38" s="3" t="s">
        <v>475</v>
      </c>
      <c r="AM38" s="3" t="s">
        <v>475</v>
      </c>
    </row>
    <row r="39" spans="1:40" x14ac:dyDescent="0.25">
      <c r="A39" s="3">
        <v>20231231</v>
      </c>
      <c r="B39" s="3" t="s">
        <v>574</v>
      </c>
      <c r="C39" s="3" t="s">
        <v>575</v>
      </c>
      <c r="D39" s="149">
        <v>195056.6</v>
      </c>
      <c r="E39" s="3" t="s">
        <v>23</v>
      </c>
      <c r="F39" s="3" t="s">
        <v>500</v>
      </c>
      <c r="G39" s="3" t="s">
        <v>474</v>
      </c>
      <c r="H39" s="3">
        <v>0</v>
      </c>
      <c r="I39" s="3" t="s">
        <v>500</v>
      </c>
      <c r="J39" s="157" t="s">
        <v>506</v>
      </c>
      <c r="K39" s="3" t="s">
        <v>23</v>
      </c>
      <c r="L39" s="149" t="s">
        <v>23</v>
      </c>
      <c r="M39" s="3" t="s">
        <v>475</v>
      </c>
      <c r="N39" s="149" t="s">
        <v>475</v>
      </c>
      <c r="O39" s="149" t="s">
        <v>475</v>
      </c>
      <c r="Q39" s="3" t="s">
        <v>475</v>
      </c>
      <c r="V39" s="149" t="s">
        <v>475</v>
      </c>
      <c r="W39" s="149" t="s">
        <v>475</v>
      </c>
      <c r="X39" s="149" t="s">
        <v>475</v>
      </c>
      <c r="Y39" s="149" t="s">
        <v>475</v>
      </c>
      <c r="AB39" s="152">
        <v>0</v>
      </c>
      <c r="AC39" s="152">
        <v>0</v>
      </c>
      <c r="AD39" s="152">
        <v>0</v>
      </c>
      <c r="AE39" s="152">
        <v>0</v>
      </c>
      <c r="AF39" s="152">
        <v>0</v>
      </c>
      <c r="AK39" s="3" t="s">
        <v>22</v>
      </c>
      <c r="AL39" s="3" t="s">
        <v>576</v>
      </c>
      <c r="AM39" s="3" t="s">
        <v>475</v>
      </c>
    </row>
    <row r="40" spans="1:40" x14ac:dyDescent="0.25">
      <c r="A40" s="3">
        <v>20231231</v>
      </c>
      <c r="B40" s="3" t="s">
        <v>577</v>
      </c>
      <c r="C40" s="3" t="s">
        <v>578</v>
      </c>
      <c r="D40" s="149">
        <v>44497033.93</v>
      </c>
      <c r="E40" s="3" t="s">
        <v>24</v>
      </c>
      <c r="F40" s="3" t="s">
        <v>473</v>
      </c>
      <c r="G40" s="3" t="s">
        <v>474</v>
      </c>
      <c r="H40" s="3">
        <v>0</v>
      </c>
      <c r="I40" s="3" t="s">
        <v>473</v>
      </c>
      <c r="J40" s="3" t="s">
        <v>473</v>
      </c>
      <c r="K40" s="3" t="s">
        <v>23</v>
      </c>
      <c r="L40" s="149" t="s">
        <v>23</v>
      </c>
      <c r="M40" s="3" t="s">
        <v>475</v>
      </c>
      <c r="N40" s="149" t="s">
        <v>475</v>
      </c>
      <c r="O40" s="149" t="s">
        <v>475</v>
      </c>
      <c r="Q40" s="3" t="s">
        <v>475</v>
      </c>
      <c r="V40" s="149" t="s">
        <v>475</v>
      </c>
      <c r="W40" s="149" t="s">
        <v>475</v>
      </c>
      <c r="X40" s="149" t="s">
        <v>475</v>
      </c>
      <c r="Y40" s="149" t="s">
        <v>475</v>
      </c>
      <c r="AB40" s="152">
        <v>0</v>
      </c>
      <c r="AC40" s="152">
        <v>0</v>
      </c>
      <c r="AD40" s="152">
        <v>0</v>
      </c>
      <c r="AE40" s="152">
        <v>0</v>
      </c>
      <c r="AF40" s="152">
        <v>0</v>
      </c>
      <c r="AK40" s="3" t="s">
        <v>475</v>
      </c>
      <c r="AL40" s="3" t="s">
        <v>475</v>
      </c>
      <c r="AM40" s="3" t="s">
        <v>475</v>
      </c>
    </row>
    <row r="41" spans="1:40" x14ac:dyDescent="0.25">
      <c r="A41" s="3">
        <v>20231231</v>
      </c>
      <c r="B41" s="3" t="s">
        <v>579</v>
      </c>
      <c r="C41" s="3" t="s">
        <v>580</v>
      </c>
      <c r="D41" s="149">
        <v>7350.23</v>
      </c>
      <c r="E41" s="3" t="s">
        <v>24</v>
      </c>
      <c r="F41" s="3" t="s">
        <v>482</v>
      </c>
      <c r="G41" s="3" t="s">
        <v>474</v>
      </c>
      <c r="H41" s="3">
        <v>0</v>
      </c>
      <c r="I41" s="3" t="s">
        <v>483</v>
      </c>
      <c r="J41" s="3" t="s">
        <v>483</v>
      </c>
      <c r="K41" s="3" t="s">
        <v>23</v>
      </c>
      <c r="L41" s="149" t="s">
        <v>23</v>
      </c>
      <c r="M41" s="3" t="s">
        <v>484</v>
      </c>
      <c r="N41" s="149">
        <v>0</v>
      </c>
      <c r="O41" s="149">
        <v>0</v>
      </c>
      <c r="Q41" s="3">
        <v>0</v>
      </c>
      <c r="V41" s="149">
        <v>0</v>
      </c>
      <c r="W41" s="149">
        <v>0</v>
      </c>
      <c r="X41" s="149">
        <v>0</v>
      </c>
      <c r="Y41" s="149">
        <v>0</v>
      </c>
      <c r="AB41" s="152">
        <v>0</v>
      </c>
      <c r="AC41" s="152">
        <v>0</v>
      </c>
      <c r="AD41" s="152">
        <v>0</v>
      </c>
      <c r="AE41" s="152">
        <v>0</v>
      </c>
      <c r="AF41" s="152">
        <v>0</v>
      </c>
      <c r="AK41" s="3" t="s">
        <v>475</v>
      </c>
      <c r="AL41" s="3" t="s">
        <v>475</v>
      </c>
      <c r="AM41" s="3" t="s">
        <v>475</v>
      </c>
    </row>
    <row r="42" spans="1:40" x14ac:dyDescent="0.25">
      <c r="A42" s="3">
        <v>20231231</v>
      </c>
      <c r="B42" s="3" t="s">
        <v>581</v>
      </c>
      <c r="C42" s="3" t="s">
        <v>582</v>
      </c>
      <c r="D42" s="149">
        <v>2264005.66</v>
      </c>
      <c r="E42" s="3" t="s">
        <v>24</v>
      </c>
      <c r="F42" s="3" t="s">
        <v>482</v>
      </c>
      <c r="G42" s="3" t="s">
        <v>474</v>
      </c>
      <c r="H42" s="3">
        <v>0</v>
      </c>
      <c r="I42" s="3" t="s">
        <v>483</v>
      </c>
      <c r="J42" s="3" t="s">
        <v>483</v>
      </c>
      <c r="K42" s="3" t="s">
        <v>23</v>
      </c>
      <c r="L42" s="149" t="s">
        <v>23</v>
      </c>
      <c r="M42" s="3" t="s">
        <v>484</v>
      </c>
      <c r="N42" s="149">
        <v>0.17699999999999999</v>
      </c>
      <c r="O42" s="149">
        <v>0</v>
      </c>
      <c r="Q42" s="3">
        <v>0</v>
      </c>
      <c r="V42" s="149">
        <v>0</v>
      </c>
      <c r="W42" s="149">
        <v>0</v>
      </c>
      <c r="X42" s="149">
        <v>0</v>
      </c>
      <c r="Y42" s="149">
        <v>0</v>
      </c>
      <c r="AB42" s="152">
        <v>0</v>
      </c>
      <c r="AC42" s="152">
        <v>0</v>
      </c>
      <c r="AD42" s="152">
        <v>0</v>
      </c>
      <c r="AE42" s="152">
        <v>0</v>
      </c>
      <c r="AF42" s="152">
        <v>0</v>
      </c>
      <c r="AK42" s="3" t="s">
        <v>25</v>
      </c>
      <c r="AL42" s="3" t="s">
        <v>583</v>
      </c>
      <c r="AM42" s="3" t="s">
        <v>475</v>
      </c>
    </row>
    <row r="43" spans="1:40" x14ac:dyDescent="0.25">
      <c r="A43" s="3">
        <v>20231231</v>
      </c>
      <c r="B43" s="3" t="s">
        <v>584</v>
      </c>
      <c r="C43" s="3" t="s">
        <v>585</v>
      </c>
      <c r="D43" s="149">
        <v>44702298.189999998</v>
      </c>
      <c r="E43" s="3" t="s">
        <v>24</v>
      </c>
      <c r="F43" s="3" t="s">
        <v>473</v>
      </c>
      <c r="G43" s="3" t="s">
        <v>474</v>
      </c>
      <c r="H43" s="3">
        <v>0</v>
      </c>
      <c r="I43" s="3" t="s">
        <v>473</v>
      </c>
      <c r="J43" s="3" t="s">
        <v>473</v>
      </c>
      <c r="K43" s="3" t="s">
        <v>23</v>
      </c>
      <c r="L43" s="149" t="s">
        <v>23</v>
      </c>
      <c r="M43" s="3" t="s">
        <v>475</v>
      </c>
      <c r="N43" s="149" t="s">
        <v>475</v>
      </c>
      <c r="O43" s="149" t="s">
        <v>475</v>
      </c>
      <c r="Q43" s="3" t="s">
        <v>475</v>
      </c>
      <c r="V43" s="149" t="s">
        <v>475</v>
      </c>
      <c r="W43" s="149" t="s">
        <v>475</v>
      </c>
      <c r="X43" s="149" t="s">
        <v>475</v>
      </c>
      <c r="Y43" s="149" t="s">
        <v>475</v>
      </c>
      <c r="AB43" s="152">
        <v>0</v>
      </c>
      <c r="AC43" s="152">
        <v>0</v>
      </c>
      <c r="AD43" s="152">
        <v>0</v>
      </c>
      <c r="AE43" s="152">
        <v>0</v>
      </c>
      <c r="AF43" s="152">
        <v>0</v>
      </c>
      <c r="AK43" s="3" t="s">
        <v>475</v>
      </c>
      <c r="AL43" s="3" t="s">
        <v>475</v>
      </c>
      <c r="AM43" s="3" t="s">
        <v>475</v>
      </c>
    </row>
    <row r="44" spans="1:40" x14ac:dyDescent="0.25">
      <c r="A44" s="3">
        <v>20231231</v>
      </c>
      <c r="B44" s="3" t="s">
        <v>586</v>
      </c>
      <c r="C44" s="3" t="s">
        <v>587</v>
      </c>
      <c r="D44" s="149">
        <v>15470684.739999998</v>
      </c>
      <c r="E44" s="3" t="s">
        <v>23</v>
      </c>
      <c r="F44" s="3" t="s">
        <v>500</v>
      </c>
      <c r="G44" s="3" t="s">
        <v>504</v>
      </c>
      <c r="H44" s="3">
        <v>1</v>
      </c>
      <c r="I44" s="3" t="s">
        <v>500</v>
      </c>
      <c r="J44" s="157">
        <v>0</v>
      </c>
      <c r="K44" s="3" t="s">
        <v>24</v>
      </c>
      <c r="L44" s="149" t="s">
        <v>23</v>
      </c>
      <c r="M44" s="3" t="s">
        <v>475</v>
      </c>
      <c r="N44" s="149" t="s">
        <v>475</v>
      </c>
      <c r="O44" s="149" t="s">
        <v>475</v>
      </c>
      <c r="Q44" s="3" t="s">
        <v>475</v>
      </c>
      <c r="V44" s="149" t="s">
        <v>475</v>
      </c>
      <c r="W44" s="149" t="s">
        <v>475</v>
      </c>
      <c r="X44" s="149" t="s">
        <v>475</v>
      </c>
      <c r="Y44" s="149" t="s">
        <v>475</v>
      </c>
      <c r="AB44" s="152">
        <v>0</v>
      </c>
      <c r="AC44" s="152">
        <v>0</v>
      </c>
      <c r="AD44" s="152">
        <v>0</v>
      </c>
      <c r="AE44" s="152">
        <v>0</v>
      </c>
      <c r="AF44" s="152">
        <v>0</v>
      </c>
      <c r="AK44" s="3" t="s">
        <v>475</v>
      </c>
      <c r="AL44" s="3" t="s">
        <v>475</v>
      </c>
      <c r="AM44" s="3" t="s">
        <v>475</v>
      </c>
    </row>
    <row r="45" spans="1:40" x14ac:dyDescent="0.25">
      <c r="A45" s="3">
        <v>20231231</v>
      </c>
      <c r="B45" s="3" t="s">
        <v>588</v>
      </c>
      <c r="C45" s="3" t="s">
        <v>589</v>
      </c>
      <c r="D45" s="149">
        <v>1169857.5</v>
      </c>
      <c r="E45" s="3" t="s">
        <v>24</v>
      </c>
      <c r="F45" s="3" t="s">
        <v>473</v>
      </c>
      <c r="G45" s="3" t="s">
        <v>474</v>
      </c>
      <c r="H45" s="3">
        <v>0</v>
      </c>
      <c r="I45" s="3" t="s">
        <v>473</v>
      </c>
      <c r="J45" s="3" t="s">
        <v>473</v>
      </c>
      <c r="K45" s="3" t="s">
        <v>23</v>
      </c>
      <c r="L45" s="149" t="s">
        <v>23</v>
      </c>
      <c r="M45" s="3" t="s">
        <v>475</v>
      </c>
      <c r="N45" s="149" t="s">
        <v>475</v>
      </c>
      <c r="O45" s="149" t="s">
        <v>475</v>
      </c>
      <c r="Q45" s="3" t="s">
        <v>475</v>
      </c>
      <c r="V45" s="149" t="s">
        <v>475</v>
      </c>
      <c r="W45" s="149" t="s">
        <v>475</v>
      </c>
      <c r="X45" s="149" t="s">
        <v>475</v>
      </c>
      <c r="Y45" s="149" t="s">
        <v>475</v>
      </c>
      <c r="AB45" s="152">
        <v>0</v>
      </c>
      <c r="AC45" s="152">
        <v>0</v>
      </c>
      <c r="AD45" s="152">
        <v>0</v>
      </c>
      <c r="AE45" s="152">
        <v>0</v>
      </c>
      <c r="AF45" s="152">
        <v>0</v>
      </c>
      <c r="AK45" s="3" t="s">
        <v>475</v>
      </c>
      <c r="AL45" s="3" t="s">
        <v>475</v>
      </c>
      <c r="AM45" s="3" t="s">
        <v>475</v>
      </c>
    </row>
    <row r="46" spans="1:40" x14ac:dyDescent="0.25">
      <c r="A46" s="3">
        <v>20231231</v>
      </c>
      <c r="B46" s="3" t="s">
        <v>590</v>
      </c>
      <c r="C46" s="3" t="s">
        <v>591</v>
      </c>
      <c r="D46" s="149">
        <v>2218038.6</v>
      </c>
      <c r="E46" s="3" t="s">
        <v>23</v>
      </c>
      <c r="F46" s="3" t="s">
        <v>500</v>
      </c>
      <c r="G46" s="3" t="s">
        <v>592</v>
      </c>
      <c r="H46" s="3">
        <v>0</v>
      </c>
      <c r="I46" s="3" t="s">
        <v>500</v>
      </c>
      <c r="J46" s="157">
        <v>0</v>
      </c>
      <c r="K46" s="3" t="s">
        <v>23</v>
      </c>
      <c r="L46" s="149" t="s">
        <v>23</v>
      </c>
      <c r="M46" s="3" t="s">
        <v>475</v>
      </c>
      <c r="N46" s="149" t="s">
        <v>475</v>
      </c>
      <c r="O46" s="149" t="s">
        <v>475</v>
      </c>
      <c r="Q46" s="3" t="s">
        <v>475</v>
      </c>
      <c r="V46" s="149" t="s">
        <v>475</v>
      </c>
      <c r="W46" s="149" t="s">
        <v>475</v>
      </c>
      <c r="X46" s="149" t="s">
        <v>475</v>
      </c>
      <c r="Y46" s="149" t="s">
        <v>475</v>
      </c>
      <c r="AB46" s="152">
        <v>0</v>
      </c>
      <c r="AC46" s="152">
        <v>0</v>
      </c>
      <c r="AD46" s="152">
        <v>0</v>
      </c>
      <c r="AE46" s="152">
        <v>0</v>
      </c>
      <c r="AF46" s="152">
        <v>0</v>
      </c>
      <c r="AK46" s="3" t="s">
        <v>475</v>
      </c>
      <c r="AL46" s="3" t="s">
        <v>475</v>
      </c>
      <c r="AM46" s="3" t="s">
        <v>475</v>
      </c>
    </row>
    <row r="47" spans="1:40" x14ac:dyDescent="0.25">
      <c r="A47" s="3">
        <v>20231231</v>
      </c>
      <c r="B47" s="3" t="s">
        <v>593</v>
      </c>
      <c r="C47" s="3" t="s">
        <v>594</v>
      </c>
      <c r="D47" s="149">
        <v>1005049.61</v>
      </c>
      <c r="E47" s="3" t="s">
        <v>23</v>
      </c>
      <c r="F47" s="3" t="s">
        <v>500</v>
      </c>
      <c r="G47" s="3" t="s">
        <v>504</v>
      </c>
      <c r="H47" s="3">
        <v>1</v>
      </c>
      <c r="I47" s="3" t="s">
        <v>500</v>
      </c>
      <c r="J47" s="157">
        <v>0</v>
      </c>
      <c r="K47" s="3" t="s">
        <v>24</v>
      </c>
      <c r="L47" s="149" t="s">
        <v>23</v>
      </c>
      <c r="M47" s="3" t="s">
        <v>475</v>
      </c>
      <c r="N47" s="149" t="s">
        <v>475</v>
      </c>
      <c r="O47" s="149" t="s">
        <v>475</v>
      </c>
      <c r="Q47" s="3" t="s">
        <v>475</v>
      </c>
      <c r="V47" s="149" t="s">
        <v>475</v>
      </c>
      <c r="W47" s="149" t="s">
        <v>475</v>
      </c>
      <c r="X47" s="149" t="s">
        <v>475</v>
      </c>
      <c r="Y47" s="149" t="s">
        <v>475</v>
      </c>
      <c r="AB47" s="152">
        <v>0</v>
      </c>
      <c r="AC47" s="152">
        <v>0</v>
      </c>
      <c r="AD47" s="152">
        <v>0</v>
      </c>
      <c r="AE47" s="152">
        <v>0</v>
      </c>
      <c r="AF47" s="152">
        <v>0</v>
      </c>
      <c r="AK47" s="3" t="s">
        <v>475</v>
      </c>
      <c r="AL47" s="3" t="s">
        <v>475</v>
      </c>
      <c r="AM47" s="3" t="s">
        <v>475</v>
      </c>
    </row>
    <row r="48" spans="1:40" x14ac:dyDescent="0.25">
      <c r="A48" s="3">
        <v>20231231</v>
      </c>
      <c r="B48" s="3" t="s">
        <v>595</v>
      </c>
      <c r="C48" s="3" t="s">
        <v>596</v>
      </c>
      <c r="D48" s="149">
        <v>857940.06</v>
      </c>
      <c r="E48" s="3" t="s">
        <v>23</v>
      </c>
      <c r="F48" s="3" t="s">
        <v>500</v>
      </c>
      <c r="G48" s="3" t="s">
        <v>504</v>
      </c>
      <c r="H48" s="3">
        <v>1</v>
      </c>
      <c r="I48" s="3" t="s">
        <v>500</v>
      </c>
      <c r="J48" s="157" t="s">
        <v>506</v>
      </c>
      <c r="K48" s="3" t="s">
        <v>24</v>
      </c>
      <c r="L48" s="149" t="s">
        <v>23</v>
      </c>
      <c r="M48" s="3" t="s">
        <v>475</v>
      </c>
      <c r="N48" s="149" t="s">
        <v>475</v>
      </c>
      <c r="O48" s="149" t="s">
        <v>475</v>
      </c>
      <c r="Q48" s="3" t="s">
        <v>475</v>
      </c>
      <c r="V48" s="149" t="s">
        <v>475</v>
      </c>
      <c r="W48" s="149" t="s">
        <v>475</v>
      </c>
      <c r="X48" s="149" t="s">
        <v>475</v>
      </c>
      <c r="Y48" s="149" t="s">
        <v>475</v>
      </c>
      <c r="AB48" s="152">
        <v>0</v>
      </c>
      <c r="AC48" s="152">
        <v>0</v>
      </c>
      <c r="AD48" s="152">
        <v>0</v>
      </c>
      <c r="AE48" s="152">
        <v>0</v>
      </c>
      <c r="AF48" s="152">
        <v>0</v>
      </c>
      <c r="AK48" s="3" t="s">
        <v>22</v>
      </c>
      <c r="AL48" s="3" t="s">
        <v>571</v>
      </c>
      <c r="AM48" s="3" t="s">
        <v>475</v>
      </c>
    </row>
    <row r="49" spans="1:40" x14ac:dyDescent="0.25">
      <c r="A49" s="3">
        <v>20231231</v>
      </c>
      <c r="B49" s="3" t="s">
        <v>597</v>
      </c>
      <c r="C49" s="3" t="s">
        <v>598</v>
      </c>
      <c r="D49" s="149">
        <v>1869827.44</v>
      </c>
      <c r="E49" s="3" t="s">
        <v>24</v>
      </c>
      <c r="F49" s="3" t="s">
        <v>473</v>
      </c>
      <c r="G49" s="3" t="s">
        <v>474</v>
      </c>
      <c r="H49" s="3">
        <v>0</v>
      </c>
      <c r="I49" s="3" t="s">
        <v>473</v>
      </c>
      <c r="J49" s="3" t="s">
        <v>473</v>
      </c>
      <c r="K49" s="3" t="s">
        <v>23</v>
      </c>
      <c r="L49" s="149" t="s">
        <v>23</v>
      </c>
      <c r="M49" s="3" t="s">
        <v>475</v>
      </c>
      <c r="N49" s="149" t="s">
        <v>475</v>
      </c>
      <c r="O49" s="149" t="s">
        <v>475</v>
      </c>
      <c r="Q49" s="3" t="s">
        <v>475</v>
      </c>
      <c r="V49" s="149" t="s">
        <v>475</v>
      </c>
      <c r="W49" s="149" t="s">
        <v>475</v>
      </c>
      <c r="X49" s="149" t="s">
        <v>475</v>
      </c>
      <c r="Y49" s="149" t="s">
        <v>475</v>
      </c>
      <c r="AB49" s="152">
        <v>0</v>
      </c>
      <c r="AC49" s="152">
        <v>0</v>
      </c>
      <c r="AD49" s="152">
        <v>0</v>
      </c>
      <c r="AE49" s="152">
        <v>0</v>
      </c>
      <c r="AF49" s="152">
        <v>0</v>
      </c>
      <c r="AK49" s="3" t="s">
        <v>475</v>
      </c>
      <c r="AL49" s="3" t="s">
        <v>475</v>
      </c>
      <c r="AM49" s="3" t="s">
        <v>475</v>
      </c>
    </row>
    <row r="50" spans="1:40" x14ac:dyDescent="0.25">
      <c r="A50" s="3">
        <v>20231231</v>
      </c>
      <c r="B50" s="3" t="s">
        <v>599</v>
      </c>
      <c r="C50" s="3" t="s">
        <v>600</v>
      </c>
      <c r="D50" s="149">
        <v>564940.54999999993</v>
      </c>
      <c r="E50" s="3" t="s">
        <v>24</v>
      </c>
      <c r="F50" s="3" t="s">
        <v>482</v>
      </c>
      <c r="G50" s="3" t="s">
        <v>474</v>
      </c>
      <c r="H50" s="3">
        <v>0</v>
      </c>
      <c r="I50" s="3" t="s">
        <v>483</v>
      </c>
      <c r="J50" s="3" t="s">
        <v>483</v>
      </c>
      <c r="K50" s="3" t="s">
        <v>23</v>
      </c>
      <c r="L50" s="149" t="s">
        <v>23</v>
      </c>
      <c r="M50" s="3" t="s">
        <v>484</v>
      </c>
      <c r="N50" s="149">
        <v>0</v>
      </c>
      <c r="O50" s="149">
        <v>0</v>
      </c>
      <c r="Q50" s="3">
        <v>0</v>
      </c>
      <c r="V50" s="149">
        <v>0</v>
      </c>
      <c r="W50" s="149">
        <v>0</v>
      </c>
      <c r="X50" s="149">
        <v>0</v>
      </c>
      <c r="Y50" s="149">
        <v>0</v>
      </c>
      <c r="AB50" s="152">
        <v>0</v>
      </c>
      <c r="AC50" s="152">
        <v>0</v>
      </c>
      <c r="AD50" s="152">
        <v>0</v>
      </c>
      <c r="AE50" s="152">
        <v>0</v>
      </c>
      <c r="AF50" s="152">
        <v>0</v>
      </c>
      <c r="AK50" s="3" t="s">
        <v>475</v>
      </c>
      <c r="AL50" s="3" t="s">
        <v>475</v>
      </c>
      <c r="AM50" s="3" t="s">
        <v>475</v>
      </c>
    </row>
    <row r="51" spans="1:40" x14ac:dyDescent="0.25">
      <c r="A51" s="3">
        <v>20231231</v>
      </c>
      <c r="B51" s="3" t="s">
        <v>601</v>
      </c>
      <c r="C51" s="3" t="s">
        <v>602</v>
      </c>
      <c r="D51" s="149">
        <v>631376.1</v>
      </c>
      <c r="E51" s="3" t="s">
        <v>24</v>
      </c>
      <c r="F51" s="3" t="s">
        <v>482</v>
      </c>
      <c r="G51" s="3" t="s">
        <v>474</v>
      </c>
      <c r="H51" s="3">
        <v>0</v>
      </c>
      <c r="I51" s="3" t="s">
        <v>483</v>
      </c>
      <c r="J51" s="3" t="s">
        <v>483</v>
      </c>
      <c r="K51" s="3" t="s">
        <v>23</v>
      </c>
      <c r="L51" s="149" t="s">
        <v>23</v>
      </c>
      <c r="M51" s="3" t="s">
        <v>487</v>
      </c>
      <c r="N51" s="149">
        <v>0.22</v>
      </c>
      <c r="O51" s="153">
        <v>0.15</v>
      </c>
      <c r="Q51" s="149">
        <v>0.06</v>
      </c>
      <c r="S51" s="3">
        <v>1</v>
      </c>
      <c r="V51" s="153">
        <v>0.04</v>
      </c>
      <c r="W51" s="153">
        <v>0.01</v>
      </c>
      <c r="X51" s="149">
        <v>0.04</v>
      </c>
      <c r="Y51" s="149">
        <v>0.01</v>
      </c>
      <c r="AB51" s="152">
        <v>94706.414999999994</v>
      </c>
      <c r="AC51" s="152">
        <v>37882.565999999999</v>
      </c>
      <c r="AD51" s="152">
        <v>0</v>
      </c>
      <c r="AE51" s="152">
        <v>25255.043999999998</v>
      </c>
      <c r="AF51" s="152">
        <v>6313.7609999999995</v>
      </c>
      <c r="AK51" s="3" t="s">
        <v>25</v>
      </c>
      <c r="AL51" s="3" t="s">
        <v>603</v>
      </c>
      <c r="AM51" s="3" t="s">
        <v>604</v>
      </c>
      <c r="AN51" s="157" t="s">
        <v>490</v>
      </c>
    </row>
    <row r="52" spans="1:40" x14ac:dyDescent="0.25">
      <c r="A52" s="3">
        <v>20231231</v>
      </c>
      <c r="B52" s="3" t="s">
        <v>605</v>
      </c>
      <c r="C52" s="3" t="s">
        <v>606</v>
      </c>
      <c r="D52" s="149">
        <v>205718.14</v>
      </c>
      <c r="E52" s="3" t="s">
        <v>23</v>
      </c>
      <c r="F52" s="3" t="s">
        <v>500</v>
      </c>
      <c r="G52" s="3" t="s">
        <v>474</v>
      </c>
      <c r="H52" s="3">
        <v>0</v>
      </c>
      <c r="I52" s="3" t="s">
        <v>500</v>
      </c>
      <c r="J52" s="157">
        <v>0</v>
      </c>
      <c r="K52" s="3" t="s">
        <v>23</v>
      </c>
      <c r="L52" s="149" t="s">
        <v>23</v>
      </c>
      <c r="M52" s="3" t="s">
        <v>475</v>
      </c>
      <c r="N52" s="149" t="s">
        <v>475</v>
      </c>
      <c r="O52" s="149" t="s">
        <v>475</v>
      </c>
      <c r="Q52" s="3" t="s">
        <v>475</v>
      </c>
      <c r="V52" s="149" t="s">
        <v>475</v>
      </c>
      <c r="W52" s="149" t="s">
        <v>475</v>
      </c>
      <c r="X52" s="149" t="s">
        <v>475</v>
      </c>
      <c r="Y52" s="149" t="s">
        <v>475</v>
      </c>
      <c r="AB52" s="152">
        <v>0</v>
      </c>
      <c r="AC52" s="152">
        <v>0</v>
      </c>
      <c r="AD52" s="152">
        <v>0</v>
      </c>
      <c r="AE52" s="152">
        <v>0</v>
      </c>
      <c r="AF52" s="152">
        <v>0</v>
      </c>
      <c r="AK52" s="3" t="s">
        <v>475</v>
      </c>
      <c r="AL52" s="3" t="s">
        <v>475</v>
      </c>
      <c r="AM52" s="3" t="s">
        <v>475</v>
      </c>
    </row>
    <row r="53" spans="1:40" x14ac:dyDescent="0.25">
      <c r="A53" s="3">
        <v>20231231</v>
      </c>
      <c r="B53" s="3" t="s">
        <v>607</v>
      </c>
      <c r="C53" s="3" t="s">
        <v>608</v>
      </c>
      <c r="D53" s="149">
        <v>1911132.23</v>
      </c>
      <c r="E53" s="3" t="s">
        <v>24</v>
      </c>
      <c r="F53" s="3" t="s">
        <v>473</v>
      </c>
      <c r="G53" s="3" t="s">
        <v>474</v>
      </c>
      <c r="H53" s="3">
        <v>0</v>
      </c>
      <c r="I53" s="3" t="s">
        <v>473</v>
      </c>
      <c r="J53" s="3" t="s">
        <v>473</v>
      </c>
      <c r="K53" s="3" t="s">
        <v>23</v>
      </c>
      <c r="L53" s="149" t="s">
        <v>23</v>
      </c>
      <c r="M53" s="3" t="s">
        <v>475</v>
      </c>
      <c r="N53" s="149" t="s">
        <v>475</v>
      </c>
      <c r="O53" s="149" t="s">
        <v>475</v>
      </c>
      <c r="Q53" s="3" t="s">
        <v>475</v>
      </c>
      <c r="V53" s="149" t="s">
        <v>475</v>
      </c>
      <c r="W53" s="149" t="s">
        <v>475</v>
      </c>
      <c r="X53" s="149" t="s">
        <v>475</v>
      </c>
      <c r="Y53" s="149" t="s">
        <v>475</v>
      </c>
      <c r="AB53" s="152">
        <v>0</v>
      </c>
      <c r="AC53" s="152">
        <v>0</v>
      </c>
      <c r="AD53" s="152">
        <v>0</v>
      </c>
      <c r="AE53" s="152">
        <v>0</v>
      </c>
      <c r="AF53" s="152">
        <v>0</v>
      </c>
      <c r="AK53" s="3" t="s">
        <v>475</v>
      </c>
      <c r="AL53" s="3" t="s">
        <v>475</v>
      </c>
      <c r="AM53" s="3" t="s">
        <v>475</v>
      </c>
    </row>
    <row r="54" spans="1:40" x14ac:dyDescent="0.25">
      <c r="A54" s="3">
        <v>20231231</v>
      </c>
      <c r="B54" s="3" t="s">
        <v>609</v>
      </c>
      <c r="C54" s="3" t="s">
        <v>610</v>
      </c>
      <c r="D54" s="149">
        <v>240875.09</v>
      </c>
      <c r="E54" s="3" t="s">
        <v>23</v>
      </c>
      <c r="F54" s="3" t="s">
        <v>500</v>
      </c>
      <c r="G54" s="3" t="s">
        <v>504</v>
      </c>
      <c r="H54" s="3">
        <v>1</v>
      </c>
      <c r="I54" s="3" t="s">
        <v>500</v>
      </c>
      <c r="J54" s="157">
        <v>0</v>
      </c>
      <c r="K54" s="3" t="s">
        <v>24</v>
      </c>
      <c r="L54" s="149" t="s">
        <v>23</v>
      </c>
      <c r="M54" s="3" t="s">
        <v>475</v>
      </c>
      <c r="N54" s="149" t="s">
        <v>475</v>
      </c>
      <c r="O54" s="149" t="s">
        <v>475</v>
      </c>
      <c r="Q54" s="3" t="s">
        <v>475</v>
      </c>
      <c r="V54" s="149" t="s">
        <v>475</v>
      </c>
      <c r="W54" s="149" t="s">
        <v>475</v>
      </c>
      <c r="X54" s="149" t="s">
        <v>475</v>
      </c>
      <c r="Y54" s="149" t="s">
        <v>475</v>
      </c>
      <c r="AB54" s="152">
        <v>0</v>
      </c>
      <c r="AC54" s="152">
        <v>0</v>
      </c>
      <c r="AD54" s="152">
        <v>0</v>
      </c>
      <c r="AE54" s="152">
        <v>0</v>
      </c>
      <c r="AF54" s="152">
        <v>0</v>
      </c>
      <c r="AK54" s="3" t="s">
        <v>475</v>
      </c>
      <c r="AL54" s="3" t="s">
        <v>475</v>
      </c>
      <c r="AM54" s="3" t="s">
        <v>475</v>
      </c>
    </row>
    <row r="55" spans="1:40" x14ac:dyDescent="0.25">
      <c r="A55" s="3">
        <v>20231231</v>
      </c>
      <c r="B55" s="3" t="s">
        <v>611</v>
      </c>
      <c r="C55" s="3" t="s">
        <v>612</v>
      </c>
      <c r="D55" s="149">
        <v>3789808.92</v>
      </c>
      <c r="E55" s="3" t="s">
        <v>24</v>
      </c>
      <c r="F55" s="3" t="s">
        <v>473</v>
      </c>
      <c r="G55" s="3" t="s">
        <v>474</v>
      </c>
      <c r="H55" s="3">
        <v>0</v>
      </c>
      <c r="I55" s="3" t="s">
        <v>473</v>
      </c>
      <c r="J55" s="3" t="s">
        <v>473</v>
      </c>
      <c r="K55" s="3" t="s">
        <v>23</v>
      </c>
      <c r="L55" s="149" t="s">
        <v>23</v>
      </c>
      <c r="M55" s="3" t="s">
        <v>475</v>
      </c>
      <c r="N55" s="149" t="s">
        <v>475</v>
      </c>
      <c r="O55" s="149" t="s">
        <v>475</v>
      </c>
      <c r="Q55" s="3" t="s">
        <v>475</v>
      </c>
      <c r="V55" s="149" t="s">
        <v>475</v>
      </c>
      <c r="W55" s="149" t="s">
        <v>475</v>
      </c>
      <c r="X55" s="149" t="s">
        <v>475</v>
      </c>
      <c r="Y55" s="149" t="s">
        <v>475</v>
      </c>
      <c r="AB55" s="152">
        <v>0</v>
      </c>
      <c r="AC55" s="152">
        <v>0</v>
      </c>
      <c r="AD55" s="152">
        <v>0</v>
      </c>
      <c r="AE55" s="152">
        <v>0</v>
      </c>
      <c r="AF55" s="152">
        <v>0</v>
      </c>
      <c r="AK55" s="3" t="s">
        <v>475</v>
      </c>
      <c r="AL55" s="3" t="s">
        <v>475</v>
      </c>
      <c r="AM55" s="3" t="s">
        <v>475</v>
      </c>
    </row>
    <row r="56" spans="1:40" x14ac:dyDescent="0.25">
      <c r="A56" s="3">
        <v>20231231</v>
      </c>
      <c r="B56" s="3" t="s">
        <v>613</v>
      </c>
      <c r="C56" s="3" t="s">
        <v>614</v>
      </c>
      <c r="D56" s="149">
        <v>4365673.72</v>
      </c>
      <c r="E56" s="3" t="s">
        <v>23</v>
      </c>
      <c r="F56" s="3" t="s">
        <v>500</v>
      </c>
      <c r="G56" s="3" t="s">
        <v>504</v>
      </c>
      <c r="H56" s="3">
        <v>1</v>
      </c>
      <c r="I56" s="3" t="s">
        <v>500</v>
      </c>
      <c r="J56" s="157" t="s">
        <v>506</v>
      </c>
      <c r="K56" s="3" t="s">
        <v>24</v>
      </c>
      <c r="L56" s="149" t="s">
        <v>23</v>
      </c>
      <c r="M56" s="3" t="s">
        <v>475</v>
      </c>
      <c r="N56" s="149" t="s">
        <v>475</v>
      </c>
      <c r="O56" s="149" t="s">
        <v>475</v>
      </c>
      <c r="Q56" s="3" t="s">
        <v>475</v>
      </c>
      <c r="V56" s="149" t="s">
        <v>475</v>
      </c>
      <c r="W56" s="149" t="s">
        <v>475</v>
      </c>
      <c r="X56" s="149" t="s">
        <v>475</v>
      </c>
      <c r="Y56" s="149" t="s">
        <v>475</v>
      </c>
      <c r="AB56" s="152">
        <v>0</v>
      </c>
      <c r="AC56" s="152">
        <v>0</v>
      </c>
      <c r="AD56" s="152">
        <v>0</v>
      </c>
      <c r="AE56" s="152">
        <v>0</v>
      </c>
      <c r="AF56" s="152">
        <v>0</v>
      </c>
      <c r="AK56" s="3" t="s">
        <v>22</v>
      </c>
      <c r="AL56" s="3" t="s">
        <v>615</v>
      </c>
      <c r="AM56" s="3" t="s">
        <v>475</v>
      </c>
    </row>
    <row r="57" spans="1:40" x14ac:dyDescent="0.25">
      <c r="A57" s="3">
        <v>20231231</v>
      </c>
      <c r="B57" s="3" t="s">
        <v>616</v>
      </c>
      <c r="C57" s="3" t="s">
        <v>617</v>
      </c>
      <c r="D57" s="149">
        <v>77389404.360000014</v>
      </c>
      <c r="E57" s="3" t="s">
        <v>23</v>
      </c>
      <c r="F57" s="3" t="s">
        <v>500</v>
      </c>
      <c r="G57" s="3" t="s">
        <v>504</v>
      </c>
      <c r="H57" s="3">
        <v>1</v>
      </c>
      <c r="I57" s="3" t="s">
        <v>500</v>
      </c>
      <c r="J57" s="157" t="s">
        <v>506</v>
      </c>
      <c r="K57" s="3" t="s">
        <v>24</v>
      </c>
      <c r="L57" s="149" t="s">
        <v>23</v>
      </c>
      <c r="M57" s="3" t="s">
        <v>475</v>
      </c>
      <c r="N57" s="149" t="s">
        <v>475</v>
      </c>
      <c r="O57" s="149" t="s">
        <v>475</v>
      </c>
      <c r="Q57" s="3" t="s">
        <v>475</v>
      </c>
      <c r="V57" s="149" t="s">
        <v>475</v>
      </c>
      <c r="W57" s="149" t="s">
        <v>475</v>
      </c>
      <c r="X57" s="149" t="s">
        <v>475</v>
      </c>
      <c r="Y57" s="149" t="s">
        <v>475</v>
      </c>
      <c r="AB57" s="152">
        <v>0</v>
      </c>
      <c r="AC57" s="152">
        <v>0</v>
      </c>
      <c r="AD57" s="152">
        <v>0</v>
      </c>
      <c r="AE57" s="152">
        <v>0</v>
      </c>
      <c r="AF57" s="152">
        <v>0</v>
      </c>
      <c r="AK57" s="3" t="s">
        <v>22</v>
      </c>
      <c r="AL57" s="3" t="s">
        <v>571</v>
      </c>
      <c r="AM57" s="3" t="s">
        <v>475</v>
      </c>
    </row>
    <row r="58" spans="1:40" x14ac:dyDescent="0.25">
      <c r="A58" s="3">
        <v>20231231</v>
      </c>
      <c r="B58" s="3" t="s">
        <v>618</v>
      </c>
      <c r="C58" s="3" t="s">
        <v>619</v>
      </c>
      <c r="D58" s="149">
        <v>3097259.2000000007</v>
      </c>
      <c r="E58" s="3" t="s">
        <v>24</v>
      </c>
      <c r="F58" s="3" t="s">
        <v>482</v>
      </c>
      <c r="G58" s="3" t="s">
        <v>474</v>
      </c>
      <c r="H58" s="3">
        <v>0</v>
      </c>
      <c r="I58" s="3" t="s">
        <v>483</v>
      </c>
      <c r="J58" s="3" t="s">
        <v>483</v>
      </c>
      <c r="K58" s="3" t="s">
        <v>23</v>
      </c>
      <c r="L58" s="149" t="s">
        <v>23</v>
      </c>
      <c r="M58" s="3" t="s">
        <v>487</v>
      </c>
      <c r="N58" s="149">
        <v>0.5</v>
      </c>
      <c r="O58" s="149">
        <v>0</v>
      </c>
      <c r="Q58" s="3">
        <v>0.04</v>
      </c>
      <c r="V58" s="149">
        <v>0</v>
      </c>
      <c r="W58" s="149">
        <v>0.01</v>
      </c>
      <c r="X58" s="149">
        <v>0</v>
      </c>
      <c r="Y58" s="149">
        <v>0</v>
      </c>
      <c r="AB58" s="152">
        <v>0</v>
      </c>
      <c r="AC58" s="152">
        <v>123890.36800000003</v>
      </c>
      <c r="AD58" s="152">
        <v>0</v>
      </c>
      <c r="AE58" s="152">
        <v>0</v>
      </c>
      <c r="AF58" s="152">
        <v>0</v>
      </c>
      <c r="AK58" s="3" t="s">
        <v>25</v>
      </c>
      <c r="AL58" s="3" t="s">
        <v>620</v>
      </c>
      <c r="AM58" s="3" t="s">
        <v>475</v>
      </c>
    </row>
    <row r="59" spans="1:40" x14ac:dyDescent="0.25">
      <c r="A59" s="3">
        <v>20231231</v>
      </c>
      <c r="B59" s="3" t="s">
        <v>621</v>
      </c>
      <c r="C59" s="3" t="s">
        <v>622</v>
      </c>
      <c r="D59" s="149">
        <v>13591392.43</v>
      </c>
      <c r="E59" s="3" t="s">
        <v>24</v>
      </c>
      <c r="F59" s="3" t="s">
        <v>473</v>
      </c>
      <c r="G59" s="3" t="s">
        <v>474</v>
      </c>
      <c r="H59" s="3">
        <v>0</v>
      </c>
      <c r="I59" s="3" t="s">
        <v>473</v>
      </c>
      <c r="J59" s="3" t="s">
        <v>473</v>
      </c>
      <c r="K59" s="3" t="s">
        <v>23</v>
      </c>
      <c r="L59" s="149" t="s">
        <v>23</v>
      </c>
      <c r="M59" s="3" t="s">
        <v>475</v>
      </c>
      <c r="N59" s="149" t="s">
        <v>475</v>
      </c>
      <c r="O59" s="149" t="s">
        <v>475</v>
      </c>
      <c r="Q59" s="3" t="s">
        <v>475</v>
      </c>
      <c r="V59" s="149" t="s">
        <v>475</v>
      </c>
      <c r="W59" s="149" t="s">
        <v>475</v>
      </c>
      <c r="X59" s="149" t="s">
        <v>475</v>
      </c>
      <c r="Y59" s="149" t="s">
        <v>475</v>
      </c>
      <c r="AB59" s="152">
        <v>0</v>
      </c>
      <c r="AC59" s="152">
        <v>0</v>
      </c>
      <c r="AD59" s="152">
        <v>0</v>
      </c>
      <c r="AE59" s="152">
        <v>0</v>
      </c>
      <c r="AF59" s="152">
        <v>0</v>
      </c>
      <c r="AK59" s="3" t="s">
        <v>475</v>
      </c>
      <c r="AL59" s="3" t="s">
        <v>475</v>
      </c>
      <c r="AM59" s="3" t="s">
        <v>475</v>
      </c>
    </row>
    <row r="60" spans="1:40" x14ac:dyDescent="0.25">
      <c r="A60" s="3">
        <v>20231231</v>
      </c>
      <c r="B60" s="3" t="s">
        <v>623</v>
      </c>
      <c r="C60" s="3" t="s">
        <v>624</v>
      </c>
      <c r="D60" s="149">
        <v>3397898.49</v>
      </c>
      <c r="E60" s="3" t="s">
        <v>24</v>
      </c>
      <c r="F60" s="3" t="s">
        <v>473</v>
      </c>
      <c r="G60" s="3" t="s">
        <v>474</v>
      </c>
      <c r="H60" s="3">
        <v>0</v>
      </c>
      <c r="I60" s="3" t="s">
        <v>473</v>
      </c>
      <c r="J60" s="3" t="s">
        <v>473</v>
      </c>
      <c r="K60" s="3" t="s">
        <v>23</v>
      </c>
      <c r="L60" s="149" t="s">
        <v>23</v>
      </c>
      <c r="M60" s="3" t="s">
        <v>475</v>
      </c>
      <c r="N60" s="149" t="s">
        <v>475</v>
      </c>
      <c r="O60" s="149" t="s">
        <v>475</v>
      </c>
      <c r="Q60" s="3" t="s">
        <v>475</v>
      </c>
      <c r="V60" s="149" t="s">
        <v>475</v>
      </c>
      <c r="W60" s="149" t="s">
        <v>475</v>
      </c>
      <c r="X60" s="149" t="s">
        <v>475</v>
      </c>
      <c r="Y60" s="149" t="s">
        <v>475</v>
      </c>
      <c r="AB60" s="152">
        <v>0</v>
      </c>
      <c r="AC60" s="152">
        <v>0</v>
      </c>
      <c r="AD60" s="152">
        <v>0</v>
      </c>
      <c r="AE60" s="152">
        <v>0</v>
      </c>
      <c r="AF60" s="152">
        <v>0</v>
      </c>
      <c r="AK60" s="3" t="s">
        <v>475</v>
      </c>
      <c r="AL60" s="3" t="s">
        <v>475</v>
      </c>
      <c r="AM60" s="3" t="s">
        <v>475</v>
      </c>
    </row>
    <row r="61" spans="1:40" x14ac:dyDescent="0.25">
      <c r="A61" s="3">
        <v>20231231</v>
      </c>
      <c r="B61" s="3" t="s">
        <v>625</v>
      </c>
      <c r="C61" s="3" t="s">
        <v>626</v>
      </c>
      <c r="D61" s="149">
        <v>31764068.369999997</v>
      </c>
      <c r="E61" s="3" t="s">
        <v>23</v>
      </c>
      <c r="F61" s="3" t="s">
        <v>500</v>
      </c>
      <c r="G61" s="3" t="s">
        <v>504</v>
      </c>
      <c r="H61" s="3">
        <v>1</v>
      </c>
      <c r="I61" s="3" t="s">
        <v>500</v>
      </c>
      <c r="J61" s="157">
        <v>0</v>
      </c>
      <c r="K61" s="3" t="s">
        <v>24</v>
      </c>
      <c r="L61" s="149" t="s">
        <v>23</v>
      </c>
      <c r="M61" s="3" t="s">
        <v>475</v>
      </c>
      <c r="N61" s="149" t="s">
        <v>475</v>
      </c>
      <c r="O61" s="149" t="s">
        <v>475</v>
      </c>
      <c r="Q61" s="3" t="s">
        <v>475</v>
      </c>
      <c r="V61" s="149" t="s">
        <v>475</v>
      </c>
      <c r="W61" s="149" t="s">
        <v>475</v>
      </c>
      <c r="X61" s="149" t="s">
        <v>475</v>
      </c>
      <c r="Y61" s="149" t="s">
        <v>475</v>
      </c>
      <c r="AB61" s="152">
        <v>0</v>
      </c>
      <c r="AC61" s="152">
        <v>0</v>
      </c>
      <c r="AD61" s="152">
        <v>0</v>
      </c>
      <c r="AE61" s="152">
        <v>0</v>
      </c>
      <c r="AF61" s="152">
        <v>0</v>
      </c>
      <c r="AK61" s="3" t="s">
        <v>475</v>
      </c>
      <c r="AL61" s="3" t="s">
        <v>475</v>
      </c>
      <c r="AM61" s="3" t="s">
        <v>475</v>
      </c>
    </row>
    <row r="62" spans="1:40" x14ac:dyDescent="0.25">
      <c r="A62" s="3">
        <v>20231231</v>
      </c>
      <c r="B62" s="3" t="s">
        <v>627</v>
      </c>
      <c r="C62" s="3" t="s">
        <v>628</v>
      </c>
      <c r="D62" s="149">
        <v>6356752.9100000001</v>
      </c>
      <c r="E62" s="3" t="s">
        <v>24</v>
      </c>
      <c r="F62" s="3" t="s">
        <v>473</v>
      </c>
      <c r="G62" s="3" t="s">
        <v>474</v>
      </c>
      <c r="H62" s="3">
        <v>0</v>
      </c>
      <c r="I62" s="3" t="s">
        <v>473</v>
      </c>
      <c r="J62" s="3" t="s">
        <v>473</v>
      </c>
      <c r="K62" s="3" t="s">
        <v>23</v>
      </c>
      <c r="L62" s="149" t="s">
        <v>23</v>
      </c>
      <c r="M62" s="3" t="s">
        <v>475</v>
      </c>
      <c r="N62" s="149" t="s">
        <v>475</v>
      </c>
      <c r="O62" s="149" t="s">
        <v>475</v>
      </c>
      <c r="Q62" s="3" t="s">
        <v>475</v>
      </c>
      <c r="V62" s="149" t="s">
        <v>475</v>
      </c>
      <c r="W62" s="149" t="s">
        <v>475</v>
      </c>
      <c r="X62" s="149" t="s">
        <v>475</v>
      </c>
      <c r="Y62" s="149" t="s">
        <v>475</v>
      </c>
      <c r="AB62" s="152">
        <v>0</v>
      </c>
      <c r="AC62" s="152">
        <v>0</v>
      </c>
      <c r="AD62" s="152">
        <v>0</v>
      </c>
      <c r="AE62" s="152">
        <v>0</v>
      </c>
      <c r="AF62" s="152">
        <v>0</v>
      </c>
      <c r="AK62" s="3" t="s">
        <v>475</v>
      </c>
      <c r="AL62" s="3" t="s">
        <v>475</v>
      </c>
      <c r="AM62" s="3" t="s">
        <v>475</v>
      </c>
    </row>
    <row r="63" spans="1:40" x14ac:dyDescent="0.25">
      <c r="A63" s="3">
        <v>20231231</v>
      </c>
      <c r="B63" s="3" t="s">
        <v>629</v>
      </c>
      <c r="C63" s="3" t="s">
        <v>630</v>
      </c>
      <c r="D63" s="149">
        <v>445967.94</v>
      </c>
      <c r="E63" s="3" t="s">
        <v>24</v>
      </c>
      <c r="F63" s="3" t="s">
        <v>473</v>
      </c>
      <c r="G63" s="3" t="s">
        <v>474</v>
      </c>
      <c r="H63" s="3">
        <v>0</v>
      </c>
      <c r="I63" s="3" t="s">
        <v>473</v>
      </c>
      <c r="J63" s="3" t="s">
        <v>473</v>
      </c>
      <c r="K63" s="3" t="s">
        <v>23</v>
      </c>
      <c r="L63" s="149" t="s">
        <v>23</v>
      </c>
      <c r="M63" s="3" t="s">
        <v>475</v>
      </c>
      <c r="N63" s="149" t="s">
        <v>475</v>
      </c>
      <c r="O63" s="149" t="s">
        <v>475</v>
      </c>
      <c r="Q63" s="3" t="s">
        <v>475</v>
      </c>
      <c r="V63" s="149" t="s">
        <v>475</v>
      </c>
      <c r="W63" s="149" t="s">
        <v>475</v>
      </c>
      <c r="X63" s="149" t="s">
        <v>475</v>
      </c>
      <c r="Y63" s="149" t="s">
        <v>475</v>
      </c>
      <c r="AB63" s="152">
        <v>0</v>
      </c>
      <c r="AC63" s="152">
        <v>0</v>
      </c>
      <c r="AD63" s="152">
        <v>0</v>
      </c>
      <c r="AE63" s="152">
        <v>0</v>
      </c>
      <c r="AF63" s="152">
        <v>0</v>
      </c>
      <c r="AK63" s="3" t="s">
        <v>475</v>
      </c>
      <c r="AL63" s="3" t="s">
        <v>475</v>
      </c>
      <c r="AM63" s="3" t="s">
        <v>475</v>
      </c>
    </row>
    <row r="64" spans="1:40" x14ac:dyDescent="0.25">
      <c r="A64" s="3">
        <v>20231231</v>
      </c>
      <c r="B64" s="3" t="s">
        <v>631</v>
      </c>
      <c r="C64" s="3" t="s">
        <v>632</v>
      </c>
      <c r="D64" s="149">
        <v>2317053.5300000003</v>
      </c>
      <c r="E64" s="3" t="s">
        <v>24</v>
      </c>
      <c r="F64" s="3" t="s">
        <v>473</v>
      </c>
      <c r="G64" s="3" t="s">
        <v>474</v>
      </c>
      <c r="H64" s="3">
        <v>0</v>
      </c>
      <c r="I64" s="3" t="s">
        <v>473</v>
      </c>
      <c r="J64" s="3" t="s">
        <v>473</v>
      </c>
      <c r="K64" s="3" t="s">
        <v>23</v>
      </c>
      <c r="L64" s="149" t="s">
        <v>23</v>
      </c>
      <c r="M64" s="3" t="s">
        <v>475</v>
      </c>
      <c r="N64" s="149" t="s">
        <v>475</v>
      </c>
      <c r="O64" s="149" t="s">
        <v>475</v>
      </c>
      <c r="Q64" s="3" t="s">
        <v>475</v>
      </c>
      <c r="V64" s="149" t="s">
        <v>475</v>
      </c>
      <c r="W64" s="149" t="s">
        <v>475</v>
      </c>
      <c r="X64" s="149" t="s">
        <v>475</v>
      </c>
      <c r="Y64" s="149" t="s">
        <v>475</v>
      </c>
      <c r="AB64" s="152">
        <v>0</v>
      </c>
      <c r="AC64" s="152">
        <v>0</v>
      </c>
      <c r="AD64" s="152">
        <v>0</v>
      </c>
      <c r="AE64" s="152">
        <v>0</v>
      </c>
      <c r="AF64" s="152">
        <v>0</v>
      </c>
      <c r="AK64" s="3" t="s">
        <v>475</v>
      </c>
      <c r="AL64" s="3" t="s">
        <v>475</v>
      </c>
      <c r="AM64" s="3" t="s">
        <v>475</v>
      </c>
    </row>
    <row r="65" spans="1:40" x14ac:dyDescent="0.25">
      <c r="A65" s="3">
        <v>20231231</v>
      </c>
      <c r="B65" s="3" t="s">
        <v>633</v>
      </c>
      <c r="C65" s="3" t="s">
        <v>634</v>
      </c>
      <c r="D65" s="149">
        <v>2020252.2</v>
      </c>
      <c r="E65" s="3" t="s">
        <v>24</v>
      </c>
      <c r="F65" s="3" t="s">
        <v>473</v>
      </c>
      <c r="G65" s="3" t="s">
        <v>474</v>
      </c>
      <c r="H65" s="3">
        <v>0</v>
      </c>
      <c r="I65" s="3" t="s">
        <v>473</v>
      </c>
      <c r="J65" s="3" t="s">
        <v>473</v>
      </c>
      <c r="K65" s="3" t="s">
        <v>23</v>
      </c>
      <c r="L65" s="149" t="s">
        <v>23</v>
      </c>
      <c r="M65" s="3" t="s">
        <v>475</v>
      </c>
      <c r="N65" s="149" t="s">
        <v>475</v>
      </c>
      <c r="O65" s="149" t="s">
        <v>475</v>
      </c>
      <c r="Q65" s="3" t="s">
        <v>475</v>
      </c>
      <c r="V65" s="149" t="s">
        <v>475</v>
      </c>
      <c r="W65" s="149" t="s">
        <v>475</v>
      </c>
      <c r="X65" s="149" t="s">
        <v>475</v>
      </c>
      <c r="Y65" s="149" t="s">
        <v>475</v>
      </c>
      <c r="AB65" s="152">
        <v>0</v>
      </c>
      <c r="AC65" s="152">
        <v>0</v>
      </c>
      <c r="AD65" s="152">
        <v>0</v>
      </c>
      <c r="AE65" s="152">
        <v>0</v>
      </c>
      <c r="AF65" s="152">
        <v>0</v>
      </c>
      <c r="AK65" s="3" t="s">
        <v>475</v>
      </c>
      <c r="AL65" s="3" t="s">
        <v>475</v>
      </c>
      <c r="AM65" s="3" t="s">
        <v>475</v>
      </c>
    </row>
    <row r="66" spans="1:40" x14ac:dyDescent="0.25">
      <c r="A66" s="3">
        <v>20231231</v>
      </c>
      <c r="B66" s="3" t="s">
        <v>635</v>
      </c>
      <c r="C66" s="3" t="s">
        <v>636</v>
      </c>
      <c r="D66" s="149">
        <v>1409513.99</v>
      </c>
      <c r="E66" s="3" t="s">
        <v>24</v>
      </c>
      <c r="F66" s="3" t="s">
        <v>473</v>
      </c>
      <c r="G66" s="3" t="s">
        <v>474</v>
      </c>
      <c r="H66" s="3">
        <v>0</v>
      </c>
      <c r="I66" s="3" t="s">
        <v>473</v>
      </c>
      <c r="J66" s="3" t="s">
        <v>473</v>
      </c>
      <c r="K66" s="3" t="s">
        <v>23</v>
      </c>
      <c r="L66" s="149" t="s">
        <v>23</v>
      </c>
      <c r="M66" s="3" t="s">
        <v>475</v>
      </c>
      <c r="N66" s="149" t="s">
        <v>475</v>
      </c>
      <c r="O66" s="149" t="s">
        <v>475</v>
      </c>
      <c r="Q66" s="3" t="s">
        <v>475</v>
      </c>
      <c r="V66" s="149" t="s">
        <v>475</v>
      </c>
      <c r="W66" s="149" t="s">
        <v>475</v>
      </c>
      <c r="X66" s="149" t="s">
        <v>475</v>
      </c>
      <c r="Y66" s="149" t="s">
        <v>475</v>
      </c>
      <c r="AB66" s="152">
        <v>0</v>
      </c>
      <c r="AC66" s="152">
        <v>0</v>
      </c>
      <c r="AD66" s="152">
        <v>0</v>
      </c>
      <c r="AE66" s="152">
        <v>0</v>
      </c>
      <c r="AF66" s="152">
        <v>0</v>
      </c>
      <c r="AK66" s="3" t="s">
        <v>475</v>
      </c>
      <c r="AL66" s="3" t="s">
        <v>475</v>
      </c>
      <c r="AM66" s="3" t="s">
        <v>475</v>
      </c>
    </row>
    <row r="67" spans="1:40" x14ac:dyDescent="0.25">
      <c r="A67" s="3">
        <v>20231231</v>
      </c>
      <c r="B67" s="3" t="s">
        <v>637</v>
      </c>
      <c r="C67" s="3" t="s">
        <v>638</v>
      </c>
      <c r="D67" s="149">
        <v>1716613.7999999998</v>
      </c>
      <c r="E67" s="3" t="s">
        <v>23</v>
      </c>
      <c r="F67" s="3" t="s">
        <v>500</v>
      </c>
      <c r="G67" s="3" t="s">
        <v>504</v>
      </c>
      <c r="H67" s="3">
        <v>1</v>
      </c>
      <c r="I67" s="3" t="s">
        <v>500</v>
      </c>
      <c r="J67" s="157" t="s">
        <v>506</v>
      </c>
      <c r="K67" s="3" t="s">
        <v>24</v>
      </c>
      <c r="L67" s="149" t="s">
        <v>23</v>
      </c>
      <c r="M67" s="3" t="s">
        <v>475</v>
      </c>
      <c r="N67" s="149" t="s">
        <v>475</v>
      </c>
      <c r="O67" s="149" t="s">
        <v>475</v>
      </c>
      <c r="Q67" s="3" t="s">
        <v>475</v>
      </c>
      <c r="V67" s="149" t="s">
        <v>475</v>
      </c>
      <c r="W67" s="149" t="s">
        <v>475</v>
      </c>
      <c r="X67" s="149" t="s">
        <v>475</v>
      </c>
      <c r="Y67" s="149" t="s">
        <v>475</v>
      </c>
      <c r="AB67" s="152">
        <v>0</v>
      </c>
      <c r="AC67" s="152">
        <v>0</v>
      </c>
      <c r="AD67" s="152">
        <v>0</v>
      </c>
      <c r="AE67" s="152">
        <v>0</v>
      </c>
      <c r="AF67" s="152">
        <v>0</v>
      </c>
      <c r="AK67" s="3" t="s">
        <v>22</v>
      </c>
      <c r="AL67" s="3" t="s">
        <v>615</v>
      </c>
      <c r="AM67" s="3" t="s">
        <v>475</v>
      </c>
    </row>
    <row r="68" spans="1:40" x14ac:dyDescent="0.25">
      <c r="A68" s="3">
        <v>20231231</v>
      </c>
      <c r="B68" s="3" t="s">
        <v>639</v>
      </c>
      <c r="C68" s="3" t="s">
        <v>640</v>
      </c>
      <c r="D68" s="149">
        <v>8274753.8399999999</v>
      </c>
      <c r="E68" s="3" t="s">
        <v>24</v>
      </c>
      <c r="F68" s="3" t="s">
        <v>473</v>
      </c>
      <c r="G68" s="3" t="s">
        <v>474</v>
      </c>
      <c r="H68" s="3">
        <v>0</v>
      </c>
      <c r="I68" s="3" t="s">
        <v>473</v>
      </c>
      <c r="J68" s="3" t="s">
        <v>473</v>
      </c>
      <c r="K68" s="3" t="s">
        <v>23</v>
      </c>
      <c r="L68" s="149" t="s">
        <v>23</v>
      </c>
      <c r="M68" s="3" t="s">
        <v>475</v>
      </c>
      <c r="N68" s="149" t="s">
        <v>475</v>
      </c>
      <c r="O68" s="149" t="s">
        <v>475</v>
      </c>
      <c r="Q68" s="3" t="s">
        <v>475</v>
      </c>
      <c r="V68" s="149" t="s">
        <v>475</v>
      </c>
      <c r="W68" s="149" t="s">
        <v>475</v>
      </c>
      <c r="X68" s="149" t="s">
        <v>475</v>
      </c>
      <c r="Y68" s="149" t="s">
        <v>475</v>
      </c>
      <c r="AB68" s="152">
        <v>0</v>
      </c>
      <c r="AC68" s="152">
        <v>0</v>
      </c>
      <c r="AD68" s="152">
        <v>0</v>
      </c>
      <c r="AE68" s="152">
        <v>0</v>
      </c>
      <c r="AF68" s="152">
        <v>0</v>
      </c>
      <c r="AK68" s="3" t="s">
        <v>475</v>
      </c>
      <c r="AL68" s="3" t="s">
        <v>475</v>
      </c>
      <c r="AM68" s="3" t="s">
        <v>475</v>
      </c>
    </row>
    <row r="69" spans="1:40" x14ac:dyDescent="0.25">
      <c r="A69" s="3">
        <v>20231231</v>
      </c>
      <c r="B69" s="3" t="s">
        <v>641</v>
      </c>
      <c r="C69" s="3" t="s">
        <v>642</v>
      </c>
      <c r="D69" s="149">
        <v>3328093.28</v>
      </c>
      <c r="E69" s="3" t="s">
        <v>24</v>
      </c>
      <c r="F69" s="3" t="s">
        <v>473</v>
      </c>
      <c r="G69" s="3" t="s">
        <v>474</v>
      </c>
      <c r="H69" s="3">
        <v>0</v>
      </c>
      <c r="I69" s="3" t="s">
        <v>473</v>
      </c>
      <c r="J69" s="3" t="s">
        <v>473</v>
      </c>
      <c r="K69" s="3" t="s">
        <v>23</v>
      </c>
      <c r="L69" s="149" t="s">
        <v>23</v>
      </c>
      <c r="M69" s="3" t="s">
        <v>475</v>
      </c>
      <c r="N69" s="149" t="s">
        <v>475</v>
      </c>
      <c r="O69" s="149" t="s">
        <v>475</v>
      </c>
      <c r="Q69" s="3" t="s">
        <v>475</v>
      </c>
      <c r="V69" s="149" t="s">
        <v>475</v>
      </c>
      <c r="W69" s="149" t="s">
        <v>475</v>
      </c>
      <c r="X69" s="149" t="s">
        <v>475</v>
      </c>
      <c r="Y69" s="149" t="s">
        <v>475</v>
      </c>
      <c r="AB69" s="152">
        <v>0</v>
      </c>
      <c r="AC69" s="152">
        <v>0</v>
      </c>
      <c r="AD69" s="152">
        <v>0</v>
      </c>
      <c r="AE69" s="152">
        <v>0</v>
      </c>
      <c r="AF69" s="152">
        <v>0</v>
      </c>
      <c r="AK69" s="3" t="s">
        <v>475</v>
      </c>
      <c r="AL69" s="3" t="s">
        <v>475</v>
      </c>
      <c r="AM69" s="3" t="s">
        <v>475</v>
      </c>
    </row>
    <row r="70" spans="1:40" x14ac:dyDescent="0.25">
      <c r="A70" s="3">
        <v>20231231</v>
      </c>
      <c r="B70" s="3" t="s">
        <v>643</v>
      </c>
      <c r="C70" s="3" t="s">
        <v>644</v>
      </c>
      <c r="D70" s="149">
        <v>506094.68</v>
      </c>
      <c r="E70" s="3" t="s">
        <v>23</v>
      </c>
      <c r="F70" s="3" t="s">
        <v>500</v>
      </c>
      <c r="G70" s="3" t="s">
        <v>504</v>
      </c>
      <c r="H70" s="3">
        <v>1</v>
      </c>
      <c r="I70" s="3" t="s">
        <v>500</v>
      </c>
      <c r="J70" s="157" t="s">
        <v>506</v>
      </c>
      <c r="K70" s="3" t="s">
        <v>24</v>
      </c>
      <c r="L70" s="149" t="s">
        <v>23</v>
      </c>
      <c r="M70" s="3" t="s">
        <v>475</v>
      </c>
      <c r="N70" s="149" t="s">
        <v>475</v>
      </c>
      <c r="O70" s="149" t="s">
        <v>475</v>
      </c>
      <c r="Q70" s="3" t="s">
        <v>475</v>
      </c>
      <c r="V70" s="149" t="s">
        <v>475</v>
      </c>
      <c r="W70" s="149" t="s">
        <v>475</v>
      </c>
      <c r="X70" s="149" t="s">
        <v>475</v>
      </c>
      <c r="Y70" s="149" t="s">
        <v>475</v>
      </c>
      <c r="AB70" s="152">
        <v>0</v>
      </c>
      <c r="AC70" s="152">
        <v>0</v>
      </c>
      <c r="AD70" s="152">
        <v>0</v>
      </c>
      <c r="AE70" s="152">
        <v>0</v>
      </c>
      <c r="AF70" s="152">
        <v>0</v>
      </c>
      <c r="AK70" s="3" t="s">
        <v>22</v>
      </c>
      <c r="AL70" s="3" t="s">
        <v>571</v>
      </c>
      <c r="AM70" s="3" t="s">
        <v>475</v>
      </c>
    </row>
    <row r="71" spans="1:40" x14ac:dyDescent="0.25">
      <c r="A71" s="3">
        <v>20231231</v>
      </c>
      <c r="B71" s="3" t="s">
        <v>645</v>
      </c>
      <c r="C71" s="3" t="s">
        <v>646</v>
      </c>
      <c r="D71" s="149">
        <v>16610154.560000002</v>
      </c>
      <c r="E71" s="3" t="s">
        <v>24</v>
      </c>
      <c r="F71" s="3" t="s">
        <v>473</v>
      </c>
      <c r="G71" s="3" t="s">
        <v>474</v>
      </c>
      <c r="H71" s="3">
        <v>0</v>
      </c>
      <c r="I71" s="3" t="s">
        <v>473</v>
      </c>
      <c r="J71" s="3" t="s">
        <v>473</v>
      </c>
      <c r="K71" s="3" t="s">
        <v>23</v>
      </c>
      <c r="L71" s="149" t="s">
        <v>23</v>
      </c>
      <c r="M71" s="3" t="s">
        <v>475</v>
      </c>
      <c r="N71" s="149" t="s">
        <v>475</v>
      </c>
      <c r="O71" s="149" t="s">
        <v>475</v>
      </c>
      <c r="Q71" s="3" t="s">
        <v>475</v>
      </c>
      <c r="V71" s="149" t="s">
        <v>475</v>
      </c>
      <c r="W71" s="149" t="s">
        <v>475</v>
      </c>
      <c r="X71" s="149" t="s">
        <v>475</v>
      </c>
      <c r="Y71" s="149" t="s">
        <v>475</v>
      </c>
      <c r="AB71" s="152">
        <v>0</v>
      </c>
      <c r="AC71" s="152">
        <v>0</v>
      </c>
      <c r="AD71" s="152">
        <v>0</v>
      </c>
      <c r="AE71" s="152">
        <v>0</v>
      </c>
      <c r="AF71" s="152">
        <v>0</v>
      </c>
      <c r="AK71" s="3" t="s">
        <v>475</v>
      </c>
      <c r="AL71" s="3" t="s">
        <v>475</v>
      </c>
      <c r="AM71" s="3" t="s">
        <v>475</v>
      </c>
    </row>
    <row r="72" spans="1:40" x14ac:dyDescent="0.25">
      <c r="A72" s="3">
        <v>20231231</v>
      </c>
      <c r="B72" s="3" t="s">
        <v>2018</v>
      </c>
      <c r="C72" s="3" t="s">
        <v>2019</v>
      </c>
      <c r="D72" s="149">
        <v>187910.48</v>
      </c>
      <c r="E72" s="3" t="s">
        <v>23</v>
      </c>
      <c r="F72" s="3" t="s">
        <v>500</v>
      </c>
      <c r="G72" s="3" t="s">
        <v>1422</v>
      </c>
      <c r="H72" s="3">
        <v>0</v>
      </c>
      <c r="I72" s="3" t="s">
        <v>500</v>
      </c>
      <c r="J72" s="157" t="s">
        <v>506</v>
      </c>
      <c r="K72" s="3" t="s">
        <v>23</v>
      </c>
      <c r="L72" s="149" t="s">
        <v>23</v>
      </c>
      <c r="M72" s="3" t="s">
        <v>487</v>
      </c>
      <c r="N72" s="149" t="s">
        <v>475</v>
      </c>
      <c r="O72" s="153">
        <v>2.1899999999999999E-2</v>
      </c>
      <c r="Q72" s="157">
        <v>1.46E-2</v>
      </c>
      <c r="S72" s="157">
        <v>1</v>
      </c>
      <c r="V72" s="149" t="s">
        <v>475</v>
      </c>
      <c r="W72" s="153">
        <v>1.46E-2</v>
      </c>
      <c r="X72" s="149" t="s">
        <v>475</v>
      </c>
      <c r="Y72" s="149">
        <v>1.46E-2</v>
      </c>
      <c r="AB72" s="152">
        <v>4115.2395120000001</v>
      </c>
      <c r="AC72" s="152">
        <v>2743.4930080000004</v>
      </c>
      <c r="AD72" s="152">
        <v>0</v>
      </c>
      <c r="AE72" s="152">
        <v>0</v>
      </c>
      <c r="AF72" s="152">
        <v>2743.4930080000004</v>
      </c>
      <c r="AK72" s="3" t="s">
        <v>22</v>
      </c>
      <c r="AL72" s="3" t="s">
        <v>2020</v>
      </c>
      <c r="AM72" s="3" t="s">
        <v>2021</v>
      </c>
      <c r="AN72" s="157" t="s">
        <v>490</v>
      </c>
    </row>
    <row r="73" spans="1:40" x14ac:dyDescent="0.25">
      <c r="A73" s="3">
        <v>20231231</v>
      </c>
      <c r="B73" s="3" t="s">
        <v>649</v>
      </c>
      <c r="C73" s="3" t="s">
        <v>650</v>
      </c>
      <c r="D73" s="149">
        <v>4447649.62</v>
      </c>
      <c r="E73" s="3" t="s">
        <v>24</v>
      </c>
      <c r="F73" s="3" t="s">
        <v>482</v>
      </c>
      <c r="G73" s="3" t="s">
        <v>474</v>
      </c>
      <c r="H73" s="3">
        <v>0</v>
      </c>
      <c r="I73" s="3" t="s">
        <v>483</v>
      </c>
      <c r="J73" s="3" t="s">
        <v>483</v>
      </c>
      <c r="K73" s="3" t="s">
        <v>23</v>
      </c>
      <c r="L73" s="149" t="s">
        <v>23</v>
      </c>
      <c r="M73" s="3" t="s">
        <v>484</v>
      </c>
      <c r="N73" s="149">
        <v>0</v>
      </c>
      <c r="O73" s="149">
        <v>0</v>
      </c>
      <c r="Q73" s="3">
        <v>0</v>
      </c>
      <c r="V73" s="149">
        <v>0</v>
      </c>
      <c r="W73" s="149">
        <v>0</v>
      </c>
      <c r="X73" s="149">
        <v>0</v>
      </c>
      <c r="Y73" s="149">
        <v>0</v>
      </c>
      <c r="AB73" s="152">
        <v>0</v>
      </c>
      <c r="AC73" s="152">
        <v>0</v>
      </c>
      <c r="AD73" s="152">
        <v>0</v>
      </c>
      <c r="AE73" s="152">
        <v>0</v>
      </c>
      <c r="AF73" s="152">
        <v>0</v>
      </c>
      <c r="AK73" s="3" t="s">
        <v>25</v>
      </c>
      <c r="AL73" s="3" t="s">
        <v>651</v>
      </c>
      <c r="AM73" s="3" t="s">
        <v>475</v>
      </c>
    </row>
    <row r="74" spans="1:40" x14ac:dyDescent="0.25">
      <c r="A74" s="3">
        <v>20231231</v>
      </c>
      <c r="B74" s="3" t="s">
        <v>652</v>
      </c>
      <c r="C74" s="3" t="s">
        <v>653</v>
      </c>
      <c r="D74" s="149">
        <v>549876.19000000006</v>
      </c>
      <c r="E74" s="3" t="s">
        <v>24</v>
      </c>
      <c r="F74" s="3" t="s">
        <v>482</v>
      </c>
      <c r="G74" s="3" t="s">
        <v>474</v>
      </c>
      <c r="H74" s="3">
        <v>0</v>
      </c>
      <c r="I74" s="3" t="s">
        <v>483</v>
      </c>
      <c r="J74" s="3" t="s">
        <v>483</v>
      </c>
      <c r="K74" s="3" t="s">
        <v>23</v>
      </c>
      <c r="L74" s="149" t="s">
        <v>23</v>
      </c>
      <c r="M74" s="3" t="s">
        <v>484</v>
      </c>
      <c r="N74" s="149">
        <v>0</v>
      </c>
      <c r="O74" s="149">
        <v>0</v>
      </c>
      <c r="Q74" s="3">
        <v>0</v>
      </c>
      <c r="V74" s="149">
        <v>0</v>
      </c>
      <c r="W74" s="149">
        <v>0</v>
      </c>
      <c r="X74" s="149">
        <v>0</v>
      </c>
      <c r="Y74" s="149">
        <v>0</v>
      </c>
      <c r="AB74" s="152">
        <v>0</v>
      </c>
      <c r="AC74" s="152">
        <v>0</v>
      </c>
      <c r="AD74" s="152">
        <v>0</v>
      </c>
      <c r="AE74" s="152">
        <v>0</v>
      </c>
      <c r="AF74" s="152">
        <v>0</v>
      </c>
      <c r="AK74" s="3" t="s">
        <v>25</v>
      </c>
      <c r="AL74" s="3" t="s">
        <v>654</v>
      </c>
      <c r="AM74" s="3" t="s">
        <v>475</v>
      </c>
    </row>
    <row r="75" spans="1:40" x14ac:dyDescent="0.25">
      <c r="A75" s="3">
        <v>20231231</v>
      </c>
      <c r="B75" s="3" t="s">
        <v>655</v>
      </c>
      <c r="C75" s="3" t="s">
        <v>656</v>
      </c>
      <c r="D75" s="149">
        <v>895084.25</v>
      </c>
      <c r="E75" s="3" t="s">
        <v>23</v>
      </c>
      <c r="F75" s="3" t="s">
        <v>500</v>
      </c>
      <c r="G75" s="3" t="s">
        <v>504</v>
      </c>
      <c r="H75" s="3">
        <v>1</v>
      </c>
      <c r="I75" s="3" t="s">
        <v>500</v>
      </c>
      <c r="J75" s="157">
        <v>0</v>
      </c>
      <c r="K75" s="3" t="s">
        <v>24</v>
      </c>
      <c r="L75" s="149" t="s">
        <v>23</v>
      </c>
      <c r="M75" s="3" t="s">
        <v>475</v>
      </c>
      <c r="N75" s="149" t="s">
        <v>475</v>
      </c>
      <c r="O75" s="149" t="s">
        <v>475</v>
      </c>
      <c r="Q75" s="3" t="s">
        <v>475</v>
      </c>
      <c r="V75" s="149" t="s">
        <v>475</v>
      </c>
      <c r="W75" s="149" t="s">
        <v>475</v>
      </c>
      <c r="X75" s="149" t="s">
        <v>475</v>
      </c>
      <c r="Y75" s="149" t="s">
        <v>475</v>
      </c>
      <c r="AB75" s="152">
        <v>0</v>
      </c>
      <c r="AC75" s="152">
        <v>0</v>
      </c>
      <c r="AD75" s="152">
        <v>0</v>
      </c>
      <c r="AE75" s="152">
        <v>0</v>
      </c>
      <c r="AF75" s="152">
        <v>0</v>
      </c>
      <c r="AK75" s="3" t="s">
        <v>475</v>
      </c>
      <c r="AL75" s="3" t="s">
        <v>475</v>
      </c>
      <c r="AM75" s="3" t="s">
        <v>475</v>
      </c>
    </row>
    <row r="76" spans="1:40" x14ac:dyDescent="0.25">
      <c r="A76" s="3">
        <v>20231231</v>
      </c>
      <c r="B76" s="3" t="s">
        <v>657</v>
      </c>
      <c r="C76" s="3" t="s">
        <v>658</v>
      </c>
      <c r="D76" s="149">
        <v>606470.81999999995</v>
      </c>
      <c r="E76" s="3" t="s">
        <v>23</v>
      </c>
      <c r="F76" s="3" t="s">
        <v>500</v>
      </c>
      <c r="G76" s="3" t="s">
        <v>474</v>
      </c>
      <c r="H76" s="3">
        <v>0</v>
      </c>
      <c r="I76" s="3" t="s">
        <v>500</v>
      </c>
      <c r="J76" s="157">
        <v>0</v>
      </c>
      <c r="K76" s="3" t="s">
        <v>23</v>
      </c>
      <c r="L76" s="149" t="s">
        <v>23</v>
      </c>
      <c r="M76" s="3" t="s">
        <v>475</v>
      </c>
      <c r="N76" s="149" t="s">
        <v>475</v>
      </c>
      <c r="O76" s="149" t="s">
        <v>475</v>
      </c>
      <c r="Q76" s="3" t="s">
        <v>475</v>
      </c>
      <c r="V76" s="149" t="s">
        <v>475</v>
      </c>
      <c r="W76" s="149" t="s">
        <v>475</v>
      </c>
      <c r="X76" s="149" t="s">
        <v>475</v>
      </c>
      <c r="Y76" s="149" t="s">
        <v>475</v>
      </c>
      <c r="AB76" s="152">
        <v>0</v>
      </c>
      <c r="AC76" s="152">
        <v>0</v>
      </c>
      <c r="AD76" s="152">
        <v>0</v>
      </c>
      <c r="AE76" s="152">
        <v>0</v>
      </c>
      <c r="AF76" s="152">
        <v>0</v>
      </c>
      <c r="AK76" s="3" t="s">
        <v>475</v>
      </c>
      <c r="AL76" s="3" t="s">
        <v>475</v>
      </c>
      <c r="AM76" s="3" t="s">
        <v>475</v>
      </c>
    </row>
    <row r="77" spans="1:40" x14ac:dyDescent="0.25">
      <c r="A77" s="3">
        <v>20231231</v>
      </c>
      <c r="B77" s="3" t="s">
        <v>659</v>
      </c>
      <c r="C77" s="3" t="s">
        <v>660</v>
      </c>
      <c r="D77" s="149">
        <v>2639709.2400000002</v>
      </c>
      <c r="E77" s="3" t="s">
        <v>24</v>
      </c>
      <c r="F77" s="3" t="s">
        <v>482</v>
      </c>
      <c r="G77" s="3" t="s">
        <v>474</v>
      </c>
      <c r="H77" s="3">
        <v>0</v>
      </c>
      <c r="I77" s="3" t="s">
        <v>483</v>
      </c>
      <c r="J77" s="3" t="s">
        <v>483</v>
      </c>
      <c r="K77" s="3" t="s">
        <v>23</v>
      </c>
      <c r="L77" s="149" t="s">
        <v>23</v>
      </c>
      <c r="M77" s="3" t="s">
        <v>484</v>
      </c>
      <c r="N77" s="149">
        <v>0</v>
      </c>
      <c r="O77" s="149">
        <v>0</v>
      </c>
      <c r="Q77" s="3">
        <v>0</v>
      </c>
      <c r="V77" s="149">
        <v>0</v>
      </c>
      <c r="W77" s="149">
        <v>0</v>
      </c>
      <c r="X77" s="149">
        <v>0</v>
      </c>
      <c r="Y77" s="149">
        <v>0</v>
      </c>
      <c r="AB77" s="152">
        <v>0</v>
      </c>
      <c r="AC77" s="152">
        <v>0</v>
      </c>
      <c r="AD77" s="152">
        <v>0</v>
      </c>
      <c r="AE77" s="152">
        <v>0</v>
      </c>
      <c r="AF77" s="152">
        <v>0</v>
      </c>
      <c r="AK77" s="3" t="s">
        <v>25</v>
      </c>
      <c r="AL77" s="3" t="s">
        <v>661</v>
      </c>
      <c r="AM77" s="3" t="s">
        <v>475</v>
      </c>
    </row>
    <row r="78" spans="1:40" x14ac:dyDescent="0.25">
      <c r="A78" s="3">
        <v>20231231</v>
      </c>
      <c r="B78" s="3" t="s">
        <v>662</v>
      </c>
      <c r="C78" s="3" t="s">
        <v>663</v>
      </c>
      <c r="D78" s="149">
        <v>169109.95</v>
      </c>
      <c r="E78" s="3" t="s">
        <v>24</v>
      </c>
      <c r="F78" s="3" t="s">
        <v>473</v>
      </c>
      <c r="G78" s="3" t="s">
        <v>474</v>
      </c>
      <c r="H78" s="3">
        <v>0</v>
      </c>
      <c r="I78" s="3" t="s">
        <v>473</v>
      </c>
      <c r="J78" s="3" t="s">
        <v>473</v>
      </c>
      <c r="K78" s="3" t="s">
        <v>23</v>
      </c>
      <c r="L78" s="149" t="s">
        <v>23</v>
      </c>
      <c r="M78" s="3" t="s">
        <v>475</v>
      </c>
      <c r="N78" s="149" t="s">
        <v>475</v>
      </c>
      <c r="O78" s="149" t="s">
        <v>475</v>
      </c>
      <c r="Q78" s="3" t="s">
        <v>475</v>
      </c>
      <c r="V78" s="149" t="s">
        <v>475</v>
      </c>
      <c r="W78" s="149" t="s">
        <v>475</v>
      </c>
      <c r="X78" s="149" t="s">
        <v>475</v>
      </c>
      <c r="Y78" s="149" t="s">
        <v>475</v>
      </c>
      <c r="AB78" s="152">
        <v>0</v>
      </c>
      <c r="AC78" s="152">
        <v>0</v>
      </c>
      <c r="AD78" s="152">
        <v>0</v>
      </c>
      <c r="AE78" s="152">
        <v>0</v>
      </c>
      <c r="AF78" s="152">
        <v>0</v>
      </c>
      <c r="AK78" s="3" t="s">
        <v>475</v>
      </c>
      <c r="AL78" s="3" t="s">
        <v>475</v>
      </c>
      <c r="AM78" s="3" t="s">
        <v>475</v>
      </c>
    </row>
    <row r="79" spans="1:40" x14ac:dyDescent="0.25">
      <c r="A79" s="3">
        <v>20231231</v>
      </c>
      <c r="B79" s="3" t="s">
        <v>664</v>
      </c>
      <c r="C79" s="3" t="s">
        <v>665</v>
      </c>
      <c r="D79" s="149">
        <v>1103307.1200000001</v>
      </c>
      <c r="E79" s="3" t="s">
        <v>24</v>
      </c>
      <c r="F79" s="3" t="s">
        <v>473</v>
      </c>
      <c r="G79" s="3" t="s">
        <v>474</v>
      </c>
      <c r="H79" s="3">
        <v>0</v>
      </c>
      <c r="I79" s="3" t="s">
        <v>473</v>
      </c>
      <c r="J79" s="3" t="s">
        <v>473</v>
      </c>
      <c r="K79" s="3" t="s">
        <v>23</v>
      </c>
      <c r="L79" s="149" t="s">
        <v>23</v>
      </c>
      <c r="M79" s="3" t="s">
        <v>475</v>
      </c>
      <c r="N79" s="149" t="s">
        <v>475</v>
      </c>
      <c r="O79" s="149" t="s">
        <v>475</v>
      </c>
      <c r="Q79" s="3" t="s">
        <v>475</v>
      </c>
      <c r="V79" s="149" t="s">
        <v>475</v>
      </c>
      <c r="W79" s="149" t="s">
        <v>475</v>
      </c>
      <c r="X79" s="149" t="s">
        <v>475</v>
      </c>
      <c r="Y79" s="149" t="s">
        <v>475</v>
      </c>
      <c r="AB79" s="152">
        <v>0</v>
      </c>
      <c r="AC79" s="152">
        <v>0</v>
      </c>
      <c r="AD79" s="152">
        <v>0</v>
      </c>
      <c r="AE79" s="152">
        <v>0</v>
      </c>
      <c r="AF79" s="152">
        <v>0</v>
      </c>
      <c r="AK79" s="3" t="s">
        <v>475</v>
      </c>
      <c r="AL79" s="3" t="s">
        <v>475</v>
      </c>
      <c r="AM79" s="3" t="s">
        <v>475</v>
      </c>
    </row>
    <row r="80" spans="1:40" x14ac:dyDescent="0.25">
      <c r="A80" s="3">
        <v>20231231</v>
      </c>
      <c r="B80" s="3" t="s">
        <v>666</v>
      </c>
      <c r="C80" s="3" t="s">
        <v>667</v>
      </c>
      <c r="D80" s="149">
        <v>1488.33</v>
      </c>
      <c r="E80" s="3" t="s">
        <v>24</v>
      </c>
      <c r="F80" s="3" t="s">
        <v>473</v>
      </c>
      <c r="G80" s="3" t="s">
        <v>474</v>
      </c>
      <c r="H80" s="3">
        <v>0</v>
      </c>
      <c r="I80" s="3" t="s">
        <v>473</v>
      </c>
      <c r="J80" s="3" t="s">
        <v>473</v>
      </c>
      <c r="K80" s="3" t="s">
        <v>23</v>
      </c>
      <c r="L80" s="149" t="s">
        <v>23</v>
      </c>
      <c r="M80" s="3" t="s">
        <v>475</v>
      </c>
      <c r="N80" s="149" t="s">
        <v>475</v>
      </c>
      <c r="O80" s="149" t="s">
        <v>475</v>
      </c>
      <c r="Q80" s="3" t="s">
        <v>475</v>
      </c>
      <c r="V80" s="149" t="s">
        <v>475</v>
      </c>
      <c r="W80" s="149" t="s">
        <v>475</v>
      </c>
      <c r="X80" s="149" t="s">
        <v>475</v>
      </c>
      <c r="Y80" s="149" t="s">
        <v>475</v>
      </c>
      <c r="AB80" s="152">
        <v>0</v>
      </c>
      <c r="AC80" s="152">
        <v>0</v>
      </c>
      <c r="AD80" s="152">
        <v>0</v>
      </c>
      <c r="AE80" s="152">
        <v>0</v>
      </c>
      <c r="AF80" s="152">
        <v>0</v>
      </c>
      <c r="AK80" s="3" t="s">
        <v>475</v>
      </c>
      <c r="AL80" s="3" t="s">
        <v>475</v>
      </c>
      <c r="AM80" s="3" t="s">
        <v>475</v>
      </c>
    </row>
    <row r="81" spans="1:39" x14ac:dyDescent="0.25">
      <c r="A81" s="3">
        <v>20231231</v>
      </c>
      <c r="B81" s="3" t="s">
        <v>668</v>
      </c>
      <c r="C81" s="3" t="s">
        <v>669</v>
      </c>
      <c r="D81" s="149">
        <v>1576357.01</v>
      </c>
      <c r="E81" s="3" t="s">
        <v>23</v>
      </c>
      <c r="F81" s="3" t="s">
        <v>500</v>
      </c>
      <c r="G81" s="3" t="s">
        <v>504</v>
      </c>
      <c r="H81" s="3">
        <v>1</v>
      </c>
      <c r="I81" s="3" t="s">
        <v>500</v>
      </c>
      <c r="J81" s="157">
        <v>0</v>
      </c>
      <c r="K81" s="3" t="s">
        <v>24</v>
      </c>
      <c r="L81" s="149" t="s">
        <v>23</v>
      </c>
      <c r="M81" s="3" t="s">
        <v>475</v>
      </c>
      <c r="N81" s="149" t="s">
        <v>475</v>
      </c>
      <c r="O81" s="149" t="s">
        <v>475</v>
      </c>
      <c r="Q81" s="3" t="s">
        <v>475</v>
      </c>
      <c r="V81" s="149" t="s">
        <v>475</v>
      </c>
      <c r="W81" s="149" t="s">
        <v>475</v>
      </c>
      <c r="X81" s="149" t="s">
        <v>475</v>
      </c>
      <c r="Y81" s="149" t="s">
        <v>475</v>
      </c>
      <c r="AB81" s="152">
        <v>0</v>
      </c>
      <c r="AC81" s="152">
        <v>0</v>
      </c>
      <c r="AD81" s="152">
        <v>0</v>
      </c>
      <c r="AE81" s="152">
        <v>0</v>
      </c>
      <c r="AF81" s="152">
        <v>0</v>
      </c>
      <c r="AK81" s="3" t="s">
        <v>475</v>
      </c>
      <c r="AL81" s="3" t="s">
        <v>475</v>
      </c>
      <c r="AM81" s="3" t="s">
        <v>475</v>
      </c>
    </row>
    <row r="82" spans="1:39" x14ac:dyDescent="0.25">
      <c r="A82" s="3">
        <v>20231231</v>
      </c>
      <c r="B82" s="3" t="s">
        <v>670</v>
      </c>
      <c r="C82" s="3" t="s">
        <v>671</v>
      </c>
      <c r="D82" s="149">
        <v>2100812.44</v>
      </c>
      <c r="E82" s="3" t="s">
        <v>23</v>
      </c>
      <c r="F82" s="3" t="s">
        <v>500</v>
      </c>
      <c r="G82" s="3" t="s">
        <v>504</v>
      </c>
      <c r="H82" s="3">
        <v>1</v>
      </c>
      <c r="I82" s="3" t="s">
        <v>500</v>
      </c>
      <c r="J82" s="157" t="s">
        <v>506</v>
      </c>
      <c r="K82" s="3" t="s">
        <v>24</v>
      </c>
      <c r="L82" s="149" t="s">
        <v>23</v>
      </c>
      <c r="M82" s="3" t="s">
        <v>475</v>
      </c>
      <c r="N82" s="149" t="s">
        <v>475</v>
      </c>
      <c r="O82" s="149" t="s">
        <v>475</v>
      </c>
      <c r="Q82" s="3" t="s">
        <v>475</v>
      </c>
      <c r="V82" s="149" t="s">
        <v>475</v>
      </c>
      <c r="W82" s="149" t="s">
        <v>475</v>
      </c>
      <c r="X82" s="149" t="s">
        <v>475</v>
      </c>
      <c r="Y82" s="149" t="s">
        <v>475</v>
      </c>
      <c r="AB82" s="152">
        <v>0</v>
      </c>
      <c r="AC82" s="152">
        <v>0</v>
      </c>
      <c r="AD82" s="152">
        <v>0</v>
      </c>
      <c r="AE82" s="152">
        <v>0</v>
      </c>
      <c r="AF82" s="152">
        <v>0</v>
      </c>
      <c r="AK82" s="3" t="s">
        <v>22</v>
      </c>
      <c r="AL82" s="3" t="s">
        <v>672</v>
      </c>
      <c r="AM82" s="3" t="s">
        <v>475</v>
      </c>
    </row>
    <row r="83" spans="1:39" x14ac:dyDescent="0.25">
      <c r="A83" s="3">
        <v>20231231</v>
      </c>
      <c r="B83" s="3" t="s">
        <v>673</v>
      </c>
      <c r="C83" s="3" t="s">
        <v>674</v>
      </c>
      <c r="D83" s="149">
        <v>751053.93</v>
      </c>
      <c r="E83" s="3" t="s">
        <v>23</v>
      </c>
      <c r="F83" s="3" t="s">
        <v>500</v>
      </c>
      <c r="G83" s="3" t="s">
        <v>504</v>
      </c>
      <c r="H83" s="3">
        <v>1</v>
      </c>
      <c r="I83" s="3" t="s">
        <v>500</v>
      </c>
      <c r="J83" s="157">
        <v>0</v>
      </c>
      <c r="K83" s="3" t="s">
        <v>24</v>
      </c>
      <c r="L83" s="149" t="s">
        <v>23</v>
      </c>
      <c r="M83" s="3" t="s">
        <v>475</v>
      </c>
      <c r="N83" s="149" t="s">
        <v>475</v>
      </c>
      <c r="O83" s="149" t="s">
        <v>475</v>
      </c>
      <c r="Q83" s="3" t="s">
        <v>475</v>
      </c>
      <c r="V83" s="149" t="s">
        <v>475</v>
      </c>
      <c r="W83" s="149" t="s">
        <v>475</v>
      </c>
      <c r="X83" s="149" t="s">
        <v>475</v>
      </c>
      <c r="Y83" s="149" t="s">
        <v>475</v>
      </c>
      <c r="AB83" s="152">
        <v>0</v>
      </c>
      <c r="AC83" s="152">
        <v>0</v>
      </c>
      <c r="AD83" s="152">
        <v>0</v>
      </c>
      <c r="AE83" s="152">
        <v>0</v>
      </c>
      <c r="AF83" s="152">
        <v>0</v>
      </c>
      <c r="AK83" s="3" t="s">
        <v>475</v>
      </c>
      <c r="AL83" s="3" t="s">
        <v>475</v>
      </c>
      <c r="AM83" s="3" t="s">
        <v>475</v>
      </c>
    </row>
    <row r="84" spans="1:39" x14ac:dyDescent="0.25">
      <c r="A84" s="3">
        <v>20231231</v>
      </c>
      <c r="B84" s="3" t="s">
        <v>675</v>
      </c>
      <c r="C84" s="3" t="s">
        <v>676</v>
      </c>
      <c r="D84" s="149">
        <v>9039364.5299999993</v>
      </c>
      <c r="E84" s="3" t="s">
        <v>24</v>
      </c>
      <c r="F84" s="3" t="s">
        <v>473</v>
      </c>
      <c r="G84" s="3" t="s">
        <v>474</v>
      </c>
      <c r="H84" s="3">
        <v>0</v>
      </c>
      <c r="I84" s="3" t="s">
        <v>473</v>
      </c>
      <c r="J84" s="3" t="s">
        <v>473</v>
      </c>
      <c r="K84" s="3" t="s">
        <v>23</v>
      </c>
      <c r="L84" s="149" t="s">
        <v>23</v>
      </c>
      <c r="M84" s="3" t="s">
        <v>475</v>
      </c>
      <c r="N84" s="149" t="s">
        <v>475</v>
      </c>
      <c r="O84" s="149" t="s">
        <v>475</v>
      </c>
      <c r="Q84" s="3" t="s">
        <v>475</v>
      </c>
      <c r="V84" s="149" t="s">
        <v>475</v>
      </c>
      <c r="W84" s="149" t="s">
        <v>475</v>
      </c>
      <c r="X84" s="149" t="s">
        <v>475</v>
      </c>
      <c r="Y84" s="149" t="s">
        <v>475</v>
      </c>
      <c r="AB84" s="152">
        <v>0</v>
      </c>
      <c r="AC84" s="152">
        <v>0</v>
      </c>
      <c r="AD84" s="152">
        <v>0</v>
      </c>
      <c r="AE84" s="152">
        <v>0</v>
      </c>
      <c r="AF84" s="152">
        <v>0</v>
      </c>
      <c r="AK84" s="3" t="s">
        <v>475</v>
      </c>
      <c r="AL84" s="3" t="s">
        <v>475</v>
      </c>
      <c r="AM84" s="3" t="s">
        <v>475</v>
      </c>
    </row>
    <row r="85" spans="1:39" x14ac:dyDescent="0.25">
      <c r="A85" s="3">
        <v>20231231</v>
      </c>
      <c r="B85" s="3" t="s">
        <v>677</v>
      </c>
      <c r="C85" s="3" t="s">
        <v>678</v>
      </c>
      <c r="D85" s="149">
        <v>601975.54999999993</v>
      </c>
      <c r="E85" s="3" t="s">
        <v>24</v>
      </c>
      <c r="F85" s="3" t="s">
        <v>473</v>
      </c>
      <c r="G85" s="3" t="s">
        <v>474</v>
      </c>
      <c r="H85" s="3">
        <v>0</v>
      </c>
      <c r="I85" s="3" t="s">
        <v>473</v>
      </c>
      <c r="J85" s="3" t="s">
        <v>473</v>
      </c>
      <c r="K85" s="3" t="s">
        <v>23</v>
      </c>
      <c r="L85" s="149" t="s">
        <v>23</v>
      </c>
      <c r="M85" s="3" t="s">
        <v>475</v>
      </c>
      <c r="N85" s="149" t="s">
        <v>475</v>
      </c>
      <c r="O85" s="149" t="s">
        <v>475</v>
      </c>
      <c r="Q85" s="3" t="s">
        <v>475</v>
      </c>
      <c r="V85" s="149" t="s">
        <v>475</v>
      </c>
      <c r="W85" s="149" t="s">
        <v>475</v>
      </c>
      <c r="X85" s="149" t="s">
        <v>475</v>
      </c>
      <c r="Y85" s="149" t="s">
        <v>475</v>
      </c>
      <c r="AB85" s="152">
        <v>0</v>
      </c>
      <c r="AC85" s="152">
        <v>0</v>
      </c>
      <c r="AD85" s="152">
        <v>0</v>
      </c>
      <c r="AE85" s="152">
        <v>0</v>
      </c>
      <c r="AF85" s="152">
        <v>0</v>
      </c>
      <c r="AK85" s="3" t="s">
        <v>475</v>
      </c>
      <c r="AL85" s="3" t="s">
        <v>475</v>
      </c>
      <c r="AM85" s="3" t="s">
        <v>475</v>
      </c>
    </row>
    <row r="86" spans="1:39" x14ac:dyDescent="0.25">
      <c r="A86" s="3">
        <v>20231231</v>
      </c>
      <c r="B86" s="3" t="s">
        <v>679</v>
      </c>
      <c r="C86" s="3" t="s">
        <v>680</v>
      </c>
      <c r="D86" s="149">
        <v>126877.55</v>
      </c>
      <c r="E86" s="3" t="s">
        <v>23</v>
      </c>
      <c r="F86" s="3" t="s">
        <v>500</v>
      </c>
      <c r="G86" s="3" t="s">
        <v>474</v>
      </c>
      <c r="H86" s="3">
        <v>0</v>
      </c>
      <c r="I86" s="3" t="s">
        <v>500</v>
      </c>
      <c r="J86" s="157">
        <v>0</v>
      </c>
      <c r="K86" s="3" t="s">
        <v>23</v>
      </c>
      <c r="L86" s="149" t="s">
        <v>23</v>
      </c>
      <c r="M86" s="3" t="s">
        <v>475</v>
      </c>
      <c r="N86" s="149" t="s">
        <v>475</v>
      </c>
      <c r="O86" s="149" t="s">
        <v>475</v>
      </c>
      <c r="Q86" s="3" t="s">
        <v>475</v>
      </c>
      <c r="V86" s="149" t="s">
        <v>475</v>
      </c>
      <c r="W86" s="149" t="s">
        <v>475</v>
      </c>
      <c r="X86" s="149" t="s">
        <v>475</v>
      </c>
      <c r="Y86" s="149" t="s">
        <v>475</v>
      </c>
      <c r="AB86" s="152">
        <v>0</v>
      </c>
      <c r="AC86" s="152">
        <v>0</v>
      </c>
      <c r="AD86" s="152">
        <v>0</v>
      </c>
      <c r="AE86" s="152">
        <v>0</v>
      </c>
      <c r="AF86" s="152">
        <v>0</v>
      </c>
      <c r="AK86" s="3" t="s">
        <v>475</v>
      </c>
      <c r="AL86" s="3" t="s">
        <v>475</v>
      </c>
      <c r="AM86" s="3" t="s">
        <v>475</v>
      </c>
    </row>
    <row r="87" spans="1:39" x14ac:dyDescent="0.25">
      <c r="A87" s="3">
        <v>20231231</v>
      </c>
      <c r="B87" s="3" t="s">
        <v>681</v>
      </c>
      <c r="C87" s="3" t="s">
        <v>682</v>
      </c>
      <c r="D87" s="149">
        <v>15183280.429999998</v>
      </c>
      <c r="E87" s="3" t="s">
        <v>24</v>
      </c>
      <c r="F87" s="3" t="s">
        <v>473</v>
      </c>
      <c r="G87" s="3" t="s">
        <v>474</v>
      </c>
      <c r="H87" s="3">
        <v>0</v>
      </c>
      <c r="I87" s="3" t="s">
        <v>473</v>
      </c>
      <c r="J87" s="3" t="s">
        <v>473</v>
      </c>
      <c r="K87" s="3" t="s">
        <v>23</v>
      </c>
      <c r="L87" s="149" t="s">
        <v>23</v>
      </c>
      <c r="M87" s="3" t="s">
        <v>475</v>
      </c>
      <c r="N87" s="149" t="s">
        <v>475</v>
      </c>
      <c r="O87" s="149" t="s">
        <v>475</v>
      </c>
      <c r="Q87" s="3" t="s">
        <v>475</v>
      </c>
      <c r="V87" s="149" t="s">
        <v>475</v>
      </c>
      <c r="W87" s="149" t="s">
        <v>475</v>
      </c>
      <c r="X87" s="149" t="s">
        <v>475</v>
      </c>
      <c r="Y87" s="149" t="s">
        <v>475</v>
      </c>
      <c r="AB87" s="152">
        <v>0</v>
      </c>
      <c r="AC87" s="152">
        <v>0</v>
      </c>
      <c r="AD87" s="152">
        <v>0</v>
      </c>
      <c r="AE87" s="152">
        <v>0</v>
      </c>
      <c r="AF87" s="152">
        <v>0</v>
      </c>
      <c r="AK87" s="3" t="s">
        <v>475</v>
      </c>
      <c r="AL87" s="3" t="s">
        <v>475</v>
      </c>
      <c r="AM87" s="3" t="s">
        <v>475</v>
      </c>
    </row>
    <row r="88" spans="1:39" x14ac:dyDescent="0.25">
      <c r="A88" s="3">
        <v>20231231</v>
      </c>
      <c r="B88" s="3" t="s">
        <v>683</v>
      </c>
      <c r="C88" s="3" t="s">
        <v>684</v>
      </c>
      <c r="D88" s="149">
        <v>4326549.9000000004</v>
      </c>
      <c r="E88" s="3" t="s">
        <v>24</v>
      </c>
      <c r="F88" s="3" t="s">
        <v>482</v>
      </c>
      <c r="G88" s="3" t="s">
        <v>474</v>
      </c>
      <c r="H88" s="3">
        <v>0</v>
      </c>
      <c r="I88" s="3" t="s">
        <v>483</v>
      </c>
      <c r="J88" s="3" t="s">
        <v>483</v>
      </c>
      <c r="K88" s="3" t="s">
        <v>23</v>
      </c>
      <c r="L88" s="149" t="s">
        <v>23</v>
      </c>
      <c r="M88" s="3">
        <v>0</v>
      </c>
      <c r="N88" s="149">
        <v>0</v>
      </c>
      <c r="O88" s="149">
        <v>0</v>
      </c>
      <c r="Q88" s="3">
        <v>0</v>
      </c>
      <c r="V88" s="149">
        <v>0</v>
      </c>
      <c r="W88" s="149">
        <v>0</v>
      </c>
      <c r="X88" s="149">
        <v>0</v>
      </c>
      <c r="Y88" s="149">
        <v>0</v>
      </c>
      <c r="AB88" s="152">
        <v>0</v>
      </c>
      <c r="AC88" s="152">
        <v>0</v>
      </c>
      <c r="AD88" s="152">
        <v>0</v>
      </c>
      <c r="AE88" s="152">
        <v>0</v>
      </c>
      <c r="AF88" s="152">
        <v>0</v>
      </c>
      <c r="AK88" s="3" t="s">
        <v>475</v>
      </c>
      <c r="AL88" s="3" t="s">
        <v>475</v>
      </c>
      <c r="AM88" s="3" t="s">
        <v>475</v>
      </c>
    </row>
    <row r="89" spans="1:39" x14ac:dyDescent="0.25">
      <c r="A89" s="3">
        <v>20231231</v>
      </c>
      <c r="B89" s="3" t="s">
        <v>685</v>
      </c>
      <c r="C89" s="3" t="s">
        <v>686</v>
      </c>
      <c r="D89" s="149">
        <v>228738.66</v>
      </c>
      <c r="E89" s="3" t="s">
        <v>24</v>
      </c>
      <c r="F89" s="3" t="s">
        <v>473</v>
      </c>
      <c r="G89" s="3" t="s">
        <v>474</v>
      </c>
      <c r="H89" s="3">
        <v>0</v>
      </c>
      <c r="I89" s="3" t="s">
        <v>473</v>
      </c>
      <c r="J89" s="3" t="s">
        <v>473</v>
      </c>
      <c r="K89" s="3" t="s">
        <v>23</v>
      </c>
      <c r="L89" s="149" t="s">
        <v>23</v>
      </c>
      <c r="M89" s="3" t="s">
        <v>475</v>
      </c>
      <c r="N89" s="149" t="s">
        <v>475</v>
      </c>
      <c r="O89" s="149" t="s">
        <v>475</v>
      </c>
      <c r="Q89" s="3" t="s">
        <v>475</v>
      </c>
      <c r="V89" s="149" t="s">
        <v>475</v>
      </c>
      <c r="W89" s="149" t="s">
        <v>475</v>
      </c>
      <c r="X89" s="149" t="s">
        <v>475</v>
      </c>
      <c r="Y89" s="149" t="s">
        <v>475</v>
      </c>
      <c r="AB89" s="152">
        <v>0</v>
      </c>
      <c r="AC89" s="152">
        <v>0</v>
      </c>
      <c r="AD89" s="152">
        <v>0</v>
      </c>
      <c r="AE89" s="152">
        <v>0</v>
      </c>
      <c r="AF89" s="152">
        <v>0</v>
      </c>
      <c r="AK89" s="3" t="s">
        <v>475</v>
      </c>
      <c r="AL89" s="3" t="s">
        <v>475</v>
      </c>
      <c r="AM89" s="3" t="s">
        <v>475</v>
      </c>
    </row>
    <row r="90" spans="1:39" x14ac:dyDescent="0.25">
      <c r="A90" s="3">
        <v>20231231</v>
      </c>
      <c r="B90" s="3" t="s">
        <v>687</v>
      </c>
      <c r="C90" s="3" t="s">
        <v>688</v>
      </c>
      <c r="D90" s="149">
        <v>21792.66</v>
      </c>
      <c r="E90" s="3" t="s">
        <v>24</v>
      </c>
      <c r="F90" s="3" t="s">
        <v>482</v>
      </c>
      <c r="G90" s="3" t="s">
        <v>474</v>
      </c>
      <c r="H90" s="3">
        <v>0</v>
      </c>
      <c r="I90" s="3" t="s">
        <v>483</v>
      </c>
      <c r="J90" s="3" t="s">
        <v>483</v>
      </c>
      <c r="K90" s="3" t="s">
        <v>23</v>
      </c>
      <c r="L90" s="149" t="s">
        <v>23</v>
      </c>
      <c r="M90" s="3" t="s">
        <v>484</v>
      </c>
      <c r="N90" s="149">
        <v>0</v>
      </c>
      <c r="O90" s="149">
        <v>0</v>
      </c>
      <c r="Q90" s="3">
        <v>0</v>
      </c>
      <c r="V90" s="149">
        <v>0</v>
      </c>
      <c r="W90" s="149">
        <v>0</v>
      </c>
      <c r="X90" s="149">
        <v>0</v>
      </c>
      <c r="Y90" s="149">
        <v>0</v>
      </c>
      <c r="AB90" s="152">
        <v>0</v>
      </c>
      <c r="AC90" s="152">
        <v>0</v>
      </c>
      <c r="AD90" s="152">
        <v>0</v>
      </c>
      <c r="AE90" s="152">
        <v>0</v>
      </c>
      <c r="AF90" s="152">
        <v>0</v>
      </c>
      <c r="AK90" s="3" t="s">
        <v>475</v>
      </c>
      <c r="AL90" s="3" t="s">
        <v>475</v>
      </c>
      <c r="AM90" s="3" t="s">
        <v>475</v>
      </c>
    </row>
    <row r="91" spans="1:39" x14ac:dyDescent="0.25">
      <c r="A91" s="3">
        <v>20231231</v>
      </c>
      <c r="B91" s="3" t="s">
        <v>689</v>
      </c>
      <c r="C91" s="3" t="s">
        <v>690</v>
      </c>
      <c r="D91" s="149">
        <v>9159</v>
      </c>
      <c r="E91" s="3" t="s">
        <v>24</v>
      </c>
      <c r="F91" s="3" t="s">
        <v>482</v>
      </c>
      <c r="G91" s="3" t="s">
        <v>474</v>
      </c>
      <c r="H91" s="3">
        <v>0</v>
      </c>
      <c r="I91" s="3" t="s">
        <v>483</v>
      </c>
      <c r="J91" s="3" t="s">
        <v>483</v>
      </c>
      <c r="K91" s="3" t="s">
        <v>23</v>
      </c>
      <c r="L91" s="149" t="s">
        <v>23</v>
      </c>
      <c r="M91" s="3" t="s">
        <v>487</v>
      </c>
      <c r="N91" s="149">
        <v>0.52880000000000005</v>
      </c>
      <c r="O91" s="149">
        <v>0.52880000000000005</v>
      </c>
      <c r="Q91" s="3">
        <v>0.1009</v>
      </c>
      <c r="S91" s="3">
        <v>1</v>
      </c>
      <c r="V91" s="149">
        <v>0</v>
      </c>
      <c r="W91" s="149">
        <v>0</v>
      </c>
      <c r="X91" s="149">
        <v>0</v>
      </c>
      <c r="Y91" s="149">
        <v>0</v>
      </c>
      <c r="AB91" s="152">
        <v>4843.2792000000009</v>
      </c>
      <c r="AC91" s="152">
        <v>924.1431</v>
      </c>
      <c r="AD91" s="152">
        <v>0</v>
      </c>
      <c r="AE91" s="152">
        <v>0</v>
      </c>
      <c r="AF91" s="152">
        <v>0</v>
      </c>
      <c r="AK91" s="3" t="s">
        <v>475</v>
      </c>
      <c r="AL91" s="3" t="s">
        <v>475</v>
      </c>
      <c r="AM91" s="3" t="s">
        <v>475</v>
      </c>
    </row>
    <row r="92" spans="1:39" x14ac:dyDescent="0.25">
      <c r="A92" s="3">
        <v>20231231</v>
      </c>
      <c r="B92" s="3" t="s">
        <v>691</v>
      </c>
      <c r="C92" s="3" t="s">
        <v>692</v>
      </c>
      <c r="D92" s="149">
        <v>299453.55000000005</v>
      </c>
      <c r="E92" s="3" t="s">
        <v>23</v>
      </c>
      <c r="F92" s="3" t="s">
        <v>500</v>
      </c>
      <c r="G92" s="3" t="s">
        <v>474</v>
      </c>
      <c r="H92" s="3">
        <v>0</v>
      </c>
      <c r="I92" s="3" t="s">
        <v>500</v>
      </c>
      <c r="J92" s="157">
        <v>0</v>
      </c>
      <c r="K92" s="3" t="s">
        <v>23</v>
      </c>
      <c r="L92" s="149" t="s">
        <v>23</v>
      </c>
      <c r="M92" s="3" t="s">
        <v>475</v>
      </c>
      <c r="N92" s="149" t="s">
        <v>475</v>
      </c>
      <c r="O92" s="149" t="s">
        <v>475</v>
      </c>
      <c r="Q92" s="3" t="s">
        <v>475</v>
      </c>
      <c r="V92" s="149" t="s">
        <v>475</v>
      </c>
      <c r="W92" s="149" t="s">
        <v>475</v>
      </c>
      <c r="X92" s="149" t="s">
        <v>475</v>
      </c>
      <c r="Y92" s="149" t="s">
        <v>475</v>
      </c>
      <c r="AB92" s="152">
        <v>0</v>
      </c>
      <c r="AC92" s="152">
        <v>0</v>
      </c>
      <c r="AD92" s="152">
        <v>0</v>
      </c>
      <c r="AE92" s="152">
        <v>0</v>
      </c>
      <c r="AF92" s="152">
        <v>0</v>
      </c>
      <c r="AK92" s="3" t="s">
        <v>475</v>
      </c>
      <c r="AL92" s="3" t="s">
        <v>475</v>
      </c>
      <c r="AM92" s="3" t="s">
        <v>475</v>
      </c>
    </row>
    <row r="93" spans="1:39" x14ac:dyDescent="0.25">
      <c r="A93" s="3">
        <v>20231231</v>
      </c>
      <c r="B93" s="3" t="s">
        <v>693</v>
      </c>
      <c r="C93" s="3" t="s">
        <v>694</v>
      </c>
      <c r="D93" s="149">
        <v>299474.49</v>
      </c>
      <c r="E93" s="3" t="s">
        <v>23</v>
      </c>
      <c r="F93" s="3" t="s">
        <v>500</v>
      </c>
      <c r="G93" s="3" t="s">
        <v>474</v>
      </c>
      <c r="H93" s="3">
        <v>0</v>
      </c>
      <c r="I93" s="3" t="s">
        <v>500</v>
      </c>
      <c r="J93" s="3">
        <v>0</v>
      </c>
      <c r="K93" s="3" t="s">
        <v>23</v>
      </c>
      <c r="L93" s="149" t="s">
        <v>23</v>
      </c>
      <c r="M93" s="3" t="s">
        <v>475</v>
      </c>
      <c r="N93" s="149" t="s">
        <v>475</v>
      </c>
      <c r="O93" s="149" t="s">
        <v>475</v>
      </c>
      <c r="Q93" s="3" t="s">
        <v>475</v>
      </c>
      <c r="V93" s="149" t="s">
        <v>475</v>
      </c>
      <c r="W93" s="149" t="s">
        <v>475</v>
      </c>
      <c r="X93" s="149" t="s">
        <v>475</v>
      </c>
      <c r="Y93" s="149" t="s">
        <v>475</v>
      </c>
      <c r="AB93" s="152">
        <v>0</v>
      </c>
      <c r="AC93" s="152">
        <v>0</v>
      </c>
      <c r="AD93" s="152">
        <v>0</v>
      </c>
      <c r="AE93" s="152">
        <v>0</v>
      </c>
      <c r="AF93" s="152">
        <v>0</v>
      </c>
      <c r="AK93" s="3" t="s">
        <v>475</v>
      </c>
      <c r="AL93" s="3" t="s">
        <v>475</v>
      </c>
      <c r="AM93" s="3" t="s">
        <v>475</v>
      </c>
    </row>
    <row r="94" spans="1:39" x14ac:dyDescent="0.25">
      <c r="A94" s="3">
        <v>20231231</v>
      </c>
      <c r="B94" s="3" t="s">
        <v>695</v>
      </c>
      <c r="C94" s="3" t="s">
        <v>696</v>
      </c>
      <c r="D94" s="149">
        <v>3350355.2800000003</v>
      </c>
      <c r="E94" s="3" t="s">
        <v>24</v>
      </c>
      <c r="F94" s="3" t="s">
        <v>473</v>
      </c>
      <c r="G94" s="3" t="s">
        <v>474</v>
      </c>
      <c r="H94" s="3">
        <v>0</v>
      </c>
      <c r="I94" s="3" t="s">
        <v>473</v>
      </c>
      <c r="J94" s="3" t="s">
        <v>473</v>
      </c>
      <c r="K94" s="3" t="s">
        <v>23</v>
      </c>
      <c r="L94" s="149" t="s">
        <v>23</v>
      </c>
      <c r="M94" s="3" t="s">
        <v>475</v>
      </c>
      <c r="N94" s="149" t="s">
        <v>475</v>
      </c>
      <c r="O94" s="149" t="s">
        <v>475</v>
      </c>
      <c r="Q94" s="3" t="s">
        <v>475</v>
      </c>
      <c r="V94" s="149" t="s">
        <v>475</v>
      </c>
      <c r="W94" s="149" t="s">
        <v>475</v>
      </c>
      <c r="X94" s="149" t="s">
        <v>475</v>
      </c>
      <c r="Y94" s="149" t="s">
        <v>475</v>
      </c>
      <c r="AB94" s="152">
        <v>0</v>
      </c>
      <c r="AC94" s="152">
        <v>0</v>
      </c>
      <c r="AD94" s="152">
        <v>0</v>
      </c>
      <c r="AE94" s="152">
        <v>0</v>
      </c>
      <c r="AF94" s="152">
        <v>0</v>
      </c>
      <c r="AK94" s="3" t="s">
        <v>475</v>
      </c>
      <c r="AL94" s="3" t="s">
        <v>475</v>
      </c>
      <c r="AM94" s="3" t="s">
        <v>475</v>
      </c>
    </row>
    <row r="95" spans="1:39" x14ac:dyDescent="0.25">
      <c r="A95" s="3">
        <v>20231231</v>
      </c>
      <c r="B95" s="3" t="s">
        <v>697</v>
      </c>
      <c r="C95" s="3" t="s">
        <v>698</v>
      </c>
      <c r="D95" s="149">
        <v>5704585.0800000001</v>
      </c>
      <c r="E95" s="3" t="s">
        <v>24</v>
      </c>
      <c r="F95" s="3" t="s">
        <v>482</v>
      </c>
      <c r="G95" s="3" t="s">
        <v>474</v>
      </c>
      <c r="H95" s="3">
        <v>0</v>
      </c>
      <c r="I95" s="3" t="s">
        <v>483</v>
      </c>
      <c r="J95" s="3" t="s">
        <v>483</v>
      </c>
      <c r="K95" s="3" t="s">
        <v>23</v>
      </c>
      <c r="L95" s="149" t="s">
        <v>23</v>
      </c>
      <c r="M95" s="3">
        <v>0</v>
      </c>
      <c r="N95" s="149">
        <v>0</v>
      </c>
      <c r="O95" s="149">
        <v>0</v>
      </c>
      <c r="Q95" s="3">
        <v>0</v>
      </c>
      <c r="V95" s="149">
        <v>0</v>
      </c>
      <c r="W95" s="149">
        <v>0</v>
      </c>
      <c r="X95" s="149">
        <v>0</v>
      </c>
      <c r="Y95" s="149">
        <v>0</v>
      </c>
      <c r="AB95" s="152">
        <v>0</v>
      </c>
      <c r="AC95" s="152">
        <v>0</v>
      </c>
      <c r="AD95" s="152">
        <v>0</v>
      </c>
      <c r="AE95" s="152">
        <v>0</v>
      </c>
      <c r="AF95" s="152">
        <v>0</v>
      </c>
      <c r="AK95" s="3" t="s">
        <v>25</v>
      </c>
      <c r="AL95" s="3" t="s">
        <v>699</v>
      </c>
      <c r="AM95" s="3" t="s">
        <v>475</v>
      </c>
    </row>
    <row r="96" spans="1:39" x14ac:dyDescent="0.25">
      <c r="A96" s="3">
        <v>20231231</v>
      </c>
      <c r="B96" s="3" t="s">
        <v>700</v>
      </c>
      <c r="C96" s="3" t="s">
        <v>701</v>
      </c>
      <c r="D96" s="149">
        <v>7076017.9900000012</v>
      </c>
      <c r="E96" s="3" t="s">
        <v>24</v>
      </c>
      <c r="F96" s="3" t="s">
        <v>482</v>
      </c>
      <c r="G96" s="3" t="s">
        <v>474</v>
      </c>
      <c r="H96" s="3">
        <v>0</v>
      </c>
      <c r="I96" s="3" t="s">
        <v>483</v>
      </c>
      <c r="J96" s="3" t="s">
        <v>483</v>
      </c>
      <c r="K96" s="3" t="s">
        <v>23</v>
      </c>
      <c r="L96" s="149" t="s">
        <v>23</v>
      </c>
      <c r="M96" s="3" t="s">
        <v>484</v>
      </c>
      <c r="N96" s="149">
        <v>0</v>
      </c>
      <c r="O96" s="149">
        <v>0</v>
      </c>
      <c r="Q96" s="3">
        <v>0</v>
      </c>
      <c r="V96" s="149">
        <v>0</v>
      </c>
      <c r="W96" s="149">
        <v>0</v>
      </c>
      <c r="X96" s="149">
        <v>0</v>
      </c>
      <c r="Y96" s="149">
        <v>0</v>
      </c>
      <c r="AB96" s="152">
        <v>0</v>
      </c>
      <c r="AC96" s="152">
        <v>0</v>
      </c>
      <c r="AD96" s="152">
        <v>0</v>
      </c>
      <c r="AE96" s="152">
        <v>0</v>
      </c>
      <c r="AF96" s="152">
        <v>0</v>
      </c>
      <c r="AK96" s="3" t="s">
        <v>25</v>
      </c>
      <c r="AL96" s="3" t="s">
        <v>702</v>
      </c>
      <c r="AM96" s="3" t="s">
        <v>475</v>
      </c>
    </row>
    <row r="97" spans="1:39" x14ac:dyDescent="0.25">
      <c r="A97" s="3">
        <v>20231231</v>
      </c>
      <c r="B97" s="3" t="s">
        <v>703</v>
      </c>
      <c r="C97" s="3" t="s">
        <v>704</v>
      </c>
      <c r="D97" s="149">
        <v>31277407.350000001</v>
      </c>
      <c r="E97" s="3" t="s">
        <v>24</v>
      </c>
      <c r="F97" s="3" t="s">
        <v>473</v>
      </c>
      <c r="G97" s="3" t="s">
        <v>474</v>
      </c>
      <c r="H97" s="3">
        <v>0</v>
      </c>
      <c r="I97" s="3" t="s">
        <v>473</v>
      </c>
      <c r="J97" s="3" t="s">
        <v>473</v>
      </c>
      <c r="K97" s="3" t="s">
        <v>23</v>
      </c>
      <c r="L97" s="149" t="s">
        <v>23</v>
      </c>
      <c r="M97" s="3" t="s">
        <v>475</v>
      </c>
      <c r="N97" s="149" t="s">
        <v>475</v>
      </c>
      <c r="O97" s="149" t="s">
        <v>475</v>
      </c>
      <c r="Q97" s="3" t="s">
        <v>475</v>
      </c>
      <c r="V97" s="149" t="s">
        <v>475</v>
      </c>
      <c r="W97" s="149" t="s">
        <v>475</v>
      </c>
      <c r="X97" s="149" t="s">
        <v>475</v>
      </c>
      <c r="Y97" s="149" t="s">
        <v>475</v>
      </c>
      <c r="AB97" s="152">
        <v>0</v>
      </c>
      <c r="AC97" s="152">
        <v>0</v>
      </c>
      <c r="AD97" s="152">
        <v>0</v>
      </c>
      <c r="AE97" s="152">
        <v>0</v>
      </c>
      <c r="AF97" s="152">
        <v>0</v>
      </c>
      <c r="AK97" s="3" t="s">
        <v>475</v>
      </c>
      <c r="AL97" s="3" t="s">
        <v>475</v>
      </c>
      <c r="AM97" s="3" t="s">
        <v>475</v>
      </c>
    </row>
    <row r="98" spans="1:39" x14ac:dyDescent="0.25">
      <c r="A98" s="3">
        <v>20231231</v>
      </c>
      <c r="B98" s="3" t="s">
        <v>705</v>
      </c>
      <c r="C98" s="3" t="s">
        <v>706</v>
      </c>
      <c r="D98" s="149">
        <v>45616998.549999997</v>
      </c>
      <c r="E98" s="3" t="s">
        <v>23</v>
      </c>
      <c r="F98" s="3" t="s">
        <v>500</v>
      </c>
      <c r="G98" s="3" t="s">
        <v>504</v>
      </c>
      <c r="H98" s="3">
        <v>1</v>
      </c>
      <c r="I98" s="3" t="s">
        <v>500</v>
      </c>
      <c r="J98" s="3">
        <v>0</v>
      </c>
      <c r="K98" s="3" t="s">
        <v>24</v>
      </c>
      <c r="L98" s="149" t="s">
        <v>23</v>
      </c>
      <c r="M98" s="3" t="s">
        <v>475</v>
      </c>
      <c r="N98" s="149" t="s">
        <v>475</v>
      </c>
      <c r="O98" s="149" t="s">
        <v>475</v>
      </c>
      <c r="Q98" s="3" t="s">
        <v>475</v>
      </c>
      <c r="V98" s="149" t="s">
        <v>475</v>
      </c>
      <c r="W98" s="149" t="s">
        <v>475</v>
      </c>
      <c r="X98" s="149" t="s">
        <v>475</v>
      </c>
      <c r="Y98" s="149" t="s">
        <v>475</v>
      </c>
      <c r="AB98" s="152">
        <v>0</v>
      </c>
      <c r="AC98" s="152">
        <v>0</v>
      </c>
      <c r="AD98" s="152">
        <v>0</v>
      </c>
      <c r="AE98" s="152">
        <v>0</v>
      </c>
      <c r="AF98" s="152">
        <v>0</v>
      </c>
      <c r="AK98" s="3" t="s">
        <v>475</v>
      </c>
      <c r="AL98" s="3" t="s">
        <v>475</v>
      </c>
      <c r="AM98" s="3" t="s">
        <v>475</v>
      </c>
    </row>
    <row r="99" spans="1:39" x14ac:dyDescent="0.25">
      <c r="A99" s="3">
        <v>20231231</v>
      </c>
      <c r="B99" s="3" t="s">
        <v>707</v>
      </c>
      <c r="C99" s="3" t="s">
        <v>708</v>
      </c>
      <c r="D99" s="149">
        <v>872940.46</v>
      </c>
      <c r="E99" s="3" t="s">
        <v>24</v>
      </c>
      <c r="F99" s="3" t="s">
        <v>473</v>
      </c>
      <c r="G99" s="3" t="s">
        <v>474</v>
      </c>
      <c r="H99" s="3">
        <v>0</v>
      </c>
      <c r="I99" s="3" t="s">
        <v>473</v>
      </c>
      <c r="J99" s="3" t="s">
        <v>473</v>
      </c>
      <c r="K99" s="3" t="s">
        <v>23</v>
      </c>
      <c r="L99" s="149" t="s">
        <v>23</v>
      </c>
      <c r="M99" s="3" t="s">
        <v>475</v>
      </c>
      <c r="N99" s="149" t="s">
        <v>475</v>
      </c>
      <c r="O99" s="149" t="s">
        <v>475</v>
      </c>
      <c r="Q99" s="3" t="s">
        <v>475</v>
      </c>
      <c r="V99" s="149" t="s">
        <v>475</v>
      </c>
      <c r="W99" s="149" t="s">
        <v>475</v>
      </c>
      <c r="X99" s="149" t="s">
        <v>475</v>
      </c>
      <c r="Y99" s="149" t="s">
        <v>475</v>
      </c>
      <c r="AB99" s="152">
        <v>0</v>
      </c>
      <c r="AC99" s="152">
        <v>0</v>
      </c>
      <c r="AD99" s="152">
        <v>0</v>
      </c>
      <c r="AE99" s="152">
        <v>0</v>
      </c>
      <c r="AF99" s="152">
        <v>0</v>
      </c>
      <c r="AK99" s="3" t="s">
        <v>475</v>
      </c>
      <c r="AL99" s="3" t="s">
        <v>475</v>
      </c>
      <c r="AM99" s="3" t="s">
        <v>475</v>
      </c>
    </row>
    <row r="100" spans="1:39" x14ac:dyDescent="0.25">
      <c r="A100" s="3">
        <v>20231231</v>
      </c>
      <c r="B100" s="3" t="s">
        <v>709</v>
      </c>
      <c r="C100" s="3" t="s">
        <v>710</v>
      </c>
      <c r="D100" s="149">
        <v>1132383.77</v>
      </c>
      <c r="E100" s="3" t="s">
        <v>24</v>
      </c>
      <c r="F100" s="3" t="s">
        <v>473</v>
      </c>
      <c r="G100" s="3" t="s">
        <v>474</v>
      </c>
      <c r="H100" s="3">
        <v>0</v>
      </c>
      <c r="I100" s="3" t="s">
        <v>473</v>
      </c>
      <c r="J100" s="3" t="s">
        <v>473</v>
      </c>
      <c r="K100" s="3" t="s">
        <v>23</v>
      </c>
      <c r="L100" s="149" t="s">
        <v>23</v>
      </c>
      <c r="M100" s="3" t="s">
        <v>475</v>
      </c>
      <c r="N100" s="149" t="s">
        <v>475</v>
      </c>
      <c r="O100" s="149" t="s">
        <v>475</v>
      </c>
      <c r="Q100" s="3" t="s">
        <v>475</v>
      </c>
      <c r="V100" s="149" t="s">
        <v>475</v>
      </c>
      <c r="W100" s="149" t="s">
        <v>475</v>
      </c>
      <c r="X100" s="149" t="s">
        <v>475</v>
      </c>
      <c r="Y100" s="149" t="s">
        <v>475</v>
      </c>
      <c r="AB100" s="152">
        <v>0</v>
      </c>
      <c r="AC100" s="152">
        <v>0</v>
      </c>
      <c r="AD100" s="152">
        <v>0</v>
      </c>
      <c r="AE100" s="152">
        <v>0</v>
      </c>
      <c r="AF100" s="152">
        <v>0</v>
      </c>
      <c r="AK100" s="3" t="s">
        <v>475</v>
      </c>
      <c r="AL100" s="3" t="s">
        <v>475</v>
      </c>
      <c r="AM100" s="3" t="s">
        <v>475</v>
      </c>
    </row>
    <row r="101" spans="1:39" x14ac:dyDescent="0.25">
      <c r="A101" s="3">
        <v>20231231</v>
      </c>
      <c r="B101" s="3" t="s">
        <v>711</v>
      </c>
      <c r="C101" s="3" t="s">
        <v>712</v>
      </c>
      <c r="D101" s="149">
        <v>11619904.940000001</v>
      </c>
      <c r="E101" s="3" t="s">
        <v>24</v>
      </c>
      <c r="F101" s="3" t="s">
        <v>473</v>
      </c>
      <c r="G101" s="3" t="s">
        <v>474</v>
      </c>
      <c r="H101" s="3">
        <v>0</v>
      </c>
      <c r="I101" s="3" t="s">
        <v>473</v>
      </c>
      <c r="J101" s="3" t="s">
        <v>473</v>
      </c>
      <c r="K101" s="3" t="s">
        <v>23</v>
      </c>
      <c r="L101" s="149" t="s">
        <v>23</v>
      </c>
      <c r="M101" s="3" t="s">
        <v>475</v>
      </c>
      <c r="N101" s="149" t="s">
        <v>475</v>
      </c>
      <c r="O101" s="149" t="s">
        <v>475</v>
      </c>
      <c r="Q101" s="3" t="s">
        <v>475</v>
      </c>
      <c r="V101" s="149" t="s">
        <v>475</v>
      </c>
      <c r="W101" s="149" t="s">
        <v>475</v>
      </c>
      <c r="X101" s="149" t="s">
        <v>475</v>
      </c>
      <c r="Y101" s="149" t="s">
        <v>475</v>
      </c>
      <c r="AB101" s="152">
        <v>0</v>
      </c>
      <c r="AC101" s="152">
        <v>0</v>
      </c>
      <c r="AD101" s="152">
        <v>0</v>
      </c>
      <c r="AE101" s="152">
        <v>0</v>
      </c>
      <c r="AF101" s="152">
        <v>0</v>
      </c>
      <c r="AK101" s="3" t="s">
        <v>475</v>
      </c>
      <c r="AL101" s="3" t="s">
        <v>475</v>
      </c>
      <c r="AM101" s="3" t="s">
        <v>475</v>
      </c>
    </row>
    <row r="102" spans="1:39" x14ac:dyDescent="0.25">
      <c r="A102" s="3">
        <v>20231231</v>
      </c>
      <c r="B102" s="3" t="s">
        <v>713</v>
      </c>
      <c r="C102" s="3" t="s">
        <v>714</v>
      </c>
      <c r="D102" s="149">
        <v>1469720.7</v>
      </c>
      <c r="E102" s="3" t="s">
        <v>24</v>
      </c>
      <c r="F102" s="3" t="s">
        <v>473</v>
      </c>
      <c r="G102" s="3" t="s">
        <v>474</v>
      </c>
      <c r="H102" s="3">
        <v>0</v>
      </c>
      <c r="I102" s="3" t="s">
        <v>473</v>
      </c>
      <c r="J102" s="3" t="s">
        <v>473</v>
      </c>
      <c r="K102" s="3" t="s">
        <v>23</v>
      </c>
      <c r="L102" s="149" t="s">
        <v>23</v>
      </c>
      <c r="M102" s="3" t="s">
        <v>475</v>
      </c>
      <c r="N102" s="149" t="s">
        <v>475</v>
      </c>
      <c r="O102" s="149" t="s">
        <v>475</v>
      </c>
      <c r="Q102" s="3" t="s">
        <v>475</v>
      </c>
      <c r="V102" s="149" t="s">
        <v>475</v>
      </c>
      <c r="W102" s="149" t="s">
        <v>475</v>
      </c>
      <c r="X102" s="149" t="s">
        <v>475</v>
      </c>
      <c r="Y102" s="149" t="s">
        <v>475</v>
      </c>
      <c r="AB102" s="152">
        <v>0</v>
      </c>
      <c r="AC102" s="152">
        <v>0</v>
      </c>
      <c r="AD102" s="152">
        <v>0</v>
      </c>
      <c r="AE102" s="152">
        <v>0</v>
      </c>
      <c r="AF102" s="152">
        <v>0</v>
      </c>
      <c r="AK102" s="3" t="s">
        <v>475</v>
      </c>
      <c r="AL102" s="3" t="s">
        <v>475</v>
      </c>
      <c r="AM102" s="3" t="s">
        <v>475</v>
      </c>
    </row>
    <row r="103" spans="1:39" x14ac:dyDescent="0.25">
      <c r="A103" s="3">
        <v>20231231</v>
      </c>
      <c r="B103" s="3" t="s">
        <v>715</v>
      </c>
      <c r="C103" s="3" t="s">
        <v>716</v>
      </c>
      <c r="D103" s="149">
        <v>9193399.870000001</v>
      </c>
      <c r="E103" s="3" t="s">
        <v>23</v>
      </c>
      <c r="F103" s="3" t="s">
        <v>500</v>
      </c>
      <c r="G103" s="3" t="s">
        <v>504</v>
      </c>
      <c r="H103" s="3">
        <v>1</v>
      </c>
      <c r="I103" s="3" t="s">
        <v>500</v>
      </c>
      <c r="J103" s="3">
        <v>0</v>
      </c>
      <c r="K103" s="3" t="s">
        <v>24</v>
      </c>
      <c r="L103" s="149" t="s">
        <v>23</v>
      </c>
      <c r="M103" s="3" t="s">
        <v>475</v>
      </c>
      <c r="N103" s="149" t="s">
        <v>475</v>
      </c>
      <c r="O103" s="149" t="s">
        <v>475</v>
      </c>
      <c r="Q103" s="3" t="s">
        <v>475</v>
      </c>
      <c r="V103" s="149" t="s">
        <v>475</v>
      </c>
      <c r="W103" s="149" t="s">
        <v>475</v>
      </c>
      <c r="X103" s="149" t="s">
        <v>475</v>
      </c>
      <c r="Y103" s="149" t="s">
        <v>475</v>
      </c>
      <c r="AB103" s="152">
        <v>0</v>
      </c>
      <c r="AC103" s="152">
        <v>0</v>
      </c>
      <c r="AD103" s="152">
        <v>0</v>
      </c>
      <c r="AE103" s="152">
        <v>0</v>
      </c>
      <c r="AF103" s="152">
        <v>0</v>
      </c>
      <c r="AK103" s="3" t="s">
        <v>475</v>
      </c>
      <c r="AL103" s="3" t="s">
        <v>475</v>
      </c>
      <c r="AM103" s="3" t="s">
        <v>475</v>
      </c>
    </row>
    <row r="104" spans="1:39" x14ac:dyDescent="0.25">
      <c r="A104" s="3">
        <v>20231231</v>
      </c>
      <c r="B104" s="3" t="s">
        <v>717</v>
      </c>
      <c r="C104" s="3" t="s">
        <v>718</v>
      </c>
      <c r="D104" s="149">
        <v>237247.91999999998</v>
      </c>
      <c r="E104" s="3" t="s">
        <v>24</v>
      </c>
      <c r="F104" s="3" t="s">
        <v>473</v>
      </c>
      <c r="G104" s="3" t="s">
        <v>474</v>
      </c>
      <c r="H104" s="3">
        <v>0</v>
      </c>
      <c r="I104" s="3" t="s">
        <v>473</v>
      </c>
      <c r="J104" s="3" t="s">
        <v>473</v>
      </c>
      <c r="K104" s="3" t="s">
        <v>23</v>
      </c>
      <c r="L104" s="149" t="s">
        <v>23</v>
      </c>
      <c r="M104" s="3" t="s">
        <v>475</v>
      </c>
      <c r="N104" s="149" t="s">
        <v>475</v>
      </c>
      <c r="O104" s="149" t="s">
        <v>475</v>
      </c>
      <c r="Q104" s="3" t="s">
        <v>475</v>
      </c>
      <c r="V104" s="149" t="s">
        <v>475</v>
      </c>
      <c r="W104" s="149" t="s">
        <v>475</v>
      </c>
      <c r="X104" s="149" t="s">
        <v>475</v>
      </c>
      <c r="Y104" s="149" t="s">
        <v>475</v>
      </c>
      <c r="AB104" s="152">
        <v>0</v>
      </c>
      <c r="AC104" s="152">
        <v>0</v>
      </c>
      <c r="AD104" s="152">
        <v>0</v>
      </c>
      <c r="AE104" s="152">
        <v>0</v>
      </c>
      <c r="AF104" s="152">
        <v>0</v>
      </c>
      <c r="AK104" s="3" t="s">
        <v>475</v>
      </c>
      <c r="AL104" s="3" t="s">
        <v>475</v>
      </c>
      <c r="AM104" s="3" t="s">
        <v>475</v>
      </c>
    </row>
    <row r="105" spans="1:39" x14ac:dyDescent="0.25">
      <c r="A105" s="3">
        <v>20231231</v>
      </c>
      <c r="B105" s="3" t="s">
        <v>719</v>
      </c>
      <c r="C105" s="3" t="s">
        <v>720</v>
      </c>
      <c r="D105" s="149">
        <v>25111652.060000002</v>
      </c>
      <c r="E105" s="3" t="s">
        <v>23</v>
      </c>
      <c r="F105" s="3" t="s">
        <v>500</v>
      </c>
      <c r="G105" s="3" t="s">
        <v>504</v>
      </c>
      <c r="H105" s="3">
        <v>1</v>
      </c>
      <c r="I105" s="3" t="s">
        <v>500</v>
      </c>
      <c r="J105" s="3" t="s">
        <v>506</v>
      </c>
      <c r="K105" s="3" t="s">
        <v>24</v>
      </c>
      <c r="L105" s="149" t="s">
        <v>23</v>
      </c>
      <c r="M105" s="3" t="s">
        <v>475</v>
      </c>
      <c r="N105" s="149" t="s">
        <v>475</v>
      </c>
      <c r="O105" s="149" t="s">
        <v>475</v>
      </c>
      <c r="Q105" s="3" t="s">
        <v>475</v>
      </c>
      <c r="V105" s="149" t="s">
        <v>475</v>
      </c>
      <c r="W105" s="149" t="s">
        <v>475</v>
      </c>
      <c r="X105" s="149" t="s">
        <v>475</v>
      </c>
      <c r="Y105" s="149" t="s">
        <v>475</v>
      </c>
      <c r="AB105" s="152">
        <v>0</v>
      </c>
      <c r="AC105" s="152">
        <v>0</v>
      </c>
      <c r="AD105" s="152">
        <v>0</v>
      </c>
      <c r="AE105" s="152">
        <v>0</v>
      </c>
      <c r="AF105" s="152">
        <v>0</v>
      </c>
      <c r="AK105" s="3" t="s">
        <v>22</v>
      </c>
      <c r="AL105" s="3" t="s">
        <v>615</v>
      </c>
      <c r="AM105" s="3" t="s">
        <v>475</v>
      </c>
    </row>
    <row r="106" spans="1:39" x14ac:dyDescent="0.25">
      <c r="A106" s="3">
        <v>20231231</v>
      </c>
      <c r="B106" s="3" t="s">
        <v>721</v>
      </c>
      <c r="C106" s="3" t="s">
        <v>722</v>
      </c>
      <c r="D106" s="149">
        <v>8698197.75</v>
      </c>
      <c r="E106" s="3" t="s">
        <v>23</v>
      </c>
      <c r="F106" s="3" t="s">
        <v>500</v>
      </c>
      <c r="G106" s="3" t="s">
        <v>504</v>
      </c>
      <c r="H106" s="3">
        <v>1</v>
      </c>
      <c r="I106" s="3" t="s">
        <v>500</v>
      </c>
      <c r="J106" s="3" t="s">
        <v>506</v>
      </c>
      <c r="K106" s="3" t="s">
        <v>24</v>
      </c>
      <c r="L106" s="149" t="s">
        <v>23</v>
      </c>
      <c r="M106" s="3" t="s">
        <v>475</v>
      </c>
      <c r="N106" s="149" t="s">
        <v>475</v>
      </c>
      <c r="O106" s="149" t="s">
        <v>475</v>
      </c>
      <c r="Q106" s="3" t="s">
        <v>475</v>
      </c>
      <c r="V106" s="149" t="s">
        <v>475</v>
      </c>
      <c r="W106" s="149" t="s">
        <v>475</v>
      </c>
      <c r="X106" s="149" t="s">
        <v>475</v>
      </c>
      <c r="Y106" s="149" t="s">
        <v>475</v>
      </c>
      <c r="AB106" s="152">
        <v>0</v>
      </c>
      <c r="AC106" s="152">
        <v>0</v>
      </c>
      <c r="AD106" s="152">
        <v>0</v>
      </c>
      <c r="AE106" s="152">
        <v>0</v>
      </c>
      <c r="AF106" s="152">
        <v>0</v>
      </c>
      <c r="AK106" s="3" t="s">
        <v>22</v>
      </c>
      <c r="AL106" s="3" t="s">
        <v>672</v>
      </c>
      <c r="AM106" s="3" t="s">
        <v>475</v>
      </c>
    </row>
    <row r="107" spans="1:39" x14ac:dyDescent="0.25">
      <c r="A107" s="3">
        <v>20231231</v>
      </c>
      <c r="B107" s="3" t="s">
        <v>723</v>
      </c>
      <c r="C107" s="3" t="s">
        <v>724</v>
      </c>
      <c r="D107" s="149">
        <v>51705276.820000008</v>
      </c>
      <c r="E107" s="3" t="s">
        <v>23</v>
      </c>
      <c r="F107" s="3" t="s">
        <v>500</v>
      </c>
      <c r="G107" s="3" t="s">
        <v>504</v>
      </c>
      <c r="H107" s="3">
        <v>1</v>
      </c>
      <c r="I107" s="3" t="s">
        <v>500</v>
      </c>
      <c r="J107" s="3">
        <v>0</v>
      </c>
      <c r="K107" s="3" t="s">
        <v>24</v>
      </c>
      <c r="L107" s="149" t="s">
        <v>23</v>
      </c>
      <c r="M107" s="3" t="s">
        <v>475</v>
      </c>
      <c r="N107" s="149" t="s">
        <v>475</v>
      </c>
      <c r="O107" s="149" t="s">
        <v>475</v>
      </c>
      <c r="Q107" s="3" t="s">
        <v>475</v>
      </c>
      <c r="V107" s="149" t="s">
        <v>475</v>
      </c>
      <c r="W107" s="149" t="s">
        <v>475</v>
      </c>
      <c r="X107" s="149" t="s">
        <v>475</v>
      </c>
      <c r="Y107" s="149" t="s">
        <v>475</v>
      </c>
      <c r="AB107" s="152">
        <v>0</v>
      </c>
      <c r="AC107" s="152">
        <v>0</v>
      </c>
      <c r="AD107" s="152">
        <v>0</v>
      </c>
      <c r="AE107" s="152">
        <v>0</v>
      </c>
      <c r="AF107" s="152">
        <v>0</v>
      </c>
      <c r="AK107" s="3" t="s">
        <v>475</v>
      </c>
      <c r="AL107" s="3" t="s">
        <v>475</v>
      </c>
      <c r="AM107" s="3" t="s">
        <v>475</v>
      </c>
    </row>
    <row r="108" spans="1:39" x14ac:dyDescent="0.25">
      <c r="A108" s="3">
        <v>20231231</v>
      </c>
      <c r="B108" s="3" t="s">
        <v>725</v>
      </c>
      <c r="C108" s="3" t="s">
        <v>726</v>
      </c>
      <c r="D108" s="149">
        <v>2009905.31</v>
      </c>
      <c r="E108" s="3" t="s">
        <v>24</v>
      </c>
      <c r="F108" s="3" t="s">
        <v>473</v>
      </c>
      <c r="G108" s="3" t="s">
        <v>474</v>
      </c>
      <c r="H108" s="3">
        <v>0</v>
      </c>
      <c r="I108" s="3" t="s">
        <v>473</v>
      </c>
      <c r="J108" s="3" t="s">
        <v>473</v>
      </c>
      <c r="K108" s="3" t="s">
        <v>23</v>
      </c>
      <c r="L108" s="149" t="s">
        <v>23</v>
      </c>
      <c r="M108" s="3" t="s">
        <v>475</v>
      </c>
      <c r="N108" s="149" t="s">
        <v>475</v>
      </c>
      <c r="O108" s="149" t="s">
        <v>475</v>
      </c>
      <c r="Q108" s="3" t="s">
        <v>475</v>
      </c>
      <c r="V108" s="149" t="s">
        <v>475</v>
      </c>
      <c r="W108" s="149" t="s">
        <v>475</v>
      </c>
      <c r="X108" s="149" t="s">
        <v>475</v>
      </c>
      <c r="Y108" s="149" t="s">
        <v>475</v>
      </c>
      <c r="AB108" s="152">
        <v>0</v>
      </c>
      <c r="AC108" s="152">
        <v>0</v>
      </c>
      <c r="AD108" s="152">
        <v>0</v>
      </c>
      <c r="AE108" s="152">
        <v>0</v>
      </c>
      <c r="AF108" s="152">
        <v>0</v>
      </c>
      <c r="AK108" s="3" t="s">
        <v>475</v>
      </c>
      <c r="AL108" s="3" t="s">
        <v>475</v>
      </c>
      <c r="AM108" s="3" t="s">
        <v>475</v>
      </c>
    </row>
    <row r="109" spans="1:39" x14ac:dyDescent="0.25">
      <c r="A109" s="3">
        <v>20231231</v>
      </c>
      <c r="B109" s="3" t="s">
        <v>727</v>
      </c>
      <c r="C109" s="3" t="s">
        <v>728</v>
      </c>
      <c r="D109" s="149">
        <v>149110.09</v>
      </c>
      <c r="E109" s="3" t="s">
        <v>24</v>
      </c>
      <c r="F109" s="3" t="s">
        <v>473</v>
      </c>
      <c r="G109" s="3" t="s">
        <v>474</v>
      </c>
      <c r="H109" s="3">
        <v>0</v>
      </c>
      <c r="I109" s="3" t="s">
        <v>473</v>
      </c>
      <c r="J109" s="3" t="s">
        <v>473</v>
      </c>
      <c r="K109" s="3" t="s">
        <v>23</v>
      </c>
      <c r="L109" s="149" t="s">
        <v>23</v>
      </c>
      <c r="M109" s="3" t="s">
        <v>475</v>
      </c>
      <c r="N109" s="149" t="s">
        <v>475</v>
      </c>
      <c r="O109" s="149" t="s">
        <v>475</v>
      </c>
      <c r="Q109" s="3" t="s">
        <v>475</v>
      </c>
      <c r="V109" s="149" t="s">
        <v>475</v>
      </c>
      <c r="W109" s="149" t="s">
        <v>475</v>
      </c>
      <c r="X109" s="149" t="s">
        <v>475</v>
      </c>
      <c r="Y109" s="149" t="s">
        <v>475</v>
      </c>
      <c r="AB109" s="152">
        <v>0</v>
      </c>
      <c r="AC109" s="152">
        <v>0</v>
      </c>
      <c r="AD109" s="152">
        <v>0</v>
      </c>
      <c r="AE109" s="152">
        <v>0</v>
      </c>
      <c r="AF109" s="152">
        <v>0</v>
      </c>
      <c r="AK109" s="3" t="s">
        <v>475</v>
      </c>
      <c r="AL109" s="3" t="s">
        <v>475</v>
      </c>
      <c r="AM109" s="3" t="s">
        <v>475</v>
      </c>
    </row>
    <row r="110" spans="1:39" x14ac:dyDescent="0.25">
      <c r="A110" s="3">
        <v>20231231</v>
      </c>
      <c r="B110" s="3" t="s">
        <v>729</v>
      </c>
      <c r="C110" s="3" t="s">
        <v>730</v>
      </c>
      <c r="D110" s="149">
        <v>2012391</v>
      </c>
      <c r="E110" s="3" t="s">
        <v>24</v>
      </c>
      <c r="F110" s="3" t="s">
        <v>473</v>
      </c>
      <c r="G110" s="3" t="s">
        <v>474</v>
      </c>
      <c r="H110" s="3">
        <v>0</v>
      </c>
      <c r="I110" s="3" t="s">
        <v>473</v>
      </c>
      <c r="J110" s="3" t="s">
        <v>473</v>
      </c>
      <c r="K110" s="3" t="s">
        <v>23</v>
      </c>
      <c r="L110" s="149" t="s">
        <v>23</v>
      </c>
      <c r="M110" s="3" t="s">
        <v>475</v>
      </c>
      <c r="N110" s="149" t="s">
        <v>475</v>
      </c>
      <c r="O110" s="149" t="s">
        <v>475</v>
      </c>
      <c r="Q110" s="3" t="s">
        <v>475</v>
      </c>
      <c r="V110" s="149" t="s">
        <v>475</v>
      </c>
      <c r="W110" s="149" t="s">
        <v>475</v>
      </c>
      <c r="X110" s="149" t="s">
        <v>475</v>
      </c>
      <c r="Y110" s="149" t="s">
        <v>475</v>
      </c>
      <c r="AB110" s="152">
        <v>0</v>
      </c>
      <c r="AC110" s="152">
        <v>0</v>
      </c>
      <c r="AD110" s="152">
        <v>0</v>
      </c>
      <c r="AE110" s="152">
        <v>0</v>
      </c>
      <c r="AF110" s="152">
        <v>0</v>
      </c>
      <c r="AK110" s="3" t="s">
        <v>475</v>
      </c>
      <c r="AL110" s="3" t="s">
        <v>475</v>
      </c>
      <c r="AM110" s="3" t="s">
        <v>475</v>
      </c>
    </row>
    <row r="111" spans="1:39" x14ac:dyDescent="0.25">
      <c r="A111" s="3">
        <v>20231231</v>
      </c>
      <c r="B111" s="3" t="s">
        <v>731</v>
      </c>
      <c r="C111" s="3" t="s">
        <v>732</v>
      </c>
      <c r="D111" s="149">
        <v>696659.74</v>
      </c>
      <c r="E111" s="3" t="s">
        <v>23</v>
      </c>
      <c r="F111" s="3" t="s">
        <v>500</v>
      </c>
      <c r="G111" s="3" t="s">
        <v>474</v>
      </c>
      <c r="H111" s="3">
        <v>0</v>
      </c>
      <c r="I111" s="3" t="s">
        <v>500</v>
      </c>
      <c r="J111" s="3">
        <v>0</v>
      </c>
      <c r="K111" s="3" t="s">
        <v>23</v>
      </c>
      <c r="L111" s="149" t="s">
        <v>23</v>
      </c>
      <c r="M111" s="3" t="s">
        <v>475</v>
      </c>
      <c r="N111" s="149" t="s">
        <v>475</v>
      </c>
      <c r="O111" s="149" t="s">
        <v>475</v>
      </c>
      <c r="Q111" s="3" t="s">
        <v>475</v>
      </c>
      <c r="V111" s="149" t="s">
        <v>475</v>
      </c>
      <c r="W111" s="149" t="s">
        <v>475</v>
      </c>
      <c r="X111" s="149" t="s">
        <v>475</v>
      </c>
      <c r="Y111" s="149" t="s">
        <v>475</v>
      </c>
      <c r="AB111" s="152">
        <v>0</v>
      </c>
      <c r="AC111" s="152">
        <v>0</v>
      </c>
      <c r="AD111" s="152">
        <v>0</v>
      </c>
      <c r="AE111" s="152">
        <v>0</v>
      </c>
      <c r="AF111" s="152">
        <v>0</v>
      </c>
      <c r="AK111" s="3" t="s">
        <v>475</v>
      </c>
      <c r="AL111" s="3" t="s">
        <v>475</v>
      </c>
      <c r="AM111" s="3" t="s">
        <v>475</v>
      </c>
    </row>
    <row r="112" spans="1:39" x14ac:dyDescent="0.25">
      <c r="A112" s="3">
        <v>20231231</v>
      </c>
      <c r="B112" s="3" t="s">
        <v>733</v>
      </c>
      <c r="C112" s="3" t="s">
        <v>734</v>
      </c>
      <c r="D112" s="149">
        <v>1232559.1499999999</v>
      </c>
      <c r="E112" s="3" t="s">
        <v>24</v>
      </c>
      <c r="F112" s="3" t="s">
        <v>482</v>
      </c>
      <c r="G112" s="3" t="s">
        <v>474</v>
      </c>
      <c r="H112" s="3">
        <v>0</v>
      </c>
      <c r="I112" s="3" t="s">
        <v>483</v>
      </c>
      <c r="J112" s="3" t="s">
        <v>483</v>
      </c>
      <c r="K112" s="3" t="s">
        <v>23</v>
      </c>
      <c r="L112" s="149" t="s">
        <v>23</v>
      </c>
      <c r="M112" s="3" t="s">
        <v>484</v>
      </c>
      <c r="N112" s="149">
        <v>0</v>
      </c>
      <c r="O112" s="149">
        <v>0</v>
      </c>
      <c r="Q112" s="3">
        <v>0</v>
      </c>
      <c r="V112" s="149">
        <v>0</v>
      </c>
      <c r="W112" s="149">
        <v>0</v>
      </c>
      <c r="X112" s="149">
        <v>0</v>
      </c>
      <c r="Y112" s="149">
        <v>0</v>
      </c>
      <c r="AB112" s="152">
        <v>0</v>
      </c>
      <c r="AC112" s="152">
        <v>0</v>
      </c>
      <c r="AD112" s="152">
        <v>0</v>
      </c>
      <c r="AE112" s="152">
        <v>0</v>
      </c>
      <c r="AF112" s="152">
        <v>0</v>
      </c>
      <c r="AK112" s="3" t="s">
        <v>25</v>
      </c>
      <c r="AL112" s="3" t="s">
        <v>735</v>
      </c>
      <c r="AM112" s="3" t="s">
        <v>475</v>
      </c>
    </row>
    <row r="113" spans="1:39" x14ac:dyDescent="0.25">
      <c r="A113" s="3">
        <v>20231231</v>
      </c>
      <c r="B113" s="3" t="s">
        <v>736</v>
      </c>
      <c r="C113" s="3" t="s">
        <v>737</v>
      </c>
      <c r="D113" s="149">
        <v>4555330.3199999994</v>
      </c>
      <c r="E113" s="3" t="s">
        <v>24</v>
      </c>
      <c r="F113" s="3" t="s">
        <v>473</v>
      </c>
      <c r="G113" s="3" t="s">
        <v>474</v>
      </c>
      <c r="H113" s="3">
        <v>0</v>
      </c>
      <c r="I113" s="3" t="s">
        <v>473</v>
      </c>
      <c r="J113" s="3" t="s">
        <v>473</v>
      </c>
      <c r="K113" s="3" t="s">
        <v>23</v>
      </c>
      <c r="L113" s="149" t="s">
        <v>23</v>
      </c>
      <c r="M113" s="3" t="s">
        <v>475</v>
      </c>
      <c r="N113" s="149" t="s">
        <v>475</v>
      </c>
      <c r="O113" s="149" t="s">
        <v>475</v>
      </c>
      <c r="Q113" s="3" t="s">
        <v>475</v>
      </c>
      <c r="V113" s="149" t="s">
        <v>475</v>
      </c>
      <c r="W113" s="149" t="s">
        <v>475</v>
      </c>
      <c r="X113" s="149" t="s">
        <v>475</v>
      </c>
      <c r="Y113" s="149" t="s">
        <v>475</v>
      </c>
      <c r="AB113" s="152">
        <v>0</v>
      </c>
      <c r="AC113" s="152">
        <v>0</v>
      </c>
      <c r="AD113" s="152">
        <v>0</v>
      </c>
      <c r="AE113" s="152">
        <v>0</v>
      </c>
      <c r="AF113" s="152">
        <v>0</v>
      </c>
      <c r="AK113" s="3" t="s">
        <v>475</v>
      </c>
      <c r="AL113" s="3" t="s">
        <v>475</v>
      </c>
      <c r="AM113" s="3" t="s">
        <v>475</v>
      </c>
    </row>
    <row r="114" spans="1:39" x14ac:dyDescent="0.25">
      <c r="A114" s="3">
        <v>20231231</v>
      </c>
      <c r="B114" s="3" t="s">
        <v>738</v>
      </c>
      <c r="C114" s="3" t="s">
        <v>739</v>
      </c>
      <c r="D114" s="149">
        <v>8274208.75</v>
      </c>
      <c r="E114" s="3" t="s">
        <v>24</v>
      </c>
      <c r="F114" s="3" t="s">
        <v>473</v>
      </c>
      <c r="G114" s="3" t="s">
        <v>474</v>
      </c>
      <c r="H114" s="3">
        <v>0</v>
      </c>
      <c r="I114" s="3" t="s">
        <v>473</v>
      </c>
      <c r="J114" s="3" t="s">
        <v>473</v>
      </c>
      <c r="K114" s="3" t="s">
        <v>23</v>
      </c>
      <c r="L114" s="149" t="s">
        <v>23</v>
      </c>
      <c r="M114" s="3" t="s">
        <v>475</v>
      </c>
      <c r="N114" s="149" t="s">
        <v>475</v>
      </c>
      <c r="O114" s="149" t="s">
        <v>475</v>
      </c>
      <c r="Q114" s="3" t="s">
        <v>475</v>
      </c>
      <c r="V114" s="149" t="s">
        <v>475</v>
      </c>
      <c r="W114" s="149" t="s">
        <v>475</v>
      </c>
      <c r="X114" s="149" t="s">
        <v>475</v>
      </c>
      <c r="Y114" s="149" t="s">
        <v>475</v>
      </c>
      <c r="AB114" s="152">
        <v>0</v>
      </c>
      <c r="AC114" s="152">
        <v>0</v>
      </c>
      <c r="AD114" s="152">
        <v>0</v>
      </c>
      <c r="AE114" s="152">
        <v>0</v>
      </c>
      <c r="AF114" s="152">
        <v>0</v>
      </c>
      <c r="AK114" s="3" t="s">
        <v>475</v>
      </c>
      <c r="AL114" s="3" t="s">
        <v>475</v>
      </c>
      <c r="AM114" s="3" t="s">
        <v>475</v>
      </c>
    </row>
    <row r="115" spans="1:39" x14ac:dyDescent="0.25">
      <c r="A115" s="3">
        <v>20231231</v>
      </c>
      <c r="B115" s="3" t="s">
        <v>740</v>
      </c>
      <c r="C115" s="3" t="s">
        <v>741</v>
      </c>
      <c r="D115" s="149">
        <v>17984330.700000003</v>
      </c>
      <c r="E115" s="3" t="s">
        <v>23</v>
      </c>
      <c r="F115" s="3" t="s">
        <v>500</v>
      </c>
      <c r="G115" s="3" t="s">
        <v>504</v>
      </c>
      <c r="H115" s="3">
        <v>1</v>
      </c>
      <c r="I115" s="3" t="s">
        <v>500</v>
      </c>
      <c r="J115" s="3" t="s">
        <v>506</v>
      </c>
      <c r="K115" s="3" t="s">
        <v>24</v>
      </c>
      <c r="L115" s="149" t="s">
        <v>23</v>
      </c>
      <c r="M115" s="3" t="s">
        <v>475</v>
      </c>
      <c r="N115" s="149" t="s">
        <v>475</v>
      </c>
      <c r="O115" s="149" t="s">
        <v>475</v>
      </c>
      <c r="Q115" s="3" t="s">
        <v>475</v>
      </c>
      <c r="V115" s="149" t="s">
        <v>475</v>
      </c>
      <c r="W115" s="149" t="s">
        <v>475</v>
      </c>
      <c r="X115" s="149" t="s">
        <v>475</v>
      </c>
      <c r="Y115" s="149" t="s">
        <v>475</v>
      </c>
      <c r="AB115" s="152">
        <v>0</v>
      </c>
      <c r="AC115" s="152">
        <v>0</v>
      </c>
      <c r="AD115" s="152">
        <v>0</v>
      </c>
      <c r="AE115" s="152">
        <v>0</v>
      </c>
      <c r="AF115" s="152">
        <v>0</v>
      </c>
      <c r="AK115" s="3" t="s">
        <v>22</v>
      </c>
      <c r="AL115" s="3" t="s">
        <v>571</v>
      </c>
      <c r="AM115" s="3" t="s">
        <v>475</v>
      </c>
    </row>
    <row r="116" spans="1:39" x14ac:dyDescent="0.25">
      <c r="A116" s="3">
        <v>20231231</v>
      </c>
      <c r="B116" s="3" t="s">
        <v>742</v>
      </c>
      <c r="C116" s="3" t="s">
        <v>743</v>
      </c>
      <c r="D116" s="149">
        <v>4322382.79</v>
      </c>
      <c r="E116" s="3" t="s">
        <v>24</v>
      </c>
      <c r="F116" s="3" t="s">
        <v>473</v>
      </c>
      <c r="G116" s="3" t="s">
        <v>474</v>
      </c>
      <c r="H116" s="3">
        <v>0</v>
      </c>
      <c r="I116" s="3" t="s">
        <v>473</v>
      </c>
      <c r="J116" s="3" t="s">
        <v>473</v>
      </c>
      <c r="K116" s="3" t="s">
        <v>23</v>
      </c>
      <c r="L116" s="149" t="s">
        <v>23</v>
      </c>
      <c r="M116" s="3" t="s">
        <v>475</v>
      </c>
      <c r="N116" s="149" t="s">
        <v>475</v>
      </c>
      <c r="O116" s="149" t="s">
        <v>475</v>
      </c>
      <c r="Q116" s="3" t="s">
        <v>475</v>
      </c>
      <c r="V116" s="149" t="s">
        <v>475</v>
      </c>
      <c r="W116" s="149" t="s">
        <v>475</v>
      </c>
      <c r="X116" s="149" t="s">
        <v>475</v>
      </c>
      <c r="Y116" s="149" t="s">
        <v>475</v>
      </c>
      <c r="AB116" s="152">
        <v>0</v>
      </c>
      <c r="AC116" s="152">
        <v>0</v>
      </c>
      <c r="AD116" s="152">
        <v>0</v>
      </c>
      <c r="AE116" s="152">
        <v>0</v>
      </c>
      <c r="AF116" s="152">
        <v>0</v>
      </c>
      <c r="AK116" s="3" t="s">
        <v>475</v>
      </c>
      <c r="AL116" s="3" t="s">
        <v>475</v>
      </c>
      <c r="AM116" s="3" t="s">
        <v>475</v>
      </c>
    </row>
    <row r="117" spans="1:39" x14ac:dyDescent="0.25">
      <c r="A117" s="3">
        <v>20231231</v>
      </c>
      <c r="B117" s="3" t="s">
        <v>744</v>
      </c>
      <c r="C117" s="3" t="s">
        <v>745</v>
      </c>
      <c r="D117" s="149">
        <v>1640405.2699999998</v>
      </c>
      <c r="E117" s="3" t="s">
        <v>24</v>
      </c>
      <c r="F117" s="3" t="s">
        <v>482</v>
      </c>
      <c r="G117" s="3" t="s">
        <v>474</v>
      </c>
      <c r="H117" s="3">
        <v>0</v>
      </c>
      <c r="I117" s="3" t="s">
        <v>483</v>
      </c>
      <c r="J117" s="3" t="s">
        <v>483</v>
      </c>
      <c r="K117" s="3" t="s">
        <v>23</v>
      </c>
      <c r="L117" s="149" t="s">
        <v>23</v>
      </c>
      <c r="M117" s="3" t="s">
        <v>484</v>
      </c>
      <c r="N117" s="149">
        <v>0</v>
      </c>
      <c r="O117" s="149">
        <v>0</v>
      </c>
      <c r="Q117" s="3">
        <v>0</v>
      </c>
      <c r="V117" s="149">
        <v>0</v>
      </c>
      <c r="W117" s="149">
        <v>0</v>
      </c>
      <c r="X117" s="149">
        <v>0</v>
      </c>
      <c r="Y117" s="149">
        <v>0</v>
      </c>
      <c r="AB117" s="152">
        <v>0</v>
      </c>
      <c r="AC117" s="152">
        <v>0</v>
      </c>
      <c r="AD117" s="152">
        <v>0</v>
      </c>
      <c r="AE117" s="152">
        <v>0</v>
      </c>
      <c r="AF117" s="152">
        <v>0</v>
      </c>
      <c r="AK117" s="3" t="s">
        <v>25</v>
      </c>
      <c r="AL117" s="3" t="s">
        <v>746</v>
      </c>
      <c r="AM117" s="3" t="s">
        <v>475</v>
      </c>
    </row>
    <row r="118" spans="1:39" x14ac:dyDescent="0.25">
      <c r="A118" s="3">
        <v>20231231</v>
      </c>
      <c r="B118" s="3" t="s">
        <v>747</v>
      </c>
      <c r="C118" s="3" t="s">
        <v>748</v>
      </c>
      <c r="D118" s="149">
        <v>17401328.960000001</v>
      </c>
      <c r="E118" s="3" t="s">
        <v>24</v>
      </c>
      <c r="F118" s="3" t="s">
        <v>473</v>
      </c>
      <c r="G118" s="3" t="s">
        <v>474</v>
      </c>
      <c r="H118" s="3">
        <v>0</v>
      </c>
      <c r="I118" s="3" t="s">
        <v>473</v>
      </c>
      <c r="J118" s="3" t="s">
        <v>473</v>
      </c>
      <c r="K118" s="3" t="s">
        <v>23</v>
      </c>
      <c r="L118" s="149" t="s">
        <v>23</v>
      </c>
      <c r="M118" s="3" t="s">
        <v>475</v>
      </c>
      <c r="N118" s="149" t="s">
        <v>475</v>
      </c>
      <c r="O118" s="149" t="s">
        <v>475</v>
      </c>
      <c r="Q118" s="3" t="s">
        <v>475</v>
      </c>
      <c r="V118" s="149" t="s">
        <v>475</v>
      </c>
      <c r="W118" s="149" t="s">
        <v>475</v>
      </c>
      <c r="X118" s="149" t="s">
        <v>475</v>
      </c>
      <c r="Y118" s="149" t="s">
        <v>475</v>
      </c>
      <c r="AB118" s="152">
        <v>0</v>
      </c>
      <c r="AC118" s="152">
        <v>0</v>
      </c>
      <c r="AD118" s="152">
        <v>0</v>
      </c>
      <c r="AE118" s="152">
        <v>0</v>
      </c>
      <c r="AF118" s="152">
        <v>0</v>
      </c>
      <c r="AK118" s="3" t="s">
        <v>475</v>
      </c>
      <c r="AL118" s="3" t="s">
        <v>475</v>
      </c>
      <c r="AM118" s="3" t="s">
        <v>475</v>
      </c>
    </row>
    <row r="119" spans="1:39" x14ac:dyDescent="0.25">
      <c r="A119" s="3">
        <v>20231231</v>
      </c>
      <c r="B119" s="3" t="s">
        <v>749</v>
      </c>
      <c r="C119" s="3" t="s">
        <v>750</v>
      </c>
      <c r="D119" s="149">
        <v>3102887.8499999996</v>
      </c>
      <c r="E119" s="3" t="s">
        <v>24</v>
      </c>
      <c r="F119" s="3" t="s">
        <v>482</v>
      </c>
      <c r="G119" s="3" t="s">
        <v>474</v>
      </c>
      <c r="H119" s="3">
        <v>0</v>
      </c>
      <c r="I119" s="3" t="s">
        <v>483</v>
      </c>
      <c r="J119" s="3" t="s">
        <v>483</v>
      </c>
      <c r="K119" s="3" t="s">
        <v>23</v>
      </c>
      <c r="L119" s="149" t="s">
        <v>23</v>
      </c>
      <c r="M119" s="3" t="s">
        <v>484</v>
      </c>
      <c r="N119" s="149">
        <v>0</v>
      </c>
      <c r="O119" s="149">
        <v>0</v>
      </c>
      <c r="Q119" s="3">
        <v>0</v>
      </c>
      <c r="V119" s="149">
        <v>0</v>
      </c>
      <c r="W119" s="149">
        <v>0</v>
      </c>
      <c r="X119" s="149">
        <v>0</v>
      </c>
      <c r="Y119" s="149">
        <v>0</v>
      </c>
      <c r="AB119" s="152">
        <v>0</v>
      </c>
      <c r="AC119" s="152">
        <v>0</v>
      </c>
      <c r="AD119" s="152">
        <v>0</v>
      </c>
      <c r="AE119" s="152">
        <v>0</v>
      </c>
      <c r="AF119" s="152">
        <v>0</v>
      </c>
      <c r="AK119" s="3" t="s">
        <v>25</v>
      </c>
      <c r="AL119" s="3" t="s">
        <v>751</v>
      </c>
      <c r="AM119" s="3" t="s">
        <v>475</v>
      </c>
    </row>
    <row r="120" spans="1:39" x14ac:dyDescent="0.25">
      <c r="A120" s="3">
        <v>20231231</v>
      </c>
      <c r="B120" s="3" t="s">
        <v>752</v>
      </c>
      <c r="C120" s="3" t="s">
        <v>753</v>
      </c>
      <c r="D120" s="149">
        <v>5921505.9399999995</v>
      </c>
      <c r="E120" s="3" t="s">
        <v>23</v>
      </c>
      <c r="F120" s="3" t="s">
        <v>500</v>
      </c>
      <c r="G120" s="3" t="s">
        <v>474</v>
      </c>
      <c r="H120" s="3">
        <v>0</v>
      </c>
      <c r="I120" s="3" t="s">
        <v>500</v>
      </c>
      <c r="J120" s="3" t="s">
        <v>506</v>
      </c>
      <c r="K120" s="3" t="s">
        <v>23</v>
      </c>
      <c r="L120" s="149" t="s">
        <v>23</v>
      </c>
      <c r="M120" s="3" t="s">
        <v>475</v>
      </c>
      <c r="N120" s="149" t="s">
        <v>475</v>
      </c>
      <c r="O120" s="149" t="s">
        <v>475</v>
      </c>
      <c r="Q120" s="3" t="s">
        <v>475</v>
      </c>
      <c r="V120" s="149" t="s">
        <v>475</v>
      </c>
      <c r="W120" s="149" t="s">
        <v>475</v>
      </c>
      <c r="X120" s="149" t="s">
        <v>475</v>
      </c>
      <c r="Y120" s="149" t="s">
        <v>475</v>
      </c>
      <c r="AB120" s="152">
        <v>0</v>
      </c>
      <c r="AC120" s="152">
        <v>0</v>
      </c>
      <c r="AD120" s="152">
        <v>0</v>
      </c>
      <c r="AE120" s="152">
        <v>0</v>
      </c>
      <c r="AF120" s="152">
        <v>0</v>
      </c>
      <c r="AK120" s="3" t="s">
        <v>22</v>
      </c>
      <c r="AL120" s="3" t="s">
        <v>754</v>
      </c>
      <c r="AM120" s="3" t="s">
        <v>475</v>
      </c>
    </row>
    <row r="121" spans="1:39" x14ac:dyDescent="0.25">
      <c r="A121" s="3">
        <v>20231231</v>
      </c>
      <c r="B121" s="3" t="s">
        <v>755</v>
      </c>
      <c r="C121" s="3" t="s">
        <v>756</v>
      </c>
      <c r="D121" s="149">
        <v>5769988.7699999996</v>
      </c>
      <c r="E121" s="3" t="s">
        <v>24</v>
      </c>
      <c r="F121" s="3" t="s">
        <v>473</v>
      </c>
      <c r="G121" s="3" t="s">
        <v>474</v>
      </c>
      <c r="H121" s="3">
        <v>0</v>
      </c>
      <c r="I121" s="3" t="s">
        <v>473</v>
      </c>
      <c r="J121" s="3" t="s">
        <v>473</v>
      </c>
      <c r="K121" s="3" t="s">
        <v>23</v>
      </c>
      <c r="L121" s="149" t="s">
        <v>23</v>
      </c>
      <c r="M121" s="3" t="s">
        <v>475</v>
      </c>
      <c r="N121" s="149" t="s">
        <v>475</v>
      </c>
      <c r="O121" s="149" t="s">
        <v>475</v>
      </c>
      <c r="Q121" s="3" t="s">
        <v>475</v>
      </c>
      <c r="V121" s="149" t="s">
        <v>475</v>
      </c>
      <c r="W121" s="149" t="s">
        <v>475</v>
      </c>
      <c r="X121" s="149" t="s">
        <v>475</v>
      </c>
      <c r="Y121" s="149" t="s">
        <v>475</v>
      </c>
      <c r="AB121" s="152">
        <v>0</v>
      </c>
      <c r="AC121" s="152">
        <v>0</v>
      </c>
      <c r="AD121" s="152">
        <v>0</v>
      </c>
      <c r="AE121" s="152">
        <v>0</v>
      </c>
      <c r="AF121" s="152">
        <v>0</v>
      </c>
      <c r="AK121" s="3" t="s">
        <v>475</v>
      </c>
      <c r="AL121" s="3" t="s">
        <v>475</v>
      </c>
      <c r="AM121" s="3" t="s">
        <v>475</v>
      </c>
    </row>
    <row r="122" spans="1:39" x14ac:dyDescent="0.25">
      <c r="A122" s="3">
        <v>20231231</v>
      </c>
      <c r="B122" s="3" t="s">
        <v>757</v>
      </c>
      <c r="C122" s="3" t="s">
        <v>758</v>
      </c>
      <c r="D122" s="149">
        <v>11777625.049999999</v>
      </c>
      <c r="E122" s="3" t="s">
        <v>23</v>
      </c>
      <c r="F122" s="3" t="s">
        <v>500</v>
      </c>
      <c r="G122" s="3" t="s">
        <v>504</v>
      </c>
      <c r="H122" s="3">
        <v>1</v>
      </c>
      <c r="I122" s="3" t="s">
        <v>500</v>
      </c>
      <c r="J122" s="3">
        <v>0</v>
      </c>
      <c r="K122" s="3" t="s">
        <v>24</v>
      </c>
      <c r="L122" s="149" t="s">
        <v>23</v>
      </c>
      <c r="M122" s="3" t="s">
        <v>475</v>
      </c>
      <c r="N122" s="149" t="s">
        <v>475</v>
      </c>
      <c r="O122" s="149" t="s">
        <v>475</v>
      </c>
      <c r="Q122" s="3" t="s">
        <v>475</v>
      </c>
      <c r="V122" s="149" t="s">
        <v>475</v>
      </c>
      <c r="W122" s="149" t="s">
        <v>475</v>
      </c>
      <c r="X122" s="149" t="s">
        <v>475</v>
      </c>
      <c r="Y122" s="149" t="s">
        <v>475</v>
      </c>
      <c r="AB122" s="152">
        <v>0</v>
      </c>
      <c r="AC122" s="152">
        <v>0</v>
      </c>
      <c r="AD122" s="152">
        <v>0</v>
      </c>
      <c r="AE122" s="152">
        <v>0</v>
      </c>
      <c r="AF122" s="152">
        <v>0</v>
      </c>
      <c r="AK122" s="3" t="s">
        <v>475</v>
      </c>
      <c r="AL122" s="3" t="s">
        <v>475</v>
      </c>
      <c r="AM122" s="3" t="s">
        <v>475</v>
      </c>
    </row>
    <row r="123" spans="1:39" x14ac:dyDescent="0.25">
      <c r="A123" s="3">
        <v>20231231</v>
      </c>
      <c r="B123" s="3" t="s">
        <v>759</v>
      </c>
      <c r="C123" s="3" t="s">
        <v>760</v>
      </c>
      <c r="D123" s="149">
        <v>306954.90000000002</v>
      </c>
      <c r="E123" s="3" t="s">
        <v>23</v>
      </c>
      <c r="F123" s="3" t="s">
        <v>500</v>
      </c>
      <c r="G123" s="3" t="s">
        <v>592</v>
      </c>
      <c r="H123" s="3">
        <v>0</v>
      </c>
      <c r="I123" s="3" t="s">
        <v>500</v>
      </c>
      <c r="J123" s="3">
        <v>0</v>
      </c>
      <c r="K123" s="3" t="s">
        <v>23</v>
      </c>
      <c r="L123" s="149" t="s">
        <v>23</v>
      </c>
      <c r="M123" s="3" t="s">
        <v>475</v>
      </c>
      <c r="N123" s="149" t="s">
        <v>475</v>
      </c>
      <c r="O123" s="149" t="s">
        <v>475</v>
      </c>
      <c r="Q123" s="3" t="s">
        <v>475</v>
      </c>
      <c r="V123" s="149" t="s">
        <v>475</v>
      </c>
      <c r="W123" s="149" t="s">
        <v>475</v>
      </c>
      <c r="X123" s="149" t="s">
        <v>475</v>
      </c>
      <c r="Y123" s="149" t="s">
        <v>475</v>
      </c>
      <c r="AB123" s="152">
        <v>0</v>
      </c>
      <c r="AC123" s="152">
        <v>0</v>
      </c>
      <c r="AD123" s="152">
        <v>0</v>
      </c>
      <c r="AE123" s="152">
        <v>0</v>
      </c>
      <c r="AF123" s="152">
        <v>0</v>
      </c>
      <c r="AK123" s="3" t="s">
        <v>475</v>
      </c>
      <c r="AL123" s="3" t="s">
        <v>475</v>
      </c>
      <c r="AM123" s="3" t="s">
        <v>475</v>
      </c>
    </row>
    <row r="124" spans="1:39" x14ac:dyDescent="0.25">
      <c r="A124" s="3">
        <v>20231231</v>
      </c>
      <c r="B124" s="3" t="s">
        <v>761</v>
      </c>
      <c r="C124" s="3" t="s">
        <v>762</v>
      </c>
      <c r="D124" s="149">
        <v>958.2</v>
      </c>
      <c r="E124" s="3" t="s">
        <v>24</v>
      </c>
      <c r="F124" s="3" t="s">
        <v>473</v>
      </c>
      <c r="G124" s="3" t="s">
        <v>474</v>
      </c>
      <c r="H124" s="3">
        <v>0</v>
      </c>
      <c r="I124" s="3" t="s">
        <v>473</v>
      </c>
      <c r="J124" s="3" t="s">
        <v>473</v>
      </c>
      <c r="K124" s="3" t="s">
        <v>23</v>
      </c>
      <c r="L124" s="149" t="s">
        <v>23</v>
      </c>
      <c r="M124" s="3" t="s">
        <v>475</v>
      </c>
      <c r="N124" s="149" t="s">
        <v>475</v>
      </c>
      <c r="O124" s="149" t="s">
        <v>475</v>
      </c>
      <c r="Q124" s="3" t="s">
        <v>475</v>
      </c>
      <c r="V124" s="149" t="s">
        <v>475</v>
      </c>
      <c r="W124" s="149" t="s">
        <v>475</v>
      </c>
      <c r="X124" s="149" t="s">
        <v>475</v>
      </c>
      <c r="Y124" s="149" t="s">
        <v>475</v>
      </c>
      <c r="AB124" s="152">
        <v>0</v>
      </c>
      <c r="AC124" s="152">
        <v>0</v>
      </c>
      <c r="AD124" s="152">
        <v>0</v>
      </c>
      <c r="AE124" s="152">
        <v>0</v>
      </c>
      <c r="AF124" s="152">
        <v>0</v>
      </c>
      <c r="AK124" s="3" t="s">
        <v>475</v>
      </c>
      <c r="AL124" s="3" t="s">
        <v>475</v>
      </c>
      <c r="AM124" s="3" t="s">
        <v>475</v>
      </c>
    </row>
    <row r="125" spans="1:39" x14ac:dyDescent="0.25">
      <c r="A125" s="3">
        <v>20231231</v>
      </c>
      <c r="B125" s="3" t="s">
        <v>763</v>
      </c>
      <c r="C125" s="3" t="s">
        <v>764</v>
      </c>
      <c r="D125" s="149">
        <v>2477.92</v>
      </c>
      <c r="E125" s="3" t="s">
        <v>24</v>
      </c>
      <c r="F125" s="3" t="s">
        <v>473</v>
      </c>
      <c r="G125" s="3" t="s">
        <v>474</v>
      </c>
      <c r="H125" s="3">
        <v>0</v>
      </c>
      <c r="I125" s="3" t="s">
        <v>473</v>
      </c>
      <c r="J125" s="3" t="s">
        <v>473</v>
      </c>
      <c r="K125" s="3" t="s">
        <v>23</v>
      </c>
      <c r="L125" s="149" t="s">
        <v>23</v>
      </c>
      <c r="M125" s="3" t="s">
        <v>475</v>
      </c>
      <c r="N125" s="149" t="s">
        <v>475</v>
      </c>
      <c r="O125" s="149" t="s">
        <v>475</v>
      </c>
      <c r="Q125" s="3" t="s">
        <v>475</v>
      </c>
      <c r="V125" s="149" t="s">
        <v>475</v>
      </c>
      <c r="W125" s="149" t="s">
        <v>475</v>
      </c>
      <c r="X125" s="149" t="s">
        <v>475</v>
      </c>
      <c r="Y125" s="149" t="s">
        <v>475</v>
      </c>
      <c r="AB125" s="152">
        <v>0</v>
      </c>
      <c r="AC125" s="152">
        <v>0</v>
      </c>
      <c r="AD125" s="152">
        <v>0</v>
      </c>
      <c r="AE125" s="152">
        <v>0</v>
      </c>
      <c r="AF125" s="152">
        <v>0</v>
      </c>
      <c r="AK125" s="3" t="s">
        <v>475</v>
      </c>
      <c r="AL125" s="3" t="s">
        <v>475</v>
      </c>
      <c r="AM125" s="3" t="s">
        <v>475</v>
      </c>
    </row>
    <row r="126" spans="1:39" x14ac:dyDescent="0.25">
      <c r="A126" s="3">
        <v>20231231</v>
      </c>
      <c r="B126" s="3" t="s">
        <v>765</v>
      </c>
      <c r="C126" s="3" t="s">
        <v>766</v>
      </c>
      <c r="D126" s="149">
        <v>2080.15</v>
      </c>
      <c r="E126" s="3" t="s">
        <v>24</v>
      </c>
      <c r="F126" s="3" t="s">
        <v>473</v>
      </c>
      <c r="G126" s="3" t="s">
        <v>474</v>
      </c>
      <c r="H126" s="3">
        <v>0</v>
      </c>
      <c r="I126" s="3" t="s">
        <v>473</v>
      </c>
      <c r="J126" s="3" t="s">
        <v>473</v>
      </c>
      <c r="K126" s="3" t="s">
        <v>23</v>
      </c>
      <c r="L126" s="149" t="s">
        <v>23</v>
      </c>
      <c r="M126" s="3" t="s">
        <v>475</v>
      </c>
      <c r="N126" s="149" t="s">
        <v>475</v>
      </c>
      <c r="O126" s="149" t="s">
        <v>475</v>
      </c>
      <c r="Q126" s="3" t="s">
        <v>475</v>
      </c>
      <c r="V126" s="149" t="s">
        <v>475</v>
      </c>
      <c r="W126" s="149" t="s">
        <v>475</v>
      </c>
      <c r="X126" s="149" t="s">
        <v>475</v>
      </c>
      <c r="Y126" s="149" t="s">
        <v>475</v>
      </c>
      <c r="AB126" s="152">
        <v>0</v>
      </c>
      <c r="AC126" s="152">
        <v>0</v>
      </c>
      <c r="AD126" s="152">
        <v>0</v>
      </c>
      <c r="AE126" s="152">
        <v>0</v>
      </c>
      <c r="AF126" s="152">
        <v>0</v>
      </c>
      <c r="AK126" s="3" t="s">
        <v>475</v>
      </c>
      <c r="AL126" s="3" t="s">
        <v>475</v>
      </c>
      <c r="AM126" s="3" t="s">
        <v>475</v>
      </c>
    </row>
    <row r="127" spans="1:39" x14ac:dyDescent="0.25">
      <c r="A127" s="3">
        <v>20231231</v>
      </c>
      <c r="B127" s="3" t="s">
        <v>767</v>
      </c>
      <c r="C127" s="3" t="s">
        <v>768</v>
      </c>
      <c r="D127" s="149">
        <v>8201337.7199999997</v>
      </c>
      <c r="E127" s="3" t="s">
        <v>23</v>
      </c>
      <c r="F127" s="3" t="s">
        <v>500</v>
      </c>
      <c r="G127" s="3" t="s">
        <v>504</v>
      </c>
      <c r="H127" s="3">
        <v>1</v>
      </c>
      <c r="I127" s="3" t="s">
        <v>500</v>
      </c>
      <c r="J127" s="3">
        <v>0</v>
      </c>
      <c r="K127" s="3" t="s">
        <v>24</v>
      </c>
      <c r="L127" s="149" t="s">
        <v>23</v>
      </c>
      <c r="M127" s="3" t="s">
        <v>475</v>
      </c>
      <c r="N127" s="149" t="s">
        <v>475</v>
      </c>
      <c r="O127" s="149" t="s">
        <v>475</v>
      </c>
      <c r="Q127" s="3" t="s">
        <v>475</v>
      </c>
      <c r="V127" s="149" t="s">
        <v>475</v>
      </c>
      <c r="W127" s="149" t="s">
        <v>475</v>
      </c>
      <c r="X127" s="149" t="s">
        <v>475</v>
      </c>
      <c r="Y127" s="149" t="s">
        <v>475</v>
      </c>
      <c r="AB127" s="152">
        <v>0</v>
      </c>
      <c r="AC127" s="152">
        <v>0</v>
      </c>
      <c r="AD127" s="152">
        <v>0</v>
      </c>
      <c r="AE127" s="152">
        <v>0</v>
      </c>
      <c r="AF127" s="152">
        <v>0</v>
      </c>
      <c r="AK127" s="3" t="s">
        <v>475</v>
      </c>
      <c r="AL127" s="3" t="s">
        <v>475</v>
      </c>
      <c r="AM127" s="3" t="s">
        <v>475</v>
      </c>
    </row>
    <row r="128" spans="1:39" x14ac:dyDescent="0.25">
      <c r="A128" s="3">
        <v>20231231</v>
      </c>
      <c r="B128" s="3" t="s">
        <v>769</v>
      </c>
      <c r="C128" s="3" t="s">
        <v>770</v>
      </c>
      <c r="D128" s="149">
        <v>13353703.879999999</v>
      </c>
      <c r="E128" s="3" t="s">
        <v>24</v>
      </c>
      <c r="F128" s="3" t="s">
        <v>473</v>
      </c>
      <c r="G128" s="3" t="s">
        <v>474</v>
      </c>
      <c r="H128" s="3">
        <v>0</v>
      </c>
      <c r="I128" s="3" t="s">
        <v>473</v>
      </c>
      <c r="J128" s="3" t="s">
        <v>473</v>
      </c>
      <c r="K128" s="3" t="s">
        <v>23</v>
      </c>
      <c r="L128" s="149" t="s">
        <v>23</v>
      </c>
      <c r="M128" s="3" t="s">
        <v>475</v>
      </c>
      <c r="N128" s="149" t="s">
        <v>475</v>
      </c>
      <c r="O128" s="149" t="s">
        <v>475</v>
      </c>
      <c r="Q128" s="3" t="s">
        <v>475</v>
      </c>
      <c r="V128" s="149" t="s">
        <v>475</v>
      </c>
      <c r="W128" s="149" t="s">
        <v>475</v>
      </c>
      <c r="X128" s="149" t="s">
        <v>475</v>
      </c>
      <c r="Y128" s="149" t="s">
        <v>475</v>
      </c>
      <c r="AB128" s="152">
        <v>0</v>
      </c>
      <c r="AC128" s="152">
        <v>0</v>
      </c>
      <c r="AD128" s="152">
        <v>0</v>
      </c>
      <c r="AE128" s="152">
        <v>0</v>
      </c>
      <c r="AF128" s="152">
        <v>0</v>
      </c>
      <c r="AK128" s="3" t="s">
        <v>475</v>
      </c>
      <c r="AL128" s="3" t="s">
        <v>475</v>
      </c>
      <c r="AM128" s="3" t="s">
        <v>475</v>
      </c>
    </row>
    <row r="129" spans="1:40" x14ac:dyDescent="0.25">
      <c r="A129" s="3">
        <v>20231231</v>
      </c>
      <c r="B129" s="3" t="s">
        <v>771</v>
      </c>
      <c r="C129" s="3" t="s">
        <v>772</v>
      </c>
      <c r="D129" s="149">
        <v>1596489.3</v>
      </c>
      <c r="E129" s="3" t="s">
        <v>24</v>
      </c>
      <c r="F129" s="3" t="s">
        <v>473</v>
      </c>
      <c r="G129" s="3" t="s">
        <v>474</v>
      </c>
      <c r="H129" s="3">
        <v>0</v>
      </c>
      <c r="I129" s="3" t="s">
        <v>473</v>
      </c>
      <c r="J129" s="3" t="s">
        <v>473</v>
      </c>
      <c r="K129" s="3" t="s">
        <v>23</v>
      </c>
      <c r="L129" s="149" t="s">
        <v>23</v>
      </c>
      <c r="M129" s="3" t="s">
        <v>475</v>
      </c>
      <c r="N129" s="149" t="s">
        <v>475</v>
      </c>
      <c r="O129" s="149" t="s">
        <v>475</v>
      </c>
      <c r="Q129" s="3" t="s">
        <v>475</v>
      </c>
      <c r="V129" s="149" t="s">
        <v>475</v>
      </c>
      <c r="W129" s="149" t="s">
        <v>475</v>
      </c>
      <c r="X129" s="149" t="s">
        <v>475</v>
      </c>
      <c r="Y129" s="149" t="s">
        <v>475</v>
      </c>
      <c r="AB129" s="152">
        <v>0</v>
      </c>
      <c r="AC129" s="152">
        <v>0</v>
      </c>
      <c r="AD129" s="152">
        <v>0</v>
      </c>
      <c r="AE129" s="152">
        <v>0</v>
      </c>
      <c r="AF129" s="152">
        <v>0</v>
      </c>
      <c r="AK129" s="3" t="s">
        <v>475</v>
      </c>
      <c r="AL129" s="3" t="s">
        <v>475</v>
      </c>
      <c r="AM129" s="3" t="s">
        <v>475</v>
      </c>
    </row>
    <row r="130" spans="1:40" x14ac:dyDescent="0.25">
      <c r="A130" s="3">
        <v>20231231</v>
      </c>
      <c r="B130" s="3" t="s">
        <v>773</v>
      </c>
      <c r="C130" s="3" t="s">
        <v>774</v>
      </c>
      <c r="D130" s="149">
        <v>4777387.9999999991</v>
      </c>
      <c r="E130" s="3" t="s">
        <v>24</v>
      </c>
      <c r="F130" s="3" t="s">
        <v>482</v>
      </c>
      <c r="G130" s="3" t="s">
        <v>474</v>
      </c>
      <c r="H130" s="3">
        <v>0</v>
      </c>
      <c r="I130" s="3" t="s">
        <v>483</v>
      </c>
      <c r="J130" s="3" t="s">
        <v>483</v>
      </c>
      <c r="K130" s="3" t="s">
        <v>23</v>
      </c>
      <c r="L130" s="149" t="s">
        <v>23</v>
      </c>
      <c r="M130" s="3" t="s">
        <v>487</v>
      </c>
      <c r="N130" s="149">
        <v>0.17100000000000001</v>
      </c>
      <c r="O130" s="149">
        <v>0.17100000000000001</v>
      </c>
      <c r="Q130" s="3">
        <v>0.14499999999999999</v>
      </c>
      <c r="S130" s="3">
        <v>1</v>
      </c>
      <c r="V130" s="149">
        <v>3.0000000000000001E-3</v>
      </c>
      <c r="W130" s="149">
        <v>4.0000000000000001E-3</v>
      </c>
      <c r="X130" s="149">
        <v>3.0000000000000001E-3</v>
      </c>
      <c r="Y130" s="149">
        <v>4.0000000000000001E-3</v>
      </c>
      <c r="AB130" s="152">
        <v>816933.34799999988</v>
      </c>
      <c r="AC130" s="152">
        <v>692721.25999999978</v>
      </c>
      <c r="AD130" s="152">
        <v>0</v>
      </c>
      <c r="AE130" s="152">
        <v>14332.163999999997</v>
      </c>
      <c r="AF130" s="152">
        <v>19109.551999999996</v>
      </c>
      <c r="AK130" s="3" t="s">
        <v>25</v>
      </c>
      <c r="AL130" s="3" t="s">
        <v>775</v>
      </c>
      <c r="AM130" s="3" t="s">
        <v>475</v>
      </c>
    </row>
    <row r="131" spans="1:40" x14ac:dyDescent="0.25">
      <c r="A131" s="3">
        <v>20231231</v>
      </c>
      <c r="B131" s="3" t="s">
        <v>776</v>
      </c>
      <c r="C131" s="3" t="s">
        <v>777</v>
      </c>
      <c r="D131" s="149">
        <v>1523701.18</v>
      </c>
      <c r="E131" s="3" t="s">
        <v>24</v>
      </c>
      <c r="F131" s="3" t="s">
        <v>482</v>
      </c>
      <c r="G131" s="3" t="s">
        <v>474</v>
      </c>
      <c r="H131" s="3">
        <v>0</v>
      </c>
      <c r="I131" s="3" t="s">
        <v>483</v>
      </c>
      <c r="J131" s="3" t="s">
        <v>483</v>
      </c>
      <c r="K131" s="3" t="s">
        <v>23</v>
      </c>
      <c r="L131" s="149" t="s">
        <v>23</v>
      </c>
      <c r="M131" s="3" t="s">
        <v>487</v>
      </c>
      <c r="N131" s="149">
        <v>0.83599999999999997</v>
      </c>
      <c r="O131" s="149">
        <v>0.83599999999999997</v>
      </c>
      <c r="Q131" s="3">
        <v>0.82750000000000001</v>
      </c>
      <c r="S131" s="3">
        <v>1</v>
      </c>
      <c r="V131" s="149">
        <v>0</v>
      </c>
      <c r="W131" s="149">
        <v>6.4100000000000004E-2</v>
      </c>
      <c r="X131" s="149">
        <v>0</v>
      </c>
      <c r="Y131" s="149">
        <v>6.4100000000000004E-2</v>
      </c>
      <c r="AB131" s="152">
        <v>1273814.1864799999</v>
      </c>
      <c r="AC131" s="152">
        <v>1260862.72645</v>
      </c>
      <c r="AD131" s="152">
        <v>0</v>
      </c>
      <c r="AE131" s="152">
        <v>0</v>
      </c>
      <c r="AF131" s="152">
        <v>97669.245638000008</v>
      </c>
      <c r="AK131" s="3" t="s">
        <v>25</v>
      </c>
      <c r="AL131" s="3" t="s">
        <v>778</v>
      </c>
      <c r="AM131" s="3" t="s">
        <v>779</v>
      </c>
      <c r="AN131" s="157" t="s">
        <v>490</v>
      </c>
    </row>
    <row r="132" spans="1:40" x14ac:dyDescent="0.25">
      <c r="A132" s="3">
        <v>20231231</v>
      </c>
      <c r="B132" s="3" t="s">
        <v>780</v>
      </c>
      <c r="C132" s="3" t="s">
        <v>781</v>
      </c>
      <c r="D132" s="149">
        <v>834181.39</v>
      </c>
      <c r="E132" s="3" t="s">
        <v>24</v>
      </c>
      <c r="F132" s="3" t="s">
        <v>482</v>
      </c>
      <c r="G132" s="3" t="s">
        <v>474</v>
      </c>
      <c r="H132" s="3">
        <v>0</v>
      </c>
      <c r="I132" s="3" t="s">
        <v>483</v>
      </c>
      <c r="J132" s="3" t="s">
        <v>483</v>
      </c>
      <c r="K132" s="3" t="s">
        <v>23</v>
      </c>
      <c r="L132" s="149" t="s">
        <v>23</v>
      </c>
      <c r="M132" s="3" t="s">
        <v>484</v>
      </c>
      <c r="N132" s="149">
        <v>0</v>
      </c>
      <c r="O132" s="149">
        <v>0</v>
      </c>
      <c r="Q132" s="3">
        <v>0</v>
      </c>
      <c r="V132" s="149">
        <v>0</v>
      </c>
      <c r="W132" s="149">
        <v>0</v>
      </c>
      <c r="X132" s="149">
        <v>0</v>
      </c>
      <c r="Y132" s="149">
        <v>0</v>
      </c>
      <c r="AB132" s="152">
        <v>0</v>
      </c>
      <c r="AC132" s="152">
        <v>0</v>
      </c>
      <c r="AD132" s="152">
        <v>0</v>
      </c>
      <c r="AE132" s="152">
        <v>0</v>
      </c>
      <c r="AF132" s="152">
        <v>0</v>
      </c>
      <c r="AK132" s="3" t="s">
        <v>25</v>
      </c>
      <c r="AL132" s="3" t="s">
        <v>782</v>
      </c>
      <c r="AM132" s="3" t="s">
        <v>475</v>
      </c>
    </row>
    <row r="133" spans="1:40" x14ac:dyDescent="0.25">
      <c r="A133" s="3">
        <v>20231231</v>
      </c>
      <c r="B133" s="3" t="s">
        <v>783</v>
      </c>
      <c r="C133" s="3" t="s">
        <v>784</v>
      </c>
      <c r="D133" s="149">
        <v>124357.06</v>
      </c>
      <c r="E133" s="3" t="s">
        <v>24</v>
      </c>
      <c r="F133" s="3" t="s">
        <v>482</v>
      </c>
      <c r="G133" s="3" t="s">
        <v>474</v>
      </c>
      <c r="H133" s="3">
        <v>0</v>
      </c>
      <c r="I133" s="3" t="s">
        <v>483</v>
      </c>
      <c r="J133" s="3" t="s">
        <v>483</v>
      </c>
      <c r="K133" s="3" t="s">
        <v>23</v>
      </c>
      <c r="L133" s="149" t="s">
        <v>23</v>
      </c>
      <c r="M133" s="3" t="s">
        <v>484</v>
      </c>
      <c r="N133" s="149">
        <v>0</v>
      </c>
      <c r="O133" s="149">
        <v>0</v>
      </c>
      <c r="Q133" s="3">
        <v>0</v>
      </c>
      <c r="V133" s="149">
        <v>0</v>
      </c>
      <c r="W133" s="149">
        <v>0</v>
      </c>
      <c r="X133" s="149">
        <v>0</v>
      </c>
      <c r="Y133" s="149">
        <v>0</v>
      </c>
      <c r="AB133" s="152">
        <v>0</v>
      </c>
      <c r="AC133" s="152">
        <v>0</v>
      </c>
      <c r="AD133" s="152">
        <v>0</v>
      </c>
      <c r="AE133" s="152">
        <v>0</v>
      </c>
      <c r="AF133" s="152">
        <v>0</v>
      </c>
      <c r="AK133" s="3" t="s">
        <v>25</v>
      </c>
      <c r="AL133" s="3" t="s">
        <v>785</v>
      </c>
      <c r="AM133" s="3" t="s">
        <v>475</v>
      </c>
    </row>
    <row r="134" spans="1:40" x14ac:dyDescent="0.25">
      <c r="A134" s="3">
        <v>20231231</v>
      </c>
      <c r="B134" s="3" t="s">
        <v>786</v>
      </c>
      <c r="C134" s="3" t="s">
        <v>787</v>
      </c>
      <c r="D134" s="149">
        <v>364488.96000000002</v>
      </c>
      <c r="E134" s="3" t="s">
        <v>23</v>
      </c>
      <c r="F134" s="3" t="s">
        <v>500</v>
      </c>
      <c r="G134" s="3" t="s">
        <v>474</v>
      </c>
      <c r="H134" s="3">
        <v>0</v>
      </c>
      <c r="I134" s="3" t="s">
        <v>500</v>
      </c>
      <c r="J134" s="3">
        <v>0</v>
      </c>
      <c r="K134" s="3" t="s">
        <v>23</v>
      </c>
      <c r="L134" s="149" t="s">
        <v>23</v>
      </c>
      <c r="M134" s="3" t="s">
        <v>475</v>
      </c>
      <c r="N134" s="149" t="s">
        <v>475</v>
      </c>
      <c r="O134" s="149" t="s">
        <v>475</v>
      </c>
      <c r="Q134" s="3" t="s">
        <v>475</v>
      </c>
      <c r="V134" s="149" t="s">
        <v>475</v>
      </c>
      <c r="W134" s="149" t="s">
        <v>475</v>
      </c>
      <c r="X134" s="149" t="s">
        <v>475</v>
      </c>
      <c r="Y134" s="149" t="s">
        <v>475</v>
      </c>
      <c r="AB134" s="152">
        <v>0</v>
      </c>
      <c r="AC134" s="152">
        <v>0</v>
      </c>
      <c r="AD134" s="152">
        <v>0</v>
      </c>
      <c r="AE134" s="152">
        <v>0</v>
      </c>
      <c r="AF134" s="152">
        <v>0</v>
      </c>
      <c r="AK134" s="3" t="s">
        <v>475</v>
      </c>
      <c r="AL134" s="3" t="s">
        <v>475</v>
      </c>
      <c r="AM134" s="3" t="s">
        <v>475</v>
      </c>
    </row>
    <row r="135" spans="1:40" x14ac:dyDescent="0.25">
      <c r="A135" s="3">
        <v>20231231</v>
      </c>
      <c r="B135" s="3" t="s">
        <v>788</v>
      </c>
      <c r="C135" s="3" t="s">
        <v>789</v>
      </c>
      <c r="D135" s="149">
        <v>19110.75</v>
      </c>
      <c r="E135" s="3" t="s">
        <v>23</v>
      </c>
      <c r="F135" s="3" t="s">
        <v>500</v>
      </c>
      <c r="G135" s="3" t="s">
        <v>790</v>
      </c>
      <c r="H135" s="3">
        <v>1</v>
      </c>
      <c r="I135" s="3" t="s">
        <v>500</v>
      </c>
      <c r="J135" s="3">
        <v>0</v>
      </c>
      <c r="K135" s="3" t="s">
        <v>24</v>
      </c>
      <c r="L135" s="149" t="s">
        <v>23</v>
      </c>
      <c r="M135" s="3" t="s">
        <v>475</v>
      </c>
      <c r="N135" s="149" t="s">
        <v>475</v>
      </c>
      <c r="O135" s="149" t="s">
        <v>475</v>
      </c>
      <c r="Q135" s="3" t="s">
        <v>475</v>
      </c>
      <c r="V135" s="149" t="s">
        <v>475</v>
      </c>
      <c r="W135" s="149" t="s">
        <v>475</v>
      </c>
      <c r="X135" s="149" t="s">
        <v>475</v>
      </c>
      <c r="Y135" s="149" t="s">
        <v>475</v>
      </c>
      <c r="AB135" s="152">
        <v>0</v>
      </c>
      <c r="AC135" s="152">
        <v>0</v>
      </c>
      <c r="AD135" s="152">
        <v>0</v>
      </c>
      <c r="AE135" s="152">
        <v>0</v>
      </c>
      <c r="AF135" s="152">
        <v>0</v>
      </c>
      <c r="AK135" s="3" t="s">
        <v>475</v>
      </c>
      <c r="AL135" s="3" t="s">
        <v>475</v>
      </c>
      <c r="AM135" s="3" t="s">
        <v>475</v>
      </c>
    </row>
    <row r="136" spans="1:40" x14ac:dyDescent="0.25">
      <c r="A136" s="3">
        <v>20231231</v>
      </c>
      <c r="B136" s="3" t="s">
        <v>791</v>
      </c>
      <c r="C136" s="3" t="s">
        <v>792</v>
      </c>
      <c r="D136" s="149">
        <v>159123.65</v>
      </c>
      <c r="E136" s="3" t="s">
        <v>24</v>
      </c>
      <c r="F136" s="3" t="s">
        <v>482</v>
      </c>
      <c r="G136" s="3" t="s">
        <v>474</v>
      </c>
      <c r="H136" s="3">
        <v>0</v>
      </c>
      <c r="I136" s="3" t="s">
        <v>483</v>
      </c>
      <c r="J136" s="3" t="s">
        <v>483</v>
      </c>
      <c r="K136" s="3" t="s">
        <v>23</v>
      </c>
      <c r="L136" s="149" t="s">
        <v>23</v>
      </c>
      <c r="M136" s="3" t="s">
        <v>487</v>
      </c>
      <c r="N136" s="149">
        <v>6.9999999999999993E-3</v>
      </c>
      <c r="O136" s="149">
        <v>0</v>
      </c>
      <c r="Q136" s="3">
        <v>0</v>
      </c>
      <c r="V136" s="149">
        <v>0</v>
      </c>
      <c r="W136" s="149">
        <v>0</v>
      </c>
      <c r="X136" s="149">
        <v>0</v>
      </c>
      <c r="Y136" s="149">
        <v>0</v>
      </c>
      <c r="AB136" s="152">
        <v>0</v>
      </c>
      <c r="AC136" s="152">
        <v>0</v>
      </c>
      <c r="AD136" s="152">
        <v>0</v>
      </c>
      <c r="AE136" s="152">
        <v>0</v>
      </c>
      <c r="AF136" s="152">
        <v>0</v>
      </c>
      <c r="AK136" s="3" t="s">
        <v>475</v>
      </c>
      <c r="AL136" s="3" t="s">
        <v>475</v>
      </c>
      <c r="AM136" s="3" t="s">
        <v>475</v>
      </c>
    </row>
    <row r="137" spans="1:40" x14ac:dyDescent="0.25">
      <c r="A137" s="3">
        <v>20231231</v>
      </c>
      <c r="B137" s="3" t="s">
        <v>793</v>
      </c>
      <c r="C137" s="3" t="s">
        <v>794</v>
      </c>
      <c r="D137" s="149">
        <v>3282729.07</v>
      </c>
      <c r="E137" s="3" t="s">
        <v>24</v>
      </c>
      <c r="F137" s="3" t="s">
        <v>473</v>
      </c>
      <c r="G137" s="3" t="s">
        <v>474</v>
      </c>
      <c r="H137" s="3">
        <v>0</v>
      </c>
      <c r="I137" s="3" t="s">
        <v>473</v>
      </c>
      <c r="J137" s="3" t="s">
        <v>473</v>
      </c>
      <c r="K137" s="3" t="s">
        <v>23</v>
      </c>
      <c r="L137" s="149" t="s">
        <v>23</v>
      </c>
      <c r="M137" s="3" t="s">
        <v>475</v>
      </c>
      <c r="N137" s="149" t="s">
        <v>475</v>
      </c>
      <c r="O137" s="149" t="s">
        <v>475</v>
      </c>
      <c r="Q137" s="3" t="s">
        <v>475</v>
      </c>
      <c r="V137" s="149" t="s">
        <v>475</v>
      </c>
      <c r="W137" s="149" t="s">
        <v>475</v>
      </c>
      <c r="X137" s="149" t="s">
        <v>475</v>
      </c>
      <c r="Y137" s="149" t="s">
        <v>475</v>
      </c>
      <c r="AB137" s="152">
        <v>0</v>
      </c>
      <c r="AC137" s="152">
        <v>0</v>
      </c>
      <c r="AD137" s="152">
        <v>0</v>
      </c>
      <c r="AE137" s="152">
        <v>0</v>
      </c>
      <c r="AF137" s="152">
        <v>0</v>
      </c>
      <c r="AK137" s="3" t="s">
        <v>475</v>
      </c>
      <c r="AL137" s="3" t="s">
        <v>475</v>
      </c>
      <c r="AM137" s="3" t="s">
        <v>475</v>
      </c>
    </row>
    <row r="138" spans="1:40" x14ac:dyDescent="0.25">
      <c r="A138" s="3">
        <v>20231231</v>
      </c>
      <c r="B138" s="3" t="s">
        <v>795</v>
      </c>
      <c r="C138" s="3" t="s">
        <v>796</v>
      </c>
      <c r="D138" s="149">
        <v>916450.43</v>
      </c>
      <c r="E138" s="3" t="s">
        <v>24</v>
      </c>
      <c r="F138" s="3" t="s">
        <v>473</v>
      </c>
      <c r="G138" s="3" t="s">
        <v>474</v>
      </c>
      <c r="H138" s="3">
        <v>0</v>
      </c>
      <c r="I138" s="3" t="s">
        <v>473</v>
      </c>
      <c r="J138" s="3" t="s">
        <v>473</v>
      </c>
      <c r="K138" s="3" t="s">
        <v>23</v>
      </c>
      <c r="L138" s="149" t="s">
        <v>23</v>
      </c>
      <c r="M138" s="3" t="s">
        <v>475</v>
      </c>
      <c r="N138" s="149" t="s">
        <v>475</v>
      </c>
      <c r="O138" s="149" t="s">
        <v>475</v>
      </c>
      <c r="Q138" s="3" t="s">
        <v>475</v>
      </c>
      <c r="V138" s="149" t="s">
        <v>475</v>
      </c>
      <c r="W138" s="149" t="s">
        <v>475</v>
      </c>
      <c r="X138" s="149" t="s">
        <v>475</v>
      </c>
      <c r="Y138" s="149" t="s">
        <v>475</v>
      </c>
      <c r="AB138" s="152">
        <v>0</v>
      </c>
      <c r="AC138" s="152">
        <v>0</v>
      </c>
      <c r="AD138" s="152">
        <v>0</v>
      </c>
      <c r="AE138" s="152">
        <v>0</v>
      </c>
      <c r="AF138" s="152">
        <v>0</v>
      </c>
      <c r="AK138" s="3" t="s">
        <v>475</v>
      </c>
      <c r="AL138" s="3" t="s">
        <v>475</v>
      </c>
      <c r="AM138" s="3" t="s">
        <v>475</v>
      </c>
    </row>
    <row r="139" spans="1:40" x14ac:dyDescent="0.25">
      <c r="A139" s="3">
        <v>20231231</v>
      </c>
      <c r="B139" s="3" t="s">
        <v>797</v>
      </c>
      <c r="C139" s="3" t="s">
        <v>798</v>
      </c>
      <c r="D139" s="149">
        <v>3106939.6799999997</v>
      </c>
      <c r="E139" s="3" t="s">
        <v>24</v>
      </c>
      <c r="F139" s="3" t="s">
        <v>473</v>
      </c>
      <c r="G139" s="3" t="s">
        <v>474</v>
      </c>
      <c r="H139" s="3">
        <v>0</v>
      </c>
      <c r="I139" s="3" t="s">
        <v>473</v>
      </c>
      <c r="J139" s="3" t="s">
        <v>473</v>
      </c>
      <c r="K139" s="3" t="s">
        <v>23</v>
      </c>
      <c r="L139" s="149" t="s">
        <v>23</v>
      </c>
      <c r="M139" s="3" t="s">
        <v>475</v>
      </c>
      <c r="N139" s="149" t="s">
        <v>475</v>
      </c>
      <c r="O139" s="149" t="s">
        <v>475</v>
      </c>
      <c r="Q139" s="3" t="s">
        <v>475</v>
      </c>
      <c r="V139" s="149" t="s">
        <v>475</v>
      </c>
      <c r="W139" s="149" t="s">
        <v>475</v>
      </c>
      <c r="X139" s="149" t="s">
        <v>475</v>
      </c>
      <c r="Y139" s="149" t="s">
        <v>475</v>
      </c>
      <c r="AB139" s="152">
        <v>0</v>
      </c>
      <c r="AC139" s="152">
        <v>0</v>
      </c>
      <c r="AD139" s="152">
        <v>0</v>
      </c>
      <c r="AE139" s="152">
        <v>0</v>
      </c>
      <c r="AF139" s="152">
        <v>0</v>
      </c>
      <c r="AK139" s="3" t="s">
        <v>475</v>
      </c>
      <c r="AL139" s="3" t="s">
        <v>475</v>
      </c>
      <c r="AM139" s="3" t="s">
        <v>475</v>
      </c>
    </row>
    <row r="140" spans="1:40" x14ac:dyDescent="0.25">
      <c r="A140" s="3">
        <v>20231231</v>
      </c>
      <c r="B140" s="3" t="s">
        <v>799</v>
      </c>
      <c r="C140" s="3" t="s">
        <v>800</v>
      </c>
      <c r="D140" s="149">
        <v>381</v>
      </c>
      <c r="E140" s="3" t="s">
        <v>23</v>
      </c>
      <c r="F140" s="3" t="s">
        <v>500</v>
      </c>
      <c r="G140" s="3" t="s">
        <v>474</v>
      </c>
      <c r="H140" s="3">
        <v>0</v>
      </c>
      <c r="I140" s="3" t="s">
        <v>500</v>
      </c>
      <c r="J140" s="3" t="s">
        <v>483</v>
      </c>
      <c r="K140" s="3" t="s">
        <v>23</v>
      </c>
      <c r="L140" s="149" t="s">
        <v>23</v>
      </c>
      <c r="M140" s="3" t="s">
        <v>475</v>
      </c>
      <c r="N140" s="149" t="s">
        <v>475</v>
      </c>
      <c r="O140" s="149" t="s">
        <v>475</v>
      </c>
      <c r="Q140" s="3" t="s">
        <v>475</v>
      </c>
      <c r="V140" s="149" t="s">
        <v>475</v>
      </c>
      <c r="W140" s="149" t="s">
        <v>475</v>
      </c>
      <c r="X140" s="149" t="s">
        <v>475</v>
      </c>
      <c r="Y140" s="149" t="s">
        <v>475</v>
      </c>
      <c r="AB140" s="152">
        <v>0</v>
      </c>
      <c r="AC140" s="152">
        <v>0</v>
      </c>
      <c r="AD140" s="152">
        <v>0</v>
      </c>
      <c r="AE140" s="152">
        <v>0</v>
      </c>
      <c r="AF140" s="152">
        <v>0</v>
      </c>
      <c r="AK140" s="3" t="s">
        <v>25</v>
      </c>
      <c r="AL140" s="3">
        <v>0</v>
      </c>
      <c r="AM140" s="3" t="s">
        <v>475</v>
      </c>
    </row>
    <row r="141" spans="1:40" x14ac:dyDescent="0.25">
      <c r="A141" s="3">
        <v>20231231</v>
      </c>
      <c r="B141" s="3" t="s">
        <v>801</v>
      </c>
      <c r="C141" s="3" t="s">
        <v>802</v>
      </c>
      <c r="D141" s="149">
        <v>1876041.19</v>
      </c>
      <c r="E141" s="3" t="s">
        <v>24</v>
      </c>
      <c r="F141" s="3" t="s">
        <v>482</v>
      </c>
      <c r="G141" s="3" t="s">
        <v>474</v>
      </c>
      <c r="H141" s="3">
        <v>0</v>
      </c>
      <c r="I141" s="3" t="s">
        <v>483</v>
      </c>
      <c r="J141" s="3" t="s">
        <v>483</v>
      </c>
      <c r="K141" s="3" t="s">
        <v>23</v>
      </c>
      <c r="L141" s="149" t="s">
        <v>23</v>
      </c>
      <c r="M141" s="3" t="s">
        <v>484</v>
      </c>
      <c r="N141" s="149">
        <v>0</v>
      </c>
      <c r="O141" s="149">
        <v>0</v>
      </c>
      <c r="Q141" s="3">
        <v>0</v>
      </c>
      <c r="V141" s="149">
        <v>0</v>
      </c>
      <c r="W141" s="149">
        <v>0</v>
      </c>
      <c r="X141" s="149">
        <v>0</v>
      </c>
      <c r="Y141" s="149">
        <v>0</v>
      </c>
      <c r="AB141" s="152">
        <v>0</v>
      </c>
      <c r="AC141" s="152">
        <v>0</v>
      </c>
      <c r="AD141" s="152">
        <v>0</v>
      </c>
      <c r="AE141" s="152">
        <v>0</v>
      </c>
      <c r="AF141" s="152">
        <v>0</v>
      </c>
      <c r="AK141" s="3" t="s">
        <v>475</v>
      </c>
      <c r="AL141" s="3" t="s">
        <v>475</v>
      </c>
      <c r="AM141" s="3" t="s">
        <v>475</v>
      </c>
    </row>
    <row r="142" spans="1:40" x14ac:dyDescent="0.25">
      <c r="A142" s="3">
        <v>20231231</v>
      </c>
      <c r="B142" s="3" t="s">
        <v>803</v>
      </c>
      <c r="C142" s="3" t="s">
        <v>804</v>
      </c>
      <c r="D142" s="149">
        <v>2058172.8</v>
      </c>
      <c r="E142" s="3" t="s">
        <v>24</v>
      </c>
      <c r="F142" s="3" t="s">
        <v>473</v>
      </c>
      <c r="G142" s="3" t="s">
        <v>474</v>
      </c>
      <c r="H142" s="3">
        <v>0</v>
      </c>
      <c r="I142" s="3" t="s">
        <v>473</v>
      </c>
      <c r="J142" s="3" t="s">
        <v>473</v>
      </c>
      <c r="K142" s="3" t="s">
        <v>23</v>
      </c>
      <c r="L142" s="149" t="s">
        <v>23</v>
      </c>
      <c r="M142" s="3" t="s">
        <v>475</v>
      </c>
      <c r="N142" s="149" t="s">
        <v>475</v>
      </c>
      <c r="O142" s="149" t="s">
        <v>475</v>
      </c>
      <c r="Q142" s="3" t="s">
        <v>475</v>
      </c>
      <c r="V142" s="149" t="s">
        <v>475</v>
      </c>
      <c r="W142" s="149" t="s">
        <v>475</v>
      </c>
      <c r="X142" s="149" t="s">
        <v>475</v>
      </c>
      <c r="Y142" s="149" t="s">
        <v>475</v>
      </c>
      <c r="AB142" s="152">
        <v>0</v>
      </c>
      <c r="AC142" s="152">
        <v>0</v>
      </c>
      <c r="AD142" s="152">
        <v>0</v>
      </c>
      <c r="AE142" s="152">
        <v>0</v>
      </c>
      <c r="AF142" s="152">
        <v>0</v>
      </c>
      <c r="AK142" s="3" t="s">
        <v>475</v>
      </c>
      <c r="AL142" s="3" t="s">
        <v>475</v>
      </c>
      <c r="AM142" s="3" t="s">
        <v>475</v>
      </c>
    </row>
    <row r="143" spans="1:40" x14ac:dyDescent="0.25">
      <c r="A143" s="3">
        <v>20231231</v>
      </c>
      <c r="B143" s="3" t="s">
        <v>805</v>
      </c>
      <c r="C143" s="3" t="s">
        <v>806</v>
      </c>
      <c r="D143" s="149">
        <v>3792.31</v>
      </c>
      <c r="E143" s="3" t="s">
        <v>24</v>
      </c>
      <c r="F143" s="3" t="s">
        <v>473</v>
      </c>
      <c r="G143" s="3" t="s">
        <v>474</v>
      </c>
      <c r="H143" s="3">
        <v>0</v>
      </c>
      <c r="I143" s="3" t="s">
        <v>473</v>
      </c>
      <c r="J143" s="3" t="s">
        <v>473</v>
      </c>
      <c r="K143" s="3" t="s">
        <v>23</v>
      </c>
      <c r="L143" s="149" t="s">
        <v>23</v>
      </c>
      <c r="M143" s="3" t="s">
        <v>475</v>
      </c>
      <c r="N143" s="149" t="s">
        <v>475</v>
      </c>
      <c r="O143" s="149" t="s">
        <v>475</v>
      </c>
      <c r="Q143" s="3" t="s">
        <v>475</v>
      </c>
      <c r="V143" s="149" t="s">
        <v>475</v>
      </c>
      <c r="W143" s="149" t="s">
        <v>475</v>
      </c>
      <c r="X143" s="149" t="s">
        <v>475</v>
      </c>
      <c r="Y143" s="149" t="s">
        <v>475</v>
      </c>
      <c r="AB143" s="152">
        <v>0</v>
      </c>
      <c r="AC143" s="152">
        <v>0</v>
      </c>
      <c r="AD143" s="152">
        <v>0</v>
      </c>
      <c r="AE143" s="152">
        <v>0</v>
      </c>
      <c r="AF143" s="152">
        <v>0</v>
      </c>
      <c r="AK143" s="3" t="s">
        <v>475</v>
      </c>
      <c r="AL143" s="3" t="s">
        <v>475</v>
      </c>
      <c r="AM143" s="3" t="s">
        <v>475</v>
      </c>
    </row>
    <row r="144" spans="1:40" x14ac:dyDescent="0.25">
      <c r="A144" s="3">
        <v>20231231</v>
      </c>
      <c r="B144" s="3" t="s">
        <v>807</v>
      </c>
      <c r="C144" s="3" t="s">
        <v>808</v>
      </c>
      <c r="D144" s="149">
        <v>24608.260000000002</v>
      </c>
      <c r="E144" s="3" t="s">
        <v>24</v>
      </c>
      <c r="F144" s="3" t="s">
        <v>473</v>
      </c>
      <c r="G144" s="3" t="s">
        <v>474</v>
      </c>
      <c r="H144" s="3">
        <v>0</v>
      </c>
      <c r="I144" s="3" t="s">
        <v>473</v>
      </c>
      <c r="J144" s="3" t="s">
        <v>473</v>
      </c>
      <c r="K144" s="3" t="s">
        <v>23</v>
      </c>
      <c r="L144" s="149" t="s">
        <v>23</v>
      </c>
      <c r="M144" s="3" t="s">
        <v>475</v>
      </c>
      <c r="N144" s="149" t="s">
        <v>475</v>
      </c>
      <c r="O144" s="149" t="s">
        <v>475</v>
      </c>
      <c r="Q144" s="3" t="s">
        <v>475</v>
      </c>
      <c r="V144" s="149" t="s">
        <v>475</v>
      </c>
      <c r="W144" s="149" t="s">
        <v>475</v>
      </c>
      <c r="X144" s="149" t="s">
        <v>475</v>
      </c>
      <c r="Y144" s="149" t="s">
        <v>475</v>
      </c>
      <c r="AB144" s="152">
        <v>0</v>
      </c>
      <c r="AC144" s="152">
        <v>0</v>
      </c>
      <c r="AD144" s="152">
        <v>0</v>
      </c>
      <c r="AE144" s="152">
        <v>0</v>
      </c>
      <c r="AF144" s="152">
        <v>0</v>
      </c>
      <c r="AK144" s="3" t="s">
        <v>475</v>
      </c>
      <c r="AL144" s="3" t="s">
        <v>475</v>
      </c>
      <c r="AM144" s="3" t="s">
        <v>475</v>
      </c>
    </row>
    <row r="145" spans="1:40" x14ac:dyDescent="0.25">
      <c r="A145" s="3">
        <v>20231231</v>
      </c>
      <c r="B145" s="3" t="s">
        <v>809</v>
      </c>
      <c r="C145" s="3" t="s">
        <v>810</v>
      </c>
      <c r="D145" s="149">
        <v>4740585.3</v>
      </c>
      <c r="E145" s="3" t="s">
        <v>24</v>
      </c>
      <c r="F145" s="3" t="s">
        <v>473</v>
      </c>
      <c r="G145" s="3" t="s">
        <v>474</v>
      </c>
      <c r="H145" s="3">
        <v>0</v>
      </c>
      <c r="I145" s="3" t="s">
        <v>473</v>
      </c>
      <c r="J145" s="3" t="s">
        <v>473</v>
      </c>
      <c r="K145" s="3" t="s">
        <v>23</v>
      </c>
      <c r="L145" s="149" t="s">
        <v>23</v>
      </c>
      <c r="M145" s="3" t="s">
        <v>475</v>
      </c>
      <c r="N145" s="149" t="s">
        <v>475</v>
      </c>
      <c r="O145" s="149" t="s">
        <v>475</v>
      </c>
      <c r="Q145" s="3" t="s">
        <v>475</v>
      </c>
      <c r="V145" s="149" t="s">
        <v>475</v>
      </c>
      <c r="W145" s="149" t="s">
        <v>475</v>
      </c>
      <c r="X145" s="149" t="s">
        <v>475</v>
      </c>
      <c r="Y145" s="149" t="s">
        <v>475</v>
      </c>
      <c r="AB145" s="152">
        <v>0</v>
      </c>
      <c r="AC145" s="152">
        <v>0</v>
      </c>
      <c r="AD145" s="152">
        <v>0</v>
      </c>
      <c r="AE145" s="152">
        <v>0</v>
      </c>
      <c r="AF145" s="152">
        <v>0</v>
      </c>
      <c r="AK145" s="3" t="s">
        <v>475</v>
      </c>
      <c r="AL145" s="3" t="s">
        <v>475</v>
      </c>
      <c r="AM145" s="3" t="s">
        <v>475</v>
      </c>
    </row>
    <row r="146" spans="1:40" x14ac:dyDescent="0.25">
      <c r="A146" s="3">
        <v>20231231</v>
      </c>
      <c r="B146" s="3" t="s">
        <v>811</v>
      </c>
      <c r="C146" s="3" t="s">
        <v>812</v>
      </c>
      <c r="D146" s="149">
        <v>4532252.78</v>
      </c>
      <c r="E146" s="3" t="s">
        <v>24</v>
      </c>
      <c r="F146" s="3" t="s">
        <v>473</v>
      </c>
      <c r="G146" s="3" t="s">
        <v>474</v>
      </c>
      <c r="H146" s="3">
        <v>0</v>
      </c>
      <c r="I146" s="3" t="s">
        <v>473</v>
      </c>
      <c r="J146" s="3" t="s">
        <v>473</v>
      </c>
      <c r="K146" s="3" t="s">
        <v>23</v>
      </c>
      <c r="L146" s="149" t="s">
        <v>23</v>
      </c>
      <c r="M146" s="3" t="s">
        <v>475</v>
      </c>
      <c r="N146" s="149" t="s">
        <v>475</v>
      </c>
      <c r="O146" s="149" t="s">
        <v>475</v>
      </c>
      <c r="Q146" s="3" t="s">
        <v>475</v>
      </c>
      <c r="V146" s="149" t="s">
        <v>475</v>
      </c>
      <c r="W146" s="149" t="s">
        <v>475</v>
      </c>
      <c r="X146" s="149" t="s">
        <v>475</v>
      </c>
      <c r="Y146" s="149" t="s">
        <v>475</v>
      </c>
      <c r="AB146" s="152">
        <v>0</v>
      </c>
      <c r="AC146" s="152">
        <v>0</v>
      </c>
      <c r="AD146" s="152">
        <v>0</v>
      </c>
      <c r="AE146" s="152">
        <v>0</v>
      </c>
      <c r="AF146" s="152">
        <v>0</v>
      </c>
      <c r="AK146" s="3" t="s">
        <v>475</v>
      </c>
      <c r="AL146" s="3" t="s">
        <v>475</v>
      </c>
      <c r="AM146" s="3" t="s">
        <v>475</v>
      </c>
    </row>
    <row r="147" spans="1:40" x14ac:dyDescent="0.25">
      <c r="A147" s="3">
        <v>20231231</v>
      </c>
      <c r="B147" s="3" t="s">
        <v>813</v>
      </c>
      <c r="C147" s="3" t="s">
        <v>814</v>
      </c>
      <c r="D147" s="149">
        <v>97558.399999999994</v>
      </c>
      <c r="E147" s="3" t="s">
        <v>23</v>
      </c>
      <c r="F147" s="3" t="s">
        <v>500</v>
      </c>
      <c r="G147" s="3" t="s">
        <v>567</v>
      </c>
      <c r="H147" s="3">
        <v>0</v>
      </c>
      <c r="I147" s="3" t="s">
        <v>500</v>
      </c>
      <c r="J147" s="3">
        <v>0</v>
      </c>
      <c r="K147" s="3" t="s">
        <v>23</v>
      </c>
      <c r="L147" s="149" t="s">
        <v>23</v>
      </c>
      <c r="M147" s="3" t="s">
        <v>475</v>
      </c>
      <c r="N147" s="149" t="s">
        <v>475</v>
      </c>
      <c r="O147" s="149" t="s">
        <v>475</v>
      </c>
      <c r="Q147" s="3" t="s">
        <v>475</v>
      </c>
      <c r="V147" s="149" t="s">
        <v>475</v>
      </c>
      <c r="W147" s="149" t="s">
        <v>475</v>
      </c>
      <c r="X147" s="149" t="s">
        <v>475</v>
      </c>
      <c r="Y147" s="149" t="s">
        <v>475</v>
      </c>
      <c r="AB147" s="152">
        <v>0</v>
      </c>
      <c r="AC147" s="152">
        <v>0</v>
      </c>
      <c r="AD147" s="152">
        <v>0</v>
      </c>
      <c r="AE147" s="152">
        <v>0</v>
      </c>
      <c r="AF147" s="152">
        <v>0</v>
      </c>
      <c r="AK147" s="3" t="s">
        <v>475</v>
      </c>
      <c r="AL147" s="3" t="s">
        <v>475</v>
      </c>
      <c r="AM147" s="3" t="s">
        <v>475</v>
      </c>
    </row>
    <row r="148" spans="1:40" x14ac:dyDescent="0.25">
      <c r="A148" s="3">
        <v>20231231</v>
      </c>
      <c r="B148" s="3" t="s">
        <v>815</v>
      </c>
      <c r="C148" s="3" t="s">
        <v>816</v>
      </c>
      <c r="D148" s="149">
        <v>1069900.0299999998</v>
      </c>
      <c r="E148" s="3" t="s">
        <v>24</v>
      </c>
      <c r="F148" s="3" t="s">
        <v>473</v>
      </c>
      <c r="G148" s="3" t="s">
        <v>474</v>
      </c>
      <c r="H148" s="3">
        <v>0</v>
      </c>
      <c r="I148" s="3" t="s">
        <v>473</v>
      </c>
      <c r="J148" s="3" t="s">
        <v>473</v>
      </c>
      <c r="K148" s="3" t="s">
        <v>23</v>
      </c>
      <c r="L148" s="149" t="s">
        <v>23</v>
      </c>
      <c r="M148" s="3" t="s">
        <v>475</v>
      </c>
      <c r="N148" s="149" t="s">
        <v>475</v>
      </c>
      <c r="O148" s="149" t="s">
        <v>475</v>
      </c>
      <c r="Q148" s="3" t="s">
        <v>475</v>
      </c>
      <c r="V148" s="149" t="s">
        <v>475</v>
      </c>
      <c r="W148" s="149" t="s">
        <v>475</v>
      </c>
      <c r="X148" s="149" t="s">
        <v>475</v>
      </c>
      <c r="Y148" s="149" t="s">
        <v>475</v>
      </c>
      <c r="AB148" s="152">
        <v>0</v>
      </c>
      <c r="AC148" s="152">
        <v>0</v>
      </c>
      <c r="AD148" s="152">
        <v>0</v>
      </c>
      <c r="AE148" s="152">
        <v>0</v>
      </c>
      <c r="AF148" s="152">
        <v>0</v>
      </c>
      <c r="AK148" s="3" t="s">
        <v>475</v>
      </c>
      <c r="AL148" s="3" t="s">
        <v>475</v>
      </c>
      <c r="AM148" s="3" t="s">
        <v>475</v>
      </c>
    </row>
    <row r="149" spans="1:40" x14ac:dyDescent="0.25">
      <c r="A149" s="3">
        <v>20231231</v>
      </c>
      <c r="B149" s="3" t="s">
        <v>817</v>
      </c>
      <c r="C149" s="3" t="s">
        <v>818</v>
      </c>
      <c r="D149" s="149">
        <v>2019527.1500000001</v>
      </c>
      <c r="E149" s="3" t="s">
        <v>23</v>
      </c>
      <c r="F149" s="3" t="s">
        <v>500</v>
      </c>
      <c r="G149" s="3" t="s">
        <v>504</v>
      </c>
      <c r="H149" s="3">
        <v>1</v>
      </c>
      <c r="I149" s="3" t="s">
        <v>500</v>
      </c>
      <c r="J149" s="3">
        <v>0</v>
      </c>
      <c r="K149" s="3" t="s">
        <v>24</v>
      </c>
      <c r="L149" s="149" t="s">
        <v>23</v>
      </c>
      <c r="M149" s="3" t="s">
        <v>475</v>
      </c>
      <c r="N149" s="149" t="s">
        <v>475</v>
      </c>
      <c r="O149" s="149" t="s">
        <v>475</v>
      </c>
      <c r="Q149" s="3" t="s">
        <v>475</v>
      </c>
      <c r="V149" s="149" t="s">
        <v>475</v>
      </c>
      <c r="W149" s="149" t="s">
        <v>475</v>
      </c>
      <c r="X149" s="149" t="s">
        <v>475</v>
      </c>
      <c r="Y149" s="149" t="s">
        <v>475</v>
      </c>
      <c r="AB149" s="152">
        <v>0</v>
      </c>
      <c r="AC149" s="152">
        <v>0</v>
      </c>
      <c r="AD149" s="152">
        <v>0</v>
      </c>
      <c r="AE149" s="152">
        <v>0</v>
      </c>
      <c r="AF149" s="152">
        <v>0</v>
      </c>
      <c r="AK149" s="3" t="s">
        <v>475</v>
      </c>
      <c r="AL149" s="3" t="s">
        <v>475</v>
      </c>
      <c r="AM149" s="3" t="s">
        <v>475</v>
      </c>
    </row>
    <row r="150" spans="1:40" x14ac:dyDescent="0.25">
      <c r="A150" s="3">
        <v>20231231</v>
      </c>
      <c r="B150" s="3" t="s">
        <v>819</v>
      </c>
      <c r="C150" s="3" t="s">
        <v>820</v>
      </c>
      <c r="D150" s="149">
        <v>1433029.5</v>
      </c>
      <c r="E150" s="3" t="s">
        <v>24</v>
      </c>
      <c r="F150" s="3" t="s">
        <v>473</v>
      </c>
      <c r="G150" s="3" t="s">
        <v>474</v>
      </c>
      <c r="H150" s="3">
        <v>0</v>
      </c>
      <c r="I150" s="3" t="s">
        <v>473</v>
      </c>
      <c r="J150" s="3" t="s">
        <v>473</v>
      </c>
      <c r="K150" s="3" t="s">
        <v>23</v>
      </c>
      <c r="L150" s="149" t="s">
        <v>23</v>
      </c>
      <c r="M150" s="3" t="s">
        <v>475</v>
      </c>
      <c r="N150" s="149" t="s">
        <v>475</v>
      </c>
      <c r="O150" s="149" t="s">
        <v>475</v>
      </c>
      <c r="Q150" s="3" t="s">
        <v>475</v>
      </c>
      <c r="V150" s="149" t="s">
        <v>475</v>
      </c>
      <c r="W150" s="149" t="s">
        <v>475</v>
      </c>
      <c r="X150" s="149" t="s">
        <v>475</v>
      </c>
      <c r="Y150" s="149" t="s">
        <v>475</v>
      </c>
      <c r="AB150" s="152">
        <v>0</v>
      </c>
      <c r="AC150" s="152">
        <v>0</v>
      </c>
      <c r="AD150" s="152">
        <v>0</v>
      </c>
      <c r="AE150" s="152">
        <v>0</v>
      </c>
      <c r="AF150" s="152">
        <v>0</v>
      </c>
      <c r="AK150" s="3" t="s">
        <v>475</v>
      </c>
      <c r="AL150" s="3" t="s">
        <v>475</v>
      </c>
      <c r="AM150" s="3" t="s">
        <v>475</v>
      </c>
    </row>
    <row r="151" spans="1:40" x14ac:dyDescent="0.25">
      <c r="A151" s="3">
        <v>20231231</v>
      </c>
      <c r="B151" s="3" t="s">
        <v>821</v>
      </c>
      <c r="C151" s="3" t="s">
        <v>822</v>
      </c>
      <c r="D151" s="149">
        <v>647087.52</v>
      </c>
      <c r="E151" s="3" t="s">
        <v>24</v>
      </c>
      <c r="F151" s="3" t="s">
        <v>473</v>
      </c>
      <c r="G151" s="3" t="s">
        <v>474</v>
      </c>
      <c r="H151" s="3">
        <v>0</v>
      </c>
      <c r="I151" s="3" t="s">
        <v>473</v>
      </c>
      <c r="J151" s="3" t="s">
        <v>473</v>
      </c>
      <c r="K151" s="3" t="s">
        <v>23</v>
      </c>
      <c r="L151" s="149" t="s">
        <v>23</v>
      </c>
      <c r="M151" s="3" t="s">
        <v>475</v>
      </c>
      <c r="N151" s="149" t="s">
        <v>475</v>
      </c>
      <c r="O151" s="149" t="s">
        <v>475</v>
      </c>
      <c r="Q151" s="3" t="s">
        <v>475</v>
      </c>
      <c r="V151" s="149" t="s">
        <v>475</v>
      </c>
      <c r="W151" s="149" t="s">
        <v>475</v>
      </c>
      <c r="X151" s="149" t="s">
        <v>475</v>
      </c>
      <c r="Y151" s="149" t="s">
        <v>475</v>
      </c>
      <c r="AB151" s="152">
        <v>0</v>
      </c>
      <c r="AC151" s="152">
        <v>0</v>
      </c>
      <c r="AD151" s="152">
        <v>0</v>
      </c>
      <c r="AE151" s="152">
        <v>0</v>
      </c>
      <c r="AF151" s="152">
        <v>0</v>
      </c>
      <c r="AK151" s="3" t="s">
        <v>475</v>
      </c>
      <c r="AL151" s="3" t="s">
        <v>475</v>
      </c>
      <c r="AM151" s="3" t="s">
        <v>475</v>
      </c>
    </row>
    <row r="152" spans="1:40" x14ac:dyDescent="0.25">
      <c r="A152" s="3">
        <v>20231231</v>
      </c>
      <c r="B152" s="3" t="s">
        <v>823</v>
      </c>
      <c r="C152" s="3" t="s">
        <v>824</v>
      </c>
      <c r="D152" s="149">
        <v>5590.67</v>
      </c>
      <c r="E152" s="3" t="s">
        <v>24</v>
      </c>
      <c r="F152" s="3" t="s">
        <v>473</v>
      </c>
      <c r="G152" s="3" t="s">
        <v>474</v>
      </c>
      <c r="H152" s="3">
        <v>0</v>
      </c>
      <c r="I152" s="3" t="s">
        <v>473</v>
      </c>
      <c r="J152" s="3" t="s">
        <v>473</v>
      </c>
      <c r="K152" s="3" t="s">
        <v>23</v>
      </c>
      <c r="L152" s="149" t="s">
        <v>23</v>
      </c>
      <c r="M152" s="3" t="s">
        <v>475</v>
      </c>
      <c r="N152" s="149" t="s">
        <v>475</v>
      </c>
      <c r="O152" s="149" t="s">
        <v>475</v>
      </c>
      <c r="Q152" s="3" t="s">
        <v>475</v>
      </c>
      <c r="V152" s="149" t="s">
        <v>475</v>
      </c>
      <c r="W152" s="149" t="s">
        <v>475</v>
      </c>
      <c r="X152" s="149" t="s">
        <v>475</v>
      </c>
      <c r="Y152" s="149" t="s">
        <v>475</v>
      </c>
      <c r="AB152" s="152">
        <v>0</v>
      </c>
      <c r="AC152" s="152">
        <v>0</v>
      </c>
      <c r="AD152" s="152">
        <v>0</v>
      </c>
      <c r="AE152" s="152">
        <v>0</v>
      </c>
      <c r="AF152" s="152">
        <v>0</v>
      </c>
      <c r="AK152" s="3" t="s">
        <v>475</v>
      </c>
      <c r="AL152" s="3" t="s">
        <v>475</v>
      </c>
      <c r="AM152" s="3" t="s">
        <v>475</v>
      </c>
    </row>
    <row r="153" spans="1:40" x14ac:dyDescent="0.25">
      <c r="A153" s="3">
        <v>20231231</v>
      </c>
      <c r="B153" s="3" t="s">
        <v>825</v>
      </c>
      <c r="C153" s="3" t="s">
        <v>826</v>
      </c>
      <c r="D153" s="149">
        <v>11376712.530000001</v>
      </c>
      <c r="E153" s="3" t="s">
        <v>23</v>
      </c>
      <c r="F153" s="3" t="s">
        <v>500</v>
      </c>
      <c r="G153" s="3" t="s">
        <v>504</v>
      </c>
      <c r="H153" s="3">
        <v>1</v>
      </c>
      <c r="I153" s="3" t="s">
        <v>500</v>
      </c>
      <c r="J153" s="3">
        <v>0</v>
      </c>
      <c r="K153" s="3" t="s">
        <v>24</v>
      </c>
      <c r="L153" s="149" t="s">
        <v>23</v>
      </c>
      <c r="M153" s="3" t="s">
        <v>475</v>
      </c>
      <c r="N153" s="149" t="s">
        <v>475</v>
      </c>
      <c r="O153" s="149" t="s">
        <v>475</v>
      </c>
      <c r="Q153" s="3" t="s">
        <v>475</v>
      </c>
      <c r="V153" s="149" t="s">
        <v>475</v>
      </c>
      <c r="W153" s="149" t="s">
        <v>475</v>
      </c>
      <c r="X153" s="149" t="s">
        <v>475</v>
      </c>
      <c r="Y153" s="149" t="s">
        <v>475</v>
      </c>
      <c r="AB153" s="152">
        <v>0</v>
      </c>
      <c r="AC153" s="152">
        <v>0</v>
      </c>
      <c r="AD153" s="152">
        <v>0</v>
      </c>
      <c r="AE153" s="152">
        <v>0</v>
      </c>
      <c r="AF153" s="152">
        <v>0</v>
      </c>
      <c r="AK153" s="3" t="s">
        <v>475</v>
      </c>
      <c r="AL153" s="3" t="s">
        <v>475</v>
      </c>
      <c r="AM153" s="3" t="s">
        <v>475</v>
      </c>
    </row>
    <row r="154" spans="1:40" x14ac:dyDescent="0.25">
      <c r="A154" s="3">
        <v>20231231</v>
      </c>
      <c r="B154" s="3" t="s">
        <v>827</v>
      </c>
      <c r="C154" s="3" t="s">
        <v>828</v>
      </c>
      <c r="D154" s="149">
        <v>648784.54999999993</v>
      </c>
      <c r="E154" s="3" t="s">
        <v>24</v>
      </c>
      <c r="F154" s="3" t="s">
        <v>473</v>
      </c>
      <c r="G154" s="3" t="s">
        <v>474</v>
      </c>
      <c r="H154" s="3">
        <v>0</v>
      </c>
      <c r="I154" s="3" t="s">
        <v>473</v>
      </c>
      <c r="J154" s="3" t="s">
        <v>473</v>
      </c>
      <c r="K154" s="3" t="s">
        <v>23</v>
      </c>
      <c r="L154" s="149" t="s">
        <v>23</v>
      </c>
      <c r="M154" s="3" t="s">
        <v>475</v>
      </c>
      <c r="N154" s="149" t="s">
        <v>475</v>
      </c>
      <c r="O154" s="149" t="s">
        <v>475</v>
      </c>
      <c r="Q154" s="3" t="s">
        <v>475</v>
      </c>
      <c r="V154" s="149" t="s">
        <v>475</v>
      </c>
      <c r="W154" s="149" t="s">
        <v>475</v>
      </c>
      <c r="X154" s="149" t="s">
        <v>475</v>
      </c>
      <c r="Y154" s="149" t="s">
        <v>475</v>
      </c>
      <c r="AB154" s="152">
        <v>0</v>
      </c>
      <c r="AC154" s="152">
        <v>0</v>
      </c>
      <c r="AD154" s="152">
        <v>0</v>
      </c>
      <c r="AE154" s="152">
        <v>0</v>
      </c>
      <c r="AF154" s="152">
        <v>0</v>
      </c>
      <c r="AK154" s="3" t="s">
        <v>475</v>
      </c>
      <c r="AL154" s="3" t="s">
        <v>475</v>
      </c>
      <c r="AM154" s="3" t="s">
        <v>475</v>
      </c>
    </row>
    <row r="155" spans="1:40" x14ac:dyDescent="0.25">
      <c r="A155" s="3">
        <v>20231231</v>
      </c>
      <c r="B155" s="3" t="s">
        <v>829</v>
      </c>
      <c r="C155" s="3" t="s">
        <v>830</v>
      </c>
      <c r="D155" s="149">
        <v>3993930.49</v>
      </c>
      <c r="E155" s="3" t="s">
        <v>24</v>
      </c>
      <c r="F155" s="3" t="s">
        <v>482</v>
      </c>
      <c r="G155" s="3" t="s">
        <v>567</v>
      </c>
      <c r="H155" s="3">
        <v>0</v>
      </c>
      <c r="I155" s="3" t="s">
        <v>483</v>
      </c>
      <c r="J155" s="3" t="s">
        <v>483</v>
      </c>
      <c r="K155" s="3" t="s">
        <v>23</v>
      </c>
      <c r="L155" s="149" t="s">
        <v>23</v>
      </c>
      <c r="M155" s="3">
        <v>0</v>
      </c>
      <c r="N155" s="149">
        <v>0</v>
      </c>
      <c r="O155" s="149">
        <v>0</v>
      </c>
      <c r="Q155" s="3">
        <v>0</v>
      </c>
      <c r="V155" s="149">
        <v>0</v>
      </c>
      <c r="W155" s="149">
        <v>0</v>
      </c>
      <c r="X155" s="149">
        <v>0</v>
      </c>
      <c r="Y155" s="149">
        <v>0</v>
      </c>
      <c r="AB155" s="152">
        <v>0</v>
      </c>
      <c r="AC155" s="152">
        <v>0</v>
      </c>
      <c r="AD155" s="152">
        <v>0</v>
      </c>
      <c r="AE155" s="152">
        <v>0</v>
      </c>
      <c r="AF155" s="152">
        <v>0</v>
      </c>
      <c r="AK155" s="3" t="s">
        <v>25</v>
      </c>
      <c r="AL155" s="3" t="s">
        <v>831</v>
      </c>
      <c r="AM155" s="3" t="s">
        <v>832</v>
      </c>
      <c r="AN155" s="157" t="s">
        <v>490</v>
      </c>
    </row>
    <row r="156" spans="1:40" x14ac:dyDescent="0.25">
      <c r="A156" s="3">
        <v>20231231</v>
      </c>
      <c r="B156" s="3" t="s">
        <v>833</v>
      </c>
      <c r="C156" s="3" t="s">
        <v>834</v>
      </c>
      <c r="D156" s="149">
        <v>9738543.1899999995</v>
      </c>
      <c r="E156" s="3" t="s">
        <v>23</v>
      </c>
      <c r="F156" s="3" t="s">
        <v>500</v>
      </c>
      <c r="G156" s="3" t="s">
        <v>504</v>
      </c>
      <c r="H156" s="3">
        <v>1</v>
      </c>
      <c r="I156" s="3" t="s">
        <v>500</v>
      </c>
      <c r="J156" s="3">
        <v>0</v>
      </c>
      <c r="K156" s="3" t="s">
        <v>24</v>
      </c>
      <c r="L156" s="149" t="s">
        <v>23</v>
      </c>
      <c r="M156" s="3" t="s">
        <v>475</v>
      </c>
      <c r="N156" s="149" t="s">
        <v>475</v>
      </c>
      <c r="O156" s="149" t="s">
        <v>475</v>
      </c>
      <c r="Q156" s="3" t="s">
        <v>475</v>
      </c>
      <c r="V156" s="149" t="s">
        <v>475</v>
      </c>
      <c r="W156" s="149" t="s">
        <v>475</v>
      </c>
      <c r="X156" s="149" t="s">
        <v>475</v>
      </c>
      <c r="Y156" s="149" t="s">
        <v>475</v>
      </c>
      <c r="AB156" s="152">
        <v>0</v>
      </c>
      <c r="AC156" s="152">
        <v>0</v>
      </c>
      <c r="AD156" s="152">
        <v>0</v>
      </c>
      <c r="AE156" s="152">
        <v>0</v>
      </c>
      <c r="AF156" s="152">
        <v>0</v>
      </c>
      <c r="AK156" s="3" t="s">
        <v>475</v>
      </c>
      <c r="AL156" s="3" t="s">
        <v>475</v>
      </c>
      <c r="AM156" s="3" t="s">
        <v>475</v>
      </c>
    </row>
    <row r="157" spans="1:40" x14ac:dyDescent="0.25">
      <c r="A157" s="3">
        <v>20231231</v>
      </c>
      <c r="B157" s="3" t="s">
        <v>835</v>
      </c>
      <c r="C157" s="3" t="s">
        <v>836</v>
      </c>
      <c r="D157" s="149">
        <v>342150.11000000004</v>
      </c>
      <c r="E157" s="3" t="s">
        <v>24</v>
      </c>
      <c r="F157" s="3" t="s">
        <v>473</v>
      </c>
      <c r="G157" s="3" t="s">
        <v>474</v>
      </c>
      <c r="H157" s="3">
        <v>0</v>
      </c>
      <c r="I157" s="3" t="s">
        <v>473</v>
      </c>
      <c r="J157" s="3" t="s">
        <v>473</v>
      </c>
      <c r="K157" s="3" t="s">
        <v>23</v>
      </c>
      <c r="L157" s="149" t="s">
        <v>23</v>
      </c>
      <c r="M157" s="3" t="s">
        <v>475</v>
      </c>
      <c r="N157" s="149" t="s">
        <v>475</v>
      </c>
      <c r="O157" s="149" t="s">
        <v>475</v>
      </c>
      <c r="Q157" s="3" t="s">
        <v>475</v>
      </c>
      <c r="V157" s="149" t="s">
        <v>475</v>
      </c>
      <c r="W157" s="149" t="s">
        <v>475</v>
      </c>
      <c r="X157" s="149" t="s">
        <v>475</v>
      </c>
      <c r="Y157" s="149" t="s">
        <v>475</v>
      </c>
      <c r="AB157" s="152">
        <v>0</v>
      </c>
      <c r="AC157" s="152">
        <v>0</v>
      </c>
      <c r="AD157" s="152">
        <v>0</v>
      </c>
      <c r="AE157" s="152">
        <v>0</v>
      </c>
      <c r="AF157" s="152">
        <v>0</v>
      </c>
      <c r="AK157" s="3" t="s">
        <v>475</v>
      </c>
      <c r="AL157" s="3" t="s">
        <v>475</v>
      </c>
      <c r="AM157" s="3" t="s">
        <v>475</v>
      </c>
    </row>
    <row r="158" spans="1:40" x14ac:dyDescent="0.25">
      <c r="A158" s="3">
        <v>20231231</v>
      </c>
      <c r="B158" s="3" t="s">
        <v>837</v>
      </c>
      <c r="C158" s="3" t="s">
        <v>838</v>
      </c>
      <c r="D158" s="149">
        <v>645953.70000000007</v>
      </c>
      <c r="E158" s="3" t="s">
        <v>24</v>
      </c>
      <c r="F158" s="3" t="s">
        <v>473</v>
      </c>
      <c r="G158" s="3" t="s">
        <v>474</v>
      </c>
      <c r="H158" s="3">
        <v>0</v>
      </c>
      <c r="I158" s="3" t="s">
        <v>473</v>
      </c>
      <c r="J158" s="3" t="s">
        <v>473</v>
      </c>
      <c r="K158" s="3" t="s">
        <v>23</v>
      </c>
      <c r="L158" s="149" t="s">
        <v>23</v>
      </c>
      <c r="M158" s="3" t="s">
        <v>475</v>
      </c>
      <c r="N158" s="149" t="s">
        <v>475</v>
      </c>
      <c r="O158" s="149" t="s">
        <v>475</v>
      </c>
      <c r="Q158" s="3" t="s">
        <v>475</v>
      </c>
      <c r="V158" s="149" t="s">
        <v>475</v>
      </c>
      <c r="W158" s="149" t="s">
        <v>475</v>
      </c>
      <c r="X158" s="149" t="s">
        <v>475</v>
      </c>
      <c r="Y158" s="149" t="s">
        <v>475</v>
      </c>
      <c r="AB158" s="152">
        <v>0</v>
      </c>
      <c r="AC158" s="152">
        <v>0</v>
      </c>
      <c r="AD158" s="152">
        <v>0</v>
      </c>
      <c r="AE158" s="152">
        <v>0</v>
      </c>
      <c r="AF158" s="152">
        <v>0</v>
      </c>
      <c r="AK158" s="3" t="s">
        <v>475</v>
      </c>
      <c r="AL158" s="3" t="s">
        <v>475</v>
      </c>
      <c r="AM158" s="3" t="s">
        <v>475</v>
      </c>
    </row>
    <row r="159" spans="1:40" x14ac:dyDescent="0.25">
      <c r="A159" s="3">
        <v>20231231</v>
      </c>
      <c r="B159" s="3" t="s">
        <v>839</v>
      </c>
      <c r="C159" s="3" t="s">
        <v>840</v>
      </c>
      <c r="D159" s="149">
        <v>254470.58</v>
      </c>
      <c r="E159" s="3" t="s">
        <v>24</v>
      </c>
      <c r="F159" s="3" t="s">
        <v>482</v>
      </c>
      <c r="G159" s="3" t="s">
        <v>474</v>
      </c>
      <c r="H159" s="3">
        <v>0</v>
      </c>
      <c r="I159" s="3" t="s">
        <v>483</v>
      </c>
      <c r="J159" s="3" t="s">
        <v>483</v>
      </c>
      <c r="K159" s="3" t="s">
        <v>23</v>
      </c>
      <c r="L159" s="149" t="s">
        <v>23</v>
      </c>
      <c r="M159" s="3" t="s">
        <v>484</v>
      </c>
      <c r="N159" s="149">
        <v>0</v>
      </c>
      <c r="O159" s="149">
        <v>0</v>
      </c>
      <c r="Q159" s="3">
        <v>0</v>
      </c>
      <c r="V159" s="149">
        <v>0</v>
      </c>
      <c r="W159" s="149">
        <v>0</v>
      </c>
      <c r="X159" s="149">
        <v>0</v>
      </c>
      <c r="Y159" s="149">
        <v>0</v>
      </c>
      <c r="AB159" s="152">
        <v>0</v>
      </c>
      <c r="AC159" s="152">
        <v>0</v>
      </c>
      <c r="AD159" s="152">
        <v>0</v>
      </c>
      <c r="AE159" s="152">
        <v>0</v>
      </c>
      <c r="AF159" s="152">
        <v>0</v>
      </c>
      <c r="AK159" s="3" t="s">
        <v>25</v>
      </c>
      <c r="AL159" s="3" t="s">
        <v>841</v>
      </c>
      <c r="AM159" s="3" t="s">
        <v>475</v>
      </c>
    </row>
    <row r="160" spans="1:40" x14ac:dyDescent="0.25">
      <c r="A160" s="3">
        <v>20231231</v>
      </c>
      <c r="B160" s="3" t="s">
        <v>842</v>
      </c>
      <c r="C160" s="3" t="s">
        <v>843</v>
      </c>
      <c r="D160" s="149">
        <v>39265591.829999998</v>
      </c>
      <c r="E160" s="3" t="s">
        <v>24</v>
      </c>
      <c r="F160" s="3" t="s">
        <v>473</v>
      </c>
      <c r="G160" s="3" t="s">
        <v>474</v>
      </c>
      <c r="H160" s="3">
        <v>0</v>
      </c>
      <c r="I160" s="3" t="s">
        <v>473</v>
      </c>
      <c r="J160" s="3" t="s">
        <v>473</v>
      </c>
      <c r="K160" s="3" t="s">
        <v>23</v>
      </c>
      <c r="L160" s="149" t="s">
        <v>23</v>
      </c>
      <c r="M160" s="3" t="s">
        <v>475</v>
      </c>
      <c r="N160" s="149" t="s">
        <v>475</v>
      </c>
      <c r="O160" s="149" t="s">
        <v>475</v>
      </c>
      <c r="Q160" s="3" t="s">
        <v>475</v>
      </c>
      <c r="V160" s="149" t="s">
        <v>475</v>
      </c>
      <c r="W160" s="149" t="s">
        <v>475</v>
      </c>
      <c r="X160" s="149" t="s">
        <v>475</v>
      </c>
      <c r="Y160" s="149" t="s">
        <v>475</v>
      </c>
      <c r="AB160" s="152">
        <v>0</v>
      </c>
      <c r="AC160" s="152">
        <v>0</v>
      </c>
      <c r="AD160" s="152">
        <v>0</v>
      </c>
      <c r="AE160" s="152">
        <v>0</v>
      </c>
      <c r="AF160" s="152">
        <v>0</v>
      </c>
      <c r="AK160" s="3" t="s">
        <v>475</v>
      </c>
      <c r="AL160" s="3" t="s">
        <v>475</v>
      </c>
      <c r="AM160" s="3" t="s">
        <v>475</v>
      </c>
    </row>
    <row r="161" spans="1:39" x14ac:dyDescent="0.25">
      <c r="A161" s="3">
        <v>20231231</v>
      </c>
      <c r="B161" s="3" t="s">
        <v>844</v>
      </c>
      <c r="C161" s="3" t="s">
        <v>845</v>
      </c>
      <c r="D161" s="149">
        <v>4613430.67</v>
      </c>
      <c r="E161" s="3" t="s">
        <v>23</v>
      </c>
      <c r="F161" s="3" t="s">
        <v>500</v>
      </c>
      <c r="G161" s="3" t="s">
        <v>504</v>
      </c>
      <c r="H161" s="3">
        <v>1</v>
      </c>
      <c r="I161" s="3" t="s">
        <v>500</v>
      </c>
      <c r="J161" s="3">
        <v>0</v>
      </c>
      <c r="K161" s="3" t="s">
        <v>24</v>
      </c>
      <c r="L161" s="149" t="s">
        <v>23</v>
      </c>
      <c r="M161" s="3" t="s">
        <v>475</v>
      </c>
      <c r="N161" s="149" t="s">
        <v>475</v>
      </c>
      <c r="O161" s="149" t="s">
        <v>475</v>
      </c>
      <c r="Q161" s="3" t="s">
        <v>475</v>
      </c>
      <c r="V161" s="149" t="s">
        <v>475</v>
      </c>
      <c r="W161" s="149" t="s">
        <v>475</v>
      </c>
      <c r="X161" s="149" t="s">
        <v>475</v>
      </c>
      <c r="Y161" s="149" t="s">
        <v>475</v>
      </c>
      <c r="AB161" s="152">
        <v>0</v>
      </c>
      <c r="AC161" s="152">
        <v>0</v>
      </c>
      <c r="AD161" s="152">
        <v>0</v>
      </c>
      <c r="AE161" s="152">
        <v>0</v>
      </c>
      <c r="AF161" s="152">
        <v>0</v>
      </c>
      <c r="AK161" s="3" t="s">
        <v>475</v>
      </c>
      <c r="AL161" s="3" t="s">
        <v>475</v>
      </c>
      <c r="AM161" s="3" t="s">
        <v>475</v>
      </c>
    </row>
    <row r="162" spans="1:39" x14ac:dyDescent="0.25">
      <c r="A162" s="3">
        <v>20231231</v>
      </c>
      <c r="B162" s="3" t="s">
        <v>846</v>
      </c>
      <c r="C162" s="3" t="s">
        <v>847</v>
      </c>
      <c r="D162" s="149">
        <v>5106491.66</v>
      </c>
      <c r="E162" s="3" t="s">
        <v>23</v>
      </c>
      <c r="F162" s="3" t="s">
        <v>500</v>
      </c>
      <c r="G162" s="3" t="s">
        <v>474</v>
      </c>
      <c r="H162" s="3">
        <v>0</v>
      </c>
      <c r="I162" s="3" t="s">
        <v>500</v>
      </c>
      <c r="J162" s="3">
        <v>0</v>
      </c>
      <c r="K162" s="3" t="s">
        <v>23</v>
      </c>
      <c r="L162" s="149" t="s">
        <v>23</v>
      </c>
      <c r="M162" s="3" t="s">
        <v>475</v>
      </c>
      <c r="N162" s="149" t="s">
        <v>475</v>
      </c>
      <c r="O162" s="149" t="s">
        <v>475</v>
      </c>
      <c r="Q162" s="3" t="s">
        <v>475</v>
      </c>
      <c r="V162" s="149" t="s">
        <v>475</v>
      </c>
      <c r="W162" s="149" t="s">
        <v>475</v>
      </c>
      <c r="X162" s="149" t="s">
        <v>475</v>
      </c>
      <c r="Y162" s="149" t="s">
        <v>475</v>
      </c>
      <c r="AB162" s="152">
        <v>0</v>
      </c>
      <c r="AC162" s="152">
        <v>0</v>
      </c>
      <c r="AD162" s="152">
        <v>0</v>
      </c>
      <c r="AE162" s="152">
        <v>0</v>
      </c>
      <c r="AF162" s="152">
        <v>0</v>
      </c>
      <c r="AK162" s="3" t="s">
        <v>475</v>
      </c>
      <c r="AL162" s="3" t="s">
        <v>475</v>
      </c>
      <c r="AM162" s="3" t="s">
        <v>475</v>
      </c>
    </row>
    <row r="163" spans="1:39" x14ac:dyDescent="0.25">
      <c r="A163" s="3">
        <v>20231231</v>
      </c>
      <c r="B163" s="3" t="s">
        <v>848</v>
      </c>
      <c r="C163" s="3" t="s">
        <v>849</v>
      </c>
      <c r="D163" s="149">
        <v>2910398.3200000003</v>
      </c>
      <c r="E163" s="3" t="s">
        <v>24</v>
      </c>
      <c r="F163" s="3" t="s">
        <v>473</v>
      </c>
      <c r="G163" s="3" t="s">
        <v>474</v>
      </c>
      <c r="H163" s="3">
        <v>0</v>
      </c>
      <c r="I163" s="3" t="s">
        <v>473</v>
      </c>
      <c r="J163" s="3" t="s">
        <v>473</v>
      </c>
      <c r="K163" s="3" t="s">
        <v>23</v>
      </c>
      <c r="L163" s="149" t="s">
        <v>23</v>
      </c>
      <c r="M163" s="3" t="s">
        <v>475</v>
      </c>
      <c r="N163" s="149" t="s">
        <v>475</v>
      </c>
      <c r="O163" s="149" t="s">
        <v>475</v>
      </c>
      <c r="Q163" s="3" t="s">
        <v>475</v>
      </c>
      <c r="V163" s="149" t="s">
        <v>475</v>
      </c>
      <c r="W163" s="149" t="s">
        <v>475</v>
      </c>
      <c r="X163" s="149" t="s">
        <v>475</v>
      </c>
      <c r="Y163" s="149" t="s">
        <v>475</v>
      </c>
      <c r="AB163" s="152">
        <v>0</v>
      </c>
      <c r="AC163" s="152">
        <v>0</v>
      </c>
      <c r="AD163" s="152">
        <v>0</v>
      </c>
      <c r="AE163" s="152">
        <v>0</v>
      </c>
      <c r="AF163" s="152">
        <v>0</v>
      </c>
      <c r="AK163" s="3" t="s">
        <v>475</v>
      </c>
      <c r="AL163" s="3" t="s">
        <v>475</v>
      </c>
      <c r="AM163" s="3" t="s">
        <v>475</v>
      </c>
    </row>
    <row r="164" spans="1:39" x14ac:dyDescent="0.25">
      <c r="A164" s="3">
        <v>20231231</v>
      </c>
      <c r="B164" s="3" t="s">
        <v>850</v>
      </c>
      <c r="C164" s="3" t="s">
        <v>851</v>
      </c>
      <c r="D164" s="149">
        <v>7236048.8399999989</v>
      </c>
      <c r="E164" s="3" t="s">
        <v>24</v>
      </c>
      <c r="F164" s="3" t="s">
        <v>473</v>
      </c>
      <c r="G164" s="3" t="s">
        <v>474</v>
      </c>
      <c r="H164" s="3">
        <v>0</v>
      </c>
      <c r="I164" s="3" t="s">
        <v>473</v>
      </c>
      <c r="J164" s="3" t="s">
        <v>473</v>
      </c>
      <c r="K164" s="3" t="s">
        <v>23</v>
      </c>
      <c r="L164" s="149" t="s">
        <v>23</v>
      </c>
      <c r="M164" s="3" t="s">
        <v>475</v>
      </c>
      <c r="N164" s="149" t="s">
        <v>475</v>
      </c>
      <c r="O164" s="149" t="s">
        <v>475</v>
      </c>
      <c r="Q164" s="3" t="s">
        <v>475</v>
      </c>
      <c r="V164" s="149" t="s">
        <v>475</v>
      </c>
      <c r="W164" s="149" t="s">
        <v>475</v>
      </c>
      <c r="X164" s="149" t="s">
        <v>475</v>
      </c>
      <c r="Y164" s="149" t="s">
        <v>475</v>
      </c>
      <c r="AB164" s="152">
        <v>0</v>
      </c>
      <c r="AC164" s="152">
        <v>0</v>
      </c>
      <c r="AD164" s="152">
        <v>0</v>
      </c>
      <c r="AE164" s="152">
        <v>0</v>
      </c>
      <c r="AF164" s="152">
        <v>0</v>
      </c>
      <c r="AK164" s="3" t="s">
        <v>475</v>
      </c>
      <c r="AL164" s="3" t="s">
        <v>475</v>
      </c>
      <c r="AM164" s="3" t="s">
        <v>475</v>
      </c>
    </row>
    <row r="165" spans="1:39" x14ac:dyDescent="0.25">
      <c r="A165" s="3">
        <v>20231231</v>
      </c>
      <c r="B165" s="3" t="s">
        <v>852</v>
      </c>
      <c r="C165" s="3" t="s">
        <v>853</v>
      </c>
      <c r="D165" s="149">
        <v>4620545.8499999996</v>
      </c>
      <c r="E165" s="3" t="s">
        <v>24</v>
      </c>
      <c r="F165" s="3" t="s">
        <v>482</v>
      </c>
      <c r="G165" s="3" t="s">
        <v>474</v>
      </c>
      <c r="H165" s="3">
        <v>0</v>
      </c>
      <c r="I165" s="3" t="s">
        <v>483</v>
      </c>
      <c r="J165" s="3" t="s">
        <v>483</v>
      </c>
      <c r="K165" s="3" t="s">
        <v>23</v>
      </c>
      <c r="L165" s="149" t="s">
        <v>23</v>
      </c>
      <c r="M165" s="3" t="s">
        <v>484</v>
      </c>
      <c r="N165" s="149">
        <v>0</v>
      </c>
      <c r="O165" s="149">
        <v>0</v>
      </c>
      <c r="Q165" s="3">
        <v>0</v>
      </c>
      <c r="V165" s="149">
        <v>0</v>
      </c>
      <c r="W165" s="149">
        <v>0</v>
      </c>
      <c r="X165" s="149">
        <v>0</v>
      </c>
      <c r="Y165" s="149">
        <v>0</v>
      </c>
      <c r="AB165" s="152">
        <v>0</v>
      </c>
      <c r="AC165" s="152">
        <v>0</v>
      </c>
      <c r="AD165" s="152">
        <v>0</v>
      </c>
      <c r="AE165" s="152">
        <v>0</v>
      </c>
      <c r="AF165" s="152">
        <v>0</v>
      </c>
      <c r="AK165" s="3" t="s">
        <v>25</v>
      </c>
      <c r="AL165" s="3" t="s">
        <v>854</v>
      </c>
      <c r="AM165" s="3" t="s">
        <v>475</v>
      </c>
    </row>
    <row r="166" spans="1:39" x14ac:dyDescent="0.25">
      <c r="A166" s="3">
        <v>20231231</v>
      </c>
      <c r="B166" s="3" t="s">
        <v>855</v>
      </c>
      <c r="C166" s="3" t="s">
        <v>856</v>
      </c>
      <c r="D166" s="149">
        <v>20610389.699999999</v>
      </c>
      <c r="E166" s="3" t="s">
        <v>24</v>
      </c>
      <c r="F166" s="3" t="s">
        <v>473</v>
      </c>
      <c r="G166" s="3" t="s">
        <v>474</v>
      </c>
      <c r="H166" s="3">
        <v>0</v>
      </c>
      <c r="I166" s="3" t="s">
        <v>473</v>
      </c>
      <c r="J166" s="3" t="s">
        <v>473</v>
      </c>
      <c r="K166" s="3" t="s">
        <v>23</v>
      </c>
      <c r="L166" s="149" t="s">
        <v>23</v>
      </c>
      <c r="M166" s="3" t="s">
        <v>475</v>
      </c>
      <c r="N166" s="149" t="s">
        <v>475</v>
      </c>
      <c r="O166" s="149" t="s">
        <v>475</v>
      </c>
      <c r="Q166" s="3" t="s">
        <v>475</v>
      </c>
      <c r="V166" s="149" t="s">
        <v>475</v>
      </c>
      <c r="W166" s="149" t="s">
        <v>475</v>
      </c>
      <c r="X166" s="149" t="s">
        <v>475</v>
      </c>
      <c r="Y166" s="149" t="s">
        <v>475</v>
      </c>
      <c r="AB166" s="152">
        <v>0</v>
      </c>
      <c r="AC166" s="152">
        <v>0</v>
      </c>
      <c r="AD166" s="152">
        <v>0</v>
      </c>
      <c r="AE166" s="152">
        <v>0</v>
      </c>
      <c r="AF166" s="152">
        <v>0</v>
      </c>
      <c r="AK166" s="3" t="s">
        <v>475</v>
      </c>
      <c r="AL166" s="3" t="s">
        <v>475</v>
      </c>
      <c r="AM166" s="3" t="s">
        <v>475</v>
      </c>
    </row>
    <row r="167" spans="1:39" x14ac:dyDescent="0.25">
      <c r="A167" s="3">
        <v>20231231</v>
      </c>
      <c r="B167" s="3" t="s">
        <v>857</v>
      </c>
      <c r="C167" s="3" t="s">
        <v>858</v>
      </c>
      <c r="D167" s="149">
        <v>719411.26</v>
      </c>
      <c r="E167" s="3" t="s">
        <v>24</v>
      </c>
      <c r="F167" s="3" t="s">
        <v>482</v>
      </c>
      <c r="G167" s="3" t="s">
        <v>474</v>
      </c>
      <c r="H167" s="3">
        <v>0</v>
      </c>
      <c r="I167" s="3" t="s">
        <v>483</v>
      </c>
      <c r="J167" s="3" t="s">
        <v>483</v>
      </c>
      <c r="K167" s="3" t="s">
        <v>23</v>
      </c>
      <c r="L167" s="149" t="s">
        <v>23</v>
      </c>
      <c r="M167" s="3" t="s">
        <v>484</v>
      </c>
      <c r="N167" s="149">
        <v>0</v>
      </c>
      <c r="O167" s="149">
        <v>0</v>
      </c>
      <c r="Q167" s="3">
        <v>0</v>
      </c>
      <c r="V167" s="149">
        <v>0</v>
      </c>
      <c r="W167" s="149">
        <v>0</v>
      </c>
      <c r="X167" s="149">
        <v>0</v>
      </c>
      <c r="Y167" s="149">
        <v>0</v>
      </c>
      <c r="AB167" s="152">
        <v>0</v>
      </c>
      <c r="AC167" s="152">
        <v>0</v>
      </c>
      <c r="AD167" s="152">
        <v>0</v>
      </c>
      <c r="AE167" s="152">
        <v>0</v>
      </c>
      <c r="AF167" s="152">
        <v>0</v>
      </c>
      <c r="AK167" s="3" t="s">
        <v>25</v>
      </c>
      <c r="AL167" s="3" t="s">
        <v>859</v>
      </c>
      <c r="AM167" s="3" t="s">
        <v>475</v>
      </c>
    </row>
    <row r="168" spans="1:39" x14ac:dyDescent="0.25">
      <c r="A168" s="3">
        <v>20231231</v>
      </c>
      <c r="B168" s="3" t="s">
        <v>860</v>
      </c>
      <c r="C168" s="3" t="s">
        <v>861</v>
      </c>
      <c r="D168" s="149">
        <v>773.2</v>
      </c>
      <c r="E168" s="3" t="s">
        <v>24</v>
      </c>
      <c r="F168" s="3" t="s">
        <v>473</v>
      </c>
      <c r="G168" s="3" t="s">
        <v>474</v>
      </c>
      <c r="H168" s="3">
        <v>0</v>
      </c>
      <c r="I168" s="3" t="s">
        <v>473</v>
      </c>
      <c r="J168" s="3" t="s">
        <v>473</v>
      </c>
      <c r="K168" s="3" t="s">
        <v>23</v>
      </c>
      <c r="L168" s="149" t="s">
        <v>23</v>
      </c>
      <c r="M168" s="3" t="s">
        <v>475</v>
      </c>
      <c r="N168" s="149" t="s">
        <v>475</v>
      </c>
      <c r="O168" s="149" t="s">
        <v>475</v>
      </c>
      <c r="Q168" s="3" t="s">
        <v>475</v>
      </c>
      <c r="V168" s="149" t="s">
        <v>475</v>
      </c>
      <c r="W168" s="149" t="s">
        <v>475</v>
      </c>
      <c r="X168" s="149" t="s">
        <v>475</v>
      </c>
      <c r="Y168" s="149" t="s">
        <v>475</v>
      </c>
      <c r="AB168" s="152">
        <v>0</v>
      </c>
      <c r="AC168" s="152">
        <v>0</v>
      </c>
      <c r="AD168" s="152">
        <v>0</v>
      </c>
      <c r="AE168" s="152">
        <v>0</v>
      </c>
      <c r="AF168" s="152">
        <v>0</v>
      </c>
      <c r="AK168" s="3" t="s">
        <v>475</v>
      </c>
      <c r="AL168" s="3" t="s">
        <v>475</v>
      </c>
      <c r="AM168" s="3" t="s">
        <v>475</v>
      </c>
    </row>
    <row r="169" spans="1:39" x14ac:dyDescent="0.25">
      <c r="A169" s="3">
        <v>20231231</v>
      </c>
      <c r="B169" s="3" t="s">
        <v>862</v>
      </c>
      <c r="C169" s="3" t="s">
        <v>863</v>
      </c>
      <c r="D169" s="149">
        <v>943027.3899999999</v>
      </c>
      <c r="E169" s="3" t="s">
        <v>23</v>
      </c>
      <c r="F169" s="3" t="s">
        <v>500</v>
      </c>
      <c r="G169" s="3" t="s">
        <v>504</v>
      </c>
      <c r="H169" s="3">
        <v>1</v>
      </c>
      <c r="I169" s="3" t="s">
        <v>500</v>
      </c>
      <c r="J169" s="3">
        <v>0</v>
      </c>
      <c r="K169" s="3" t="s">
        <v>24</v>
      </c>
      <c r="L169" s="149" t="s">
        <v>23</v>
      </c>
      <c r="M169" s="3" t="s">
        <v>475</v>
      </c>
      <c r="N169" s="149" t="s">
        <v>475</v>
      </c>
      <c r="O169" s="149" t="s">
        <v>475</v>
      </c>
      <c r="Q169" s="3" t="s">
        <v>475</v>
      </c>
      <c r="V169" s="149" t="s">
        <v>475</v>
      </c>
      <c r="W169" s="149" t="s">
        <v>475</v>
      </c>
      <c r="X169" s="149" t="s">
        <v>475</v>
      </c>
      <c r="Y169" s="149" t="s">
        <v>475</v>
      </c>
      <c r="AB169" s="152">
        <v>0</v>
      </c>
      <c r="AC169" s="152">
        <v>0</v>
      </c>
      <c r="AD169" s="152">
        <v>0</v>
      </c>
      <c r="AE169" s="152">
        <v>0</v>
      </c>
      <c r="AF169" s="152">
        <v>0</v>
      </c>
      <c r="AK169" s="3" t="s">
        <v>475</v>
      </c>
      <c r="AL169" s="3" t="s">
        <v>475</v>
      </c>
      <c r="AM169" s="3" t="s">
        <v>475</v>
      </c>
    </row>
    <row r="170" spans="1:39" x14ac:dyDescent="0.25">
      <c r="A170" s="3">
        <v>20231231</v>
      </c>
      <c r="B170" s="3" t="s">
        <v>864</v>
      </c>
      <c r="C170" s="3" t="s">
        <v>865</v>
      </c>
      <c r="D170" s="149">
        <v>6335646.2699999996</v>
      </c>
      <c r="E170" s="3" t="s">
        <v>24</v>
      </c>
      <c r="F170" s="3" t="s">
        <v>473</v>
      </c>
      <c r="G170" s="3" t="s">
        <v>474</v>
      </c>
      <c r="H170" s="3">
        <v>0</v>
      </c>
      <c r="I170" s="3" t="s">
        <v>473</v>
      </c>
      <c r="J170" s="3" t="s">
        <v>473</v>
      </c>
      <c r="K170" s="3" t="s">
        <v>23</v>
      </c>
      <c r="L170" s="149" t="s">
        <v>23</v>
      </c>
      <c r="M170" s="3" t="s">
        <v>475</v>
      </c>
      <c r="N170" s="149" t="s">
        <v>475</v>
      </c>
      <c r="O170" s="149" t="s">
        <v>475</v>
      </c>
      <c r="Q170" s="3" t="s">
        <v>475</v>
      </c>
      <c r="V170" s="149" t="s">
        <v>475</v>
      </c>
      <c r="W170" s="149" t="s">
        <v>475</v>
      </c>
      <c r="X170" s="149" t="s">
        <v>475</v>
      </c>
      <c r="Y170" s="149" t="s">
        <v>475</v>
      </c>
      <c r="AB170" s="152">
        <v>0</v>
      </c>
      <c r="AC170" s="152">
        <v>0</v>
      </c>
      <c r="AD170" s="152">
        <v>0</v>
      </c>
      <c r="AE170" s="152">
        <v>0</v>
      </c>
      <c r="AF170" s="152">
        <v>0</v>
      </c>
      <c r="AK170" s="3" t="s">
        <v>475</v>
      </c>
      <c r="AL170" s="3" t="s">
        <v>475</v>
      </c>
      <c r="AM170" s="3" t="s">
        <v>475</v>
      </c>
    </row>
    <row r="171" spans="1:39" x14ac:dyDescent="0.25">
      <c r="A171" s="3">
        <v>20231231</v>
      </c>
      <c r="B171" s="3" t="s">
        <v>866</v>
      </c>
      <c r="C171" s="3" t="s">
        <v>867</v>
      </c>
      <c r="D171" s="149">
        <v>6825947.9800000004</v>
      </c>
      <c r="E171" s="3" t="s">
        <v>24</v>
      </c>
      <c r="F171" s="3" t="s">
        <v>473</v>
      </c>
      <c r="G171" s="3" t="s">
        <v>474</v>
      </c>
      <c r="H171" s="3">
        <v>0</v>
      </c>
      <c r="I171" s="3" t="s">
        <v>473</v>
      </c>
      <c r="J171" s="3" t="s">
        <v>473</v>
      </c>
      <c r="K171" s="3" t="s">
        <v>23</v>
      </c>
      <c r="L171" s="149" t="s">
        <v>23</v>
      </c>
      <c r="M171" s="3" t="s">
        <v>475</v>
      </c>
      <c r="N171" s="149" t="s">
        <v>475</v>
      </c>
      <c r="O171" s="149" t="s">
        <v>475</v>
      </c>
      <c r="Q171" s="3" t="s">
        <v>475</v>
      </c>
      <c r="V171" s="149" t="s">
        <v>475</v>
      </c>
      <c r="W171" s="149" t="s">
        <v>475</v>
      </c>
      <c r="X171" s="149" t="s">
        <v>475</v>
      </c>
      <c r="Y171" s="149" t="s">
        <v>475</v>
      </c>
      <c r="AB171" s="152">
        <v>0</v>
      </c>
      <c r="AC171" s="152">
        <v>0</v>
      </c>
      <c r="AD171" s="152">
        <v>0</v>
      </c>
      <c r="AE171" s="152">
        <v>0</v>
      </c>
      <c r="AF171" s="152">
        <v>0</v>
      </c>
      <c r="AK171" s="3" t="s">
        <v>475</v>
      </c>
      <c r="AL171" s="3" t="s">
        <v>475</v>
      </c>
      <c r="AM171" s="3" t="s">
        <v>475</v>
      </c>
    </row>
    <row r="172" spans="1:39" x14ac:dyDescent="0.25">
      <c r="A172" s="3">
        <v>20231231</v>
      </c>
      <c r="B172" s="3" t="s">
        <v>868</v>
      </c>
      <c r="C172" s="3" t="s">
        <v>869</v>
      </c>
      <c r="D172" s="149">
        <v>975298.3</v>
      </c>
      <c r="E172" s="3" t="s">
        <v>24</v>
      </c>
      <c r="F172" s="3" t="s">
        <v>473</v>
      </c>
      <c r="G172" s="3" t="s">
        <v>474</v>
      </c>
      <c r="H172" s="3">
        <v>0</v>
      </c>
      <c r="I172" s="3" t="s">
        <v>473</v>
      </c>
      <c r="J172" s="3" t="s">
        <v>473</v>
      </c>
      <c r="K172" s="3" t="s">
        <v>23</v>
      </c>
      <c r="L172" s="149" t="s">
        <v>23</v>
      </c>
      <c r="M172" s="3" t="s">
        <v>475</v>
      </c>
      <c r="N172" s="149" t="s">
        <v>475</v>
      </c>
      <c r="O172" s="149" t="s">
        <v>475</v>
      </c>
      <c r="Q172" s="3" t="s">
        <v>475</v>
      </c>
      <c r="V172" s="149" t="s">
        <v>475</v>
      </c>
      <c r="W172" s="149" t="s">
        <v>475</v>
      </c>
      <c r="X172" s="149" t="s">
        <v>475</v>
      </c>
      <c r="Y172" s="149" t="s">
        <v>475</v>
      </c>
      <c r="AB172" s="152">
        <v>0</v>
      </c>
      <c r="AC172" s="152">
        <v>0</v>
      </c>
      <c r="AD172" s="152">
        <v>0</v>
      </c>
      <c r="AE172" s="152">
        <v>0</v>
      </c>
      <c r="AF172" s="152">
        <v>0</v>
      </c>
      <c r="AK172" s="3" t="s">
        <v>475</v>
      </c>
      <c r="AL172" s="3" t="s">
        <v>475</v>
      </c>
      <c r="AM172" s="3" t="s">
        <v>475</v>
      </c>
    </row>
    <row r="173" spans="1:39" x14ac:dyDescent="0.25">
      <c r="A173" s="3">
        <v>20231231</v>
      </c>
      <c r="B173" s="3" t="s">
        <v>870</v>
      </c>
      <c r="C173" s="3" t="s">
        <v>871</v>
      </c>
      <c r="D173" s="149">
        <v>3642824.49</v>
      </c>
      <c r="E173" s="3" t="s">
        <v>23</v>
      </c>
      <c r="F173" s="3" t="s">
        <v>500</v>
      </c>
      <c r="G173" s="3" t="s">
        <v>504</v>
      </c>
      <c r="H173" s="3">
        <v>1</v>
      </c>
      <c r="I173" s="3" t="s">
        <v>500</v>
      </c>
      <c r="J173" s="3">
        <v>0</v>
      </c>
      <c r="K173" s="3" t="s">
        <v>24</v>
      </c>
      <c r="L173" s="149" t="s">
        <v>23</v>
      </c>
      <c r="M173" s="3" t="s">
        <v>475</v>
      </c>
      <c r="N173" s="149" t="s">
        <v>475</v>
      </c>
      <c r="O173" s="149" t="s">
        <v>475</v>
      </c>
      <c r="Q173" s="3" t="s">
        <v>475</v>
      </c>
      <c r="V173" s="149" t="s">
        <v>475</v>
      </c>
      <c r="W173" s="149" t="s">
        <v>475</v>
      </c>
      <c r="X173" s="149" t="s">
        <v>475</v>
      </c>
      <c r="Y173" s="149" t="s">
        <v>475</v>
      </c>
      <c r="AB173" s="152">
        <v>0</v>
      </c>
      <c r="AC173" s="152">
        <v>0</v>
      </c>
      <c r="AD173" s="152">
        <v>0</v>
      </c>
      <c r="AE173" s="152">
        <v>0</v>
      </c>
      <c r="AF173" s="152">
        <v>0</v>
      </c>
      <c r="AK173" s="3" t="s">
        <v>475</v>
      </c>
      <c r="AL173" s="3" t="s">
        <v>475</v>
      </c>
      <c r="AM173" s="3" t="s">
        <v>475</v>
      </c>
    </row>
    <row r="174" spans="1:39" x14ac:dyDescent="0.25">
      <c r="A174" s="3">
        <v>20231231</v>
      </c>
      <c r="B174" s="3" t="s">
        <v>872</v>
      </c>
      <c r="C174" s="3" t="s">
        <v>873</v>
      </c>
      <c r="D174" s="149">
        <v>1231574.67</v>
      </c>
      <c r="E174" s="3" t="s">
        <v>24</v>
      </c>
      <c r="F174" s="3" t="s">
        <v>473</v>
      </c>
      <c r="G174" s="3" t="s">
        <v>474</v>
      </c>
      <c r="H174" s="3">
        <v>0</v>
      </c>
      <c r="I174" s="3" t="s">
        <v>473</v>
      </c>
      <c r="J174" s="3" t="s">
        <v>473</v>
      </c>
      <c r="K174" s="3" t="s">
        <v>23</v>
      </c>
      <c r="L174" s="149" t="s">
        <v>23</v>
      </c>
      <c r="M174" s="3" t="s">
        <v>475</v>
      </c>
      <c r="N174" s="149" t="s">
        <v>475</v>
      </c>
      <c r="O174" s="149" t="s">
        <v>475</v>
      </c>
      <c r="Q174" s="3" t="s">
        <v>475</v>
      </c>
      <c r="V174" s="149" t="s">
        <v>475</v>
      </c>
      <c r="W174" s="149" t="s">
        <v>475</v>
      </c>
      <c r="X174" s="149" t="s">
        <v>475</v>
      </c>
      <c r="Y174" s="149" t="s">
        <v>475</v>
      </c>
      <c r="AB174" s="152">
        <v>0</v>
      </c>
      <c r="AC174" s="152">
        <v>0</v>
      </c>
      <c r="AD174" s="152">
        <v>0</v>
      </c>
      <c r="AE174" s="152">
        <v>0</v>
      </c>
      <c r="AF174" s="152">
        <v>0</v>
      </c>
      <c r="AK174" s="3" t="s">
        <v>475</v>
      </c>
      <c r="AL174" s="3" t="s">
        <v>475</v>
      </c>
      <c r="AM174" s="3" t="s">
        <v>475</v>
      </c>
    </row>
    <row r="175" spans="1:39" x14ac:dyDescent="0.25">
      <c r="A175" s="3">
        <v>20231231</v>
      </c>
      <c r="B175" s="3" t="s">
        <v>874</v>
      </c>
      <c r="C175" s="3" t="s">
        <v>875</v>
      </c>
      <c r="D175" s="149">
        <v>3789336.29</v>
      </c>
      <c r="E175" s="3" t="s">
        <v>24</v>
      </c>
      <c r="F175" s="3" t="s">
        <v>473</v>
      </c>
      <c r="G175" s="3" t="s">
        <v>474</v>
      </c>
      <c r="H175" s="3">
        <v>0</v>
      </c>
      <c r="I175" s="3" t="s">
        <v>473</v>
      </c>
      <c r="J175" s="3" t="s">
        <v>473</v>
      </c>
      <c r="K175" s="3" t="s">
        <v>23</v>
      </c>
      <c r="L175" s="149" t="s">
        <v>23</v>
      </c>
      <c r="M175" s="3" t="s">
        <v>475</v>
      </c>
      <c r="N175" s="149" t="s">
        <v>475</v>
      </c>
      <c r="O175" s="149" t="s">
        <v>475</v>
      </c>
      <c r="Q175" s="3" t="s">
        <v>475</v>
      </c>
      <c r="V175" s="149" t="s">
        <v>475</v>
      </c>
      <c r="W175" s="149" t="s">
        <v>475</v>
      </c>
      <c r="X175" s="149" t="s">
        <v>475</v>
      </c>
      <c r="Y175" s="149" t="s">
        <v>475</v>
      </c>
      <c r="AB175" s="152">
        <v>0</v>
      </c>
      <c r="AC175" s="152">
        <v>0</v>
      </c>
      <c r="AD175" s="152">
        <v>0</v>
      </c>
      <c r="AE175" s="152">
        <v>0</v>
      </c>
      <c r="AF175" s="152">
        <v>0</v>
      </c>
      <c r="AK175" s="3" t="s">
        <v>475</v>
      </c>
      <c r="AL175" s="3" t="s">
        <v>475</v>
      </c>
      <c r="AM175" s="3" t="s">
        <v>475</v>
      </c>
    </row>
    <row r="176" spans="1:39" x14ac:dyDescent="0.25">
      <c r="A176" s="3">
        <v>20231231</v>
      </c>
      <c r="B176" s="3" t="s">
        <v>876</v>
      </c>
      <c r="C176" s="3" t="s">
        <v>877</v>
      </c>
      <c r="D176" s="149">
        <v>706799.23999999987</v>
      </c>
      <c r="E176" s="3" t="s">
        <v>23</v>
      </c>
      <c r="F176" s="3" t="s">
        <v>500</v>
      </c>
      <c r="G176" s="3" t="s">
        <v>504</v>
      </c>
      <c r="H176" s="3">
        <v>1</v>
      </c>
      <c r="I176" s="3" t="s">
        <v>500</v>
      </c>
      <c r="J176" s="3">
        <v>0</v>
      </c>
      <c r="K176" s="3" t="s">
        <v>24</v>
      </c>
      <c r="L176" s="149" t="s">
        <v>23</v>
      </c>
      <c r="M176" s="3" t="s">
        <v>475</v>
      </c>
      <c r="N176" s="149" t="s">
        <v>475</v>
      </c>
      <c r="O176" s="149" t="s">
        <v>475</v>
      </c>
      <c r="Q176" s="3" t="s">
        <v>475</v>
      </c>
      <c r="V176" s="149" t="s">
        <v>475</v>
      </c>
      <c r="W176" s="149" t="s">
        <v>475</v>
      </c>
      <c r="X176" s="149" t="s">
        <v>475</v>
      </c>
      <c r="Y176" s="149" t="s">
        <v>475</v>
      </c>
      <c r="AB176" s="152">
        <v>0</v>
      </c>
      <c r="AC176" s="152">
        <v>0</v>
      </c>
      <c r="AD176" s="152">
        <v>0</v>
      </c>
      <c r="AE176" s="152">
        <v>0</v>
      </c>
      <c r="AF176" s="152">
        <v>0</v>
      </c>
      <c r="AK176" s="3" t="s">
        <v>475</v>
      </c>
      <c r="AL176" s="3" t="s">
        <v>475</v>
      </c>
      <c r="AM176" s="3" t="s">
        <v>475</v>
      </c>
    </row>
    <row r="177" spans="1:40" x14ac:dyDescent="0.25">
      <c r="A177" s="3">
        <v>20231231</v>
      </c>
      <c r="B177" s="3" t="s">
        <v>878</v>
      </c>
      <c r="C177" s="3" t="s">
        <v>879</v>
      </c>
      <c r="D177" s="149">
        <v>1392442.37</v>
      </c>
      <c r="E177" s="3" t="s">
        <v>24</v>
      </c>
      <c r="F177" s="3" t="s">
        <v>473</v>
      </c>
      <c r="G177" s="3" t="s">
        <v>474</v>
      </c>
      <c r="H177" s="3">
        <v>0</v>
      </c>
      <c r="I177" s="3" t="s">
        <v>473</v>
      </c>
      <c r="J177" s="3" t="s">
        <v>473</v>
      </c>
      <c r="K177" s="3" t="s">
        <v>23</v>
      </c>
      <c r="L177" s="149" t="s">
        <v>23</v>
      </c>
      <c r="M177" s="3" t="s">
        <v>475</v>
      </c>
      <c r="N177" s="149" t="s">
        <v>475</v>
      </c>
      <c r="O177" s="149" t="s">
        <v>475</v>
      </c>
      <c r="Q177" s="3" t="s">
        <v>475</v>
      </c>
      <c r="V177" s="149" t="s">
        <v>475</v>
      </c>
      <c r="W177" s="149" t="s">
        <v>475</v>
      </c>
      <c r="X177" s="149" t="s">
        <v>475</v>
      </c>
      <c r="Y177" s="149" t="s">
        <v>475</v>
      </c>
      <c r="AB177" s="152">
        <v>0</v>
      </c>
      <c r="AC177" s="152">
        <v>0</v>
      </c>
      <c r="AD177" s="152">
        <v>0</v>
      </c>
      <c r="AE177" s="152">
        <v>0</v>
      </c>
      <c r="AF177" s="152">
        <v>0</v>
      </c>
      <c r="AK177" s="3" t="s">
        <v>475</v>
      </c>
      <c r="AL177" s="3" t="s">
        <v>475</v>
      </c>
      <c r="AM177" s="3" t="s">
        <v>475</v>
      </c>
    </row>
    <row r="178" spans="1:40" x14ac:dyDescent="0.25">
      <c r="A178" s="3">
        <v>20231231</v>
      </c>
      <c r="B178" s="3" t="s">
        <v>880</v>
      </c>
      <c r="C178" s="3" t="s">
        <v>881</v>
      </c>
      <c r="D178" s="149">
        <v>240904.55</v>
      </c>
      <c r="E178" s="3" t="s">
        <v>24</v>
      </c>
      <c r="F178" s="3" t="s">
        <v>473</v>
      </c>
      <c r="G178" s="3" t="s">
        <v>474</v>
      </c>
      <c r="H178" s="3">
        <v>0</v>
      </c>
      <c r="I178" s="3" t="s">
        <v>473</v>
      </c>
      <c r="J178" s="3" t="s">
        <v>473</v>
      </c>
      <c r="K178" s="3" t="s">
        <v>23</v>
      </c>
      <c r="L178" s="149" t="s">
        <v>23</v>
      </c>
      <c r="M178" s="3" t="s">
        <v>475</v>
      </c>
      <c r="N178" s="149" t="s">
        <v>475</v>
      </c>
      <c r="O178" s="149" t="s">
        <v>475</v>
      </c>
      <c r="Q178" s="3" t="s">
        <v>475</v>
      </c>
      <c r="V178" s="149" t="s">
        <v>475</v>
      </c>
      <c r="W178" s="149" t="s">
        <v>475</v>
      </c>
      <c r="X178" s="149" t="s">
        <v>475</v>
      </c>
      <c r="Y178" s="149" t="s">
        <v>475</v>
      </c>
      <c r="AB178" s="152">
        <v>0</v>
      </c>
      <c r="AC178" s="152">
        <v>0</v>
      </c>
      <c r="AD178" s="152">
        <v>0</v>
      </c>
      <c r="AE178" s="152">
        <v>0</v>
      </c>
      <c r="AF178" s="152">
        <v>0</v>
      </c>
      <c r="AK178" s="3" t="s">
        <v>475</v>
      </c>
      <c r="AL178" s="3" t="s">
        <v>475</v>
      </c>
      <c r="AM178" s="3" t="s">
        <v>475</v>
      </c>
    </row>
    <row r="179" spans="1:40" x14ac:dyDescent="0.25">
      <c r="A179" s="3">
        <v>20231231</v>
      </c>
      <c r="B179" s="3" t="s">
        <v>882</v>
      </c>
      <c r="C179" s="3" t="s">
        <v>883</v>
      </c>
      <c r="D179" s="149">
        <v>152159.19999999998</v>
      </c>
      <c r="E179" s="3" t="s">
        <v>24</v>
      </c>
      <c r="F179" s="3" t="s">
        <v>473</v>
      </c>
      <c r="G179" s="3" t="s">
        <v>474</v>
      </c>
      <c r="H179" s="3">
        <v>0</v>
      </c>
      <c r="I179" s="3" t="s">
        <v>473</v>
      </c>
      <c r="J179" s="3" t="s">
        <v>473</v>
      </c>
      <c r="K179" s="3" t="s">
        <v>23</v>
      </c>
      <c r="L179" s="149" t="s">
        <v>23</v>
      </c>
      <c r="M179" s="3" t="s">
        <v>475</v>
      </c>
      <c r="N179" s="149" t="s">
        <v>475</v>
      </c>
      <c r="O179" s="149" t="s">
        <v>475</v>
      </c>
      <c r="Q179" s="3" t="s">
        <v>475</v>
      </c>
      <c r="V179" s="149" t="s">
        <v>475</v>
      </c>
      <c r="W179" s="149" t="s">
        <v>475</v>
      </c>
      <c r="X179" s="149" t="s">
        <v>475</v>
      </c>
      <c r="Y179" s="149" t="s">
        <v>475</v>
      </c>
      <c r="AB179" s="152">
        <v>0</v>
      </c>
      <c r="AC179" s="152">
        <v>0</v>
      </c>
      <c r="AD179" s="152">
        <v>0</v>
      </c>
      <c r="AE179" s="152">
        <v>0</v>
      </c>
      <c r="AF179" s="152">
        <v>0</v>
      </c>
      <c r="AK179" s="3" t="s">
        <v>475</v>
      </c>
      <c r="AL179" s="3" t="s">
        <v>475</v>
      </c>
      <c r="AM179" s="3" t="s">
        <v>475</v>
      </c>
    </row>
    <row r="180" spans="1:40" x14ac:dyDescent="0.25">
      <c r="A180" s="3">
        <v>20231231</v>
      </c>
      <c r="B180" s="3" t="s">
        <v>884</v>
      </c>
      <c r="C180" s="3" t="s">
        <v>885</v>
      </c>
      <c r="D180" s="149">
        <v>1576157.25</v>
      </c>
      <c r="E180" s="3" t="s">
        <v>24</v>
      </c>
      <c r="F180" s="3" t="s">
        <v>482</v>
      </c>
      <c r="G180" s="3" t="s">
        <v>474</v>
      </c>
      <c r="H180" s="3">
        <v>0</v>
      </c>
      <c r="I180" s="3" t="s">
        <v>483</v>
      </c>
      <c r="J180" s="3" t="s">
        <v>483</v>
      </c>
      <c r="K180" s="3" t="s">
        <v>23</v>
      </c>
      <c r="L180" s="149" t="s">
        <v>23</v>
      </c>
      <c r="M180" s="3" t="s">
        <v>487</v>
      </c>
      <c r="N180" s="149">
        <v>8.0000000000000002E-3</v>
      </c>
      <c r="O180" s="149">
        <v>8.0000000000000002E-3</v>
      </c>
      <c r="Q180" s="3">
        <v>0</v>
      </c>
      <c r="S180" s="3">
        <v>1</v>
      </c>
      <c r="V180" s="149">
        <v>0</v>
      </c>
      <c r="W180" s="149">
        <v>0</v>
      </c>
      <c r="X180" s="149">
        <v>0</v>
      </c>
      <c r="Y180" s="149">
        <v>0</v>
      </c>
      <c r="AB180" s="152">
        <v>12609.258</v>
      </c>
      <c r="AC180" s="152">
        <v>0</v>
      </c>
      <c r="AD180" s="152">
        <v>0</v>
      </c>
      <c r="AE180" s="152">
        <v>0</v>
      </c>
      <c r="AF180" s="152">
        <v>0</v>
      </c>
      <c r="AK180" s="3" t="s">
        <v>25</v>
      </c>
      <c r="AL180" s="3" t="s">
        <v>886</v>
      </c>
      <c r="AM180" s="3" t="s">
        <v>887</v>
      </c>
      <c r="AN180" s="157" t="s">
        <v>490</v>
      </c>
    </row>
    <row r="181" spans="1:40" x14ac:dyDescent="0.25">
      <c r="A181" s="3">
        <v>20231231</v>
      </c>
      <c r="B181" s="3" t="s">
        <v>888</v>
      </c>
      <c r="C181" s="3" t="s">
        <v>889</v>
      </c>
      <c r="D181" s="149">
        <v>837508.7</v>
      </c>
      <c r="E181" s="3" t="s">
        <v>24</v>
      </c>
      <c r="F181" s="3" t="s">
        <v>482</v>
      </c>
      <c r="G181" s="3" t="s">
        <v>474</v>
      </c>
      <c r="H181" s="3">
        <v>0</v>
      </c>
      <c r="I181" s="3" t="s">
        <v>483</v>
      </c>
      <c r="J181" s="3" t="s">
        <v>483</v>
      </c>
      <c r="K181" s="3" t="s">
        <v>23</v>
      </c>
      <c r="L181" s="149" t="s">
        <v>23</v>
      </c>
      <c r="M181" s="3" t="s">
        <v>484</v>
      </c>
      <c r="N181" s="149">
        <v>0</v>
      </c>
      <c r="O181" s="149">
        <v>0</v>
      </c>
      <c r="Q181" s="3">
        <v>0</v>
      </c>
      <c r="V181" s="149">
        <v>0</v>
      </c>
      <c r="W181" s="149">
        <v>0</v>
      </c>
      <c r="X181" s="149">
        <v>0</v>
      </c>
      <c r="Y181" s="149">
        <v>0</v>
      </c>
      <c r="AB181" s="152">
        <v>0</v>
      </c>
      <c r="AC181" s="152">
        <v>0</v>
      </c>
      <c r="AD181" s="152">
        <v>0</v>
      </c>
      <c r="AE181" s="152">
        <v>0</v>
      </c>
      <c r="AF181" s="152">
        <v>0</v>
      </c>
      <c r="AK181" s="3" t="s">
        <v>475</v>
      </c>
      <c r="AL181" s="3" t="s">
        <v>475</v>
      </c>
      <c r="AM181" s="3" t="s">
        <v>475</v>
      </c>
    </row>
    <row r="182" spans="1:40" x14ac:dyDescent="0.25">
      <c r="A182" s="3">
        <v>20231231</v>
      </c>
      <c r="B182" s="3" t="s">
        <v>890</v>
      </c>
      <c r="C182" s="3" t="s">
        <v>891</v>
      </c>
      <c r="D182" s="149">
        <v>384965.8</v>
      </c>
      <c r="E182" s="3" t="s">
        <v>23</v>
      </c>
      <c r="F182" s="3" t="s">
        <v>500</v>
      </c>
      <c r="G182" s="3" t="s">
        <v>790</v>
      </c>
      <c r="H182" s="3">
        <v>1</v>
      </c>
      <c r="I182" s="3" t="s">
        <v>500</v>
      </c>
      <c r="J182" s="3">
        <v>0</v>
      </c>
      <c r="K182" s="3" t="s">
        <v>24</v>
      </c>
      <c r="L182" s="149" t="s">
        <v>23</v>
      </c>
      <c r="M182" s="3" t="s">
        <v>475</v>
      </c>
      <c r="N182" s="149" t="s">
        <v>475</v>
      </c>
      <c r="O182" s="149" t="s">
        <v>475</v>
      </c>
      <c r="Q182" s="3" t="s">
        <v>475</v>
      </c>
      <c r="V182" s="149" t="s">
        <v>475</v>
      </c>
      <c r="W182" s="149" t="s">
        <v>475</v>
      </c>
      <c r="X182" s="149" t="s">
        <v>475</v>
      </c>
      <c r="Y182" s="149" t="s">
        <v>475</v>
      </c>
      <c r="AB182" s="152">
        <v>0</v>
      </c>
      <c r="AC182" s="152">
        <v>0</v>
      </c>
      <c r="AD182" s="152">
        <v>0</v>
      </c>
      <c r="AE182" s="152">
        <v>0</v>
      </c>
      <c r="AF182" s="152">
        <v>0</v>
      </c>
      <c r="AK182" s="3" t="s">
        <v>475</v>
      </c>
      <c r="AL182" s="3" t="s">
        <v>475</v>
      </c>
      <c r="AM182" s="3" t="s">
        <v>475</v>
      </c>
    </row>
    <row r="183" spans="1:40" x14ac:dyDescent="0.25">
      <c r="A183" s="3">
        <v>20231231</v>
      </c>
      <c r="B183" s="3" t="s">
        <v>892</v>
      </c>
      <c r="C183" s="3" t="s">
        <v>893</v>
      </c>
      <c r="D183" s="149">
        <v>13123856.16</v>
      </c>
      <c r="E183" s="3" t="s">
        <v>23</v>
      </c>
      <c r="F183" s="3" t="s">
        <v>500</v>
      </c>
      <c r="G183" s="3" t="s">
        <v>504</v>
      </c>
      <c r="H183" s="3">
        <v>1</v>
      </c>
      <c r="I183" s="3" t="s">
        <v>500</v>
      </c>
      <c r="J183" s="3">
        <v>0</v>
      </c>
      <c r="K183" s="3" t="s">
        <v>24</v>
      </c>
      <c r="L183" s="149" t="s">
        <v>23</v>
      </c>
      <c r="M183" s="3" t="s">
        <v>475</v>
      </c>
      <c r="N183" s="149" t="s">
        <v>475</v>
      </c>
      <c r="O183" s="149" t="s">
        <v>475</v>
      </c>
      <c r="Q183" s="3" t="s">
        <v>475</v>
      </c>
      <c r="V183" s="149" t="s">
        <v>475</v>
      </c>
      <c r="W183" s="149" t="s">
        <v>475</v>
      </c>
      <c r="X183" s="149" t="s">
        <v>475</v>
      </c>
      <c r="Y183" s="149" t="s">
        <v>475</v>
      </c>
      <c r="AB183" s="152">
        <v>0</v>
      </c>
      <c r="AC183" s="152">
        <v>0</v>
      </c>
      <c r="AD183" s="152">
        <v>0</v>
      </c>
      <c r="AE183" s="152">
        <v>0</v>
      </c>
      <c r="AF183" s="152">
        <v>0</v>
      </c>
      <c r="AK183" s="3" t="s">
        <v>475</v>
      </c>
      <c r="AL183" s="3" t="s">
        <v>475</v>
      </c>
      <c r="AM183" s="3" t="s">
        <v>475</v>
      </c>
    </row>
    <row r="184" spans="1:40" x14ac:dyDescent="0.25">
      <c r="A184" s="3">
        <v>20231231</v>
      </c>
      <c r="B184" s="3" t="s">
        <v>894</v>
      </c>
      <c r="C184" s="3" t="s">
        <v>895</v>
      </c>
      <c r="D184" s="149">
        <v>475713.6</v>
      </c>
      <c r="E184" s="3" t="s">
        <v>24</v>
      </c>
      <c r="F184" s="3" t="s">
        <v>473</v>
      </c>
      <c r="G184" s="3" t="s">
        <v>474</v>
      </c>
      <c r="H184" s="3">
        <v>0</v>
      </c>
      <c r="I184" s="3" t="s">
        <v>473</v>
      </c>
      <c r="J184" s="3" t="s">
        <v>473</v>
      </c>
      <c r="K184" s="3" t="s">
        <v>23</v>
      </c>
      <c r="L184" s="149" t="s">
        <v>23</v>
      </c>
      <c r="M184" s="3" t="s">
        <v>475</v>
      </c>
      <c r="N184" s="149" t="s">
        <v>475</v>
      </c>
      <c r="O184" s="149" t="s">
        <v>475</v>
      </c>
      <c r="Q184" s="3" t="s">
        <v>475</v>
      </c>
      <c r="V184" s="149" t="s">
        <v>475</v>
      </c>
      <c r="W184" s="149" t="s">
        <v>475</v>
      </c>
      <c r="X184" s="149" t="s">
        <v>475</v>
      </c>
      <c r="Y184" s="149" t="s">
        <v>475</v>
      </c>
      <c r="AB184" s="152">
        <v>0</v>
      </c>
      <c r="AC184" s="152">
        <v>0</v>
      </c>
      <c r="AD184" s="152">
        <v>0</v>
      </c>
      <c r="AE184" s="152">
        <v>0</v>
      </c>
      <c r="AF184" s="152">
        <v>0</v>
      </c>
      <c r="AK184" s="3" t="s">
        <v>475</v>
      </c>
      <c r="AL184" s="3" t="s">
        <v>475</v>
      </c>
      <c r="AM184" s="3" t="s">
        <v>475</v>
      </c>
    </row>
    <row r="185" spans="1:40" x14ac:dyDescent="0.25">
      <c r="A185" s="3">
        <v>20231231</v>
      </c>
      <c r="B185" s="3" t="s">
        <v>896</v>
      </c>
      <c r="C185" s="3" t="s">
        <v>897</v>
      </c>
      <c r="D185" s="149">
        <v>1149817.95</v>
      </c>
      <c r="E185" s="3" t="s">
        <v>23</v>
      </c>
      <c r="F185" s="3" t="s">
        <v>500</v>
      </c>
      <c r="G185" s="3" t="s">
        <v>474</v>
      </c>
      <c r="H185" s="3">
        <v>0</v>
      </c>
      <c r="I185" s="3" t="s">
        <v>500</v>
      </c>
      <c r="J185" s="3">
        <v>0</v>
      </c>
      <c r="K185" s="3" t="s">
        <v>23</v>
      </c>
      <c r="L185" s="149" t="s">
        <v>23</v>
      </c>
      <c r="M185" s="3" t="s">
        <v>475</v>
      </c>
      <c r="N185" s="149" t="s">
        <v>475</v>
      </c>
      <c r="O185" s="149" t="s">
        <v>475</v>
      </c>
      <c r="Q185" s="3" t="s">
        <v>475</v>
      </c>
      <c r="V185" s="149" t="s">
        <v>475</v>
      </c>
      <c r="W185" s="149" t="s">
        <v>475</v>
      </c>
      <c r="X185" s="149" t="s">
        <v>475</v>
      </c>
      <c r="Y185" s="149" t="s">
        <v>475</v>
      </c>
      <c r="AB185" s="152">
        <v>0</v>
      </c>
      <c r="AC185" s="152">
        <v>0</v>
      </c>
      <c r="AD185" s="152">
        <v>0</v>
      </c>
      <c r="AE185" s="152">
        <v>0</v>
      </c>
      <c r="AF185" s="152">
        <v>0</v>
      </c>
      <c r="AK185" s="3" t="s">
        <v>475</v>
      </c>
      <c r="AL185" s="3" t="s">
        <v>475</v>
      </c>
      <c r="AM185" s="3" t="s">
        <v>475</v>
      </c>
    </row>
    <row r="186" spans="1:40" x14ac:dyDescent="0.25">
      <c r="A186" s="3">
        <v>20231231</v>
      </c>
      <c r="B186" s="3" t="s">
        <v>898</v>
      </c>
      <c r="C186" s="3" t="s">
        <v>899</v>
      </c>
      <c r="D186" s="149">
        <v>1738038.0599999998</v>
      </c>
      <c r="E186" s="3" t="s">
        <v>24</v>
      </c>
      <c r="F186" s="3" t="s">
        <v>473</v>
      </c>
      <c r="G186" s="3" t="s">
        <v>474</v>
      </c>
      <c r="H186" s="3">
        <v>0</v>
      </c>
      <c r="I186" s="3" t="s">
        <v>473</v>
      </c>
      <c r="J186" s="3" t="s">
        <v>473</v>
      </c>
      <c r="K186" s="3" t="s">
        <v>23</v>
      </c>
      <c r="L186" s="149" t="s">
        <v>23</v>
      </c>
      <c r="M186" s="3" t="s">
        <v>475</v>
      </c>
      <c r="N186" s="149" t="s">
        <v>475</v>
      </c>
      <c r="O186" s="149" t="s">
        <v>475</v>
      </c>
      <c r="Q186" s="3" t="s">
        <v>475</v>
      </c>
      <c r="V186" s="149" t="s">
        <v>475</v>
      </c>
      <c r="W186" s="149" t="s">
        <v>475</v>
      </c>
      <c r="X186" s="149" t="s">
        <v>475</v>
      </c>
      <c r="Y186" s="149" t="s">
        <v>475</v>
      </c>
      <c r="AB186" s="152">
        <v>0</v>
      </c>
      <c r="AC186" s="152">
        <v>0</v>
      </c>
      <c r="AD186" s="152">
        <v>0</v>
      </c>
      <c r="AE186" s="152">
        <v>0</v>
      </c>
      <c r="AF186" s="152">
        <v>0</v>
      </c>
      <c r="AK186" s="3" t="s">
        <v>475</v>
      </c>
      <c r="AL186" s="3" t="s">
        <v>475</v>
      </c>
      <c r="AM186" s="3" t="s">
        <v>475</v>
      </c>
    </row>
    <row r="187" spans="1:40" x14ac:dyDescent="0.25">
      <c r="A187" s="3">
        <v>20231231</v>
      </c>
      <c r="B187" s="3" t="s">
        <v>1002</v>
      </c>
      <c r="C187" s="3" t="s">
        <v>1003</v>
      </c>
      <c r="D187" s="149">
        <v>2090263.5599999998</v>
      </c>
      <c r="E187" s="3" t="s">
        <v>23</v>
      </c>
      <c r="F187" s="3" t="s">
        <v>500</v>
      </c>
      <c r="G187" s="3" t="s">
        <v>474</v>
      </c>
      <c r="H187" s="3">
        <v>0</v>
      </c>
      <c r="I187" s="3" t="s">
        <v>500</v>
      </c>
      <c r="J187" s="3" t="s">
        <v>506</v>
      </c>
      <c r="K187" s="3" t="s">
        <v>23</v>
      </c>
      <c r="L187" s="149" t="s">
        <v>23</v>
      </c>
      <c r="M187" s="3" t="s">
        <v>487</v>
      </c>
      <c r="N187" s="149" t="s">
        <v>475</v>
      </c>
      <c r="O187" s="153">
        <v>1.03E-2</v>
      </c>
      <c r="Q187" s="157">
        <v>1.03E-2</v>
      </c>
      <c r="S187" s="157">
        <v>1</v>
      </c>
      <c r="V187" s="149" t="s">
        <v>475</v>
      </c>
      <c r="W187" s="153">
        <v>1.03E-2</v>
      </c>
      <c r="X187" s="149" t="s">
        <v>475</v>
      </c>
      <c r="Y187" s="149">
        <v>1.03E-2</v>
      </c>
      <c r="AB187" s="152">
        <v>21529.714667999997</v>
      </c>
      <c r="AC187" s="152">
        <v>21529.714667999997</v>
      </c>
      <c r="AD187" s="152">
        <v>0</v>
      </c>
      <c r="AE187" s="152">
        <v>0</v>
      </c>
      <c r="AF187" s="152">
        <v>21529.714667999997</v>
      </c>
      <c r="AK187" s="3" t="s">
        <v>22</v>
      </c>
      <c r="AL187" s="3" t="s">
        <v>910</v>
      </c>
      <c r="AM187" s="3" t="s">
        <v>911</v>
      </c>
      <c r="AN187" s="157" t="s">
        <v>490</v>
      </c>
    </row>
    <row r="188" spans="1:40" x14ac:dyDescent="0.25">
      <c r="A188" s="3">
        <v>20231231</v>
      </c>
      <c r="B188" s="3" t="s">
        <v>904</v>
      </c>
      <c r="C188" s="3" t="s">
        <v>905</v>
      </c>
      <c r="D188" s="149">
        <v>1</v>
      </c>
      <c r="E188" s="3" t="s">
        <v>23</v>
      </c>
      <c r="F188" s="3" t="s">
        <v>500</v>
      </c>
      <c r="G188" s="3" t="s">
        <v>474</v>
      </c>
      <c r="H188" s="3">
        <v>0</v>
      </c>
      <c r="I188" s="3" t="s">
        <v>500</v>
      </c>
      <c r="J188" s="3" t="s">
        <v>483</v>
      </c>
      <c r="K188" s="3" t="s">
        <v>23</v>
      </c>
      <c r="L188" s="149" t="s">
        <v>23</v>
      </c>
      <c r="M188" s="3" t="s">
        <v>475</v>
      </c>
      <c r="N188" s="149" t="s">
        <v>475</v>
      </c>
      <c r="O188" s="149" t="s">
        <v>475</v>
      </c>
      <c r="Q188" s="3" t="s">
        <v>475</v>
      </c>
      <c r="V188" s="149" t="s">
        <v>475</v>
      </c>
      <c r="W188" s="149" t="s">
        <v>475</v>
      </c>
      <c r="X188" s="149" t="s">
        <v>475</v>
      </c>
      <c r="Y188" s="149" t="s">
        <v>475</v>
      </c>
      <c r="AB188" s="152">
        <v>0</v>
      </c>
      <c r="AC188" s="152">
        <v>0</v>
      </c>
      <c r="AD188" s="152">
        <v>0</v>
      </c>
      <c r="AE188" s="152">
        <v>0</v>
      </c>
      <c r="AF188" s="152">
        <v>0</v>
      </c>
      <c r="AK188" s="3" t="s">
        <v>25</v>
      </c>
      <c r="AL188" s="3">
        <v>0</v>
      </c>
      <c r="AM188" s="3" t="s">
        <v>475</v>
      </c>
    </row>
    <row r="189" spans="1:40" x14ac:dyDescent="0.25">
      <c r="A189" s="3">
        <v>20231231</v>
      </c>
      <c r="B189" s="3" t="s">
        <v>906</v>
      </c>
      <c r="C189" s="3" t="s">
        <v>907</v>
      </c>
      <c r="D189" s="149">
        <v>2522431.1999999997</v>
      </c>
      <c r="E189" s="3" t="s">
        <v>24</v>
      </c>
      <c r="F189" s="3" t="s">
        <v>473</v>
      </c>
      <c r="G189" s="3" t="s">
        <v>474</v>
      </c>
      <c r="H189" s="3">
        <v>0</v>
      </c>
      <c r="I189" s="3" t="s">
        <v>473</v>
      </c>
      <c r="J189" s="3" t="s">
        <v>473</v>
      </c>
      <c r="K189" s="3" t="s">
        <v>23</v>
      </c>
      <c r="L189" s="149" t="s">
        <v>23</v>
      </c>
      <c r="M189" s="3" t="s">
        <v>475</v>
      </c>
      <c r="N189" s="149" t="s">
        <v>475</v>
      </c>
      <c r="O189" s="149" t="s">
        <v>475</v>
      </c>
      <c r="Q189" s="3" t="s">
        <v>475</v>
      </c>
      <c r="V189" s="149" t="s">
        <v>475</v>
      </c>
      <c r="W189" s="149" t="s">
        <v>475</v>
      </c>
      <c r="X189" s="149" t="s">
        <v>475</v>
      </c>
      <c r="Y189" s="149" t="s">
        <v>475</v>
      </c>
      <c r="AB189" s="152">
        <v>0</v>
      </c>
      <c r="AC189" s="152">
        <v>0</v>
      </c>
      <c r="AD189" s="152">
        <v>0</v>
      </c>
      <c r="AE189" s="152">
        <v>0</v>
      </c>
      <c r="AF189" s="152">
        <v>0</v>
      </c>
      <c r="AK189" s="3" t="s">
        <v>475</v>
      </c>
      <c r="AL189" s="3" t="s">
        <v>475</v>
      </c>
      <c r="AM189" s="3" t="s">
        <v>475</v>
      </c>
    </row>
    <row r="190" spans="1:40" x14ac:dyDescent="0.25">
      <c r="A190" s="3">
        <v>20231231</v>
      </c>
      <c r="B190" s="3" t="s">
        <v>908</v>
      </c>
      <c r="C190" s="3" t="s">
        <v>909</v>
      </c>
      <c r="D190" s="149">
        <v>82963.95</v>
      </c>
      <c r="E190" s="3" t="s">
        <v>24</v>
      </c>
      <c r="F190" s="3" t="s">
        <v>482</v>
      </c>
      <c r="G190" s="3" t="s">
        <v>474</v>
      </c>
      <c r="H190" s="3">
        <v>0</v>
      </c>
      <c r="I190" s="3" t="s">
        <v>483</v>
      </c>
      <c r="J190" s="3" t="s">
        <v>483</v>
      </c>
      <c r="K190" s="3" t="s">
        <v>23</v>
      </c>
      <c r="L190" s="149" t="s">
        <v>23</v>
      </c>
      <c r="M190" s="3" t="s">
        <v>487</v>
      </c>
      <c r="N190" s="149">
        <v>6.6E-3</v>
      </c>
      <c r="O190" s="153">
        <v>1.03E-2</v>
      </c>
      <c r="Q190" s="157">
        <v>1.03E-2</v>
      </c>
      <c r="S190" s="157">
        <v>1</v>
      </c>
      <c r="V190" s="149">
        <v>0</v>
      </c>
      <c r="W190" s="153">
        <v>1.03E-2</v>
      </c>
      <c r="X190" s="149">
        <v>0</v>
      </c>
      <c r="Y190" s="149">
        <v>1.03E-2</v>
      </c>
      <c r="AB190" s="152">
        <v>854.528685</v>
      </c>
      <c r="AC190" s="152">
        <v>854.528685</v>
      </c>
      <c r="AD190" s="152">
        <v>0</v>
      </c>
      <c r="AE190" s="152">
        <v>0</v>
      </c>
      <c r="AF190" s="152">
        <v>854.528685</v>
      </c>
      <c r="AK190" s="3" t="s">
        <v>25</v>
      </c>
      <c r="AL190" s="3" t="s">
        <v>910</v>
      </c>
      <c r="AM190" s="3" t="s">
        <v>911</v>
      </c>
      <c r="AN190" s="157" t="s">
        <v>490</v>
      </c>
    </row>
    <row r="191" spans="1:40" x14ac:dyDescent="0.25">
      <c r="A191" s="3">
        <v>20231231</v>
      </c>
      <c r="B191" s="3" t="s">
        <v>912</v>
      </c>
      <c r="C191" s="3" t="s">
        <v>913</v>
      </c>
      <c r="D191" s="149">
        <v>6691127.04</v>
      </c>
      <c r="E191" s="3" t="s">
        <v>24</v>
      </c>
      <c r="F191" s="3" t="s">
        <v>473</v>
      </c>
      <c r="G191" s="3" t="s">
        <v>474</v>
      </c>
      <c r="H191" s="3">
        <v>0</v>
      </c>
      <c r="I191" s="3" t="s">
        <v>473</v>
      </c>
      <c r="J191" s="3" t="s">
        <v>473</v>
      </c>
      <c r="K191" s="3" t="s">
        <v>23</v>
      </c>
      <c r="L191" s="149" t="s">
        <v>23</v>
      </c>
      <c r="M191" s="3" t="s">
        <v>475</v>
      </c>
      <c r="N191" s="149" t="s">
        <v>475</v>
      </c>
      <c r="O191" s="149" t="s">
        <v>475</v>
      </c>
      <c r="Q191" s="3" t="s">
        <v>475</v>
      </c>
      <c r="V191" s="149" t="s">
        <v>475</v>
      </c>
      <c r="W191" s="149" t="s">
        <v>475</v>
      </c>
      <c r="X191" s="149" t="s">
        <v>475</v>
      </c>
      <c r="Y191" s="149" t="s">
        <v>475</v>
      </c>
      <c r="AB191" s="152">
        <v>0</v>
      </c>
      <c r="AC191" s="152">
        <v>0</v>
      </c>
      <c r="AD191" s="152">
        <v>0</v>
      </c>
      <c r="AE191" s="152">
        <v>0</v>
      </c>
      <c r="AF191" s="152">
        <v>0</v>
      </c>
      <c r="AK191" s="3" t="s">
        <v>475</v>
      </c>
      <c r="AL191" s="3" t="s">
        <v>475</v>
      </c>
      <c r="AM191" s="3" t="s">
        <v>475</v>
      </c>
    </row>
    <row r="192" spans="1:40" x14ac:dyDescent="0.25">
      <c r="A192" s="3">
        <v>20231231</v>
      </c>
      <c r="B192" s="3" t="s">
        <v>914</v>
      </c>
      <c r="C192" s="3" t="s">
        <v>915</v>
      </c>
      <c r="D192" s="149">
        <v>31636631</v>
      </c>
      <c r="E192" s="3" t="s">
        <v>24</v>
      </c>
      <c r="F192" s="3" t="s">
        <v>473</v>
      </c>
      <c r="G192" s="3" t="s">
        <v>474</v>
      </c>
      <c r="H192" s="3">
        <v>0</v>
      </c>
      <c r="I192" s="3" t="s">
        <v>473</v>
      </c>
      <c r="J192" s="3" t="s">
        <v>473</v>
      </c>
      <c r="K192" s="3" t="s">
        <v>23</v>
      </c>
      <c r="L192" s="149" t="s">
        <v>23</v>
      </c>
      <c r="M192" s="3" t="s">
        <v>475</v>
      </c>
      <c r="N192" s="149" t="s">
        <v>475</v>
      </c>
      <c r="O192" s="149" t="s">
        <v>475</v>
      </c>
      <c r="Q192" s="3" t="s">
        <v>475</v>
      </c>
      <c r="V192" s="149" t="s">
        <v>475</v>
      </c>
      <c r="W192" s="149" t="s">
        <v>475</v>
      </c>
      <c r="X192" s="149" t="s">
        <v>475</v>
      </c>
      <c r="Y192" s="149" t="s">
        <v>475</v>
      </c>
      <c r="AB192" s="152">
        <v>0</v>
      </c>
      <c r="AC192" s="152">
        <v>0</v>
      </c>
      <c r="AD192" s="152">
        <v>0</v>
      </c>
      <c r="AE192" s="152">
        <v>0</v>
      </c>
      <c r="AF192" s="152">
        <v>0</v>
      </c>
      <c r="AK192" s="3" t="s">
        <v>475</v>
      </c>
      <c r="AL192" s="3" t="s">
        <v>475</v>
      </c>
      <c r="AM192" s="3" t="s">
        <v>475</v>
      </c>
    </row>
    <row r="193" spans="1:39" x14ac:dyDescent="0.25">
      <c r="A193" s="3">
        <v>20231231</v>
      </c>
      <c r="B193" s="3" t="s">
        <v>916</v>
      </c>
      <c r="C193" s="3" t="s">
        <v>917</v>
      </c>
      <c r="D193" s="149">
        <v>12245261.640000001</v>
      </c>
      <c r="E193" s="3" t="s">
        <v>24</v>
      </c>
      <c r="F193" s="3" t="s">
        <v>473</v>
      </c>
      <c r="G193" s="3" t="s">
        <v>474</v>
      </c>
      <c r="H193" s="3">
        <v>0</v>
      </c>
      <c r="I193" s="3" t="s">
        <v>473</v>
      </c>
      <c r="J193" s="3" t="s">
        <v>473</v>
      </c>
      <c r="K193" s="3" t="s">
        <v>23</v>
      </c>
      <c r="L193" s="149" t="s">
        <v>23</v>
      </c>
      <c r="M193" s="3" t="s">
        <v>475</v>
      </c>
      <c r="N193" s="149" t="s">
        <v>475</v>
      </c>
      <c r="O193" s="149" t="s">
        <v>475</v>
      </c>
      <c r="Q193" s="3" t="s">
        <v>475</v>
      </c>
      <c r="V193" s="149" t="s">
        <v>475</v>
      </c>
      <c r="W193" s="149" t="s">
        <v>475</v>
      </c>
      <c r="X193" s="149" t="s">
        <v>475</v>
      </c>
      <c r="Y193" s="149" t="s">
        <v>475</v>
      </c>
      <c r="AB193" s="152">
        <v>0</v>
      </c>
      <c r="AC193" s="152">
        <v>0</v>
      </c>
      <c r="AD193" s="152">
        <v>0</v>
      </c>
      <c r="AE193" s="152">
        <v>0</v>
      </c>
      <c r="AF193" s="152">
        <v>0</v>
      </c>
      <c r="AK193" s="3" t="s">
        <v>475</v>
      </c>
      <c r="AL193" s="3" t="s">
        <v>475</v>
      </c>
      <c r="AM193" s="3" t="s">
        <v>475</v>
      </c>
    </row>
    <row r="194" spans="1:39" x14ac:dyDescent="0.25">
      <c r="A194" s="3">
        <v>20231231</v>
      </c>
      <c r="B194" s="3" t="s">
        <v>918</v>
      </c>
      <c r="C194" s="3" t="s">
        <v>919</v>
      </c>
      <c r="D194" s="149">
        <v>471100.08</v>
      </c>
      <c r="E194" s="3" t="s">
        <v>24</v>
      </c>
      <c r="F194" s="3" t="s">
        <v>482</v>
      </c>
      <c r="G194" s="3" t="s">
        <v>474</v>
      </c>
      <c r="H194" s="3">
        <v>0</v>
      </c>
      <c r="I194" s="3" t="s">
        <v>483</v>
      </c>
      <c r="J194" s="3" t="s">
        <v>483</v>
      </c>
      <c r="K194" s="3" t="s">
        <v>23</v>
      </c>
      <c r="L194" s="149" t="s">
        <v>23</v>
      </c>
      <c r="M194" s="3" t="s">
        <v>484</v>
      </c>
      <c r="N194" s="149">
        <v>0</v>
      </c>
      <c r="O194" s="149">
        <v>0</v>
      </c>
      <c r="Q194" s="3">
        <v>0</v>
      </c>
      <c r="V194" s="149">
        <v>0</v>
      </c>
      <c r="W194" s="149">
        <v>0</v>
      </c>
      <c r="X194" s="149">
        <v>0</v>
      </c>
      <c r="Y194" s="149">
        <v>0</v>
      </c>
      <c r="AB194" s="152">
        <v>0</v>
      </c>
      <c r="AC194" s="152">
        <v>0</v>
      </c>
      <c r="AD194" s="152">
        <v>0</v>
      </c>
      <c r="AE194" s="152">
        <v>0</v>
      </c>
      <c r="AF194" s="152">
        <v>0</v>
      </c>
      <c r="AK194" s="3" t="s">
        <v>25</v>
      </c>
      <c r="AL194" s="3">
        <v>0</v>
      </c>
      <c r="AM194" s="3" t="s">
        <v>475</v>
      </c>
    </row>
    <row r="195" spans="1:39" x14ac:dyDescent="0.25">
      <c r="A195" s="3">
        <v>20231231</v>
      </c>
      <c r="B195" s="3" t="s">
        <v>920</v>
      </c>
      <c r="C195" s="3" t="s">
        <v>921</v>
      </c>
      <c r="D195" s="149">
        <v>2313.6999999999998</v>
      </c>
      <c r="E195" s="3" t="s">
        <v>24</v>
      </c>
      <c r="F195" s="3" t="s">
        <v>473</v>
      </c>
      <c r="G195" s="3" t="s">
        <v>474</v>
      </c>
      <c r="H195" s="3">
        <v>0</v>
      </c>
      <c r="I195" s="3" t="s">
        <v>473</v>
      </c>
      <c r="J195" s="3" t="s">
        <v>473</v>
      </c>
      <c r="K195" s="3" t="s">
        <v>23</v>
      </c>
      <c r="L195" s="149" t="s">
        <v>23</v>
      </c>
      <c r="M195" s="3" t="s">
        <v>475</v>
      </c>
      <c r="N195" s="149" t="s">
        <v>475</v>
      </c>
      <c r="O195" s="149" t="s">
        <v>475</v>
      </c>
      <c r="Q195" s="3" t="s">
        <v>475</v>
      </c>
      <c r="V195" s="149" t="s">
        <v>475</v>
      </c>
      <c r="W195" s="149" t="s">
        <v>475</v>
      </c>
      <c r="X195" s="149" t="s">
        <v>475</v>
      </c>
      <c r="Y195" s="149" t="s">
        <v>475</v>
      </c>
      <c r="AB195" s="152">
        <v>0</v>
      </c>
      <c r="AC195" s="152">
        <v>0</v>
      </c>
      <c r="AD195" s="152">
        <v>0</v>
      </c>
      <c r="AE195" s="152">
        <v>0</v>
      </c>
      <c r="AF195" s="152">
        <v>0</v>
      </c>
      <c r="AK195" s="3" t="s">
        <v>475</v>
      </c>
      <c r="AL195" s="3" t="s">
        <v>475</v>
      </c>
      <c r="AM195" s="3" t="s">
        <v>475</v>
      </c>
    </row>
    <row r="196" spans="1:39" x14ac:dyDescent="0.25">
      <c r="A196" s="3">
        <v>20231231</v>
      </c>
      <c r="B196" s="3" t="s">
        <v>922</v>
      </c>
      <c r="C196" s="3" t="s">
        <v>923</v>
      </c>
      <c r="D196" s="149">
        <v>912428.54999999993</v>
      </c>
      <c r="E196" s="3" t="s">
        <v>23</v>
      </c>
      <c r="F196" s="3" t="s">
        <v>500</v>
      </c>
      <c r="G196" s="3" t="s">
        <v>504</v>
      </c>
      <c r="H196" s="3">
        <v>1</v>
      </c>
      <c r="I196" s="3" t="s">
        <v>500</v>
      </c>
      <c r="J196" s="3">
        <v>0</v>
      </c>
      <c r="K196" s="3" t="s">
        <v>24</v>
      </c>
      <c r="L196" s="149" t="s">
        <v>23</v>
      </c>
      <c r="M196" s="3" t="s">
        <v>475</v>
      </c>
      <c r="N196" s="149" t="s">
        <v>475</v>
      </c>
      <c r="O196" s="149" t="s">
        <v>475</v>
      </c>
      <c r="Q196" s="3" t="s">
        <v>475</v>
      </c>
      <c r="V196" s="149" t="s">
        <v>475</v>
      </c>
      <c r="W196" s="149" t="s">
        <v>475</v>
      </c>
      <c r="X196" s="149" t="s">
        <v>475</v>
      </c>
      <c r="Y196" s="149" t="s">
        <v>475</v>
      </c>
      <c r="AB196" s="152">
        <v>0</v>
      </c>
      <c r="AC196" s="152">
        <v>0</v>
      </c>
      <c r="AD196" s="152">
        <v>0</v>
      </c>
      <c r="AE196" s="152">
        <v>0</v>
      </c>
      <c r="AF196" s="152">
        <v>0</v>
      </c>
      <c r="AK196" s="3" t="s">
        <v>475</v>
      </c>
      <c r="AL196" s="3" t="s">
        <v>475</v>
      </c>
      <c r="AM196" s="3" t="s">
        <v>475</v>
      </c>
    </row>
    <row r="197" spans="1:39" x14ac:dyDescent="0.25">
      <c r="A197" s="3">
        <v>20231231</v>
      </c>
      <c r="B197" s="3" t="s">
        <v>924</v>
      </c>
      <c r="C197" s="3" t="s">
        <v>925</v>
      </c>
      <c r="D197" s="149">
        <v>1407341.43</v>
      </c>
      <c r="E197" s="3" t="s">
        <v>23</v>
      </c>
      <c r="F197" s="3" t="s">
        <v>500</v>
      </c>
      <c r="G197" s="3" t="s">
        <v>504</v>
      </c>
      <c r="H197" s="3">
        <v>1</v>
      </c>
      <c r="I197" s="3" t="s">
        <v>500</v>
      </c>
      <c r="J197" s="3" t="s">
        <v>506</v>
      </c>
      <c r="K197" s="3" t="s">
        <v>24</v>
      </c>
      <c r="L197" s="149" t="s">
        <v>23</v>
      </c>
      <c r="M197" s="3" t="s">
        <v>475</v>
      </c>
      <c r="N197" s="149" t="s">
        <v>475</v>
      </c>
      <c r="O197" s="149" t="s">
        <v>475</v>
      </c>
      <c r="Q197" s="3" t="s">
        <v>475</v>
      </c>
      <c r="V197" s="149" t="s">
        <v>475</v>
      </c>
      <c r="W197" s="149" t="s">
        <v>475</v>
      </c>
      <c r="X197" s="149" t="s">
        <v>475</v>
      </c>
      <c r="Y197" s="149" t="s">
        <v>475</v>
      </c>
      <c r="AB197" s="152">
        <v>0</v>
      </c>
      <c r="AC197" s="152">
        <v>0</v>
      </c>
      <c r="AD197" s="152">
        <v>0</v>
      </c>
      <c r="AE197" s="152">
        <v>0</v>
      </c>
      <c r="AF197" s="152">
        <v>0</v>
      </c>
      <c r="AK197" s="3" t="s">
        <v>22</v>
      </c>
      <c r="AL197" s="3" t="s">
        <v>571</v>
      </c>
      <c r="AM197" s="3" t="s">
        <v>475</v>
      </c>
    </row>
    <row r="198" spans="1:39" x14ac:dyDescent="0.25">
      <c r="A198" s="3">
        <v>20231231</v>
      </c>
      <c r="B198" s="3" t="s">
        <v>926</v>
      </c>
      <c r="C198" s="3" t="s">
        <v>927</v>
      </c>
      <c r="D198" s="149">
        <v>1608.52</v>
      </c>
      <c r="E198" s="3" t="s">
        <v>24</v>
      </c>
      <c r="F198" s="3" t="s">
        <v>473</v>
      </c>
      <c r="G198" s="3" t="s">
        <v>474</v>
      </c>
      <c r="H198" s="3">
        <v>0</v>
      </c>
      <c r="I198" s="3" t="s">
        <v>473</v>
      </c>
      <c r="J198" s="3" t="s">
        <v>473</v>
      </c>
      <c r="K198" s="3" t="s">
        <v>23</v>
      </c>
      <c r="L198" s="149" t="s">
        <v>23</v>
      </c>
      <c r="M198" s="3" t="s">
        <v>475</v>
      </c>
      <c r="N198" s="149" t="s">
        <v>475</v>
      </c>
      <c r="O198" s="149" t="s">
        <v>475</v>
      </c>
      <c r="Q198" s="3" t="s">
        <v>475</v>
      </c>
      <c r="V198" s="149" t="s">
        <v>475</v>
      </c>
      <c r="W198" s="149" t="s">
        <v>475</v>
      </c>
      <c r="X198" s="149" t="s">
        <v>475</v>
      </c>
      <c r="Y198" s="149" t="s">
        <v>475</v>
      </c>
      <c r="AB198" s="152">
        <v>0</v>
      </c>
      <c r="AC198" s="152">
        <v>0</v>
      </c>
      <c r="AD198" s="152">
        <v>0</v>
      </c>
      <c r="AE198" s="152">
        <v>0</v>
      </c>
      <c r="AF198" s="152">
        <v>0</v>
      </c>
      <c r="AK198" s="3" t="s">
        <v>475</v>
      </c>
      <c r="AL198" s="3" t="s">
        <v>475</v>
      </c>
      <c r="AM198" s="3" t="s">
        <v>475</v>
      </c>
    </row>
    <row r="199" spans="1:39" x14ac:dyDescent="0.25">
      <c r="A199" s="3">
        <v>20231231</v>
      </c>
      <c r="B199" s="3" t="s">
        <v>928</v>
      </c>
      <c r="C199" s="3" t="s">
        <v>929</v>
      </c>
      <c r="D199" s="149">
        <v>24441297.940000001</v>
      </c>
      <c r="E199" s="3" t="s">
        <v>23</v>
      </c>
      <c r="F199" s="3" t="s">
        <v>500</v>
      </c>
      <c r="G199" s="3" t="s">
        <v>504</v>
      </c>
      <c r="H199" s="3">
        <v>1</v>
      </c>
      <c r="I199" s="3" t="s">
        <v>500</v>
      </c>
      <c r="J199" s="3" t="s">
        <v>506</v>
      </c>
      <c r="K199" s="3" t="s">
        <v>24</v>
      </c>
      <c r="L199" s="149" t="s">
        <v>23</v>
      </c>
      <c r="M199" s="3" t="s">
        <v>475</v>
      </c>
      <c r="N199" s="149" t="s">
        <v>475</v>
      </c>
      <c r="O199" s="149" t="s">
        <v>475</v>
      </c>
      <c r="Q199" s="3" t="s">
        <v>475</v>
      </c>
      <c r="V199" s="149" t="s">
        <v>475</v>
      </c>
      <c r="W199" s="149" t="s">
        <v>475</v>
      </c>
      <c r="X199" s="149" t="s">
        <v>475</v>
      </c>
      <c r="Y199" s="149" t="s">
        <v>475</v>
      </c>
      <c r="AB199" s="152">
        <v>0</v>
      </c>
      <c r="AC199" s="152">
        <v>0</v>
      </c>
      <c r="AD199" s="152">
        <v>0</v>
      </c>
      <c r="AE199" s="152">
        <v>0</v>
      </c>
      <c r="AF199" s="152">
        <v>0</v>
      </c>
      <c r="AK199" s="3" t="s">
        <v>22</v>
      </c>
      <c r="AL199" s="3" t="s">
        <v>672</v>
      </c>
      <c r="AM199" s="3" t="s">
        <v>475</v>
      </c>
    </row>
    <row r="200" spans="1:39" x14ac:dyDescent="0.25">
      <c r="A200" s="3">
        <v>20231231</v>
      </c>
      <c r="B200" s="3" t="s">
        <v>930</v>
      </c>
      <c r="C200" s="3" t="s">
        <v>931</v>
      </c>
      <c r="D200" s="149">
        <v>709505.1</v>
      </c>
      <c r="E200" s="3" t="s">
        <v>24</v>
      </c>
      <c r="F200" s="3" t="s">
        <v>482</v>
      </c>
      <c r="G200" s="3" t="s">
        <v>474</v>
      </c>
      <c r="H200" s="3">
        <v>0</v>
      </c>
      <c r="I200" s="3" t="s">
        <v>483</v>
      </c>
      <c r="J200" s="3" t="s">
        <v>483</v>
      </c>
      <c r="K200" s="3" t="s">
        <v>23</v>
      </c>
      <c r="L200" s="149" t="s">
        <v>23</v>
      </c>
      <c r="M200" s="3" t="s">
        <v>487</v>
      </c>
      <c r="N200" s="149">
        <v>0.185</v>
      </c>
      <c r="O200" s="149">
        <v>0.185</v>
      </c>
      <c r="Q200" s="3">
        <v>5.0000000000000001E-3</v>
      </c>
      <c r="S200" s="3">
        <v>1</v>
      </c>
      <c r="V200" s="149">
        <v>5.0000000000000001E-3</v>
      </c>
      <c r="W200" s="149">
        <v>0</v>
      </c>
      <c r="X200" s="149">
        <v>5.0000000000000001E-3</v>
      </c>
      <c r="Y200" s="149">
        <v>0</v>
      </c>
      <c r="AB200" s="152">
        <v>131258.44349999999</v>
      </c>
      <c r="AC200" s="152">
        <v>3547.5254999999997</v>
      </c>
      <c r="AD200" s="152">
        <v>0</v>
      </c>
      <c r="AE200" s="152">
        <v>3547.5254999999997</v>
      </c>
      <c r="AF200" s="152">
        <v>0</v>
      </c>
      <c r="AK200" s="3" t="s">
        <v>25</v>
      </c>
      <c r="AL200" s="3" t="s">
        <v>932</v>
      </c>
      <c r="AM200" s="3" t="s">
        <v>475</v>
      </c>
    </row>
    <row r="201" spans="1:39" x14ac:dyDescent="0.25">
      <c r="A201" s="3">
        <v>20231231</v>
      </c>
      <c r="B201" s="3" t="s">
        <v>933</v>
      </c>
      <c r="C201" s="3" t="s">
        <v>934</v>
      </c>
      <c r="D201" s="149">
        <v>759552.05</v>
      </c>
      <c r="E201" s="3" t="s">
        <v>23</v>
      </c>
      <c r="F201" s="3" t="s">
        <v>500</v>
      </c>
      <c r="G201" s="3" t="s">
        <v>474</v>
      </c>
      <c r="H201" s="3">
        <v>0</v>
      </c>
      <c r="I201" s="3" t="s">
        <v>500</v>
      </c>
      <c r="J201" s="3">
        <v>0</v>
      </c>
      <c r="K201" s="3" t="s">
        <v>23</v>
      </c>
      <c r="L201" s="149" t="s">
        <v>23</v>
      </c>
      <c r="M201" s="3" t="s">
        <v>475</v>
      </c>
      <c r="N201" s="149" t="s">
        <v>475</v>
      </c>
      <c r="O201" s="149" t="s">
        <v>475</v>
      </c>
      <c r="Q201" s="3" t="s">
        <v>475</v>
      </c>
      <c r="V201" s="149" t="s">
        <v>475</v>
      </c>
      <c r="W201" s="149" t="s">
        <v>475</v>
      </c>
      <c r="X201" s="149" t="s">
        <v>475</v>
      </c>
      <c r="Y201" s="149" t="s">
        <v>475</v>
      </c>
      <c r="AB201" s="152">
        <v>0</v>
      </c>
      <c r="AC201" s="152">
        <v>0</v>
      </c>
      <c r="AD201" s="152">
        <v>0</v>
      </c>
      <c r="AE201" s="152">
        <v>0</v>
      </c>
      <c r="AF201" s="152">
        <v>0</v>
      </c>
      <c r="AK201" s="3" t="s">
        <v>475</v>
      </c>
      <c r="AL201" s="3" t="s">
        <v>475</v>
      </c>
      <c r="AM201" s="3" t="s">
        <v>475</v>
      </c>
    </row>
    <row r="202" spans="1:39" x14ac:dyDescent="0.25">
      <c r="A202" s="3">
        <v>20231231</v>
      </c>
      <c r="B202" s="3" t="s">
        <v>935</v>
      </c>
      <c r="C202" s="3" t="s">
        <v>936</v>
      </c>
      <c r="D202" s="149">
        <v>2099567.0099999998</v>
      </c>
      <c r="E202" s="3" t="s">
        <v>24</v>
      </c>
      <c r="F202" s="3" t="s">
        <v>482</v>
      </c>
      <c r="G202" s="3" t="s">
        <v>474</v>
      </c>
      <c r="H202" s="3">
        <v>0</v>
      </c>
      <c r="I202" s="3" t="s">
        <v>483</v>
      </c>
      <c r="J202" s="3" t="s">
        <v>483</v>
      </c>
      <c r="K202" s="3" t="s">
        <v>23</v>
      </c>
      <c r="L202" s="149" t="s">
        <v>23</v>
      </c>
      <c r="M202" s="3" t="s">
        <v>484</v>
      </c>
      <c r="N202" s="149">
        <v>0</v>
      </c>
      <c r="O202" s="149">
        <v>0</v>
      </c>
      <c r="Q202" s="3">
        <v>0</v>
      </c>
      <c r="V202" s="149">
        <v>0</v>
      </c>
      <c r="W202" s="149">
        <v>0</v>
      </c>
      <c r="X202" s="149">
        <v>0</v>
      </c>
      <c r="Y202" s="149">
        <v>0</v>
      </c>
      <c r="AB202" s="152">
        <v>0</v>
      </c>
      <c r="AC202" s="152">
        <v>0</v>
      </c>
      <c r="AD202" s="152">
        <v>0</v>
      </c>
      <c r="AE202" s="152">
        <v>0</v>
      </c>
      <c r="AF202" s="152">
        <v>0</v>
      </c>
      <c r="AK202" s="3" t="s">
        <v>25</v>
      </c>
      <c r="AL202" s="3" t="s">
        <v>937</v>
      </c>
      <c r="AM202" s="3" t="s">
        <v>475</v>
      </c>
    </row>
    <row r="203" spans="1:39" x14ac:dyDescent="0.25">
      <c r="A203" s="3">
        <v>20231231</v>
      </c>
      <c r="B203" s="3" t="s">
        <v>938</v>
      </c>
      <c r="C203" s="3" t="s">
        <v>939</v>
      </c>
      <c r="D203" s="149">
        <v>36280466.880000003</v>
      </c>
      <c r="E203" s="3" t="s">
        <v>23</v>
      </c>
      <c r="F203" s="3" t="s">
        <v>500</v>
      </c>
      <c r="G203" s="3" t="s">
        <v>504</v>
      </c>
      <c r="H203" s="3">
        <v>1</v>
      </c>
      <c r="I203" s="3" t="s">
        <v>500</v>
      </c>
      <c r="J203" s="3">
        <v>0</v>
      </c>
      <c r="K203" s="3" t="s">
        <v>24</v>
      </c>
      <c r="L203" s="149" t="s">
        <v>23</v>
      </c>
      <c r="M203" s="3" t="s">
        <v>475</v>
      </c>
      <c r="N203" s="149" t="s">
        <v>475</v>
      </c>
      <c r="O203" s="149" t="s">
        <v>475</v>
      </c>
      <c r="Q203" s="3" t="s">
        <v>475</v>
      </c>
      <c r="V203" s="149" t="s">
        <v>475</v>
      </c>
      <c r="W203" s="149" t="s">
        <v>475</v>
      </c>
      <c r="X203" s="149" t="s">
        <v>475</v>
      </c>
      <c r="Y203" s="149" t="s">
        <v>475</v>
      </c>
      <c r="AB203" s="152">
        <v>0</v>
      </c>
      <c r="AC203" s="152">
        <v>0</v>
      </c>
      <c r="AD203" s="152">
        <v>0</v>
      </c>
      <c r="AE203" s="152">
        <v>0</v>
      </c>
      <c r="AF203" s="152">
        <v>0</v>
      </c>
      <c r="AK203" s="3" t="s">
        <v>475</v>
      </c>
      <c r="AL203" s="3" t="s">
        <v>475</v>
      </c>
      <c r="AM203" s="3" t="s">
        <v>475</v>
      </c>
    </row>
    <row r="204" spans="1:39" x14ac:dyDescent="0.25">
      <c r="A204" s="3">
        <v>20231231</v>
      </c>
      <c r="B204" s="3" t="s">
        <v>940</v>
      </c>
      <c r="C204" s="3" t="s">
        <v>941</v>
      </c>
      <c r="D204" s="149">
        <v>15988262.399999999</v>
      </c>
      <c r="E204" s="3" t="s">
        <v>24</v>
      </c>
      <c r="F204" s="3" t="s">
        <v>473</v>
      </c>
      <c r="G204" s="3" t="s">
        <v>474</v>
      </c>
      <c r="H204" s="3">
        <v>0</v>
      </c>
      <c r="I204" s="3" t="s">
        <v>473</v>
      </c>
      <c r="J204" s="3" t="s">
        <v>473</v>
      </c>
      <c r="K204" s="3" t="s">
        <v>23</v>
      </c>
      <c r="L204" s="149" t="s">
        <v>23</v>
      </c>
      <c r="M204" s="3" t="s">
        <v>475</v>
      </c>
      <c r="N204" s="149" t="s">
        <v>475</v>
      </c>
      <c r="O204" s="149" t="s">
        <v>475</v>
      </c>
      <c r="Q204" s="3" t="s">
        <v>475</v>
      </c>
      <c r="V204" s="149" t="s">
        <v>475</v>
      </c>
      <c r="W204" s="149" t="s">
        <v>475</v>
      </c>
      <c r="X204" s="149" t="s">
        <v>475</v>
      </c>
      <c r="Y204" s="149" t="s">
        <v>475</v>
      </c>
      <c r="AB204" s="152">
        <v>0</v>
      </c>
      <c r="AC204" s="152">
        <v>0</v>
      </c>
      <c r="AD204" s="152">
        <v>0</v>
      </c>
      <c r="AE204" s="152">
        <v>0</v>
      </c>
      <c r="AF204" s="152">
        <v>0</v>
      </c>
      <c r="AK204" s="3" t="s">
        <v>475</v>
      </c>
      <c r="AL204" s="3" t="s">
        <v>475</v>
      </c>
      <c r="AM204" s="3" t="s">
        <v>475</v>
      </c>
    </row>
    <row r="205" spans="1:39" x14ac:dyDescent="0.25">
      <c r="A205" s="3">
        <v>20231231</v>
      </c>
      <c r="B205" s="3" t="s">
        <v>942</v>
      </c>
      <c r="C205" s="3" t="s">
        <v>943</v>
      </c>
      <c r="D205" s="149">
        <v>187511.42</v>
      </c>
      <c r="E205" s="3" t="s">
        <v>24</v>
      </c>
      <c r="F205" s="3" t="s">
        <v>473</v>
      </c>
      <c r="G205" s="3" t="s">
        <v>474</v>
      </c>
      <c r="H205" s="3">
        <v>0</v>
      </c>
      <c r="I205" s="3" t="s">
        <v>473</v>
      </c>
      <c r="J205" s="3" t="s">
        <v>473</v>
      </c>
      <c r="K205" s="3" t="s">
        <v>23</v>
      </c>
      <c r="L205" s="149" t="s">
        <v>23</v>
      </c>
      <c r="M205" s="3" t="s">
        <v>475</v>
      </c>
      <c r="N205" s="149" t="s">
        <v>475</v>
      </c>
      <c r="O205" s="149" t="s">
        <v>475</v>
      </c>
      <c r="Q205" s="3" t="s">
        <v>475</v>
      </c>
      <c r="V205" s="149" t="s">
        <v>475</v>
      </c>
      <c r="W205" s="149" t="s">
        <v>475</v>
      </c>
      <c r="X205" s="149" t="s">
        <v>475</v>
      </c>
      <c r="Y205" s="149" t="s">
        <v>475</v>
      </c>
      <c r="AB205" s="152">
        <v>0</v>
      </c>
      <c r="AC205" s="152">
        <v>0</v>
      </c>
      <c r="AD205" s="152">
        <v>0</v>
      </c>
      <c r="AE205" s="152">
        <v>0</v>
      </c>
      <c r="AF205" s="152">
        <v>0</v>
      </c>
      <c r="AK205" s="3" t="s">
        <v>475</v>
      </c>
      <c r="AL205" s="3" t="s">
        <v>475</v>
      </c>
      <c r="AM205" s="3" t="s">
        <v>475</v>
      </c>
    </row>
    <row r="206" spans="1:39" x14ac:dyDescent="0.25">
      <c r="A206" s="3">
        <v>20231231</v>
      </c>
      <c r="B206" s="3" t="s">
        <v>944</v>
      </c>
      <c r="C206" s="3" t="s">
        <v>945</v>
      </c>
      <c r="D206" s="149">
        <v>666434.18999999994</v>
      </c>
      <c r="E206" s="3" t="s">
        <v>24</v>
      </c>
      <c r="F206" s="3" t="s">
        <v>482</v>
      </c>
      <c r="G206" s="3" t="s">
        <v>474</v>
      </c>
      <c r="H206" s="3">
        <v>0</v>
      </c>
      <c r="I206" s="3" t="s">
        <v>483</v>
      </c>
      <c r="J206" s="3" t="s">
        <v>483</v>
      </c>
      <c r="K206" s="3" t="s">
        <v>23</v>
      </c>
      <c r="L206" s="149" t="s">
        <v>23</v>
      </c>
      <c r="M206" s="3" t="s">
        <v>484</v>
      </c>
      <c r="N206" s="149">
        <v>0</v>
      </c>
      <c r="O206" s="149">
        <v>0</v>
      </c>
      <c r="Q206" s="3">
        <v>0</v>
      </c>
      <c r="V206" s="149">
        <v>0</v>
      </c>
      <c r="W206" s="149">
        <v>0</v>
      </c>
      <c r="X206" s="149">
        <v>0</v>
      </c>
      <c r="Y206" s="149">
        <v>0</v>
      </c>
      <c r="AB206" s="152">
        <v>0</v>
      </c>
      <c r="AC206" s="152">
        <v>0</v>
      </c>
      <c r="AD206" s="152">
        <v>0</v>
      </c>
      <c r="AE206" s="152">
        <v>0</v>
      </c>
      <c r="AF206" s="152">
        <v>0</v>
      </c>
      <c r="AK206" s="3" t="s">
        <v>25</v>
      </c>
      <c r="AL206" s="3" t="s">
        <v>946</v>
      </c>
      <c r="AM206" s="3" t="s">
        <v>475</v>
      </c>
    </row>
    <row r="207" spans="1:39" x14ac:dyDescent="0.25">
      <c r="A207" s="3">
        <v>20231231</v>
      </c>
      <c r="B207" s="3" t="s">
        <v>947</v>
      </c>
      <c r="C207" s="3" t="s">
        <v>948</v>
      </c>
      <c r="D207" s="149">
        <v>7398113.8199999994</v>
      </c>
      <c r="E207" s="3" t="s">
        <v>23</v>
      </c>
      <c r="F207" s="3" t="s">
        <v>500</v>
      </c>
      <c r="G207" s="3" t="s">
        <v>504</v>
      </c>
      <c r="H207" s="3">
        <v>1</v>
      </c>
      <c r="I207" s="3" t="s">
        <v>500</v>
      </c>
      <c r="J207" s="3">
        <v>0</v>
      </c>
      <c r="K207" s="3" t="s">
        <v>24</v>
      </c>
      <c r="L207" s="149" t="s">
        <v>23</v>
      </c>
      <c r="M207" s="3" t="s">
        <v>475</v>
      </c>
      <c r="N207" s="149" t="s">
        <v>475</v>
      </c>
      <c r="O207" s="149" t="s">
        <v>475</v>
      </c>
      <c r="Q207" s="3" t="s">
        <v>475</v>
      </c>
      <c r="V207" s="149" t="s">
        <v>475</v>
      </c>
      <c r="W207" s="149" t="s">
        <v>475</v>
      </c>
      <c r="X207" s="149" t="s">
        <v>475</v>
      </c>
      <c r="Y207" s="149" t="s">
        <v>475</v>
      </c>
      <c r="AB207" s="152">
        <v>0</v>
      </c>
      <c r="AC207" s="152">
        <v>0</v>
      </c>
      <c r="AD207" s="152">
        <v>0</v>
      </c>
      <c r="AE207" s="152">
        <v>0</v>
      </c>
      <c r="AF207" s="152">
        <v>0</v>
      </c>
      <c r="AK207" s="3" t="s">
        <v>475</v>
      </c>
      <c r="AL207" s="3" t="s">
        <v>475</v>
      </c>
      <c r="AM207" s="3" t="s">
        <v>475</v>
      </c>
    </row>
    <row r="208" spans="1:39" x14ac:dyDescent="0.25">
      <c r="A208" s="3">
        <v>20231231</v>
      </c>
      <c r="B208" s="3" t="s">
        <v>949</v>
      </c>
      <c r="C208" s="3" t="s">
        <v>950</v>
      </c>
      <c r="D208" s="149">
        <v>2125063.92</v>
      </c>
      <c r="E208" s="3" t="s">
        <v>24</v>
      </c>
      <c r="F208" s="3" t="s">
        <v>482</v>
      </c>
      <c r="G208" s="3" t="s">
        <v>474</v>
      </c>
      <c r="H208" s="3">
        <v>0</v>
      </c>
      <c r="I208" s="3" t="s">
        <v>483</v>
      </c>
      <c r="J208" s="3" t="s">
        <v>483</v>
      </c>
      <c r="K208" s="3" t="s">
        <v>23</v>
      </c>
      <c r="L208" s="149" t="s">
        <v>23</v>
      </c>
      <c r="M208" s="3" t="s">
        <v>487</v>
      </c>
      <c r="N208" s="149">
        <v>8.900000000000001E-2</v>
      </c>
      <c r="O208" s="149">
        <v>8.900000000000001E-2</v>
      </c>
      <c r="Q208" s="3">
        <v>2.7999999999999997E-2</v>
      </c>
      <c r="S208" s="3">
        <v>1</v>
      </c>
      <c r="V208" s="149">
        <v>0</v>
      </c>
      <c r="W208" s="149">
        <v>0</v>
      </c>
      <c r="X208" s="149">
        <v>0</v>
      </c>
      <c r="Y208" s="149">
        <v>0</v>
      </c>
      <c r="AB208" s="152">
        <v>189130.68888</v>
      </c>
      <c r="AC208" s="152">
        <v>59501.789759999992</v>
      </c>
      <c r="AD208" s="152">
        <v>0</v>
      </c>
      <c r="AE208" s="152">
        <v>0</v>
      </c>
      <c r="AF208" s="152">
        <v>0</v>
      </c>
      <c r="AK208" s="3" t="s">
        <v>25</v>
      </c>
      <c r="AL208" s="3" t="s">
        <v>951</v>
      </c>
      <c r="AM208" s="3" t="s">
        <v>475</v>
      </c>
    </row>
    <row r="209" spans="1:39" x14ac:dyDescent="0.25">
      <c r="A209" s="3">
        <v>20231231</v>
      </c>
      <c r="B209" s="3" t="s">
        <v>952</v>
      </c>
      <c r="C209" s="3" t="s">
        <v>953</v>
      </c>
      <c r="D209" s="149">
        <v>3074479.9499999997</v>
      </c>
      <c r="E209" s="3" t="s">
        <v>24</v>
      </c>
      <c r="F209" s="3" t="s">
        <v>482</v>
      </c>
      <c r="G209" s="3" t="s">
        <v>474</v>
      </c>
      <c r="H209" s="3">
        <v>0</v>
      </c>
      <c r="I209" s="3" t="s">
        <v>483</v>
      </c>
      <c r="J209" s="3" t="s">
        <v>483</v>
      </c>
      <c r="K209" s="3" t="s">
        <v>23</v>
      </c>
      <c r="L209" s="149" t="s">
        <v>23</v>
      </c>
      <c r="M209" s="3">
        <v>0</v>
      </c>
      <c r="N209" s="149">
        <v>0</v>
      </c>
      <c r="O209" s="149">
        <v>0</v>
      </c>
      <c r="Q209" s="3">
        <v>0</v>
      </c>
      <c r="V209" s="149">
        <v>0</v>
      </c>
      <c r="W209" s="149">
        <v>0</v>
      </c>
      <c r="X209" s="149">
        <v>0</v>
      </c>
      <c r="Y209" s="149">
        <v>0</v>
      </c>
      <c r="AB209" s="152">
        <v>0</v>
      </c>
      <c r="AC209" s="152">
        <v>0</v>
      </c>
      <c r="AD209" s="152">
        <v>0</v>
      </c>
      <c r="AE209" s="152">
        <v>0</v>
      </c>
      <c r="AF209" s="152">
        <v>0</v>
      </c>
      <c r="AK209" s="3" t="s">
        <v>25</v>
      </c>
      <c r="AL209" s="3" t="s">
        <v>954</v>
      </c>
      <c r="AM209" s="3" t="s">
        <v>475</v>
      </c>
    </row>
    <row r="210" spans="1:39" x14ac:dyDescent="0.25">
      <c r="A210" s="3">
        <v>20231231</v>
      </c>
      <c r="B210" s="3" t="s">
        <v>955</v>
      </c>
      <c r="C210" s="3" t="s">
        <v>956</v>
      </c>
      <c r="D210" s="149">
        <v>2624.74</v>
      </c>
      <c r="E210" s="3" t="s">
        <v>24</v>
      </c>
      <c r="F210" s="3" t="s">
        <v>473</v>
      </c>
      <c r="G210" s="3" t="s">
        <v>474</v>
      </c>
      <c r="H210" s="3">
        <v>0</v>
      </c>
      <c r="I210" s="3" t="s">
        <v>473</v>
      </c>
      <c r="J210" s="3" t="s">
        <v>473</v>
      </c>
      <c r="K210" s="3" t="s">
        <v>23</v>
      </c>
      <c r="L210" s="149" t="s">
        <v>23</v>
      </c>
      <c r="M210" s="3" t="s">
        <v>475</v>
      </c>
      <c r="N210" s="149" t="s">
        <v>475</v>
      </c>
      <c r="O210" s="149" t="s">
        <v>475</v>
      </c>
      <c r="Q210" s="3" t="s">
        <v>475</v>
      </c>
      <c r="V210" s="149" t="s">
        <v>475</v>
      </c>
      <c r="W210" s="149" t="s">
        <v>475</v>
      </c>
      <c r="X210" s="149" t="s">
        <v>475</v>
      </c>
      <c r="Y210" s="149" t="s">
        <v>475</v>
      </c>
      <c r="AB210" s="152">
        <v>0</v>
      </c>
      <c r="AC210" s="152">
        <v>0</v>
      </c>
      <c r="AD210" s="152">
        <v>0</v>
      </c>
      <c r="AE210" s="152">
        <v>0</v>
      </c>
      <c r="AF210" s="152">
        <v>0</v>
      </c>
      <c r="AK210" s="3" t="s">
        <v>475</v>
      </c>
      <c r="AL210" s="3" t="s">
        <v>475</v>
      </c>
      <c r="AM210" s="3" t="s">
        <v>475</v>
      </c>
    </row>
    <row r="211" spans="1:39" x14ac:dyDescent="0.25">
      <c r="A211" s="3">
        <v>20231231</v>
      </c>
      <c r="B211" s="3" t="s">
        <v>957</v>
      </c>
      <c r="C211" s="3" t="s">
        <v>958</v>
      </c>
      <c r="D211" s="149">
        <v>7158816.0399999991</v>
      </c>
      <c r="E211" s="3" t="s">
        <v>24</v>
      </c>
      <c r="F211" s="3" t="s">
        <v>473</v>
      </c>
      <c r="G211" s="3" t="s">
        <v>474</v>
      </c>
      <c r="H211" s="3">
        <v>0</v>
      </c>
      <c r="I211" s="3" t="s">
        <v>473</v>
      </c>
      <c r="J211" s="3" t="s">
        <v>473</v>
      </c>
      <c r="K211" s="3" t="s">
        <v>23</v>
      </c>
      <c r="L211" s="149" t="s">
        <v>23</v>
      </c>
      <c r="M211" s="3" t="s">
        <v>475</v>
      </c>
      <c r="N211" s="149" t="s">
        <v>475</v>
      </c>
      <c r="O211" s="149" t="s">
        <v>475</v>
      </c>
      <c r="Q211" s="3" t="s">
        <v>475</v>
      </c>
      <c r="V211" s="149" t="s">
        <v>475</v>
      </c>
      <c r="W211" s="149" t="s">
        <v>475</v>
      </c>
      <c r="X211" s="149" t="s">
        <v>475</v>
      </c>
      <c r="Y211" s="149" t="s">
        <v>475</v>
      </c>
      <c r="AB211" s="152">
        <v>0</v>
      </c>
      <c r="AC211" s="152">
        <v>0</v>
      </c>
      <c r="AD211" s="152">
        <v>0</v>
      </c>
      <c r="AE211" s="152">
        <v>0</v>
      </c>
      <c r="AF211" s="152">
        <v>0</v>
      </c>
      <c r="AK211" s="3" t="s">
        <v>475</v>
      </c>
      <c r="AL211" s="3" t="s">
        <v>475</v>
      </c>
      <c r="AM211" s="3" t="s">
        <v>475</v>
      </c>
    </row>
    <row r="212" spans="1:39" x14ac:dyDescent="0.25">
      <c r="A212" s="3">
        <v>20231231</v>
      </c>
      <c r="B212" s="3" t="s">
        <v>959</v>
      </c>
      <c r="C212" s="3" t="s">
        <v>960</v>
      </c>
      <c r="D212" s="149">
        <v>1800.47</v>
      </c>
      <c r="E212" s="3" t="s">
        <v>24</v>
      </c>
      <c r="F212" s="3" t="s">
        <v>473</v>
      </c>
      <c r="G212" s="3" t="s">
        <v>474</v>
      </c>
      <c r="H212" s="3">
        <v>0</v>
      </c>
      <c r="I212" s="3" t="s">
        <v>473</v>
      </c>
      <c r="J212" s="3" t="s">
        <v>473</v>
      </c>
      <c r="K212" s="3" t="s">
        <v>23</v>
      </c>
      <c r="L212" s="149" t="s">
        <v>23</v>
      </c>
      <c r="M212" s="3" t="s">
        <v>475</v>
      </c>
      <c r="N212" s="149" t="s">
        <v>475</v>
      </c>
      <c r="O212" s="149" t="s">
        <v>475</v>
      </c>
      <c r="Q212" s="3" t="s">
        <v>475</v>
      </c>
      <c r="V212" s="149" t="s">
        <v>475</v>
      </c>
      <c r="W212" s="149" t="s">
        <v>475</v>
      </c>
      <c r="X212" s="149" t="s">
        <v>475</v>
      </c>
      <c r="Y212" s="149" t="s">
        <v>475</v>
      </c>
      <c r="AB212" s="152">
        <v>0</v>
      </c>
      <c r="AC212" s="152">
        <v>0</v>
      </c>
      <c r="AD212" s="152">
        <v>0</v>
      </c>
      <c r="AE212" s="152">
        <v>0</v>
      </c>
      <c r="AF212" s="152">
        <v>0</v>
      </c>
      <c r="AK212" s="3" t="s">
        <v>475</v>
      </c>
      <c r="AL212" s="3" t="s">
        <v>475</v>
      </c>
      <c r="AM212" s="3" t="s">
        <v>475</v>
      </c>
    </row>
    <row r="213" spans="1:39" x14ac:dyDescent="0.25">
      <c r="A213" s="3">
        <v>20231231</v>
      </c>
      <c r="B213" s="3" t="s">
        <v>961</v>
      </c>
      <c r="C213" s="3" t="s">
        <v>962</v>
      </c>
      <c r="D213" s="149">
        <v>9527593.8900000006</v>
      </c>
      <c r="E213" s="3" t="s">
        <v>23</v>
      </c>
      <c r="F213" s="3" t="s">
        <v>500</v>
      </c>
      <c r="G213" s="3" t="s">
        <v>504</v>
      </c>
      <c r="H213" s="3">
        <v>1</v>
      </c>
      <c r="I213" s="3" t="s">
        <v>500</v>
      </c>
      <c r="J213" s="3">
        <v>0</v>
      </c>
      <c r="K213" s="3" t="s">
        <v>24</v>
      </c>
      <c r="L213" s="149" t="s">
        <v>23</v>
      </c>
      <c r="M213" s="3" t="s">
        <v>475</v>
      </c>
      <c r="N213" s="149" t="s">
        <v>475</v>
      </c>
      <c r="O213" s="149" t="s">
        <v>475</v>
      </c>
      <c r="Q213" s="3" t="s">
        <v>475</v>
      </c>
      <c r="V213" s="149" t="s">
        <v>475</v>
      </c>
      <c r="W213" s="149" t="s">
        <v>475</v>
      </c>
      <c r="X213" s="149" t="s">
        <v>475</v>
      </c>
      <c r="Y213" s="149" t="s">
        <v>475</v>
      </c>
      <c r="AB213" s="152">
        <v>0</v>
      </c>
      <c r="AC213" s="152">
        <v>0</v>
      </c>
      <c r="AD213" s="152">
        <v>0</v>
      </c>
      <c r="AE213" s="152">
        <v>0</v>
      </c>
      <c r="AF213" s="152">
        <v>0</v>
      </c>
      <c r="AK213" s="3" t="s">
        <v>475</v>
      </c>
      <c r="AL213" s="3" t="s">
        <v>475</v>
      </c>
      <c r="AM213" s="3" t="s">
        <v>475</v>
      </c>
    </row>
    <row r="214" spans="1:39" x14ac:dyDescent="0.25">
      <c r="A214" s="3">
        <v>20231231</v>
      </c>
      <c r="B214" s="3" t="s">
        <v>963</v>
      </c>
      <c r="C214" s="3" t="s">
        <v>964</v>
      </c>
      <c r="D214" s="149">
        <v>983112.34</v>
      </c>
      <c r="E214" s="3" t="s">
        <v>24</v>
      </c>
      <c r="F214" s="3" t="s">
        <v>473</v>
      </c>
      <c r="G214" s="3" t="s">
        <v>474</v>
      </c>
      <c r="H214" s="3">
        <v>0</v>
      </c>
      <c r="I214" s="3" t="s">
        <v>473</v>
      </c>
      <c r="J214" s="3" t="s">
        <v>473</v>
      </c>
      <c r="K214" s="3" t="s">
        <v>23</v>
      </c>
      <c r="L214" s="149" t="s">
        <v>23</v>
      </c>
      <c r="M214" s="3" t="s">
        <v>475</v>
      </c>
      <c r="N214" s="149" t="s">
        <v>475</v>
      </c>
      <c r="O214" s="149" t="s">
        <v>475</v>
      </c>
      <c r="Q214" s="3" t="s">
        <v>475</v>
      </c>
      <c r="V214" s="149" t="s">
        <v>475</v>
      </c>
      <c r="W214" s="149" t="s">
        <v>475</v>
      </c>
      <c r="X214" s="149" t="s">
        <v>475</v>
      </c>
      <c r="Y214" s="149" t="s">
        <v>475</v>
      </c>
      <c r="AB214" s="152">
        <v>0</v>
      </c>
      <c r="AC214" s="152">
        <v>0</v>
      </c>
      <c r="AD214" s="152">
        <v>0</v>
      </c>
      <c r="AE214" s="152">
        <v>0</v>
      </c>
      <c r="AF214" s="152">
        <v>0</v>
      </c>
      <c r="AK214" s="3" t="s">
        <v>475</v>
      </c>
      <c r="AL214" s="3" t="s">
        <v>475</v>
      </c>
      <c r="AM214" s="3" t="s">
        <v>475</v>
      </c>
    </row>
    <row r="215" spans="1:39" x14ac:dyDescent="0.25">
      <c r="A215" s="3">
        <v>20231231</v>
      </c>
      <c r="B215" s="3" t="s">
        <v>965</v>
      </c>
      <c r="C215" s="3" t="s">
        <v>966</v>
      </c>
      <c r="D215" s="149">
        <v>416090.56</v>
      </c>
      <c r="E215" s="3" t="s">
        <v>23</v>
      </c>
      <c r="F215" s="3" t="s">
        <v>500</v>
      </c>
      <c r="G215" s="3" t="s">
        <v>474</v>
      </c>
      <c r="H215" s="3">
        <v>0</v>
      </c>
      <c r="I215" s="3" t="s">
        <v>500</v>
      </c>
      <c r="J215" s="3">
        <v>0</v>
      </c>
      <c r="K215" s="3" t="s">
        <v>23</v>
      </c>
      <c r="L215" s="149" t="s">
        <v>23</v>
      </c>
      <c r="M215" s="3" t="s">
        <v>475</v>
      </c>
      <c r="N215" s="149" t="s">
        <v>475</v>
      </c>
      <c r="O215" s="149" t="s">
        <v>475</v>
      </c>
      <c r="Q215" s="3" t="s">
        <v>475</v>
      </c>
      <c r="V215" s="149" t="s">
        <v>475</v>
      </c>
      <c r="W215" s="149" t="s">
        <v>475</v>
      </c>
      <c r="X215" s="149" t="s">
        <v>475</v>
      </c>
      <c r="Y215" s="149" t="s">
        <v>475</v>
      </c>
      <c r="AB215" s="152">
        <v>0</v>
      </c>
      <c r="AC215" s="152">
        <v>0</v>
      </c>
      <c r="AD215" s="152">
        <v>0</v>
      </c>
      <c r="AE215" s="152">
        <v>0</v>
      </c>
      <c r="AF215" s="152">
        <v>0</v>
      </c>
      <c r="AK215" s="3" t="s">
        <v>475</v>
      </c>
      <c r="AL215" s="3" t="s">
        <v>475</v>
      </c>
      <c r="AM215" s="3" t="s">
        <v>475</v>
      </c>
    </row>
    <row r="216" spans="1:39" x14ac:dyDescent="0.25">
      <c r="A216" s="3">
        <v>20231231</v>
      </c>
      <c r="B216" s="3" t="s">
        <v>967</v>
      </c>
      <c r="C216" s="3" t="s">
        <v>968</v>
      </c>
      <c r="D216" s="149">
        <v>251196.97</v>
      </c>
      <c r="E216" s="3" t="s">
        <v>24</v>
      </c>
      <c r="F216" s="3" t="s">
        <v>473</v>
      </c>
      <c r="G216" s="3" t="s">
        <v>474</v>
      </c>
      <c r="H216" s="3">
        <v>0</v>
      </c>
      <c r="I216" s="3" t="s">
        <v>473</v>
      </c>
      <c r="J216" s="3" t="s">
        <v>473</v>
      </c>
      <c r="K216" s="3" t="s">
        <v>23</v>
      </c>
      <c r="L216" s="149" t="s">
        <v>23</v>
      </c>
      <c r="M216" s="3" t="s">
        <v>475</v>
      </c>
      <c r="N216" s="149" t="s">
        <v>475</v>
      </c>
      <c r="O216" s="149" t="s">
        <v>475</v>
      </c>
      <c r="Q216" s="3" t="s">
        <v>475</v>
      </c>
      <c r="V216" s="149" t="s">
        <v>475</v>
      </c>
      <c r="W216" s="149" t="s">
        <v>475</v>
      </c>
      <c r="X216" s="149" t="s">
        <v>475</v>
      </c>
      <c r="Y216" s="149" t="s">
        <v>475</v>
      </c>
      <c r="AB216" s="152">
        <v>0</v>
      </c>
      <c r="AC216" s="152">
        <v>0</v>
      </c>
      <c r="AD216" s="152">
        <v>0</v>
      </c>
      <c r="AE216" s="152">
        <v>0</v>
      </c>
      <c r="AF216" s="152">
        <v>0</v>
      </c>
      <c r="AK216" s="3" t="s">
        <v>475</v>
      </c>
      <c r="AL216" s="3" t="s">
        <v>475</v>
      </c>
      <c r="AM216" s="3" t="s">
        <v>475</v>
      </c>
    </row>
    <row r="217" spans="1:39" x14ac:dyDescent="0.25">
      <c r="A217" s="3">
        <v>20231231</v>
      </c>
      <c r="B217" s="3" t="s">
        <v>969</v>
      </c>
      <c r="C217" s="3" t="s">
        <v>970</v>
      </c>
      <c r="D217" s="149">
        <v>5988365.5200000005</v>
      </c>
      <c r="E217" s="3" t="s">
        <v>24</v>
      </c>
      <c r="F217" s="3" t="s">
        <v>473</v>
      </c>
      <c r="G217" s="3" t="s">
        <v>474</v>
      </c>
      <c r="H217" s="3">
        <v>0</v>
      </c>
      <c r="I217" s="3" t="s">
        <v>473</v>
      </c>
      <c r="J217" s="3" t="s">
        <v>473</v>
      </c>
      <c r="K217" s="3" t="s">
        <v>23</v>
      </c>
      <c r="L217" s="149" t="s">
        <v>23</v>
      </c>
      <c r="M217" s="3" t="s">
        <v>475</v>
      </c>
      <c r="N217" s="149" t="s">
        <v>475</v>
      </c>
      <c r="O217" s="149" t="s">
        <v>475</v>
      </c>
      <c r="Q217" s="3" t="s">
        <v>475</v>
      </c>
      <c r="V217" s="149" t="s">
        <v>475</v>
      </c>
      <c r="W217" s="149" t="s">
        <v>475</v>
      </c>
      <c r="X217" s="149" t="s">
        <v>475</v>
      </c>
      <c r="Y217" s="149" t="s">
        <v>475</v>
      </c>
      <c r="AB217" s="152">
        <v>0</v>
      </c>
      <c r="AC217" s="152">
        <v>0</v>
      </c>
      <c r="AD217" s="152">
        <v>0</v>
      </c>
      <c r="AE217" s="152">
        <v>0</v>
      </c>
      <c r="AF217" s="152">
        <v>0</v>
      </c>
      <c r="AK217" s="3" t="s">
        <v>475</v>
      </c>
      <c r="AL217" s="3" t="s">
        <v>475</v>
      </c>
      <c r="AM217" s="3" t="s">
        <v>475</v>
      </c>
    </row>
    <row r="218" spans="1:39" x14ac:dyDescent="0.25">
      <c r="A218" s="3">
        <v>20231231</v>
      </c>
      <c r="B218" s="3" t="s">
        <v>971</v>
      </c>
      <c r="C218" s="3" t="s">
        <v>972</v>
      </c>
      <c r="D218" s="149">
        <v>415283.63</v>
      </c>
      <c r="E218" s="3" t="s">
        <v>24</v>
      </c>
      <c r="F218" s="3" t="s">
        <v>482</v>
      </c>
      <c r="G218" s="3" t="s">
        <v>474</v>
      </c>
      <c r="H218" s="3">
        <v>0</v>
      </c>
      <c r="I218" s="3" t="s">
        <v>483</v>
      </c>
      <c r="J218" s="3" t="s">
        <v>483</v>
      </c>
      <c r="K218" s="3" t="s">
        <v>23</v>
      </c>
      <c r="L218" s="149" t="s">
        <v>23</v>
      </c>
      <c r="M218" s="3">
        <v>0</v>
      </c>
      <c r="N218" s="149">
        <v>0</v>
      </c>
      <c r="O218" s="149">
        <v>0</v>
      </c>
      <c r="Q218" s="3">
        <v>0</v>
      </c>
      <c r="V218" s="149">
        <v>0</v>
      </c>
      <c r="W218" s="149">
        <v>0</v>
      </c>
      <c r="X218" s="149">
        <v>0</v>
      </c>
      <c r="Y218" s="149">
        <v>0</v>
      </c>
      <c r="AB218" s="152">
        <v>0</v>
      </c>
      <c r="AC218" s="152">
        <v>0</v>
      </c>
      <c r="AD218" s="152">
        <v>0</v>
      </c>
      <c r="AE218" s="152">
        <v>0</v>
      </c>
      <c r="AF218" s="152">
        <v>0</v>
      </c>
      <c r="AK218" s="3" t="s">
        <v>25</v>
      </c>
      <c r="AL218" s="3" t="s">
        <v>973</v>
      </c>
      <c r="AM218" s="3" t="s">
        <v>475</v>
      </c>
    </row>
    <row r="219" spans="1:39" x14ac:dyDescent="0.25">
      <c r="A219" s="3">
        <v>20231231</v>
      </c>
      <c r="B219" s="3" t="s">
        <v>974</v>
      </c>
      <c r="C219" s="3" t="s">
        <v>975</v>
      </c>
      <c r="D219" s="149">
        <v>1855.19</v>
      </c>
      <c r="E219" s="3" t="s">
        <v>24</v>
      </c>
      <c r="F219" s="3" t="s">
        <v>473</v>
      </c>
      <c r="G219" s="3" t="s">
        <v>474</v>
      </c>
      <c r="H219" s="3">
        <v>0</v>
      </c>
      <c r="I219" s="3" t="s">
        <v>473</v>
      </c>
      <c r="J219" s="3" t="s">
        <v>473</v>
      </c>
      <c r="K219" s="3" t="s">
        <v>23</v>
      </c>
      <c r="L219" s="149" t="s">
        <v>23</v>
      </c>
      <c r="M219" s="3" t="s">
        <v>475</v>
      </c>
      <c r="N219" s="149" t="s">
        <v>475</v>
      </c>
      <c r="O219" s="149" t="s">
        <v>475</v>
      </c>
      <c r="Q219" s="3" t="s">
        <v>475</v>
      </c>
      <c r="V219" s="149" t="s">
        <v>475</v>
      </c>
      <c r="W219" s="149" t="s">
        <v>475</v>
      </c>
      <c r="X219" s="149" t="s">
        <v>475</v>
      </c>
      <c r="Y219" s="149" t="s">
        <v>475</v>
      </c>
      <c r="AB219" s="152">
        <v>0</v>
      </c>
      <c r="AC219" s="152">
        <v>0</v>
      </c>
      <c r="AD219" s="152">
        <v>0</v>
      </c>
      <c r="AE219" s="152">
        <v>0</v>
      </c>
      <c r="AF219" s="152">
        <v>0</v>
      </c>
      <c r="AK219" s="3" t="s">
        <v>475</v>
      </c>
      <c r="AL219" s="3" t="s">
        <v>475</v>
      </c>
      <c r="AM219" s="3" t="s">
        <v>475</v>
      </c>
    </row>
    <row r="220" spans="1:39" x14ac:dyDescent="0.25">
      <c r="A220" s="3">
        <v>20231231</v>
      </c>
      <c r="B220" s="3" t="s">
        <v>976</v>
      </c>
      <c r="C220" s="3" t="s">
        <v>977</v>
      </c>
      <c r="D220" s="149">
        <v>825.83</v>
      </c>
      <c r="E220" s="3" t="s">
        <v>24</v>
      </c>
      <c r="F220" s="3" t="s">
        <v>473</v>
      </c>
      <c r="G220" s="3" t="s">
        <v>474</v>
      </c>
      <c r="H220" s="3">
        <v>0</v>
      </c>
      <c r="I220" s="3" t="s">
        <v>473</v>
      </c>
      <c r="J220" s="3" t="s">
        <v>473</v>
      </c>
      <c r="K220" s="3" t="s">
        <v>23</v>
      </c>
      <c r="L220" s="149" t="s">
        <v>23</v>
      </c>
      <c r="M220" s="3" t="s">
        <v>475</v>
      </c>
      <c r="N220" s="149" t="s">
        <v>475</v>
      </c>
      <c r="O220" s="149" t="s">
        <v>475</v>
      </c>
      <c r="Q220" s="3" t="s">
        <v>475</v>
      </c>
      <c r="V220" s="149" t="s">
        <v>475</v>
      </c>
      <c r="W220" s="149" t="s">
        <v>475</v>
      </c>
      <c r="X220" s="149" t="s">
        <v>475</v>
      </c>
      <c r="Y220" s="149" t="s">
        <v>475</v>
      </c>
      <c r="AB220" s="152">
        <v>0</v>
      </c>
      <c r="AC220" s="152">
        <v>0</v>
      </c>
      <c r="AD220" s="152">
        <v>0</v>
      </c>
      <c r="AE220" s="152">
        <v>0</v>
      </c>
      <c r="AF220" s="152">
        <v>0</v>
      </c>
      <c r="AK220" s="3" t="s">
        <v>475</v>
      </c>
      <c r="AL220" s="3" t="s">
        <v>475</v>
      </c>
      <c r="AM220" s="3" t="s">
        <v>475</v>
      </c>
    </row>
    <row r="221" spans="1:39" x14ac:dyDescent="0.25">
      <c r="A221" s="3">
        <v>20231231</v>
      </c>
      <c r="B221" s="3" t="s">
        <v>978</v>
      </c>
      <c r="C221" s="3" t="s">
        <v>979</v>
      </c>
      <c r="D221" s="149">
        <v>29077777.559999999</v>
      </c>
      <c r="E221" s="3" t="s">
        <v>24</v>
      </c>
      <c r="F221" s="3" t="s">
        <v>473</v>
      </c>
      <c r="G221" s="3" t="s">
        <v>474</v>
      </c>
      <c r="H221" s="3">
        <v>0</v>
      </c>
      <c r="I221" s="3" t="s">
        <v>473</v>
      </c>
      <c r="J221" s="3" t="s">
        <v>473</v>
      </c>
      <c r="K221" s="3" t="s">
        <v>23</v>
      </c>
      <c r="L221" s="149" t="s">
        <v>23</v>
      </c>
      <c r="M221" s="3" t="s">
        <v>475</v>
      </c>
      <c r="N221" s="149" t="s">
        <v>475</v>
      </c>
      <c r="O221" s="149" t="s">
        <v>475</v>
      </c>
      <c r="Q221" s="3" t="s">
        <v>475</v>
      </c>
      <c r="V221" s="149" t="s">
        <v>475</v>
      </c>
      <c r="W221" s="149" t="s">
        <v>475</v>
      </c>
      <c r="X221" s="149" t="s">
        <v>475</v>
      </c>
      <c r="Y221" s="149" t="s">
        <v>475</v>
      </c>
      <c r="AB221" s="152">
        <v>0</v>
      </c>
      <c r="AC221" s="152">
        <v>0</v>
      </c>
      <c r="AD221" s="152">
        <v>0</v>
      </c>
      <c r="AE221" s="152">
        <v>0</v>
      </c>
      <c r="AF221" s="152">
        <v>0</v>
      </c>
      <c r="AK221" s="3" t="s">
        <v>475</v>
      </c>
      <c r="AL221" s="3" t="s">
        <v>475</v>
      </c>
      <c r="AM221" s="3" t="s">
        <v>475</v>
      </c>
    </row>
    <row r="222" spans="1:39" x14ac:dyDescent="0.25">
      <c r="A222" s="3">
        <v>20231231</v>
      </c>
      <c r="B222" s="3" t="s">
        <v>980</v>
      </c>
      <c r="C222" s="3" t="s">
        <v>981</v>
      </c>
      <c r="D222" s="149">
        <v>29620208.210000001</v>
      </c>
      <c r="E222" s="3" t="s">
        <v>23</v>
      </c>
      <c r="F222" s="3" t="s">
        <v>500</v>
      </c>
      <c r="G222" s="3" t="s">
        <v>504</v>
      </c>
      <c r="H222" s="3">
        <v>1</v>
      </c>
      <c r="I222" s="3" t="s">
        <v>500</v>
      </c>
      <c r="J222" s="3">
        <v>0</v>
      </c>
      <c r="K222" s="3" t="s">
        <v>24</v>
      </c>
      <c r="L222" s="149" t="s">
        <v>23</v>
      </c>
      <c r="M222" s="3" t="s">
        <v>475</v>
      </c>
      <c r="N222" s="149" t="s">
        <v>475</v>
      </c>
      <c r="O222" s="149" t="s">
        <v>475</v>
      </c>
      <c r="Q222" s="3" t="s">
        <v>475</v>
      </c>
      <c r="V222" s="149" t="s">
        <v>475</v>
      </c>
      <c r="W222" s="149" t="s">
        <v>475</v>
      </c>
      <c r="X222" s="149" t="s">
        <v>475</v>
      </c>
      <c r="Y222" s="149" t="s">
        <v>475</v>
      </c>
      <c r="AB222" s="152">
        <v>0</v>
      </c>
      <c r="AC222" s="152">
        <v>0</v>
      </c>
      <c r="AD222" s="152">
        <v>0</v>
      </c>
      <c r="AE222" s="152">
        <v>0</v>
      </c>
      <c r="AF222" s="152">
        <v>0</v>
      </c>
      <c r="AK222" s="3" t="s">
        <v>475</v>
      </c>
      <c r="AL222" s="3" t="s">
        <v>475</v>
      </c>
      <c r="AM222" s="3" t="s">
        <v>475</v>
      </c>
    </row>
    <row r="223" spans="1:39" x14ac:dyDescent="0.25">
      <c r="A223" s="3">
        <v>20231231</v>
      </c>
      <c r="B223" s="3" t="s">
        <v>982</v>
      </c>
      <c r="C223" s="3" t="s">
        <v>983</v>
      </c>
      <c r="D223" s="149">
        <v>14158246.640000001</v>
      </c>
      <c r="E223" s="3" t="s">
        <v>23</v>
      </c>
      <c r="F223" s="3" t="s">
        <v>500</v>
      </c>
      <c r="G223" s="3" t="s">
        <v>504</v>
      </c>
      <c r="H223" s="3">
        <v>1</v>
      </c>
      <c r="I223" s="3" t="s">
        <v>500</v>
      </c>
      <c r="J223" s="3">
        <v>0</v>
      </c>
      <c r="K223" s="3" t="s">
        <v>24</v>
      </c>
      <c r="L223" s="149" t="s">
        <v>23</v>
      </c>
      <c r="M223" s="3" t="s">
        <v>475</v>
      </c>
      <c r="N223" s="149" t="s">
        <v>475</v>
      </c>
      <c r="O223" s="149" t="s">
        <v>475</v>
      </c>
      <c r="Q223" s="3" t="s">
        <v>475</v>
      </c>
      <c r="V223" s="149" t="s">
        <v>475</v>
      </c>
      <c r="W223" s="149" t="s">
        <v>475</v>
      </c>
      <c r="X223" s="149" t="s">
        <v>475</v>
      </c>
      <c r="Y223" s="149" t="s">
        <v>475</v>
      </c>
      <c r="AB223" s="152">
        <v>0</v>
      </c>
      <c r="AC223" s="152">
        <v>0</v>
      </c>
      <c r="AD223" s="152">
        <v>0</v>
      </c>
      <c r="AE223" s="152">
        <v>0</v>
      </c>
      <c r="AF223" s="152">
        <v>0</v>
      </c>
      <c r="AK223" s="3" t="s">
        <v>475</v>
      </c>
      <c r="AL223" s="3" t="s">
        <v>475</v>
      </c>
      <c r="AM223" s="3" t="s">
        <v>475</v>
      </c>
    </row>
    <row r="224" spans="1:39" x14ac:dyDescent="0.25">
      <c r="A224" s="3">
        <v>20231231</v>
      </c>
      <c r="B224" s="3" t="s">
        <v>984</v>
      </c>
      <c r="C224" s="3" t="s">
        <v>985</v>
      </c>
      <c r="D224" s="149">
        <v>3415355.27</v>
      </c>
      <c r="E224" s="3" t="s">
        <v>24</v>
      </c>
      <c r="F224" s="3" t="s">
        <v>482</v>
      </c>
      <c r="G224" s="3" t="s">
        <v>474</v>
      </c>
      <c r="H224" s="3">
        <v>0</v>
      </c>
      <c r="I224" s="3" t="s">
        <v>483</v>
      </c>
      <c r="J224" s="3" t="s">
        <v>483</v>
      </c>
      <c r="K224" s="3" t="s">
        <v>23</v>
      </c>
      <c r="L224" s="149" t="s">
        <v>23</v>
      </c>
      <c r="M224" s="3" t="s">
        <v>484</v>
      </c>
      <c r="N224" s="149">
        <v>0</v>
      </c>
      <c r="O224" s="149">
        <v>0</v>
      </c>
      <c r="Q224" s="3">
        <v>0</v>
      </c>
      <c r="V224" s="149">
        <v>0</v>
      </c>
      <c r="W224" s="149">
        <v>0</v>
      </c>
      <c r="X224" s="149">
        <v>0</v>
      </c>
      <c r="Y224" s="149">
        <v>0</v>
      </c>
      <c r="AB224" s="152">
        <v>0</v>
      </c>
      <c r="AC224" s="152">
        <v>0</v>
      </c>
      <c r="AD224" s="152">
        <v>0</v>
      </c>
      <c r="AE224" s="152">
        <v>0</v>
      </c>
      <c r="AF224" s="152">
        <v>0</v>
      </c>
      <c r="AK224" s="3" t="s">
        <v>25</v>
      </c>
      <c r="AL224" s="3" t="s">
        <v>986</v>
      </c>
      <c r="AM224" s="3" t="s">
        <v>475</v>
      </c>
    </row>
    <row r="225" spans="1:40" x14ac:dyDescent="0.25">
      <c r="A225" s="3">
        <v>20231231</v>
      </c>
      <c r="B225" s="3" t="s">
        <v>987</v>
      </c>
      <c r="C225" s="3" t="s">
        <v>988</v>
      </c>
      <c r="D225" s="149">
        <v>1271029.75</v>
      </c>
      <c r="E225" s="3" t="s">
        <v>24</v>
      </c>
      <c r="F225" s="3" t="s">
        <v>473</v>
      </c>
      <c r="G225" s="3" t="s">
        <v>474</v>
      </c>
      <c r="H225" s="3">
        <v>0</v>
      </c>
      <c r="I225" s="3" t="s">
        <v>473</v>
      </c>
      <c r="J225" s="3" t="s">
        <v>473</v>
      </c>
      <c r="K225" s="3" t="s">
        <v>23</v>
      </c>
      <c r="L225" s="149" t="s">
        <v>23</v>
      </c>
      <c r="M225" s="3" t="s">
        <v>475</v>
      </c>
      <c r="N225" s="149" t="s">
        <v>475</v>
      </c>
      <c r="O225" s="149" t="s">
        <v>475</v>
      </c>
      <c r="Q225" s="3" t="s">
        <v>475</v>
      </c>
      <c r="V225" s="149" t="s">
        <v>475</v>
      </c>
      <c r="W225" s="149" t="s">
        <v>475</v>
      </c>
      <c r="X225" s="149" t="s">
        <v>475</v>
      </c>
      <c r="Y225" s="149" t="s">
        <v>475</v>
      </c>
      <c r="AB225" s="152">
        <v>0</v>
      </c>
      <c r="AC225" s="152">
        <v>0</v>
      </c>
      <c r="AD225" s="152">
        <v>0</v>
      </c>
      <c r="AE225" s="152">
        <v>0</v>
      </c>
      <c r="AF225" s="152">
        <v>0</v>
      </c>
      <c r="AK225" s="3" t="s">
        <v>475</v>
      </c>
      <c r="AL225" s="3" t="s">
        <v>475</v>
      </c>
      <c r="AM225" s="3" t="s">
        <v>475</v>
      </c>
    </row>
    <row r="226" spans="1:40" x14ac:dyDescent="0.25">
      <c r="A226" s="3">
        <v>20231231</v>
      </c>
      <c r="B226" s="3" t="s">
        <v>989</v>
      </c>
      <c r="C226" s="3" t="s">
        <v>990</v>
      </c>
      <c r="D226" s="149">
        <v>20627.97</v>
      </c>
      <c r="E226" s="3" t="s">
        <v>24</v>
      </c>
      <c r="F226" s="3" t="s">
        <v>482</v>
      </c>
      <c r="G226" s="3" t="s">
        <v>474</v>
      </c>
      <c r="H226" s="3">
        <v>0</v>
      </c>
      <c r="I226" s="3" t="s">
        <v>483</v>
      </c>
      <c r="J226" s="3" t="s">
        <v>483</v>
      </c>
      <c r="K226" s="3" t="s">
        <v>23</v>
      </c>
      <c r="L226" s="149" t="s">
        <v>23</v>
      </c>
      <c r="M226" s="3" t="s">
        <v>484</v>
      </c>
      <c r="N226" s="149">
        <v>0</v>
      </c>
      <c r="O226" s="149">
        <v>0</v>
      </c>
      <c r="Q226" s="3">
        <v>0</v>
      </c>
      <c r="V226" s="149">
        <v>0</v>
      </c>
      <c r="W226" s="149">
        <v>0</v>
      </c>
      <c r="X226" s="149">
        <v>0</v>
      </c>
      <c r="Y226" s="149">
        <v>0</v>
      </c>
      <c r="AB226" s="152">
        <v>0</v>
      </c>
      <c r="AC226" s="152">
        <v>0</v>
      </c>
      <c r="AD226" s="152">
        <v>0</v>
      </c>
      <c r="AE226" s="152">
        <v>0</v>
      </c>
      <c r="AF226" s="152">
        <v>0</v>
      </c>
      <c r="AK226" s="3" t="s">
        <v>25</v>
      </c>
      <c r="AL226" s="3" t="s">
        <v>991</v>
      </c>
      <c r="AM226" s="3" t="s">
        <v>475</v>
      </c>
    </row>
    <row r="227" spans="1:40" x14ac:dyDescent="0.25">
      <c r="A227" s="3">
        <v>20231231</v>
      </c>
      <c r="B227" s="3" t="s">
        <v>992</v>
      </c>
      <c r="C227" s="3" t="s">
        <v>993</v>
      </c>
      <c r="D227" s="149">
        <v>127326.52</v>
      </c>
      <c r="E227" s="3" t="s">
        <v>23</v>
      </c>
      <c r="F227" s="3" t="s">
        <v>500</v>
      </c>
      <c r="G227" s="3" t="s">
        <v>474</v>
      </c>
      <c r="H227" s="3">
        <v>0</v>
      </c>
      <c r="I227" s="3" t="s">
        <v>500</v>
      </c>
      <c r="J227" s="3">
        <v>0</v>
      </c>
      <c r="K227" s="3" t="s">
        <v>23</v>
      </c>
      <c r="L227" s="149" t="s">
        <v>23</v>
      </c>
      <c r="M227" s="3" t="s">
        <v>475</v>
      </c>
      <c r="N227" s="149" t="s">
        <v>475</v>
      </c>
      <c r="O227" s="149" t="s">
        <v>475</v>
      </c>
      <c r="Q227" s="3" t="s">
        <v>475</v>
      </c>
      <c r="V227" s="149" t="s">
        <v>475</v>
      </c>
      <c r="W227" s="149" t="s">
        <v>475</v>
      </c>
      <c r="X227" s="149" t="s">
        <v>475</v>
      </c>
      <c r="Y227" s="149" t="s">
        <v>475</v>
      </c>
      <c r="AB227" s="152">
        <v>0</v>
      </c>
      <c r="AC227" s="152">
        <v>0</v>
      </c>
      <c r="AD227" s="152">
        <v>0</v>
      </c>
      <c r="AE227" s="152">
        <v>0</v>
      </c>
      <c r="AF227" s="152">
        <v>0</v>
      </c>
      <c r="AK227" s="3" t="s">
        <v>475</v>
      </c>
      <c r="AL227" s="3" t="s">
        <v>475</v>
      </c>
      <c r="AM227" s="3" t="s">
        <v>475</v>
      </c>
    </row>
    <row r="228" spans="1:40" x14ac:dyDescent="0.25">
      <c r="A228" s="3">
        <v>20231231</v>
      </c>
      <c r="B228" s="3" t="s">
        <v>994</v>
      </c>
      <c r="C228" s="3" t="s">
        <v>995</v>
      </c>
      <c r="D228" s="149">
        <v>28271984.290000003</v>
      </c>
      <c r="E228" s="3" t="s">
        <v>24</v>
      </c>
      <c r="F228" s="3" t="s">
        <v>473</v>
      </c>
      <c r="G228" s="3" t="s">
        <v>474</v>
      </c>
      <c r="H228" s="3">
        <v>0</v>
      </c>
      <c r="I228" s="3" t="s">
        <v>473</v>
      </c>
      <c r="J228" s="3" t="s">
        <v>473</v>
      </c>
      <c r="K228" s="3" t="s">
        <v>23</v>
      </c>
      <c r="L228" s="149" t="s">
        <v>23</v>
      </c>
      <c r="M228" s="3" t="s">
        <v>475</v>
      </c>
      <c r="N228" s="149" t="s">
        <v>475</v>
      </c>
      <c r="O228" s="149" t="s">
        <v>475</v>
      </c>
      <c r="Q228" s="3" t="s">
        <v>475</v>
      </c>
      <c r="V228" s="149" t="s">
        <v>475</v>
      </c>
      <c r="W228" s="149" t="s">
        <v>475</v>
      </c>
      <c r="X228" s="149" t="s">
        <v>475</v>
      </c>
      <c r="Y228" s="149" t="s">
        <v>475</v>
      </c>
      <c r="AB228" s="152">
        <v>0</v>
      </c>
      <c r="AC228" s="152">
        <v>0</v>
      </c>
      <c r="AD228" s="152">
        <v>0</v>
      </c>
      <c r="AE228" s="152">
        <v>0</v>
      </c>
      <c r="AF228" s="152">
        <v>0</v>
      </c>
      <c r="AK228" s="3" t="s">
        <v>475</v>
      </c>
      <c r="AL228" s="3" t="s">
        <v>475</v>
      </c>
      <c r="AM228" s="3" t="s">
        <v>475</v>
      </c>
    </row>
    <row r="229" spans="1:40" x14ac:dyDescent="0.25">
      <c r="A229" s="3">
        <v>20231231</v>
      </c>
      <c r="B229" s="3" t="s">
        <v>996</v>
      </c>
      <c r="C229" s="3" t="s">
        <v>997</v>
      </c>
      <c r="D229" s="149">
        <v>38331.14</v>
      </c>
      <c r="E229" s="3" t="s">
        <v>23</v>
      </c>
      <c r="F229" s="3" t="s">
        <v>500</v>
      </c>
      <c r="G229" s="3" t="s">
        <v>474</v>
      </c>
      <c r="H229" s="3">
        <v>0</v>
      </c>
      <c r="I229" s="3" t="s">
        <v>500</v>
      </c>
      <c r="J229" s="3">
        <v>0</v>
      </c>
      <c r="K229" s="3" t="s">
        <v>23</v>
      </c>
      <c r="L229" s="149" t="s">
        <v>23</v>
      </c>
      <c r="M229" s="3" t="s">
        <v>475</v>
      </c>
      <c r="N229" s="149" t="s">
        <v>475</v>
      </c>
      <c r="O229" s="149" t="s">
        <v>475</v>
      </c>
      <c r="Q229" s="3" t="s">
        <v>475</v>
      </c>
      <c r="V229" s="149" t="s">
        <v>475</v>
      </c>
      <c r="W229" s="149" t="s">
        <v>475</v>
      </c>
      <c r="X229" s="149" t="s">
        <v>475</v>
      </c>
      <c r="Y229" s="149" t="s">
        <v>475</v>
      </c>
      <c r="AB229" s="152">
        <v>0</v>
      </c>
      <c r="AC229" s="152">
        <v>0</v>
      </c>
      <c r="AD229" s="152">
        <v>0</v>
      </c>
      <c r="AE229" s="152">
        <v>0</v>
      </c>
      <c r="AF229" s="152">
        <v>0</v>
      </c>
      <c r="AK229" s="3" t="s">
        <v>475</v>
      </c>
      <c r="AL229" s="3" t="s">
        <v>475</v>
      </c>
      <c r="AM229" s="3" t="s">
        <v>475</v>
      </c>
    </row>
    <row r="230" spans="1:40" x14ac:dyDescent="0.25">
      <c r="A230" s="3">
        <v>20231231</v>
      </c>
      <c r="B230" s="3" t="s">
        <v>998</v>
      </c>
      <c r="C230" s="3" t="s">
        <v>999</v>
      </c>
      <c r="D230" s="149">
        <v>23563.94</v>
      </c>
      <c r="E230" s="3" t="s">
        <v>23</v>
      </c>
      <c r="F230" s="3" t="s">
        <v>500</v>
      </c>
      <c r="G230" s="3" t="s">
        <v>474</v>
      </c>
      <c r="H230" s="3">
        <v>0</v>
      </c>
      <c r="I230" s="3" t="s">
        <v>500</v>
      </c>
      <c r="J230" s="3">
        <v>0</v>
      </c>
      <c r="K230" s="3" t="s">
        <v>23</v>
      </c>
      <c r="L230" s="149" t="s">
        <v>23</v>
      </c>
      <c r="M230" s="3" t="s">
        <v>475</v>
      </c>
      <c r="N230" s="149" t="s">
        <v>475</v>
      </c>
      <c r="O230" s="149" t="s">
        <v>475</v>
      </c>
      <c r="Q230" s="3" t="s">
        <v>475</v>
      </c>
      <c r="V230" s="149" t="s">
        <v>475</v>
      </c>
      <c r="W230" s="149" t="s">
        <v>475</v>
      </c>
      <c r="X230" s="149" t="s">
        <v>475</v>
      </c>
      <c r="Y230" s="149" t="s">
        <v>475</v>
      </c>
      <c r="AB230" s="152">
        <v>0</v>
      </c>
      <c r="AC230" s="152">
        <v>0</v>
      </c>
      <c r="AD230" s="152">
        <v>0</v>
      </c>
      <c r="AE230" s="152">
        <v>0</v>
      </c>
      <c r="AF230" s="152">
        <v>0</v>
      </c>
      <c r="AK230" s="3" t="s">
        <v>475</v>
      </c>
      <c r="AL230" s="3" t="s">
        <v>475</v>
      </c>
      <c r="AM230" s="3" t="s">
        <v>475</v>
      </c>
    </row>
    <row r="231" spans="1:40" x14ac:dyDescent="0.25">
      <c r="A231" s="3">
        <v>20231231</v>
      </c>
      <c r="B231" s="3" t="s">
        <v>1000</v>
      </c>
      <c r="C231" s="3" t="s">
        <v>1001</v>
      </c>
      <c r="D231" s="149">
        <v>3296316</v>
      </c>
      <c r="E231" s="3" t="s">
        <v>23</v>
      </c>
      <c r="F231" s="3" t="s">
        <v>500</v>
      </c>
      <c r="G231" s="3" t="s">
        <v>474</v>
      </c>
      <c r="H231" s="3">
        <v>0</v>
      </c>
      <c r="I231" s="3" t="s">
        <v>500</v>
      </c>
      <c r="J231" s="3">
        <v>0</v>
      </c>
      <c r="K231" s="3" t="s">
        <v>23</v>
      </c>
      <c r="L231" s="149" t="s">
        <v>23</v>
      </c>
      <c r="M231" s="3" t="s">
        <v>475</v>
      </c>
      <c r="N231" s="149" t="s">
        <v>475</v>
      </c>
      <c r="O231" s="149" t="s">
        <v>475</v>
      </c>
      <c r="Q231" s="3" t="s">
        <v>475</v>
      </c>
      <c r="V231" s="149" t="s">
        <v>475</v>
      </c>
      <c r="W231" s="149" t="s">
        <v>475</v>
      </c>
      <c r="X231" s="149" t="s">
        <v>475</v>
      </c>
      <c r="Y231" s="149" t="s">
        <v>475</v>
      </c>
      <c r="AB231" s="152">
        <v>0</v>
      </c>
      <c r="AC231" s="152">
        <v>0</v>
      </c>
      <c r="AD231" s="152">
        <v>0</v>
      </c>
      <c r="AE231" s="152">
        <v>0</v>
      </c>
      <c r="AF231" s="152">
        <v>0</v>
      </c>
      <c r="AK231" s="3" t="s">
        <v>475</v>
      </c>
      <c r="AL231" s="3" t="s">
        <v>475</v>
      </c>
      <c r="AM231" s="3" t="s">
        <v>475</v>
      </c>
    </row>
    <row r="232" spans="1:40" x14ac:dyDescent="0.25">
      <c r="A232" s="3">
        <v>20231231</v>
      </c>
      <c r="B232" s="3" t="s">
        <v>1416</v>
      </c>
      <c r="C232" s="3" t="s">
        <v>1417</v>
      </c>
      <c r="D232" s="149">
        <v>408507.32</v>
      </c>
      <c r="E232" s="3" t="s">
        <v>23</v>
      </c>
      <c r="F232" s="3" t="s">
        <v>500</v>
      </c>
      <c r="G232" s="3" t="s">
        <v>474</v>
      </c>
      <c r="H232" s="3">
        <v>0</v>
      </c>
      <c r="I232" s="3" t="s">
        <v>500</v>
      </c>
      <c r="J232" s="3" t="s">
        <v>506</v>
      </c>
      <c r="K232" s="3" t="s">
        <v>23</v>
      </c>
      <c r="L232" s="149" t="s">
        <v>23</v>
      </c>
      <c r="M232" s="3" t="s">
        <v>487</v>
      </c>
      <c r="N232" s="149" t="s">
        <v>475</v>
      </c>
      <c r="O232" s="153">
        <v>0.71199999999999997</v>
      </c>
      <c r="P232" s="160">
        <v>2.5999999999999999E-2</v>
      </c>
      <c r="Q232" s="157">
        <v>0.501</v>
      </c>
      <c r="R232" s="160">
        <v>2.5999999999999999E-2</v>
      </c>
      <c r="S232" s="157">
        <v>1</v>
      </c>
      <c r="T232" s="160">
        <v>1</v>
      </c>
      <c r="V232" s="149" t="s">
        <v>475</v>
      </c>
      <c r="W232" s="149" t="s">
        <v>475</v>
      </c>
      <c r="X232" s="149" t="s">
        <v>475</v>
      </c>
      <c r="Y232" s="149" t="s">
        <v>475</v>
      </c>
      <c r="AB232" s="152">
        <v>290857.21184</v>
      </c>
      <c r="AC232" s="152">
        <v>204662.16732000001</v>
      </c>
      <c r="AD232" s="152">
        <v>0</v>
      </c>
      <c r="AE232" s="152">
        <v>0</v>
      </c>
      <c r="AF232" s="152">
        <v>0</v>
      </c>
      <c r="AG232" s="150">
        <v>10621.19032</v>
      </c>
      <c r="AH232" s="150">
        <v>10621.19032</v>
      </c>
      <c r="AK232" s="3" t="s">
        <v>22</v>
      </c>
      <c r="AL232" s="3" t="s">
        <v>1418</v>
      </c>
      <c r="AM232" s="3" t="s">
        <v>1419</v>
      </c>
      <c r="AN232" s="157" t="s">
        <v>490</v>
      </c>
    </row>
    <row r="233" spans="1:40" x14ac:dyDescent="0.25">
      <c r="A233" s="3">
        <v>20231231</v>
      </c>
      <c r="B233" s="3" t="s">
        <v>1004</v>
      </c>
      <c r="C233" s="3" t="s">
        <v>1005</v>
      </c>
      <c r="D233" s="149">
        <v>1986.5</v>
      </c>
      <c r="E233" s="3" t="s">
        <v>24</v>
      </c>
      <c r="F233" s="3" t="s">
        <v>473</v>
      </c>
      <c r="G233" s="3" t="s">
        <v>474</v>
      </c>
      <c r="H233" s="3">
        <v>0</v>
      </c>
      <c r="I233" s="3" t="s">
        <v>473</v>
      </c>
      <c r="J233" s="3" t="s">
        <v>473</v>
      </c>
      <c r="K233" s="3" t="s">
        <v>23</v>
      </c>
      <c r="L233" s="149" t="s">
        <v>23</v>
      </c>
      <c r="M233" s="3" t="s">
        <v>475</v>
      </c>
      <c r="N233" s="149" t="s">
        <v>475</v>
      </c>
      <c r="O233" s="149" t="s">
        <v>475</v>
      </c>
      <c r="Q233" s="3" t="s">
        <v>475</v>
      </c>
      <c r="V233" s="149" t="s">
        <v>475</v>
      </c>
      <c r="W233" s="149" t="s">
        <v>475</v>
      </c>
      <c r="X233" s="149" t="s">
        <v>475</v>
      </c>
      <c r="Y233" s="149" t="s">
        <v>475</v>
      </c>
      <c r="AB233" s="152">
        <v>0</v>
      </c>
      <c r="AC233" s="152">
        <v>0</v>
      </c>
      <c r="AD233" s="152">
        <v>0</v>
      </c>
      <c r="AE233" s="152">
        <v>0</v>
      </c>
      <c r="AF233" s="152">
        <v>0</v>
      </c>
      <c r="AK233" s="3" t="s">
        <v>475</v>
      </c>
      <c r="AL233" s="3" t="s">
        <v>475</v>
      </c>
      <c r="AM233" s="3" t="s">
        <v>475</v>
      </c>
    </row>
    <row r="234" spans="1:40" x14ac:dyDescent="0.25">
      <c r="A234" s="3">
        <v>20231231</v>
      </c>
      <c r="B234" s="3" t="s">
        <v>1006</v>
      </c>
      <c r="C234" s="3" t="s">
        <v>1007</v>
      </c>
      <c r="D234" s="149">
        <v>9071.56</v>
      </c>
      <c r="E234" s="3" t="s">
        <v>24</v>
      </c>
      <c r="F234" s="3" t="s">
        <v>473</v>
      </c>
      <c r="G234" s="3" t="s">
        <v>474</v>
      </c>
      <c r="H234" s="3">
        <v>0</v>
      </c>
      <c r="I234" s="3" t="s">
        <v>473</v>
      </c>
      <c r="J234" s="3" t="s">
        <v>473</v>
      </c>
      <c r="K234" s="3" t="s">
        <v>23</v>
      </c>
      <c r="L234" s="149" t="s">
        <v>23</v>
      </c>
      <c r="M234" s="3" t="s">
        <v>475</v>
      </c>
      <c r="N234" s="149" t="s">
        <v>475</v>
      </c>
      <c r="O234" s="149" t="s">
        <v>475</v>
      </c>
      <c r="Q234" s="3" t="s">
        <v>475</v>
      </c>
      <c r="V234" s="149" t="s">
        <v>475</v>
      </c>
      <c r="W234" s="149" t="s">
        <v>475</v>
      </c>
      <c r="X234" s="149" t="s">
        <v>475</v>
      </c>
      <c r="Y234" s="149" t="s">
        <v>475</v>
      </c>
      <c r="AB234" s="152">
        <v>0</v>
      </c>
      <c r="AC234" s="152">
        <v>0</v>
      </c>
      <c r="AD234" s="152">
        <v>0</v>
      </c>
      <c r="AE234" s="152">
        <v>0</v>
      </c>
      <c r="AF234" s="152">
        <v>0</v>
      </c>
      <c r="AK234" s="3" t="s">
        <v>475</v>
      </c>
      <c r="AL234" s="3" t="s">
        <v>475</v>
      </c>
      <c r="AM234" s="3" t="s">
        <v>475</v>
      </c>
    </row>
    <row r="235" spans="1:40" x14ac:dyDescent="0.25">
      <c r="A235" s="3">
        <v>20231231</v>
      </c>
      <c r="B235" s="3" t="s">
        <v>1008</v>
      </c>
      <c r="C235" s="3" t="s">
        <v>1009</v>
      </c>
      <c r="D235" s="149">
        <v>10626870.609999999</v>
      </c>
      <c r="E235" s="3" t="s">
        <v>24</v>
      </c>
      <c r="F235" s="3" t="s">
        <v>473</v>
      </c>
      <c r="G235" s="3" t="s">
        <v>474</v>
      </c>
      <c r="H235" s="3">
        <v>0</v>
      </c>
      <c r="I235" s="3" t="s">
        <v>473</v>
      </c>
      <c r="J235" s="3" t="s">
        <v>473</v>
      </c>
      <c r="K235" s="3" t="s">
        <v>23</v>
      </c>
      <c r="L235" s="149" t="s">
        <v>23</v>
      </c>
      <c r="M235" s="3" t="s">
        <v>475</v>
      </c>
      <c r="N235" s="149" t="s">
        <v>475</v>
      </c>
      <c r="O235" s="149" t="s">
        <v>475</v>
      </c>
      <c r="Q235" s="3" t="s">
        <v>475</v>
      </c>
      <c r="V235" s="149" t="s">
        <v>475</v>
      </c>
      <c r="W235" s="149" t="s">
        <v>475</v>
      </c>
      <c r="X235" s="149" t="s">
        <v>475</v>
      </c>
      <c r="Y235" s="149" t="s">
        <v>475</v>
      </c>
      <c r="AB235" s="152">
        <v>0</v>
      </c>
      <c r="AC235" s="152">
        <v>0</v>
      </c>
      <c r="AD235" s="152">
        <v>0</v>
      </c>
      <c r="AE235" s="152">
        <v>0</v>
      </c>
      <c r="AF235" s="152">
        <v>0</v>
      </c>
      <c r="AK235" s="3" t="s">
        <v>475</v>
      </c>
      <c r="AL235" s="3" t="s">
        <v>475</v>
      </c>
      <c r="AM235" s="3" t="s">
        <v>475</v>
      </c>
    </row>
    <row r="236" spans="1:40" x14ac:dyDescent="0.25">
      <c r="A236" s="3">
        <v>20231231</v>
      </c>
      <c r="B236" s="3" t="s">
        <v>1010</v>
      </c>
      <c r="C236" s="3" t="s">
        <v>1011</v>
      </c>
      <c r="D236" s="149">
        <v>2437666.5599999996</v>
      </c>
      <c r="E236" s="3" t="s">
        <v>24</v>
      </c>
      <c r="F236" s="3" t="s">
        <v>473</v>
      </c>
      <c r="G236" s="3" t="s">
        <v>474</v>
      </c>
      <c r="H236" s="3">
        <v>0</v>
      </c>
      <c r="I236" s="3" t="s">
        <v>473</v>
      </c>
      <c r="J236" s="3" t="s">
        <v>473</v>
      </c>
      <c r="K236" s="3" t="s">
        <v>23</v>
      </c>
      <c r="L236" s="149" t="s">
        <v>23</v>
      </c>
      <c r="M236" s="3" t="s">
        <v>475</v>
      </c>
      <c r="N236" s="149" t="s">
        <v>475</v>
      </c>
      <c r="O236" s="149" t="s">
        <v>475</v>
      </c>
      <c r="Q236" s="3" t="s">
        <v>475</v>
      </c>
      <c r="V236" s="149" t="s">
        <v>475</v>
      </c>
      <c r="W236" s="149" t="s">
        <v>475</v>
      </c>
      <c r="X236" s="149" t="s">
        <v>475</v>
      </c>
      <c r="Y236" s="149" t="s">
        <v>475</v>
      </c>
      <c r="AB236" s="152">
        <v>0</v>
      </c>
      <c r="AC236" s="152">
        <v>0</v>
      </c>
      <c r="AD236" s="152">
        <v>0</v>
      </c>
      <c r="AE236" s="152">
        <v>0</v>
      </c>
      <c r="AF236" s="152">
        <v>0</v>
      </c>
      <c r="AK236" s="3" t="s">
        <v>475</v>
      </c>
      <c r="AL236" s="3" t="s">
        <v>475</v>
      </c>
      <c r="AM236" s="3" t="s">
        <v>475</v>
      </c>
    </row>
    <row r="237" spans="1:40" x14ac:dyDescent="0.25">
      <c r="A237" s="3">
        <v>20231231</v>
      </c>
      <c r="B237" s="3" t="s">
        <v>1012</v>
      </c>
      <c r="C237" s="3" t="s">
        <v>1013</v>
      </c>
      <c r="D237" s="149">
        <v>299011.56</v>
      </c>
      <c r="E237" s="3" t="s">
        <v>24</v>
      </c>
      <c r="F237" s="3" t="s">
        <v>482</v>
      </c>
      <c r="G237" s="3" t="s">
        <v>474</v>
      </c>
      <c r="H237" s="3">
        <v>0</v>
      </c>
      <c r="I237" s="3" t="s">
        <v>483</v>
      </c>
      <c r="J237" s="3" t="s">
        <v>483</v>
      </c>
      <c r="K237" s="3" t="s">
        <v>23</v>
      </c>
      <c r="L237" s="149" t="s">
        <v>23</v>
      </c>
      <c r="M237" s="3" t="s">
        <v>484</v>
      </c>
      <c r="N237" s="149">
        <v>0</v>
      </c>
      <c r="O237" s="149">
        <v>0</v>
      </c>
      <c r="Q237" s="3">
        <v>0</v>
      </c>
      <c r="V237" s="149">
        <v>0</v>
      </c>
      <c r="W237" s="149">
        <v>0</v>
      </c>
      <c r="X237" s="149">
        <v>0</v>
      </c>
      <c r="Y237" s="149">
        <v>0</v>
      </c>
      <c r="AB237" s="152">
        <v>0</v>
      </c>
      <c r="AC237" s="152">
        <v>0</v>
      </c>
      <c r="AD237" s="152">
        <v>0</v>
      </c>
      <c r="AE237" s="152">
        <v>0</v>
      </c>
      <c r="AF237" s="152">
        <v>0</v>
      </c>
      <c r="AK237" s="3" t="s">
        <v>25</v>
      </c>
      <c r="AL237" s="3" t="s">
        <v>1014</v>
      </c>
      <c r="AM237" s="3" t="s">
        <v>475</v>
      </c>
    </row>
    <row r="238" spans="1:40" x14ac:dyDescent="0.25">
      <c r="A238" s="3">
        <v>20231231</v>
      </c>
      <c r="B238" s="3" t="s">
        <v>1015</v>
      </c>
      <c r="C238" s="3" t="s">
        <v>1016</v>
      </c>
      <c r="D238" s="149">
        <v>14692713.84</v>
      </c>
      <c r="E238" s="3" t="s">
        <v>24</v>
      </c>
      <c r="F238" s="3" t="s">
        <v>473</v>
      </c>
      <c r="G238" s="3" t="s">
        <v>474</v>
      </c>
      <c r="H238" s="3">
        <v>0</v>
      </c>
      <c r="I238" s="3" t="s">
        <v>473</v>
      </c>
      <c r="J238" s="3" t="s">
        <v>473</v>
      </c>
      <c r="K238" s="3" t="s">
        <v>23</v>
      </c>
      <c r="L238" s="149" t="s">
        <v>23</v>
      </c>
      <c r="M238" s="3" t="s">
        <v>475</v>
      </c>
      <c r="N238" s="149" t="s">
        <v>475</v>
      </c>
      <c r="O238" s="149" t="s">
        <v>475</v>
      </c>
      <c r="Q238" s="3" t="s">
        <v>475</v>
      </c>
      <c r="V238" s="149" t="s">
        <v>475</v>
      </c>
      <c r="W238" s="149" t="s">
        <v>475</v>
      </c>
      <c r="X238" s="149" t="s">
        <v>475</v>
      </c>
      <c r="Y238" s="149" t="s">
        <v>475</v>
      </c>
      <c r="AB238" s="152">
        <v>0</v>
      </c>
      <c r="AC238" s="152">
        <v>0</v>
      </c>
      <c r="AD238" s="152">
        <v>0</v>
      </c>
      <c r="AE238" s="152">
        <v>0</v>
      </c>
      <c r="AF238" s="152">
        <v>0</v>
      </c>
      <c r="AK238" s="3" t="s">
        <v>475</v>
      </c>
      <c r="AL238" s="3" t="s">
        <v>475</v>
      </c>
      <c r="AM238" s="3" t="s">
        <v>475</v>
      </c>
    </row>
    <row r="239" spans="1:40" x14ac:dyDescent="0.25">
      <c r="A239" s="3">
        <v>20231231</v>
      </c>
      <c r="B239" s="3" t="s">
        <v>1017</v>
      </c>
      <c r="C239" s="3" t="s">
        <v>1018</v>
      </c>
      <c r="D239" s="149">
        <v>19116606.139999997</v>
      </c>
      <c r="E239" s="3" t="s">
        <v>23</v>
      </c>
      <c r="F239" s="3" t="s">
        <v>500</v>
      </c>
      <c r="G239" s="3" t="s">
        <v>504</v>
      </c>
      <c r="H239" s="3">
        <v>1</v>
      </c>
      <c r="I239" s="3" t="s">
        <v>500</v>
      </c>
      <c r="J239" s="3" t="s">
        <v>506</v>
      </c>
      <c r="K239" s="3" t="s">
        <v>24</v>
      </c>
      <c r="L239" s="149" t="s">
        <v>23</v>
      </c>
      <c r="M239" s="3" t="s">
        <v>475</v>
      </c>
      <c r="N239" s="149" t="s">
        <v>475</v>
      </c>
      <c r="O239" s="149" t="s">
        <v>475</v>
      </c>
      <c r="Q239" s="3" t="s">
        <v>475</v>
      </c>
      <c r="V239" s="149" t="s">
        <v>475</v>
      </c>
      <c r="W239" s="149" t="s">
        <v>475</v>
      </c>
      <c r="X239" s="149" t="s">
        <v>475</v>
      </c>
      <c r="Y239" s="149" t="s">
        <v>475</v>
      </c>
      <c r="AB239" s="152">
        <v>0</v>
      </c>
      <c r="AC239" s="152">
        <v>0</v>
      </c>
      <c r="AD239" s="152">
        <v>0</v>
      </c>
      <c r="AE239" s="152">
        <v>0</v>
      </c>
      <c r="AF239" s="152">
        <v>0</v>
      </c>
      <c r="AK239" s="3" t="s">
        <v>22</v>
      </c>
      <c r="AL239" s="3" t="s">
        <v>672</v>
      </c>
      <c r="AM239" s="3" t="s">
        <v>475</v>
      </c>
    </row>
    <row r="240" spans="1:40" x14ac:dyDescent="0.25">
      <c r="A240" s="3">
        <v>20231231</v>
      </c>
      <c r="B240" s="3" t="s">
        <v>1019</v>
      </c>
      <c r="C240" s="3" t="s">
        <v>1020</v>
      </c>
      <c r="D240" s="149">
        <v>9287455.4199999999</v>
      </c>
      <c r="E240" s="3" t="s">
        <v>24</v>
      </c>
      <c r="F240" s="3" t="s">
        <v>473</v>
      </c>
      <c r="G240" s="3" t="s">
        <v>474</v>
      </c>
      <c r="H240" s="3">
        <v>0</v>
      </c>
      <c r="I240" s="3" t="s">
        <v>473</v>
      </c>
      <c r="J240" s="3" t="s">
        <v>473</v>
      </c>
      <c r="K240" s="3" t="s">
        <v>23</v>
      </c>
      <c r="L240" s="149" t="s">
        <v>23</v>
      </c>
      <c r="M240" s="3" t="s">
        <v>475</v>
      </c>
      <c r="N240" s="149" t="s">
        <v>475</v>
      </c>
      <c r="O240" s="149" t="s">
        <v>475</v>
      </c>
      <c r="Q240" s="3" t="s">
        <v>475</v>
      </c>
      <c r="V240" s="149" t="s">
        <v>475</v>
      </c>
      <c r="W240" s="149" t="s">
        <v>475</v>
      </c>
      <c r="X240" s="149" t="s">
        <v>475</v>
      </c>
      <c r="Y240" s="149" t="s">
        <v>475</v>
      </c>
      <c r="AB240" s="152">
        <v>0</v>
      </c>
      <c r="AC240" s="152">
        <v>0</v>
      </c>
      <c r="AD240" s="152">
        <v>0</v>
      </c>
      <c r="AE240" s="152">
        <v>0</v>
      </c>
      <c r="AF240" s="152">
        <v>0</v>
      </c>
      <c r="AK240" s="3" t="s">
        <v>475</v>
      </c>
      <c r="AL240" s="3" t="s">
        <v>475</v>
      </c>
      <c r="AM240" s="3" t="s">
        <v>475</v>
      </c>
    </row>
    <row r="241" spans="1:39" x14ac:dyDescent="0.25">
      <c r="A241" s="3">
        <v>20231231</v>
      </c>
      <c r="B241" s="3" t="s">
        <v>1021</v>
      </c>
      <c r="C241" s="3" t="s">
        <v>1022</v>
      </c>
      <c r="D241" s="149">
        <v>13672680</v>
      </c>
      <c r="E241" s="3" t="s">
        <v>24</v>
      </c>
      <c r="F241" s="3" t="s">
        <v>473</v>
      </c>
      <c r="G241" s="3" t="s">
        <v>474</v>
      </c>
      <c r="H241" s="3">
        <v>0</v>
      </c>
      <c r="I241" s="3" t="s">
        <v>473</v>
      </c>
      <c r="J241" s="3" t="s">
        <v>473</v>
      </c>
      <c r="K241" s="3" t="s">
        <v>23</v>
      </c>
      <c r="L241" s="149" t="s">
        <v>23</v>
      </c>
      <c r="M241" s="3" t="s">
        <v>475</v>
      </c>
      <c r="N241" s="149" t="s">
        <v>475</v>
      </c>
      <c r="O241" s="149" t="s">
        <v>475</v>
      </c>
      <c r="Q241" s="3" t="s">
        <v>475</v>
      </c>
      <c r="V241" s="149" t="s">
        <v>475</v>
      </c>
      <c r="W241" s="149" t="s">
        <v>475</v>
      </c>
      <c r="X241" s="149" t="s">
        <v>475</v>
      </c>
      <c r="Y241" s="149" t="s">
        <v>475</v>
      </c>
      <c r="AB241" s="152">
        <v>0</v>
      </c>
      <c r="AC241" s="152">
        <v>0</v>
      </c>
      <c r="AD241" s="152">
        <v>0</v>
      </c>
      <c r="AE241" s="152">
        <v>0</v>
      </c>
      <c r="AF241" s="152">
        <v>0</v>
      </c>
      <c r="AK241" s="3" t="s">
        <v>475</v>
      </c>
      <c r="AL241" s="3" t="s">
        <v>475</v>
      </c>
      <c r="AM241" s="3" t="s">
        <v>475</v>
      </c>
    </row>
    <row r="242" spans="1:39" x14ac:dyDescent="0.25">
      <c r="A242" s="3">
        <v>20231231</v>
      </c>
      <c r="B242" s="3" t="s">
        <v>1023</v>
      </c>
      <c r="C242" s="3" t="s">
        <v>1024</v>
      </c>
      <c r="D242" s="149">
        <v>2304226.6</v>
      </c>
      <c r="E242" s="3" t="s">
        <v>23</v>
      </c>
      <c r="F242" s="3" t="s">
        <v>500</v>
      </c>
      <c r="G242" s="3" t="s">
        <v>474</v>
      </c>
      <c r="H242" s="3">
        <v>0</v>
      </c>
      <c r="I242" s="3" t="s">
        <v>500</v>
      </c>
      <c r="J242" s="3" t="s">
        <v>506</v>
      </c>
      <c r="K242" s="3" t="s">
        <v>23</v>
      </c>
      <c r="L242" s="149" t="s">
        <v>23</v>
      </c>
      <c r="M242" s="3" t="s">
        <v>475</v>
      </c>
      <c r="N242" s="149" t="s">
        <v>475</v>
      </c>
      <c r="O242" s="149" t="s">
        <v>475</v>
      </c>
      <c r="Q242" s="3" t="s">
        <v>475</v>
      </c>
      <c r="V242" s="149" t="s">
        <v>475</v>
      </c>
      <c r="W242" s="149" t="s">
        <v>475</v>
      </c>
      <c r="X242" s="149" t="s">
        <v>475</v>
      </c>
      <c r="Y242" s="149" t="s">
        <v>475</v>
      </c>
      <c r="AB242" s="152">
        <v>0</v>
      </c>
      <c r="AC242" s="152">
        <v>0</v>
      </c>
      <c r="AD242" s="152">
        <v>0</v>
      </c>
      <c r="AE242" s="152">
        <v>0</v>
      </c>
      <c r="AF242" s="152">
        <v>0</v>
      </c>
      <c r="AK242" s="3" t="s">
        <v>22</v>
      </c>
      <c r="AL242" s="3" t="s">
        <v>1025</v>
      </c>
    </row>
    <row r="243" spans="1:39" x14ac:dyDescent="0.25">
      <c r="A243" s="3">
        <v>20231231</v>
      </c>
      <c r="B243" s="3" t="s">
        <v>1026</v>
      </c>
      <c r="C243" s="3" t="s">
        <v>1027</v>
      </c>
      <c r="D243" s="149">
        <v>204551.13</v>
      </c>
      <c r="E243" s="3" t="s">
        <v>24</v>
      </c>
      <c r="F243" s="3" t="s">
        <v>482</v>
      </c>
      <c r="G243" s="3" t="s">
        <v>474</v>
      </c>
      <c r="H243" s="3">
        <v>0</v>
      </c>
      <c r="I243" s="3" t="s">
        <v>483</v>
      </c>
      <c r="J243" s="3" t="s">
        <v>483</v>
      </c>
      <c r="K243" s="3" t="s">
        <v>23</v>
      </c>
      <c r="L243" s="149" t="s">
        <v>23</v>
      </c>
      <c r="M243" s="3" t="s">
        <v>484</v>
      </c>
      <c r="N243" s="149">
        <v>0.92</v>
      </c>
      <c r="O243" s="149">
        <v>0.92</v>
      </c>
      <c r="Q243" s="3">
        <v>0.89</v>
      </c>
      <c r="S243" s="3">
        <v>1</v>
      </c>
      <c r="V243" s="149">
        <v>0</v>
      </c>
      <c r="W243" s="149">
        <v>0</v>
      </c>
      <c r="X243" s="149">
        <v>0</v>
      </c>
      <c r="Y243" s="149">
        <v>0</v>
      </c>
      <c r="AB243" s="152">
        <v>188187.03960000002</v>
      </c>
      <c r="AC243" s="152">
        <v>182050.50570000001</v>
      </c>
      <c r="AD243" s="152">
        <v>0</v>
      </c>
      <c r="AE243" s="152">
        <v>0</v>
      </c>
      <c r="AF243" s="152">
        <v>0</v>
      </c>
      <c r="AK243" s="3" t="s">
        <v>25</v>
      </c>
      <c r="AL243" s="3" t="s">
        <v>1028</v>
      </c>
      <c r="AM243" s="3" t="s">
        <v>475</v>
      </c>
    </row>
    <row r="244" spans="1:39" x14ac:dyDescent="0.25">
      <c r="A244" s="3">
        <v>20231231</v>
      </c>
      <c r="B244" s="3" t="s">
        <v>1029</v>
      </c>
      <c r="C244" s="3" t="s">
        <v>1030</v>
      </c>
      <c r="D244" s="149">
        <v>2087049.2</v>
      </c>
      <c r="E244" s="3" t="s">
        <v>23</v>
      </c>
      <c r="F244" s="3" t="s">
        <v>500</v>
      </c>
      <c r="G244" s="3" t="s">
        <v>474</v>
      </c>
      <c r="H244" s="3">
        <v>0</v>
      </c>
      <c r="I244" s="3" t="s">
        <v>500</v>
      </c>
      <c r="J244" s="3">
        <v>0</v>
      </c>
      <c r="K244" s="3" t="s">
        <v>23</v>
      </c>
      <c r="L244" s="149" t="s">
        <v>23</v>
      </c>
      <c r="M244" s="3" t="s">
        <v>475</v>
      </c>
      <c r="N244" s="149" t="s">
        <v>475</v>
      </c>
      <c r="O244" s="149" t="s">
        <v>475</v>
      </c>
      <c r="Q244" s="3" t="s">
        <v>475</v>
      </c>
      <c r="V244" s="149" t="s">
        <v>475</v>
      </c>
      <c r="W244" s="149" t="s">
        <v>475</v>
      </c>
      <c r="X244" s="149" t="s">
        <v>475</v>
      </c>
      <c r="Y244" s="149" t="s">
        <v>475</v>
      </c>
      <c r="AB244" s="152">
        <v>0</v>
      </c>
      <c r="AC244" s="152">
        <v>0</v>
      </c>
      <c r="AD244" s="152">
        <v>0</v>
      </c>
      <c r="AE244" s="152">
        <v>0</v>
      </c>
      <c r="AF244" s="152">
        <v>0</v>
      </c>
      <c r="AK244" s="3" t="s">
        <v>475</v>
      </c>
      <c r="AL244" s="3" t="s">
        <v>475</v>
      </c>
      <c r="AM244" s="3" t="s">
        <v>475</v>
      </c>
    </row>
    <row r="245" spans="1:39" x14ac:dyDescent="0.25">
      <c r="A245" s="3">
        <v>20231231</v>
      </c>
      <c r="B245" s="3" t="s">
        <v>1031</v>
      </c>
      <c r="C245" s="3" t="s">
        <v>1032</v>
      </c>
      <c r="D245" s="149">
        <v>2459734.7599999998</v>
      </c>
      <c r="E245" s="3" t="s">
        <v>23</v>
      </c>
      <c r="F245" s="3" t="s">
        <v>500</v>
      </c>
      <c r="G245" s="3" t="s">
        <v>504</v>
      </c>
      <c r="H245" s="3">
        <v>1</v>
      </c>
      <c r="I245" s="3" t="s">
        <v>500</v>
      </c>
      <c r="J245" s="3">
        <v>0</v>
      </c>
      <c r="K245" s="3" t="s">
        <v>24</v>
      </c>
      <c r="L245" s="149" t="s">
        <v>23</v>
      </c>
      <c r="M245" s="3" t="s">
        <v>475</v>
      </c>
      <c r="N245" s="149" t="s">
        <v>475</v>
      </c>
      <c r="O245" s="149" t="s">
        <v>475</v>
      </c>
      <c r="Q245" s="3" t="s">
        <v>475</v>
      </c>
      <c r="V245" s="149" t="s">
        <v>475</v>
      </c>
      <c r="W245" s="149" t="s">
        <v>475</v>
      </c>
      <c r="X245" s="149" t="s">
        <v>475</v>
      </c>
      <c r="Y245" s="149" t="s">
        <v>475</v>
      </c>
      <c r="AB245" s="152">
        <v>0</v>
      </c>
      <c r="AC245" s="152">
        <v>0</v>
      </c>
      <c r="AD245" s="152">
        <v>0</v>
      </c>
      <c r="AE245" s="152">
        <v>0</v>
      </c>
      <c r="AF245" s="152">
        <v>0</v>
      </c>
      <c r="AK245" s="3" t="s">
        <v>475</v>
      </c>
      <c r="AL245" s="3" t="s">
        <v>475</v>
      </c>
      <c r="AM245" s="3" t="s">
        <v>475</v>
      </c>
    </row>
    <row r="246" spans="1:39" x14ac:dyDescent="0.25">
      <c r="A246" s="3">
        <v>20231231</v>
      </c>
      <c r="B246" s="3" t="s">
        <v>1033</v>
      </c>
      <c r="C246" s="3" t="s">
        <v>1034</v>
      </c>
      <c r="D246" s="149">
        <v>6641.34</v>
      </c>
      <c r="E246" s="3" t="s">
        <v>24</v>
      </c>
      <c r="F246" s="3" t="s">
        <v>473</v>
      </c>
      <c r="G246" s="3" t="s">
        <v>474</v>
      </c>
      <c r="H246" s="3">
        <v>0</v>
      </c>
      <c r="I246" s="3" t="s">
        <v>473</v>
      </c>
      <c r="J246" s="3" t="s">
        <v>473</v>
      </c>
      <c r="K246" s="3" t="s">
        <v>23</v>
      </c>
      <c r="L246" s="149" t="s">
        <v>23</v>
      </c>
      <c r="M246" s="3" t="s">
        <v>475</v>
      </c>
      <c r="N246" s="149" t="s">
        <v>475</v>
      </c>
      <c r="O246" s="149" t="s">
        <v>475</v>
      </c>
      <c r="Q246" s="3" t="s">
        <v>475</v>
      </c>
      <c r="V246" s="149" t="s">
        <v>475</v>
      </c>
      <c r="W246" s="149" t="s">
        <v>475</v>
      </c>
      <c r="X246" s="149" t="s">
        <v>475</v>
      </c>
      <c r="Y246" s="149" t="s">
        <v>475</v>
      </c>
      <c r="AB246" s="152">
        <v>0</v>
      </c>
      <c r="AC246" s="152">
        <v>0</v>
      </c>
      <c r="AD246" s="152">
        <v>0</v>
      </c>
      <c r="AE246" s="152">
        <v>0</v>
      </c>
      <c r="AF246" s="152">
        <v>0</v>
      </c>
      <c r="AK246" s="3" t="s">
        <v>475</v>
      </c>
      <c r="AL246" s="3" t="s">
        <v>475</v>
      </c>
      <c r="AM246" s="3" t="s">
        <v>475</v>
      </c>
    </row>
    <row r="247" spans="1:39" x14ac:dyDescent="0.25">
      <c r="A247" s="3">
        <v>20231231</v>
      </c>
      <c r="B247" s="3" t="s">
        <v>1035</v>
      </c>
      <c r="C247" s="3" t="s">
        <v>1036</v>
      </c>
      <c r="D247" s="149">
        <v>20286647.600000001</v>
      </c>
      <c r="E247" s="3" t="s">
        <v>23</v>
      </c>
      <c r="F247" s="3" t="s">
        <v>500</v>
      </c>
      <c r="G247" s="3" t="s">
        <v>504</v>
      </c>
      <c r="H247" s="3">
        <v>1</v>
      </c>
      <c r="I247" s="3" t="s">
        <v>500</v>
      </c>
      <c r="J247" s="3" t="s">
        <v>506</v>
      </c>
      <c r="K247" s="3" t="s">
        <v>24</v>
      </c>
      <c r="L247" s="149" t="s">
        <v>23</v>
      </c>
      <c r="M247" s="3" t="s">
        <v>475</v>
      </c>
      <c r="N247" s="149" t="s">
        <v>475</v>
      </c>
      <c r="O247" s="149" t="s">
        <v>475</v>
      </c>
      <c r="Q247" s="3" t="s">
        <v>475</v>
      </c>
      <c r="V247" s="149" t="s">
        <v>475</v>
      </c>
      <c r="W247" s="149" t="s">
        <v>475</v>
      </c>
      <c r="X247" s="149" t="s">
        <v>475</v>
      </c>
      <c r="Y247" s="149" t="s">
        <v>475</v>
      </c>
      <c r="AB247" s="152">
        <v>0</v>
      </c>
      <c r="AC247" s="152">
        <v>0</v>
      </c>
      <c r="AD247" s="152">
        <v>0</v>
      </c>
      <c r="AE247" s="152">
        <v>0</v>
      </c>
      <c r="AF247" s="152">
        <v>0</v>
      </c>
      <c r="AK247" s="3" t="s">
        <v>22</v>
      </c>
      <c r="AL247" s="3" t="s">
        <v>1037</v>
      </c>
      <c r="AM247" s="3" t="s">
        <v>475</v>
      </c>
    </row>
    <row r="248" spans="1:39" x14ac:dyDescent="0.25">
      <c r="A248" s="3">
        <v>20231231</v>
      </c>
      <c r="B248" s="3" t="s">
        <v>1038</v>
      </c>
      <c r="C248" s="3" t="s">
        <v>1039</v>
      </c>
      <c r="D248" s="149">
        <v>724780.49</v>
      </c>
      <c r="E248" s="3" t="s">
        <v>24</v>
      </c>
      <c r="F248" s="3" t="s">
        <v>482</v>
      </c>
      <c r="G248" s="3" t="s">
        <v>474</v>
      </c>
      <c r="H248" s="3">
        <v>0</v>
      </c>
      <c r="I248" s="3" t="s">
        <v>483</v>
      </c>
      <c r="J248" s="3" t="s">
        <v>483</v>
      </c>
      <c r="K248" s="3" t="s">
        <v>23</v>
      </c>
      <c r="L248" s="149" t="s">
        <v>23</v>
      </c>
      <c r="M248" s="3" t="s">
        <v>484</v>
      </c>
      <c r="N248" s="149">
        <v>0</v>
      </c>
      <c r="O248" s="149">
        <v>0</v>
      </c>
      <c r="Q248" s="3">
        <v>0</v>
      </c>
      <c r="V248" s="149">
        <v>0</v>
      </c>
      <c r="W248" s="149">
        <v>0</v>
      </c>
      <c r="X248" s="149">
        <v>0</v>
      </c>
      <c r="Y248" s="149">
        <v>0</v>
      </c>
      <c r="AB248" s="152">
        <v>0</v>
      </c>
      <c r="AC248" s="152">
        <v>0</v>
      </c>
      <c r="AD248" s="152">
        <v>0</v>
      </c>
      <c r="AE248" s="152">
        <v>0</v>
      </c>
      <c r="AF248" s="152">
        <v>0</v>
      </c>
      <c r="AK248" s="3" t="s">
        <v>475</v>
      </c>
      <c r="AL248" s="3" t="s">
        <v>475</v>
      </c>
      <c r="AM248" s="3" t="s">
        <v>475</v>
      </c>
    </row>
    <row r="249" spans="1:39" x14ac:dyDescent="0.25">
      <c r="A249" s="3">
        <v>20231231</v>
      </c>
      <c r="B249" s="3" t="s">
        <v>1040</v>
      </c>
      <c r="C249" s="3" t="s">
        <v>1041</v>
      </c>
      <c r="D249" s="149">
        <v>6737540.8199999994</v>
      </c>
      <c r="E249" s="3" t="s">
        <v>24</v>
      </c>
      <c r="F249" s="3" t="s">
        <v>473</v>
      </c>
      <c r="G249" s="3" t="s">
        <v>474</v>
      </c>
      <c r="H249" s="3">
        <v>0</v>
      </c>
      <c r="I249" s="3" t="s">
        <v>473</v>
      </c>
      <c r="J249" s="3" t="s">
        <v>473</v>
      </c>
      <c r="K249" s="3" t="s">
        <v>23</v>
      </c>
      <c r="L249" s="149" t="s">
        <v>23</v>
      </c>
      <c r="M249" s="3" t="s">
        <v>475</v>
      </c>
      <c r="N249" s="149" t="s">
        <v>475</v>
      </c>
      <c r="O249" s="149" t="s">
        <v>475</v>
      </c>
      <c r="Q249" s="3" t="s">
        <v>475</v>
      </c>
      <c r="V249" s="149" t="s">
        <v>475</v>
      </c>
      <c r="W249" s="149" t="s">
        <v>475</v>
      </c>
      <c r="X249" s="149" t="s">
        <v>475</v>
      </c>
      <c r="Y249" s="149" t="s">
        <v>475</v>
      </c>
      <c r="AB249" s="152">
        <v>0</v>
      </c>
      <c r="AC249" s="152">
        <v>0</v>
      </c>
      <c r="AD249" s="152">
        <v>0</v>
      </c>
      <c r="AE249" s="152">
        <v>0</v>
      </c>
      <c r="AF249" s="152">
        <v>0</v>
      </c>
      <c r="AK249" s="3" t="s">
        <v>475</v>
      </c>
      <c r="AL249" s="3" t="s">
        <v>475</v>
      </c>
      <c r="AM249" s="3" t="s">
        <v>475</v>
      </c>
    </row>
    <row r="250" spans="1:39" x14ac:dyDescent="0.25">
      <c r="A250" s="3">
        <v>20231231</v>
      </c>
      <c r="B250" s="3" t="s">
        <v>1042</v>
      </c>
      <c r="C250" s="3" t="s">
        <v>1043</v>
      </c>
      <c r="D250" s="149">
        <v>36575877.689999998</v>
      </c>
      <c r="E250" s="3" t="s">
        <v>23</v>
      </c>
      <c r="F250" s="3" t="s">
        <v>500</v>
      </c>
      <c r="G250" s="3" t="s">
        <v>504</v>
      </c>
      <c r="H250" s="3">
        <v>1</v>
      </c>
      <c r="I250" s="3" t="s">
        <v>500</v>
      </c>
      <c r="J250" s="3">
        <v>0</v>
      </c>
      <c r="K250" s="3" t="s">
        <v>24</v>
      </c>
      <c r="L250" s="149" t="s">
        <v>23</v>
      </c>
      <c r="M250" s="3" t="s">
        <v>475</v>
      </c>
      <c r="N250" s="149" t="s">
        <v>475</v>
      </c>
      <c r="O250" s="149" t="s">
        <v>475</v>
      </c>
      <c r="Q250" s="3" t="s">
        <v>475</v>
      </c>
      <c r="V250" s="149" t="s">
        <v>475</v>
      </c>
      <c r="W250" s="149" t="s">
        <v>475</v>
      </c>
      <c r="X250" s="149" t="s">
        <v>475</v>
      </c>
      <c r="Y250" s="149" t="s">
        <v>475</v>
      </c>
      <c r="AB250" s="152">
        <v>0</v>
      </c>
      <c r="AC250" s="152">
        <v>0</v>
      </c>
      <c r="AD250" s="152">
        <v>0</v>
      </c>
      <c r="AE250" s="152">
        <v>0</v>
      </c>
      <c r="AF250" s="152">
        <v>0</v>
      </c>
      <c r="AK250" s="3" t="s">
        <v>475</v>
      </c>
      <c r="AL250" s="3" t="s">
        <v>475</v>
      </c>
      <c r="AM250" s="3" t="s">
        <v>475</v>
      </c>
    </row>
    <row r="251" spans="1:39" x14ac:dyDescent="0.25">
      <c r="A251" s="3">
        <v>20231231</v>
      </c>
      <c r="B251" s="3" t="s">
        <v>1044</v>
      </c>
      <c r="C251" s="3" t="s">
        <v>1045</v>
      </c>
      <c r="D251" s="149">
        <v>10153783.92</v>
      </c>
      <c r="E251" s="3" t="s">
        <v>23</v>
      </c>
      <c r="F251" s="3" t="s">
        <v>500</v>
      </c>
      <c r="G251" s="3" t="s">
        <v>504</v>
      </c>
      <c r="H251" s="3">
        <v>1</v>
      </c>
      <c r="I251" s="3" t="s">
        <v>500</v>
      </c>
      <c r="J251" s="3" t="s">
        <v>506</v>
      </c>
      <c r="K251" s="3" t="s">
        <v>24</v>
      </c>
      <c r="L251" s="149" t="s">
        <v>23</v>
      </c>
      <c r="M251" s="3" t="s">
        <v>475</v>
      </c>
      <c r="N251" s="149" t="s">
        <v>475</v>
      </c>
      <c r="O251" s="149" t="s">
        <v>475</v>
      </c>
      <c r="Q251" s="3" t="s">
        <v>475</v>
      </c>
      <c r="V251" s="149" t="s">
        <v>475</v>
      </c>
      <c r="W251" s="149" t="s">
        <v>475</v>
      </c>
      <c r="X251" s="149" t="s">
        <v>475</v>
      </c>
      <c r="Y251" s="149" t="s">
        <v>475</v>
      </c>
      <c r="AB251" s="152">
        <v>0</v>
      </c>
      <c r="AC251" s="152">
        <v>0</v>
      </c>
      <c r="AD251" s="152">
        <v>0</v>
      </c>
      <c r="AE251" s="152">
        <v>0</v>
      </c>
      <c r="AF251" s="152">
        <v>0</v>
      </c>
      <c r="AK251" s="3" t="s">
        <v>22</v>
      </c>
      <c r="AL251" s="3" t="s">
        <v>1037</v>
      </c>
      <c r="AM251" s="3" t="s">
        <v>475</v>
      </c>
    </row>
    <row r="252" spans="1:39" x14ac:dyDescent="0.25">
      <c r="A252" s="3">
        <v>20231231</v>
      </c>
      <c r="B252" s="3" t="s">
        <v>1046</v>
      </c>
      <c r="C252" s="3" t="s">
        <v>1047</v>
      </c>
      <c r="D252" s="149">
        <v>6962536.629999999</v>
      </c>
      <c r="E252" s="3" t="s">
        <v>24</v>
      </c>
      <c r="F252" s="3" t="s">
        <v>473</v>
      </c>
      <c r="G252" s="3" t="s">
        <v>474</v>
      </c>
      <c r="H252" s="3">
        <v>0</v>
      </c>
      <c r="I252" s="3" t="s">
        <v>473</v>
      </c>
      <c r="J252" s="3" t="s">
        <v>473</v>
      </c>
      <c r="K252" s="3" t="s">
        <v>23</v>
      </c>
      <c r="L252" s="149" t="s">
        <v>23</v>
      </c>
      <c r="M252" s="3" t="s">
        <v>475</v>
      </c>
      <c r="N252" s="149" t="s">
        <v>475</v>
      </c>
      <c r="O252" s="149" t="s">
        <v>475</v>
      </c>
      <c r="Q252" s="3" t="s">
        <v>475</v>
      </c>
      <c r="V252" s="149" t="s">
        <v>475</v>
      </c>
      <c r="W252" s="149" t="s">
        <v>475</v>
      </c>
      <c r="X252" s="149" t="s">
        <v>475</v>
      </c>
      <c r="Y252" s="149" t="s">
        <v>475</v>
      </c>
      <c r="AB252" s="152">
        <v>0</v>
      </c>
      <c r="AC252" s="152">
        <v>0</v>
      </c>
      <c r="AD252" s="152">
        <v>0</v>
      </c>
      <c r="AE252" s="152">
        <v>0</v>
      </c>
      <c r="AF252" s="152">
        <v>0</v>
      </c>
      <c r="AK252" s="3" t="s">
        <v>475</v>
      </c>
      <c r="AL252" s="3" t="s">
        <v>475</v>
      </c>
      <c r="AM252" s="3" t="s">
        <v>475</v>
      </c>
    </row>
    <row r="253" spans="1:39" x14ac:dyDescent="0.25">
      <c r="A253" s="3">
        <v>20231231</v>
      </c>
      <c r="B253" s="3" t="s">
        <v>1048</v>
      </c>
      <c r="C253" s="3" t="s">
        <v>1049</v>
      </c>
      <c r="D253" s="149">
        <v>117995.47</v>
      </c>
      <c r="E253" s="3" t="s">
        <v>23</v>
      </c>
      <c r="F253" s="3" t="s">
        <v>500</v>
      </c>
      <c r="G253" s="3" t="s">
        <v>504</v>
      </c>
      <c r="H253" s="3">
        <v>1</v>
      </c>
      <c r="I253" s="3" t="s">
        <v>500</v>
      </c>
      <c r="J253" s="3">
        <v>0</v>
      </c>
      <c r="K253" s="3" t="s">
        <v>24</v>
      </c>
      <c r="L253" s="149" t="s">
        <v>23</v>
      </c>
      <c r="M253" s="3" t="s">
        <v>475</v>
      </c>
      <c r="N253" s="149" t="s">
        <v>475</v>
      </c>
      <c r="O253" s="149" t="s">
        <v>475</v>
      </c>
      <c r="Q253" s="3" t="s">
        <v>475</v>
      </c>
      <c r="V253" s="149" t="s">
        <v>475</v>
      </c>
      <c r="W253" s="149" t="s">
        <v>475</v>
      </c>
      <c r="X253" s="149" t="s">
        <v>475</v>
      </c>
      <c r="Y253" s="149" t="s">
        <v>475</v>
      </c>
      <c r="AB253" s="152">
        <v>0</v>
      </c>
      <c r="AC253" s="152">
        <v>0</v>
      </c>
      <c r="AD253" s="152">
        <v>0</v>
      </c>
      <c r="AE253" s="152">
        <v>0</v>
      </c>
      <c r="AF253" s="152">
        <v>0</v>
      </c>
      <c r="AK253" s="3" t="s">
        <v>475</v>
      </c>
      <c r="AL253" s="3" t="s">
        <v>475</v>
      </c>
      <c r="AM253" s="3" t="s">
        <v>475</v>
      </c>
    </row>
    <row r="254" spans="1:39" x14ac:dyDescent="0.25">
      <c r="A254" s="3">
        <v>20231231</v>
      </c>
      <c r="B254" s="3" t="s">
        <v>1050</v>
      </c>
      <c r="C254" s="3" t="s">
        <v>1051</v>
      </c>
      <c r="D254" s="149">
        <v>2452.5</v>
      </c>
      <c r="E254" s="3" t="s">
        <v>24</v>
      </c>
      <c r="F254" s="3" t="s">
        <v>473</v>
      </c>
      <c r="G254" s="3" t="s">
        <v>474</v>
      </c>
      <c r="H254" s="3">
        <v>0</v>
      </c>
      <c r="I254" s="3" t="s">
        <v>473</v>
      </c>
      <c r="J254" s="3" t="s">
        <v>473</v>
      </c>
      <c r="K254" s="3" t="s">
        <v>23</v>
      </c>
      <c r="L254" s="149" t="s">
        <v>23</v>
      </c>
      <c r="M254" s="3" t="s">
        <v>475</v>
      </c>
      <c r="N254" s="149" t="s">
        <v>475</v>
      </c>
      <c r="O254" s="149" t="s">
        <v>475</v>
      </c>
      <c r="Q254" s="3" t="s">
        <v>475</v>
      </c>
      <c r="V254" s="149" t="s">
        <v>475</v>
      </c>
      <c r="W254" s="149" t="s">
        <v>475</v>
      </c>
      <c r="X254" s="149" t="s">
        <v>475</v>
      </c>
      <c r="Y254" s="149" t="s">
        <v>475</v>
      </c>
      <c r="AB254" s="152">
        <v>0</v>
      </c>
      <c r="AC254" s="152">
        <v>0</v>
      </c>
      <c r="AD254" s="152">
        <v>0</v>
      </c>
      <c r="AE254" s="152">
        <v>0</v>
      </c>
      <c r="AF254" s="152">
        <v>0</v>
      </c>
      <c r="AK254" s="3" t="s">
        <v>475</v>
      </c>
      <c r="AL254" s="3" t="s">
        <v>475</v>
      </c>
      <c r="AM254" s="3" t="s">
        <v>475</v>
      </c>
    </row>
    <row r="255" spans="1:39" x14ac:dyDescent="0.25">
      <c r="A255" s="3">
        <v>20231231</v>
      </c>
      <c r="B255" s="3" t="s">
        <v>1052</v>
      </c>
      <c r="C255" s="3" t="s">
        <v>1053</v>
      </c>
      <c r="D255" s="149">
        <v>546397.54</v>
      </c>
      <c r="E255" s="3" t="s">
        <v>24</v>
      </c>
      <c r="F255" s="3" t="s">
        <v>473</v>
      </c>
      <c r="G255" s="3" t="s">
        <v>474</v>
      </c>
      <c r="H255" s="3">
        <v>0</v>
      </c>
      <c r="I255" s="3" t="s">
        <v>473</v>
      </c>
      <c r="J255" s="3" t="s">
        <v>473</v>
      </c>
      <c r="K255" s="3" t="s">
        <v>23</v>
      </c>
      <c r="L255" s="149" t="s">
        <v>23</v>
      </c>
      <c r="M255" s="3" t="s">
        <v>475</v>
      </c>
      <c r="N255" s="149" t="s">
        <v>475</v>
      </c>
      <c r="O255" s="149" t="s">
        <v>475</v>
      </c>
      <c r="Q255" s="3" t="s">
        <v>475</v>
      </c>
      <c r="V255" s="149" t="s">
        <v>475</v>
      </c>
      <c r="W255" s="149" t="s">
        <v>475</v>
      </c>
      <c r="X255" s="149" t="s">
        <v>475</v>
      </c>
      <c r="Y255" s="149" t="s">
        <v>475</v>
      </c>
      <c r="AB255" s="152">
        <v>0</v>
      </c>
      <c r="AC255" s="152">
        <v>0</v>
      </c>
      <c r="AD255" s="152">
        <v>0</v>
      </c>
      <c r="AE255" s="152">
        <v>0</v>
      </c>
      <c r="AF255" s="152">
        <v>0</v>
      </c>
      <c r="AK255" s="3" t="s">
        <v>475</v>
      </c>
      <c r="AL255" s="3" t="s">
        <v>475</v>
      </c>
      <c r="AM255" s="3" t="s">
        <v>475</v>
      </c>
    </row>
    <row r="256" spans="1:39" x14ac:dyDescent="0.25">
      <c r="A256" s="3">
        <v>20231231</v>
      </c>
      <c r="B256" s="3" t="s">
        <v>1054</v>
      </c>
      <c r="C256" s="3" t="s">
        <v>1055</v>
      </c>
      <c r="D256" s="149">
        <v>852891.39</v>
      </c>
      <c r="E256" s="3" t="s">
        <v>24</v>
      </c>
      <c r="F256" s="3" t="s">
        <v>473</v>
      </c>
      <c r="G256" s="3" t="s">
        <v>474</v>
      </c>
      <c r="H256" s="3">
        <v>0</v>
      </c>
      <c r="I256" s="3" t="s">
        <v>473</v>
      </c>
      <c r="J256" s="3" t="s">
        <v>473</v>
      </c>
      <c r="K256" s="3" t="s">
        <v>23</v>
      </c>
      <c r="L256" s="149" t="s">
        <v>23</v>
      </c>
      <c r="M256" s="3" t="s">
        <v>475</v>
      </c>
      <c r="N256" s="149" t="s">
        <v>475</v>
      </c>
      <c r="O256" s="149" t="s">
        <v>475</v>
      </c>
      <c r="Q256" s="3" t="s">
        <v>475</v>
      </c>
      <c r="V256" s="149" t="s">
        <v>475</v>
      </c>
      <c r="W256" s="149" t="s">
        <v>475</v>
      </c>
      <c r="X256" s="149" t="s">
        <v>475</v>
      </c>
      <c r="Y256" s="149" t="s">
        <v>475</v>
      </c>
      <c r="AB256" s="152">
        <v>0</v>
      </c>
      <c r="AC256" s="152">
        <v>0</v>
      </c>
      <c r="AD256" s="152">
        <v>0</v>
      </c>
      <c r="AE256" s="152">
        <v>0</v>
      </c>
      <c r="AF256" s="152">
        <v>0</v>
      </c>
      <c r="AK256" s="3" t="s">
        <v>475</v>
      </c>
      <c r="AL256" s="3" t="s">
        <v>475</v>
      </c>
      <c r="AM256" s="3" t="s">
        <v>475</v>
      </c>
    </row>
    <row r="257" spans="1:39" x14ac:dyDescent="0.25">
      <c r="A257" s="3">
        <v>20231231</v>
      </c>
      <c r="B257" s="3" t="s">
        <v>1056</v>
      </c>
      <c r="C257" s="3" t="s">
        <v>1057</v>
      </c>
      <c r="D257" s="149">
        <v>619154.39999999991</v>
      </c>
      <c r="E257" s="3" t="s">
        <v>24</v>
      </c>
      <c r="F257" s="3" t="s">
        <v>482</v>
      </c>
      <c r="G257" s="3" t="s">
        <v>474</v>
      </c>
      <c r="H257" s="3">
        <v>0</v>
      </c>
      <c r="I257" s="3" t="s">
        <v>483</v>
      </c>
      <c r="J257" s="3" t="s">
        <v>483</v>
      </c>
      <c r="K257" s="3" t="s">
        <v>23</v>
      </c>
      <c r="L257" s="149" t="s">
        <v>23</v>
      </c>
      <c r="M257" s="3">
        <v>0</v>
      </c>
      <c r="N257" s="149">
        <v>0</v>
      </c>
      <c r="O257" s="149">
        <v>0</v>
      </c>
      <c r="Q257" s="3">
        <v>0</v>
      </c>
      <c r="V257" s="149">
        <v>0</v>
      </c>
      <c r="W257" s="149">
        <v>0</v>
      </c>
      <c r="X257" s="149">
        <v>0</v>
      </c>
      <c r="Y257" s="149">
        <v>0</v>
      </c>
      <c r="AB257" s="152">
        <v>0</v>
      </c>
      <c r="AC257" s="152">
        <v>0</v>
      </c>
      <c r="AD257" s="152">
        <v>0</v>
      </c>
      <c r="AE257" s="152">
        <v>0</v>
      </c>
      <c r="AF257" s="152">
        <v>0</v>
      </c>
      <c r="AK257" s="3" t="s">
        <v>25</v>
      </c>
      <c r="AL257" s="3" t="s">
        <v>1058</v>
      </c>
      <c r="AM257" s="3" t="s">
        <v>475</v>
      </c>
    </row>
    <row r="258" spans="1:39" x14ac:dyDescent="0.25">
      <c r="A258" s="3">
        <v>20231231</v>
      </c>
      <c r="B258" s="3" t="s">
        <v>1059</v>
      </c>
      <c r="C258" s="3" t="s">
        <v>1060</v>
      </c>
      <c r="D258" s="149">
        <v>897931.44</v>
      </c>
      <c r="E258" s="3" t="s">
        <v>23</v>
      </c>
      <c r="F258" s="3" t="s">
        <v>500</v>
      </c>
      <c r="G258" s="3" t="s">
        <v>474</v>
      </c>
      <c r="H258" s="3">
        <v>0</v>
      </c>
      <c r="I258" s="3" t="s">
        <v>500</v>
      </c>
      <c r="J258" s="3">
        <v>0</v>
      </c>
      <c r="K258" s="3" t="s">
        <v>23</v>
      </c>
      <c r="L258" s="149" t="s">
        <v>23</v>
      </c>
      <c r="M258" s="3" t="s">
        <v>475</v>
      </c>
      <c r="N258" s="149" t="s">
        <v>475</v>
      </c>
      <c r="O258" s="149" t="s">
        <v>475</v>
      </c>
      <c r="Q258" s="3" t="s">
        <v>475</v>
      </c>
      <c r="V258" s="149" t="s">
        <v>475</v>
      </c>
      <c r="W258" s="149" t="s">
        <v>475</v>
      </c>
      <c r="X258" s="149" t="s">
        <v>475</v>
      </c>
      <c r="Y258" s="149" t="s">
        <v>475</v>
      </c>
      <c r="AB258" s="152">
        <v>0</v>
      </c>
      <c r="AC258" s="152">
        <v>0</v>
      </c>
      <c r="AD258" s="152">
        <v>0</v>
      </c>
      <c r="AE258" s="152">
        <v>0</v>
      </c>
      <c r="AF258" s="152">
        <v>0</v>
      </c>
      <c r="AK258" s="3" t="s">
        <v>475</v>
      </c>
      <c r="AL258" s="3" t="s">
        <v>475</v>
      </c>
      <c r="AM258" s="3" t="s">
        <v>475</v>
      </c>
    </row>
    <row r="259" spans="1:39" x14ac:dyDescent="0.25">
      <c r="A259" s="3">
        <v>20231231</v>
      </c>
      <c r="B259" s="3" t="s">
        <v>1061</v>
      </c>
      <c r="C259" s="3" t="s">
        <v>1062</v>
      </c>
      <c r="D259" s="149">
        <v>11424989.799999999</v>
      </c>
      <c r="E259" s="3" t="s">
        <v>24</v>
      </c>
      <c r="F259" s="3" t="s">
        <v>473</v>
      </c>
      <c r="G259" s="3" t="s">
        <v>474</v>
      </c>
      <c r="H259" s="3">
        <v>0</v>
      </c>
      <c r="I259" s="3" t="s">
        <v>473</v>
      </c>
      <c r="J259" s="3" t="s">
        <v>473</v>
      </c>
      <c r="K259" s="3" t="s">
        <v>23</v>
      </c>
      <c r="L259" s="149" t="s">
        <v>23</v>
      </c>
      <c r="M259" s="3" t="s">
        <v>475</v>
      </c>
      <c r="N259" s="149" t="s">
        <v>475</v>
      </c>
      <c r="O259" s="149" t="s">
        <v>475</v>
      </c>
      <c r="Q259" s="3" t="s">
        <v>475</v>
      </c>
      <c r="V259" s="149" t="s">
        <v>475</v>
      </c>
      <c r="W259" s="149" t="s">
        <v>475</v>
      </c>
      <c r="X259" s="149" t="s">
        <v>475</v>
      </c>
      <c r="Y259" s="149" t="s">
        <v>475</v>
      </c>
      <c r="AB259" s="152">
        <v>0</v>
      </c>
      <c r="AC259" s="152">
        <v>0</v>
      </c>
      <c r="AD259" s="152">
        <v>0</v>
      </c>
      <c r="AE259" s="152">
        <v>0</v>
      </c>
      <c r="AF259" s="152">
        <v>0</v>
      </c>
      <c r="AK259" s="3" t="s">
        <v>475</v>
      </c>
      <c r="AL259" s="3" t="s">
        <v>475</v>
      </c>
      <c r="AM259" s="3" t="s">
        <v>475</v>
      </c>
    </row>
    <row r="260" spans="1:39" x14ac:dyDescent="0.25">
      <c r="A260" s="3">
        <v>20231231</v>
      </c>
      <c r="B260" s="3" t="s">
        <v>1063</v>
      </c>
      <c r="C260" s="3" t="s">
        <v>1064</v>
      </c>
      <c r="D260" s="149">
        <v>3347308.07</v>
      </c>
      <c r="E260" s="3" t="s">
        <v>24</v>
      </c>
      <c r="F260" s="3" t="s">
        <v>482</v>
      </c>
      <c r="G260" s="3" t="s">
        <v>474</v>
      </c>
      <c r="H260" s="3">
        <v>0</v>
      </c>
      <c r="I260" s="3" t="s">
        <v>483</v>
      </c>
      <c r="J260" s="3" t="s">
        <v>483</v>
      </c>
      <c r="K260" s="3" t="s">
        <v>23</v>
      </c>
      <c r="L260" s="149" t="s">
        <v>23</v>
      </c>
      <c r="M260" s="3" t="s">
        <v>484</v>
      </c>
      <c r="N260" s="149">
        <v>0</v>
      </c>
      <c r="O260" s="149">
        <v>0</v>
      </c>
      <c r="Q260" s="3">
        <v>0</v>
      </c>
      <c r="V260" s="149">
        <v>0</v>
      </c>
      <c r="W260" s="149">
        <v>0</v>
      </c>
      <c r="X260" s="149">
        <v>0</v>
      </c>
      <c r="Y260" s="149">
        <v>0</v>
      </c>
      <c r="AB260" s="152">
        <v>0</v>
      </c>
      <c r="AC260" s="152">
        <v>0</v>
      </c>
      <c r="AD260" s="152">
        <v>0</v>
      </c>
      <c r="AE260" s="152">
        <v>0</v>
      </c>
      <c r="AF260" s="152">
        <v>0</v>
      </c>
      <c r="AK260" s="3" t="s">
        <v>25</v>
      </c>
      <c r="AL260" s="3" t="s">
        <v>1065</v>
      </c>
      <c r="AM260" s="3" t="s">
        <v>475</v>
      </c>
    </row>
    <row r="261" spans="1:39" x14ac:dyDescent="0.25">
      <c r="A261" s="3">
        <v>20231231</v>
      </c>
      <c r="B261" s="3" t="s">
        <v>1066</v>
      </c>
      <c r="C261" s="3" t="s">
        <v>1067</v>
      </c>
      <c r="D261" s="149">
        <v>95021.68</v>
      </c>
      <c r="E261" s="3" t="s">
        <v>23</v>
      </c>
      <c r="F261" s="3" t="s">
        <v>500</v>
      </c>
      <c r="G261" s="3" t="s">
        <v>474</v>
      </c>
      <c r="H261" s="3">
        <v>0</v>
      </c>
      <c r="I261" s="3" t="s">
        <v>500</v>
      </c>
      <c r="J261" s="3">
        <v>0</v>
      </c>
      <c r="K261" s="3" t="s">
        <v>23</v>
      </c>
      <c r="L261" s="149" t="s">
        <v>23</v>
      </c>
      <c r="M261" s="3" t="s">
        <v>475</v>
      </c>
      <c r="N261" s="149" t="s">
        <v>475</v>
      </c>
      <c r="O261" s="149" t="s">
        <v>475</v>
      </c>
      <c r="Q261" s="3" t="s">
        <v>475</v>
      </c>
      <c r="V261" s="149" t="s">
        <v>475</v>
      </c>
      <c r="W261" s="149" t="s">
        <v>475</v>
      </c>
      <c r="X261" s="149" t="s">
        <v>475</v>
      </c>
      <c r="Y261" s="149" t="s">
        <v>475</v>
      </c>
      <c r="AB261" s="152">
        <v>0</v>
      </c>
      <c r="AC261" s="152">
        <v>0</v>
      </c>
      <c r="AD261" s="152">
        <v>0</v>
      </c>
      <c r="AE261" s="152">
        <v>0</v>
      </c>
      <c r="AF261" s="152">
        <v>0</v>
      </c>
      <c r="AK261" s="3" t="s">
        <v>475</v>
      </c>
      <c r="AL261" s="3" t="s">
        <v>475</v>
      </c>
      <c r="AM261" s="3" t="s">
        <v>475</v>
      </c>
    </row>
    <row r="262" spans="1:39" x14ac:dyDescent="0.25">
      <c r="A262" s="3">
        <v>20231231</v>
      </c>
      <c r="B262" s="3" t="s">
        <v>1068</v>
      </c>
      <c r="C262" s="3" t="s">
        <v>1069</v>
      </c>
      <c r="D262" s="149">
        <v>74370.539999999994</v>
      </c>
      <c r="E262" s="3" t="s">
        <v>23</v>
      </c>
      <c r="F262" s="3" t="s">
        <v>500</v>
      </c>
      <c r="G262" s="3" t="s">
        <v>474</v>
      </c>
      <c r="H262" s="3">
        <v>0</v>
      </c>
      <c r="I262" s="3" t="s">
        <v>500</v>
      </c>
      <c r="J262" s="3">
        <v>0</v>
      </c>
      <c r="K262" s="3" t="s">
        <v>23</v>
      </c>
      <c r="L262" s="149" t="s">
        <v>23</v>
      </c>
      <c r="M262" s="3" t="s">
        <v>475</v>
      </c>
      <c r="N262" s="149" t="s">
        <v>475</v>
      </c>
      <c r="O262" s="149" t="s">
        <v>475</v>
      </c>
      <c r="Q262" s="3" t="s">
        <v>475</v>
      </c>
      <c r="V262" s="149" t="s">
        <v>475</v>
      </c>
      <c r="W262" s="149" t="s">
        <v>475</v>
      </c>
      <c r="X262" s="149" t="s">
        <v>475</v>
      </c>
      <c r="Y262" s="149" t="s">
        <v>475</v>
      </c>
      <c r="AB262" s="152">
        <v>0</v>
      </c>
      <c r="AC262" s="152">
        <v>0</v>
      </c>
      <c r="AD262" s="152">
        <v>0</v>
      </c>
      <c r="AE262" s="152">
        <v>0</v>
      </c>
      <c r="AF262" s="152">
        <v>0</v>
      </c>
      <c r="AK262" s="3" t="s">
        <v>475</v>
      </c>
      <c r="AL262" s="3" t="s">
        <v>475</v>
      </c>
      <c r="AM262" s="3" t="s">
        <v>475</v>
      </c>
    </row>
    <row r="263" spans="1:39" x14ac:dyDescent="0.25">
      <c r="A263" s="3">
        <v>20231231</v>
      </c>
      <c r="B263" s="3" t="s">
        <v>1070</v>
      </c>
      <c r="C263" s="3" t="s">
        <v>1071</v>
      </c>
      <c r="D263" s="149">
        <v>129640</v>
      </c>
      <c r="E263" s="3" t="s">
        <v>24</v>
      </c>
      <c r="F263" s="3" t="s">
        <v>473</v>
      </c>
      <c r="G263" s="3" t="s">
        <v>474</v>
      </c>
      <c r="H263" s="3">
        <v>0</v>
      </c>
      <c r="I263" s="3" t="s">
        <v>473</v>
      </c>
      <c r="J263" s="3" t="s">
        <v>473</v>
      </c>
      <c r="K263" s="3" t="s">
        <v>23</v>
      </c>
      <c r="L263" s="149" t="s">
        <v>23</v>
      </c>
      <c r="M263" s="3" t="s">
        <v>475</v>
      </c>
      <c r="N263" s="149" t="s">
        <v>475</v>
      </c>
      <c r="O263" s="149" t="s">
        <v>475</v>
      </c>
      <c r="Q263" s="3" t="s">
        <v>475</v>
      </c>
      <c r="V263" s="149" t="s">
        <v>475</v>
      </c>
      <c r="W263" s="149" t="s">
        <v>475</v>
      </c>
      <c r="X263" s="149" t="s">
        <v>475</v>
      </c>
      <c r="Y263" s="149" t="s">
        <v>475</v>
      </c>
      <c r="AB263" s="152">
        <v>0</v>
      </c>
      <c r="AC263" s="152">
        <v>0</v>
      </c>
      <c r="AD263" s="152">
        <v>0</v>
      </c>
      <c r="AE263" s="152">
        <v>0</v>
      </c>
      <c r="AF263" s="152">
        <v>0</v>
      </c>
      <c r="AK263" s="3" t="s">
        <v>475</v>
      </c>
      <c r="AL263" s="3" t="s">
        <v>475</v>
      </c>
      <c r="AM263" s="3" t="s">
        <v>475</v>
      </c>
    </row>
    <row r="264" spans="1:39" x14ac:dyDescent="0.25">
      <c r="A264" s="3">
        <v>20231231</v>
      </c>
      <c r="B264" s="3" t="s">
        <v>1072</v>
      </c>
      <c r="C264" s="3" t="s">
        <v>1073</v>
      </c>
      <c r="D264" s="149">
        <v>62384.34</v>
      </c>
      <c r="E264" s="3" t="s">
        <v>23</v>
      </c>
      <c r="F264" s="3" t="s">
        <v>500</v>
      </c>
      <c r="G264" s="3" t="s">
        <v>474</v>
      </c>
      <c r="H264" s="3">
        <v>0</v>
      </c>
      <c r="I264" s="3" t="s">
        <v>500</v>
      </c>
      <c r="J264" s="3">
        <v>0</v>
      </c>
      <c r="K264" s="3" t="s">
        <v>23</v>
      </c>
      <c r="L264" s="149" t="s">
        <v>23</v>
      </c>
      <c r="M264" s="3" t="s">
        <v>475</v>
      </c>
      <c r="N264" s="149" t="s">
        <v>475</v>
      </c>
      <c r="O264" s="149" t="s">
        <v>475</v>
      </c>
      <c r="Q264" s="3" t="s">
        <v>475</v>
      </c>
      <c r="V264" s="149" t="s">
        <v>475</v>
      </c>
      <c r="W264" s="149" t="s">
        <v>475</v>
      </c>
      <c r="X264" s="149" t="s">
        <v>475</v>
      </c>
      <c r="Y264" s="149" t="s">
        <v>475</v>
      </c>
      <c r="AB264" s="152">
        <v>0</v>
      </c>
      <c r="AC264" s="152">
        <v>0</v>
      </c>
      <c r="AD264" s="152">
        <v>0</v>
      </c>
      <c r="AE264" s="152">
        <v>0</v>
      </c>
      <c r="AF264" s="152">
        <v>0</v>
      </c>
      <c r="AK264" s="3" t="s">
        <v>475</v>
      </c>
      <c r="AL264" s="3" t="s">
        <v>475</v>
      </c>
      <c r="AM264" s="3" t="s">
        <v>475</v>
      </c>
    </row>
    <row r="265" spans="1:39" x14ac:dyDescent="0.25">
      <c r="A265" s="3">
        <v>20231231</v>
      </c>
      <c r="B265" s="3" t="s">
        <v>1074</v>
      </c>
      <c r="C265" s="3" t="s">
        <v>1075</v>
      </c>
      <c r="D265" s="149">
        <v>9731993.2300000004</v>
      </c>
      <c r="E265" s="3" t="s">
        <v>24</v>
      </c>
      <c r="F265" s="3" t="s">
        <v>473</v>
      </c>
      <c r="G265" s="3" t="s">
        <v>474</v>
      </c>
      <c r="H265" s="3">
        <v>0</v>
      </c>
      <c r="I265" s="3" t="s">
        <v>473</v>
      </c>
      <c r="J265" s="3" t="s">
        <v>473</v>
      </c>
      <c r="K265" s="3" t="s">
        <v>23</v>
      </c>
      <c r="L265" s="149" t="s">
        <v>23</v>
      </c>
      <c r="M265" s="3" t="s">
        <v>475</v>
      </c>
      <c r="N265" s="149" t="s">
        <v>475</v>
      </c>
      <c r="O265" s="149" t="s">
        <v>475</v>
      </c>
      <c r="Q265" s="3" t="s">
        <v>475</v>
      </c>
      <c r="V265" s="149" t="s">
        <v>475</v>
      </c>
      <c r="W265" s="149" t="s">
        <v>475</v>
      </c>
      <c r="X265" s="149" t="s">
        <v>475</v>
      </c>
      <c r="Y265" s="149" t="s">
        <v>475</v>
      </c>
      <c r="AB265" s="152">
        <v>0</v>
      </c>
      <c r="AC265" s="152">
        <v>0</v>
      </c>
      <c r="AD265" s="152">
        <v>0</v>
      </c>
      <c r="AE265" s="152">
        <v>0</v>
      </c>
      <c r="AF265" s="152">
        <v>0</v>
      </c>
      <c r="AK265" s="3" t="s">
        <v>475</v>
      </c>
      <c r="AL265" s="3" t="s">
        <v>475</v>
      </c>
      <c r="AM265" s="3" t="s">
        <v>475</v>
      </c>
    </row>
    <row r="266" spans="1:39" x14ac:dyDescent="0.25">
      <c r="A266" s="3">
        <v>20231231</v>
      </c>
      <c r="B266" s="3" t="s">
        <v>1076</v>
      </c>
      <c r="C266" s="3" t="s">
        <v>1077</v>
      </c>
      <c r="D266" s="149">
        <v>769150.01</v>
      </c>
      <c r="E266" s="3" t="s">
        <v>23</v>
      </c>
      <c r="F266" s="3" t="s">
        <v>500</v>
      </c>
      <c r="G266" s="3" t="s">
        <v>504</v>
      </c>
      <c r="H266" s="3">
        <v>1</v>
      </c>
      <c r="I266" s="3" t="s">
        <v>500</v>
      </c>
      <c r="J266" s="3">
        <v>0</v>
      </c>
      <c r="K266" s="3" t="s">
        <v>24</v>
      </c>
      <c r="L266" s="149" t="s">
        <v>23</v>
      </c>
      <c r="M266" s="3" t="s">
        <v>475</v>
      </c>
      <c r="N266" s="149" t="s">
        <v>475</v>
      </c>
      <c r="O266" s="149" t="s">
        <v>475</v>
      </c>
      <c r="Q266" s="3" t="s">
        <v>475</v>
      </c>
      <c r="V266" s="149" t="s">
        <v>475</v>
      </c>
      <c r="W266" s="149" t="s">
        <v>475</v>
      </c>
      <c r="X266" s="149" t="s">
        <v>475</v>
      </c>
      <c r="Y266" s="149" t="s">
        <v>475</v>
      </c>
      <c r="AB266" s="152">
        <v>0</v>
      </c>
      <c r="AC266" s="152">
        <v>0</v>
      </c>
      <c r="AD266" s="152">
        <v>0</v>
      </c>
      <c r="AE266" s="152">
        <v>0</v>
      </c>
      <c r="AF266" s="152">
        <v>0</v>
      </c>
      <c r="AK266" s="3" t="s">
        <v>475</v>
      </c>
      <c r="AL266" s="3" t="s">
        <v>475</v>
      </c>
      <c r="AM266" s="3" t="s">
        <v>475</v>
      </c>
    </row>
    <row r="267" spans="1:39" x14ac:dyDescent="0.25">
      <c r="A267" s="3">
        <v>20231231</v>
      </c>
      <c r="B267" s="3" t="s">
        <v>1078</v>
      </c>
      <c r="C267" s="3" t="s">
        <v>1079</v>
      </c>
      <c r="D267" s="149">
        <v>673223.36</v>
      </c>
      <c r="E267" s="3" t="s">
        <v>23</v>
      </c>
      <c r="F267" s="3" t="s">
        <v>500</v>
      </c>
      <c r="G267" s="3" t="s">
        <v>504</v>
      </c>
      <c r="H267" s="3">
        <v>1</v>
      </c>
      <c r="I267" s="3" t="s">
        <v>500</v>
      </c>
      <c r="J267" s="3" t="s">
        <v>506</v>
      </c>
      <c r="K267" s="3" t="s">
        <v>24</v>
      </c>
      <c r="L267" s="149" t="s">
        <v>23</v>
      </c>
      <c r="M267" s="3" t="s">
        <v>475</v>
      </c>
      <c r="N267" s="149" t="s">
        <v>475</v>
      </c>
      <c r="O267" s="149" t="s">
        <v>475</v>
      </c>
      <c r="Q267" s="3" t="s">
        <v>475</v>
      </c>
      <c r="V267" s="149" t="s">
        <v>475</v>
      </c>
      <c r="W267" s="149" t="s">
        <v>475</v>
      </c>
      <c r="X267" s="149" t="s">
        <v>475</v>
      </c>
      <c r="Y267" s="149" t="s">
        <v>475</v>
      </c>
      <c r="AB267" s="152">
        <v>0</v>
      </c>
      <c r="AC267" s="152">
        <v>0</v>
      </c>
      <c r="AD267" s="152">
        <v>0</v>
      </c>
      <c r="AE267" s="152">
        <v>0</v>
      </c>
      <c r="AF267" s="152">
        <v>0</v>
      </c>
      <c r="AK267" s="3" t="s">
        <v>22</v>
      </c>
      <c r="AL267" s="3" t="s">
        <v>1037</v>
      </c>
      <c r="AM267" s="3" t="s">
        <v>475</v>
      </c>
    </row>
    <row r="268" spans="1:39" x14ac:dyDescent="0.25">
      <c r="A268" s="3">
        <v>20231231</v>
      </c>
      <c r="B268" s="3" t="s">
        <v>1080</v>
      </c>
      <c r="C268" s="3" t="s">
        <v>1081</v>
      </c>
      <c r="D268" s="149">
        <v>30148409.159999996</v>
      </c>
      <c r="E268" s="3" t="s">
        <v>24</v>
      </c>
      <c r="F268" s="3" t="s">
        <v>473</v>
      </c>
      <c r="G268" s="3" t="s">
        <v>474</v>
      </c>
      <c r="H268" s="3">
        <v>0</v>
      </c>
      <c r="I268" s="3" t="s">
        <v>473</v>
      </c>
      <c r="J268" s="3" t="s">
        <v>473</v>
      </c>
      <c r="K268" s="3" t="s">
        <v>23</v>
      </c>
      <c r="L268" s="149" t="s">
        <v>23</v>
      </c>
      <c r="M268" s="3" t="s">
        <v>475</v>
      </c>
      <c r="N268" s="149" t="s">
        <v>475</v>
      </c>
      <c r="O268" s="149" t="s">
        <v>475</v>
      </c>
      <c r="Q268" s="3" t="s">
        <v>475</v>
      </c>
      <c r="V268" s="149" t="s">
        <v>475</v>
      </c>
      <c r="W268" s="149" t="s">
        <v>475</v>
      </c>
      <c r="X268" s="149" t="s">
        <v>475</v>
      </c>
      <c r="Y268" s="149" t="s">
        <v>475</v>
      </c>
      <c r="AB268" s="152">
        <v>0</v>
      </c>
      <c r="AC268" s="152">
        <v>0</v>
      </c>
      <c r="AD268" s="152">
        <v>0</v>
      </c>
      <c r="AE268" s="152">
        <v>0</v>
      </c>
      <c r="AF268" s="152">
        <v>0</v>
      </c>
      <c r="AK268" s="3" t="s">
        <v>475</v>
      </c>
      <c r="AL268" s="3" t="s">
        <v>475</v>
      </c>
      <c r="AM268" s="3" t="s">
        <v>475</v>
      </c>
    </row>
    <row r="269" spans="1:39" x14ac:dyDescent="0.25">
      <c r="A269" s="3">
        <v>20231231</v>
      </c>
      <c r="B269" s="3" t="s">
        <v>1082</v>
      </c>
      <c r="C269" s="3" t="s">
        <v>1083</v>
      </c>
      <c r="D269" s="149">
        <v>0.22</v>
      </c>
      <c r="E269" s="3" t="s">
        <v>23</v>
      </c>
      <c r="F269" s="3" t="s">
        <v>500</v>
      </c>
      <c r="G269" s="3" t="s">
        <v>474</v>
      </c>
      <c r="H269" s="3">
        <v>0</v>
      </c>
      <c r="I269" s="3" t="s">
        <v>500</v>
      </c>
      <c r="J269" s="3" t="s">
        <v>506</v>
      </c>
      <c r="K269" s="3" t="s">
        <v>23</v>
      </c>
      <c r="L269" s="149" t="s">
        <v>23</v>
      </c>
      <c r="M269" s="3" t="s">
        <v>475</v>
      </c>
      <c r="N269" s="149" t="s">
        <v>475</v>
      </c>
      <c r="O269" s="149" t="s">
        <v>475</v>
      </c>
      <c r="Q269" s="3" t="s">
        <v>475</v>
      </c>
      <c r="V269" s="149" t="s">
        <v>475</v>
      </c>
      <c r="W269" s="149" t="s">
        <v>475</v>
      </c>
      <c r="X269" s="149" t="s">
        <v>475</v>
      </c>
      <c r="Y269" s="149" t="s">
        <v>475</v>
      </c>
      <c r="AB269" s="152">
        <v>0</v>
      </c>
      <c r="AC269" s="152">
        <v>0</v>
      </c>
      <c r="AD269" s="152">
        <v>0</v>
      </c>
      <c r="AE269" s="152">
        <v>0</v>
      </c>
      <c r="AF269" s="152">
        <v>0</v>
      </c>
      <c r="AK269" s="3" t="s">
        <v>22</v>
      </c>
      <c r="AL269" s="3" t="s">
        <v>1084</v>
      </c>
      <c r="AM269" s="3" t="s">
        <v>475</v>
      </c>
    </row>
    <row r="270" spans="1:39" x14ac:dyDescent="0.25">
      <c r="A270" s="3">
        <v>20231231</v>
      </c>
      <c r="B270" s="3" t="s">
        <v>1085</v>
      </c>
      <c r="C270" s="3" t="s">
        <v>1086</v>
      </c>
      <c r="D270" s="149">
        <v>46297.7</v>
      </c>
      <c r="E270" s="3" t="s">
        <v>24</v>
      </c>
      <c r="F270" s="3" t="s">
        <v>482</v>
      </c>
      <c r="G270" s="3" t="s">
        <v>592</v>
      </c>
      <c r="H270" s="3">
        <v>0</v>
      </c>
      <c r="I270" s="3" t="s">
        <v>483</v>
      </c>
      <c r="J270" s="3" t="s">
        <v>483</v>
      </c>
      <c r="K270" s="3" t="s">
        <v>23</v>
      </c>
      <c r="L270" s="149" t="s">
        <v>23</v>
      </c>
      <c r="M270" s="3">
        <v>0</v>
      </c>
      <c r="N270" s="149">
        <v>0</v>
      </c>
      <c r="O270" s="149">
        <v>0</v>
      </c>
      <c r="Q270" s="3">
        <v>0</v>
      </c>
      <c r="V270" s="149">
        <v>0</v>
      </c>
      <c r="W270" s="149">
        <v>0</v>
      </c>
      <c r="X270" s="149">
        <v>0</v>
      </c>
      <c r="Y270" s="149">
        <v>0</v>
      </c>
      <c r="AB270" s="152">
        <v>0</v>
      </c>
      <c r="AC270" s="152">
        <v>0</v>
      </c>
      <c r="AD270" s="152">
        <v>0</v>
      </c>
      <c r="AE270" s="152">
        <v>0</v>
      </c>
      <c r="AF270" s="152">
        <v>0</v>
      </c>
      <c r="AK270" s="3" t="s">
        <v>25</v>
      </c>
      <c r="AL270" s="3" t="s">
        <v>1087</v>
      </c>
      <c r="AM270" s="3" t="s">
        <v>475</v>
      </c>
    </row>
    <row r="271" spans="1:39" x14ac:dyDescent="0.25">
      <c r="A271" s="3">
        <v>20231231</v>
      </c>
      <c r="B271" s="3" t="s">
        <v>1088</v>
      </c>
      <c r="C271" s="3" t="s">
        <v>1089</v>
      </c>
      <c r="D271" s="149">
        <v>341329.19999999995</v>
      </c>
      <c r="E271" s="3" t="s">
        <v>24</v>
      </c>
      <c r="F271" s="3" t="s">
        <v>482</v>
      </c>
      <c r="G271" s="3" t="s">
        <v>474</v>
      </c>
      <c r="H271" s="3">
        <v>0</v>
      </c>
      <c r="I271" s="3" t="s">
        <v>483</v>
      </c>
      <c r="J271" s="3" t="s">
        <v>483</v>
      </c>
      <c r="K271" s="3" t="s">
        <v>23</v>
      </c>
      <c r="L271" s="149" t="s">
        <v>23</v>
      </c>
      <c r="M271" s="3" t="s">
        <v>484</v>
      </c>
      <c r="N271" s="149">
        <v>0.21</v>
      </c>
      <c r="O271" s="149">
        <v>0.21</v>
      </c>
      <c r="Q271" s="3">
        <v>0</v>
      </c>
      <c r="S271" s="3">
        <v>1</v>
      </c>
      <c r="V271" s="149">
        <v>0</v>
      </c>
      <c r="W271" s="149">
        <v>0</v>
      </c>
      <c r="X271" s="149">
        <v>0</v>
      </c>
      <c r="Y271" s="149">
        <v>0</v>
      </c>
      <c r="AB271" s="152">
        <v>71679.131999999983</v>
      </c>
      <c r="AC271" s="152">
        <v>0</v>
      </c>
      <c r="AD271" s="152">
        <v>0</v>
      </c>
      <c r="AE271" s="152">
        <v>0</v>
      </c>
      <c r="AF271" s="152">
        <v>0</v>
      </c>
      <c r="AK271" s="3" t="s">
        <v>475</v>
      </c>
      <c r="AL271" s="3" t="s">
        <v>475</v>
      </c>
      <c r="AM271" s="3" t="s">
        <v>475</v>
      </c>
    </row>
    <row r="272" spans="1:39" x14ac:dyDescent="0.25">
      <c r="A272" s="3">
        <v>20231231</v>
      </c>
      <c r="B272" s="3" t="s">
        <v>1090</v>
      </c>
      <c r="C272" s="3" t="s">
        <v>1091</v>
      </c>
      <c r="D272" s="149">
        <v>6099634.7999999998</v>
      </c>
      <c r="E272" s="3" t="s">
        <v>24</v>
      </c>
      <c r="F272" s="3" t="s">
        <v>473</v>
      </c>
      <c r="G272" s="3" t="s">
        <v>474</v>
      </c>
      <c r="H272" s="3">
        <v>0</v>
      </c>
      <c r="I272" s="3" t="s">
        <v>473</v>
      </c>
      <c r="J272" s="3" t="s">
        <v>473</v>
      </c>
      <c r="K272" s="3" t="s">
        <v>23</v>
      </c>
      <c r="L272" s="149" t="s">
        <v>23</v>
      </c>
      <c r="M272" s="3" t="s">
        <v>475</v>
      </c>
      <c r="N272" s="149" t="s">
        <v>475</v>
      </c>
      <c r="O272" s="149" t="s">
        <v>475</v>
      </c>
      <c r="Q272" s="3" t="s">
        <v>475</v>
      </c>
      <c r="V272" s="149" t="s">
        <v>475</v>
      </c>
      <c r="W272" s="149" t="s">
        <v>475</v>
      </c>
      <c r="X272" s="149" t="s">
        <v>475</v>
      </c>
      <c r="Y272" s="149" t="s">
        <v>475</v>
      </c>
      <c r="AB272" s="152">
        <v>0</v>
      </c>
      <c r="AC272" s="152">
        <v>0</v>
      </c>
      <c r="AD272" s="152">
        <v>0</v>
      </c>
      <c r="AE272" s="152">
        <v>0</v>
      </c>
      <c r="AF272" s="152">
        <v>0</v>
      </c>
      <c r="AK272" s="3" t="s">
        <v>475</v>
      </c>
      <c r="AL272" s="3" t="s">
        <v>475</v>
      </c>
      <c r="AM272" s="3" t="s">
        <v>475</v>
      </c>
    </row>
    <row r="273" spans="1:39" x14ac:dyDescent="0.25">
      <c r="A273" s="3">
        <v>20231231</v>
      </c>
      <c r="B273" s="3" t="s">
        <v>1092</v>
      </c>
      <c r="C273" s="3" t="s">
        <v>1093</v>
      </c>
      <c r="D273" s="149">
        <v>9471621.9800000004</v>
      </c>
      <c r="E273" s="3" t="s">
        <v>24</v>
      </c>
      <c r="F273" s="3" t="s">
        <v>473</v>
      </c>
      <c r="G273" s="3" t="s">
        <v>474</v>
      </c>
      <c r="H273" s="3">
        <v>0</v>
      </c>
      <c r="I273" s="3" t="s">
        <v>473</v>
      </c>
      <c r="J273" s="3" t="s">
        <v>473</v>
      </c>
      <c r="K273" s="3" t="s">
        <v>23</v>
      </c>
      <c r="L273" s="149" t="s">
        <v>23</v>
      </c>
      <c r="M273" s="3" t="s">
        <v>475</v>
      </c>
      <c r="N273" s="149" t="s">
        <v>475</v>
      </c>
      <c r="O273" s="149" t="s">
        <v>475</v>
      </c>
      <c r="Q273" s="3" t="s">
        <v>475</v>
      </c>
      <c r="V273" s="149" t="s">
        <v>475</v>
      </c>
      <c r="W273" s="149" t="s">
        <v>475</v>
      </c>
      <c r="X273" s="149" t="s">
        <v>475</v>
      </c>
      <c r="Y273" s="149" t="s">
        <v>475</v>
      </c>
      <c r="AB273" s="152">
        <v>0</v>
      </c>
      <c r="AC273" s="152">
        <v>0</v>
      </c>
      <c r="AD273" s="152">
        <v>0</v>
      </c>
      <c r="AE273" s="152">
        <v>0</v>
      </c>
      <c r="AF273" s="152">
        <v>0</v>
      </c>
      <c r="AK273" s="3" t="s">
        <v>475</v>
      </c>
      <c r="AL273" s="3" t="s">
        <v>475</v>
      </c>
      <c r="AM273" s="3" t="s">
        <v>475</v>
      </c>
    </row>
    <row r="274" spans="1:39" x14ac:dyDescent="0.25">
      <c r="A274" s="3">
        <v>20231231</v>
      </c>
      <c r="B274" s="3" t="s">
        <v>1094</v>
      </c>
      <c r="C274" s="3" t="s">
        <v>1095</v>
      </c>
      <c r="D274" s="149">
        <v>262507.08</v>
      </c>
      <c r="E274" s="3" t="s">
        <v>24</v>
      </c>
      <c r="F274" s="3" t="s">
        <v>482</v>
      </c>
      <c r="G274" s="3" t="s">
        <v>474</v>
      </c>
      <c r="H274" s="3">
        <v>0</v>
      </c>
      <c r="I274" s="3" t="s">
        <v>483</v>
      </c>
      <c r="J274" s="3" t="s">
        <v>483</v>
      </c>
      <c r="K274" s="3" t="s">
        <v>23</v>
      </c>
      <c r="L274" s="149" t="s">
        <v>23</v>
      </c>
      <c r="M274" s="3" t="s">
        <v>487</v>
      </c>
      <c r="N274" s="149">
        <v>0.44159999999999999</v>
      </c>
      <c r="O274" s="149">
        <v>0.44159999999999999</v>
      </c>
      <c r="Q274" s="3">
        <v>0.35229999999999995</v>
      </c>
      <c r="S274" s="3">
        <v>1</v>
      </c>
      <c r="V274" s="149">
        <v>0</v>
      </c>
      <c r="W274" s="149">
        <v>0</v>
      </c>
      <c r="X274" s="149">
        <v>0</v>
      </c>
      <c r="Y274" s="149">
        <v>0</v>
      </c>
      <c r="AB274" s="152">
        <v>115923.12652800001</v>
      </c>
      <c r="AC274" s="152">
        <v>92481.244283999986</v>
      </c>
      <c r="AD274" s="152">
        <v>0</v>
      </c>
      <c r="AE274" s="152">
        <v>0</v>
      </c>
      <c r="AF274" s="152">
        <v>0</v>
      </c>
      <c r="AK274" s="3" t="s">
        <v>475</v>
      </c>
      <c r="AL274" s="3" t="s">
        <v>475</v>
      </c>
      <c r="AM274" s="3" t="s">
        <v>475</v>
      </c>
    </row>
    <row r="275" spans="1:39" x14ac:dyDescent="0.25">
      <c r="A275" s="3">
        <v>20231231</v>
      </c>
      <c r="B275" s="3" t="s">
        <v>1096</v>
      </c>
      <c r="C275" s="3" t="s">
        <v>1097</v>
      </c>
      <c r="D275" s="149">
        <v>4347389</v>
      </c>
      <c r="E275" s="3" t="s">
        <v>24</v>
      </c>
      <c r="F275" s="3" t="s">
        <v>473</v>
      </c>
      <c r="G275" s="3" t="s">
        <v>474</v>
      </c>
      <c r="H275" s="3">
        <v>0</v>
      </c>
      <c r="I275" s="3" t="s">
        <v>473</v>
      </c>
      <c r="J275" s="3" t="s">
        <v>473</v>
      </c>
      <c r="K275" s="3" t="s">
        <v>23</v>
      </c>
      <c r="L275" s="149" t="s">
        <v>23</v>
      </c>
      <c r="M275" s="3" t="s">
        <v>475</v>
      </c>
      <c r="N275" s="149" t="s">
        <v>475</v>
      </c>
      <c r="O275" s="149" t="s">
        <v>475</v>
      </c>
      <c r="Q275" s="3" t="s">
        <v>475</v>
      </c>
      <c r="V275" s="149" t="s">
        <v>475</v>
      </c>
      <c r="W275" s="149" t="s">
        <v>475</v>
      </c>
      <c r="X275" s="149" t="s">
        <v>475</v>
      </c>
      <c r="Y275" s="149" t="s">
        <v>475</v>
      </c>
      <c r="AB275" s="152">
        <v>0</v>
      </c>
      <c r="AC275" s="152">
        <v>0</v>
      </c>
      <c r="AD275" s="152">
        <v>0</v>
      </c>
      <c r="AE275" s="152">
        <v>0</v>
      </c>
      <c r="AF275" s="152">
        <v>0</v>
      </c>
      <c r="AK275" s="3" t="s">
        <v>475</v>
      </c>
      <c r="AL275" s="3" t="s">
        <v>475</v>
      </c>
      <c r="AM275" s="3" t="s">
        <v>475</v>
      </c>
    </row>
    <row r="276" spans="1:39" x14ac:dyDescent="0.25">
      <c r="A276" s="3">
        <v>20231231</v>
      </c>
      <c r="B276" s="3" t="s">
        <v>1098</v>
      </c>
      <c r="C276" s="3" t="s">
        <v>1099</v>
      </c>
      <c r="D276" s="149">
        <v>541904.96000000008</v>
      </c>
      <c r="E276" s="3" t="s">
        <v>24</v>
      </c>
      <c r="F276" s="3" t="s">
        <v>473</v>
      </c>
      <c r="G276" s="3" t="s">
        <v>474</v>
      </c>
      <c r="H276" s="3">
        <v>0</v>
      </c>
      <c r="I276" s="3" t="s">
        <v>473</v>
      </c>
      <c r="J276" s="3" t="s">
        <v>473</v>
      </c>
      <c r="K276" s="3" t="s">
        <v>23</v>
      </c>
      <c r="L276" s="149" t="s">
        <v>23</v>
      </c>
      <c r="M276" s="3" t="s">
        <v>475</v>
      </c>
      <c r="N276" s="149" t="s">
        <v>475</v>
      </c>
      <c r="O276" s="149" t="s">
        <v>475</v>
      </c>
      <c r="Q276" s="3" t="s">
        <v>475</v>
      </c>
      <c r="V276" s="149" t="s">
        <v>475</v>
      </c>
      <c r="W276" s="149" t="s">
        <v>475</v>
      </c>
      <c r="X276" s="149" t="s">
        <v>475</v>
      </c>
      <c r="Y276" s="149" t="s">
        <v>475</v>
      </c>
      <c r="AB276" s="152">
        <v>0</v>
      </c>
      <c r="AC276" s="152">
        <v>0</v>
      </c>
      <c r="AD276" s="152">
        <v>0</v>
      </c>
      <c r="AE276" s="152">
        <v>0</v>
      </c>
      <c r="AF276" s="152">
        <v>0</v>
      </c>
      <c r="AK276" s="3" t="s">
        <v>475</v>
      </c>
      <c r="AL276" s="3" t="s">
        <v>475</v>
      </c>
      <c r="AM276" s="3" t="s">
        <v>475</v>
      </c>
    </row>
    <row r="277" spans="1:39" x14ac:dyDescent="0.25">
      <c r="A277" s="3">
        <v>20231231</v>
      </c>
      <c r="B277" s="3" t="s">
        <v>1100</v>
      </c>
      <c r="C277" s="3" t="s">
        <v>1101</v>
      </c>
      <c r="D277" s="149">
        <v>7660110.2999999998</v>
      </c>
      <c r="E277" s="3" t="s">
        <v>24</v>
      </c>
      <c r="F277" s="3" t="s">
        <v>473</v>
      </c>
      <c r="G277" s="3" t="s">
        <v>474</v>
      </c>
      <c r="H277" s="3">
        <v>0</v>
      </c>
      <c r="I277" s="3" t="s">
        <v>473</v>
      </c>
      <c r="J277" s="3" t="s">
        <v>473</v>
      </c>
      <c r="K277" s="3" t="s">
        <v>23</v>
      </c>
      <c r="L277" s="149" t="s">
        <v>23</v>
      </c>
      <c r="M277" s="3" t="s">
        <v>475</v>
      </c>
      <c r="N277" s="149" t="s">
        <v>475</v>
      </c>
      <c r="O277" s="149" t="s">
        <v>475</v>
      </c>
      <c r="Q277" s="3" t="s">
        <v>475</v>
      </c>
      <c r="V277" s="149" t="s">
        <v>475</v>
      </c>
      <c r="W277" s="149" t="s">
        <v>475</v>
      </c>
      <c r="X277" s="149" t="s">
        <v>475</v>
      </c>
      <c r="Y277" s="149" t="s">
        <v>475</v>
      </c>
      <c r="AB277" s="152">
        <v>0</v>
      </c>
      <c r="AC277" s="152">
        <v>0</v>
      </c>
      <c r="AD277" s="152">
        <v>0</v>
      </c>
      <c r="AE277" s="152">
        <v>0</v>
      </c>
      <c r="AF277" s="152">
        <v>0</v>
      </c>
      <c r="AK277" s="3" t="s">
        <v>475</v>
      </c>
      <c r="AL277" s="3" t="s">
        <v>475</v>
      </c>
      <c r="AM277" s="3" t="s">
        <v>475</v>
      </c>
    </row>
    <row r="278" spans="1:39" x14ac:dyDescent="0.25">
      <c r="A278" s="3">
        <v>20231231</v>
      </c>
      <c r="B278" s="3" t="s">
        <v>1102</v>
      </c>
      <c r="C278" s="3" t="s">
        <v>1103</v>
      </c>
      <c r="D278" s="149">
        <v>26542874</v>
      </c>
      <c r="E278" s="3" t="s">
        <v>23</v>
      </c>
      <c r="F278" s="3" t="s">
        <v>500</v>
      </c>
      <c r="G278" s="3" t="s">
        <v>504</v>
      </c>
      <c r="H278" s="3">
        <v>1</v>
      </c>
      <c r="I278" s="3" t="s">
        <v>500</v>
      </c>
      <c r="J278" s="3">
        <v>0</v>
      </c>
      <c r="K278" s="3" t="s">
        <v>24</v>
      </c>
      <c r="L278" s="149" t="s">
        <v>23</v>
      </c>
      <c r="M278" s="3" t="s">
        <v>475</v>
      </c>
      <c r="N278" s="149" t="s">
        <v>475</v>
      </c>
      <c r="O278" s="149" t="s">
        <v>475</v>
      </c>
      <c r="Q278" s="3" t="s">
        <v>475</v>
      </c>
      <c r="V278" s="149" t="s">
        <v>475</v>
      </c>
      <c r="W278" s="149" t="s">
        <v>475</v>
      </c>
      <c r="X278" s="149" t="s">
        <v>475</v>
      </c>
      <c r="Y278" s="149" t="s">
        <v>475</v>
      </c>
      <c r="AB278" s="152">
        <v>0</v>
      </c>
      <c r="AC278" s="152">
        <v>0</v>
      </c>
      <c r="AD278" s="152">
        <v>0</v>
      </c>
      <c r="AE278" s="152">
        <v>0</v>
      </c>
      <c r="AF278" s="152">
        <v>0</v>
      </c>
      <c r="AK278" s="3" t="s">
        <v>475</v>
      </c>
      <c r="AL278" s="3" t="s">
        <v>475</v>
      </c>
      <c r="AM278" s="3" t="s">
        <v>475</v>
      </c>
    </row>
    <row r="279" spans="1:39" x14ac:dyDescent="0.25">
      <c r="A279" s="3">
        <v>20231231</v>
      </c>
      <c r="B279" s="3" t="s">
        <v>1104</v>
      </c>
      <c r="C279" s="3" t="s">
        <v>1105</v>
      </c>
      <c r="D279" s="149">
        <v>2506228.15</v>
      </c>
      <c r="E279" s="3" t="s">
        <v>23</v>
      </c>
      <c r="F279" s="3" t="s">
        <v>500</v>
      </c>
      <c r="G279" s="3" t="s">
        <v>504</v>
      </c>
      <c r="H279" s="3">
        <v>1</v>
      </c>
      <c r="I279" s="3" t="s">
        <v>500</v>
      </c>
      <c r="J279" s="3">
        <v>0</v>
      </c>
      <c r="K279" s="3" t="s">
        <v>24</v>
      </c>
      <c r="L279" s="149" t="s">
        <v>23</v>
      </c>
      <c r="M279" s="3" t="s">
        <v>475</v>
      </c>
      <c r="N279" s="149" t="s">
        <v>475</v>
      </c>
      <c r="O279" s="149" t="s">
        <v>475</v>
      </c>
      <c r="Q279" s="3" t="s">
        <v>475</v>
      </c>
      <c r="V279" s="149" t="s">
        <v>475</v>
      </c>
      <c r="W279" s="149" t="s">
        <v>475</v>
      </c>
      <c r="X279" s="149" t="s">
        <v>475</v>
      </c>
      <c r="Y279" s="149" t="s">
        <v>475</v>
      </c>
      <c r="AB279" s="152">
        <v>0</v>
      </c>
      <c r="AC279" s="152">
        <v>0</v>
      </c>
      <c r="AD279" s="152">
        <v>0</v>
      </c>
      <c r="AE279" s="152">
        <v>0</v>
      </c>
      <c r="AF279" s="152">
        <v>0</v>
      </c>
      <c r="AK279" s="3" t="s">
        <v>475</v>
      </c>
      <c r="AL279" s="3" t="s">
        <v>475</v>
      </c>
      <c r="AM279" s="3" t="s">
        <v>475</v>
      </c>
    </row>
    <row r="280" spans="1:39" x14ac:dyDescent="0.25">
      <c r="A280" s="3">
        <v>20231231</v>
      </c>
      <c r="B280" s="3" t="s">
        <v>1106</v>
      </c>
      <c r="C280" s="3" t="s">
        <v>1107</v>
      </c>
      <c r="D280" s="149">
        <v>2571218.23</v>
      </c>
      <c r="E280" s="3" t="s">
        <v>24</v>
      </c>
      <c r="F280" s="3" t="s">
        <v>473</v>
      </c>
      <c r="G280" s="3" t="s">
        <v>474</v>
      </c>
      <c r="H280" s="3">
        <v>0</v>
      </c>
      <c r="I280" s="3" t="s">
        <v>473</v>
      </c>
      <c r="J280" s="3" t="s">
        <v>473</v>
      </c>
      <c r="K280" s="3" t="s">
        <v>23</v>
      </c>
      <c r="L280" s="149" t="s">
        <v>23</v>
      </c>
      <c r="M280" s="3" t="s">
        <v>475</v>
      </c>
      <c r="N280" s="149" t="s">
        <v>475</v>
      </c>
      <c r="O280" s="149" t="s">
        <v>475</v>
      </c>
      <c r="Q280" s="3" t="s">
        <v>475</v>
      </c>
      <c r="V280" s="149" t="s">
        <v>475</v>
      </c>
      <c r="W280" s="149" t="s">
        <v>475</v>
      </c>
      <c r="X280" s="149" t="s">
        <v>475</v>
      </c>
      <c r="Y280" s="149" t="s">
        <v>475</v>
      </c>
      <c r="AB280" s="152">
        <v>0</v>
      </c>
      <c r="AC280" s="152">
        <v>0</v>
      </c>
      <c r="AD280" s="152">
        <v>0</v>
      </c>
      <c r="AE280" s="152">
        <v>0</v>
      </c>
      <c r="AF280" s="152">
        <v>0</v>
      </c>
      <c r="AK280" s="3" t="s">
        <v>475</v>
      </c>
      <c r="AL280" s="3" t="s">
        <v>475</v>
      </c>
      <c r="AM280" s="3" t="s">
        <v>475</v>
      </c>
    </row>
    <row r="281" spans="1:39" x14ac:dyDescent="0.25">
      <c r="A281" s="3">
        <v>20231231</v>
      </c>
      <c r="B281" s="3" t="s">
        <v>1108</v>
      </c>
      <c r="C281" s="3" t="s">
        <v>1109</v>
      </c>
      <c r="D281" s="149">
        <v>6836019.5700000012</v>
      </c>
      <c r="E281" s="3" t="s">
        <v>24</v>
      </c>
      <c r="F281" s="3" t="s">
        <v>482</v>
      </c>
      <c r="G281" s="3" t="s">
        <v>474</v>
      </c>
      <c r="H281" s="3">
        <v>0</v>
      </c>
      <c r="I281" s="3" t="s">
        <v>483</v>
      </c>
      <c r="J281" s="3" t="s">
        <v>483</v>
      </c>
      <c r="K281" s="3" t="s">
        <v>23</v>
      </c>
      <c r="L281" s="149" t="s">
        <v>23</v>
      </c>
      <c r="M281" s="3" t="s">
        <v>484</v>
      </c>
      <c r="N281" s="149">
        <v>0</v>
      </c>
      <c r="O281" s="149">
        <v>0</v>
      </c>
      <c r="Q281" s="3">
        <v>0</v>
      </c>
      <c r="V281" s="149">
        <v>0</v>
      </c>
      <c r="W281" s="149">
        <v>0</v>
      </c>
      <c r="X281" s="149">
        <v>0</v>
      </c>
      <c r="Y281" s="149">
        <v>0</v>
      </c>
      <c r="AB281" s="152">
        <v>0</v>
      </c>
      <c r="AC281" s="152">
        <v>0</v>
      </c>
      <c r="AD281" s="152">
        <v>0</v>
      </c>
      <c r="AE281" s="152">
        <v>0</v>
      </c>
      <c r="AF281" s="152">
        <v>0</v>
      </c>
      <c r="AK281" s="3" t="s">
        <v>25</v>
      </c>
      <c r="AL281" s="3" t="s">
        <v>1110</v>
      </c>
      <c r="AM281" s="3" t="s">
        <v>475</v>
      </c>
    </row>
    <row r="282" spans="1:39" x14ac:dyDescent="0.25">
      <c r="A282" s="3">
        <v>20231231</v>
      </c>
      <c r="B282" s="3" t="s">
        <v>1111</v>
      </c>
      <c r="C282" s="3" t="s">
        <v>1112</v>
      </c>
      <c r="D282" s="149">
        <v>983411.39</v>
      </c>
      <c r="E282" s="3" t="s">
        <v>23</v>
      </c>
      <c r="F282" s="3" t="s">
        <v>500</v>
      </c>
      <c r="G282" s="3" t="s">
        <v>504</v>
      </c>
      <c r="H282" s="3">
        <v>1</v>
      </c>
      <c r="I282" s="3" t="s">
        <v>500</v>
      </c>
      <c r="J282" s="3">
        <v>0</v>
      </c>
      <c r="K282" s="3" t="s">
        <v>24</v>
      </c>
      <c r="L282" s="149" t="s">
        <v>23</v>
      </c>
      <c r="M282" s="3" t="s">
        <v>475</v>
      </c>
      <c r="N282" s="149" t="s">
        <v>475</v>
      </c>
      <c r="O282" s="149" t="s">
        <v>475</v>
      </c>
      <c r="Q282" s="3" t="s">
        <v>475</v>
      </c>
      <c r="V282" s="149" t="s">
        <v>475</v>
      </c>
      <c r="W282" s="149" t="s">
        <v>475</v>
      </c>
      <c r="X282" s="149" t="s">
        <v>475</v>
      </c>
      <c r="Y282" s="149" t="s">
        <v>475</v>
      </c>
      <c r="AB282" s="152">
        <v>0</v>
      </c>
      <c r="AC282" s="152">
        <v>0</v>
      </c>
      <c r="AD282" s="152">
        <v>0</v>
      </c>
      <c r="AE282" s="152">
        <v>0</v>
      </c>
      <c r="AF282" s="152">
        <v>0</v>
      </c>
      <c r="AK282" s="3" t="s">
        <v>475</v>
      </c>
      <c r="AL282" s="3" t="s">
        <v>1113</v>
      </c>
      <c r="AM282" s="3" t="s">
        <v>475</v>
      </c>
    </row>
    <row r="283" spans="1:39" x14ac:dyDescent="0.25">
      <c r="A283" s="3">
        <v>20231231</v>
      </c>
      <c r="B283" s="3" t="s">
        <v>1114</v>
      </c>
      <c r="C283" s="3" t="s">
        <v>1115</v>
      </c>
      <c r="D283" s="149">
        <v>25489385.529999997</v>
      </c>
      <c r="E283" s="3" t="s">
        <v>23</v>
      </c>
      <c r="F283" s="3" t="s">
        <v>500</v>
      </c>
      <c r="G283" s="3" t="s">
        <v>504</v>
      </c>
      <c r="H283" s="3">
        <v>1</v>
      </c>
      <c r="I283" s="3" t="s">
        <v>500</v>
      </c>
      <c r="J283" s="3" t="s">
        <v>506</v>
      </c>
      <c r="K283" s="3" t="s">
        <v>24</v>
      </c>
      <c r="L283" s="149" t="s">
        <v>23</v>
      </c>
      <c r="M283" s="3" t="s">
        <v>475</v>
      </c>
      <c r="N283" s="149" t="s">
        <v>475</v>
      </c>
      <c r="O283" s="149" t="s">
        <v>475</v>
      </c>
      <c r="Q283" s="3" t="s">
        <v>475</v>
      </c>
      <c r="V283" s="149" t="s">
        <v>475</v>
      </c>
      <c r="W283" s="149" t="s">
        <v>475</v>
      </c>
      <c r="X283" s="149" t="s">
        <v>475</v>
      </c>
      <c r="Y283" s="149" t="s">
        <v>475</v>
      </c>
      <c r="AB283" s="152">
        <v>0</v>
      </c>
      <c r="AC283" s="152">
        <v>0</v>
      </c>
      <c r="AD283" s="152">
        <v>0</v>
      </c>
      <c r="AE283" s="152">
        <v>0</v>
      </c>
      <c r="AF283" s="152">
        <v>0</v>
      </c>
      <c r="AK283" s="3" t="s">
        <v>22</v>
      </c>
      <c r="AL283" s="3" t="s">
        <v>571</v>
      </c>
      <c r="AM283" s="3" t="s">
        <v>475</v>
      </c>
    </row>
    <row r="284" spans="1:39" x14ac:dyDescent="0.25">
      <c r="A284" s="3">
        <v>20231231</v>
      </c>
      <c r="B284" s="3" t="s">
        <v>1116</v>
      </c>
      <c r="C284" s="3" t="s">
        <v>1117</v>
      </c>
      <c r="D284" s="149">
        <v>29247308.550000001</v>
      </c>
      <c r="E284" s="3" t="s">
        <v>23</v>
      </c>
      <c r="F284" s="3" t="s">
        <v>500</v>
      </c>
      <c r="G284" s="3" t="s">
        <v>504</v>
      </c>
      <c r="H284" s="3">
        <v>1</v>
      </c>
      <c r="I284" s="3" t="s">
        <v>500</v>
      </c>
      <c r="J284" s="3">
        <v>0</v>
      </c>
      <c r="K284" s="3" t="s">
        <v>24</v>
      </c>
      <c r="L284" s="149" t="s">
        <v>23</v>
      </c>
      <c r="M284" s="3" t="s">
        <v>475</v>
      </c>
      <c r="N284" s="149" t="s">
        <v>475</v>
      </c>
      <c r="O284" s="149" t="s">
        <v>475</v>
      </c>
      <c r="Q284" s="3" t="s">
        <v>475</v>
      </c>
      <c r="V284" s="149" t="s">
        <v>475</v>
      </c>
      <c r="W284" s="149" t="s">
        <v>475</v>
      </c>
      <c r="X284" s="149" t="s">
        <v>475</v>
      </c>
      <c r="Y284" s="149" t="s">
        <v>475</v>
      </c>
      <c r="AB284" s="152">
        <v>0</v>
      </c>
      <c r="AC284" s="152">
        <v>0</v>
      </c>
      <c r="AD284" s="152">
        <v>0</v>
      </c>
      <c r="AE284" s="152">
        <v>0</v>
      </c>
      <c r="AF284" s="152">
        <v>0</v>
      </c>
      <c r="AK284" s="3" t="s">
        <v>475</v>
      </c>
      <c r="AL284" s="3" t="s">
        <v>475</v>
      </c>
      <c r="AM284" s="3" t="s">
        <v>475</v>
      </c>
    </row>
    <row r="285" spans="1:39" x14ac:dyDescent="0.25">
      <c r="A285" s="3">
        <v>20231231</v>
      </c>
      <c r="B285" s="3" t="s">
        <v>1118</v>
      </c>
      <c r="C285" s="3" t="s">
        <v>1119</v>
      </c>
      <c r="D285" s="149">
        <v>1123678.32</v>
      </c>
      <c r="E285" s="3" t="s">
        <v>23</v>
      </c>
      <c r="F285" s="3" t="s">
        <v>500</v>
      </c>
      <c r="G285" s="3" t="s">
        <v>504</v>
      </c>
      <c r="H285" s="3">
        <v>1</v>
      </c>
      <c r="I285" s="3" t="s">
        <v>500</v>
      </c>
      <c r="J285" s="3">
        <v>0</v>
      </c>
      <c r="K285" s="3" t="s">
        <v>24</v>
      </c>
      <c r="L285" s="149" t="s">
        <v>23</v>
      </c>
      <c r="M285" s="3" t="s">
        <v>475</v>
      </c>
      <c r="N285" s="149" t="s">
        <v>475</v>
      </c>
      <c r="O285" s="149" t="s">
        <v>475</v>
      </c>
      <c r="Q285" s="3" t="s">
        <v>475</v>
      </c>
      <c r="V285" s="149" t="s">
        <v>475</v>
      </c>
      <c r="W285" s="149" t="s">
        <v>475</v>
      </c>
      <c r="X285" s="149" t="s">
        <v>475</v>
      </c>
      <c r="Y285" s="149" t="s">
        <v>475</v>
      </c>
      <c r="AB285" s="152">
        <v>0</v>
      </c>
      <c r="AC285" s="152">
        <v>0</v>
      </c>
      <c r="AD285" s="152">
        <v>0</v>
      </c>
      <c r="AE285" s="152">
        <v>0</v>
      </c>
      <c r="AF285" s="152">
        <v>0</v>
      </c>
      <c r="AK285" s="3" t="s">
        <v>475</v>
      </c>
      <c r="AL285" s="3" t="s">
        <v>475</v>
      </c>
      <c r="AM285" s="3" t="s">
        <v>475</v>
      </c>
    </row>
    <row r="286" spans="1:39" x14ac:dyDescent="0.25">
      <c r="A286" s="3">
        <v>20231231</v>
      </c>
      <c r="B286" s="3" t="s">
        <v>1120</v>
      </c>
      <c r="C286" s="3" t="s">
        <v>1121</v>
      </c>
      <c r="D286" s="149">
        <v>19123011.600000001</v>
      </c>
      <c r="E286" s="3" t="s">
        <v>24</v>
      </c>
      <c r="F286" s="3" t="s">
        <v>473</v>
      </c>
      <c r="G286" s="3" t="s">
        <v>474</v>
      </c>
      <c r="H286" s="3">
        <v>0</v>
      </c>
      <c r="I286" s="3" t="s">
        <v>473</v>
      </c>
      <c r="J286" s="3" t="s">
        <v>473</v>
      </c>
      <c r="K286" s="3" t="s">
        <v>23</v>
      </c>
      <c r="L286" s="149" t="s">
        <v>23</v>
      </c>
      <c r="M286" s="3" t="s">
        <v>475</v>
      </c>
      <c r="N286" s="149" t="s">
        <v>475</v>
      </c>
      <c r="O286" s="149" t="s">
        <v>475</v>
      </c>
      <c r="Q286" s="3" t="s">
        <v>475</v>
      </c>
      <c r="V286" s="149" t="s">
        <v>475</v>
      </c>
      <c r="W286" s="149" t="s">
        <v>475</v>
      </c>
      <c r="X286" s="149" t="s">
        <v>475</v>
      </c>
      <c r="Y286" s="149" t="s">
        <v>475</v>
      </c>
      <c r="AB286" s="152">
        <v>0</v>
      </c>
      <c r="AC286" s="152">
        <v>0</v>
      </c>
      <c r="AD286" s="152">
        <v>0</v>
      </c>
      <c r="AE286" s="152">
        <v>0</v>
      </c>
      <c r="AF286" s="152">
        <v>0</v>
      </c>
      <c r="AK286" s="3" t="s">
        <v>475</v>
      </c>
      <c r="AL286" s="3" t="s">
        <v>475</v>
      </c>
      <c r="AM286" s="3" t="s">
        <v>475</v>
      </c>
    </row>
    <row r="287" spans="1:39" x14ac:dyDescent="0.25">
      <c r="A287" s="3">
        <v>20231231</v>
      </c>
      <c r="B287" s="3" t="s">
        <v>1122</v>
      </c>
      <c r="C287" s="3" t="s">
        <v>1123</v>
      </c>
      <c r="D287" s="149">
        <v>0.03</v>
      </c>
      <c r="E287" s="3" t="s">
        <v>23</v>
      </c>
      <c r="F287" s="3" t="s">
        <v>500</v>
      </c>
      <c r="G287" s="3" t="s">
        <v>474</v>
      </c>
      <c r="H287" s="3">
        <v>0</v>
      </c>
      <c r="I287" s="3" t="s">
        <v>500</v>
      </c>
      <c r="J287" s="3">
        <v>0</v>
      </c>
      <c r="K287" s="3" t="s">
        <v>23</v>
      </c>
      <c r="L287" s="149" t="s">
        <v>23</v>
      </c>
      <c r="M287" s="3" t="s">
        <v>475</v>
      </c>
      <c r="N287" s="149" t="s">
        <v>475</v>
      </c>
      <c r="O287" s="149" t="s">
        <v>475</v>
      </c>
      <c r="Q287" s="3" t="s">
        <v>475</v>
      </c>
      <c r="V287" s="149" t="s">
        <v>475</v>
      </c>
      <c r="W287" s="149" t="s">
        <v>475</v>
      </c>
      <c r="X287" s="149" t="s">
        <v>475</v>
      </c>
      <c r="Y287" s="149" t="s">
        <v>475</v>
      </c>
      <c r="AB287" s="152">
        <v>0</v>
      </c>
      <c r="AC287" s="152">
        <v>0</v>
      </c>
      <c r="AD287" s="152">
        <v>0</v>
      </c>
      <c r="AE287" s="152">
        <v>0</v>
      </c>
      <c r="AF287" s="152">
        <v>0</v>
      </c>
      <c r="AK287" s="3" t="s">
        <v>475</v>
      </c>
      <c r="AL287" s="3" t="s">
        <v>475</v>
      </c>
      <c r="AM287" s="3" t="s">
        <v>475</v>
      </c>
    </row>
    <row r="288" spans="1:39" x14ac:dyDescent="0.25">
      <c r="A288" s="3">
        <v>20231231</v>
      </c>
      <c r="B288" s="3" t="s">
        <v>1124</v>
      </c>
      <c r="C288" s="3" t="s">
        <v>1125</v>
      </c>
      <c r="D288" s="149">
        <v>529714.46</v>
      </c>
      <c r="E288" s="3" t="s">
        <v>23</v>
      </c>
      <c r="F288" s="3" t="s">
        <v>500</v>
      </c>
      <c r="G288" s="3" t="s">
        <v>504</v>
      </c>
      <c r="H288" s="3">
        <v>1</v>
      </c>
      <c r="I288" s="3" t="s">
        <v>500</v>
      </c>
      <c r="J288" s="3">
        <v>0</v>
      </c>
      <c r="K288" s="3" t="s">
        <v>24</v>
      </c>
      <c r="L288" s="149" t="s">
        <v>23</v>
      </c>
      <c r="M288" s="3" t="s">
        <v>475</v>
      </c>
      <c r="N288" s="149" t="s">
        <v>475</v>
      </c>
      <c r="O288" s="149" t="s">
        <v>475</v>
      </c>
      <c r="Q288" s="3" t="s">
        <v>475</v>
      </c>
      <c r="V288" s="149" t="s">
        <v>475</v>
      </c>
      <c r="W288" s="149" t="s">
        <v>475</v>
      </c>
      <c r="X288" s="149" t="s">
        <v>475</v>
      </c>
      <c r="Y288" s="149" t="s">
        <v>475</v>
      </c>
      <c r="AB288" s="152">
        <v>0</v>
      </c>
      <c r="AC288" s="152">
        <v>0</v>
      </c>
      <c r="AD288" s="152">
        <v>0</v>
      </c>
      <c r="AE288" s="152">
        <v>0</v>
      </c>
      <c r="AF288" s="152">
        <v>0</v>
      </c>
      <c r="AK288" s="3" t="s">
        <v>475</v>
      </c>
      <c r="AL288" s="3" t="s">
        <v>475</v>
      </c>
      <c r="AM288" s="3" t="s">
        <v>475</v>
      </c>
    </row>
    <row r="289" spans="1:39" x14ac:dyDescent="0.25">
      <c r="A289" s="3">
        <v>20231231</v>
      </c>
      <c r="B289" s="3" t="s">
        <v>1126</v>
      </c>
      <c r="C289" s="3" t="s">
        <v>1127</v>
      </c>
      <c r="D289" s="149">
        <v>358173.31</v>
      </c>
      <c r="E289" s="3" t="s">
        <v>23</v>
      </c>
      <c r="F289" s="3" t="s">
        <v>500</v>
      </c>
      <c r="G289" s="3" t="s">
        <v>504</v>
      </c>
      <c r="H289" s="3">
        <v>1</v>
      </c>
      <c r="I289" s="3" t="s">
        <v>500</v>
      </c>
      <c r="J289" s="3">
        <v>0</v>
      </c>
      <c r="K289" s="3" t="s">
        <v>24</v>
      </c>
      <c r="L289" s="149" t="s">
        <v>23</v>
      </c>
      <c r="M289" s="3" t="s">
        <v>475</v>
      </c>
      <c r="N289" s="149" t="s">
        <v>475</v>
      </c>
      <c r="O289" s="149" t="s">
        <v>475</v>
      </c>
      <c r="Q289" s="3" t="s">
        <v>475</v>
      </c>
      <c r="V289" s="149" t="s">
        <v>475</v>
      </c>
      <c r="W289" s="149" t="s">
        <v>475</v>
      </c>
      <c r="X289" s="149" t="s">
        <v>475</v>
      </c>
      <c r="Y289" s="149" t="s">
        <v>475</v>
      </c>
      <c r="AB289" s="152">
        <v>0</v>
      </c>
      <c r="AC289" s="152">
        <v>0</v>
      </c>
      <c r="AD289" s="152">
        <v>0</v>
      </c>
      <c r="AE289" s="152">
        <v>0</v>
      </c>
      <c r="AF289" s="152">
        <v>0</v>
      </c>
      <c r="AK289" s="3" t="s">
        <v>475</v>
      </c>
      <c r="AL289" s="3" t="s">
        <v>475</v>
      </c>
      <c r="AM289" s="3" t="s">
        <v>475</v>
      </c>
    </row>
    <row r="290" spans="1:39" x14ac:dyDescent="0.25">
      <c r="A290" s="3">
        <v>20231231</v>
      </c>
      <c r="B290" s="3" t="s">
        <v>1128</v>
      </c>
      <c r="C290" s="3" t="s">
        <v>1129</v>
      </c>
      <c r="D290" s="149">
        <v>9366553.5999999996</v>
      </c>
      <c r="E290" s="3" t="s">
        <v>23</v>
      </c>
      <c r="F290" s="3" t="s">
        <v>500</v>
      </c>
      <c r="G290" s="3" t="s">
        <v>504</v>
      </c>
      <c r="H290" s="3">
        <v>1</v>
      </c>
      <c r="I290" s="3" t="s">
        <v>500</v>
      </c>
      <c r="J290" s="3">
        <v>0</v>
      </c>
      <c r="K290" s="3" t="s">
        <v>24</v>
      </c>
      <c r="L290" s="149" t="s">
        <v>23</v>
      </c>
      <c r="M290" s="3" t="s">
        <v>475</v>
      </c>
      <c r="N290" s="149" t="s">
        <v>475</v>
      </c>
      <c r="O290" s="149" t="s">
        <v>475</v>
      </c>
      <c r="Q290" s="3" t="s">
        <v>475</v>
      </c>
      <c r="V290" s="149" t="s">
        <v>475</v>
      </c>
      <c r="W290" s="149" t="s">
        <v>475</v>
      </c>
      <c r="X290" s="149" t="s">
        <v>475</v>
      </c>
      <c r="Y290" s="149" t="s">
        <v>475</v>
      </c>
      <c r="AB290" s="152">
        <v>0</v>
      </c>
      <c r="AC290" s="152">
        <v>0</v>
      </c>
      <c r="AD290" s="152">
        <v>0</v>
      </c>
      <c r="AE290" s="152">
        <v>0</v>
      </c>
      <c r="AF290" s="152">
        <v>0</v>
      </c>
      <c r="AK290" s="3" t="s">
        <v>475</v>
      </c>
      <c r="AL290" s="3" t="s">
        <v>475</v>
      </c>
      <c r="AM290" s="3" t="s">
        <v>475</v>
      </c>
    </row>
    <row r="291" spans="1:39" x14ac:dyDescent="0.25">
      <c r="A291" s="3">
        <v>20231231</v>
      </c>
      <c r="B291" s="3" t="s">
        <v>1130</v>
      </c>
      <c r="C291" s="3" t="s">
        <v>1131</v>
      </c>
      <c r="D291" s="149">
        <v>3844078.0200000005</v>
      </c>
      <c r="E291" s="3" t="s">
        <v>24</v>
      </c>
      <c r="F291" s="3" t="s">
        <v>473</v>
      </c>
      <c r="G291" s="3" t="s">
        <v>474</v>
      </c>
      <c r="H291" s="3">
        <v>0</v>
      </c>
      <c r="I291" s="3" t="s">
        <v>473</v>
      </c>
      <c r="J291" s="3" t="s">
        <v>473</v>
      </c>
      <c r="K291" s="3" t="s">
        <v>23</v>
      </c>
      <c r="L291" s="149" t="s">
        <v>23</v>
      </c>
      <c r="M291" s="3" t="s">
        <v>475</v>
      </c>
      <c r="N291" s="149" t="s">
        <v>475</v>
      </c>
      <c r="O291" s="149" t="s">
        <v>475</v>
      </c>
      <c r="Q291" s="3" t="s">
        <v>475</v>
      </c>
      <c r="V291" s="149" t="s">
        <v>475</v>
      </c>
      <c r="W291" s="149" t="s">
        <v>475</v>
      </c>
      <c r="X291" s="149" t="s">
        <v>475</v>
      </c>
      <c r="Y291" s="149" t="s">
        <v>475</v>
      </c>
      <c r="AB291" s="152">
        <v>0</v>
      </c>
      <c r="AC291" s="152">
        <v>0</v>
      </c>
      <c r="AD291" s="152">
        <v>0</v>
      </c>
      <c r="AE291" s="152">
        <v>0</v>
      </c>
      <c r="AF291" s="152">
        <v>0</v>
      </c>
      <c r="AK291" s="3" t="s">
        <v>475</v>
      </c>
      <c r="AL291" s="3" t="s">
        <v>475</v>
      </c>
      <c r="AM291" s="3" t="s">
        <v>475</v>
      </c>
    </row>
    <row r="292" spans="1:39" x14ac:dyDescent="0.25">
      <c r="A292" s="3">
        <v>20231231</v>
      </c>
      <c r="B292" s="3" t="s">
        <v>1132</v>
      </c>
      <c r="C292" s="3" t="s">
        <v>1133</v>
      </c>
      <c r="D292" s="149">
        <v>122377.5</v>
      </c>
      <c r="E292" s="3" t="s">
        <v>24</v>
      </c>
      <c r="F292" s="3" t="s">
        <v>473</v>
      </c>
      <c r="G292" s="3" t="s">
        <v>474</v>
      </c>
      <c r="H292" s="3">
        <v>0</v>
      </c>
      <c r="I292" s="3" t="s">
        <v>473</v>
      </c>
      <c r="J292" s="3" t="s">
        <v>473</v>
      </c>
      <c r="K292" s="3" t="s">
        <v>23</v>
      </c>
      <c r="L292" s="149" t="s">
        <v>23</v>
      </c>
      <c r="M292" s="3" t="s">
        <v>475</v>
      </c>
      <c r="N292" s="149" t="s">
        <v>475</v>
      </c>
      <c r="O292" s="149" t="s">
        <v>475</v>
      </c>
      <c r="Q292" s="3" t="s">
        <v>475</v>
      </c>
      <c r="V292" s="149" t="s">
        <v>475</v>
      </c>
      <c r="W292" s="149" t="s">
        <v>475</v>
      </c>
      <c r="X292" s="149" t="s">
        <v>475</v>
      </c>
      <c r="Y292" s="149" t="s">
        <v>475</v>
      </c>
      <c r="AB292" s="152">
        <v>0</v>
      </c>
      <c r="AC292" s="152">
        <v>0</v>
      </c>
      <c r="AD292" s="152">
        <v>0</v>
      </c>
      <c r="AE292" s="152">
        <v>0</v>
      </c>
      <c r="AF292" s="152">
        <v>0</v>
      </c>
      <c r="AK292" s="3" t="s">
        <v>475</v>
      </c>
      <c r="AL292" s="3" t="s">
        <v>475</v>
      </c>
      <c r="AM292" s="3" t="s">
        <v>475</v>
      </c>
    </row>
    <row r="293" spans="1:39" x14ac:dyDescent="0.25">
      <c r="A293" s="3">
        <v>20231231</v>
      </c>
      <c r="B293" s="3" t="s">
        <v>1134</v>
      </c>
      <c r="C293" s="3" t="s">
        <v>1135</v>
      </c>
      <c r="D293" s="149">
        <v>18366.52</v>
      </c>
      <c r="E293" s="3" t="s">
        <v>24</v>
      </c>
      <c r="F293" s="3" t="s">
        <v>482</v>
      </c>
      <c r="G293" s="3" t="s">
        <v>474</v>
      </c>
      <c r="H293" s="3">
        <v>0</v>
      </c>
      <c r="I293" s="3" t="s">
        <v>483</v>
      </c>
      <c r="J293" s="3" t="s">
        <v>483</v>
      </c>
      <c r="K293" s="3" t="s">
        <v>23</v>
      </c>
      <c r="L293" s="149" t="s">
        <v>23</v>
      </c>
      <c r="M293" s="3">
        <v>0</v>
      </c>
      <c r="N293" s="149">
        <v>0</v>
      </c>
      <c r="O293" s="149">
        <v>0</v>
      </c>
      <c r="Q293" s="3">
        <v>0</v>
      </c>
      <c r="V293" s="149">
        <v>0</v>
      </c>
      <c r="W293" s="149">
        <v>0</v>
      </c>
      <c r="X293" s="149">
        <v>0</v>
      </c>
      <c r="Y293" s="149">
        <v>0</v>
      </c>
      <c r="AB293" s="152">
        <v>0</v>
      </c>
      <c r="AC293" s="152">
        <v>0</v>
      </c>
      <c r="AD293" s="152">
        <v>0</v>
      </c>
      <c r="AE293" s="152">
        <v>0</v>
      </c>
      <c r="AF293" s="152">
        <v>0</v>
      </c>
      <c r="AK293" s="3" t="s">
        <v>475</v>
      </c>
      <c r="AL293" s="3" t="s">
        <v>475</v>
      </c>
      <c r="AM293" s="3" t="s">
        <v>475</v>
      </c>
    </row>
    <row r="294" spans="1:39" x14ac:dyDescent="0.25">
      <c r="A294" s="3">
        <v>20231231</v>
      </c>
      <c r="B294" s="3" t="s">
        <v>1136</v>
      </c>
      <c r="C294" s="3" t="s">
        <v>1137</v>
      </c>
      <c r="D294" s="149">
        <v>66096.84</v>
      </c>
      <c r="E294" s="3" t="s">
        <v>24</v>
      </c>
      <c r="F294" s="3" t="s">
        <v>473</v>
      </c>
      <c r="G294" s="3" t="s">
        <v>474</v>
      </c>
      <c r="H294" s="3">
        <v>0</v>
      </c>
      <c r="I294" s="3" t="s">
        <v>473</v>
      </c>
      <c r="J294" s="3" t="s">
        <v>473</v>
      </c>
      <c r="K294" s="3" t="s">
        <v>23</v>
      </c>
      <c r="L294" s="149" t="s">
        <v>23</v>
      </c>
      <c r="M294" s="3" t="s">
        <v>475</v>
      </c>
      <c r="N294" s="149" t="s">
        <v>475</v>
      </c>
      <c r="O294" s="149" t="s">
        <v>475</v>
      </c>
      <c r="Q294" s="3" t="s">
        <v>475</v>
      </c>
      <c r="V294" s="149" t="s">
        <v>475</v>
      </c>
      <c r="W294" s="149" t="s">
        <v>475</v>
      </c>
      <c r="X294" s="149" t="s">
        <v>475</v>
      </c>
      <c r="Y294" s="149" t="s">
        <v>475</v>
      </c>
      <c r="AB294" s="152">
        <v>0</v>
      </c>
      <c r="AC294" s="152">
        <v>0</v>
      </c>
      <c r="AD294" s="152">
        <v>0</v>
      </c>
      <c r="AE294" s="152">
        <v>0</v>
      </c>
      <c r="AF294" s="152">
        <v>0</v>
      </c>
      <c r="AK294" s="3" t="s">
        <v>475</v>
      </c>
      <c r="AL294" s="3" t="s">
        <v>475</v>
      </c>
      <c r="AM294" s="3" t="s">
        <v>475</v>
      </c>
    </row>
    <row r="295" spans="1:39" x14ac:dyDescent="0.25">
      <c r="A295" s="3">
        <v>20231231</v>
      </c>
      <c r="B295" s="3" t="s">
        <v>1138</v>
      </c>
      <c r="C295" s="3" t="s">
        <v>1139</v>
      </c>
      <c r="D295" s="149">
        <v>71325.210000000006</v>
      </c>
      <c r="E295" s="3" t="s">
        <v>23</v>
      </c>
      <c r="F295" s="3" t="s">
        <v>500</v>
      </c>
      <c r="G295" s="3" t="s">
        <v>474</v>
      </c>
      <c r="H295" s="3">
        <v>0</v>
      </c>
      <c r="I295" s="3" t="s">
        <v>500</v>
      </c>
      <c r="J295" s="3">
        <v>0</v>
      </c>
      <c r="K295" s="3" t="s">
        <v>23</v>
      </c>
      <c r="L295" s="149" t="s">
        <v>23</v>
      </c>
      <c r="M295" s="3" t="s">
        <v>475</v>
      </c>
      <c r="N295" s="149" t="s">
        <v>475</v>
      </c>
      <c r="O295" s="149" t="s">
        <v>475</v>
      </c>
      <c r="Q295" s="3" t="s">
        <v>475</v>
      </c>
      <c r="V295" s="149" t="s">
        <v>475</v>
      </c>
      <c r="W295" s="149" t="s">
        <v>475</v>
      </c>
      <c r="X295" s="149" t="s">
        <v>475</v>
      </c>
      <c r="Y295" s="149" t="s">
        <v>475</v>
      </c>
      <c r="AB295" s="152">
        <v>0</v>
      </c>
      <c r="AC295" s="152">
        <v>0</v>
      </c>
      <c r="AD295" s="152">
        <v>0</v>
      </c>
      <c r="AE295" s="152">
        <v>0</v>
      </c>
      <c r="AF295" s="152">
        <v>0</v>
      </c>
      <c r="AK295" s="3" t="s">
        <v>475</v>
      </c>
      <c r="AL295" s="3" t="s">
        <v>475</v>
      </c>
      <c r="AM295" s="3" t="s">
        <v>475</v>
      </c>
    </row>
    <row r="296" spans="1:39" x14ac:dyDescent="0.25">
      <c r="A296" s="3">
        <v>20231231</v>
      </c>
      <c r="B296" s="3" t="s">
        <v>1140</v>
      </c>
      <c r="C296" s="3" t="s">
        <v>1141</v>
      </c>
      <c r="D296" s="149">
        <v>554905.41</v>
      </c>
      <c r="E296" s="3" t="s">
        <v>23</v>
      </c>
      <c r="F296" s="3" t="s">
        <v>500</v>
      </c>
      <c r="G296" s="3" t="s">
        <v>592</v>
      </c>
      <c r="H296" s="3">
        <v>0</v>
      </c>
      <c r="I296" s="3" t="s">
        <v>500</v>
      </c>
      <c r="J296" s="3">
        <v>0</v>
      </c>
      <c r="K296" s="3" t="s">
        <v>23</v>
      </c>
      <c r="L296" s="149" t="s">
        <v>23</v>
      </c>
      <c r="M296" s="3" t="s">
        <v>475</v>
      </c>
      <c r="N296" s="149" t="s">
        <v>475</v>
      </c>
      <c r="O296" s="149" t="s">
        <v>475</v>
      </c>
      <c r="Q296" s="3" t="s">
        <v>475</v>
      </c>
      <c r="V296" s="149" t="s">
        <v>475</v>
      </c>
      <c r="W296" s="149" t="s">
        <v>475</v>
      </c>
      <c r="X296" s="149" t="s">
        <v>475</v>
      </c>
      <c r="Y296" s="149" t="s">
        <v>475</v>
      </c>
      <c r="AB296" s="152">
        <v>0</v>
      </c>
      <c r="AC296" s="152">
        <v>0</v>
      </c>
      <c r="AD296" s="152">
        <v>0</v>
      </c>
      <c r="AE296" s="152">
        <v>0</v>
      </c>
      <c r="AF296" s="152">
        <v>0</v>
      </c>
      <c r="AK296" s="3" t="s">
        <v>475</v>
      </c>
      <c r="AL296" s="3" t="s">
        <v>475</v>
      </c>
      <c r="AM296" s="3" t="s">
        <v>475</v>
      </c>
    </row>
    <row r="297" spans="1:39" x14ac:dyDescent="0.25">
      <c r="A297" s="3">
        <v>20231231</v>
      </c>
      <c r="B297" s="3" t="s">
        <v>1142</v>
      </c>
      <c r="C297" s="3" t="s">
        <v>1143</v>
      </c>
      <c r="D297" s="149">
        <v>953777.5</v>
      </c>
      <c r="E297" s="3" t="s">
        <v>23</v>
      </c>
      <c r="F297" s="3" t="s">
        <v>500</v>
      </c>
      <c r="G297" s="3" t="s">
        <v>474</v>
      </c>
      <c r="H297" s="3">
        <v>0</v>
      </c>
      <c r="I297" s="3" t="s">
        <v>500</v>
      </c>
      <c r="J297" s="3">
        <v>0</v>
      </c>
      <c r="K297" s="3" t="s">
        <v>23</v>
      </c>
      <c r="L297" s="149" t="s">
        <v>23</v>
      </c>
      <c r="M297" s="3" t="s">
        <v>475</v>
      </c>
      <c r="N297" s="149" t="s">
        <v>475</v>
      </c>
      <c r="O297" s="149" t="s">
        <v>475</v>
      </c>
      <c r="Q297" s="3" t="s">
        <v>475</v>
      </c>
      <c r="V297" s="149" t="s">
        <v>475</v>
      </c>
      <c r="W297" s="149" t="s">
        <v>475</v>
      </c>
      <c r="X297" s="149" t="s">
        <v>475</v>
      </c>
      <c r="Y297" s="149" t="s">
        <v>475</v>
      </c>
      <c r="AB297" s="152">
        <v>0</v>
      </c>
      <c r="AC297" s="152">
        <v>0</v>
      </c>
      <c r="AD297" s="152">
        <v>0</v>
      </c>
      <c r="AE297" s="152">
        <v>0</v>
      </c>
      <c r="AF297" s="152">
        <v>0</v>
      </c>
      <c r="AK297" s="3" t="s">
        <v>475</v>
      </c>
      <c r="AL297" s="3" t="s">
        <v>475</v>
      </c>
      <c r="AM297" s="3" t="s">
        <v>475</v>
      </c>
    </row>
    <row r="298" spans="1:39" x14ac:dyDescent="0.25">
      <c r="A298" s="3">
        <v>20231231</v>
      </c>
      <c r="B298" s="3" t="s">
        <v>1144</v>
      </c>
      <c r="C298" s="3" t="s">
        <v>1145</v>
      </c>
      <c r="D298" s="149">
        <v>1393647.18</v>
      </c>
      <c r="E298" s="3" t="s">
        <v>24</v>
      </c>
      <c r="F298" s="3" t="s">
        <v>473</v>
      </c>
      <c r="G298" s="3" t="s">
        <v>474</v>
      </c>
      <c r="H298" s="3">
        <v>0</v>
      </c>
      <c r="I298" s="3" t="s">
        <v>473</v>
      </c>
      <c r="J298" s="3" t="s">
        <v>473</v>
      </c>
      <c r="K298" s="3" t="s">
        <v>23</v>
      </c>
      <c r="L298" s="149" t="s">
        <v>23</v>
      </c>
      <c r="M298" s="3" t="s">
        <v>475</v>
      </c>
      <c r="N298" s="149" t="s">
        <v>475</v>
      </c>
      <c r="O298" s="149" t="s">
        <v>475</v>
      </c>
      <c r="Q298" s="3" t="s">
        <v>475</v>
      </c>
      <c r="V298" s="149" t="s">
        <v>475</v>
      </c>
      <c r="W298" s="149" t="s">
        <v>475</v>
      </c>
      <c r="X298" s="149" t="s">
        <v>475</v>
      </c>
      <c r="Y298" s="149" t="s">
        <v>475</v>
      </c>
      <c r="AB298" s="152">
        <v>0</v>
      </c>
      <c r="AC298" s="152">
        <v>0</v>
      </c>
      <c r="AD298" s="152">
        <v>0</v>
      </c>
      <c r="AE298" s="152">
        <v>0</v>
      </c>
      <c r="AF298" s="152">
        <v>0</v>
      </c>
      <c r="AK298" s="3" t="s">
        <v>475</v>
      </c>
      <c r="AL298" s="3" t="s">
        <v>475</v>
      </c>
      <c r="AM298" s="3" t="s">
        <v>475</v>
      </c>
    </row>
    <row r="299" spans="1:39" x14ac:dyDescent="0.25">
      <c r="A299" s="3">
        <v>20231231</v>
      </c>
      <c r="B299" s="3" t="s">
        <v>1146</v>
      </c>
      <c r="C299" s="3" t="s">
        <v>1147</v>
      </c>
      <c r="D299" s="149">
        <v>519111.14</v>
      </c>
      <c r="E299" s="3" t="s">
        <v>24</v>
      </c>
      <c r="F299" s="3" t="s">
        <v>473</v>
      </c>
      <c r="G299" s="3" t="s">
        <v>474</v>
      </c>
      <c r="H299" s="3">
        <v>0</v>
      </c>
      <c r="I299" s="3" t="s">
        <v>473</v>
      </c>
      <c r="J299" s="3" t="s">
        <v>473</v>
      </c>
      <c r="K299" s="3" t="s">
        <v>23</v>
      </c>
      <c r="L299" s="149" t="s">
        <v>23</v>
      </c>
      <c r="M299" s="3" t="s">
        <v>475</v>
      </c>
      <c r="N299" s="149" t="s">
        <v>475</v>
      </c>
      <c r="O299" s="149" t="s">
        <v>475</v>
      </c>
      <c r="Q299" s="3" t="s">
        <v>475</v>
      </c>
      <c r="V299" s="149" t="s">
        <v>475</v>
      </c>
      <c r="W299" s="149" t="s">
        <v>475</v>
      </c>
      <c r="X299" s="149" t="s">
        <v>475</v>
      </c>
      <c r="Y299" s="149" t="s">
        <v>475</v>
      </c>
      <c r="AB299" s="152">
        <v>0</v>
      </c>
      <c r="AC299" s="152">
        <v>0</v>
      </c>
      <c r="AD299" s="152">
        <v>0</v>
      </c>
      <c r="AE299" s="152">
        <v>0</v>
      </c>
      <c r="AF299" s="152">
        <v>0</v>
      </c>
      <c r="AK299" s="3" t="s">
        <v>475</v>
      </c>
      <c r="AL299" s="3" t="s">
        <v>475</v>
      </c>
      <c r="AM299" s="3" t="s">
        <v>475</v>
      </c>
    </row>
    <row r="300" spans="1:39" x14ac:dyDescent="0.25">
      <c r="A300" s="3">
        <v>20231231</v>
      </c>
      <c r="B300" s="3" t="s">
        <v>1148</v>
      </c>
      <c r="C300" s="3" t="s">
        <v>1149</v>
      </c>
      <c r="D300" s="149">
        <v>2672910.0900000003</v>
      </c>
      <c r="E300" s="3" t="s">
        <v>24</v>
      </c>
      <c r="F300" s="3" t="s">
        <v>473</v>
      </c>
      <c r="G300" s="3" t="s">
        <v>474</v>
      </c>
      <c r="H300" s="3">
        <v>0</v>
      </c>
      <c r="I300" s="3" t="s">
        <v>473</v>
      </c>
      <c r="J300" s="3" t="s">
        <v>473</v>
      </c>
      <c r="K300" s="3" t="s">
        <v>23</v>
      </c>
      <c r="L300" s="149" t="s">
        <v>23</v>
      </c>
      <c r="M300" s="3" t="s">
        <v>475</v>
      </c>
      <c r="N300" s="149" t="s">
        <v>475</v>
      </c>
      <c r="O300" s="149" t="s">
        <v>475</v>
      </c>
      <c r="Q300" s="3" t="s">
        <v>475</v>
      </c>
      <c r="V300" s="149" t="s">
        <v>475</v>
      </c>
      <c r="W300" s="149" t="s">
        <v>475</v>
      </c>
      <c r="X300" s="149" t="s">
        <v>475</v>
      </c>
      <c r="Y300" s="149" t="s">
        <v>475</v>
      </c>
      <c r="AB300" s="152">
        <v>0</v>
      </c>
      <c r="AC300" s="152">
        <v>0</v>
      </c>
      <c r="AD300" s="152">
        <v>0</v>
      </c>
      <c r="AE300" s="152">
        <v>0</v>
      </c>
      <c r="AF300" s="152">
        <v>0</v>
      </c>
      <c r="AK300" s="3" t="s">
        <v>475</v>
      </c>
      <c r="AL300" s="3" t="s">
        <v>475</v>
      </c>
      <c r="AM300" s="3" t="s">
        <v>475</v>
      </c>
    </row>
    <row r="301" spans="1:39" x14ac:dyDescent="0.25">
      <c r="A301" s="3">
        <v>20231231</v>
      </c>
      <c r="B301" s="3" t="s">
        <v>1150</v>
      </c>
      <c r="C301" s="3" t="s">
        <v>1151</v>
      </c>
      <c r="D301" s="149">
        <v>2495833.5</v>
      </c>
      <c r="E301" s="3" t="s">
        <v>24</v>
      </c>
      <c r="F301" s="3" t="s">
        <v>473</v>
      </c>
      <c r="G301" s="3" t="s">
        <v>474</v>
      </c>
      <c r="H301" s="3">
        <v>0</v>
      </c>
      <c r="I301" s="3" t="s">
        <v>473</v>
      </c>
      <c r="J301" s="3" t="s">
        <v>473</v>
      </c>
      <c r="K301" s="3" t="s">
        <v>23</v>
      </c>
      <c r="L301" s="149" t="s">
        <v>23</v>
      </c>
      <c r="M301" s="3" t="s">
        <v>475</v>
      </c>
      <c r="N301" s="149" t="s">
        <v>475</v>
      </c>
      <c r="O301" s="149" t="s">
        <v>475</v>
      </c>
      <c r="Q301" s="3" t="s">
        <v>475</v>
      </c>
      <c r="V301" s="149" t="s">
        <v>475</v>
      </c>
      <c r="W301" s="149" t="s">
        <v>475</v>
      </c>
      <c r="X301" s="149" t="s">
        <v>475</v>
      </c>
      <c r="Y301" s="149" t="s">
        <v>475</v>
      </c>
      <c r="AB301" s="152">
        <v>0</v>
      </c>
      <c r="AC301" s="152">
        <v>0</v>
      </c>
      <c r="AD301" s="152">
        <v>0</v>
      </c>
      <c r="AE301" s="152">
        <v>0</v>
      </c>
      <c r="AF301" s="152">
        <v>0</v>
      </c>
      <c r="AK301" s="3" t="s">
        <v>475</v>
      </c>
      <c r="AL301" s="3" t="s">
        <v>475</v>
      </c>
      <c r="AM301" s="3" t="s">
        <v>475</v>
      </c>
    </row>
    <row r="302" spans="1:39" x14ac:dyDescent="0.25">
      <c r="A302" s="3">
        <v>20231231</v>
      </c>
      <c r="B302" s="3" t="s">
        <v>1152</v>
      </c>
      <c r="C302" s="3" t="s">
        <v>1153</v>
      </c>
      <c r="D302" s="149">
        <v>3200640.46</v>
      </c>
      <c r="E302" s="3" t="s">
        <v>23</v>
      </c>
      <c r="F302" s="3" t="s">
        <v>500</v>
      </c>
      <c r="G302" s="3" t="s">
        <v>504</v>
      </c>
      <c r="H302" s="3">
        <v>1</v>
      </c>
      <c r="I302" s="3" t="s">
        <v>500</v>
      </c>
      <c r="J302" s="3" t="s">
        <v>506</v>
      </c>
      <c r="K302" s="3" t="s">
        <v>24</v>
      </c>
      <c r="L302" s="149" t="s">
        <v>23</v>
      </c>
      <c r="M302" s="3" t="s">
        <v>475</v>
      </c>
      <c r="N302" s="149" t="s">
        <v>475</v>
      </c>
      <c r="O302" s="149" t="s">
        <v>475</v>
      </c>
      <c r="Q302" s="3" t="s">
        <v>475</v>
      </c>
      <c r="V302" s="149" t="s">
        <v>475</v>
      </c>
      <c r="W302" s="149" t="s">
        <v>475</v>
      </c>
      <c r="X302" s="149" t="s">
        <v>475</v>
      </c>
      <c r="Y302" s="149" t="s">
        <v>475</v>
      </c>
      <c r="AB302" s="152">
        <v>0</v>
      </c>
      <c r="AC302" s="152">
        <v>0</v>
      </c>
      <c r="AD302" s="152">
        <v>0</v>
      </c>
      <c r="AE302" s="152">
        <v>0</v>
      </c>
      <c r="AF302" s="152">
        <v>0</v>
      </c>
      <c r="AK302" s="3" t="s">
        <v>22</v>
      </c>
      <c r="AL302" s="3" t="s">
        <v>571</v>
      </c>
      <c r="AM302" s="3" t="s">
        <v>475</v>
      </c>
    </row>
    <row r="303" spans="1:39" x14ac:dyDescent="0.25">
      <c r="A303" s="3">
        <v>20231231</v>
      </c>
      <c r="B303" s="3" t="s">
        <v>1154</v>
      </c>
      <c r="C303" s="3" t="s">
        <v>1155</v>
      </c>
      <c r="D303" s="149">
        <v>86899.040000000008</v>
      </c>
      <c r="E303" s="3" t="s">
        <v>24</v>
      </c>
      <c r="F303" s="3" t="s">
        <v>473</v>
      </c>
      <c r="G303" s="3" t="s">
        <v>474</v>
      </c>
      <c r="H303" s="3">
        <v>0</v>
      </c>
      <c r="I303" s="3" t="s">
        <v>473</v>
      </c>
      <c r="J303" s="3" t="s">
        <v>473</v>
      </c>
      <c r="K303" s="3" t="s">
        <v>23</v>
      </c>
      <c r="L303" s="149" t="s">
        <v>23</v>
      </c>
      <c r="M303" s="3" t="s">
        <v>475</v>
      </c>
      <c r="N303" s="149" t="s">
        <v>475</v>
      </c>
      <c r="O303" s="149" t="s">
        <v>475</v>
      </c>
      <c r="Q303" s="3" t="s">
        <v>475</v>
      </c>
      <c r="V303" s="149" t="s">
        <v>475</v>
      </c>
      <c r="W303" s="149" t="s">
        <v>475</v>
      </c>
      <c r="X303" s="149" t="s">
        <v>475</v>
      </c>
      <c r="Y303" s="149" t="s">
        <v>475</v>
      </c>
      <c r="AB303" s="152">
        <v>0</v>
      </c>
      <c r="AC303" s="152">
        <v>0</v>
      </c>
      <c r="AD303" s="152">
        <v>0</v>
      </c>
      <c r="AE303" s="152">
        <v>0</v>
      </c>
      <c r="AF303" s="152">
        <v>0</v>
      </c>
      <c r="AK303" s="3" t="s">
        <v>475</v>
      </c>
      <c r="AL303" s="3" t="s">
        <v>475</v>
      </c>
      <c r="AM303" s="3" t="s">
        <v>475</v>
      </c>
    </row>
    <row r="304" spans="1:39" x14ac:dyDescent="0.25">
      <c r="A304" s="3">
        <v>20231231</v>
      </c>
      <c r="B304" s="3" t="s">
        <v>1156</v>
      </c>
      <c r="C304" s="3" t="s">
        <v>1157</v>
      </c>
      <c r="D304" s="149">
        <v>541253.76</v>
      </c>
      <c r="E304" s="3" t="s">
        <v>24</v>
      </c>
      <c r="F304" s="3" t="s">
        <v>473</v>
      </c>
      <c r="G304" s="3" t="s">
        <v>474</v>
      </c>
      <c r="H304" s="3">
        <v>0</v>
      </c>
      <c r="I304" s="3" t="s">
        <v>473</v>
      </c>
      <c r="J304" s="3" t="s">
        <v>473</v>
      </c>
      <c r="K304" s="3" t="s">
        <v>23</v>
      </c>
      <c r="L304" s="149" t="s">
        <v>23</v>
      </c>
      <c r="M304" s="3" t="s">
        <v>475</v>
      </c>
      <c r="N304" s="149" t="s">
        <v>475</v>
      </c>
      <c r="O304" s="149" t="s">
        <v>475</v>
      </c>
      <c r="Q304" s="3" t="s">
        <v>475</v>
      </c>
      <c r="V304" s="149" t="s">
        <v>475</v>
      </c>
      <c r="W304" s="149" t="s">
        <v>475</v>
      </c>
      <c r="X304" s="149" t="s">
        <v>475</v>
      </c>
      <c r="Y304" s="149" t="s">
        <v>475</v>
      </c>
      <c r="AB304" s="152">
        <v>0</v>
      </c>
      <c r="AC304" s="152">
        <v>0</v>
      </c>
      <c r="AD304" s="152">
        <v>0</v>
      </c>
      <c r="AE304" s="152">
        <v>0</v>
      </c>
      <c r="AF304" s="152">
        <v>0</v>
      </c>
      <c r="AK304" s="3" t="s">
        <v>475</v>
      </c>
      <c r="AL304" s="3" t="s">
        <v>475</v>
      </c>
      <c r="AM304" s="3" t="s">
        <v>475</v>
      </c>
    </row>
    <row r="305" spans="1:40" x14ac:dyDescent="0.25">
      <c r="A305" s="3">
        <v>20231231</v>
      </c>
      <c r="B305" s="3" t="s">
        <v>1158</v>
      </c>
      <c r="C305" s="3" t="s">
        <v>1159</v>
      </c>
      <c r="D305" s="149">
        <v>913855.27</v>
      </c>
      <c r="E305" s="3" t="s">
        <v>24</v>
      </c>
      <c r="F305" s="3" t="s">
        <v>482</v>
      </c>
      <c r="G305" s="3" t="s">
        <v>474</v>
      </c>
      <c r="H305" s="3">
        <v>0</v>
      </c>
      <c r="I305" s="3" t="s">
        <v>483</v>
      </c>
      <c r="J305" s="3" t="s">
        <v>483</v>
      </c>
      <c r="K305" s="3" t="s">
        <v>23</v>
      </c>
      <c r="L305" s="149" t="s">
        <v>23</v>
      </c>
      <c r="M305" s="3">
        <v>0</v>
      </c>
      <c r="N305" s="149">
        <v>0</v>
      </c>
      <c r="O305" s="149">
        <v>0</v>
      </c>
      <c r="Q305" s="3">
        <v>0</v>
      </c>
      <c r="V305" s="149">
        <v>0</v>
      </c>
      <c r="W305" s="149">
        <v>0</v>
      </c>
      <c r="X305" s="149">
        <v>0</v>
      </c>
      <c r="Y305" s="149">
        <v>0</v>
      </c>
      <c r="AB305" s="152">
        <v>0</v>
      </c>
      <c r="AC305" s="152">
        <v>0</v>
      </c>
      <c r="AD305" s="152">
        <v>0</v>
      </c>
      <c r="AE305" s="152">
        <v>0</v>
      </c>
      <c r="AF305" s="152">
        <v>0</v>
      </c>
      <c r="AK305" s="3" t="s">
        <v>475</v>
      </c>
      <c r="AL305" s="3" t="s">
        <v>475</v>
      </c>
      <c r="AM305" s="3" t="s">
        <v>475</v>
      </c>
    </row>
    <row r="306" spans="1:40" x14ac:dyDescent="0.25">
      <c r="A306" s="3">
        <v>20231231</v>
      </c>
      <c r="B306" s="3" t="s">
        <v>1160</v>
      </c>
      <c r="C306" s="3" t="s">
        <v>1161</v>
      </c>
      <c r="D306" s="149">
        <v>1653130.51</v>
      </c>
      <c r="E306" s="3" t="s">
        <v>24</v>
      </c>
      <c r="F306" s="3" t="s">
        <v>473</v>
      </c>
      <c r="G306" s="3" t="s">
        <v>474</v>
      </c>
      <c r="H306" s="3">
        <v>0</v>
      </c>
      <c r="I306" s="3" t="s">
        <v>473</v>
      </c>
      <c r="J306" s="3" t="s">
        <v>473</v>
      </c>
      <c r="K306" s="3" t="s">
        <v>23</v>
      </c>
      <c r="L306" s="149" t="s">
        <v>23</v>
      </c>
      <c r="M306" s="3" t="s">
        <v>475</v>
      </c>
      <c r="N306" s="149" t="s">
        <v>475</v>
      </c>
      <c r="O306" s="149" t="s">
        <v>475</v>
      </c>
      <c r="Q306" s="3" t="s">
        <v>475</v>
      </c>
      <c r="V306" s="149" t="s">
        <v>475</v>
      </c>
      <c r="W306" s="149" t="s">
        <v>475</v>
      </c>
      <c r="X306" s="149" t="s">
        <v>475</v>
      </c>
      <c r="Y306" s="149" t="s">
        <v>475</v>
      </c>
      <c r="AB306" s="152">
        <v>0</v>
      </c>
      <c r="AC306" s="152">
        <v>0</v>
      </c>
      <c r="AD306" s="152">
        <v>0</v>
      </c>
      <c r="AE306" s="152">
        <v>0</v>
      </c>
      <c r="AF306" s="152">
        <v>0</v>
      </c>
      <c r="AK306" s="3" t="s">
        <v>475</v>
      </c>
      <c r="AL306" s="3" t="s">
        <v>475</v>
      </c>
      <c r="AM306" s="3" t="s">
        <v>475</v>
      </c>
    </row>
    <row r="307" spans="1:40" x14ac:dyDescent="0.25">
      <c r="A307" s="3">
        <v>20231231</v>
      </c>
      <c r="B307" s="3" t="s">
        <v>898</v>
      </c>
      <c r="C307" s="3" t="s">
        <v>1162</v>
      </c>
      <c r="D307" s="149">
        <v>860262.59</v>
      </c>
      <c r="E307" s="3" t="s">
        <v>24</v>
      </c>
      <c r="F307" s="3" t="s">
        <v>473</v>
      </c>
      <c r="G307" s="3" t="s">
        <v>474</v>
      </c>
      <c r="H307" s="3">
        <v>0</v>
      </c>
      <c r="I307" s="3" t="s">
        <v>473</v>
      </c>
      <c r="J307" s="3" t="s">
        <v>473</v>
      </c>
      <c r="K307" s="3" t="s">
        <v>23</v>
      </c>
      <c r="L307" s="149" t="s">
        <v>23</v>
      </c>
      <c r="M307" s="3" t="s">
        <v>475</v>
      </c>
      <c r="N307" s="149" t="s">
        <v>475</v>
      </c>
      <c r="O307" s="149" t="s">
        <v>475</v>
      </c>
      <c r="Q307" s="3" t="s">
        <v>475</v>
      </c>
      <c r="V307" s="149" t="s">
        <v>475</v>
      </c>
      <c r="W307" s="149" t="s">
        <v>475</v>
      </c>
      <c r="X307" s="149" t="s">
        <v>475</v>
      </c>
      <c r="Y307" s="149" t="s">
        <v>475</v>
      </c>
      <c r="AB307" s="152">
        <v>0</v>
      </c>
      <c r="AC307" s="152">
        <v>0</v>
      </c>
      <c r="AD307" s="152">
        <v>0</v>
      </c>
      <c r="AE307" s="152">
        <v>0</v>
      </c>
      <c r="AF307" s="152">
        <v>0</v>
      </c>
      <c r="AK307" s="3" t="s">
        <v>475</v>
      </c>
      <c r="AL307" s="3" t="s">
        <v>475</v>
      </c>
      <c r="AM307" s="3" t="s">
        <v>475</v>
      </c>
    </row>
    <row r="308" spans="1:40" x14ac:dyDescent="0.25">
      <c r="A308" s="3">
        <v>20231231</v>
      </c>
      <c r="B308" s="3" t="s">
        <v>1163</v>
      </c>
      <c r="C308" s="3" t="s">
        <v>1164</v>
      </c>
      <c r="D308" s="149">
        <v>22659741.82</v>
      </c>
      <c r="E308" s="3" t="s">
        <v>23</v>
      </c>
      <c r="F308" s="3" t="s">
        <v>500</v>
      </c>
      <c r="G308" s="3" t="s">
        <v>504</v>
      </c>
      <c r="H308" s="3">
        <v>1</v>
      </c>
      <c r="I308" s="3" t="s">
        <v>500</v>
      </c>
      <c r="J308" s="3">
        <v>0</v>
      </c>
      <c r="K308" s="3" t="s">
        <v>24</v>
      </c>
      <c r="L308" s="149" t="s">
        <v>23</v>
      </c>
      <c r="M308" s="3" t="s">
        <v>475</v>
      </c>
      <c r="N308" s="149" t="s">
        <v>475</v>
      </c>
      <c r="O308" s="149" t="s">
        <v>475</v>
      </c>
      <c r="Q308" s="3" t="s">
        <v>475</v>
      </c>
      <c r="V308" s="149" t="s">
        <v>475</v>
      </c>
      <c r="W308" s="149" t="s">
        <v>475</v>
      </c>
      <c r="X308" s="149" t="s">
        <v>475</v>
      </c>
      <c r="Y308" s="149" t="s">
        <v>475</v>
      </c>
      <c r="AB308" s="152">
        <v>0</v>
      </c>
      <c r="AC308" s="152">
        <v>0</v>
      </c>
      <c r="AD308" s="152">
        <v>0</v>
      </c>
      <c r="AE308" s="152">
        <v>0</v>
      </c>
      <c r="AF308" s="152">
        <v>0</v>
      </c>
      <c r="AK308" s="3" t="s">
        <v>475</v>
      </c>
      <c r="AL308" s="3" t="s">
        <v>475</v>
      </c>
      <c r="AM308" s="3" t="s">
        <v>475</v>
      </c>
    </row>
    <row r="309" spans="1:40" x14ac:dyDescent="0.25">
      <c r="A309" s="3">
        <v>20231231</v>
      </c>
      <c r="B309" s="3" t="s">
        <v>1165</v>
      </c>
      <c r="C309" s="3" t="s">
        <v>1166</v>
      </c>
      <c r="D309" s="149">
        <v>97542.080000000002</v>
      </c>
      <c r="E309" s="3" t="s">
        <v>24</v>
      </c>
      <c r="F309" s="3" t="s">
        <v>482</v>
      </c>
      <c r="G309" s="3" t="s">
        <v>474</v>
      </c>
      <c r="H309" s="3">
        <v>0</v>
      </c>
      <c r="I309" s="3" t="s">
        <v>483</v>
      </c>
      <c r="J309" s="3" t="s">
        <v>483</v>
      </c>
      <c r="K309" s="3" t="s">
        <v>23</v>
      </c>
      <c r="L309" s="149" t="s">
        <v>23</v>
      </c>
      <c r="M309" s="3" t="s">
        <v>484</v>
      </c>
      <c r="N309" s="149">
        <v>0</v>
      </c>
      <c r="O309" s="149">
        <v>0</v>
      </c>
      <c r="Q309" s="3">
        <v>0</v>
      </c>
      <c r="V309" s="149">
        <v>0</v>
      </c>
      <c r="W309" s="149">
        <v>0</v>
      </c>
      <c r="X309" s="149">
        <v>0</v>
      </c>
      <c r="Y309" s="149">
        <v>0</v>
      </c>
      <c r="AB309" s="152">
        <v>0</v>
      </c>
      <c r="AC309" s="152">
        <v>0</v>
      </c>
      <c r="AD309" s="152">
        <v>0</v>
      </c>
      <c r="AE309" s="152">
        <v>0</v>
      </c>
      <c r="AF309" s="152">
        <v>0</v>
      </c>
      <c r="AK309" s="3" t="s">
        <v>25</v>
      </c>
      <c r="AL309" s="3" t="s">
        <v>1167</v>
      </c>
      <c r="AM309" s="3" t="s">
        <v>475</v>
      </c>
    </row>
    <row r="310" spans="1:40" x14ac:dyDescent="0.25">
      <c r="A310" s="3">
        <v>20231231</v>
      </c>
      <c r="B310" s="3" t="s">
        <v>1168</v>
      </c>
      <c r="C310" s="3" t="s">
        <v>1169</v>
      </c>
      <c r="D310" s="149">
        <v>207548.67</v>
      </c>
      <c r="E310" s="3" t="s">
        <v>24</v>
      </c>
      <c r="F310" s="3" t="s">
        <v>482</v>
      </c>
      <c r="G310" s="3" t="s">
        <v>474</v>
      </c>
      <c r="H310" s="3">
        <v>0</v>
      </c>
      <c r="I310" s="3" t="s">
        <v>483</v>
      </c>
      <c r="J310" s="3" t="s">
        <v>483</v>
      </c>
      <c r="K310" s="3" t="s">
        <v>23</v>
      </c>
      <c r="L310" s="149" t="s">
        <v>23</v>
      </c>
      <c r="M310" s="3" t="s">
        <v>487</v>
      </c>
      <c r="N310" s="149">
        <v>0.78</v>
      </c>
      <c r="O310" s="149">
        <v>0.78</v>
      </c>
      <c r="Q310" s="3">
        <v>0.14000000000000001</v>
      </c>
      <c r="S310" s="3">
        <v>1</v>
      </c>
      <c r="V310" s="149">
        <v>0</v>
      </c>
      <c r="W310" s="149">
        <v>0</v>
      </c>
      <c r="X310" s="149">
        <v>0</v>
      </c>
      <c r="Y310" s="149">
        <v>0</v>
      </c>
      <c r="AB310" s="152">
        <v>161887.96260000003</v>
      </c>
      <c r="AC310" s="152">
        <v>29056.813800000004</v>
      </c>
      <c r="AD310" s="152">
        <v>0</v>
      </c>
      <c r="AE310" s="152">
        <v>0</v>
      </c>
      <c r="AF310" s="152">
        <v>0</v>
      </c>
      <c r="AK310" s="3" t="s">
        <v>25</v>
      </c>
      <c r="AL310" s="3" t="s">
        <v>1170</v>
      </c>
      <c r="AM310" s="3" t="s">
        <v>475</v>
      </c>
    </row>
    <row r="311" spans="1:40" x14ac:dyDescent="0.25">
      <c r="A311" s="3">
        <v>20231231</v>
      </c>
      <c r="B311" s="3" t="s">
        <v>1171</v>
      </c>
      <c r="C311" s="3" t="s">
        <v>1172</v>
      </c>
      <c r="D311" s="149">
        <v>41956.2</v>
      </c>
      <c r="E311" s="3" t="s">
        <v>24</v>
      </c>
      <c r="F311" s="3" t="s">
        <v>482</v>
      </c>
      <c r="G311" s="3" t="s">
        <v>474</v>
      </c>
      <c r="H311" s="3">
        <v>0</v>
      </c>
      <c r="I311" s="3" t="s">
        <v>483</v>
      </c>
      <c r="J311" s="3" t="s">
        <v>483</v>
      </c>
      <c r="K311" s="3" t="s">
        <v>23</v>
      </c>
      <c r="L311" s="149" t="s">
        <v>23</v>
      </c>
      <c r="M311" s="3" t="s">
        <v>487</v>
      </c>
      <c r="N311" s="149">
        <v>0</v>
      </c>
      <c r="O311" s="149">
        <v>0</v>
      </c>
      <c r="Q311" s="3">
        <v>0</v>
      </c>
      <c r="V311" s="149">
        <v>0</v>
      </c>
      <c r="W311" s="149">
        <v>0</v>
      </c>
      <c r="X311" s="149">
        <v>0</v>
      </c>
      <c r="Y311" s="149">
        <v>0</v>
      </c>
      <c r="AB311" s="152">
        <v>0</v>
      </c>
      <c r="AC311" s="152">
        <v>0</v>
      </c>
      <c r="AD311" s="152">
        <v>0</v>
      </c>
      <c r="AE311" s="152">
        <v>0</v>
      </c>
      <c r="AF311" s="152">
        <v>0</v>
      </c>
      <c r="AK311" s="3" t="s">
        <v>475</v>
      </c>
      <c r="AL311" s="3" t="s">
        <v>475</v>
      </c>
      <c r="AM311" s="3" t="s">
        <v>475</v>
      </c>
    </row>
    <row r="312" spans="1:40" x14ac:dyDescent="0.25">
      <c r="A312" s="3">
        <v>20231231</v>
      </c>
      <c r="B312" s="3" t="s">
        <v>1173</v>
      </c>
      <c r="C312" s="3" t="s">
        <v>1174</v>
      </c>
      <c r="D312" s="149">
        <v>2970305.81</v>
      </c>
      <c r="E312" s="3" t="s">
        <v>24</v>
      </c>
      <c r="F312" s="3" t="s">
        <v>473</v>
      </c>
      <c r="G312" s="3" t="s">
        <v>474</v>
      </c>
      <c r="H312" s="3">
        <v>0</v>
      </c>
      <c r="I312" s="3" t="s">
        <v>473</v>
      </c>
      <c r="J312" s="3" t="s">
        <v>473</v>
      </c>
      <c r="K312" s="3" t="s">
        <v>23</v>
      </c>
      <c r="L312" s="149" t="s">
        <v>23</v>
      </c>
      <c r="M312" s="3" t="s">
        <v>475</v>
      </c>
      <c r="N312" s="149" t="s">
        <v>475</v>
      </c>
      <c r="O312" s="149" t="s">
        <v>475</v>
      </c>
      <c r="Q312" s="3" t="s">
        <v>475</v>
      </c>
      <c r="V312" s="149" t="s">
        <v>475</v>
      </c>
      <c r="W312" s="149" t="s">
        <v>475</v>
      </c>
      <c r="X312" s="149" t="s">
        <v>475</v>
      </c>
      <c r="Y312" s="149" t="s">
        <v>475</v>
      </c>
      <c r="AB312" s="152">
        <v>0</v>
      </c>
      <c r="AC312" s="152">
        <v>0</v>
      </c>
      <c r="AD312" s="152">
        <v>0</v>
      </c>
      <c r="AE312" s="152">
        <v>0</v>
      </c>
      <c r="AF312" s="152">
        <v>0</v>
      </c>
      <c r="AK312" s="3" t="s">
        <v>475</v>
      </c>
      <c r="AL312" s="3" t="s">
        <v>475</v>
      </c>
      <c r="AM312" s="3" t="s">
        <v>475</v>
      </c>
    </row>
    <row r="313" spans="1:40" x14ac:dyDescent="0.25">
      <c r="A313" s="3">
        <v>20231231</v>
      </c>
      <c r="B313" s="3" t="s">
        <v>1175</v>
      </c>
      <c r="C313" s="3" t="s">
        <v>1176</v>
      </c>
      <c r="D313" s="149">
        <v>2995371.59</v>
      </c>
      <c r="E313" s="3" t="s">
        <v>24</v>
      </c>
      <c r="F313" s="3" t="s">
        <v>473</v>
      </c>
      <c r="G313" s="3" t="s">
        <v>474</v>
      </c>
      <c r="H313" s="3">
        <v>0</v>
      </c>
      <c r="I313" s="3" t="s">
        <v>473</v>
      </c>
      <c r="J313" s="3" t="s">
        <v>473</v>
      </c>
      <c r="K313" s="3" t="s">
        <v>23</v>
      </c>
      <c r="L313" s="149" t="s">
        <v>23</v>
      </c>
      <c r="M313" s="3" t="s">
        <v>475</v>
      </c>
      <c r="N313" s="149" t="s">
        <v>475</v>
      </c>
      <c r="O313" s="149" t="s">
        <v>475</v>
      </c>
      <c r="Q313" s="3" t="s">
        <v>475</v>
      </c>
      <c r="V313" s="149" t="s">
        <v>475</v>
      </c>
      <c r="W313" s="149" t="s">
        <v>475</v>
      </c>
      <c r="X313" s="149" t="s">
        <v>475</v>
      </c>
      <c r="Y313" s="149" t="s">
        <v>475</v>
      </c>
      <c r="AB313" s="152">
        <v>0</v>
      </c>
      <c r="AC313" s="152">
        <v>0</v>
      </c>
      <c r="AD313" s="152">
        <v>0</v>
      </c>
      <c r="AE313" s="152">
        <v>0</v>
      </c>
      <c r="AF313" s="152">
        <v>0</v>
      </c>
      <c r="AK313" s="3" t="s">
        <v>475</v>
      </c>
      <c r="AL313" s="3" t="s">
        <v>475</v>
      </c>
      <c r="AM313" s="3" t="s">
        <v>475</v>
      </c>
    </row>
    <row r="314" spans="1:40" x14ac:dyDescent="0.25">
      <c r="A314" s="3">
        <v>20231231</v>
      </c>
      <c r="B314" s="3" t="s">
        <v>900</v>
      </c>
      <c r="C314" s="3" t="s">
        <v>901</v>
      </c>
      <c r="D314" s="149">
        <v>5288046.9000000004</v>
      </c>
      <c r="E314" s="3" t="s">
        <v>23</v>
      </c>
      <c r="F314" s="3" t="s">
        <v>500</v>
      </c>
      <c r="G314" s="3" t="s">
        <v>474</v>
      </c>
      <c r="H314" s="3">
        <v>0</v>
      </c>
      <c r="I314" s="3" t="s">
        <v>500</v>
      </c>
      <c r="J314" s="3" t="s">
        <v>506</v>
      </c>
      <c r="K314" s="3" t="s">
        <v>23</v>
      </c>
      <c r="L314" s="149" t="s">
        <v>23</v>
      </c>
      <c r="M314" s="3" t="s">
        <v>487</v>
      </c>
      <c r="N314" s="149" t="s">
        <v>475</v>
      </c>
      <c r="O314" s="149" t="s">
        <v>475</v>
      </c>
      <c r="Q314" s="3" t="s">
        <v>475</v>
      </c>
      <c r="V314" s="149" t="s">
        <v>475</v>
      </c>
      <c r="W314" s="149" t="s">
        <v>475</v>
      </c>
      <c r="X314" s="149" t="s">
        <v>475</v>
      </c>
      <c r="Y314" s="149" t="s">
        <v>475</v>
      </c>
      <c r="AB314" s="152">
        <v>0</v>
      </c>
      <c r="AC314" s="152">
        <v>0</v>
      </c>
      <c r="AD314" s="152">
        <v>0</v>
      </c>
      <c r="AE314" s="152">
        <v>0</v>
      </c>
      <c r="AF314" s="152">
        <v>0</v>
      </c>
      <c r="AK314" s="3" t="s">
        <v>22</v>
      </c>
      <c r="AL314" s="3" t="s">
        <v>902</v>
      </c>
      <c r="AM314" s="3" t="s">
        <v>903</v>
      </c>
      <c r="AN314" s="157" t="s">
        <v>490</v>
      </c>
    </row>
    <row r="315" spans="1:40" x14ac:dyDescent="0.25">
      <c r="A315" s="3">
        <v>20231231</v>
      </c>
      <c r="B315" s="3" t="s">
        <v>1434</v>
      </c>
      <c r="C315" s="3" t="s">
        <v>1435</v>
      </c>
      <c r="D315" s="149">
        <v>5058382.6999999993</v>
      </c>
      <c r="E315" s="3" t="s">
        <v>23</v>
      </c>
      <c r="F315" s="3" t="s">
        <v>500</v>
      </c>
      <c r="G315" s="3" t="s">
        <v>474</v>
      </c>
      <c r="H315" s="3">
        <v>0</v>
      </c>
      <c r="I315" s="3" t="s">
        <v>500</v>
      </c>
      <c r="J315" s="3" t="s">
        <v>506</v>
      </c>
      <c r="K315" s="3" t="s">
        <v>23</v>
      </c>
      <c r="L315" s="149" t="s">
        <v>23</v>
      </c>
      <c r="M315" s="3" t="s">
        <v>487</v>
      </c>
      <c r="N315" s="153">
        <v>9.6000000000000002E-2</v>
      </c>
      <c r="O315" s="153">
        <v>6.7000000000000004E-2</v>
      </c>
      <c r="P315" s="160">
        <v>8.0999999999999996E-3</v>
      </c>
      <c r="Q315" s="3" t="s">
        <v>475</v>
      </c>
      <c r="R315" s="160">
        <v>1E-4</v>
      </c>
      <c r="S315" s="157">
        <v>1</v>
      </c>
      <c r="T315" s="160">
        <v>1</v>
      </c>
      <c r="V315" s="149" t="s">
        <v>475</v>
      </c>
      <c r="W315" s="153">
        <v>1E-4</v>
      </c>
      <c r="X315" s="149" t="s">
        <v>475</v>
      </c>
      <c r="Y315" s="153">
        <v>1E-4</v>
      </c>
      <c r="AA315" s="160">
        <v>1E-4</v>
      </c>
      <c r="AB315" s="152">
        <v>338911.6409</v>
      </c>
      <c r="AC315" s="152">
        <v>0</v>
      </c>
      <c r="AD315" s="152">
        <v>0</v>
      </c>
      <c r="AE315" s="152">
        <v>0</v>
      </c>
      <c r="AF315" s="152">
        <v>505.83826999999997</v>
      </c>
      <c r="AG315" s="160">
        <v>40972.899869999994</v>
      </c>
      <c r="AH315" s="160">
        <v>505.83826999999997</v>
      </c>
      <c r="AI315" s="160">
        <v>0</v>
      </c>
      <c r="AJ315" s="160">
        <v>505.83826999999997</v>
      </c>
      <c r="AK315" s="3" t="s">
        <v>22</v>
      </c>
      <c r="AL315" s="3" t="s">
        <v>561</v>
      </c>
      <c r="AM315" s="3" t="s">
        <v>562</v>
      </c>
      <c r="AN315" s="157" t="s">
        <v>490</v>
      </c>
    </row>
    <row r="316" spans="1:40" x14ac:dyDescent="0.25">
      <c r="A316" s="3">
        <v>20231231</v>
      </c>
      <c r="B316" s="3" t="s">
        <v>1183</v>
      </c>
      <c r="C316" s="3" t="s">
        <v>1184</v>
      </c>
      <c r="D316" s="149">
        <v>200828.76</v>
      </c>
      <c r="E316" s="3" t="s">
        <v>24</v>
      </c>
      <c r="F316" s="3" t="s">
        <v>473</v>
      </c>
      <c r="G316" s="3" t="s">
        <v>474</v>
      </c>
      <c r="H316" s="3">
        <v>0</v>
      </c>
      <c r="I316" s="3" t="s">
        <v>473</v>
      </c>
      <c r="J316" s="3" t="s">
        <v>473</v>
      </c>
      <c r="K316" s="3" t="s">
        <v>23</v>
      </c>
      <c r="L316" s="149" t="s">
        <v>23</v>
      </c>
      <c r="M316" s="3" t="s">
        <v>475</v>
      </c>
      <c r="N316" s="149" t="s">
        <v>475</v>
      </c>
      <c r="O316" s="149" t="s">
        <v>475</v>
      </c>
      <c r="Q316" s="3" t="s">
        <v>475</v>
      </c>
      <c r="V316" s="149" t="s">
        <v>475</v>
      </c>
      <c r="W316" s="149" t="s">
        <v>475</v>
      </c>
      <c r="X316" s="149" t="s">
        <v>475</v>
      </c>
      <c r="Y316" s="149" t="s">
        <v>475</v>
      </c>
      <c r="AB316" s="152">
        <v>0</v>
      </c>
      <c r="AC316" s="152">
        <v>0</v>
      </c>
      <c r="AD316" s="152">
        <v>0</v>
      </c>
      <c r="AE316" s="152">
        <v>0</v>
      </c>
      <c r="AF316" s="152">
        <v>0</v>
      </c>
      <c r="AK316" s="3" t="s">
        <v>475</v>
      </c>
      <c r="AL316" s="3" t="s">
        <v>475</v>
      </c>
      <c r="AM316" s="3" t="s">
        <v>475</v>
      </c>
    </row>
    <row r="317" spans="1:40" x14ac:dyDescent="0.25">
      <c r="A317" s="3">
        <v>20231231</v>
      </c>
      <c r="B317" s="3" t="s">
        <v>1185</v>
      </c>
      <c r="C317" s="3" t="s">
        <v>1186</v>
      </c>
      <c r="D317" s="149">
        <v>294138.88</v>
      </c>
      <c r="E317" s="3" t="s">
        <v>23</v>
      </c>
      <c r="F317" s="3" t="s">
        <v>500</v>
      </c>
      <c r="G317" s="3" t="s">
        <v>504</v>
      </c>
      <c r="H317" s="3">
        <v>1</v>
      </c>
      <c r="I317" s="3" t="s">
        <v>500</v>
      </c>
      <c r="J317" s="3">
        <v>0</v>
      </c>
      <c r="K317" s="3" t="s">
        <v>24</v>
      </c>
      <c r="L317" s="149" t="s">
        <v>23</v>
      </c>
      <c r="M317" s="3" t="s">
        <v>475</v>
      </c>
      <c r="N317" s="149" t="s">
        <v>475</v>
      </c>
      <c r="O317" s="149" t="s">
        <v>475</v>
      </c>
      <c r="Q317" s="3" t="s">
        <v>475</v>
      </c>
      <c r="V317" s="149" t="s">
        <v>475</v>
      </c>
      <c r="W317" s="149" t="s">
        <v>475</v>
      </c>
      <c r="X317" s="149" t="s">
        <v>475</v>
      </c>
      <c r="Y317" s="149" t="s">
        <v>475</v>
      </c>
      <c r="AB317" s="152">
        <v>0</v>
      </c>
      <c r="AC317" s="152">
        <v>0</v>
      </c>
      <c r="AD317" s="152">
        <v>0</v>
      </c>
      <c r="AE317" s="152">
        <v>0</v>
      </c>
      <c r="AF317" s="152">
        <v>0</v>
      </c>
      <c r="AK317" s="3" t="s">
        <v>475</v>
      </c>
      <c r="AL317" s="3" t="s">
        <v>475</v>
      </c>
      <c r="AM317" s="3" t="s">
        <v>475</v>
      </c>
    </row>
    <row r="318" spans="1:40" x14ac:dyDescent="0.25">
      <c r="A318" s="3">
        <v>20231231</v>
      </c>
      <c r="B318" s="3" t="s">
        <v>1187</v>
      </c>
      <c r="C318" s="3" t="s">
        <v>1188</v>
      </c>
      <c r="D318" s="149">
        <v>6410751.7799999993</v>
      </c>
      <c r="E318" s="3" t="s">
        <v>23</v>
      </c>
      <c r="F318" s="3" t="s">
        <v>500</v>
      </c>
      <c r="G318" s="3" t="s">
        <v>504</v>
      </c>
      <c r="H318" s="3">
        <v>1</v>
      </c>
      <c r="I318" s="3" t="s">
        <v>500</v>
      </c>
      <c r="J318" s="3">
        <v>0</v>
      </c>
      <c r="K318" s="3" t="s">
        <v>24</v>
      </c>
      <c r="L318" s="149" t="s">
        <v>23</v>
      </c>
      <c r="M318" s="3" t="s">
        <v>475</v>
      </c>
      <c r="N318" s="149" t="s">
        <v>475</v>
      </c>
      <c r="O318" s="149" t="s">
        <v>475</v>
      </c>
      <c r="Q318" s="3" t="s">
        <v>475</v>
      </c>
      <c r="V318" s="149" t="s">
        <v>475</v>
      </c>
      <c r="W318" s="149" t="s">
        <v>475</v>
      </c>
      <c r="X318" s="149" t="s">
        <v>475</v>
      </c>
      <c r="Y318" s="149" t="s">
        <v>475</v>
      </c>
      <c r="AB318" s="152">
        <v>0</v>
      </c>
      <c r="AC318" s="152">
        <v>0</v>
      </c>
      <c r="AD318" s="152">
        <v>0</v>
      </c>
      <c r="AE318" s="152">
        <v>0</v>
      </c>
      <c r="AF318" s="152">
        <v>0</v>
      </c>
      <c r="AK318" s="3" t="s">
        <v>475</v>
      </c>
      <c r="AL318" s="3" t="s">
        <v>475</v>
      </c>
      <c r="AM318" s="3" t="s">
        <v>475</v>
      </c>
    </row>
    <row r="319" spans="1:40" x14ac:dyDescent="0.25">
      <c r="A319" s="3">
        <v>20231231</v>
      </c>
      <c r="B319" s="3" t="s">
        <v>1189</v>
      </c>
      <c r="C319" s="3" t="s">
        <v>1190</v>
      </c>
      <c r="D319" s="149">
        <v>5780626.9100000001</v>
      </c>
      <c r="E319" s="3" t="s">
        <v>24</v>
      </c>
      <c r="F319" s="3" t="s">
        <v>473</v>
      </c>
      <c r="G319" s="3" t="s">
        <v>474</v>
      </c>
      <c r="H319" s="3">
        <v>0</v>
      </c>
      <c r="I319" s="3" t="s">
        <v>473</v>
      </c>
      <c r="J319" s="3" t="s">
        <v>473</v>
      </c>
      <c r="K319" s="3" t="s">
        <v>23</v>
      </c>
      <c r="L319" s="149" t="s">
        <v>23</v>
      </c>
      <c r="M319" s="3" t="s">
        <v>475</v>
      </c>
      <c r="N319" s="149" t="s">
        <v>475</v>
      </c>
      <c r="O319" s="149" t="s">
        <v>475</v>
      </c>
      <c r="Q319" s="3" t="s">
        <v>475</v>
      </c>
      <c r="V319" s="149" t="s">
        <v>475</v>
      </c>
      <c r="W319" s="149" t="s">
        <v>475</v>
      </c>
      <c r="X319" s="149" t="s">
        <v>475</v>
      </c>
      <c r="Y319" s="149" t="s">
        <v>475</v>
      </c>
      <c r="AB319" s="152">
        <v>0</v>
      </c>
      <c r="AC319" s="152">
        <v>0</v>
      </c>
      <c r="AD319" s="152">
        <v>0</v>
      </c>
      <c r="AE319" s="152">
        <v>0</v>
      </c>
      <c r="AF319" s="152">
        <v>0</v>
      </c>
      <c r="AK319" s="3" t="s">
        <v>475</v>
      </c>
      <c r="AL319" s="3" t="s">
        <v>475</v>
      </c>
      <c r="AM319" s="3" t="s">
        <v>475</v>
      </c>
    </row>
    <row r="320" spans="1:40" x14ac:dyDescent="0.25">
      <c r="A320" s="3">
        <v>20231231</v>
      </c>
      <c r="B320" s="3" t="s">
        <v>1191</v>
      </c>
      <c r="C320" s="3" t="s">
        <v>1192</v>
      </c>
      <c r="D320" s="149">
        <v>697.44</v>
      </c>
      <c r="E320" s="3" t="s">
        <v>24</v>
      </c>
      <c r="F320" s="3" t="s">
        <v>473</v>
      </c>
      <c r="G320" s="3" t="s">
        <v>474</v>
      </c>
      <c r="H320" s="3">
        <v>0</v>
      </c>
      <c r="I320" s="3" t="s">
        <v>473</v>
      </c>
      <c r="J320" s="3" t="s">
        <v>473</v>
      </c>
      <c r="K320" s="3" t="s">
        <v>23</v>
      </c>
      <c r="L320" s="149" t="s">
        <v>23</v>
      </c>
      <c r="M320" s="3" t="s">
        <v>475</v>
      </c>
      <c r="N320" s="149" t="s">
        <v>475</v>
      </c>
      <c r="O320" s="149" t="s">
        <v>475</v>
      </c>
      <c r="Q320" s="3" t="s">
        <v>475</v>
      </c>
      <c r="V320" s="149" t="s">
        <v>475</v>
      </c>
      <c r="W320" s="149" t="s">
        <v>475</v>
      </c>
      <c r="X320" s="149" t="s">
        <v>475</v>
      </c>
      <c r="Y320" s="149" t="s">
        <v>475</v>
      </c>
      <c r="AB320" s="152">
        <v>0</v>
      </c>
      <c r="AC320" s="152">
        <v>0</v>
      </c>
      <c r="AD320" s="152">
        <v>0</v>
      </c>
      <c r="AE320" s="152">
        <v>0</v>
      </c>
      <c r="AF320" s="152">
        <v>0</v>
      </c>
      <c r="AK320" s="3" t="s">
        <v>475</v>
      </c>
      <c r="AL320" s="3" t="s">
        <v>475</v>
      </c>
      <c r="AM320" s="3" t="s">
        <v>475</v>
      </c>
    </row>
    <row r="321" spans="1:40" x14ac:dyDescent="0.25">
      <c r="A321" s="3">
        <v>20231231</v>
      </c>
      <c r="B321" s="3" t="s">
        <v>1193</v>
      </c>
      <c r="C321" s="3" t="s">
        <v>1194</v>
      </c>
      <c r="D321" s="149">
        <v>865412.98</v>
      </c>
      <c r="E321" s="3" t="s">
        <v>24</v>
      </c>
      <c r="F321" s="3" t="s">
        <v>473</v>
      </c>
      <c r="G321" s="3" t="s">
        <v>474</v>
      </c>
      <c r="H321" s="3">
        <v>0</v>
      </c>
      <c r="I321" s="3" t="s">
        <v>473</v>
      </c>
      <c r="J321" s="3" t="s">
        <v>473</v>
      </c>
      <c r="K321" s="3" t="s">
        <v>23</v>
      </c>
      <c r="L321" s="149" t="s">
        <v>23</v>
      </c>
      <c r="M321" s="3" t="s">
        <v>475</v>
      </c>
      <c r="N321" s="149" t="s">
        <v>475</v>
      </c>
      <c r="O321" s="149" t="s">
        <v>475</v>
      </c>
      <c r="Q321" s="3" t="s">
        <v>475</v>
      </c>
      <c r="V321" s="149" t="s">
        <v>475</v>
      </c>
      <c r="W321" s="149" t="s">
        <v>475</v>
      </c>
      <c r="X321" s="149" t="s">
        <v>475</v>
      </c>
      <c r="Y321" s="149" t="s">
        <v>475</v>
      </c>
      <c r="AB321" s="152">
        <v>0</v>
      </c>
      <c r="AC321" s="152">
        <v>0</v>
      </c>
      <c r="AD321" s="152">
        <v>0</v>
      </c>
      <c r="AE321" s="152">
        <v>0</v>
      </c>
      <c r="AF321" s="152">
        <v>0</v>
      </c>
      <c r="AK321" s="3" t="s">
        <v>475</v>
      </c>
      <c r="AL321" s="3" t="s">
        <v>475</v>
      </c>
      <c r="AM321" s="3" t="s">
        <v>475</v>
      </c>
    </row>
    <row r="322" spans="1:40" x14ac:dyDescent="0.25">
      <c r="A322" s="3">
        <v>20231231</v>
      </c>
      <c r="B322" s="3" t="s">
        <v>1195</v>
      </c>
      <c r="C322" s="3" t="s">
        <v>1196</v>
      </c>
      <c r="D322" s="149">
        <v>130307.87000000001</v>
      </c>
      <c r="E322" s="3" t="s">
        <v>24</v>
      </c>
      <c r="F322" s="3" t="s">
        <v>473</v>
      </c>
      <c r="G322" s="3" t="s">
        <v>474</v>
      </c>
      <c r="H322" s="3">
        <v>0</v>
      </c>
      <c r="I322" s="3" t="s">
        <v>473</v>
      </c>
      <c r="J322" s="3" t="s">
        <v>473</v>
      </c>
      <c r="K322" s="3" t="s">
        <v>23</v>
      </c>
      <c r="L322" s="149" t="s">
        <v>23</v>
      </c>
      <c r="M322" s="3" t="s">
        <v>475</v>
      </c>
      <c r="N322" s="149" t="s">
        <v>475</v>
      </c>
      <c r="O322" s="149" t="s">
        <v>475</v>
      </c>
      <c r="Q322" s="3" t="s">
        <v>475</v>
      </c>
      <c r="V322" s="149" t="s">
        <v>475</v>
      </c>
      <c r="W322" s="149" t="s">
        <v>475</v>
      </c>
      <c r="X322" s="149" t="s">
        <v>475</v>
      </c>
      <c r="Y322" s="149" t="s">
        <v>475</v>
      </c>
      <c r="AB322" s="152">
        <v>0</v>
      </c>
      <c r="AC322" s="152">
        <v>0</v>
      </c>
      <c r="AD322" s="152">
        <v>0</v>
      </c>
      <c r="AE322" s="152">
        <v>0</v>
      </c>
      <c r="AF322" s="152">
        <v>0</v>
      </c>
      <c r="AK322" s="3" t="s">
        <v>475</v>
      </c>
      <c r="AL322" s="3" t="s">
        <v>475</v>
      </c>
      <c r="AM322" s="3" t="s">
        <v>475</v>
      </c>
    </row>
    <row r="323" spans="1:40" x14ac:dyDescent="0.25">
      <c r="A323" s="3">
        <v>20231231</v>
      </c>
      <c r="B323" s="3" t="s">
        <v>1197</v>
      </c>
      <c r="C323" s="3" t="s">
        <v>1198</v>
      </c>
      <c r="D323" s="149">
        <v>24125.5</v>
      </c>
      <c r="E323" s="3" t="s">
        <v>24</v>
      </c>
      <c r="F323" s="3" t="s">
        <v>473</v>
      </c>
      <c r="G323" s="3" t="s">
        <v>474</v>
      </c>
      <c r="H323" s="3">
        <v>0</v>
      </c>
      <c r="I323" s="3" t="s">
        <v>473</v>
      </c>
      <c r="J323" s="3" t="s">
        <v>473</v>
      </c>
      <c r="K323" s="3" t="s">
        <v>23</v>
      </c>
      <c r="L323" s="149" t="s">
        <v>23</v>
      </c>
      <c r="M323" s="3" t="s">
        <v>475</v>
      </c>
      <c r="N323" s="149" t="s">
        <v>475</v>
      </c>
      <c r="O323" s="149" t="s">
        <v>475</v>
      </c>
      <c r="Q323" s="3" t="s">
        <v>475</v>
      </c>
      <c r="V323" s="149" t="s">
        <v>475</v>
      </c>
      <c r="W323" s="149" t="s">
        <v>475</v>
      </c>
      <c r="X323" s="149" t="s">
        <v>475</v>
      </c>
      <c r="Y323" s="149" t="s">
        <v>475</v>
      </c>
      <c r="AB323" s="152">
        <v>0</v>
      </c>
      <c r="AC323" s="152">
        <v>0</v>
      </c>
      <c r="AD323" s="152">
        <v>0</v>
      </c>
      <c r="AE323" s="152">
        <v>0</v>
      </c>
      <c r="AF323" s="152">
        <v>0</v>
      </c>
      <c r="AK323" s="3" t="s">
        <v>475</v>
      </c>
      <c r="AL323" s="3" t="s">
        <v>475</v>
      </c>
      <c r="AM323" s="3" t="s">
        <v>475</v>
      </c>
    </row>
    <row r="324" spans="1:40" x14ac:dyDescent="0.25">
      <c r="A324" s="3">
        <v>20231231</v>
      </c>
      <c r="B324" s="3" t="s">
        <v>2706</v>
      </c>
      <c r="C324" s="3" t="s">
        <v>2707</v>
      </c>
      <c r="D324" s="149">
        <v>190809.64</v>
      </c>
      <c r="E324" s="3" t="s">
        <v>23</v>
      </c>
      <c r="F324" s="3" t="s">
        <v>500</v>
      </c>
      <c r="G324" s="3" t="s">
        <v>474</v>
      </c>
      <c r="H324" s="3">
        <v>0</v>
      </c>
      <c r="I324" s="3" t="s">
        <v>500</v>
      </c>
      <c r="J324" s="3" t="s">
        <v>506</v>
      </c>
      <c r="K324" s="3" t="s">
        <v>23</v>
      </c>
      <c r="L324" s="149" t="s">
        <v>23</v>
      </c>
      <c r="M324" s="3" t="s">
        <v>487</v>
      </c>
      <c r="N324" s="149" t="s">
        <v>475</v>
      </c>
      <c r="O324" s="153">
        <v>0.88200000000000001</v>
      </c>
      <c r="Q324" s="157">
        <v>0.78649999999999998</v>
      </c>
      <c r="S324" s="157">
        <v>1</v>
      </c>
      <c r="V324" s="149" t="s">
        <v>475</v>
      </c>
      <c r="W324" s="153">
        <v>0.32269999999999999</v>
      </c>
      <c r="X324" s="149" t="s">
        <v>475</v>
      </c>
      <c r="Y324" s="149">
        <v>0.32269999999999999</v>
      </c>
      <c r="AB324" s="152">
        <v>168294.10248</v>
      </c>
      <c r="AC324" s="152">
        <v>150071.78186000002</v>
      </c>
      <c r="AD324" s="152">
        <v>0</v>
      </c>
      <c r="AE324" s="152">
        <v>0</v>
      </c>
      <c r="AF324" s="152">
        <v>61574.270828000001</v>
      </c>
      <c r="AK324" s="154" t="s">
        <v>22</v>
      </c>
      <c r="AL324" s="154" t="s">
        <v>488</v>
      </c>
      <c r="AM324" s="154" t="s">
        <v>489</v>
      </c>
      <c r="AN324" s="155" t="s">
        <v>490</v>
      </c>
    </row>
    <row r="325" spans="1:40" x14ac:dyDescent="0.25">
      <c r="A325" s="3">
        <v>20231231</v>
      </c>
      <c r="B325" s="3" t="s">
        <v>1203</v>
      </c>
      <c r="C325" s="3" t="s">
        <v>1204</v>
      </c>
      <c r="D325" s="149">
        <v>3550170.58</v>
      </c>
      <c r="E325" s="3" t="s">
        <v>23</v>
      </c>
      <c r="F325" s="3" t="s">
        <v>500</v>
      </c>
      <c r="G325" s="3" t="s">
        <v>504</v>
      </c>
      <c r="H325" s="3">
        <v>1</v>
      </c>
      <c r="I325" s="3" t="s">
        <v>500</v>
      </c>
      <c r="J325" s="3" t="s">
        <v>506</v>
      </c>
      <c r="K325" s="3" t="s">
        <v>24</v>
      </c>
      <c r="L325" s="149" t="s">
        <v>23</v>
      </c>
      <c r="M325" s="3" t="s">
        <v>475</v>
      </c>
      <c r="N325" s="149" t="s">
        <v>475</v>
      </c>
      <c r="O325" s="149" t="s">
        <v>475</v>
      </c>
      <c r="Q325" s="3" t="s">
        <v>475</v>
      </c>
      <c r="V325" s="149" t="s">
        <v>475</v>
      </c>
      <c r="W325" s="149" t="s">
        <v>475</v>
      </c>
      <c r="X325" s="149" t="s">
        <v>475</v>
      </c>
      <c r="Y325" s="149" t="s">
        <v>475</v>
      </c>
      <c r="AB325" s="152">
        <v>0</v>
      </c>
      <c r="AC325" s="152">
        <v>0</v>
      </c>
      <c r="AD325" s="152">
        <v>0</v>
      </c>
      <c r="AE325" s="152">
        <v>0</v>
      </c>
      <c r="AF325" s="152">
        <v>0</v>
      </c>
      <c r="AK325" s="3" t="s">
        <v>22</v>
      </c>
      <c r="AL325" s="3" t="s">
        <v>615</v>
      </c>
      <c r="AM325" s="3" t="s">
        <v>475</v>
      </c>
    </row>
    <row r="326" spans="1:40" x14ac:dyDescent="0.25">
      <c r="A326" s="3">
        <v>20231231</v>
      </c>
      <c r="B326" s="3" t="s">
        <v>1205</v>
      </c>
      <c r="C326" s="3" t="s">
        <v>1206</v>
      </c>
      <c r="D326" s="149">
        <v>1281295.1900000002</v>
      </c>
      <c r="E326" s="3" t="s">
        <v>24</v>
      </c>
      <c r="F326" s="3" t="s">
        <v>473</v>
      </c>
      <c r="G326" s="3" t="s">
        <v>474</v>
      </c>
      <c r="H326" s="3">
        <v>0</v>
      </c>
      <c r="I326" s="3" t="s">
        <v>473</v>
      </c>
      <c r="J326" s="3" t="s">
        <v>473</v>
      </c>
      <c r="K326" s="3" t="s">
        <v>23</v>
      </c>
      <c r="L326" s="149" t="s">
        <v>23</v>
      </c>
      <c r="M326" s="3" t="s">
        <v>475</v>
      </c>
      <c r="N326" s="149" t="s">
        <v>475</v>
      </c>
      <c r="O326" s="149" t="s">
        <v>475</v>
      </c>
      <c r="Q326" s="3" t="s">
        <v>475</v>
      </c>
      <c r="V326" s="149" t="s">
        <v>475</v>
      </c>
      <c r="W326" s="149" t="s">
        <v>475</v>
      </c>
      <c r="X326" s="149" t="s">
        <v>475</v>
      </c>
      <c r="Y326" s="149" t="s">
        <v>475</v>
      </c>
      <c r="AB326" s="152">
        <v>0</v>
      </c>
      <c r="AC326" s="152">
        <v>0</v>
      </c>
      <c r="AD326" s="152">
        <v>0</v>
      </c>
      <c r="AE326" s="152">
        <v>0</v>
      </c>
      <c r="AF326" s="152">
        <v>0</v>
      </c>
      <c r="AK326" s="3" t="s">
        <v>475</v>
      </c>
      <c r="AL326" s="3" t="s">
        <v>475</v>
      </c>
      <c r="AM326" s="3" t="s">
        <v>475</v>
      </c>
    </row>
    <row r="327" spans="1:40" x14ac:dyDescent="0.25">
      <c r="A327" s="3">
        <v>20231231</v>
      </c>
      <c r="B327" s="3" t="s">
        <v>1207</v>
      </c>
      <c r="C327" s="3" t="s">
        <v>1208</v>
      </c>
      <c r="D327" s="149">
        <v>3523272.09</v>
      </c>
      <c r="E327" s="3" t="s">
        <v>24</v>
      </c>
      <c r="F327" s="3" t="s">
        <v>473</v>
      </c>
      <c r="G327" s="3" t="s">
        <v>474</v>
      </c>
      <c r="H327" s="3">
        <v>0</v>
      </c>
      <c r="I327" s="3" t="s">
        <v>473</v>
      </c>
      <c r="J327" s="3" t="s">
        <v>473</v>
      </c>
      <c r="K327" s="3" t="s">
        <v>23</v>
      </c>
      <c r="L327" s="149" t="s">
        <v>23</v>
      </c>
      <c r="M327" s="3" t="s">
        <v>475</v>
      </c>
      <c r="N327" s="149" t="s">
        <v>475</v>
      </c>
      <c r="O327" s="149" t="s">
        <v>475</v>
      </c>
      <c r="Q327" s="3" t="s">
        <v>475</v>
      </c>
      <c r="V327" s="149" t="s">
        <v>475</v>
      </c>
      <c r="W327" s="149" t="s">
        <v>475</v>
      </c>
      <c r="X327" s="149" t="s">
        <v>475</v>
      </c>
      <c r="Y327" s="149" t="s">
        <v>475</v>
      </c>
      <c r="AB327" s="152">
        <v>0</v>
      </c>
      <c r="AC327" s="152">
        <v>0</v>
      </c>
      <c r="AD327" s="152">
        <v>0</v>
      </c>
      <c r="AE327" s="152">
        <v>0</v>
      </c>
      <c r="AF327" s="152">
        <v>0</v>
      </c>
      <c r="AK327" s="3" t="s">
        <v>475</v>
      </c>
      <c r="AL327" s="3" t="s">
        <v>475</v>
      </c>
      <c r="AM327" s="3" t="s">
        <v>475</v>
      </c>
    </row>
    <row r="328" spans="1:40" x14ac:dyDescent="0.25">
      <c r="A328" s="3">
        <v>20231231</v>
      </c>
      <c r="B328" s="3" t="s">
        <v>1209</v>
      </c>
      <c r="C328" s="3" t="s">
        <v>1210</v>
      </c>
      <c r="D328" s="149">
        <v>615311.60000000009</v>
      </c>
      <c r="E328" s="3" t="s">
        <v>24</v>
      </c>
      <c r="F328" s="3" t="s">
        <v>473</v>
      </c>
      <c r="G328" s="3" t="s">
        <v>474</v>
      </c>
      <c r="H328" s="3">
        <v>0</v>
      </c>
      <c r="I328" s="3" t="s">
        <v>473</v>
      </c>
      <c r="J328" s="3" t="s">
        <v>473</v>
      </c>
      <c r="K328" s="3" t="s">
        <v>23</v>
      </c>
      <c r="L328" s="149" t="s">
        <v>23</v>
      </c>
      <c r="M328" s="3" t="s">
        <v>475</v>
      </c>
      <c r="N328" s="149" t="s">
        <v>475</v>
      </c>
      <c r="O328" s="149" t="s">
        <v>475</v>
      </c>
      <c r="Q328" s="3" t="s">
        <v>475</v>
      </c>
      <c r="V328" s="149" t="s">
        <v>475</v>
      </c>
      <c r="W328" s="149" t="s">
        <v>475</v>
      </c>
      <c r="X328" s="149" t="s">
        <v>475</v>
      </c>
      <c r="Y328" s="149" t="s">
        <v>475</v>
      </c>
      <c r="AB328" s="152">
        <v>0</v>
      </c>
      <c r="AC328" s="152">
        <v>0</v>
      </c>
      <c r="AD328" s="152">
        <v>0</v>
      </c>
      <c r="AE328" s="152">
        <v>0</v>
      </c>
      <c r="AF328" s="152">
        <v>0</v>
      </c>
      <c r="AK328" s="3" t="s">
        <v>475</v>
      </c>
      <c r="AL328" s="3" t="s">
        <v>475</v>
      </c>
      <c r="AM328" s="3" t="s">
        <v>475</v>
      </c>
    </row>
    <row r="329" spans="1:40" x14ac:dyDescent="0.25">
      <c r="A329" s="3">
        <v>20231231</v>
      </c>
      <c r="B329" s="3" t="s">
        <v>1211</v>
      </c>
      <c r="C329" s="3" t="s">
        <v>1212</v>
      </c>
      <c r="D329" s="149">
        <v>1382652.64</v>
      </c>
      <c r="E329" s="3" t="s">
        <v>24</v>
      </c>
      <c r="F329" s="3" t="s">
        <v>473</v>
      </c>
      <c r="G329" s="3" t="s">
        <v>474</v>
      </c>
      <c r="H329" s="3">
        <v>0</v>
      </c>
      <c r="I329" s="3" t="s">
        <v>473</v>
      </c>
      <c r="J329" s="3" t="s">
        <v>473</v>
      </c>
      <c r="K329" s="3" t="s">
        <v>23</v>
      </c>
      <c r="L329" s="149" t="s">
        <v>23</v>
      </c>
      <c r="M329" s="3" t="s">
        <v>475</v>
      </c>
      <c r="N329" s="149" t="s">
        <v>475</v>
      </c>
      <c r="O329" s="149" t="s">
        <v>475</v>
      </c>
      <c r="Q329" s="3" t="s">
        <v>475</v>
      </c>
      <c r="V329" s="149" t="s">
        <v>475</v>
      </c>
      <c r="W329" s="149" t="s">
        <v>475</v>
      </c>
      <c r="X329" s="149" t="s">
        <v>475</v>
      </c>
      <c r="Y329" s="149" t="s">
        <v>475</v>
      </c>
      <c r="AB329" s="152">
        <v>0</v>
      </c>
      <c r="AC329" s="152">
        <v>0</v>
      </c>
      <c r="AD329" s="152">
        <v>0</v>
      </c>
      <c r="AE329" s="152">
        <v>0</v>
      </c>
      <c r="AF329" s="152">
        <v>0</v>
      </c>
      <c r="AK329" s="3" t="s">
        <v>475</v>
      </c>
      <c r="AL329" s="3" t="s">
        <v>475</v>
      </c>
      <c r="AM329" s="3" t="s">
        <v>475</v>
      </c>
    </row>
    <row r="330" spans="1:40" x14ac:dyDescent="0.25">
      <c r="A330" s="3">
        <v>20231231</v>
      </c>
      <c r="B330" s="3" t="s">
        <v>1213</v>
      </c>
      <c r="C330" s="3" t="s">
        <v>1214</v>
      </c>
      <c r="D330" s="149">
        <v>454034.4</v>
      </c>
      <c r="E330" s="3" t="s">
        <v>24</v>
      </c>
      <c r="F330" s="3" t="s">
        <v>473</v>
      </c>
      <c r="G330" s="3" t="s">
        <v>474</v>
      </c>
      <c r="H330" s="3">
        <v>0</v>
      </c>
      <c r="I330" s="3" t="s">
        <v>473</v>
      </c>
      <c r="J330" s="3" t="s">
        <v>473</v>
      </c>
      <c r="K330" s="3" t="s">
        <v>23</v>
      </c>
      <c r="L330" s="149" t="s">
        <v>23</v>
      </c>
      <c r="M330" s="3" t="s">
        <v>475</v>
      </c>
      <c r="N330" s="149" t="s">
        <v>475</v>
      </c>
      <c r="O330" s="149" t="s">
        <v>475</v>
      </c>
      <c r="Q330" s="3" t="s">
        <v>475</v>
      </c>
      <c r="V330" s="149" t="s">
        <v>475</v>
      </c>
      <c r="W330" s="149" t="s">
        <v>475</v>
      </c>
      <c r="X330" s="149" t="s">
        <v>475</v>
      </c>
      <c r="Y330" s="149" t="s">
        <v>475</v>
      </c>
      <c r="AB330" s="152">
        <v>0</v>
      </c>
      <c r="AC330" s="152">
        <v>0</v>
      </c>
      <c r="AD330" s="152">
        <v>0</v>
      </c>
      <c r="AE330" s="152">
        <v>0</v>
      </c>
      <c r="AF330" s="152">
        <v>0</v>
      </c>
      <c r="AK330" s="3" t="s">
        <v>475</v>
      </c>
      <c r="AL330" s="3" t="s">
        <v>475</v>
      </c>
      <c r="AM330" s="3" t="s">
        <v>475</v>
      </c>
    </row>
    <row r="331" spans="1:40" x14ac:dyDescent="0.25">
      <c r="A331" s="3">
        <v>20231231</v>
      </c>
      <c r="B331" s="3" t="s">
        <v>1215</v>
      </c>
      <c r="C331" s="3" t="s">
        <v>1216</v>
      </c>
      <c r="D331" s="149">
        <v>1986056.8</v>
      </c>
      <c r="E331" s="3" t="s">
        <v>23</v>
      </c>
      <c r="F331" s="3" t="s">
        <v>500</v>
      </c>
      <c r="G331" s="3" t="s">
        <v>592</v>
      </c>
      <c r="H331" s="3">
        <v>0</v>
      </c>
      <c r="I331" s="3" t="s">
        <v>500</v>
      </c>
      <c r="J331" s="3" t="s">
        <v>506</v>
      </c>
      <c r="K331" s="3" t="s">
        <v>23</v>
      </c>
      <c r="L331" s="149" t="s">
        <v>23</v>
      </c>
      <c r="M331" s="3" t="s">
        <v>475</v>
      </c>
      <c r="N331" s="149" t="s">
        <v>475</v>
      </c>
      <c r="O331" s="149" t="s">
        <v>475</v>
      </c>
      <c r="Q331" s="3" t="s">
        <v>475</v>
      </c>
      <c r="V331" s="149" t="s">
        <v>475</v>
      </c>
      <c r="W331" s="149" t="s">
        <v>475</v>
      </c>
      <c r="X331" s="149" t="s">
        <v>475</v>
      </c>
      <c r="Y331" s="149" t="s">
        <v>475</v>
      </c>
      <c r="AB331" s="152">
        <v>0</v>
      </c>
      <c r="AC331" s="152">
        <v>0</v>
      </c>
      <c r="AD331" s="152">
        <v>0</v>
      </c>
      <c r="AE331" s="152">
        <v>0</v>
      </c>
      <c r="AF331" s="152">
        <v>0</v>
      </c>
      <c r="AK331" s="3" t="s">
        <v>22</v>
      </c>
      <c r="AL331" s="3" t="s">
        <v>1217</v>
      </c>
      <c r="AM331" s="3" t="s">
        <v>475</v>
      </c>
    </row>
    <row r="332" spans="1:40" x14ac:dyDescent="0.25">
      <c r="A332" s="3">
        <v>20231231</v>
      </c>
      <c r="B332" s="3" t="s">
        <v>1218</v>
      </c>
      <c r="C332" s="3" t="s">
        <v>1219</v>
      </c>
      <c r="D332" s="149">
        <v>676201.8</v>
      </c>
      <c r="E332" s="3" t="s">
        <v>24</v>
      </c>
      <c r="F332" s="3" t="s">
        <v>473</v>
      </c>
      <c r="G332" s="3" t="s">
        <v>474</v>
      </c>
      <c r="H332" s="3">
        <v>0</v>
      </c>
      <c r="I332" s="3" t="s">
        <v>473</v>
      </c>
      <c r="J332" s="3" t="s">
        <v>473</v>
      </c>
      <c r="K332" s="3" t="s">
        <v>23</v>
      </c>
      <c r="L332" s="149" t="s">
        <v>23</v>
      </c>
      <c r="M332" s="3" t="s">
        <v>475</v>
      </c>
      <c r="N332" s="149" t="s">
        <v>475</v>
      </c>
      <c r="O332" s="149" t="s">
        <v>475</v>
      </c>
      <c r="Q332" s="3" t="s">
        <v>475</v>
      </c>
      <c r="V332" s="149" t="s">
        <v>475</v>
      </c>
      <c r="W332" s="149" t="s">
        <v>475</v>
      </c>
      <c r="X332" s="149" t="s">
        <v>475</v>
      </c>
      <c r="Y332" s="149" t="s">
        <v>475</v>
      </c>
      <c r="AB332" s="152">
        <v>0</v>
      </c>
      <c r="AC332" s="152">
        <v>0</v>
      </c>
      <c r="AD332" s="152">
        <v>0</v>
      </c>
      <c r="AE332" s="152">
        <v>0</v>
      </c>
      <c r="AF332" s="152">
        <v>0</v>
      </c>
      <c r="AK332" s="3" t="s">
        <v>475</v>
      </c>
      <c r="AL332" s="3" t="s">
        <v>475</v>
      </c>
      <c r="AM332" s="3" t="s">
        <v>475</v>
      </c>
    </row>
    <row r="333" spans="1:40" x14ac:dyDescent="0.25">
      <c r="A333" s="3">
        <v>20231231</v>
      </c>
      <c r="B333" s="3" t="s">
        <v>1220</v>
      </c>
      <c r="C333" s="3" t="s">
        <v>1221</v>
      </c>
      <c r="D333" s="149">
        <v>763477.98</v>
      </c>
      <c r="E333" s="3" t="s">
        <v>24</v>
      </c>
      <c r="F333" s="3" t="s">
        <v>473</v>
      </c>
      <c r="G333" s="3" t="s">
        <v>474</v>
      </c>
      <c r="H333" s="3">
        <v>0</v>
      </c>
      <c r="I333" s="3" t="s">
        <v>473</v>
      </c>
      <c r="J333" s="3" t="s">
        <v>473</v>
      </c>
      <c r="K333" s="3" t="s">
        <v>23</v>
      </c>
      <c r="L333" s="149" t="s">
        <v>23</v>
      </c>
      <c r="M333" s="3" t="s">
        <v>475</v>
      </c>
      <c r="N333" s="149" t="s">
        <v>475</v>
      </c>
      <c r="O333" s="149" t="s">
        <v>475</v>
      </c>
      <c r="Q333" s="3" t="s">
        <v>475</v>
      </c>
      <c r="V333" s="149" t="s">
        <v>475</v>
      </c>
      <c r="W333" s="149" t="s">
        <v>475</v>
      </c>
      <c r="X333" s="149" t="s">
        <v>475</v>
      </c>
      <c r="Y333" s="149" t="s">
        <v>475</v>
      </c>
      <c r="AB333" s="152">
        <v>0</v>
      </c>
      <c r="AC333" s="152">
        <v>0</v>
      </c>
      <c r="AD333" s="152">
        <v>0</v>
      </c>
      <c r="AE333" s="152">
        <v>0</v>
      </c>
      <c r="AF333" s="152">
        <v>0</v>
      </c>
      <c r="AK333" s="3" t="s">
        <v>475</v>
      </c>
      <c r="AL333" s="3" t="s">
        <v>475</v>
      </c>
      <c r="AM333" s="3" t="s">
        <v>475</v>
      </c>
    </row>
    <row r="334" spans="1:40" x14ac:dyDescent="0.25">
      <c r="A334" s="3">
        <v>20231231</v>
      </c>
      <c r="B334" s="3" t="s">
        <v>1222</v>
      </c>
      <c r="C334" s="3" t="s">
        <v>1223</v>
      </c>
      <c r="D334" s="149">
        <v>245455.94999999998</v>
      </c>
      <c r="E334" s="3" t="s">
        <v>23</v>
      </c>
      <c r="F334" s="3" t="s">
        <v>500</v>
      </c>
      <c r="G334" s="3" t="s">
        <v>474</v>
      </c>
      <c r="H334" s="3">
        <v>0</v>
      </c>
      <c r="I334" s="3" t="s">
        <v>500</v>
      </c>
      <c r="J334" s="3">
        <v>0</v>
      </c>
      <c r="K334" s="3" t="s">
        <v>23</v>
      </c>
      <c r="L334" s="149" t="s">
        <v>23</v>
      </c>
      <c r="M334" s="3" t="s">
        <v>475</v>
      </c>
      <c r="N334" s="149" t="s">
        <v>475</v>
      </c>
      <c r="O334" s="149" t="s">
        <v>475</v>
      </c>
      <c r="Q334" s="3" t="s">
        <v>475</v>
      </c>
      <c r="V334" s="149" t="s">
        <v>475</v>
      </c>
      <c r="W334" s="149" t="s">
        <v>475</v>
      </c>
      <c r="X334" s="149" t="s">
        <v>475</v>
      </c>
      <c r="Y334" s="149" t="s">
        <v>475</v>
      </c>
      <c r="AB334" s="152">
        <v>0</v>
      </c>
      <c r="AC334" s="152">
        <v>0</v>
      </c>
      <c r="AD334" s="152">
        <v>0</v>
      </c>
      <c r="AE334" s="152">
        <v>0</v>
      </c>
      <c r="AF334" s="152">
        <v>0</v>
      </c>
      <c r="AK334" s="3" t="s">
        <v>475</v>
      </c>
      <c r="AL334" s="3" t="s">
        <v>475</v>
      </c>
      <c r="AM334" s="3" t="s">
        <v>475</v>
      </c>
    </row>
    <row r="335" spans="1:40" x14ac:dyDescent="0.25">
      <c r="A335" s="3">
        <v>20231231</v>
      </c>
      <c r="B335" s="3" t="s">
        <v>1224</v>
      </c>
      <c r="C335" s="3" t="s">
        <v>1225</v>
      </c>
      <c r="D335" s="149">
        <v>287950.55</v>
      </c>
      <c r="E335" s="3" t="s">
        <v>24</v>
      </c>
      <c r="F335" s="3" t="s">
        <v>473</v>
      </c>
      <c r="G335" s="3" t="s">
        <v>474</v>
      </c>
      <c r="H335" s="3">
        <v>0</v>
      </c>
      <c r="I335" s="3" t="s">
        <v>473</v>
      </c>
      <c r="J335" s="3" t="s">
        <v>473</v>
      </c>
      <c r="K335" s="3" t="s">
        <v>23</v>
      </c>
      <c r="L335" s="149" t="s">
        <v>23</v>
      </c>
      <c r="M335" s="3" t="s">
        <v>475</v>
      </c>
      <c r="N335" s="149" t="s">
        <v>475</v>
      </c>
      <c r="O335" s="149" t="s">
        <v>475</v>
      </c>
      <c r="Q335" s="3" t="s">
        <v>475</v>
      </c>
      <c r="V335" s="149" t="s">
        <v>475</v>
      </c>
      <c r="W335" s="149" t="s">
        <v>475</v>
      </c>
      <c r="X335" s="149" t="s">
        <v>475</v>
      </c>
      <c r="Y335" s="149" t="s">
        <v>475</v>
      </c>
      <c r="AB335" s="152">
        <v>0</v>
      </c>
      <c r="AC335" s="152">
        <v>0</v>
      </c>
      <c r="AD335" s="152">
        <v>0</v>
      </c>
      <c r="AE335" s="152">
        <v>0</v>
      </c>
      <c r="AF335" s="152">
        <v>0</v>
      </c>
      <c r="AK335" s="3" t="s">
        <v>475</v>
      </c>
      <c r="AL335" s="3" t="s">
        <v>475</v>
      </c>
      <c r="AM335" s="3" t="s">
        <v>475</v>
      </c>
    </row>
    <row r="336" spans="1:40" x14ac:dyDescent="0.25">
      <c r="A336" s="3">
        <v>20231231</v>
      </c>
      <c r="B336" s="3" t="s">
        <v>1226</v>
      </c>
      <c r="C336" s="3" t="s">
        <v>1227</v>
      </c>
      <c r="D336" s="149">
        <v>4001482.29</v>
      </c>
      <c r="E336" s="3" t="s">
        <v>24</v>
      </c>
      <c r="F336" s="3" t="s">
        <v>473</v>
      </c>
      <c r="G336" s="3" t="s">
        <v>474</v>
      </c>
      <c r="H336" s="3">
        <v>0</v>
      </c>
      <c r="I336" s="3" t="s">
        <v>473</v>
      </c>
      <c r="J336" s="3" t="s">
        <v>473</v>
      </c>
      <c r="K336" s="3" t="s">
        <v>23</v>
      </c>
      <c r="L336" s="149" t="s">
        <v>23</v>
      </c>
      <c r="M336" s="3" t="s">
        <v>475</v>
      </c>
      <c r="N336" s="149" t="s">
        <v>475</v>
      </c>
      <c r="O336" s="149" t="s">
        <v>475</v>
      </c>
      <c r="Q336" s="3" t="s">
        <v>475</v>
      </c>
      <c r="V336" s="149" t="s">
        <v>475</v>
      </c>
      <c r="W336" s="149" t="s">
        <v>475</v>
      </c>
      <c r="X336" s="149" t="s">
        <v>475</v>
      </c>
      <c r="Y336" s="149" t="s">
        <v>475</v>
      </c>
      <c r="AB336" s="152">
        <v>0</v>
      </c>
      <c r="AC336" s="152">
        <v>0</v>
      </c>
      <c r="AD336" s="152">
        <v>0</v>
      </c>
      <c r="AE336" s="152">
        <v>0</v>
      </c>
      <c r="AF336" s="152">
        <v>0</v>
      </c>
      <c r="AK336" s="3" t="s">
        <v>475</v>
      </c>
      <c r="AL336" s="3" t="s">
        <v>475</v>
      </c>
      <c r="AM336" s="3" t="s">
        <v>475</v>
      </c>
    </row>
    <row r="337" spans="1:40" x14ac:dyDescent="0.25">
      <c r="A337" s="3">
        <v>20231231</v>
      </c>
      <c r="B337" s="3" t="s">
        <v>1228</v>
      </c>
      <c r="C337" s="3" t="s">
        <v>1229</v>
      </c>
      <c r="D337" s="149">
        <v>167257.47</v>
      </c>
      <c r="E337" s="3" t="s">
        <v>24</v>
      </c>
      <c r="F337" s="3" t="s">
        <v>482</v>
      </c>
      <c r="G337" s="3" t="s">
        <v>474</v>
      </c>
      <c r="H337" s="3">
        <v>0</v>
      </c>
      <c r="I337" s="3" t="s">
        <v>483</v>
      </c>
      <c r="J337" s="3" t="s">
        <v>483</v>
      </c>
      <c r="K337" s="3" t="s">
        <v>23</v>
      </c>
      <c r="L337" s="149" t="s">
        <v>23</v>
      </c>
      <c r="M337" s="3" t="s">
        <v>484</v>
      </c>
      <c r="N337" s="149">
        <v>0</v>
      </c>
      <c r="O337" s="149">
        <v>0</v>
      </c>
      <c r="Q337" s="3">
        <v>0</v>
      </c>
      <c r="V337" s="149">
        <v>0</v>
      </c>
      <c r="W337" s="149">
        <v>0</v>
      </c>
      <c r="X337" s="149">
        <v>0</v>
      </c>
      <c r="Y337" s="149">
        <v>0</v>
      </c>
      <c r="AB337" s="152">
        <v>0</v>
      </c>
      <c r="AC337" s="152">
        <v>0</v>
      </c>
      <c r="AD337" s="152">
        <v>0</v>
      </c>
      <c r="AE337" s="152">
        <v>0</v>
      </c>
      <c r="AF337" s="152">
        <v>0</v>
      </c>
      <c r="AK337" s="3" t="s">
        <v>25</v>
      </c>
      <c r="AL337" s="3" t="s">
        <v>1230</v>
      </c>
      <c r="AM337" s="3" t="s">
        <v>475</v>
      </c>
    </row>
    <row r="338" spans="1:40" x14ac:dyDescent="0.25">
      <c r="A338" s="3">
        <v>20231231</v>
      </c>
      <c r="B338" s="3" t="s">
        <v>1231</v>
      </c>
      <c r="C338" s="3" t="s">
        <v>1232</v>
      </c>
      <c r="D338" s="149">
        <v>415155.92000000004</v>
      </c>
      <c r="E338" s="3" t="s">
        <v>24</v>
      </c>
      <c r="F338" s="3" t="s">
        <v>473</v>
      </c>
      <c r="G338" s="3" t="s">
        <v>474</v>
      </c>
      <c r="H338" s="3">
        <v>0</v>
      </c>
      <c r="I338" s="3" t="s">
        <v>473</v>
      </c>
      <c r="J338" s="3" t="s">
        <v>473</v>
      </c>
      <c r="K338" s="3" t="s">
        <v>23</v>
      </c>
      <c r="L338" s="149" t="s">
        <v>23</v>
      </c>
      <c r="M338" s="3" t="s">
        <v>475</v>
      </c>
      <c r="N338" s="149" t="s">
        <v>475</v>
      </c>
      <c r="O338" s="149" t="s">
        <v>475</v>
      </c>
      <c r="Q338" s="3" t="s">
        <v>475</v>
      </c>
      <c r="V338" s="149" t="s">
        <v>475</v>
      </c>
      <c r="W338" s="149" t="s">
        <v>475</v>
      </c>
      <c r="X338" s="149" t="s">
        <v>475</v>
      </c>
      <c r="Y338" s="149" t="s">
        <v>475</v>
      </c>
      <c r="AB338" s="152">
        <v>0</v>
      </c>
      <c r="AC338" s="152">
        <v>0</v>
      </c>
      <c r="AD338" s="152">
        <v>0</v>
      </c>
      <c r="AE338" s="152">
        <v>0</v>
      </c>
      <c r="AF338" s="152">
        <v>0</v>
      </c>
      <c r="AK338" s="3" t="s">
        <v>475</v>
      </c>
      <c r="AL338" s="3" t="s">
        <v>475</v>
      </c>
      <c r="AM338" s="3" t="s">
        <v>475</v>
      </c>
    </row>
    <row r="339" spans="1:40" x14ac:dyDescent="0.25">
      <c r="A339" s="3">
        <v>20231231</v>
      </c>
      <c r="B339" s="3" t="s">
        <v>1233</v>
      </c>
      <c r="C339" s="3" t="s">
        <v>1234</v>
      </c>
      <c r="D339" s="149">
        <v>24905.85</v>
      </c>
      <c r="E339" s="3" t="s">
        <v>23</v>
      </c>
      <c r="F339" s="3" t="s">
        <v>500</v>
      </c>
      <c r="G339" s="3" t="s">
        <v>474</v>
      </c>
      <c r="H339" s="3">
        <v>0</v>
      </c>
      <c r="I339" s="3" t="s">
        <v>500</v>
      </c>
      <c r="J339" s="3">
        <v>0</v>
      </c>
      <c r="K339" s="3" t="s">
        <v>23</v>
      </c>
      <c r="L339" s="149" t="s">
        <v>23</v>
      </c>
      <c r="M339" s="3" t="s">
        <v>475</v>
      </c>
      <c r="N339" s="149" t="s">
        <v>475</v>
      </c>
      <c r="O339" s="149" t="s">
        <v>475</v>
      </c>
      <c r="Q339" s="3" t="s">
        <v>475</v>
      </c>
      <c r="V339" s="149" t="s">
        <v>475</v>
      </c>
      <c r="W339" s="149" t="s">
        <v>475</v>
      </c>
      <c r="X339" s="149" t="s">
        <v>475</v>
      </c>
      <c r="Y339" s="149" t="s">
        <v>475</v>
      </c>
      <c r="AB339" s="152">
        <v>0</v>
      </c>
      <c r="AC339" s="152">
        <v>0</v>
      </c>
      <c r="AD339" s="152">
        <v>0</v>
      </c>
      <c r="AE339" s="152">
        <v>0</v>
      </c>
      <c r="AF339" s="152">
        <v>0</v>
      </c>
      <c r="AK339" s="3" t="s">
        <v>475</v>
      </c>
      <c r="AL339" s="3" t="s">
        <v>475</v>
      </c>
      <c r="AM339" s="3" t="s">
        <v>475</v>
      </c>
    </row>
    <row r="340" spans="1:40" x14ac:dyDescent="0.25">
      <c r="A340" s="3">
        <v>20231231</v>
      </c>
      <c r="B340" s="3" t="s">
        <v>1235</v>
      </c>
      <c r="C340" s="3" t="s">
        <v>1236</v>
      </c>
      <c r="D340" s="149">
        <v>11975322.890000001</v>
      </c>
      <c r="E340" s="3" t="s">
        <v>24</v>
      </c>
      <c r="F340" s="3" t="s">
        <v>473</v>
      </c>
      <c r="G340" s="3" t="s">
        <v>474</v>
      </c>
      <c r="H340" s="3">
        <v>0</v>
      </c>
      <c r="I340" s="3" t="s">
        <v>473</v>
      </c>
      <c r="J340" s="3" t="s">
        <v>473</v>
      </c>
      <c r="K340" s="3" t="s">
        <v>23</v>
      </c>
      <c r="L340" s="149" t="s">
        <v>23</v>
      </c>
      <c r="M340" s="3" t="s">
        <v>475</v>
      </c>
      <c r="N340" s="149" t="s">
        <v>475</v>
      </c>
      <c r="O340" s="149" t="s">
        <v>475</v>
      </c>
      <c r="Q340" s="3" t="s">
        <v>475</v>
      </c>
      <c r="V340" s="149" t="s">
        <v>475</v>
      </c>
      <c r="W340" s="149" t="s">
        <v>475</v>
      </c>
      <c r="X340" s="149" t="s">
        <v>475</v>
      </c>
      <c r="Y340" s="149" t="s">
        <v>475</v>
      </c>
      <c r="AB340" s="152">
        <v>0</v>
      </c>
      <c r="AC340" s="152">
        <v>0</v>
      </c>
      <c r="AD340" s="152">
        <v>0</v>
      </c>
      <c r="AE340" s="152">
        <v>0</v>
      </c>
      <c r="AF340" s="152">
        <v>0</v>
      </c>
      <c r="AK340" s="3" t="s">
        <v>475</v>
      </c>
      <c r="AL340" s="3" t="s">
        <v>475</v>
      </c>
      <c r="AM340" s="3" t="s">
        <v>475</v>
      </c>
    </row>
    <row r="341" spans="1:40" x14ac:dyDescent="0.25">
      <c r="A341" s="3">
        <v>20231231</v>
      </c>
      <c r="B341" s="3" t="s">
        <v>1237</v>
      </c>
      <c r="C341" s="3" t="s">
        <v>1238</v>
      </c>
      <c r="D341" s="149">
        <v>153618.22</v>
      </c>
      <c r="E341" s="3" t="s">
        <v>24</v>
      </c>
      <c r="F341" s="3" t="s">
        <v>482</v>
      </c>
      <c r="G341" s="3" t="s">
        <v>474</v>
      </c>
      <c r="H341" s="3">
        <v>0</v>
      </c>
      <c r="I341" s="3" t="s">
        <v>483</v>
      </c>
      <c r="J341" s="3" t="s">
        <v>483</v>
      </c>
      <c r="K341" s="3" t="s">
        <v>23</v>
      </c>
      <c r="L341" s="149" t="s">
        <v>23</v>
      </c>
      <c r="M341" s="3" t="s">
        <v>487</v>
      </c>
      <c r="N341" s="149">
        <v>2.1000000000000001E-2</v>
      </c>
      <c r="O341" s="149">
        <v>0</v>
      </c>
      <c r="Q341" s="3">
        <v>0</v>
      </c>
      <c r="V341" s="149">
        <v>0</v>
      </c>
      <c r="W341" s="149">
        <v>0</v>
      </c>
      <c r="X341" s="149">
        <v>0</v>
      </c>
      <c r="Y341" s="149">
        <v>0</v>
      </c>
      <c r="AB341" s="152">
        <v>0</v>
      </c>
      <c r="AC341" s="152">
        <v>0</v>
      </c>
      <c r="AD341" s="152">
        <v>0</v>
      </c>
      <c r="AE341" s="152">
        <v>0</v>
      </c>
      <c r="AF341" s="152">
        <v>0</v>
      </c>
      <c r="AK341" s="3" t="s">
        <v>475</v>
      </c>
      <c r="AL341" s="3" t="s">
        <v>475</v>
      </c>
      <c r="AM341" s="3" t="s">
        <v>475</v>
      </c>
    </row>
    <row r="342" spans="1:40" x14ac:dyDescent="0.25">
      <c r="A342" s="3">
        <v>20231231</v>
      </c>
      <c r="B342" s="3" t="s">
        <v>1239</v>
      </c>
      <c r="C342" s="3" t="s">
        <v>1240</v>
      </c>
      <c r="D342" s="149">
        <v>1750288.5</v>
      </c>
      <c r="E342" s="3" t="s">
        <v>23</v>
      </c>
      <c r="F342" s="3" t="s">
        <v>500</v>
      </c>
      <c r="G342" s="3" t="s">
        <v>504</v>
      </c>
      <c r="H342" s="3">
        <v>1</v>
      </c>
      <c r="I342" s="3" t="s">
        <v>500</v>
      </c>
      <c r="J342" s="3" t="s">
        <v>506</v>
      </c>
      <c r="K342" s="3" t="s">
        <v>24</v>
      </c>
      <c r="L342" s="149" t="s">
        <v>23</v>
      </c>
      <c r="M342" s="3" t="s">
        <v>475</v>
      </c>
      <c r="N342" s="149" t="s">
        <v>475</v>
      </c>
      <c r="O342" s="149" t="s">
        <v>475</v>
      </c>
      <c r="Q342" s="3" t="s">
        <v>475</v>
      </c>
      <c r="V342" s="149" t="s">
        <v>475</v>
      </c>
      <c r="W342" s="149" t="s">
        <v>475</v>
      </c>
      <c r="X342" s="149" t="s">
        <v>475</v>
      </c>
      <c r="Y342" s="149" t="s">
        <v>475</v>
      </c>
      <c r="AB342" s="152">
        <v>0</v>
      </c>
      <c r="AC342" s="152">
        <v>0</v>
      </c>
      <c r="AD342" s="152">
        <v>0</v>
      </c>
      <c r="AE342" s="152">
        <v>0</v>
      </c>
      <c r="AF342" s="152">
        <v>0</v>
      </c>
      <c r="AK342" s="3" t="s">
        <v>22</v>
      </c>
      <c r="AL342" s="3" t="s">
        <v>571</v>
      </c>
      <c r="AM342" s="3" t="s">
        <v>475</v>
      </c>
    </row>
    <row r="343" spans="1:40" x14ac:dyDescent="0.25">
      <c r="A343" s="3">
        <v>20231231</v>
      </c>
      <c r="B343" s="3" t="s">
        <v>1241</v>
      </c>
      <c r="C343" s="3" t="s">
        <v>1242</v>
      </c>
      <c r="D343" s="149">
        <v>4065516.12</v>
      </c>
      <c r="E343" s="3" t="s">
        <v>24</v>
      </c>
      <c r="F343" s="3" t="s">
        <v>473</v>
      </c>
      <c r="G343" s="3" t="s">
        <v>474</v>
      </c>
      <c r="H343" s="3">
        <v>0</v>
      </c>
      <c r="I343" s="3" t="s">
        <v>473</v>
      </c>
      <c r="J343" s="3" t="s">
        <v>473</v>
      </c>
      <c r="K343" s="3" t="s">
        <v>23</v>
      </c>
      <c r="L343" s="149" t="s">
        <v>23</v>
      </c>
      <c r="M343" s="3" t="s">
        <v>475</v>
      </c>
      <c r="N343" s="149" t="s">
        <v>475</v>
      </c>
      <c r="O343" s="149" t="s">
        <v>475</v>
      </c>
      <c r="Q343" s="3" t="s">
        <v>475</v>
      </c>
      <c r="V343" s="149" t="s">
        <v>475</v>
      </c>
      <c r="W343" s="149" t="s">
        <v>475</v>
      </c>
      <c r="X343" s="149" t="s">
        <v>475</v>
      </c>
      <c r="Y343" s="149" t="s">
        <v>475</v>
      </c>
      <c r="AB343" s="152">
        <v>0</v>
      </c>
      <c r="AC343" s="152">
        <v>0</v>
      </c>
      <c r="AD343" s="152">
        <v>0</v>
      </c>
      <c r="AE343" s="152">
        <v>0</v>
      </c>
      <c r="AF343" s="152">
        <v>0</v>
      </c>
      <c r="AK343" s="3" t="s">
        <v>475</v>
      </c>
      <c r="AL343" s="3" t="s">
        <v>475</v>
      </c>
      <c r="AM343" s="3" t="s">
        <v>475</v>
      </c>
    </row>
    <row r="344" spans="1:40" x14ac:dyDescent="0.25">
      <c r="A344" s="3">
        <v>20231231</v>
      </c>
      <c r="B344" s="3" t="s">
        <v>1243</v>
      </c>
      <c r="C344" s="3" t="s">
        <v>1244</v>
      </c>
      <c r="D344" s="149">
        <v>102267.21</v>
      </c>
      <c r="E344" s="3" t="s">
        <v>24</v>
      </c>
      <c r="F344" s="3" t="s">
        <v>482</v>
      </c>
      <c r="G344" s="3" t="s">
        <v>474</v>
      </c>
      <c r="H344" s="3">
        <v>0</v>
      </c>
      <c r="I344" s="3" t="s">
        <v>483</v>
      </c>
      <c r="J344" s="3" t="s">
        <v>483</v>
      </c>
      <c r="K344" s="3" t="s">
        <v>23</v>
      </c>
      <c r="L344" s="149" t="s">
        <v>23</v>
      </c>
      <c r="M344" s="3">
        <v>0</v>
      </c>
      <c r="N344" s="149">
        <v>0</v>
      </c>
      <c r="O344" s="149">
        <v>0</v>
      </c>
      <c r="Q344" s="3">
        <v>0</v>
      </c>
      <c r="V344" s="149">
        <v>0</v>
      </c>
      <c r="W344" s="149">
        <v>0</v>
      </c>
      <c r="X344" s="149">
        <v>0</v>
      </c>
      <c r="Y344" s="149">
        <v>0</v>
      </c>
      <c r="AB344" s="152">
        <v>0</v>
      </c>
      <c r="AC344" s="152">
        <v>0</v>
      </c>
      <c r="AD344" s="152">
        <v>0</v>
      </c>
      <c r="AE344" s="152">
        <v>0</v>
      </c>
      <c r="AF344" s="152">
        <v>0</v>
      </c>
      <c r="AK344" s="3" t="s">
        <v>25</v>
      </c>
      <c r="AL344" s="3" t="s">
        <v>1245</v>
      </c>
      <c r="AM344" s="3" t="s">
        <v>1246</v>
      </c>
      <c r="AN344" s="157" t="s">
        <v>490</v>
      </c>
    </row>
    <row r="345" spans="1:40" x14ac:dyDescent="0.25">
      <c r="A345" s="3">
        <v>20231231</v>
      </c>
      <c r="B345" s="3" t="s">
        <v>1247</v>
      </c>
      <c r="C345" s="3" t="s">
        <v>1248</v>
      </c>
      <c r="D345" s="149">
        <v>253986.71</v>
      </c>
      <c r="E345" s="3" t="s">
        <v>23</v>
      </c>
      <c r="F345" s="3" t="s">
        <v>500</v>
      </c>
      <c r="G345" s="3" t="s">
        <v>474</v>
      </c>
      <c r="H345" s="3">
        <v>0</v>
      </c>
      <c r="I345" s="3" t="s">
        <v>500</v>
      </c>
      <c r="J345" s="3">
        <v>0</v>
      </c>
      <c r="K345" s="3" t="s">
        <v>23</v>
      </c>
      <c r="L345" s="149" t="s">
        <v>23</v>
      </c>
      <c r="M345" s="3" t="s">
        <v>475</v>
      </c>
      <c r="N345" s="149" t="s">
        <v>475</v>
      </c>
      <c r="O345" s="149" t="s">
        <v>475</v>
      </c>
      <c r="Q345" s="3" t="s">
        <v>475</v>
      </c>
      <c r="V345" s="149" t="s">
        <v>475</v>
      </c>
      <c r="W345" s="149" t="s">
        <v>475</v>
      </c>
      <c r="X345" s="149" t="s">
        <v>475</v>
      </c>
      <c r="Y345" s="149" t="s">
        <v>475</v>
      </c>
      <c r="AB345" s="152">
        <v>0</v>
      </c>
      <c r="AC345" s="152">
        <v>0</v>
      </c>
      <c r="AD345" s="152">
        <v>0</v>
      </c>
      <c r="AE345" s="152">
        <v>0</v>
      </c>
      <c r="AF345" s="152">
        <v>0</v>
      </c>
      <c r="AK345" s="3" t="s">
        <v>475</v>
      </c>
      <c r="AL345" s="3" t="s">
        <v>475</v>
      </c>
      <c r="AM345" s="3" t="s">
        <v>475</v>
      </c>
    </row>
    <row r="346" spans="1:40" x14ac:dyDescent="0.25">
      <c r="A346" s="3">
        <v>20231231</v>
      </c>
      <c r="B346" s="3" t="s">
        <v>1249</v>
      </c>
      <c r="C346" s="3" t="s">
        <v>1250</v>
      </c>
      <c r="D346" s="149">
        <v>166740.5</v>
      </c>
      <c r="E346" s="3" t="s">
        <v>24</v>
      </c>
      <c r="F346" s="3" t="s">
        <v>482</v>
      </c>
      <c r="G346" s="3" t="s">
        <v>474</v>
      </c>
      <c r="H346" s="3">
        <v>0</v>
      </c>
      <c r="I346" s="3" t="s">
        <v>483</v>
      </c>
      <c r="J346" s="3" t="s">
        <v>483</v>
      </c>
      <c r="K346" s="3" t="s">
        <v>23</v>
      </c>
      <c r="L346" s="149" t="s">
        <v>23</v>
      </c>
      <c r="M346" s="3" t="s">
        <v>487</v>
      </c>
      <c r="N346" s="149">
        <v>0.22</v>
      </c>
      <c r="O346" s="149">
        <v>0</v>
      </c>
      <c r="Q346" s="3">
        <v>0.09</v>
      </c>
      <c r="V346" s="149">
        <v>0</v>
      </c>
      <c r="W346" s="149">
        <v>0</v>
      </c>
      <c r="X346" s="149">
        <v>0</v>
      </c>
      <c r="Y346" s="149">
        <v>0</v>
      </c>
      <c r="AB346" s="152">
        <v>0</v>
      </c>
      <c r="AC346" s="152">
        <v>15006.644999999999</v>
      </c>
      <c r="AD346" s="152">
        <v>0</v>
      </c>
      <c r="AE346" s="152">
        <v>0</v>
      </c>
      <c r="AF346" s="152">
        <v>0</v>
      </c>
      <c r="AK346" s="3" t="s">
        <v>25</v>
      </c>
      <c r="AL346" s="3" t="s">
        <v>1251</v>
      </c>
      <c r="AM346" s="3" t="s">
        <v>475</v>
      </c>
    </row>
    <row r="347" spans="1:40" x14ac:dyDescent="0.25">
      <c r="A347" s="3">
        <v>20231231</v>
      </c>
      <c r="B347" s="3" t="s">
        <v>1252</v>
      </c>
      <c r="C347" s="3" t="s">
        <v>1253</v>
      </c>
      <c r="D347" s="149">
        <v>206684.39</v>
      </c>
      <c r="E347" s="3" t="s">
        <v>24</v>
      </c>
      <c r="F347" s="3" t="s">
        <v>482</v>
      </c>
      <c r="G347" s="3" t="s">
        <v>474</v>
      </c>
      <c r="H347" s="3">
        <v>0</v>
      </c>
      <c r="I347" s="3" t="s">
        <v>483</v>
      </c>
      <c r="J347" s="3" t="s">
        <v>483</v>
      </c>
      <c r="K347" s="3" t="s">
        <v>23</v>
      </c>
      <c r="L347" s="149" t="s">
        <v>23</v>
      </c>
      <c r="M347" s="3" t="s">
        <v>487</v>
      </c>
      <c r="N347" s="149">
        <v>0.12</v>
      </c>
      <c r="O347" s="149">
        <v>0.12</v>
      </c>
      <c r="Q347" s="3">
        <v>0.02</v>
      </c>
      <c r="S347" s="3">
        <v>1</v>
      </c>
      <c r="V347" s="149">
        <v>0</v>
      </c>
      <c r="W347" s="149">
        <v>0</v>
      </c>
      <c r="X347" s="149">
        <v>0</v>
      </c>
      <c r="Y347" s="149">
        <v>0</v>
      </c>
      <c r="AB347" s="152">
        <v>24802.126800000002</v>
      </c>
      <c r="AC347" s="152">
        <v>4133.6878000000006</v>
      </c>
      <c r="AD347" s="152">
        <v>0</v>
      </c>
      <c r="AE347" s="152">
        <v>0</v>
      </c>
      <c r="AF347" s="152">
        <v>0</v>
      </c>
      <c r="AK347" s="3" t="s">
        <v>25</v>
      </c>
      <c r="AL347" s="3" t="s">
        <v>1254</v>
      </c>
      <c r="AM347" s="3" t="s">
        <v>475</v>
      </c>
    </row>
    <row r="348" spans="1:40" x14ac:dyDescent="0.25">
      <c r="A348" s="3">
        <v>20231231</v>
      </c>
      <c r="B348" s="3" t="s">
        <v>1255</v>
      </c>
      <c r="C348" s="3" t="s">
        <v>1256</v>
      </c>
      <c r="D348" s="149">
        <v>409182.75999999995</v>
      </c>
      <c r="E348" s="3" t="s">
        <v>24</v>
      </c>
      <c r="F348" s="3" t="s">
        <v>482</v>
      </c>
      <c r="G348" s="3" t="s">
        <v>474</v>
      </c>
      <c r="H348" s="3">
        <v>0</v>
      </c>
      <c r="I348" s="3" t="s">
        <v>483</v>
      </c>
      <c r="J348" s="3" t="s">
        <v>483</v>
      </c>
      <c r="K348" s="3" t="s">
        <v>23</v>
      </c>
      <c r="L348" s="149" t="s">
        <v>23</v>
      </c>
      <c r="M348" s="3" t="s">
        <v>484</v>
      </c>
      <c r="N348" s="149">
        <v>0</v>
      </c>
      <c r="O348" s="149">
        <v>0</v>
      </c>
      <c r="Q348" s="3">
        <v>0</v>
      </c>
      <c r="V348" s="149">
        <v>0</v>
      </c>
      <c r="W348" s="149">
        <v>0</v>
      </c>
      <c r="X348" s="149">
        <v>0</v>
      </c>
      <c r="Y348" s="149">
        <v>0</v>
      </c>
      <c r="AB348" s="152">
        <v>0</v>
      </c>
      <c r="AC348" s="152">
        <v>0</v>
      </c>
      <c r="AD348" s="152">
        <v>0</v>
      </c>
      <c r="AE348" s="152">
        <v>0</v>
      </c>
      <c r="AF348" s="152">
        <v>0</v>
      </c>
      <c r="AK348" s="3" t="s">
        <v>475</v>
      </c>
      <c r="AL348" s="3" t="s">
        <v>1257</v>
      </c>
      <c r="AM348" s="3" t="s">
        <v>475</v>
      </c>
    </row>
    <row r="349" spans="1:40" x14ac:dyDescent="0.25">
      <c r="A349" s="3">
        <v>20231231</v>
      </c>
      <c r="B349" s="3" t="s">
        <v>1258</v>
      </c>
      <c r="C349" s="3" t="s">
        <v>1259</v>
      </c>
      <c r="D349" s="149">
        <v>3341522.74</v>
      </c>
      <c r="E349" s="3" t="s">
        <v>24</v>
      </c>
      <c r="F349" s="3" t="s">
        <v>473</v>
      </c>
      <c r="G349" s="3" t="s">
        <v>474</v>
      </c>
      <c r="H349" s="3">
        <v>0</v>
      </c>
      <c r="I349" s="3" t="s">
        <v>473</v>
      </c>
      <c r="J349" s="3" t="s">
        <v>473</v>
      </c>
      <c r="K349" s="3" t="s">
        <v>23</v>
      </c>
      <c r="L349" s="149" t="s">
        <v>23</v>
      </c>
      <c r="M349" s="3" t="s">
        <v>475</v>
      </c>
      <c r="N349" s="149" t="s">
        <v>475</v>
      </c>
      <c r="O349" s="149" t="s">
        <v>475</v>
      </c>
      <c r="Q349" s="3" t="s">
        <v>475</v>
      </c>
      <c r="V349" s="149" t="s">
        <v>475</v>
      </c>
      <c r="W349" s="149" t="s">
        <v>475</v>
      </c>
      <c r="X349" s="149" t="s">
        <v>475</v>
      </c>
      <c r="Y349" s="149" t="s">
        <v>475</v>
      </c>
      <c r="AB349" s="152">
        <v>0</v>
      </c>
      <c r="AC349" s="152">
        <v>0</v>
      </c>
      <c r="AD349" s="152">
        <v>0</v>
      </c>
      <c r="AE349" s="152">
        <v>0</v>
      </c>
      <c r="AF349" s="152">
        <v>0</v>
      </c>
      <c r="AK349" s="3" t="s">
        <v>475</v>
      </c>
      <c r="AL349" s="3" t="s">
        <v>475</v>
      </c>
      <c r="AM349" s="3" t="s">
        <v>475</v>
      </c>
    </row>
    <row r="350" spans="1:40" x14ac:dyDescent="0.25">
      <c r="A350" s="3">
        <v>20231231</v>
      </c>
      <c r="B350" s="3" t="s">
        <v>1260</v>
      </c>
      <c r="C350" s="3" t="s">
        <v>1261</v>
      </c>
      <c r="D350" s="149">
        <v>6806881.4399999995</v>
      </c>
      <c r="E350" s="3" t="s">
        <v>24</v>
      </c>
      <c r="F350" s="3" t="s">
        <v>473</v>
      </c>
      <c r="G350" s="3" t="s">
        <v>474</v>
      </c>
      <c r="H350" s="3">
        <v>0</v>
      </c>
      <c r="I350" s="3" t="s">
        <v>473</v>
      </c>
      <c r="J350" s="3" t="s">
        <v>473</v>
      </c>
      <c r="K350" s="3" t="s">
        <v>23</v>
      </c>
      <c r="L350" s="149" t="s">
        <v>23</v>
      </c>
      <c r="M350" s="3" t="s">
        <v>475</v>
      </c>
      <c r="N350" s="149" t="s">
        <v>475</v>
      </c>
      <c r="O350" s="149" t="s">
        <v>475</v>
      </c>
      <c r="Q350" s="3" t="s">
        <v>475</v>
      </c>
      <c r="V350" s="149" t="s">
        <v>475</v>
      </c>
      <c r="W350" s="149" t="s">
        <v>475</v>
      </c>
      <c r="X350" s="149" t="s">
        <v>475</v>
      </c>
      <c r="Y350" s="149" t="s">
        <v>475</v>
      </c>
      <c r="AB350" s="152">
        <v>0</v>
      </c>
      <c r="AC350" s="152">
        <v>0</v>
      </c>
      <c r="AD350" s="152">
        <v>0</v>
      </c>
      <c r="AE350" s="152">
        <v>0</v>
      </c>
      <c r="AF350" s="152">
        <v>0</v>
      </c>
      <c r="AK350" s="3" t="s">
        <v>475</v>
      </c>
      <c r="AL350" s="3" t="s">
        <v>475</v>
      </c>
      <c r="AM350" s="3" t="s">
        <v>475</v>
      </c>
    </row>
    <row r="351" spans="1:40" x14ac:dyDescent="0.25">
      <c r="A351" s="3">
        <v>20231231</v>
      </c>
      <c r="B351" s="3" t="s">
        <v>1262</v>
      </c>
      <c r="C351" s="3" t="s">
        <v>1263</v>
      </c>
      <c r="D351" s="149">
        <v>510818.93</v>
      </c>
      <c r="E351" s="3" t="s">
        <v>23</v>
      </c>
      <c r="F351" s="3" t="s">
        <v>500</v>
      </c>
      <c r="G351" s="3" t="s">
        <v>504</v>
      </c>
      <c r="H351" s="3">
        <v>1</v>
      </c>
      <c r="I351" s="3" t="s">
        <v>500</v>
      </c>
      <c r="J351" s="3">
        <v>0</v>
      </c>
      <c r="K351" s="3" t="s">
        <v>24</v>
      </c>
      <c r="L351" s="149" t="s">
        <v>23</v>
      </c>
      <c r="M351" s="3" t="s">
        <v>475</v>
      </c>
      <c r="N351" s="149" t="s">
        <v>475</v>
      </c>
      <c r="O351" s="149" t="s">
        <v>475</v>
      </c>
      <c r="Q351" s="3" t="s">
        <v>475</v>
      </c>
      <c r="V351" s="149" t="s">
        <v>475</v>
      </c>
      <c r="W351" s="149" t="s">
        <v>475</v>
      </c>
      <c r="X351" s="149" t="s">
        <v>475</v>
      </c>
      <c r="Y351" s="149" t="s">
        <v>475</v>
      </c>
      <c r="AB351" s="152">
        <v>0</v>
      </c>
      <c r="AC351" s="152">
        <v>0</v>
      </c>
      <c r="AD351" s="152">
        <v>0</v>
      </c>
      <c r="AE351" s="152">
        <v>0</v>
      </c>
      <c r="AF351" s="152">
        <v>0</v>
      </c>
      <c r="AK351" s="3" t="s">
        <v>475</v>
      </c>
      <c r="AL351" s="3" t="s">
        <v>475</v>
      </c>
      <c r="AM351" s="3" t="s">
        <v>475</v>
      </c>
    </row>
    <row r="352" spans="1:40" x14ac:dyDescent="0.25">
      <c r="A352" s="3">
        <v>20231231</v>
      </c>
      <c r="B352" s="3" t="s">
        <v>1264</v>
      </c>
      <c r="C352" s="3" t="s">
        <v>1265</v>
      </c>
      <c r="D352" s="149">
        <v>3598.46</v>
      </c>
      <c r="E352" s="3" t="s">
        <v>24</v>
      </c>
      <c r="F352" s="3" t="s">
        <v>473</v>
      </c>
      <c r="G352" s="3" t="s">
        <v>474</v>
      </c>
      <c r="H352" s="3">
        <v>0</v>
      </c>
      <c r="I352" s="3" t="s">
        <v>473</v>
      </c>
      <c r="J352" s="3" t="s">
        <v>473</v>
      </c>
      <c r="K352" s="3" t="s">
        <v>23</v>
      </c>
      <c r="L352" s="149" t="s">
        <v>23</v>
      </c>
      <c r="M352" s="3" t="s">
        <v>475</v>
      </c>
      <c r="N352" s="149" t="s">
        <v>475</v>
      </c>
      <c r="O352" s="149" t="s">
        <v>475</v>
      </c>
      <c r="Q352" s="3" t="s">
        <v>475</v>
      </c>
      <c r="V352" s="149" t="s">
        <v>475</v>
      </c>
      <c r="W352" s="149" t="s">
        <v>475</v>
      </c>
      <c r="X352" s="149" t="s">
        <v>475</v>
      </c>
      <c r="Y352" s="149" t="s">
        <v>475</v>
      </c>
      <c r="AB352" s="152">
        <v>0</v>
      </c>
      <c r="AC352" s="152">
        <v>0</v>
      </c>
      <c r="AD352" s="152">
        <v>0</v>
      </c>
      <c r="AE352" s="152">
        <v>0</v>
      </c>
      <c r="AF352" s="152">
        <v>0</v>
      </c>
      <c r="AK352" s="3" t="s">
        <v>475</v>
      </c>
      <c r="AL352" s="3" t="s">
        <v>475</v>
      </c>
      <c r="AM352" s="3" t="s">
        <v>475</v>
      </c>
    </row>
    <row r="353" spans="1:39" x14ac:dyDescent="0.25">
      <c r="A353" s="3">
        <v>20231231</v>
      </c>
      <c r="B353" s="3" t="s">
        <v>1266</v>
      </c>
      <c r="C353" s="3" t="s">
        <v>1267</v>
      </c>
      <c r="D353" s="149">
        <v>10588448.32</v>
      </c>
      <c r="E353" s="3" t="s">
        <v>23</v>
      </c>
      <c r="F353" s="3" t="s">
        <v>500</v>
      </c>
      <c r="G353" s="3" t="s">
        <v>504</v>
      </c>
      <c r="H353" s="3">
        <v>1</v>
      </c>
      <c r="I353" s="3" t="s">
        <v>500</v>
      </c>
      <c r="J353" s="3">
        <v>0</v>
      </c>
      <c r="K353" s="3" t="s">
        <v>24</v>
      </c>
      <c r="L353" s="149" t="s">
        <v>23</v>
      </c>
      <c r="M353" s="3" t="s">
        <v>475</v>
      </c>
      <c r="N353" s="149" t="s">
        <v>475</v>
      </c>
      <c r="O353" s="149" t="s">
        <v>475</v>
      </c>
      <c r="Q353" s="3" t="s">
        <v>475</v>
      </c>
      <c r="V353" s="149" t="s">
        <v>475</v>
      </c>
      <c r="W353" s="149" t="s">
        <v>475</v>
      </c>
      <c r="X353" s="149" t="s">
        <v>475</v>
      </c>
      <c r="Y353" s="149" t="s">
        <v>475</v>
      </c>
      <c r="AB353" s="152">
        <v>0</v>
      </c>
      <c r="AC353" s="152">
        <v>0</v>
      </c>
      <c r="AD353" s="152">
        <v>0</v>
      </c>
      <c r="AE353" s="152">
        <v>0</v>
      </c>
      <c r="AF353" s="152">
        <v>0</v>
      </c>
      <c r="AK353" s="3" t="s">
        <v>475</v>
      </c>
      <c r="AL353" s="3" t="s">
        <v>475</v>
      </c>
      <c r="AM353" s="3" t="s">
        <v>475</v>
      </c>
    </row>
    <row r="354" spans="1:39" x14ac:dyDescent="0.25">
      <c r="A354" s="3">
        <v>20231231</v>
      </c>
      <c r="B354" s="3" t="s">
        <v>1268</v>
      </c>
      <c r="C354" s="3" t="s">
        <v>1269</v>
      </c>
      <c r="D354" s="149">
        <v>6607203.2700000005</v>
      </c>
      <c r="E354" s="3" t="s">
        <v>23</v>
      </c>
      <c r="F354" s="3" t="s">
        <v>500</v>
      </c>
      <c r="G354" s="3" t="s">
        <v>504</v>
      </c>
      <c r="H354" s="3">
        <v>1</v>
      </c>
      <c r="I354" s="3" t="s">
        <v>500</v>
      </c>
      <c r="J354" s="3">
        <v>0</v>
      </c>
      <c r="K354" s="3" t="s">
        <v>24</v>
      </c>
      <c r="L354" s="149" t="s">
        <v>23</v>
      </c>
      <c r="M354" s="3" t="s">
        <v>475</v>
      </c>
      <c r="N354" s="149" t="s">
        <v>475</v>
      </c>
      <c r="O354" s="149" t="s">
        <v>475</v>
      </c>
      <c r="Q354" s="3" t="s">
        <v>475</v>
      </c>
      <c r="V354" s="149" t="s">
        <v>475</v>
      </c>
      <c r="W354" s="149" t="s">
        <v>475</v>
      </c>
      <c r="X354" s="149" t="s">
        <v>475</v>
      </c>
      <c r="Y354" s="149" t="s">
        <v>475</v>
      </c>
      <c r="AB354" s="152">
        <v>0</v>
      </c>
      <c r="AC354" s="152">
        <v>0</v>
      </c>
      <c r="AD354" s="152">
        <v>0</v>
      </c>
      <c r="AE354" s="152">
        <v>0</v>
      </c>
      <c r="AF354" s="152">
        <v>0</v>
      </c>
      <c r="AK354" s="3" t="s">
        <v>475</v>
      </c>
      <c r="AL354" s="3" t="s">
        <v>475</v>
      </c>
      <c r="AM354" s="3" t="s">
        <v>475</v>
      </c>
    </row>
    <row r="355" spans="1:39" x14ac:dyDescent="0.25">
      <c r="A355" s="3">
        <v>20231231</v>
      </c>
      <c r="B355" s="3" t="s">
        <v>1270</v>
      </c>
      <c r="C355" s="3" t="s">
        <v>1271</v>
      </c>
      <c r="D355" s="149">
        <v>203034.58000000002</v>
      </c>
      <c r="E355" s="3" t="s">
        <v>24</v>
      </c>
      <c r="F355" s="3" t="s">
        <v>473</v>
      </c>
      <c r="G355" s="3" t="s">
        <v>474</v>
      </c>
      <c r="H355" s="3">
        <v>0</v>
      </c>
      <c r="I355" s="3" t="s">
        <v>473</v>
      </c>
      <c r="J355" s="3" t="s">
        <v>473</v>
      </c>
      <c r="K355" s="3" t="s">
        <v>23</v>
      </c>
      <c r="L355" s="149" t="s">
        <v>23</v>
      </c>
      <c r="M355" s="3" t="s">
        <v>475</v>
      </c>
      <c r="N355" s="149" t="s">
        <v>475</v>
      </c>
      <c r="O355" s="149" t="s">
        <v>475</v>
      </c>
      <c r="Q355" s="3" t="s">
        <v>475</v>
      </c>
      <c r="V355" s="149" t="s">
        <v>475</v>
      </c>
      <c r="W355" s="149" t="s">
        <v>475</v>
      </c>
      <c r="X355" s="149" t="s">
        <v>475</v>
      </c>
      <c r="Y355" s="149" t="s">
        <v>475</v>
      </c>
      <c r="AB355" s="152">
        <v>0</v>
      </c>
      <c r="AC355" s="152">
        <v>0</v>
      </c>
      <c r="AD355" s="152">
        <v>0</v>
      </c>
      <c r="AE355" s="152">
        <v>0</v>
      </c>
      <c r="AF355" s="152">
        <v>0</v>
      </c>
      <c r="AK355" s="3" t="s">
        <v>475</v>
      </c>
      <c r="AL355" s="3" t="s">
        <v>475</v>
      </c>
      <c r="AM355" s="3" t="s">
        <v>475</v>
      </c>
    </row>
    <row r="356" spans="1:39" x14ac:dyDescent="0.25">
      <c r="A356" s="3">
        <v>20231231</v>
      </c>
      <c r="B356" s="3" t="s">
        <v>1272</v>
      </c>
      <c r="C356" s="3" t="s">
        <v>1273</v>
      </c>
      <c r="D356" s="149">
        <v>2732.21</v>
      </c>
      <c r="E356" s="3" t="s">
        <v>24</v>
      </c>
      <c r="F356" s="3" t="s">
        <v>473</v>
      </c>
      <c r="G356" s="3" t="s">
        <v>474</v>
      </c>
      <c r="H356" s="3">
        <v>0</v>
      </c>
      <c r="I356" s="3" t="s">
        <v>473</v>
      </c>
      <c r="J356" s="3" t="s">
        <v>473</v>
      </c>
      <c r="K356" s="3" t="s">
        <v>23</v>
      </c>
      <c r="L356" s="149" t="s">
        <v>23</v>
      </c>
      <c r="M356" s="3" t="s">
        <v>475</v>
      </c>
      <c r="N356" s="149" t="s">
        <v>475</v>
      </c>
      <c r="O356" s="149" t="s">
        <v>475</v>
      </c>
      <c r="Q356" s="3" t="s">
        <v>475</v>
      </c>
      <c r="V356" s="149" t="s">
        <v>475</v>
      </c>
      <c r="W356" s="149" t="s">
        <v>475</v>
      </c>
      <c r="X356" s="149" t="s">
        <v>475</v>
      </c>
      <c r="Y356" s="149" t="s">
        <v>475</v>
      </c>
      <c r="AB356" s="152">
        <v>0</v>
      </c>
      <c r="AC356" s="152">
        <v>0</v>
      </c>
      <c r="AD356" s="152">
        <v>0</v>
      </c>
      <c r="AE356" s="152">
        <v>0</v>
      </c>
      <c r="AF356" s="152">
        <v>0</v>
      </c>
      <c r="AK356" s="3" t="s">
        <v>475</v>
      </c>
      <c r="AL356" s="3" t="s">
        <v>475</v>
      </c>
      <c r="AM356" s="3" t="s">
        <v>475</v>
      </c>
    </row>
    <row r="357" spans="1:39" x14ac:dyDescent="0.25">
      <c r="A357" s="3">
        <v>20231231</v>
      </c>
      <c r="B357" s="3" t="s">
        <v>1274</v>
      </c>
      <c r="C357" s="3" t="s">
        <v>1275</v>
      </c>
      <c r="D357" s="149">
        <v>2133718.6</v>
      </c>
      <c r="E357" s="3" t="s">
        <v>24</v>
      </c>
      <c r="F357" s="3" t="s">
        <v>473</v>
      </c>
      <c r="G357" s="3" t="s">
        <v>474</v>
      </c>
      <c r="H357" s="3">
        <v>0</v>
      </c>
      <c r="I357" s="3" t="s">
        <v>473</v>
      </c>
      <c r="J357" s="3" t="s">
        <v>473</v>
      </c>
      <c r="K357" s="3" t="s">
        <v>23</v>
      </c>
      <c r="L357" s="149" t="s">
        <v>23</v>
      </c>
      <c r="M357" s="3" t="s">
        <v>475</v>
      </c>
      <c r="N357" s="149" t="s">
        <v>475</v>
      </c>
      <c r="O357" s="149" t="s">
        <v>475</v>
      </c>
      <c r="Q357" s="3" t="s">
        <v>475</v>
      </c>
      <c r="V357" s="149" t="s">
        <v>475</v>
      </c>
      <c r="W357" s="149" t="s">
        <v>475</v>
      </c>
      <c r="X357" s="149" t="s">
        <v>475</v>
      </c>
      <c r="Y357" s="149" t="s">
        <v>475</v>
      </c>
      <c r="AB357" s="152">
        <v>0</v>
      </c>
      <c r="AC357" s="152">
        <v>0</v>
      </c>
      <c r="AD357" s="152">
        <v>0</v>
      </c>
      <c r="AE357" s="152">
        <v>0</v>
      </c>
      <c r="AF357" s="152">
        <v>0</v>
      </c>
      <c r="AK357" s="3" t="s">
        <v>475</v>
      </c>
      <c r="AL357" s="3" t="s">
        <v>475</v>
      </c>
      <c r="AM357" s="3" t="s">
        <v>475</v>
      </c>
    </row>
    <row r="358" spans="1:39" x14ac:dyDescent="0.25">
      <c r="A358" s="3">
        <v>20231231</v>
      </c>
      <c r="B358" s="3" t="s">
        <v>1276</v>
      </c>
      <c r="C358" s="3" t="s">
        <v>1277</v>
      </c>
      <c r="D358" s="149">
        <v>2401004.96</v>
      </c>
      <c r="E358" s="3" t="s">
        <v>23</v>
      </c>
      <c r="F358" s="3" t="s">
        <v>500</v>
      </c>
      <c r="G358" s="3" t="s">
        <v>504</v>
      </c>
      <c r="H358" s="3">
        <v>1</v>
      </c>
      <c r="I358" s="3" t="s">
        <v>500</v>
      </c>
      <c r="J358" s="3">
        <v>0</v>
      </c>
      <c r="K358" s="3" t="s">
        <v>24</v>
      </c>
      <c r="L358" s="149" t="s">
        <v>23</v>
      </c>
      <c r="M358" s="3" t="s">
        <v>475</v>
      </c>
      <c r="N358" s="149" t="s">
        <v>475</v>
      </c>
      <c r="O358" s="149" t="s">
        <v>475</v>
      </c>
      <c r="Q358" s="3" t="s">
        <v>475</v>
      </c>
      <c r="V358" s="149" t="s">
        <v>475</v>
      </c>
      <c r="W358" s="149" t="s">
        <v>475</v>
      </c>
      <c r="X358" s="149" t="s">
        <v>475</v>
      </c>
      <c r="Y358" s="149" t="s">
        <v>475</v>
      </c>
      <c r="AB358" s="152">
        <v>0</v>
      </c>
      <c r="AC358" s="152">
        <v>0</v>
      </c>
      <c r="AD358" s="152">
        <v>0</v>
      </c>
      <c r="AE358" s="152">
        <v>0</v>
      </c>
      <c r="AF358" s="152">
        <v>0</v>
      </c>
      <c r="AK358" s="3" t="s">
        <v>475</v>
      </c>
      <c r="AL358" s="3" t="s">
        <v>475</v>
      </c>
      <c r="AM358" s="3" t="s">
        <v>475</v>
      </c>
    </row>
    <row r="359" spans="1:39" x14ac:dyDescent="0.25">
      <c r="A359" s="3">
        <v>20231231</v>
      </c>
      <c r="B359" s="3" t="s">
        <v>1278</v>
      </c>
      <c r="C359" s="3" t="s">
        <v>1279</v>
      </c>
      <c r="D359" s="149">
        <v>6958093.0099999998</v>
      </c>
      <c r="E359" s="3" t="s">
        <v>23</v>
      </c>
      <c r="F359" s="3" t="s">
        <v>500</v>
      </c>
      <c r="G359" s="3" t="s">
        <v>504</v>
      </c>
      <c r="H359" s="3">
        <v>1</v>
      </c>
      <c r="I359" s="3" t="s">
        <v>500</v>
      </c>
      <c r="J359" s="3" t="s">
        <v>506</v>
      </c>
      <c r="K359" s="3" t="s">
        <v>24</v>
      </c>
      <c r="L359" s="149" t="s">
        <v>23</v>
      </c>
      <c r="M359" s="3" t="s">
        <v>475</v>
      </c>
      <c r="N359" s="149" t="s">
        <v>475</v>
      </c>
      <c r="O359" s="149" t="s">
        <v>475</v>
      </c>
      <c r="Q359" s="3" t="s">
        <v>475</v>
      </c>
      <c r="V359" s="149" t="s">
        <v>475</v>
      </c>
      <c r="W359" s="149" t="s">
        <v>475</v>
      </c>
      <c r="X359" s="149" t="s">
        <v>475</v>
      </c>
      <c r="Y359" s="149" t="s">
        <v>475</v>
      </c>
      <c r="AB359" s="152">
        <v>0</v>
      </c>
      <c r="AC359" s="152">
        <v>0</v>
      </c>
      <c r="AD359" s="152">
        <v>0</v>
      </c>
      <c r="AE359" s="152">
        <v>0</v>
      </c>
      <c r="AF359" s="152">
        <v>0</v>
      </c>
      <c r="AK359" s="3" t="s">
        <v>22</v>
      </c>
      <c r="AL359" s="3" t="s">
        <v>571</v>
      </c>
      <c r="AM359" s="3" t="s">
        <v>475</v>
      </c>
    </row>
    <row r="360" spans="1:39" x14ac:dyDescent="0.25">
      <c r="A360" s="3">
        <v>20231231</v>
      </c>
      <c r="B360" s="3" t="s">
        <v>1280</v>
      </c>
      <c r="C360" s="3" t="s">
        <v>1281</v>
      </c>
      <c r="D360" s="149">
        <v>3428708.1700000004</v>
      </c>
      <c r="E360" s="3" t="s">
        <v>23</v>
      </c>
      <c r="F360" s="3" t="s">
        <v>500</v>
      </c>
      <c r="G360" s="3" t="s">
        <v>504</v>
      </c>
      <c r="H360" s="3">
        <v>1</v>
      </c>
      <c r="I360" s="3" t="s">
        <v>500</v>
      </c>
      <c r="J360" s="3" t="s">
        <v>506</v>
      </c>
      <c r="K360" s="3" t="s">
        <v>24</v>
      </c>
      <c r="L360" s="149" t="s">
        <v>23</v>
      </c>
      <c r="M360" s="3" t="s">
        <v>475</v>
      </c>
      <c r="N360" s="149" t="s">
        <v>475</v>
      </c>
      <c r="O360" s="149" t="s">
        <v>475</v>
      </c>
      <c r="Q360" s="3" t="s">
        <v>475</v>
      </c>
      <c r="V360" s="149" t="s">
        <v>475</v>
      </c>
      <c r="W360" s="149" t="s">
        <v>475</v>
      </c>
      <c r="X360" s="149" t="s">
        <v>475</v>
      </c>
      <c r="Y360" s="149" t="s">
        <v>475</v>
      </c>
      <c r="AB360" s="152">
        <v>0</v>
      </c>
      <c r="AC360" s="152">
        <v>0</v>
      </c>
      <c r="AD360" s="152">
        <v>0</v>
      </c>
      <c r="AE360" s="152">
        <v>0</v>
      </c>
      <c r="AF360" s="152">
        <v>0</v>
      </c>
      <c r="AK360" s="3" t="s">
        <v>22</v>
      </c>
      <c r="AL360" s="3" t="s">
        <v>571</v>
      </c>
      <c r="AM360" s="3" t="s">
        <v>475</v>
      </c>
    </row>
    <row r="361" spans="1:39" x14ac:dyDescent="0.25">
      <c r="A361" s="3">
        <v>20231231</v>
      </c>
      <c r="B361" s="3" t="s">
        <v>1282</v>
      </c>
      <c r="C361" s="3" t="s">
        <v>1283</v>
      </c>
      <c r="D361" s="149">
        <v>67692.399999999994</v>
      </c>
      <c r="E361" s="3" t="s">
        <v>24</v>
      </c>
      <c r="F361" s="3" t="s">
        <v>473</v>
      </c>
      <c r="G361" s="3" t="s">
        <v>474</v>
      </c>
      <c r="H361" s="3">
        <v>0</v>
      </c>
      <c r="I361" s="3" t="s">
        <v>473</v>
      </c>
      <c r="J361" s="3" t="s">
        <v>473</v>
      </c>
      <c r="K361" s="3" t="s">
        <v>23</v>
      </c>
      <c r="L361" s="149" t="s">
        <v>23</v>
      </c>
      <c r="M361" s="3" t="s">
        <v>475</v>
      </c>
      <c r="N361" s="149" t="s">
        <v>475</v>
      </c>
      <c r="O361" s="149" t="s">
        <v>475</v>
      </c>
      <c r="Q361" s="3" t="s">
        <v>475</v>
      </c>
      <c r="V361" s="149" t="s">
        <v>475</v>
      </c>
      <c r="W361" s="149" t="s">
        <v>475</v>
      </c>
      <c r="X361" s="149" t="s">
        <v>475</v>
      </c>
      <c r="Y361" s="149" t="s">
        <v>475</v>
      </c>
      <c r="AB361" s="152">
        <v>0</v>
      </c>
      <c r="AC361" s="152">
        <v>0</v>
      </c>
      <c r="AD361" s="152">
        <v>0</v>
      </c>
      <c r="AE361" s="152">
        <v>0</v>
      </c>
      <c r="AF361" s="152">
        <v>0</v>
      </c>
      <c r="AK361" s="3" t="s">
        <v>475</v>
      </c>
      <c r="AL361" s="3" t="s">
        <v>475</v>
      </c>
      <c r="AM361" s="3" t="s">
        <v>475</v>
      </c>
    </row>
    <row r="362" spans="1:39" x14ac:dyDescent="0.25">
      <c r="A362" s="3">
        <v>20231231</v>
      </c>
      <c r="B362" s="3" t="s">
        <v>1284</v>
      </c>
      <c r="C362" s="3" t="s">
        <v>1285</v>
      </c>
      <c r="D362" s="149">
        <v>18358.849999999999</v>
      </c>
      <c r="E362" s="3" t="s">
        <v>24</v>
      </c>
      <c r="F362" s="3" t="s">
        <v>482</v>
      </c>
      <c r="G362" s="3" t="s">
        <v>474</v>
      </c>
      <c r="H362" s="3">
        <v>0</v>
      </c>
      <c r="I362" s="3" t="s">
        <v>483</v>
      </c>
      <c r="J362" s="3" t="s">
        <v>483</v>
      </c>
      <c r="K362" s="3" t="s">
        <v>23</v>
      </c>
      <c r="L362" s="149" t="s">
        <v>23</v>
      </c>
      <c r="M362" s="3">
        <v>0</v>
      </c>
      <c r="N362" s="149">
        <v>0</v>
      </c>
      <c r="O362" s="149">
        <v>0</v>
      </c>
      <c r="Q362" s="3">
        <v>0</v>
      </c>
      <c r="V362" s="149">
        <v>0</v>
      </c>
      <c r="W362" s="149">
        <v>0</v>
      </c>
      <c r="X362" s="149">
        <v>0</v>
      </c>
      <c r="Y362" s="149">
        <v>0</v>
      </c>
      <c r="AB362" s="152">
        <v>0</v>
      </c>
      <c r="AC362" s="152">
        <v>0</v>
      </c>
      <c r="AD362" s="152">
        <v>0</v>
      </c>
      <c r="AE362" s="152">
        <v>0</v>
      </c>
      <c r="AF362" s="152">
        <v>0</v>
      </c>
      <c r="AK362" s="3" t="s">
        <v>475</v>
      </c>
      <c r="AL362" s="3" t="s">
        <v>475</v>
      </c>
      <c r="AM362" s="3" t="s">
        <v>475</v>
      </c>
    </row>
    <row r="363" spans="1:39" x14ac:dyDescent="0.25">
      <c r="A363" s="3">
        <v>20231231</v>
      </c>
      <c r="B363" s="3" t="s">
        <v>1286</v>
      </c>
      <c r="C363" s="3" t="s">
        <v>1287</v>
      </c>
      <c r="D363" s="149">
        <v>737390</v>
      </c>
      <c r="E363" s="3" t="s">
        <v>24</v>
      </c>
      <c r="F363" s="3" t="s">
        <v>482</v>
      </c>
      <c r="G363" s="3" t="s">
        <v>474</v>
      </c>
      <c r="H363" s="3">
        <v>0</v>
      </c>
      <c r="I363" s="3" t="s">
        <v>483</v>
      </c>
      <c r="J363" s="3" t="s">
        <v>483</v>
      </c>
      <c r="K363" s="3" t="s">
        <v>23</v>
      </c>
      <c r="L363" s="149" t="s">
        <v>23</v>
      </c>
      <c r="M363" s="3" t="s">
        <v>484</v>
      </c>
      <c r="N363" s="149">
        <v>0</v>
      </c>
      <c r="O363" s="149">
        <v>0</v>
      </c>
      <c r="Q363" s="3">
        <v>0</v>
      </c>
      <c r="V363" s="149">
        <v>0</v>
      </c>
      <c r="W363" s="149">
        <v>0</v>
      </c>
      <c r="X363" s="149">
        <v>0</v>
      </c>
      <c r="Y363" s="149">
        <v>0</v>
      </c>
      <c r="AB363" s="152">
        <v>0</v>
      </c>
      <c r="AC363" s="152">
        <v>0</v>
      </c>
      <c r="AD363" s="152">
        <v>0</v>
      </c>
      <c r="AE363" s="152">
        <v>0</v>
      </c>
      <c r="AF363" s="152">
        <v>0</v>
      </c>
      <c r="AK363" s="3" t="s">
        <v>25</v>
      </c>
      <c r="AL363" s="3" t="s">
        <v>1288</v>
      </c>
      <c r="AM363" s="3" t="s">
        <v>475</v>
      </c>
    </row>
    <row r="364" spans="1:39" x14ac:dyDescent="0.25">
      <c r="A364" s="3">
        <v>20231231</v>
      </c>
      <c r="B364" s="3" t="s">
        <v>1289</v>
      </c>
      <c r="C364" s="3" t="s">
        <v>1290</v>
      </c>
      <c r="D364" s="149">
        <v>2506054.2999999998</v>
      </c>
      <c r="E364" s="3" t="s">
        <v>23</v>
      </c>
      <c r="F364" s="3" t="s">
        <v>500</v>
      </c>
      <c r="G364" s="3" t="s">
        <v>504</v>
      </c>
      <c r="H364" s="3">
        <v>1</v>
      </c>
      <c r="I364" s="3" t="s">
        <v>500</v>
      </c>
      <c r="J364" s="3">
        <v>0</v>
      </c>
      <c r="K364" s="3" t="s">
        <v>24</v>
      </c>
      <c r="L364" s="149" t="s">
        <v>23</v>
      </c>
      <c r="M364" s="3" t="s">
        <v>475</v>
      </c>
      <c r="N364" s="149" t="s">
        <v>475</v>
      </c>
      <c r="O364" s="149" t="s">
        <v>475</v>
      </c>
      <c r="Q364" s="3" t="s">
        <v>475</v>
      </c>
      <c r="V364" s="149" t="s">
        <v>475</v>
      </c>
      <c r="W364" s="149" t="s">
        <v>475</v>
      </c>
      <c r="X364" s="149" t="s">
        <v>475</v>
      </c>
      <c r="Y364" s="149" t="s">
        <v>475</v>
      </c>
      <c r="AB364" s="152">
        <v>0</v>
      </c>
      <c r="AC364" s="152">
        <v>0</v>
      </c>
      <c r="AD364" s="152">
        <v>0</v>
      </c>
      <c r="AE364" s="152">
        <v>0</v>
      </c>
      <c r="AF364" s="152">
        <v>0</v>
      </c>
      <c r="AK364" s="3" t="s">
        <v>475</v>
      </c>
      <c r="AL364" s="3" t="s">
        <v>475</v>
      </c>
      <c r="AM364" s="3" t="s">
        <v>475</v>
      </c>
    </row>
    <row r="365" spans="1:39" x14ac:dyDescent="0.25">
      <c r="A365" s="3">
        <v>20231231</v>
      </c>
      <c r="B365" s="3" t="s">
        <v>1291</v>
      </c>
      <c r="C365" s="3" t="s">
        <v>1292</v>
      </c>
      <c r="D365" s="149">
        <v>1.8</v>
      </c>
      <c r="E365" s="3" t="s">
        <v>23</v>
      </c>
      <c r="F365" s="3" t="s">
        <v>500</v>
      </c>
      <c r="G365" s="3" t="s">
        <v>592</v>
      </c>
      <c r="H365" s="3">
        <v>0</v>
      </c>
      <c r="I365" s="3" t="s">
        <v>500</v>
      </c>
      <c r="J365" s="3">
        <v>0</v>
      </c>
      <c r="K365" s="3" t="s">
        <v>23</v>
      </c>
      <c r="L365" s="149" t="s">
        <v>23</v>
      </c>
      <c r="M365" s="3" t="s">
        <v>475</v>
      </c>
      <c r="N365" s="149" t="s">
        <v>475</v>
      </c>
      <c r="O365" s="149" t="s">
        <v>475</v>
      </c>
      <c r="Q365" s="3" t="s">
        <v>475</v>
      </c>
      <c r="V365" s="149" t="s">
        <v>475</v>
      </c>
      <c r="W365" s="149" t="s">
        <v>475</v>
      </c>
      <c r="X365" s="149" t="s">
        <v>475</v>
      </c>
      <c r="Y365" s="149" t="s">
        <v>475</v>
      </c>
      <c r="AB365" s="152">
        <v>0</v>
      </c>
      <c r="AC365" s="152">
        <v>0</v>
      </c>
      <c r="AD365" s="152">
        <v>0</v>
      </c>
      <c r="AE365" s="152">
        <v>0</v>
      </c>
      <c r="AF365" s="152">
        <v>0</v>
      </c>
      <c r="AK365" s="3" t="s">
        <v>475</v>
      </c>
      <c r="AL365" s="3" t="s">
        <v>475</v>
      </c>
      <c r="AM365" s="3" t="s">
        <v>475</v>
      </c>
    </row>
    <row r="366" spans="1:39" x14ac:dyDescent="0.25">
      <c r="A366" s="3">
        <v>20231231</v>
      </c>
      <c r="B366" s="3" t="s">
        <v>1293</v>
      </c>
      <c r="C366" s="3" t="s">
        <v>1294</v>
      </c>
      <c r="D366" s="149">
        <v>1406664.71</v>
      </c>
      <c r="E366" s="3" t="s">
        <v>23</v>
      </c>
      <c r="F366" s="3" t="s">
        <v>500</v>
      </c>
      <c r="G366" s="3" t="s">
        <v>504</v>
      </c>
      <c r="H366" s="3">
        <v>1</v>
      </c>
      <c r="I366" s="3" t="s">
        <v>500</v>
      </c>
      <c r="J366" s="3">
        <v>0</v>
      </c>
      <c r="K366" s="3" t="s">
        <v>24</v>
      </c>
      <c r="L366" s="149" t="s">
        <v>23</v>
      </c>
      <c r="M366" s="3" t="s">
        <v>475</v>
      </c>
      <c r="N366" s="149" t="s">
        <v>475</v>
      </c>
      <c r="O366" s="149" t="s">
        <v>475</v>
      </c>
      <c r="Q366" s="3" t="s">
        <v>475</v>
      </c>
      <c r="V366" s="149" t="s">
        <v>475</v>
      </c>
      <c r="W366" s="149" t="s">
        <v>475</v>
      </c>
      <c r="X366" s="149" t="s">
        <v>475</v>
      </c>
      <c r="Y366" s="149" t="s">
        <v>475</v>
      </c>
      <c r="AB366" s="152">
        <v>0</v>
      </c>
      <c r="AC366" s="152">
        <v>0</v>
      </c>
      <c r="AD366" s="152">
        <v>0</v>
      </c>
      <c r="AE366" s="152">
        <v>0</v>
      </c>
      <c r="AF366" s="152">
        <v>0</v>
      </c>
      <c r="AK366" s="3" t="s">
        <v>475</v>
      </c>
      <c r="AL366" s="3" t="s">
        <v>475</v>
      </c>
      <c r="AM366" s="3" t="s">
        <v>475</v>
      </c>
    </row>
    <row r="367" spans="1:39" x14ac:dyDescent="0.25">
      <c r="A367" s="3">
        <v>20231231</v>
      </c>
      <c r="B367" s="3" t="s">
        <v>1295</v>
      </c>
      <c r="C367" s="3" t="s">
        <v>1296</v>
      </c>
      <c r="D367" s="149">
        <v>7433.48</v>
      </c>
      <c r="E367" s="3" t="s">
        <v>24</v>
      </c>
      <c r="F367" s="3" t="s">
        <v>482</v>
      </c>
      <c r="G367" s="3" t="s">
        <v>474</v>
      </c>
      <c r="H367" s="3">
        <v>0</v>
      </c>
      <c r="I367" s="3" t="s">
        <v>483</v>
      </c>
      <c r="J367" s="3" t="s">
        <v>483</v>
      </c>
      <c r="K367" s="3" t="s">
        <v>23</v>
      </c>
      <c r="L367" s="149" t="s">
        <v>23</v>
      </c>
      <c r="M367" s="3" t="s">
        <v>484</v>
      </c>
      <c r="N367" s="149">
        <v>0</v>
      </c>
      <c r="O367" s="149">
        <v>0</v>
      </c>
      <c r="Q367" s="3">
        <v>0</v>
      </c>
      <c r="V367" s="149">
        <v>0</v>
      </c>
      <c r="W367" s="149">
        <v>0</v>
      </c>
      <c r="X367" s="149">
        <v>0</v>
      </c>
      <c r="Y367" s="149">
        <v>0</v>
      </c>
      <c r="AB367" s="152">
        <v>0</v>
      </c>
      <c r="AC367" s="152">
        <v>0</v>
      </c>
      <c r="AD367" s="152">
        <v>0</v>
      </c>
      <c r="AE367" s="152">
        <v>0</v>
      </c>
      <c r="AF367" s="152">
        <v>0</v>
      </c>
      <c r="AK367" s="3" t="s">
        <v>25</v>
      </c>
      <c r="AL367" s="3" t="s">
        <v>1297</v>
      </c>
      <c r="AM367" s="3" t="s">
        <v>475</v>
      </c>
    </row>
    <row r="368" spans="1:39" x14ac:dyDescent="0.25">
      <c r="A368" s="3">
        <v>20231231</v>
      </c>
      <c r="B368" s="3" t="s">
        <v>1298</v>
      </c>
      <c r="C368" s="3" t="s">
        <v>1299</v>
      </c>
      <c r="D368" s="149">
        <v>469229.7</v>
      </c>
      <c r="E368" s="3" t="s">
        <v>24</v>
      </c>
      <c r="F368" s="3" t="s">
        <v>482</v>
      </c>
      <c r="G368" s="3" t="s">
        <v>474</v>
      </c>
      <c r="H368" s="3">
        <v>0</v>
      </c>
      <c r="I368" s="3" t="s">
        <v>483</v>
      </c>
      <c r="J368" s="3" t="s">
        <v>483</v>
      </c>
      <c r="K368" s="3" t="s">
        <v>23</v>
      </c>
      <c r="L368" s="149" t="s">
        <v>23</v>
      </c>
      <c r="M368" s="3" t="s">
        <v>484</v>
      </c>
      <c r="N368" s="149">
        <v>0</v>
      </c>
      <c r="O368" s="149">
        <v>0</v>
      </c>
      <c r="Q368" s="3">
        <v>0</v>
      </c>
      <c r="V368" s="149">
        <v>0</v>
      </c>
      <c r="W368" s="149">
        <v>0</v>
      </c>
      <c r="X368" s="149">
        <v>0</v>
      </c>
      <c r="Y368" s="149">
        <v>0</v>
      </c>
      <c r="AB368" s="152">
        <v>0</v>
      </c>
      <c r="AC368" s="152">
        <v>0</v>
      </c>
      <c r="AD368" s="152">
        <v>0</v>
      </c>
      <c r="AE368" s="152">
        <v>0</v>
      </c>
      <c r="AF368" s="152">
        <v>0</v>
      </c>
      <c r="AK368" s="3" t="s">
        <v>475</v>
      </c>
      <c r="AL368" s="3" t="s">
        <v>475</v>
      </c>
      <c r="AM368" s="3" t="s">
        <v>475</v>
      </c>
    </row>
    <row r="369" spans="1:39" x14ac:dyDescent="0.25">
      <c r="A369" s="3">
        <v>20231231</v>
      </c>
      <c r="B369" s="3" t="s">
        <v>1300</v>
      </c>
      <c r="C369" s="3" t="s">
        <v>1301</v>
      </c>
      <c r="D369" s="149">
        <v>41974.64</v>
      </c>
      <c r="E369" s="3" t="s">
        <v>23</v>
      </c>
      <c r="F369" s="3" t="s">
        <v>500</v>
      </c>
      <c r="G369" s="3" t="s">
        <v>474</v>
      </c>
      <c r="H369" s="3">
        <v>0</v>
      </c>
      <c r="I369" s="3" t="s">
        <v>500</v>
      </c>
      <c r="J369" s="3">
        <v>0</v>
      </c>
      <c r="K369" s="3" t="s">
        <v>23</v>
      </c>
      <c r="L369" s="149" t="s">
        <v>23</v>
      </c>
      <c r="M369" s="3" t="s">
        <v>475</v>
      </c>
      <c r="N369" s="149" t="s">
        <v>475</v>
      </c>
      <c r="O369" s="149" t="s">
        <v>475</v>
      </c>
      <c r="Q369" s="3" t="s">
        <v>475</v>
      </c>
      <c r="V369" s="149" t="s">
        <v>475</v>
      </c>
      <c r="W369" s="149" t="s">
        <v>475</v>
      </c>
      <c r="X369" s="149" t="s">
        <v>475</v>
      </c>
      <c r="Y369" s="149" t="s">
        <v>475</v>
      </c>
      <c r="AB369" s="152">
        <v>0</v>
      </c>
      <c r="AC369" s="152">
        <v>0</v>
      </c>
      <c r="AD369" s="152">
        <v>0</v>
      </c>
      <c r="AE369" s="152">
        <v>0</v>
      </c>
      <c r="AF369" s="152">
        <v>0</v>
      </c>
      <c r="AK369" s="3" t="s">
        <v>475</v>
      </c>
      <c r="AL369" s="3" t="s">
        <v>475</v>
      </c>
      <c r="AM369" s="3" t="s">
        <v>475</v>
      </c>
    </row>
    <row r="370" spans="1:39" x14ac:dyDescent="0.25">
      <c r="A370" s="3">
        <v>20231231</v>
      </c>
      <c r="B370" s="3" t="s">
        <v>1302</v>
      </c>
      <c r="C370" s="3" t="s">
        <v>1303</v>
      </c>
      <c r="D370" s="149">
        <v>7974788.9199999999</v>
      </c>
      <c r="E370" s="3" t="s">
        <v>24</v>
      </c>
      <c r="F370" s="3" t="s">
        <v>473</v>
      </c>
      <c r="G370" s="3" t="s">
        <v>474</v>
      </c>
      <c r="H370" s="3">
        <v>0</v>
      </c>
      <c r="I370" s="3" t="s">
        <v>473</v>
      </c>
      <c r="J370" s="3" t="s">
        <v>473</v>
      </c>
      <c r="K370" s="3" t="s">
        <v>23</v>
      </c>
      <c r="L370" s="149" t="s">
        <v>23</v>
      </c>
      <c r="M370" s="3" t="s">
        <v>475</v>
      </c>
      <c r="N370" s="149" t="s">
        <v>475</v>
      </c>
      <c r="O370" s="149" t="s">
        <v>475</v>
      </c>
      <c r="Q370" s="3" t="s">
        <v>475</v>
      </c>
      <c r="V370" s="149" t="s">
        <v>475</v>
      </c>
      <c r="W370" s="149" t="s">
        <v>475</v>
      </c>
      <c r="X370" s="149" t="s">
        <v>475</v>
      </c>
      <c r="Y370" s="149" t="s">
        <v>475</v>
      </c>
      <c r="AB370" s="152">
        <v>0</v>
      </c>
      <c r="AC370" s="152">
        <v>0</v>
      </c>
      <c r="AD370" s="152">
        <v>0</v>
      </c>
      <c r="AE370" s="152">
        <v>0</v>
      </c>
      <c r="AF370" s="152">
        <v>0</v>
      </c>
      <c r="AK370" s="3" t="s">
        <v>475</v>
      </c>
      <c r="AL370" s="3" t="s">
        <v>475</v>
      </c>
      <c r="AM370" s="3" t="s">
        <v>475</v>
      </c>
    </row>
    <row r="371" spans="1:39" x14ac:dyDescent="0.25">
      <c r="A371" s="3">
        <v>20231231</v>
      </c>
      <c r="B371" s="3" t="s">
        <v>1304</v>
      </c>
      <c r="C371" s="3" t="s">
        <v>1305</v>
      </c>
      <c r="D371" s="149">
        <v>302216.64</v>
      </c>
      <c r="E371" s="3" t="s">
        <v>23</v>
      </c>
      <c r="F371" s="3" t="s">
        <v>500</v>
      </c>
      <c r="G371" s="3" t="s">
        <v>474</v>
      </c>
      <c r="H371" s="3">
        <v>0</v>
      </c>
      <c r="I371" s="3" t="s">
        <v>500</v>
      </c>
      <c r="J371" s="3">
        <v>0</v>
      </c>
      <c r="K371" s="3" t="s">
        <v>23</v>
      </c>
      <c r="L371" s="149" t="s">
        <v>23</v>
      </c>
      <c r="M371" s="3" t="s">
        <v>475</v>
      </c>
      <c r="N371" s="149" t="s">
        <v>475</v>
      </c>
      <c r="O371" s="149" t="s">
        <v>475</v>
      </c>
      <c r="Q371" s="3" t="s">
        <v>475</v>
      </c>
      <c r="V371" s="149" t="s">
        <v>475</v>
      </c>
      <c r="W371" s="149" t="s">
        <v>475</v>
      </c>
      <c r="X371" s="149" t="s">
        <v>475</v>
      </c>
      <c r="Y371" s="149" t="s">
        <v>475</v>
      </c>
      <c r="AB371" s="152">
        <v>0</v>
      </c>
      <c r="AC371" s="152">
        <v>0</v>
      </c>
      <c r="AD371" s="152">
        <v>0</v>
      </c>
      <c r="AE371" s="152">
        <v>0</v>
      </c>
      <c r="AF371" s="152">
        <v>0</v>
      </c>
      <c r="AK371" s="3" t="s">
        <v>475</v>
      </c>
      <c r="AL371" s="3" t="s">
        <v>475</v>
      </c>
      <c r="AM371" s="3" t="s">
        <v>475</v>
      </c>
    </row>
    <row r="372" spans="1:39" x14ac:dyDescent="0.25">
      <c r="A372" s="3">
        <v>20231231</v>
      </c>
      <c r="B372" s="3" t="s">
        <v>1306</v>
      </c>
      <c r="C372" s="3" t="s">
        <v>1307</v>
      </c>
      <c r="D372" s="149">
        <v>9958627.8399999999</v>
      </c>
      <c r="E372" s="3" t="s">
        <v>24</v>
      </c>
      <c r="F372" s="3" t="s">
        <v>473</v>
      </c>
      <c r="G372" s="3" t="s">
        <v>474</v>
      </c>
      <c r="H372" s="3">
        <v>0</v>
      </c>
      <c r="I372" s="3" t="s">
        <v>473</v>
      </c>
      <c r="J372" s="3" t="s">
        <v>473</v>
      </c>
      <c r="K372" s="3" t="s">
        <v>23</v>
      </c>
      <c r="L372" s="149" t="s">
        <v>23</v>
      </c>
      <c r="M372" s="3" t="s">
        <v>475</v>
      </c>
      <c r="N372" s="149" t="s">
        <v>475</v>
      </c>
      <c r="O372" s="149" t="s">
        <v>475</v>
      </c>
      <c r="Q372" s="3" t="s">
        <v>475</v>
      </c>
      <c r="V372" s="149" t="s">
        <v>475</v>
      </c>
      <c r="W372" s="149" t="s">
        <v>475</v>
      </c>
      <c r="X372" s="149" t="s">
        <v>475</v>
      </c>
      <c r="Y372" s="149" t="s">
        <v>475</v>
      </c>
      <c r="AB372" s="152">
        <v>0</v>
      </c>
      <c r="AC372" s="152">
        <v>0</v>
      </c>
      <c r="AD372" s="152">
        <v>0</v>
      </c>
      <c r="AE372" s="152">
        <v>0</v>
      </c>
      <c r="AF372" s="152">
        <v>0</v>
      </c>
      <c r="AK372" s="3" t="s">
        <v>475</v>
      </c>
      <c r="AL372" s="3" t="s">
        <v>475</v>
      </c>
      <c r="AM372" s="3" t="s">
        <v>475</v>
      </c>
    </row>
    <row r="373" spans="1:39" x14ac:dyDescent="0.25">
      <c r="A373" s="3">
        <v>20231231</v>
      </c>
      <c r="B373" s="3" t="s">
        <v>1308</v>
      </c>
      <c r="C373" s="3" t="s">
        <v>1309</v>
      </c>
      <c r="D373" s="149">
        <v>379773.24</v>
      </c>
      <c r="E373" s="3" t="s">
        <v>24</v>
      </c>
      <c r="F373" s="3" t="s">
        <v>473</v>
      </c>
      <c r="G373" s="3" t="s">
        <v>474</v>
      </c>
      <c r="H373" s="3">
        <v>0</v>
      </c>
      <c r="I373" s="3" t="s">
        <v>473</v>
      </c>
      <c r="J373" s="3" t="s">
        <v>473</v>
      </c>
      <c r="K373" s="3" t="s">
        <v>23</v>
      </c>
      <c r="L373" s="149" t="s">
        <v>23</v>
      </c>
      <c r="M373" s="3" t="s">
        <v>475</v>
      </c>
      <c r="N373" s="149" t="s">
        <v>475</v>
      </c>
      <c r="O373" s="149" t="s">
        <v>475</v>
      </c>
      <c r="Q373" s="3" t="s">
        <v>475</v>
      </c>
      <c r="V373" s="149" t="s">
        <v>475</v>
      </c>
      <c r="W373" s="149" t="s">
        <v>475</v>
      </c>
      <c r="X373" s="149" t="s">
        <v>475</v>
      </c>
      <c r="Y373" s="149" t="s">
        <v>475</v>
      </c>
      <c r="AB373" s="152">
        <v>0</v>
      </c>
      <c r="AC373" s="152">
        <v>0</v>
      </c>
      <c r="AD373" s="152">
        <v>0</v>
      </c>
      <c r="AE373" s="152">
        <v>0</v>
      </c>
      <c r="AF373" s="152">
        <v>0</v>
      </c>
      <c r="AK373" s="3" t="s">
        <v>475</v>
      </c>
      <c r="AL373" s="3" t="s">
        <v>475</v>
      </c>
      <c r="AM373" s="3" t="s">
        <v>475</v>
      </c>
    </row>
    <row r="374" spans="1:39" x14ac:dyDescent="0.25">
      <c r="A374" s="3">
        <v>20231231</v>
      </c>
      <c r="B374" s="3" t="s">
        <v>1310</v>
      </c>
      <c r="C374" s="3" t="s">
        <v>1311</v>
      </c>
      <c r="D374" s="149">
        <v>10262872.280000001</v>
      </c>
      <c r="E374" s="3" t="s">
        <v>24</v>
      </c>
      <c r="F374" s="3" t="s">
        <v>473</v>
      </c>
      <c r="G374" s="3" t="s">
        <v>474</v>
      </c>
      <c r="H374" s="3">
        <v>0</v>
      </c>
      <c r="I374" s="3" t="s">
        <v>473</v>
      </c>
      <c r="J374" s="3" t="s">
        <v>473</v>
      </c>
      <c r="K374" s="3" t="s">
        <v>23</v>
      </c>
      <c r="L374" s="149" t="s">
        <v>23</v>
      </c>
      <c r="M374" s="3" t="s">
        <v>475</v>
      </c>
      <c r="N374" s="149" t="s">
        <v>475</v>
      </c>
      <c r="O374" s="149" t="s">
        <v>475</v>
      </c>
      <c r="Q374" s="3" t="s">
        <v>475</v>
      </c>
      <c r="V374" s="149" t="s">
        <v>475</v>
      </c>
      <c r="W374" s="149" t="s">
        <v>475</v>
      </c>
      <c r="X374" s="149" t="s">
        <v>475</v>
      </c>
      <c r="Y374" s="149" t="s">
        <v>475</v>
      </c>
      <c r="AB374" s="152">
        <v>0</v>
      </c>
      <c r="AC374" s="152">
        <v>0</v>
      </c>
      <c r="AD374" s="152">
        <v>0</v>
      </c>
      <c r="AE374" s="152">
        <v>0</v>
      </c>
      <c r="AF374" s="152">
        <v>0</v>
      </c>
      <c r="AK374" s="3" t="s">
        <v>475</v>
      </c>
      <c r="AL374" s="3" t="s">
        <v>475</v>
      </c>
      <c r="AM374" s="3" t="s">
        <v>475</v>
      </c>
    </row>
    <row r="375" spans="1:39" x14ac:dyDescent="0.25">
      <c r="A375" s="3">
        <v>20231231</v>
      </c>
      <c r="B375" s="3" t="s">
        <v>1312</v>
      </c>
      <c r="C375" s="3" t="s">
        <v>1313</v>
      </c>
      <c r="D375" s="149">
        <v>22102207.880000003</v>
      </c>
      <c r="E375" s="3" t="s">
        <v>23</v>
      </c>
      <c r="F375" s="3" t="s">
        <v>500</v>
      </c>
      <c r="G375" s="3" t="s">
        <v>504</v>
      </c>
      <c r="H375" s="3">
        <v>1</v>
      </c>
      <c r="I375" s="3" t="s">
        <v>500</v>
      </c>
      <c r="J375" s="3">
        <v>0</v>
      </c>
      <c r="K375" s="3" t="s">
        <v>24</v>
      </c>
      <c r="L375" s="149" t="s">
        <v>23</v>
      </c>
      <c r="M375" s="3" t="s">
        <v>475</v>
      </c>
      <c r="N375" s="149" t="s">
        <v>475</v>
      </c>
      <c r="O375" s="149" t="s">
        <v>475</v>
      </c>
      <c r="Q375" s="3" t="s">
        <v>475</v>
      </c>
      <c r="V375" s="149" t="s">
        <v>475</v>
      </c>
      <c r="W375" s="149" t="s">
        <v>475</v>
      </c>
      <c r="X375" s="149" t="s">
        <v>475</v>
      </c>
      <c r="Y375" s="149" t="s">
        <v>475</v>
      </c>
      <c r="AB375" s="152">
        <v>0</v>
      </c>
      <c r="AC375" s="152">
        <v>0</v>
      </c>
      <c r="AD375" s="152">
        <v>0</v>
      </c>
      <c r="AE375" s="152">
        <v>0</v>
      </c>
      <c r="AF375" s="152">
        <v>0</v>
      </c>
      <c r="AK375" s="3" t="s">
        <v>475</v>
      </c>
      <c r="AL375" s="3" t="s">
        <v>475</v>
      </c>
      <c r="AM375" s="3" t="s">
        <v>475</v>
      </c>
    </row>
    <row r="376" spans="1:39" x14ac:dyDescent="0.25">
      <c r="A376" s="3">
        <v>20231231</v>
      </c>
      <c r="B376" s="3" t="s">
        <v>1314</v>
      </c>
      <c r="C376" s="3" t="s">
        <v>1315</v>
      </c>
      <c r="D376" s="149">
        <v>8780823.040000001</v>
      </c>
      <c r="E376" s="3" t="s">
        <v>24</v>
      </c>
      <c r="F376" s="3" t="s">
        <v>473</v>
      </c>
      <c r="G376" s="3" t="s">
        <v>474</v>
      </c>
      <c r="H376" s="3">
        <v>0</v>
      </c>
      <c r="I376" s="3" t="s">
        <v>473</v>
      </c>
      <c r="J376" s="3" t="s">
        <v>473</v>
      </c>
      <c r="K376" s="3" t="s">
        <v>23</v>
      </c>
      <c r="L376" s="149" t="s">
        <v>23</v>
      </c>
      <c r="M376" s="3" t="s">
        <v>475</v>
      </c>
      <c r="N376" s="149" t="s">
        <v>475</v>
      </c>
      <c r="O376" s="149" t="s">
        <v>475</v>
      </c>
      <c r="Q376" s="3" t="s">
        <v>475</v>
      </c>
      <c r="V376" s="149" t="s">
        <v>475</v>
      </c>
      <c r="W376" s="149" t="s">
        <v>475</v>
      </c>
      <c r="X376" s="149" t="s">
        <v>475</v>
      </c>
      <c r="Y376" s="149" t="s">
        <v>475</v>
      </c>
      <c r="AB376" s="152">
        <v>0</v>
      </c>
      <c r="AC376" s="152">
        <v>0</v>
      </c>
      <c r="AD376" s="152">
        <v>0</v>
      </c>
      <c r="AE376" s="152">
        <v>0</v>
      </c>
      <c r="AF376" s="152">
        <v>0</v>
      </c>
      <c r="AK376" s="3" t="s">
        <v>475</v>
      </c>
      <c r="AL376" s="3" t="s">
        <v>475</v>
      </c>
      <c r="AM376" s="3" t="s">
        <v>475</v>
      </c>
    </row>
    <row r="377" spans="1:39" x14ac:dyDescent="0.25">
      <c r="A377" s="3">
        <v>20231231</v>
      </c>
      <c r="B377" s="3" t="s">
        <v>1316</v>
      </c>
      <c r="C377" s="3" t="s">
        <v>1317</v>
      </c>
      <c r="D377" s="149">
        <v>1206691.2</v>
      </c>
      <c r="E377" s="3" t="s">
        <v>24</v>
      </c>
      <c r="F377" s="3" t="s">
        <v>473</v>
      </c>
      <c r="G377" s="3" t="s">
        <v>474</v>
      </c>
      <c r="H377" s="3">
        <v>0</v>
      </c>
      <c r="I377" s="3" t="s">
        <v>473</v>
      </c>
      <c r="J377" s="3" t="s">
        <v>473</v>
      </c>
      <c r="K377" s="3" t="s">
        <v>23</v>
      </c>
      <c r="L377" s="149" t="s">
        <v>23</v>
      </c>
      <c r="M377" s="3" t="s">
        <v>475</v>
      </c>
      <c r="N377" s="149" t="s">
        <v>475</v>
      </c>
      <c r="O377" s="149" t="s">
        <v>475</v>
      </c>
      <c r="Q377" s="3" t="s">
        <v>475</v>
      </c>
      <c r="V377" s="149" t="s">
        <v>475</v>
      </c>
      <c r="W377" s="149" t="s">
        <v>475</v>
      </c>
      <c r="X377" s="149" t="s">
        <v>475</v>
      </c>
      <c r="Y377" s="149" t="s">
        <v>475</v>
      </c>
      <c r="AB377" s="152">
        <v>0</v>
      </c>
      <c r="AC377" s="152">
        <v>0</v>
      </c>
      <c r="AD377" s="152">
        <v>0</v>
      </c>
      <c r="AE377" s="152">
        <v>0</v>
      </c>
      <c r="AF377" s="152">
        <v>0</v>
      </c>
      <c r="AK377" s="3" t="s">
        <v>475</v>
      </c>
      <c r="AL377" s="3" t="s">
        <v>475</v>
      </c>
      <c r="AM377" s="3" t="s">
        <v>475</v>
      </c>
    </row>
    <row r="378" spans="1:39" x14ac:dyDescent="0.25">
      <c r="A378" s="3">
        <v>20231231</v>
      </c>
      <c r="B378" s="3" t="s">
        <v>1318</v>
      </c>
      <c r="C378" s="3" t="s">
        <v>1319</v>
      </c>
      <c r="D378" s="149">
        <v>189754.36</v>
      </c>
      <c r="E378" s="3" t="s">
        <v>24</v>
      </c>
      <c r="F378" s="3" t="s">
        <v>482</v>
      </c>
      <c r="G378" s="3" t="s">
        <v>474</v>
      </c>
      <c r="H378" s="3">
        <v>0</v>
      </c>
      <c r="I378" s="3" t="s">
        <v>483</v>
      </c>
      <c r="J378" s="3" t="s">
        <v>483</v>
      </c>
      <c r="K378" s="3" t="s">
        <v>23</v>
      </c>
      <c r="L378" s="149" t="s">
        <v>23</v>
      </c>
      <c r="M378" s="3" t="s">
        <v>484</v>
      </c>
      <c r="N378" s="149">
        <v>0</v>
      </c>
      <c r="O378" s="149">
        <v>0</v>
      </c>
      <c r="Q378" s="3">
        <v>0</v>
      </c>
      <c r="V378" s="149">
        <v>0</v>
      </c>
      <c r="W378" s="149">
        <v>0</v>
      </c>
      <c r="X378" s="149">
        <v>0</v>
      </c>
      <c r="Y378" s="149">
        <v>0</v>
      </c>
      <c r="AB378" s="152">
        <v>0</v>
      </c>
      <c r="AC378" s="152">
        <v>0</v>
      </c>
      <c r="AD378" s="152">
        <v>0</v>
      </c>
      <c r="AE378" s="152">
        <v>0</v>
      </c>
      <c r="AF378" s="152">
        <v>0</v>
      </c>
      <c r="AK378" s="3" t="s">
        <v>25</v>
      </c>
      <c r="AL378" s="3" t="s">
        <v>1320</v>
      </c>
      <c r="AM378" s="3" t="s">
        <v>475</v>
      </c>
    </row>
    <row r="379" spans="1:39" x14ac:dyDescent="0.25">
      <c r="A379" s="3">
        <v>20231231</v>
      </c>
      <c r="B379" s="3" t="s">
        <v>1321</v>
      </c>
      <c r="C379" s="3" t="s">
        <v>1322</v>
      </c>
      <c r="D379" s="149">
        <v>221771.6</v>
      </c>
      <c r="E379" s="3" t="s">
        <v>24</v>
      </c>
      <c r="F379" s="3" t="s">
        <v>482</v>
      </c>
      <c r="G379" s="3" t="s">
        <v>474</v>
      </c>
      <c r="H379" s="3">
        <v>0</v>
      </c>
      <c r="I379" s="3" t="s">
        <v>483</v>
      </c>
      <c r="J379" s="3" t="s">
        <v>483</v>
      </c>
      <c r="K379" s="3" t="s">
        <v>23</v>
      </c>
      <c r="L379" s="149" t="s">
        <v>23</v>
      </c>
      <c r="M379" s="3" t="s">
        <v>487</v>
      </c>
      <c r="N379" s="149">
        <v>0.54</v>
      </c>
      <c r="O379" s="149">
        <v>0.54</v>
      </c>
      <c r="Q379" s="3">
        <v>0.27</v>
      </c>
      <c r="S379" s="3">
        <v>1</v>
      </c>
      <c r="V379" s="149">
        <v>0</v>
      </c>
      <c r="W379" s="149">
        <v>0</v>
      </c>
      <c r="X379" s="149">
        <v>0</v>
      </c>
      <c r="Y379" s="149">
        <v>0</v>
      </c>
      <c r="AB379" s="152">
        <v>119756.664</v>
      </c>
      <c r="AC379" s="152">
        <v>59878.332000000002</v>
      </c>
      <c r="AD379" s="152">
        <v>0</v>
      </c>
      <c r="AE379" s="152">
        <v>0</v>
      </c>
      <c r="AF379" s="152">
        <v>0</v>
      </c>
      <c r="AK379" s="3" t="s">
        <v>25</v>
      </c>
      <c r="AL379" s="3" t="s">
        <v>1323</v>
      </c>
      <c r="AM379" s="3" t="s">
        <v>475</v>
      </c>
    </row>
    <row r="380" spans="1:39" x14ac:dyDescent="0.25">
      <c r="A380" s="3">
        <v>20231231</v>
      </c>
      <c r="B380" s="3" t="s">
        <v>1324</v>
      </c>
      <c r="C380" s="3" t="s">
        <v>1325</v>
      </c>
      <c r="D380" s="149">
        <v>342679.54</v>
      </c>
      <c r="E380" s="3" t="s">
        <v>24</v>
      </c>
      <c r="F380" s="3" t="s">
        <v>482</v>
      </c>
      <c r="G380" s="3" t="s">
        <v>474</v>
      </c>
      <c r="H380" s="3">
        <v>0</v>
      </c>
      <c r="I380" s="3" t="s">
        <v>483</v>
      </c>
      <c r="J380" s="3" t="s">
        <v>483</v>
      </c>
      <c r="K380" s="3" t="s">
        <v>23</v>
      </c>
      <c r="L380" s="149" t="s">
        <v>23</v>
      </c>
      <c r="M380" s="3" t="s">
        <v>487</v>
      </c>
      <c r="N380" s="149">
        <v>7.0000000000000007E-2</v>
      </c>
      <c r="O380" s="149">
        <v>0</v>
      </c>
      <c r="Q380" s="3">
        <v>0.02</v>
      </c>
      <c r="V380" s="149">
        <v>0</v>
      </c>
      <c r="W380" s="149">
        <v>0.02</v>
      </c>
      <c r="X380" s="149">
        <v>0</v>
      </c>
      <c r="Y380" s="149">
        <v>0</v>
      </c>
      <c r="AB380" s="152">
        <v>0</v>
      </c>
      <c r="AC380" s="152">
        <v>6853.5907999999999</v>
      </c>
      <c r="AD380" s="152">
        <v>0</v>
      </c>
      <c r="AE380" s="152">
        <v>0</v>
      </c>
      <c r="AF380" s="152">
        <v>0</v>
      </c>
      <c r="AK380" s="3" t="s">
        <v>475</v>
      </c>
      <c r="AL380" s="3" t="s">
        <v>475</v>
      </c>
      <c r="AM380" s="3" t="s">
        <v>475</v>
      </c>
    </row>
    <row r="381" spans="1:39" x14ac:dyDescent="0.25">
      <c r="A381" s="3">
        <v>20231231</v>
      </c>
      <c r="B381" s="3" t="s">
        <v>1326</v>
      </c>
      <c r="C381" s="3" t="s">
        <v>1327</v>
      </c>
      <c r="D381" s="149">
        <v>249553.52000000002</v>
      </c>
      <c r="E381" s="3" t="s">
        <v>24</v>
      </c>
      <c r="F381" s="3" t="s">
        <v>473</v>
      </c>
      <c r="G381" s="3" t="s">
        <v>474</v>
      </c>
      <c r="H381" s="3">
        <v>0</v>
      </c>
      <c r="I381" s="3" t="s">
        <v>473</v>
      </c>
      <c r="J381" s="3" t="s">
        <v>473</v>
      </c>
      <c r="K381" s="3" t="s">
        <v>23</v>
      </c>
      <c r="L381" s="149" t="s">
        <v>23</v>
      </c>
      <c r="M381" s="3" t="s">
        <v>475</v>
      </c>
      <c r="N381" s="149" t="s">
        <v>475</v>
      </c>
      <c r="O381" s="149" t="s">
        <v>475</v>
      </c>
      <c r="Q381" s="3" t="s">
        <v>475</v>
      </c>
      <c r="V381" s="149" t="s">
        <v>475</v>
      </c>
      <c r="W381" s="149" t="s">
        <v>475</v>
      </c>
      <c r="X381" s="149" t="s">
        <v>475</v>
      </c>
      <c r="Y381" s="149" t="s">
        <v>475</v>
      </c>
      <c r="AB381" s="152">
        <v>0</v>
      </c>
      <c r="AC381" s="152">
        <v>0</v>
      </c>
      <c r="AD381" s="152">
        <v>0</v>
      </c>
      <c r="AE381" s="152">
        <v>0</v>
      </c>
      <c r="AF381" s="152">
        <v>0</v>
      </c>
      <c r="AK381" s="3" t="s">
        <v>475</v>
      </c>
      <c r="AL381" s="3" t="s">
        <v>475</v>
      </c>
      <c r="AM381" s="3" t="s">
        <v>475</v>
      </c>
    </row>
    <row r="382" spans="1:39" x14ac:dyDescent="0.25">
      <c r="A382" s="3">
        <v>20231231</v>
      </c>
      <c r="B382" s="3" t="s">
        <v>1328</v>
      </c>
      <c r="C382" s="3" t="s">
        <v>1329</v>
      </c>
      <c r="D382" s="149">
        <v>993449.02</v>
      </c>
      <c r="E382" s="3" t="s">
        <v>24</v>
      </c>
      <c r="F382" s="3" t="s">
        <v>482</v>
      </c>
      <c r="G382" s="3" t="s">
        <v>474</v>
      </c>
      <c r="H382" s="3">
        <v>0</v>
      </c>
      <c r="I382" s="3" t="s">
        <v>483</v>
      </c>
      <c r="J382" s="3" t="s">
        <v>483</v>
      </c>
      <c r="K382" s="3" t="s">
        <v>23</v>
      </c>
      <c r="L382" s="149" t="s">
        <v>23</v>
      </c>
      <c r="M382" s="3" t="s">
        <v>487</v>
      </c>
      <c r="N382" s="149">
        <v>0.626</v>
      </c>
      <c r="O382" s="149">
        <v>0.626</v>
      </c>
      <c r="Q382" s="3">
        <v>0.252</v>
      </c>
      <c r="S382" s="3">
        <v>1</v>
      </c>
      <c r="V382" s="149">
        <v>0</v>
      </c>
      <c r="W382" s="149">
        <v>0</v>
      </c>
      <c r="X382" s="149">
        <v>0</v>
      </c>
      <c r="Y382" s="149">
        <v>0</v>
      </c>
      <c r="AB382" s="152">
        <v>621899.08652000001</v>
      </c>
      <c r="AC382" s="152">
        <v>250349.15304</v>
      </c>
      <c r="AD382" s="152">
        <v>0</v>
      </c>
      <c r="AE382" s="152">
        <v>0</v>
      </c>
      <c r="AF382" s="152">
        <v>0</v>
      </c>
      <c r="AK382" s="3" t="s">
        <v>475</v>
      </c>
      <c r="AL382" s="3" t="s">
        <v>475</v>
      </c>
      <c r="AM382" s="3" t="s">
        <v>475</v>
      </c>
    </row>
    <row r="383" spans="1:39" x14ac:dyDescent="0.25">
      <c r="A383" s="3">
        <v>20231231</v>
      </c>
      <c r="B383" s="3" t="s">
        <v>1330</v>
      </c>
      <c r="C383" s="3" t="s">
        <v>1331</v>
      </c>
      <c r="D383" s="149">
        <v>1013189.28</v>
      </c>
      <c r="E383" s="3" t="s">
        <v>24</v>
      </c>
      <c r="F383" s="3" t="s">
        <v>473</v>
      </c>
      <c r="G383" s="3" t="s">
        <v>474</v>
      </c>
      <c r="H383" s="3">
        <v>0</v>
      </c>
      <c r="I383" s="3" t="s">
        <v>473</v>
      </c>
      <c r="J383" s="3" t="s">
        <v>473</v>
      </c>
      <c r="K383" s="3" t="s">
        <v>23</v>
      </c>
      <c r="L383" s="149" t="s">
        <v>23</v>
      </c>
      <c r="M383" s="3" t="s">
        <v>475</v>
      </c>
      <c r="N383" s="149" t="s">
        <v>475</v>
      </c>
      <c r="O383" s="149" t="s">
        <v>475</v>
      </c>
      <c r="Q383" s="3" t="s">
        <v>475</v>
      </c>
      <c r="V383" s="149" t="s">
        <v>475</v>
      </c>
      <c r="W383" s="149" t="s">
        <v>475</v>
      </c>
      <c r="X383" s="149" t="s">
        <v>475</v>
      </c>
      <c r="Y383" s="149" t="s">
        <v>475</v>
      </c>
      <c r="AB383" s="152">
        <v>0</v>
      </c>
      <c r="AC383" s="152">
        <v>0</v>
      </c>
      <c r="AD383" s="152">
        <v>0</v>
      </c>
      <c r="AE383" s="152">
        <v>0</v>
      </c>
      <c r="AF383" s="152">
        <v>0</v>
      </c>
      <c r="AK383" s="3" t="s">
        <v>475</v>
      </c>
      <c r="AL383" s="3" t="s">
        <v>475</v>
      </c>
      <c r="AM383" s="3" t="s">
        <v>475</v>
      </c>
    </row>
    <row r="384" spans="1:39" x14ac:dyDescent="0.25">
      <c r="A384" s="3">
        <v>20231231</v>
      </c>
      <c r="B384" s="3" t="s">
        <v>1332</v>
      </c>
      <c r="C384" s="3" t="s">
        <v>1333</v>
      </c>
      <c r="D384" s="149">
        <v>515045.04000000004</v>
      </c>
      <c r="E384" s="3" t="s">
        <v>23</v>
      </c>
      <c r="F384" s="3" t="s">
        <v>500</v>
      </c>
      <c r="G384" s="3" t="s">
        <v>504</v>
      </c>
      <c r="H384" s="3">
        <v>1</v>
      </c>
      <c r="I384" s="3" t="s">
        <v>500</v>
      </c>
      <c r="J384" s="3" t="s">
        <v>506</v>
      </c>
      <c r="K384" s="3" t="s">
        <v>24</v>
      </c>
      <c r="L384" s="149" t="s">
        <v>23</v>
      </c>
      <c r="M384" s="3" t="s">
        <v>475</v>
      </c>
      <c r="N384" s="149" t="s">
        <v>475</v>
      </c>
      <c r="O384" s="149" t="s">
        <v>475</v>
      </c>
      <c r="Q384" s="3" t="s">
        <v>475</v>
      </c>
      <c r="V384" s="149" t="s">
        <v>475</v>
      </c>
      <c r="W384" s="149" t="s">
        <v>475</v>
      </c>
      <c r="X384" s="149" t="s">
        <v>475</v>
      </c>
      <c r="Y384" s="149" t="s">
        <v>475</v>
      </c>
      <c r="AB384" s="152">
        <v>0</v>
      </c>
      <c r="AC384" s="152">
        <v>0</v>
      </c>
      <c r="AD384" s="152">
        <v>0</v>
      </c>
      <c r="AE384" s="152">
        <v>0</v>
      </c>
      <c r="AF384" s="152">
        <v>0</v>
      </c>
      <c r="AK384" s="3" t="s">
        <v>22</v>
      </c>
      <c r="AL384" s="3" t="s">
        <v>571</v>
      </c>
      <c r="AM384" s="3" t="s">
        <v>475</v>
      </c>
    </row>
    <row r="385" spans="1:39" x14ac:dyDescent="0.25">
      <c r="A385" s="3">
        <v>20231231</v>
      </c>
      <c r="B385" s="3" t="s">
        <v>1334</v>
      </c>
      <c r="C385" s="3" t="s">
        <v>1335</v>
      </c>
      <c r="D385" s="149">
        <v>9030856.3200000003</v>
      </c>
      <c r="E385" s="3" t="s">
        <v>23</v>
      </c>
      <c r="F385" s="3" t="s">
        <v>500</v>
      </c>
      <c r="G385" s="3" t="s">
        <v>474</v>
      </c>
      <c r="H385" s="3">
        <v>0</v>
      </c>
      <c r="I385" s="3" t="s">
        <v>500</v>
      </c>
      <c r="J385" s="3" t="s">
        <v>506</v>
      </c>
      <c r="K385" s="3" t="s">
        <v>23</v>
      </c>
      <c r="L385" s="149" t="s">
        <v>23</v>
      </c>
      <c r="M385" s="3" t="s">
        <v>475</v>
      </c>
      <c r="N385" s="149" t="s">
        <v>475</v>
      </c>
      <c r="O385" s="149" t="s">
        <v>475</v>
      </c>
      <c r="Q385" s="3" t="s">
        <v>475</v>
      </c>
      <c r="V385" s="149" t="s">
        <v>475</v>
      </c>
      <c r="W385" s="149" t="s">
        <v>475</v>
      </c>
      <c r="X385" s="149" t="s">
        <v>475</v>
      </c>
      <c r="Y385" s="149" t="s">
        <v>475</v>
      </c>
      <c r="AB385" s="152">
        <v>0</v>
      </c>
      <c r="AC385" s="152">
        <v>0</v>
      </c>
      <c r="AD385" s="152">
        <v>0</v>
      </c>
      <c r="AE385" s="152">
        <v>0</v>
      </c>
      <c r="AF385" s="152">
        <v>0</v>
      </c>
      <c r="AK385" s="3" t="s">
        <v>22</v>
      </c>
      <c r="AL385" s="3" t="s">
        <v>1336</v>
      </c>
      <c r="AM385" s="3" t="s">
        <v>475</v>
      </c>
    </row>
    <row r="386" spans="1:39" x14ac:dyDescent="0.25">
      <c r="A386" s="3">
        <v>20231231</v>
      </c>
      <c r="B386" s="3" t="s">
        <v>1337</v>
      </c>
      <c r="C386" s="3" t="s">
        <v>1338</v>
      </c>
      <c r="D386" s="149">
        <v>2217145.48</v>
      </c>
      <c r="E386" s="3" t="s">
        <v>23</v>
      </c>
      <c r="F386" s="3" t="s">
        <v>500</v>
      </c>
      <c r="G386" s="3" t="s">
        <v>474</v>
      </c>
      <c r="H386" s="3">
        <v>0</v>
      </c>
      <c r="I386" s="3" t="s">
        <v>500</v>
      </c>
      <c r="J386" s="3">
        <v>0</v>
      </c>
      <c r="K386" s="3" t="s">
        <v>23</v>
      </c>
      <c r="L386" s="149" t="s">
        <v>23</v>
      </c>
      <c r="M386" s="3" t="s">
        <v>475</v>
      </c>
      <c r="N386" s="149" t="s">
        <v>475</v>
      </c>
      <c r="O386" s="149" t="s">
        <v>475</v>
      </c>
      <c r="Q386" s="3" t="s">
        <v>475</v>
      </c>
      <c r="V386" s="149" t="s">
        <v>475</v>
      </c>
      <c r="W386" s="149" t="s">
        <v>475</v>
      </c>
      <c r="X386" s="149" t="s">
        <v>475</v>
      </c>
      <c r="Y386" s="149" t="s">
        <v>475</v>
      </c>
      <c r="AB386" s="152">
        <v>0</v>
      </c>
      <c r="AC386" s="152">
        <v>0</v>
      </c>
      <c r="AD386" s="152">
        <v>0</v>
      </c>
      <c r="AE386" s="152">
        <v>0</v>
      </c>
      <c r="AF386" s="152">
        <v>0</v>
      </c>
      <c r="AK386" s="3" t="s">
        <v>475</v>
      </c>
      <c r="AL386" s="3" t="s">
        <v>475</v>
      </c>
      <c r="AM386" s="3" t="s">
        <v>475</v>
      </c>
    </row>
    <row r="387" spans="1:39" x14ac:dyDescent="0.25">
      <c r="A387" s="3">
        <v>20231231</v>
      </c>
      <c r="B387" s="3" t="s">
        <v>1339</v>
      </c>
      <c r="C387" s="3" t="s">
        <v>1340</v>
      </c>
      <c r="D387" s="149">
        <v>810509.92</v>
      </c>
      <c r="E387" s="3" t="s">
        <v>23</v>
      </c>
      <c r="F387" s="3" t="s">
        <v>500</v>
      </c>
      <c r="G387" s="3" t="s">
        <v>474</v>
      </c>
      <c r="H387" s="3">
        <v>0</v>
      </c>
      <c r="I387" s="3" t="s">
        <v>500</v>
      </c>
      <c r="J387" s="3">
        <v>0</v>
      </c>
      <c r="K387" s="3" t="s">
        <v>23</v>
      </c>
      <c r="L387" s="149" t="s">
        <v>23</v>
      </c>
      <c r="M387" s="3" t="s">
        <v>475</v>
      </c>
      <c r="N387" s="149" t="s">
        <v>475</v>
      </c>
      <c r="O387" s="149" t="s">
        <v>475</v>
      </c>
      <c r="Q387" s="3" t="s">
        <v>475</v>
      </c>
      <c r="V387" s="149" t="s">
        <v>475</v>
      </c>
      <c r="W387" s="149" t="s">
        <v>475</v>
      </c>
      <c r="X387" s="149" t="s">
        <v>475</v>
      </c>
      <c r="Y387" s="149" t="s">
        <v>475</v>
      </c>
      <c r="AB387" s="152">
        <v>0</v>
      </c>
      <c r="AC387" s="152">
        <v>0</v>
      </c>
      <c r="AD387" s="152">
        <v>0</v>
      </c>
      <c r="AE387" s="152">
        <v>0</v>
      </c>
      <c r="AF387" s="152">
        <v>0</v>
      </c>
      <c r="AK387" s="3" t="s">
        <v>475</v>
      </c>
      <c r="AL387" s="3" t="s">
        <v>475</v>
      </c>
      <c r="AM387" s="3" t="s">
        <v>475</v>
      </c>
    </row>
    <row r="388" spans="1:39" x14ac:dyDescent="0.25">
      <c r="A388" s="3">
        <v>20231231</v>
      </c>
      <c r="B388" s="3" t="s">
        <v>1341</v>
      </c>
      <c r="C388" s="3" t="s">
        <v>1342</v>
      </c>
      <c r="D388" s="149">
        <v>8162548.8000000007</v>
      </c>
      <c r="E388" s="3" t="s">
        <v>23</v>
      </c>
      <c r="F388" s="3" t="s">
        <v>500</v>
      </c>
      <c r="G388" s="3" t="s">
        <v>504</v>
      </c>
      <c r="H388" s="3">
        <v>1</v>
      </c>
      <c r="I388" s="3" t="s">
        <v>500</v>
      </c>
      <c r="J388" s="3">
        <v>0</v>
      </c>
      <c r="K388" s="3" t="s">
        <v>24</v>
      </c>
      <c r="L388" s="149" t="s">
        <v>23</v>
      </c>
      <c r="M388" s="3" t="s">
        <v>475</v>
      </c>
      <c r="N388" s="149" t="s">
        <v>475</v>
      </c>
      <c r="O388" s="149" t="s">
        <v>475</v>
      </c>
      <c r="Q388" s="3" t="s">
        <v>475</v>
      </c>
      <c r="V388" s="149" t="s">
        <v>475</v>
      </c>
      <c r="W388" s="149" t="s">
        <v>475</v>
      </c>
      <c r="X388" s="149" t="s">
        <v>475</v>
      </c>
      <c r="Y388" s="149" t="s">
        <v>475</v>
      </c>
      <c r="AB388" s="152">
        <v>0</v>
      </c>
      <c r="AC388" s="152">
        <v>0</v>
      </c>
      <c r="AD388" s="152">
        <v>0</v>
      </c>
      <c r="AE388" s="152">
        <v>0</v>
      </c>
      <c r="AF388" s="152">
        <v>0</v>
      </c>
      <c r="AK388" s="3" t="s">
        <v>475</v>
      </c>
      <c r="AL388" s="3" t="s">
        <v>475</v>
      </c>
      <c r="AM388" s="3" t="s">
        <v>475</v>
      </c>
    </row>
    <row r="389" spans="1:39" x14ac:dyDescent="0.25">
      <c r="A389" s="3">
        <v>20231231</v>
      </c>
      <c r="B389" s="3" t="s">
        <v>1343</v>
      </c>
      <c r="C389" s="3" t="s">
        <v>1344</v>
      </c>
      <c r="D389" s="149">
        <v>103480.57</v>
      </c>
      <c r="E389" s="3" t="s">
        <v>24</v>
      </c>
      <c r="F389" s="3" t="s">
        <v>473</v>
      </c>
      <c r="G389" s="3" t="s">
        <v>474</v>
      </c>
      <c r="H389" s="3">
        <v>0</v>
      </c>
      <c r="I389" s="3" t="s">
        <v>473</v>
      </c>
      <c r="J389" s="3" t="s">
        <v>473</v>
      </c>
      <c r="K389" s="3" t="s">
        <v>23</v>
      </c>
      <c r="L389" s="149" t="s">
        <v>23</v>
      </c>
      <c r="M389" s="3" t="s">
        <v>475</v>
      </c>
      <c r="N389" s="149" t="s">
        <v>475</v>
      </c>
      <c r="O389" s="149" t="s">
        <v>475</v>
      </c>
      <c r="Q389" s="3" t="s">
        <v>475</v>
      </c>
      <c r="V389" s="149" t="s">
        <v>475</v>
      </c>
      <c r="W389" s="149" t="s">
        <v>475</v>
      </c>
      <c r="X389" s="149" t="s">
        <v>475</v>
      </c>
      <c r="Y389" s="149" t="s">
        <v>475</v>
      </c>
      <c r="AB389" s="152">
        <v>0</v>
      </c>
      <c r="AC389" s="152">
        <v>0</v>
      </c>
      <c r="AD389" s="152">
        <v>0</v>
      </c>
      <c r="AE389" s="152">
        <v>0</v>
      </c>
      <c r="AF389" s="152">
        <v>0</v>
      </c>
      <c r="AK389" s="3" t="s">
        <v>475</v>
      </c>
      <c r="AL389" s="3" t="s">
        <v>475</v>
      </c>
      <c r="AM389" s="3" t="s">
        <v>475</v>
      </c>
    </row>
    <row r="390" spans="1:39" x14ac:dyDescent="0.25">
      <c r="A390" s="3">
        <v>20231231</v>
      </c>
      <c r="B390" s="3" t="s">
        <v>1345</v>
      </c>
      <c r="C390" s="3" t="s">
        <v>1346</v>
      </c>
      <c r="D390" s="149">
        <v>5601010.0899999999</v>
      </c>
      <c r="E390" s="3" t="s">
        <v>23</v>
      </c>
      <c r="F390" s="3" t="s">
        <v>500</v>
      </c>
      <c r="G390" s="3" t="s">
        <v>504</v>
      </c>
      <c r="H390" s="3">
        <v>1</v>
      </c>
      <c r="I390" s="3" t="s">
        <v>500</v>
      </c>
      <c r="J390" s="3" t="s">
        <v>506</v>
      </c>
      <c r="K390" s="3" t="s">
        <v>24</v>
      </c>
      <c r="L390" s="149" t="s">
        <v>23</v>
      </c>
      <c r="M390" s="3" t="s">
        <v>475</v>
      </c>
      <c r="N390" s="149" t="s">
        <v>475</v>
      </c>
      <c r="O390" s="149" t="s">
        <v>475</v>
      </c>
      <c r="Q390" s="3" t="s">
        <v>475</v>
      </c>
      <c r="V390" s="149" t="s">
        <v>475</v>
      </c>
      <c r="W390" s="149" t="s">
        <v>475</v>
      </c>
      <c r="X390" s="149" t="s">
        <v>475</v>
      </c>
      <c r="Y390" s="149" t="s">
        <v>475</v>
      </c>
      <c r="AB390" s="152">
        <v>0</v>
      </c>
      <c r="AC390" s="152">
        <v>0</v>
      </c>
      <c r="AD390" s="152">
        <v>0</v>
      </c>
      <c r="AE390" s="152">
        <v>0</v>
      </c>
      <c r="AF390" s="152">
        <v>0</v>
      </c>
      <c r="AK390" s="3" t="s">
        <v>22</v>
      </c>
      <c r="AL390" s="3" t="s">
        <v>1037</v>
      </c>
      <c r="AM390" s="3" t="s">
        <v>475</v>
      </c>
    </row>
    <row r="391" spans="1:39" x14ac:dyDescent="0.25">
      <c r="A391" s="3">
        <v>20231231</v>
      </c>
      <c r="B391" s="3" t="s">
        <v>1347</v>
      </c>
      <c r="C391" s="3" t="s">
        <v>1348</v>
      </c>
      <c r="D391" s="149">
        <v>2796663.44</v>
      </c>
      <c r="E391" s="3" t="s">
        <v>24</v>
      </c>
      <c r="F391" s="3" t="s">
        <v>473</v>
      </c>
      <c r="G391" s="3" t="s">
        <v>474</v>
      </c>
      <c r="H391" s="3">
        <v>0</v>
      </c>
      <c r="I391" s="3" t="s">
        <v>473</v>
      </c>
      <c r="J391" s="3" t="s">
        <v>473</v>
      </c>
      <c r="K391" s="3" t="s">
        <v>23</v>
      </c>
      <c r="L391" s="149" t="s">
        <v>23</v>
      </c>
      <c r="M391" s="3" t="s">
        <v>475</v>
      </c>
      <c r="N391" s="149" t="s">
        <v>475</v>
      </c>
      <c r="O391" s="149" t="s">
        <v>475</v>
      </c>
      <c r="Q391" s="3" t="s">
        <v>475</v>
      </c>
      <c r="V391" s="149" t="s">
        <v>475</v>
      </c>
      <c r="W391" s="149" t="s">
        <v>475</v>
      </c>
      <c r="X391" s="149" t="s">
        <v>475</v>
      </c>
      <c r="Y391" s="149" t="s">
        <v>475</v>
      </c>
      <c r="AB391" s="152">
        <v>0</v>
      </c>
      <c r="AC391" s="152">
        <v>0</v>
      </c>
      <c r="AD391" s="152">
        <v>0</v>
      </c>
      <c r="AE391" s="152">
        <v>0</v>
      </c>
      <c r="AF391" s="152">
        <v>0</v>
      </c>
      <c r="AK391" s="3" t="s">
        <v>475</v>
      </c>
      <c r="AL391" s="3" t="s">
        <v>475</v>
      </c>
      <c r="AM391" s="3" t="s">
        <v>475</v>
      </c>
    </row>
    <row r="392" spans="1:39" x14ac:dyDescent="0.25">
      <c r="A392" s="3">
        <v>20231231</v>
      </c>
      <c r="B392" s="3" t="s">
        <v>1349</v>
      </c>
      <c r="C392" s="3" t="s">
        <v>1350</v>
      </c>
      <c r="D392" s="149">
        <v>1627816.8200000003</v>
      </c>
      <c r="E392" s="3" t="s">
        <v>24</v>
      </c>
      <c r="F392" s="3" t="s">
        <v>482</v>
      </c>
      <c r="G392" s="3" t="s">
        <v>567</v>
      </c>
      <c r="H392" s="3">
        <v>0</v>
      </c>
      <c r="I392" s="3" t="s">
        <v>483</v>
      </c>
      <c r="J392" s="3" t="s">
        <v>483</v>
      </c>
      <c r="K392" s="3" t="s">
        <v>23</v>
      </c>
      <c r="L392" s="149" t="s">
        <v>23</v>
      </c>
      <c r="M392" s="3">
        <v>0</v>
      </c>
      <c r="N392" s="149">
        <v>0</v>
      </c>
      <c r="O392" s="149">
        <v>0</v>
      </c>
      <c r="Q392" s="3">
        <v>0</v>
      </c>
      <c r="V392" s="149">
        <v>0</v>
      </c>
      <c r="W392" s="149">
        <v>0</v>
      </c>
      <c r="X392" s="149">
        <v>0</v>
      </c>
      <c r="Y392" s="149">
        <v>0</v>
      </c>
      <c r="AB392" s="152">
        <v>0</v>
      </c>
      <c r="AC392" s="152">
        <v>0</v>
      </c>
      <c r="AD392" s="152">
        <v>0</v>
      </c>
      <c r="AE392" s="152">
        <v>0</v>
      </c>
      <c r="AF392" s="152">
        <v>0</v>
      </c>
      <c r="AK392" s="3" t="s">
        <v>475</v>
      </c>
      <c r="AL392" s="3" t="s">
        <v>475</v>
      </c>
      <c r="AM392" s="3" t="s">
        <v>475</v>
      </c>
    </row>
    <row r="393" spans="1:39" x14ac:dyDescent="0.25">
      <c r="A393" s="3">
        <v>20231231</v>
      </c>
      <c r="B393" s="3" t="s">
        <v>1351</v>
      </c>
      <c r="C393" s="3" t="s">
        <v>1352</v>
      </c>
      <c r="D393" s="149">
        <v>2554307.27</v>
      </c>
      <c r="E393" s="3" t="s">
        <v>24</v>
      </c>
      <c r="F393" s="3" t="s">
        <v>473</v>
      </c>
      <c r="G393" s="3" t="s">
        <v>474</v>
      </c>
      <c r="H393" s="3">
        <v>0</v>
      </c>
      <c r="I393" s="3" t="s">
        <v>473</v>
      </c>
      <c r="J393" s="3" t="s">
        <v>473</v>
      </c>
      <c r="K393" s="3" t="s">
        <v>23</v>
      </c>
      <c r="L393" s="149" t="s">
        <v>23</v>
      </c>
      <c r="M393" s="3" t="s">
        <v>475</v>
      </c>
      <c r="N393" s="149" t="s">
        <v>475</v>
      </c>
      <c r="O393" s="149" t="s">
        <v>475</v>
      </c>
      <c r="Q393" s="3" t="s">
        <v>475</v>
      </c>
      <c r="V393" s="149" t="s">
        <v>475</v>
      </c>
      <c r="W393" s="149" t="s">
        <v>475</v>
      </c>
      <c r="X393" s="149" t="s">
        <v>475</v>
      </c>
      <c r="Y393" s="149" t="s">
        <v>475</v>
      </c>
      <c r="AB393" s="152">
        <v>0</v>
      </c>
      <c r="AC393" s="152">
        <v>0</v>
      </c>
      <c r="AD393" s="152">
        <v>0</v>
      </c>
      <c r="AE393" s="152">
        <v>0</v>
      </c>
      <c r="AF393" s="152">
        <v>0</v>
      </c>
      <c r="AK393" s="3" t="s">
        <v>475</v>
      </c>
      <c r="AL393" s="3" t="s">
        <v>475</v>
      </c>
      <c r="AM393" s="3" t="s">
        <v>475</v>
      </c>
    </row>
    <row r="394" spans="1:39" x14ac:dyDescent="0.25">
      <c r="A394" s="3">
        <v>20231231</v>
      </c>
      <c r="B394" s="3" t="s">
        <v>1353</v>
      </c>
      <c r="C394" s="3" t="s">
        <v>1354</v>
      </c>
      <c r="D394" s="149">
        <v>2038854.54</v>
      </c>
      <c r="E394" s="3" t="s">
        <v>24</v>
      </c>
      <c r="F394" s="3" t="s">
        <v>473</v>
      </c>
      <c r="G394" s="3" t="s">
        <v>474</v>
      </c>
      <c r="H394" s="3">
        <v>0</v>
      </c>
      <c r="I394" s="3" t="s">
        <v>473</v>
      </c>
      <c r="J394" s="3" t="s">
        <v>473</v>
      </c>
      <c r="K394" s="3" t="s">
        <v>23</v>
      </c>
      <c r="L394" s="149" t="s">
        <v>23</v>
      </c>
      <c r="M394" s="3" t="s">
        <v>475</v>
      </c>
      <c r="N394" s="149" t="s">
        <v>475</v>
      </c>
      <c r="O394" s="149" t="s">
        <v>475</v>
      </c>
      <c r="Q394" s="3" t="s">
        <v>475</v>
      </c>
      <c r="V394" s="149" t="s">
        <v>475</v>
      </c>
      <c r="W394" s="149" t="s">
        <v>475</v>
      </c>
      <c r="X394" s="149" t="s">
        <v>475</v>
      </c>
      <c r="Y394" s="149" t="s">
        <v>475</v>
      </c>
      <c r="AB394" s="152">
        <v>0</v>
      </c>
      <c r="AC394" s="152">
        <v>0</v>
      </c>
      <c r="AD394" s="152">
        <v>0</v>
      </c>
      <c r="AE394" s="152">
        <v>0</v>
      </c>
      <c r="AF394" s="152">
        <v>0</v>
      </c>
      <c r="AK394" s="3" t="s">
        <v>475</v>
      </c>
      <c r="AL394" s="3" t="s">
        <v>475</v>
      </c>
      <c r="AM394" s="3" t="s">
        <v>475</v>
      </c>
    </row>
    <row r="395" spans="1:39" x14ac:dyDescent="0.25">
      <c r="A395" s="3">
        <v>20231231</v>
      </c>
      <c r="B395" s="3" t="s">
        <v>1355</v>
      </c>
      <c r="C395" s="3" t="s">
        <v>1356</v>
      </c>
      <c r="D395" s="149">
        <v>99610.98</v>
      </c>
      <c r="E395" s="3" t="s">
        <v>23</v>
      </c>
      <c r="F395" s="3" t="s">
        <v>500</v>
      </c>
      <c r="G395" s="3" t="s">
        <v>474</v>
      </c>
      <c r="H395" s="3">
        <v>0</v>
      </c>
      <c r="I395" s="3" t="s">
        <v>500</v>
      </c>
      <c r="J395" s="3">
        <v>0</v>
      </c>
      <c r="K395" s="3" t="s">
        <v>23</v>
      </c>
      <c r="L395" s="149" t="s">
        <v>23</v>
      </c>
      <c r="M395" s="3" t="s">
        <v>475</v>
      </c>
      <c r="N395" s="149" t="s">
        <v>475</v>
      </c>
      <c r="O395" s="149" t="s">
        <v>475</v>
      </c>
      <c r="Q395" s="3" t="s">
        <v>475</v>
      </c>
      <c r="V395" s="149" t="s">
        <v>475</v>
      </c>
      <c r="W395" s="149" t="s">
        <v>475</v>
      </c>
      <c r="X395" s="149" t="s">
        <v>475</v>
      </c>
      <c r="Y395" s="149" t="s">
        <v>475</v>
      </c>
      <c r="AB395" s="152">
        <v>0</v>
      </c>
      <c r="AC395" s="152">
        <v>0</v>
      </c>
      <c r="AD395" s="152">
        <v>0</v>
      </c>
      <c r="AE395" s="152">
        <v>0</v>
      </c>
      <c r="AF395" s="152">
        <v>0</v>
      </c>
      <c r="AK395" s="3" t="s">
        <v>475</v>
      </c>
      <c r="AL395" s="3" t="s">
        <v>475</v>
      </c>
      <c r="AM395" s="3" t="s">
        <v>475</v>
      </c>
    </row>
    <row r="396" spans="1:39" x14ac:dyDescent="0.25">
      <c r="A396" s="3">
        <v>20231231</v>
      </c>
      <c r="B396" s="3" t="s">
        <v>1357</v>
      </c>
      <c r="C396" s="3" t="s">
        <v>1358</v>
      </c>
      <c r="D396" s="149">
        <v>341027.18</v>
      </c>
      <c r="E396" s="3" t="s">
        <v>24</v>
      </c>
      <c r="F396" s="3" t="s">
        <v>473</v>
      </c>
      <c r="G396" s="3" t="s">
        <v>474</v>
      </c>
      <c r="H396" s="3">
        <v>0</v>
      </c>
      <c r="I396" s="3" t="s">
        <v>473</v>
      </c>
      <c r="J396" s="3" t="s">
        <v>473</v>
      </c>
      <c r="K396" s="3" t="s">
        <v>23</v>
      </c>
      <c r="L396" s="149" t="s">
        <v>23</v>
      </c>
      <c r="M396" s="3" t="s">
        <v>475</v>
      </c>
      <c r="N396" s="149" t="s">
        <v>475</v>
      </c>
      <c r="O396" s="149" t="s">
        <v>475</v>
      </c>
      <c r="Q396" s="3" t="s">
        <v>475</v>
      </c>
      <c r="V396" s="149" t="s">
        <v>475</v>
      </c>
      <c r="W396" s="149" t="s">
        <v>475</v>
      </c>
      <c r="X396" s="149" t="s">
        <v>475</v>
      </c>
      <c r="Y396" s="149" t="s">
        <v>475</v>
      </c>
      <c r="AB396" s="152">
        <v>0</v>
      </c>
      <c r="AC396" s="152">
        <v>0</v>
      </c>
      <c r="AD396" s="152">
        <v>0</v>
      </c>
      <c r="AE396" s="152">
        <v>0</v>
      </c>
      <c r="AF396" s="152">
        <v>0</v>
      </c>
      <c r="AK396" s="3" t="s">
        <v>475</v>
      </c>
      <c r="AL396" s="3" t="s">
        <v>475</v>
      </c>
      <c r="AM396" s="3" t="s">
        <v>475</v>
      </c>
    </row>
    <row r="397" spans="1:39" x14ac:dyDescent="0.25">
      <c r="A397" s="3">
        <v>20231231</v>
      </c>
      <c r="B397" s="3" t="s">
        <v>1359</v>
      </c>
      <c r="C397" s="3" t="s">
        <v>1360</v>
      </c>
      <c r="D397" s="149">
        <v>297915.29000000004</v>
      </c>
      <c r="E397" s="3" t="s">
        <v>24</v>
      </c>
      <c r="F397" s="3" t="s">
        <v>482</v>
      </c>
      <c r="G397" s="3" t="s">
        <v>474</v>
      </c>
      <c r="H397" s="3">
        <v>0</v>
      </c>
      <c r="I397" s="3" t="s">
        <v>483</v>
      </c>
      <c r="J397" s="3" t="s">
        <v>483</v>
      </c>
      <c r="K397" s="3" t="s">
        <v>23</v>
      </c>
      <c r="L397" s="149" t="s">
        <v>23</v>
      </c>
      <c r="M397" s="3" t="s">
        <v>484</v>
      </c>
      <c r="N397" s="149">
        <v>0</v>
      </c>
      <c r="O397" s="149">
        <v>0</v>
      </c>
      <c r="Q397" s="3">
        <v>0</v>
      </c>
      <c r="V397" s="149">
        <v>0</v>
      </c>
      <c r="W397" s="149">
        <v>0</v>
      </c>
      <c r="X397" s="149">
        <v>0</v>
      </c>
      <c r="Y397" s="149">
        <v>0</v>
      </c>
      <c r="AB397" s="152">
        <v>0</v>
      </c>
      <c r="AC397" s="152">
        <v>0</v>
      </c>
      <c r="AD397" s="152">
        <v>0</v>
      </c>
      <c r="AE397" s="152">
        <v>0</v>
      </c>
      <c r="AF397" s="152">
        <v>0</v>
      </c>
      <c r="AK397" s="3" t="s">
        <v>25</v>
      </c>
      <c r="AL397" s="3" t="s">
        <v>1361</v>
      </c>
      <c r="AM397" s="3" t="s">
        <v>475</v>
      </c>
    </row>
    <row r="398" spans="1:39" x14ac:dyDescent="0.25">
      <c r="A398" s="3">
        <v>20231231</v>
      </c>
      <c r="B398" s="3" t="s">
        <v>1362</v>
      </c>
      <c r="C398" s="3" t="s">
        <v>1363</v>
      </c>
      <c r="D398" s="149">
        <v>8807</v>
      </c>
      <c r="E398" s="3" t="s">
        <v>23</v>
      </c>
      <c r="F398" s="3" t="s">
        <v>500</v>
      </c>
      <c r="G398" s="3" t="s">
        <v>504</v>
      </c>
      <c r="H398" s="3">
        <v>1</v>
      </c>
      <c r="I398" s="3" t="s">
        <v>500</v>
      </c>
      <c r="J398" s="3">
        <v>0</v>
      </c>
      <c r="K398" s="3" t="s">
        <v>24</v>
      </c>
      <c r="L398" s="149" t="s">
        <v>23</v>
      </c>
      <c r="M398" s="3" t="s">
        <v>475</v>
      </c>
      <c r="N398" s="149" t="s">
        <v>475</v>
      </c>
      <c r="O398" s="149" t="s">
        <v>475</v>
      </c>
      <c r="Q398" s="3" t="s">
        <v>475</v>
      </c>
      <c r="V398" s="149" t="s">
        <v>475</v>
      </c>
      <c r="W398" s="149" t="s">
        <v>475</v>
      </c>
      <c r="X398" s="149" t="s">
        <v>475</v>
      </c>
      <c r="Y398" s="149" t="s">
        <v>475</v>
      </c>
      <c r="AB398" s="152">
        <v>0</v>
      </c>
      <c r="AC398" s="152">
        <v>0</v>
      </c>
      <c r="AD398" s="152">
        <v>0</v>
      </c>
      <c r="AE398" s="152">
        <v>0</v>
      </c>
      <c r="AF398" s="152">
        <v>0</v>
      </c>
      <c r="AK398" s="3" t="s">
        <v>475</v>
      </c>
      <c r="AL398" s="3" t="s">
        <v>475</v>
      </c>
      <c r="AM398" s="3" t="s">
        <v>475</v>
      </c>
    </row>
    <row r="399" spans="1:39" x14ac:dyDescent="0.25">
      <c r="A399" s="3">
        <v>20231231</v>
      </c>
      <c r="B399" s="3" t="s">
        <v>1364</v>
      </c>
      <c r="C399" s="3" t="s">
        <v>1365</v>
      </c>
      <c r="D399" s="149">
        <v>11599372.450000001</v>
      </c>
      <c r="E399" s="3" t="s">
        <v>24</v>
      </c>
      <c r="F399" s="3" t="s">
        <v>473</v>
      </c>
      <c r="G399" s="3" t="s">
        <v>474</v>
      </c>
      <c r="H399" s="3">
        <v>0</v>
      </c>
      <c r="I399" s="3" t="s">
        <v>473</v>
      </c>
      <c r="J399" s="3" t="s">
        <v>473</v>
      </c>
      <c r="K399" s="3" t="s">
        <v>23</v>
      </c>
      <c r="L399" s="149" t="s">
        <v>23</v>
      </c>
      <c r="M399" s="3" t="s">
        <v>475</v>
      </c>
      <c r="N399" s="149" t="s">
        <v>475</v>
      </c>
      <c r="O399" s="149" t="s">
        <v>475</v>
      </c>
      <c r="Q399" s="3" t="s">
        <v>475</v>
      </c>
      <c r="V399" s="149" t="s">
        <v>475</v>
      </c>
      <c r="W399" s="149" t="s">
        <v>475</v>
      </c>
      <c r="X399" s="149" t="s">
        <v>475</v>
      </c>
      <c r="Y399" s="149" t="s">
        <v>475</v>
      </c>
      <c r="AB399" s="152">
        <v>0</v>
      </c>
      <c r="AC399" s="152">
        <v>0</v>
      </c>
      <c r="AD399" s="152">
        <v>0</v>
      </c>
      <c r="AE399" s="152">
        <v>0</v>
      </c>
      <c r="AF399" s="152">
        <v>0</v>
      </c>
      <c r="AK399" s="3" t="s">
        <v>475</v>
      </c>
      <c r="AL399" s="3" t="s">
        <v>475</v>
      </c>
      <c r="AM399" s="3" t="s">
        <v>475</v>
      </c>
    </row>
    <row r="400" spans="1:39" x14ac:dyDescent="0.25">
      <c r="A400" s="3">
        <v>20231231</v>
      </c>
      <c r="B400" s="3" t="s">
        <v>1366</v>
      </c>
      <c r="C400" s="3" t="s">
        <v>1367</v>
      </c>
      <c r="D400" s="149">
        <v>359094.87</v>
      </c>
      <c r="E400" s="3" t="s">
        <v>24</v>
      </c>
      <c r="F400" s="3" t="s">
        <v>482</v>
      </c>
      <c r="G400" s="3" t="s">
        <v>474</v>
      </c>
      <c r="H400" s="3">
        <v>0</v>
      </c>
      <c r="I400" s="3" t="s">
        <v>483</v>
      </c>
      <c r="J400" s="3" t="s">
        <v>483</v>
      </c>
      <c r="K400" s="3" t="s">
        <v>23</v>
      </c>
      <c r="L400" s="149" t="s">
        <v>23</v>
      </c>
      <c r="M400" s="3" t="s">
        <v>484</v>
      </c>
      <c r="N400" s="149">
        <v>0</v>
      </c>
      <c r="O400" s="149">
        <v>0</v>
      </c>
      <c r="Q400" s="3">
        <v>0</v>
      </c>
      <c r="V400" s="149">
        <v>0</v>
      </c>
      <c r="W400" s="149">
        <v>0</v>
      </c>
      <c r="X400" s="149">
        <v>0</v>
      </c>
      <c r="Y400" s="149">
        <v>0</v>
      </c>
      <c r="AB400" s="152">
        <v>0</v>
      </c>
      <c r="AC400" s="152">
        <v>0</v>
      </c>
      <c r="AD400" s="152">
        <v>0</v>
      </c>
      <c r="AE400" s="152">
        <v>0</v>
      </c>
      <c r="AF400" s="152">
        <v>0</v>
      </c>
      <c r="AK400" s="3" t="s">
        <v>25</v>
      </c>
      <c r="AL400" s="3" t="s">
        <v>1368</v>
      </c>
      <c r="AM400" s="3" t="s">
        <v>475</v>
      </c>
    </row>
    <row r="401" spans="1:39" x14ac:dyDescent="0.25">
      <c r="A401" s="3">
        <v>20231231</v>
      </c>
      <c r="B401" s="3" t="s">
        <v>1369</v>
      </c>
      <c r="C401" s="3" t="s">
        <v>1370</v>
      </c>
      <c r="D401" s="149">
        <v>572178.96</v>
      </c>
      <c r="E401" s="3" t="s">
        <v>23</v>
      </c>
      <c r="F401" s="3" t="s">
        <v>500</v>
      </c>
      <c r="G401" s="3" t="s">
        <v>567</v>
      </c>
      <c r="H401" s="3">
        <v>0</v>
      </c>
      <c r="I401" s="3" t="s">
        <v>500</v>
      </c>
      <c r="J401" s="3">
        <v>0</v>
      </c>
      <c r="K401" s="3" t="s">
        <v>23</v>
      </c>
      <c r="L401" s="149" t="s">
        <v>23</v>
      </c>
      <c r="M401" s="3" t="s">
        <v>475</v>
      </c>
      <c r="N401" s="149" t="s">
        <v>475</v>
      </c>
      <c r="O401" s="149" t="s">
        <v>475</v>
      </c>
      <c r="Q401" s="3" t="s">
        <v>475</v>
      </c>
      <c r="V401" s="149" t="s">
        <v>475</v>
      </c>
      <c r="W401" s="149" t="s">
        <v>475</v>
      </c>
      <c r="X401" s="149" t="s">
        <v>475</v>
      </c>
      <c r="Y401" s="149" t="s">
        <v>475</v>
      </c>
      <c r="AB401" s="152">
        <v>0</v>
      </c>
      <c r="AC401" s="152">
        <v>0</v>
      </c>
      <c r="AD401" s="152">
        <v>0</v>
      </c>
      <c r="AE401" s="152">
        <v>0</v>
      </c>
      <c r="AF401" s="152">
        <v>0</v>
      </c>
      <c r="AK401" s="3" t="s">
        <v>475</v>
      </c>
      <c r="AL401" s="3" t="s">
        <v>475</v>
      </c>
      <c r="AM401" s="3" t="s">
        <v>475</v>
      </c>
    </row>
    <row r="402" spans="1:39" x14ac:dyDescent="0.25">
      <c r="A402" s="3">
        <v>20231231</v>
      </c>
      <c r="B402" s="3" t="s">
        <v>1371</v>
      </c>
      <c r="C402" s="3" t="s">
        <v>1372</v>
      </c>
      <c r="D402" s="149">
        <v>4493.08</v>
      </c>
      <c r="E402" s="3" t="s">
        <v>24</v>
      </c>
      <c r="F402" s="3" t="s">
        <v>473</v>
      </c>
      <c r="G402" s="3" t="s">
        <v>474</v>
      </c>
      <c r="H402" s="3">
        <v>0</v>
      </c>
      <c r="I402" s="3" t="s">
        <v>473</v>
      </c>
      <c r="J402" s="3" t="s">
        <v>473</v>
      </c>
      <c r="K402" s="3" t="s">
        <v>23</v>
      </c>
      <c r="L402" s="149" t="s">
        <v>23</v>
      </c>
      <c r="M402" s="3" t="s">
        <v>475</v>
      </c>
      <c r="N402" s="149" t="s">
        <v>475</v>
      </c>
      <c r="O402" s="149" t="s">
        <v>475</v>
      </c>
      <c r="Q402" s="3" t="s">
        <v>475</v>
      </c>
      <c r="V402" s="149" t="s">
        <v>475</v>
      </c>
      <c r="W402" s="149" t="s">
        <v>475</v>
      </c>
      <c r="X402" s="149" t="s">
        <v>475</v>
      </c>
      <c r="Y402" s="149" t="s">
        <v>475</v>
      </c>
      <c r="AB402" s="152">
        <v>0</v>
      </c>
      <c r="AC402" s="152">
        <v>0</v>
      </c>
      <c r="AD402" s="152">
        <v>0</v>
      </c>
      <c r="AE402" s="152">
        <v>0</v>
      </c>
      <c r="AF402" s="152">
        <v>0</v>
      </c>
      <c r="AK402" s="3" t="s">
        <v>475</v>
      </c>
      <c r="AL402" s="3" t="s">
        <v>475</v>
      </c>
      <c r="AM402" s="3" t="s">
        <v>475</v>
      </c>
    </row>
    <row r="403" spans="1:39" x14ac:dyDescent="0.25">
      <c r="A403" s="3">
        <v>20231231</v>
      </c>
      <c r="B403" s="3" t="s">
        <v>1373</v>
      </c>
      <c r="C403" s="3" t="s">
        <v>1374</v>
      </c>
      <c r="D403" s="149">
        <v>7783550.8499999996</v>
      </c>
      <c r="E403" s="3" t="s">
        <v>23</v>
      </c>
      <c r="F403" s="3" t="s">
        <v>500</v>
      </c>
      <c r="G403" s="3" t="s">
        <v>504</v>
      </c>
      <c r="H403" s="3">
        <v>1</v>
      </c>
      <c r="I403" s="3" t="s">
        <v>500</v>
      </c>
      <c r="J403" s="3">
        <v>0</v>
      </c>
      <c r="K403" s="3" t="s">
        <v>24</v>
      </c>
      <c r="L403" s="149" t="s">
        <v>23</v>
      </c>
      <c r="M403" s="3" t="s">
        <v>475</v>
      </c>
      <c r="N403" s="149" t="s">
        <v>475</v>
      </c>
      <c r="O403" s="149" t="s">
        <v>475</v>
      </c>
      <c r="Q403" s="3" t="s">
        <v>475</v>
      </c>
      <c r="V403" s="149" t="s">
        <v>475</v>
      </c>
      <c r="W403" s="149" t="s">
        <v>475</v>
      </c>
      <c r="X403" s="149" t="s">
        <v>475</v>
      </c>
      <c r="Y403" s="149" t="s">
        <v>475</v>
      </c>
      <c r="AB403" s="152">
        <v>0</v>
      </c>
      <c r="AC403" s="152">
        <v>0</v>
      </c>
      <c r="AD403" s="152">
        <v>0</v>
      </c>
      <c r="AE403" s="152">
        <v>0</v>
      </c>
      <c r="AF403" s="152">
        <v>0</v>
      </c>
      <c r="AK403" s="3" t="s">
        <v>475</v>
      </c>
      <c r="AL403" s="3" t="s">
        <v>475</v>
      </c>
      <c r="AM403" s="3" t="s">
        <v>475</v>
      </c>
    </row>
    <row r="404" spans="1:39" x14ac:dyDescent="0.25">
      <c r="A404" s="3">
        <v>20231231</v>
      </c>
      <c r="B404" s="3" t="s">
        <v>1375</v>
      </c>
      <c r="C404" s="3" t="s">
        <v>1376</v>
      </c>
      <c r="D404" s="149">
        <v>397651.95</v>
      </c>
      <c r="E404" s="3" t="s">
        <v>24</v>
      </c>
      <c r="F404" s="3" t="s">
        <v>482</v>
      </c>
      <c r="G404" s="3" t="s">
        <v>474</v>
      </c>
      <c r="H404" s="3">
        <v>0</v>
      </c>
      <c r="I404" s="3" t="s">
        <v>483</v>
      </c>
      <c r="J404" s="3" t="s">
        <v>483</v>
      </c>
      <c r="K404" s="3" t="s">
        <v>23</v>
      </c>
      <c r="L404" s="149" t="s">
        <v>23</v>
      </c>
      <c r="M404" s="3" t="s">
        <v>484</v>
      </c>
      <c r="N404" s="149">
        <v>0</v>
      </c>
      <c r="O404" s="149">
        <v>0</v>
      </c>
      <c r="Q404" s="3">
        <v>0</v>
      </c>
      <c r="V404" s="149">
        <v>0</v>
      </c>
      <c r="W404" s="149">
        <v>0</v>
      </c>
      <c r="X404" s="149">
        <v>0</v>
      </c>
      <c r="Y404" s="149">
        <v>0</v>
      </c>
      <c r="AB404" s="152">
        <v>0</v>
      </c>
      <c r="AC404" s="152">
        <v>0</v>
      </c>
      <c r="AD404" s="152">
        <v>0</v>
      </c>
      <c r="AE404" s="152">
        <v>0</v>
      </c>
      <c r="AF404" s="152">
        <v>0</v>
      </c>
      <c r="AK404" s="3" t="s">
        <v>475</v>
      </c>
      <c r="AL404" s="3" t="s">
        <v>475</v>
      </c>
      <c r="AM404" s="3" t="s">
        <v>475</v>
      </c>
    </row>
    <row r="405" spans="1:39" x14ac:dyDescent="0.25">
      <c r="A405" s="3">
        <v>20231231</v>
      </c>
      <c r="B405" s="3" t="s">
        <v>1377</v>
      </c>
      <c r="C405" s="3" t="s">
        <v>1378</v>
      </c>
      <c r="D405" s="149">
        <v>6892604.7599999998</v>
      </c>
      <c r="E405" s="3" t="s">
        <v>23</v>
      </c>
      <c r="F405" s="3" t="s">
        <v>500</v>
      </c>
      <c r="G405" s="3" t="s">
        <v>504</v>
      </c>
      <c r="H405" s="3">
        <v>1</v>
      </c>
      <c r="I405" s="3" t="s">
        <v>500</v>
      </c>
      <c r="J405" s="3">
        <v>0</v>
      </c>
      <c r="K405" s="3" t="s">
        <v>24</v>
      </c>
      <c r="L405" s="149" t="s">
        <v>23</v>
      </c>
      <c r="M405" s="3" t="s">
        <v>475</v>
      </c>
      <c r="N405" s="149" t="s">
        <v>475</v>
      </c>
      <c r="O405" s="149" t="s">
        <v>475</v>
      </c>
      <c r="Q405" s="3" t="s">
        <v>475</v>
      </c>
      <c r="V405" s="149" t="s">
        <v>475</v>
      </c>
      <c r="W405" s="149" t="s">
        <v>475</v>
      </c>
      <c r="X405" s="149" t="s">
        <v>475</v>
      </c>
      <c r="Y405" s="149" t="s">
        <v>475</v>
      </c>
      <c r="AB405" s="152">
        <v>0</v>
      </c>
      <c r="AC405" s="152">
        <v>0</v>
      </c>
      <c r="AD405" s="152">
        <v>0</v>
      </c>
      <c r="AE405" s="152">
        <v>0</v>
      </c>
      <c r="AF405" s="152">
        <v>0</v>
      </c>
      <c r="AK405" s="3" t="s">
        <v>475</v>
      </c>
      <c r="AL405" s="3" t="s">
        <v>475</v>
      </c>
      <c r="AM405" s="3" t="s">
        <v>475</v>
      </c>
    </row>
    <row r="406" spans="1:39" x14ac:dyDescent="0.25">
      <c r="A406" s="3">
        <v>20231231</v>
      </c>
      <c r="B406" s="3" t="s">
        <v>1379</v>
      </c>
      <c r="C406" s="3" t="s">
        <v>1380</v>
      </c>
      <c r="D406" s="149">
        <v>1530.42</v>
      </c>
      <c r="E406" s="3" t="s">
        <v>23</v>
      </c>
      <c r="F406" s="3" t="s">
        <v>500</v>
      </c>
      <c r="G406" s="3" t="s">
        <v>790</v>
      </c>
      <c r="H406" s="3">
        <v>1</v>
      </c>
      <c r="I406" s="3" t="s">
        <v>500</v>
      </c>
      <c r="J406" s="3">
        <v>0</v>
      </c>
      <c r="K406" s="3" t="s">
        <v>24</v>
      </c>
      <c r="L406" s="149" t="s">
        <v>23</v>
      </c>
      <c r="M406" s="3" t="s">
        <v>475</v>
      </c>
      <c r="N406" s="149" t="s">
        <v>475</v>
      </c>
      <c r="O406" s="149" t="s">
        <v>475</v>
      </c>
      <c r="Q406" s="3" t="s">
        <v>475</v>
      </c>
      <c r="V406" s="149" t="s">
        <v>475</v>
      </c>
      <c r="W406" s="149" t="s">
        <v>475</v>
      </c>
      <c r="X406" s="149" t="s">
        <v>475</v>
      </c>
      <c r="Y406" s="149" t="s">
        <v>475</v>
      </c>
      <c r="AB406" s="152">
        <v>0</v>
      </c>
      <c r="AC406" s="152">
        <v>0</v>
      </c>
      <c r="AD406" s="152">
        <v>0</v>
      </c>
      <c r="AE406" s="152">
        <v>0</v>
      </c>
      <c r="AF406" s="152">
        <v>0</v>
      </c>
      <c r="AK406" s="3" t="s">
        <v>475</v>
      </c>
      <c r="AL406" s="3" t="s">
        <v>475</v>
      </c>
      <c r="AM406" s="3" t="s">
        <v>475</v>
      </c>
    </row>
    <row r="407" spans="1:39" x14ac:dyDescent="0.25">
      <c r="A407" s="3">
        <v>20231231</v>
      </c>
      <c r="B407" s="3" t="s">
        <v>1381</v>
      </c>
      <c r="C407" s="3" t="s">
        <v>1382</v>
      </c>
      <c r="D407" s="149">
        <v>848349.04999999993</v>
      </c>
      <c r="E407" s="3" t="s">
        <v>24</v>
      </c>
      <c r="F407" s="3" t="s">
        <v>473</v>
      </c>
      <c r="G407" s="3" t="s">
        <v>474</v>
      </c>
      <c r="H407" s="3">
        <v>0</v>
      </c>
      <c r="I407" s="3" t="s">
        <v>473</v>
      </c>
      <c r="J407" s="3" t="s">
        <v>473</v>
      </c>
      <c r="K407" s="3" t="s">
        <v>23</v>
      </c>
      <c r="L407" s="149" t="s">
        <v>23</v>
      </c>
      <c r="M407" s="3" t="s">
        <v>475</v>
      </c>
      <c r="N407" s="149" t="s">
        <v>475</v>
      </c>
      <c r="O407" s="149" t="s">
        <v>475</v>
      </c>
      <c r="Q407" s="3" t="s">
        <v>475</v>
      </c>
      <c r="V407" s="149" t="s">
        <v>475</v>
      </c>
      <c r="W407" s="149" t="s">
        <v>475</v>
      </c>
      <c r="X407" s="149" t="s">
        <v>475</v>
      </c>
      <c r="Y407" s="149" t="s">
        <v>475</v>
      </c>
      <c r="AB407" s="152">
        <v>0</v>
      </c>
      <c r="AC407" s="152">
        <v>0</v>
      </c>
      <c r="AD407" s="152">
        <v>0</v>
      </c>
      <c r="AE407" s="152">
        <v>0</v>
      </c>
      <c r="AF407" s="152">
        <v>0</v>
      </c>
      <c r="AK407" s="3" t="s">
        <v>475</v>
      </c>
      <c r="AL407" s="3" t="s">
        <v>475</v>
      </c>
      <c r="AM407" s="3" t="s">
        <v>475</v>
      </c>
    </row>
    <row r="408" spans="1:39" x14ac:dyDescent="0.25">
      <c r="A408" s="3">
        <v>20231231</v>
      </c>
      <c r="B408" s="3" t="s">
        <v>1383</v>
      </c>
      <c r="C408" s="3" t="s">
        <v>1384</v>
      </c>
      <c r="D408" s="149">
        <v>3090288.03</v>
      </c>
      <c r="E408" s="3" t="s">
        <v>24</v>
      </c>
      <c r="F408" s="3" t="s">
        <v>473</v>
      </c>
      <c r="G408" s="3" t="s">
        <v>474</v>
      </c>
      <c r="H408" s="3">
        <v>0</v>
      </c>
      <c r="I408" s="3" t="s">
        <v>473</v>
      </c>
      <c r="J408" s="3" t="s">
        <v>473</v>
      </c>
      <c r="K408" s="3" t="s">
        <v>23</v>
      </c>
      <c r="L408" s="149" t="s">
        <v>23</v>
      </c>
      <c r="M408" s="3" t="s">
        <v>475</v>
      </c>
      <c r="N408" s="149" t="s">
        <v>475</v>
      </c>
      <c r="O408" s="149" t="s">
        <v>475</v>
      </c>
      <c r="Q408" s="3" t="s">
        <v>475</v>
      </c>
      <c r="V408" s="149" t="s">
        <v>475</v>
      </c>
      <c r="W408" s="149" t="s">
        <v>475</v>
      </c>
      <c r="X408" s="149" t="s">
        <v>475</v>
      </c>
      <c r="Y408" s="149" t="s">
        <v>475</v>
      </c>
      <c r="AB408" s="152">
        <v>0</v>
      </c>
      <c r="AC408" s="152">
        <v>0</v>
      </c>
      <c r="AD408" s="152">
        <v>0</v>
      </c>
      <c r="AE408" s="152">
        <v>0</v>
      </c>
      <c r="AF408" s="152">
        <v>0</v>
      </c>
      <c r="AK408" s="3" t="s">
        <v>475</v>
      </c>
      <c r="AL408" s="3" t="s">
        <v>475</v>
      </c>
      <c r="AM408" s="3" t="s">
        <v>475</v>
      </c>
    </row>
    <row r="409" spans="1:39" x14ac:dyDescent="0.25">
      <c r="A409" s="3">
        <v>20231231</v>
      </c>
      <c r="B409" s="3" t="s">
        <v>1385</v>
      </c>
      <c r="C409" s="3" t="s">
        <v>1386</v>
      </c>
      <c r="D409" s="149">
        <v>273370.28000000003</v>
      </c>
      <c r="E409" s="3" t="s">
        <v>24</v>
      </c>
      <c r="F409" s="3" t="s">
        <v>473</v>
      </c>
      <c r="G409" s="3" t="s">
        <v>474</v>
      </c>
      <c r="H409" s="3">
        <v>0</v>
      </c>
      <c r="I409" s="3" t="s">
        <v>473</v>
      </c>
      <c r="J409" s="3" t="s">
        <v>473</v>
      </c>
      <c r="K409" s="3" t="s">
        <v>23</v>
      </c>
      <c r="L409" s="149" t="s">
        <v>23</v>
      </c>
      <c r="M409" s="3" t="s">
        <v>475</v>
      </c>
      <c r="N409" s="149" t="s">
        <v>475</v>
      </c>
      <c r="O409" s="149" t="s">
        <v>475</v>
      </c>
      <c r="Q409" s="3" t="s">
        <v>475</v>
      </c>
      <c r="V409" s="149" t="s">
        <v>475</v>
      </c>
      <c r="W409" s="149" t="s">
        <v>475</v>
      </c>
      <c r="X409" s="149" t="s">
        <v>475</v>
      </c>
      <c r="Y409" s="149" t="s">
        <v>475</v>
      </c>
      <c r="AB409" s="152">
        <v>0</v>
      </c>
      <c r="AC409" s="152">
        <v>0</v>
      </c>
      <c r="AD409" s="152">
        <v>0</v>
      </c>
      <c r="AE409" s="152">
        <v>0</v>
      </c>
      <c r="AF409" s="152">
        <v>0</v>
      </c>
      <c r="AK409" s="3" t="s">
        <v>475</v>
      </c>
      <c r="AL409" s="3" t="s">
        <v>475</v>
      </c>
      <c r="AM409" s="3" t="s">
        <v>475</v>
      </c>
    </row>
    <row r="410" spans="1:39" x14ac:dyDescent="0.25">
      <c r="A410" s="3">
        <v>20231231</v>
      </c>
      <c r="B410" s="3" t="s">
        <v>1387</v>
      </c>
      <c r="C410" s="3" t="s">
        <v>1388</v>
      </c>
      <c r="D410" s="149">
        <v>4910636.3499999996</v>
      </c>
      <c r="E410" s="3" t="s">
        <v>24</v>
      </c>
      <c r="F410" s="3" t="s">
        <v>473</v>
      </c>
      <c r="G410" s="3" t="s">
        <v>474</v>
      </c>
      <c r="H410" s="3">
        <v>0</v>
      </c>
      <c r="I410" s="3" t="s">
        <v>473</v>
      </c>
      <c r="J410" s="3" t="s">
        <v>473</v>
      </c>
      <c r="K410" s="3" t="s">
        <v>23</v>
      </c>
      <c r="L410" s="149" t="s">
        <v>23</v>
      </c>
      <c r="M410" s="3" t="s">
        <v>475</v>
      </c>
      <c r="N410" s="149" t="s">
        <v>475</v>
      </c>
      <c r="O410" s="149" t="s">
        <v>475</v>
      </c>
      <c r="Q410" s="3" t="s">
        <v>475</v>
      </c>
      <c r="V410" s="149" t="s">
        <v>475</v>
      </c>
      <c r="W410" s="149" t="s">
        <v>475</v>
      </c>
      <c r="X410" s="149" t="s">
        <v>475</v>
      </c>
      <c r="Y410" s="149" t="s">
        <v>475</v>
      </c>
      <c r="AB410" s="152">
        <v>0</v>
      </c>
      <c r="AC410" s="152">
        <v>0</v>
      </c>
      <c r="AD410" s="152">
        <v>0</v>
      </c>
      <c r="AE410" s="152">
        <v>0</v>
      </c>
      <c r="AF410" s="152">
        <v>0</v>
      </c>
      <c r="AK410" s="3" t="s">
        <v>475</v>
      </c>
      <c r="AL410" s="3" t="s">
        <v>475</v>
      </c>
      <c r="AM410" s="3" t="s">
        <v>475</v>
      </c>
    </row>
    <row r="411" spans="1:39" x14ac:dyDescent="0.25">
      <c r="A411" s="3">
        <v>20231231</v>
      </c>
      <c r="B411" s="3" t="s">
        <v>1389</v>
      </c>
      <c r="C411" s="3" t="s">
        <v>1390</v>
      </c>
      <c r="D411" s="149">
        <v>6307045.8899999987</v>
      </c>
      <c r="E411" s="3" t="s">
        <v>24</v>
      </c>
      <c r="F411" s="3" t="s">
        <v>473</v>
      </c>
      <c r="G411" s="3" t="s">
        <v>474</v>
      </c>
      <c r="H411" s="3">
        <v>0</v>
      </c>
      <c r="I411" s="3" t="s">
        <v>473</v>
      </c>
      <c r="J411" s="3" t="s">
        <v>473</v>
      </c>
      <c r="K411" s="3" t="s">
        <v>23</v>
      </c>
      <c r="L411" s="149" t="s">
        <v>23</v>
      </c>
      <c r="M411" s="3" t="s">
        <v>475</v>
      </c>
      <c r="N411" s="149" t="s">
        <v>475</v>
      </c>
      <c r="O411" s="149" t="s">
        <v>475</v>
      </c>
      <c r="Q411" s="3" t="s">
        <v>475</v>
      </c>
      <c r="V411" s="149" t="s">
        <v>475</v>
      </c>
      <c r="W411" s="149" t="s">
        <v>475</v>
      </c>
      <c r="X411" s="149" t="s">
        <v>475</v>
      </c>
      <c r="Y411" s="149" t="s">
        <v>475</v>
      </c>
      <c r="AB411" s="152">
        <v>0</v>
      </c>
      <c r="AC411" s="152">
        <v>0</v>
      </c>
      <c r="AD411" s="152">
        <v>0</v>
      </c>
      <c r="AE411" s="152">
        <v>0</v>
      </c>
      <c r="AF411" s="152">
        <v>0</v>
      </c>
      <c r="AK411" s="3" t="s">
        <v>475</v>
      </c>
      <c r="AL411" s="3" t="s">
        <v>475</v>
      </c>
      <c r="AM411" s="3" t="s">
        <v>475</v>
      </c>
    </row>
    <row r="412" spans="1:39" x14ac:dyDescent="0.25">
      <c r="A412" s="3">
        <v>20231231</v>
      </c>
      <c r="B412" s="3" t="s">
        <v>1391</v>
      </c>
      <c r="C412" s="3" t="s">
        <v>1392</v>
      </c>
      <c r="D412" s="149">
        <v>591741.51</v>
      </c>
      <c r="E412" s="3" t="s">
        <v>24</v>
      </c>
      <c r="F412" s="3" t="s">
        <v>482</v>
      </c>
      <c r="G412" s="3" t="s">
        <v>474</v>
      </c>
      <c r="H412" s="3">
        <v>0</v>
      </c>
      <c r="I412" s="3" t="s">
        <v>483</v>
      </c>
      <c r="J412" s="3" t="s">
        <v>483</v>
      </c>
      <c r="K412" s="3" t="s">
        <v>23</v>
      </c>
      <c r="L412" s="149" t="s">
        <v>23</v>
      </c>
      <c r="M412" s="3" t="s">
        <v>484</v>
      </c>
      <c r="N412" s="149">
        <v>0</v>
      </c>
      <c r="O412" s="149">
        <v>0</v>
      </c>
      <c r="Q412" s="3">
        <v>0</v>
      </c>
      <c r="V412" s="149">
        <v>0</v>
      </c>
      <c r="W412" s="149">
        <v>0</v>
      </c>
      <c r="X412" s="149">
        <v>0</v>
      </c>
      <c r="Y412" s="149">
        <v>0</v>
      </c>
      <c r="AB412" s="152">
        <v>0</v>
      </c>
      <c r="AC412" s="152">
        <v>0</v>
      </c>
      <c r="AD412" s="152">
        <v>0</v>
      </c>
      <c r="AE412" s="152">
        <v>0</v>
      </c>
      <c r="AF412" s="152">
        <v>0</v>
      </c>
      <c r="AK412" s="3" t="s">
        <v>25</v>
      </c>
      <c r="AL412" s="3" t="s">
        <v>1393</v>
      </c>
      <c r="AM412" s="3" t="s">
        <v>475</v>
      </c>
    </row>
    <row r="413" spans="1:39" x14ac:dyDescent="0.25">
      <c r="A413" s="3">
        <v>20231231</v>
      </c>
      <c r="B413" s="3" t="s">
        <v>1394</v>
      </c>
      <c r="C413" s="3" t="s">
        <v>1395</v>
      </c>
      <c r="D413" s="149">
        <v>44493094.789999992</v>
      </c>
      <c r="E413" s="3" t="s">
        <v>23</v>
      </c>
      <c r="F413" s="3" t="s">
        <v>500</v>
      </c>
      <c r="G413" s="3" t="s">
        <v>504</v>
      </c>
      <c r="H413" s="3">
        <v>1</v>
      </c>
      <c r="I413" s="3" t="s">
        <v>500</v>
      </c>
      <c r="J413" s="3" t="s">
        <v>506</v>
      </c>
      <c r="K413" s="3" t="s">
        <v>24</v>
      </c>
      <c r="L413" s="149" t="s">
        <v>23</v>
      </c>
      <c r="M413" s="3" t="s">
        <v>475</v>
      </c>
      <c r="N413" s="149" t="s">
        <v>475</v>
      </c>
      <c r="O413" s="149" t="s">
        <v>475</v>
      </c>
      <c r="Q413" s="3" t="s">
        <v>475</v>
      </c>
      <c r="V413" s="149" t="s">
        <v>475</v>
      </c>
      <c r="W413" s="149" t="s">
        <v>475</v>
      </c>
      <c r="X413" s="149" t="s">
        <v>475</v>
      </c>
      <c r="Y413" s="149" t="s">
        <v>475</v>
      </c>
      <c r="AB413" s="152">
        <v>0</v>
      </c>
      <c r="AC413" s="152">
        <v>0</v>
      </c>
      <c r="AD413" s="152">
        <v>0</v>
      </c>
      <c r="AE413" s="152">
        <v>0</v>
      </c>
      <c r="AF413" s="152">
        <v>0</v>
      </c>
      <c r="AK413" s="3" t="s">
        <v>22</v>
      </c>
      <c r="AL413" s="3" t="s">
        <v>571</v>
      </c>
      <c r="AM413" s="3" t="s">
        <v>475</v>
      </c>
    </row>
    <row r="414" spans="1:39" x14ac:dyDescent="0.25">
      <c r="A414" s="3">
        <v>20231231</v>
      </c>
      <c r="B414" s="3" t="s">
        <v>1396</v>
      </c>
      <c r="C414" s="3" t="s">
        <v>1397</v>
      </c>
      <c r="D414" s="149">
        <v>18405547.68</v>
      </c>
      <c r="E414" s="3" t="s">
        <v>24</v>
      </c>
      <c r="F414" s="3" t="s">
        <v>473</v>
      </c>
      <c r="G414" s="3" t="s">
        <v>474</v>
      </c>
      <c r="H414" s="3">
        <v>0</v>
      </c>
      <c r="I414" s="3" t="s">
        <v>473</v>
      </c>
      <c r="J414" s="3" t="s">
        <v>473</v>
      </c>
      <c r="K414" s="3" t="s">
        <v>23</v>
      </c>
      <c r="L414" s="149" t="s">
        <v>23</v>
      </c>
      <c r="M414" s="3" t="s">
        <v>475</v>
      </c>
      <c r="N414" s="149" t="s">
        <v>475</v>
      </c>
      <c r="O414" s="149" t="s">
        <v>475</v>
      </c>
      <c r="Q414" s="3" t="s">
        <v>475</v>
      </c>
      <c r="V414" s="149" t="s">
        <v>475</v>
      </c>
      <c r="W414" s="149" t="s">
        <v>475</v>
      </c>
      <c r="X414" s="149" t="s">
        <v>475</v>
      </c>
      <c r="Y414" s="149" t="s">
        <v>475</v>
      </c>
      <c r="AB414" s="152">
        <v>0</v>
      </c>
      <c r="AC414" s="152">
        <v>0</v>
      </c>
      <c r="AD414" s="152">
        <v>0</v>
      </c>
      <c r="AE414" s="152">
        <v>0</v>
      </c>
      <c r="AF414" s="152">
        <v>0</v>
      </c>
      <c r="AK414" s="3" t="s">
        <v>475</v>
      </c>
      <c r="AL414" s="3" t="s">
        <v>475</v>
      </c>
      <c r="AM414" s="3" t="s">
        <v>475</v>
      </c>
    </row>
    <row r="415" spans="1:39" x14ac:dyDescent="0.25">
      <c r="A415" s="3">
        <v>20231231</v>
      </c>
      <c r="B415" s="3" t="s">
        <v>1398</v>
      </c>
      <c r="C415" s="3" t="s">
        <v>1399</v>
      </c>
      <c r="D415" s="149">
        <v>407453.54000000004</v>
      </c>
      <c r="E415" s="3" t="s">
        <v>24</v>
      </c>
      <c r="F415" s="3" t="s">
        <v>482</v>
      </c>
      <c r="G415" s="3" t="s">
        <v>474</v>
      </c>
      <c r="H415" s="3">
        <v>0</v>
      </c>
      <c r="I415" s="3" t="s">
        <v>483</v>
      </c>
      <c r="J415" s="3" t="s">
        <v>483</v>
      </c>
      <c r="K415" s="3" t="s">
        <v>23</v>
      </c>
      <c r="L415" s="149" t="s">
        <v>23</v>
      </c>
      <c r="M415" s="3" t="s">
        <v>487</v>
      </c>
      <c r="N415" s="149">
        <v>0.99900000000000011</v>
      </c>
      <c r="O415" s="149">
        <v>0.99900000000000011</v>
      </c>
      <c r="Q415" s="3">
        <v>0.21199999999999999</v>
      </c>
      <c r="S415" s="3">
        <v>1</v>
      </c>
      <c r="V415" s="149">
        <v>0</v>
      </c>
      <c r="W415" s="149">
        <v>0</v>
      </c>
      <c r="X415" s="149">
        <v>0</v>
      </c>
      <c r="Y415" s="149">
        <v>0</v>
      </c>
      <c r="AB415" s="152">
        <v>407046.08646000008</v>
      </c>
      <c r="AC415" s="152">
        <v>86380.150480000011</v>
      </c>
      <c r="AD415" s="152">
        <v>0</v>
      </c>
      <c r="AE415" s="152">
        <v>0</v>
      </c>
      <c r="AF415" s="152">
        <v>0</v>
      </c>
      <c r="AK415" s="3" t="s">
        <v>25</v>
      </c>
      <c r="AL415" s="3" t="s">
        <v>1400</v>
      </c>
      <c r="AM415" s="3" t="s">
        <v>475</v>
      </c>
    </row>
    <row r="416" spans="1:39" x14ac:dyDescent="0.25">
      <c r="A416" s="3">
        <v>20231231</v>
      </c>
      <c r="B416" s="3" t="s">
        <v>1401</v>
      </c>
      <c r="C416" s="3" t="s">
        <v>1402</v>
      </c>
      <c r="D416" s="149">
        <v>559340.01</v>
      </c>
      <c r="E416" s="3" t="s">
        <v>24</v>
      </c>
      <c r="F416" s="3" t="s">
        <v>482</v>
      </c>
      <c r="G416" s="3" t="s">
        <v>474</v>
      </c>
      <c r="H416" s="3">
        <v>0</v>
      </c>
      <c r="I416" s="3" t="s">
        <v>483</v>
      </c>
      <c r="J416" s="3" t="s">
        <v>483</v>
      </c>
      <c r="K416" s="3" t="s">
        <v>23</v>
      </c>
      <c r="L416" s="149" t="s">
        <v>23</v>
      </c>
      <c r="M416" s="3" t="s">
        <v>484</v>
      </c>
      <c r="N416" s="149">
        <v>0</v>
      </c>
      <c r="O416" s="149">
        <v>0</v>
      </c>
      <c r="Q416" s="3">
        <v>0</v>
      </c>
      <c r="V416" s="149">
        <v>0</v>
      </c>
      <c r="W416" s="149">
        <v>0</v>
      </c>
      <c r="X416" s="149">
        <v>0</v>
      </c>
      <c r="Y416" s="149">
        <v>0</v>
      </c>
      <c r="AB416" s="152">
        <v>0</v>
      </c>
      <c r="AC416" s="152">
        <v>0</v>
      </c>
      <c r="AD416" s="152">
        <v>0</v>
      </c>
      <c r="AE416" s="152">
        <v>0</v>
      </c>
      <c r="AF416" s="152">
        <v>0</v>
      </c>
      <c r="AK416" s="3" t="s">
        <v>25</v>
      </c>
      <c r="AL416" s="3" t="s">
        <v>1403</v>
      </c>
      <c r="AM416" s="3" t="s">
        <v>475</v>
      </c>
    </row>
    <row r="417" spans="1:40" x14ac:dyDescent="0.25">
      <c r="A417" s="3">
        <v>20231231</v>
      </c>
      <c r="B417" s="3" t="s">
        <v>1404</v>
      </c>
      <c r="C417" s="3" t="s">
        <v>1405</v>
      </c>
      <c r="D417" s="149">
        <v>433594.05000000005</v>
      </c>
      <c r="E417" s="3" t="s">
        <v>23</v>
      </c>
      <c r="F417" s="3" t="s">
        <v>500</v>
      </c>
      <c r="G417" s="3" t="s">
        <v>504</v>
      </c>
      <c r="H417" s="3">
        <v>1</v>
      </c>
      <c r="I417" s="3" t="s">
        <v>500</v>
      </c>
      <c r="J417" s="3">
        <v>0</v>
      </c>
      <c r="K417" s="3" t="s">
        <v>24</v>
      </c>
      <c r="L417" s="149" t="s">
        <v>23</v>
      </c>
      <c r="M417" s="3" t="s">
        <v>475</v>
      </c>
      <c r="N417" s="149" t="s">
        <v>475</v>
      </c>
      <c r="O417" s="149" t="s">
        <v>475</v>
      </c>
      <c r="Q417" s="3" t="s">
        <v>475</v>
      </c>
      <c r="V417" s="149" t="s">
        <v>475</v>
      </c>
      <c r="W417" s="149" t="s">
        <v>475</v>
      </c>
      <c r="X417" s="149" t="s">
        <v>475</v>
      </c>
      <c r="Y417" s="149" t="s">
        <v>475</v>
      </c>
      <c r="AB417" s="152">
        <v>0</v>
      </c>
      <c r="AC417" s="152">
        <v>0</v>
      </c>
      <c r="AD417" s="152">
        <v>0</v>
      </c>
      <c r="AE417" s="152">
        <v>0</v>
      </c>
      <c r="AF417" s="152">
        <v>0</v>
      </c>
      <c r="AK417" s="3" t="s">
        <v>475</v>
      </c>
      <c r="AL417" s="3" t="s">
        <v>475</v>
      </c>
      <c r="AM417" s="3" t="s">
        <v>475</v>
      </c>
    </row>
    <row r="418" spans="1:40" x14ac:dyDescent="0.25">
      <c r="A418" s="3">
        <v>20231231</v>
      </c>
      <c r="B418" s="3" t="s">
        <v>1406</v>
      </c>
      <c r="C418" s="3" t="s">
        <v>1407</v>
      </c>
      <c r="D418" s="149">
        <v>2530274.39</v>
      </c>
      <c r="E418" s="3" t="s">
        <v>24</v>
      </c>
      <c r="F418" s="3" t="s">
        <v>473</v>
      </c>
      <c r="G418" s="3" t="s">
        <v>474</v>
      </c>
      <c r="H418" s="3">
        <v>0</v>
      </c>
      <c r="I418" s="3" t="s">
        <v>473</v>
      </c>
      <c r="J418" s="3" t="s">
        <v>473</v>
      </c>
      <c r="K418" s="3" t="s">
        <v>23</v>
      </c>
      <c r="L418" s="149" t="s">
        <v>23</v>
      </c>
      <c r="M418" s="3" t="s">
        <v>475</v>
      </c>
      <c r="N418" s="149" t="s">
        <v>475</v>
      </c>
      <c r="O418" s="149" t="s">
        <v>475</v>
      </c>
      <c r="Q418" s="3" t="s">
        <v>475</v>
      </c>
      <c r="V418" s="149" t="s">
        <v>475</v>
      </c>
      <c r="W418" s="149" t="s">
        <v>475</v>
      </c>
      <c r="X418" s="149" t="s">
        <v>475</v>
      </c>
      <c r="Y418" s="149" t="s">
        <v>475</v>
      </c>
      <c r="AB418" s="152">
        <v>0</v>
      </c>
      <c r="AC418" s="152">
        <v>0</v>
      </c>
      <c r="AD418" s="152">
        <v>0</v>
      </c>
      <c r="AE418" s="152">
        <v>0</v>
      </c>
      <c r="AF418" s="152">
        <v>0</v>
      </c>
      <c r="AK418" s="3" t="s">
        <v>475</v>
      </c>
      <c r="AL418" s="3" t="s">
        <v>475</v>
      </c>
      <c r="AM418" s="3" t="s">
        <v>475</v>
      </c>
    </row>
    <row r="419" spans="1:40" x14ac:dyDescent="0.25">
      <c r="A419" s="3">
        <v>20231231</v>
      </c>
      <c r="B419" s="3" t="s">
        <v>1408</v>
      </c>
      <c r="C419" s="3" t="s">
        <v>1409</v>
      </c>
      <c r="D419" s="149">
        <v>518370.64</v>
      </c>
      <c r="E419" s="3" t="s">
        <v>24</v>
      </c>
      <c r="F419" s="3" t="s">
        <v>473</v>
      </c>
      <c r="G419" s="3" t="s">
        <v>474</v>
      </c>
      <c r="H419" s="3">
        <v>0</v>
      </c>
      <c r="I419" s="3" t="s">
        <v>473</v>
      </c>
      <c r="J419" s="3" t="s">
        <v>473</v>
      </c>
      <c r="K419" s="3" t="s">
        <v>23</v>
      </c>
      <c r="L419" s="149" t="s">
        <v>23</v>
      </c>
      <c r="M419" s="3" t="s">
        <v>475</v>
      </c>
      <c r="N419" s="149" t="s">
        <v>475</v>
      </c>
      <c r="O419" s="149" t="s">
        <v>475</v>
      </c>
      <c r="Q419" s="3" t="s">
        <v>475</v>
      </c>
      <c r="V419" s="149" t="s">
        <v>475</v>
      </c>
      <c r="W419" s="149" t="s">
        <v>475</v>
      </c>
      <c r="X419" s="149" t="s">
        <v>475</v>
      </c>
      <c r="Y419" s="149" t="s">
        <v>475</v>
      </c>
      <c r="AB419" s="152">
        <v>0</v>
      </c>
      <c r="AC419" s="152">
        <v>0</v>
      </c>
      <c r="AD419" s="152">
        <v>0</v>
      </c>
      <c r="AE419" s="152">
        <v>0</v>
      </c>
      <c r="AF419" s="152">
        <v>0</v>
      </c>
      <c r="AK419" s="3" t="s">
        <v>475</v>
      </c>
      <c r="AL419" s="3" t="s">
        <v>475</v>
      </c>
      <c r="AM419" s="3" t="s">
        <v>475</v>
      </c>
    </row>
    <row r="420" spans="1:40" x14ac:dyDescent="0.25">
      <c r="A420" s="3">
        <v>20231231</v>
      </c>
      <c r="B420" s="3" t="s">
        <v>1410</v>
      </c>
      <c r="C420" s="3" t="s">
        <v>1411</v>
      </c>
      <c r="D420" s="149">
        <v>582642.42000000004</v>
      </c>
      <c r="E420" s="3" t="s">
        <v>24</v>
      </c>
      <c r="F420" s="3" t="s">
        <v>473</v>
      </c>
      <c r="G420" s="3" t="s">
        <v>474</v>
      </c>
      <c r="H420" s="3">
        <v>0</v>
      </c>
      <c r="I420" s="3" t="s">
        <v>473</v>
      </c>
      <c r="J420" s="3" t="s">
        <v>473</v>
      </c>
      <c r="K420" s="3" t="s">
        <v>23</v>
      </c>
      <c r="L420" s="149" t="s">
        <v>23</v>
      </c>
      <c r="M420" s="3" t="s">
        <v>475</v>
      </c>
      <c r="N420" s="149" t="s">
        <v>475</v>
      </c>
      <c r="O420" s="149" t="s">
        <v>475</v>
      </c>
      <c r="Q420" s="3" t="s">
        <v>475</v>
      </c>
      <c r="V420" s="149" t="s">
        <v>475</v>
      </c>
      <c r="W420" s="149" t="s">
        <v>475</v>
      </c>
      <c r="X420" s="149" t="s">
        <v>475</v>
      </c>
      <c r="Y420" s="149" t="s">
        <v>475</v>
      </c>
      <c r="AB420" s="152">
        <v>0</v>
      </c>
      <c r="AC420" s="152">
        <v>0</v>
      </c>
      <c r="AD420" s="152">
        <v>0</v>
      </c>
      <c r="AE420" s="152">
        <v>0</v>
      </c>
      <c r="AF420" s="152">
        <v>0</v>
      </c>
      <c r="AK420" s="3" t="s">
        <v>475</v>
      </c>
      <c r="AL420" s="3" t="s">
        <v>475</v>
      </c>
      <c r="AM420" s="3" t="s">
        <v>475</v>
      </c>
    </row>
    <row r="421" spans="1:40" x14ac:dyDescent="0.25">
      <c r="A421" s="3">
        <v>20231231</v>
      </c>
      <c r="B421" s="3" t="s">
        <v>1412</v>
      </c>
      <c r="C421" s="3" t="s">
        <v>1413</v>
      </c>
      <c r="D421" s="149">
        <v>191514.42</v>
      </c>
      <c r="E421" s="3" t="s">
        <v>23</v>
      </c>
      <c r="F421" s="3" t="s">
        <v>500</v>
      </c>
      <c r="G421" s="3" t="s">
        <v>474</v>
      </c>
      <c r="H421" s="3">
        <v>0</v>
      </c>
      <c r="I421" s="3" t="s">
        <v>500</v>
      </c>
      <c r="J421" s="3">
        <v>0</v>
      </c>
      <c r="K421" s="3" t="s">
        <v>23</v>
      </c>
      <c r="L421" s="149" t="s">
        <v>23</v>
      </c>
      <c r="M421" s="3" t="s">
        <v>475</v>
      </c>
      <c r="N421" s="149" t="s">
        <v>475</v>
      </c>
      <c r="O421" s="149" t="s">
        <v>475</v>
      </c>
      <c r="Q421" s="3" t="s">
        <v>475</v>
      </c>
      <c r="V421" s="149" t="s">
        <v>475</v>
      </c>
      <c r="W421" s="149" t="s">
        <v>475</v>
      </c>
      <c r="X421" s="149" t="s">
        <v>475</v>
      </c>
      <c r="Y421" s="149" t="s">
        <v>475</v>
      </c>
      <c r="AB421" s="152">
        <v>0</v>
      </c>
      <c r="AC421" s="152">
        <v>0</v>
      </c>
      <c r="AD421" s="152">
        <v>0</v>
      </c>
      <c r="AE421" s="152">
        <v>0</v>
      </c>
      <c r="AF421" s="152">
        <v>0</v>
      </c>
      <c r="AK421" s="3" t="s">
        <v>475</v>
      </c>
      <c r="AL421" s="3" t="s">
        <v>475</v>
      </c>
      <c r="AM421" s="3" t="s">
        <v>475</v>
      </c>
    </row>
    <row r="422" spans="1:40" x14ac:dyDescent="0.25">
      <c r="A422" s="3">
        <v>20231231</v>
      </c>
      <c r="B422" s="3" t="s">
        <v>1414</v>
      </c>
      <c r="C422" s="3" t="s">
        <v>1415</v>
      </c>
      <c r="D422" s="149">
        <v>0.37</v>
      </c>
      <c r="E422" s="3" t="s">
        <v>23</v>
      </c>
      <c r="F422" s="3" t="s">
        <v>500</v>
      </c>
      <c r="G422" s="3" t="s">
        <v>474</v>
      </c>
      <c r="H422" s="3">
        <v>0</v>
      </c>
      <c r="I422" s="3" t="s">
        <v>500</v>
      </c>
      <c r="J422" s="3">
        <v>0</v>
      </c>
      <c r="K422" s="3" t="s">
        <v>23</v>
      </c>
      <c r="L422" s="149" t="s">
        <v>23</v>
      </c>
      <c r="M422" s="3" t="s">
        <v>475</v>
      </c>
      <c r="N422" s="149" t="s">
        <v>475</v>
      </c>
      <c r="O422" s="149" t="s">
        <v>475</v>
      </c>
      <c r="Q422" s="3" t="s">
        <v>475</v>
      </c>
      <c r="V422" s="149" t="s">
        <v>475</v>
      </c>
      <c r="W422" s="149" t="s">
        <v>475</v>
      </c>
      <c r="X422" s="149" t="s">
        <v>475</v>
      </c>
      <c r="Y422" s="149" t="s">
        <v>475</v>
      </c>
      <c r="AB422" s="152">
        <v>0</v>
      </c>
      <c r="AC422" s="152">
        <v>0</v>
      </c>
      <c r="AD422" s="152">
        <v>0</v>
      </c>
      <c r="AE422" s="152">
        <v>0</v>
      </c>
      <c r="AF422" s="152">
        <v>0</v>
      </c>
      <c r="AK422" s="3" t="s">
        <v>475</v>
      </c>
      <c r="AL422" s="3" t="s">
        <v>475</v>
      </c>
      <c r="AM422" s="3" t="s">
        <v>475</v>
      </c>
    </row>
    <row r="423" spans="1:40" x14ac:dyDescent="0.25">
      <c r="A423" s="3">
        <v>20231231</v>
      </c>
      <c r="B423" s="3" t="s">
        <v>2798</v>
      </c>
      <c r="C423" s="3" t="s">
        <v>2799</v>
      </c>
      <c r="D423" s="149">
        <v>730542.72</v>
      </c>
      <c r="E423" s="3" t="s">
        <v>23</v>
      </c>
      <c r="F423" s="3" t="s">
        <v>500</v>
      </c>
      <c r="G423" s="3" t="s">
        <v>474</v>
      </c>
      <c r="H423" s="3">
        <v>0</v>
      </c>
      <c r="I423" s="3" t="s">
        <v>500</v>
      </c>
      <c r="J423" s="3" t="s">
        <v>506</v>
      </c>
      <c r="K423" s="3" t="s">
        <v>23</v>
      </c>
      <c r="L423" s="149" t="s">
        <v>23</v>
      </c>
      <c r="M423" s="3" t="s">
        <v>487</v>
      </c>
      <c r="N423" s="149" t="s">
        <v>475</v>
      </c>
      <c r="O423" s="153">
        <v>0.88200000000000001</v>
      </c>
      <c r="Q423" s="157">
        <v>0.78649999999999998</v>
      </c>
      <c r="S423" s="157">
        <v>1</v>
      </c>
      <c r="V423" s="149" t="s">
        <v>475</v>
      </c>
      <c r="W423" s="153">
        <v>0.32269999999999999</v>
      </c>
      <c r="X423" s="149" t="s">
        <v>475</v>
      </c>
      <c r="Y423" s="149">
        <v>0.32269999999999999</v>
      </c>
      <c r="AB423" s="152">
        <v>644338.67903999996</v>
      </c>
      <c r="AC423" s="152">
        <v>574571.84927999997</v>
      </c>
      <c r="AD423" s="152">
        <v>0</v>
      </c>
      <c r="AE423" s="152">
        <v>0</v>
      </c>
      <c r="AF423" s="152">
        <v>235746.13574399997</v>
      </c>
      <c r="AK423" s="3" t="s">
        <v>22</v>
      </c>
      <c r="AL423" s="154" t="s">
        <v>488</v>
      </c>
      <c r="AM423" s="154" t="s">
        <v>489</v>
      </c>
      <c r="AN423" s="155" t="s">
        <v>490</v>
      </c>
    </row>
    <row r="424" spans="1:40" x14ac:dyDescent="0.25">
      <c r="A424" s="3">
        <v>20231231</v>
      </c>
      <c r="B424" s="3" t="s">
        <v>1420</v>
      </c>
      <c r="C424" s="3" t="s">
        <v>1421</v>
      </c>
      <c r="D424" s="149">
        <v>9324</v>
      </c>
      <c r="E424" s="3" t="s">
        <v>24</v>
      </c>
      <c r="F424" s="3" t="s">
        <v>482</v>
      </c>
      <c r="G424" s="3" t="s">
        <v>1422</v>
      </c>
      <c r="H424" s="3">
        <v>0</v>
      </c>
      <c r="I424" s="3" t="s">
        <v>483</v>
      </c>
      <c r="J424" s="3" t="s">
        <v>483</v>
      </c>
      <c r="K424" s="3" t="s">
        <v>23</v>
      </c>
      <c r="L424" s="149" t="s">
        <v>23</v>
      </c>
      <c r="M424" s="3" t="s">
        <v>487</v>
      </c>
      <c r="N424" s="149">
        <v>0.871</v>
      </c>
      <c r="O424" s="149">
        <v>0.871</v>
      </c>
      <c r="Q424" s="3">
        <v>0.87</v>
      </c>
      <c r="S424" s="3">
        <v>1</v>
      </c>
      <c r="V424" s="149">
        <v>0</v>
      </c>
      <c r="W424" s="153">
        <v>5.5E-2</v>
      </c>
      <c r="X424" s="149">
        <v>0</v>
      </c>
      <c r="Y424" s="149">
        <v>5.5E-2</v>
      </c>
      <c r="AB424" s="152">
        <v>8121.2039999999997</v>
      </c>
      <c r="AC424" s="152">
        <v>8111.88</v>
      </c>
      <c r="AD424" s="152">
        <v>0</v>
      </c>
      <c r="AE424" s="152">
        <v>0</v>
      </c>
      <c r="AF424" s="152">
        <v>512.82000000000005</v>
      </c>
      <c r="AK424" s="3" t="s">
        <v>25</v>
      </c>
      <c r="AL424" s="3" t="s">
        <v>1423</v>
      </c>
      <c r="AM424" s="3" t="s">
        <v>1424</v>
      </c>
      <c r="AN424" s="157" t="s">
        <v>490</v>
      </c>
    </row>
    <row r="425" spans="1:40" x14ac:dyDescent="0.25">
      <c r="A425" s="3">
        <v>20231231</v>
      </c>
      <c r="B425" s="3" t="s">
        <v>1425</v>
      </c>
      <c r="C425" s="3" t="s">
        <v>1426</v>
      </c>
      <c r="D425" s="149">
        <v>16040.49</v>
      </c>
      <c r="E425" s="3" t="s">
        <v>24</v>
      </c>
      <c r="F425" s="3" t="s">
        <v>482</v>
      </c>
      <c r="G425" s="3" t="s">
        <v>474</v>
      </c>
      <c r="H425" s="3">
        <v>0</v>
      </c>
      <c r="I425" s="3" t="s">
        <v>483</v>
      </c>
      <c r="J425" s="3" t="s">
        <v>483</v>
      </c>
      <c r="K425" s="3" t="s">
        <v>23</v>
      </c>
      <c r="L425" s="149" t="s">
        <v>23</v>
      </c>
      <c r="M425" s="3" t="s">
        <v>487</v>
      </c>
      <c r="N425" s="149">
        <v>0.69799999999999995</v>
      </c>
      <c r="O425" s="149">
        <v>0.69799999999999995</v>
      </c>
      <c r="Q425" s="3">
        <v>0.64700000000000002</v>
      </c>
      <c r="S425" s="3">
        <v>1</v>
      </c>
      <c r="V425" s="149">
        <v>0</v>
      </c>
      <c r="W425" s="149">
        <v>0.64700000000000002</v>
      </c>
      <c r="X425" s="149">
        <v>0</v>
      </c>
      <c r="Y425" s="149">
        <v>0.64700000000000002</v>
      </c>
      <c r="AB425" s="152">
        <v>11196.262019999998</v>
      </c>
      <c r="AC425" s="152">
        <v>10378.197029999999</v>
      </c>
      <c r="AD425" s="152">
        <v>0</v>
      </c>
      <c r="AE425" s="152">
        <v>0</v>
      </c>
      <c r="AF425" s="152">
        <v>10378.197029999999</v>
      </c>
      <c r="AK425" s="3" t="s">
        <v>475</v>
      </c>
      <c r="AL425" s="3" t="s">
        <v>475</v>
      </c>
      <c r="AM425" s="3" t="s">
        <v>475</v>
      </c>
    </row>
    <row r="426" spans="1:40" x14ac:dyDescent="0.25">
      <c r="A426" s="3">
        <v>20231231</v>
      </c>
      <c r="B426" s="3" t="s">
        <v>1427</v>
      </c>
      <c r="C426" s="3" t="s">
        <v>1428</v>
      </c>
      <c r="D426" s="149">
        <v>500070.62</v>
      </c>
      <c r="E426" s="3" t="s">
        <v>23</v>
      </c>
      <c r="F426" s="3" t="s">
        <v>500</v>
      </c>
      <c r="G426" s="3" t="s">
        <v>504</v>
      </c>
      <c r="H426" s="3">
        <v>1</v>
      </c>
      <c r="I426" s="3" t="s">
        <v>500</v>
      </c>
      <c r="J426" s="3" t="s">
        <v>506</v>
      </c>
      <c r="K426" s="3" t="s">
        <v>24</v>
      </c>
      <c r="L426" s="149" t="s">
        <v>23</v>
      </c>
      <c r="M426" s="3" t="s">
        <v>475</v>
      </c>
      <c r="N426" s="149" t="s">
        <v>475</v>
      </c>
      <c r="O426" s="149" t="s">
        <v>475</v>
      </c>
      <c r="Q426" s="3" t="s">
        <v>475</v>
      </c>
      <c r="V426" s="149" t="s">
        <v>475</v>
      </c>
      <c r="W426" s="149" t="s">
        <v>475</v>
      </c>
      <c r="X426" s="149" t="s">
        <v>475</v>
      </c>
      <c r="Y426" s="149" t="s">
        <v>475</v>
      </c>
      <c r="AB426" s="152">
        <v>0</v>
      </c>
      <c r="AC426" s="152">
        <v>0</v>
      </c>
      <c r="AD426" s="152">
        <v>0</v>
      </c>
      <c r="AE426" s="152">
        <v>0</v>
      </c>
      <c r="AF426" s="152">
        <v>0</v>
      </c>
      <c r="AK426" s="3" t="s">
        <v>22</v>
      </c>
      <c r="AL426" s="3" t="s">
        <v>1429</v>
      </c>
      <c r="AM426" s="3" t="s">
        <v>475</v>
      </c>
    </row>
    <row r="427" spans="1:40" x14ac:dyDescent="0.25">
      <c r="A427" s="3">
        <v>20231231</v>
      </c>
      <c r="B427" s="3" t="s">
        <v>1430</v>
      </c>
      <c r="C427" s="3" t="s">
        <v>1431</v>
      </c>
      <c r="D427" s="149">
        <v>40160.239999999998</v>
      </c>
      <c r="E427" s="3" t="s">
        <v>24</v>
      </c>
      <c r="F427" s="3" t="s">
        <v>473</v>
      </c>
      <c r="G427" s="3" t="s">
        <v>474</v>
      </c>
      <c r="H427" s="3">
        <v>0</v>
      </c>
      <c r="I427" s="3" t="s">
        <v>473</v>
      </c>
      <c r="J427" s="3" t="s">
        <v>473</v>
      </c>
      <c r="K427" s="3" t="s">
        <v>23</v>
      </c>
      <c r="L427" s="149" t="s">
        <v>23</v>
      </c>
      <c r="M427" s="3" t="s">
        <v>475</v>
      </c>
      <c r="N427" s="149" t="s">
        <v>475</v>
      </c>
      <c r="O427" s="149" t="s">
        <v>475</v>
      </c>
      <c r="Q427" s="3" t="s">
        <v>475</v>
      </c>
      <c r="V427" s="149" t="s">
        <v>475</v>
      </c>
      <c r="W427" s="149" t="s">
        <v>475</v>
      </c>
      <c r="X427" s="149" t="s">
        <v>475</v>
      </c>
      <c r="Y427" s="149" t="s">
        <v>475</v>
      </c>
      <c r="AB427" s="152">
        <v>0</v>
      </c>
      <c r="AC427" s="152">
        <v>0</v>
      </c>
      <c r="AD427" s="152">
        <v>0</v>
      </c>
      <c r="AE427" s="152">
        <v>0</v>
      </c>
      <c r="AF427" s="152">
        <v>0</v>
      </c>
      <c r="AK427" s="3" t="s">
        <v>475</v>
      </c>
      <c r="AL427" s="3" t="s">
        <v>475</v>
      </c>
      <c r="AM427" s="3" t="s">
        <v>475</v>
      </c>
    </row>
    <row r="428" spans="1:40" x14ac:dyDescent="0.25">
      <c r="A428" s="3">
        <v>20231231</v>
      </c>
      <c r="B428" s="3" t="s">
        <v>1432</v>
      </c>
      <c r="C428" s="3" t="s">
        <v>1433</v>
      </c>
      <c r="D428" s="149">
        <v>13110382.449999999</v>
      </c>
      <c r="E428" s="3" t="s">
        <v>23</v>
      </c>
      <c r="F428" s="3" t="s">
        <v>500</v>
      </c>
      <c r="G428" s="3" t="s">
        <v>504</v>
      </c>
      <c r="H428" s="3">
        <v>1</v>
      </c>
      <c r="I428" s="3" t="s">
        <v>500</v>
      </c>
      <c r="J428" s="3">
        <v>0</v>
      </c>
      <c r="K428" s="3" t="s">
        <v>24</v>
      </c>
      <c r="L428" s="149" t="s">
        <v>23</v>
      </c>
      <c r="M428" s="3" t="s">
        <v>475</v>
      </c>
      <c r="N428" s="149" t="s">
        <v>475</v>
      </c>
      <c r="O428" s="149" t="s">
        <v>475</v>
      </c>
      <c r="Q428" s="3" t="s">
        <v>475</v>
      </c>
      <c r="V428" s="149" t="s">
        <v>475</v>
      </c>
      <c r="W428" s="149" t="s">
        <v>475</v>
      </c>
      <c r="X428" s="149" t="s">
        <v>475</v>
      </c>
      <c r="Y428" s="149" t="s">
        <v>475</v>
      </c>
      <c r="AB428" s="152">
        <v>0</v>
      </c>
      <c r="AC428" s="152">
        <v>0</v>
      </c>
      <c r="AD428" s="152">
        <v>0</v>
      </c>
      <c r="AE428" s="152">
        <v>0</v>
      </c>
      <c r="AF428" s="152">
        <v>0</v>
      </c>
      <c r="AK428" s="3" t="s">
        <v>475</v>
      </c>
      <c r="AL428" s="3" t="s">
        <v>475</v>
      </c>
      <c r="AM428" s="3" t="s">
        <v>475</v>
      </c>
    </row>
    <row r="429" spans="1:40" x14ac:dyDescent="0.25">
      <c r="A429" s="3">
        <v>20231231</v>
      </c>
      <c r="B429" s="3" t="s">
        <v>2492</v>
      </c>
      <c r="C429" s="3" t="s">
        <v>2493</v>
      </c>
      <c r="D429" s="149">
        <v>428970.56</v>
      </c>
      <c r="E429" s="3" t="s">
        <v>23</v>
      </c>
      <c r="F429" s="3" t="s">
        <v>500</v>
      </c>
      <c r="G429" s="3" t="s">
        <v>592</v>
      </c>
      <c r="H429" s="3">
        <v>0</v>
      </c>
      <c r="I429" s="3" t="s">
        <v>500</v>
      </c>
      <c r="J429" s="3" t="s">
        <v>506</v>
      </c>
      <c r="K429" s="3" t="s">
        <v>23</v>
      </c>
      <c r="L429" s="149" t="s">
        <v>23</v>
      </c>
      <c r="M429" s="3" t="s">
        <v>487</v>
      </c>
      <c r="N429" s="149" t="s">
        <v>475</v>
      </c>
      <c r="O429" s="149" t="s">
        <v>475</v>
      </c>
      <c r="Q429" s="3" t="s">
        <v>475</v>
      </c>
      <c r="V429" s="149" t="s">
        <v>475</v>
      </c>
      <c r="W429" s="149" t="s">
        <v>475</v>
      </c>
      <c r="X429" s="149" t="s">
        <v>475</v>
      </c>
      <c r="Y429" s="149" t="s">
        <v>475</v>
      </c>
      <c r="AB429" s="152">
        <v>0</v>
      </c>
      <c r="AC429" s="152">
        <v>0</v>
      </c>
      <c r="AD429" s="152">
        <v>0</v>
      </c>
      <c r="AE429" s="152">
        <v>0</v>
      </c>
      <c r="AF429" s="152">
        <v>0</v>
      </c>
      <c r="AK429" s="3" t="s">
        <v>22</v>
      </c>
      <c r="AL429" s="3" t="s">
        <v>2494</v>
      </c>
      <c r="AM429" s="3" t="s">
        <v>2495</v>
      </c>
      <c r="AN429" s="157" t="s">
        <v>490</v>
      </c>
    </row>
    <row r="430" spans="1:40" x14ac:dyDescent="0.25">
      <c r="A430" s="3">
        <v>20231231</v>
      </c>
      <c r="B430" s="3" t="s">
        <v>1436</v>
      </c>
      <c r="C430" s="3" t="s">
        <v>1437</v>
      </c>
      <c r="D430" s="149">
        <v>23248722.329999998</v>
      </c>
      <c r="E430" s="3" t="s">
        <v>23</v>
      </c>
      <c r="F430" s="3" t="s">
        <v>500</v>
      </c>
      <c r="G430" s="3" t="s">
        <v>504</v>
      </c>
      <c r="H430" s="3">
        <v>1</v>
      </c>
      <c r="I430" s="3" t="s">
        <v>500</v>
      </c>
      <c r="J430" s="3">
        <v>0</v>
      </c>
      <c r="K430" s="3" t="s">
        <v>24</v>
      </c>
      <c r="L430" s="149" t="s">
        <v>23</v>
      </c>
      <c r="M430" s="3" t="s">
        <v>475</v>
      </c>
      <c r="N430" s="149" t="s">
        <v>475</v>
      </c>
      <c r="O430" s="149" t="s">
        <v>475</v>
      </c>
      <c r="Q430" s="3" t="s">
        <v>475</v>
      </c>
      <c r="V430" s="149" t="s">
        <v>475</v>
      </c>
      <c r="W430" s="149" t="s">
        <v>475</v>
      </c>
      <c r="X430" s="149" t="s">
        <v>475</v>
      </c>
      <c r="Y430" s="149" t="s">
        <v>475</v>
      </c>
      <c r="AB430" s="152">
        <v>0</v>
      </c>
      <c r="AC430" s="152">
        <v>0</v>
      </c>
      <c r="AD430" s="152">
        <v>0</v>
      </c>
      <c r="AE430" s="152">
        <v>0</v>
      </c>
      <c r="AF430" s="152">
        <v>0</v>
      </c>
      <c r="AK430" s="3" t="s">
        <v>475</v>
      </c>
      <c r="AL430" s="3" t="s">
        <v>475</v>
      </c>
      <c r="AM430" s="3" t="s">
        <v>475</v>
      </c>
    </row>
    <row r="431" spans="1:40" x14ac:dyDescent="0.25">
      <c r="A431" s="3">
        <v>20231231</v>
      </c>
      <c r="B431" s="3" t="s">
        <v>1438</v>
      </c>
      <c r="C431" s="3" t="s">
        <v>1439</v>
      </c>
      <c r="D431" s="149">
        <v>2919548.4</v>
      </c>
      <c r="E431" s="3" t="s">
        <v>23</v>
      </c>
      <c r="F431" s="3" t="s">
        <v>500</v>
      </c>
      <c r="G431" s="3" t="s">
        <v>474</v>
      </c>
      <c r="H431" s="3">
        <v>0</v>
      </c>
      <c r="I431" s="3" t="s">
        <v>500</v>
      </c>
      <c r="J431" s="3" t="s">
        <v>506</v>
      </c>
      <c r="K431" s="3" t="s">
        <v>23</v>
      </c>
      <c r="L431" s="149" t="s">
        <v>23</v>
      </c>
      <c r="M431" s="3" t="s">
        <v>475</v>
      </c>
      <c r="N431" s="149" t="s">
        <v>475</v>
      </c>
      <c r="O431" s="149" t="s">
        <v>475</v>
      </c>
      <c r="Q431" s="3" t="s">
        <v>475</v>
      </c>
      <c r="V431" s="149" t="s">
        <v>475</v>
      </c>
      <c r="W431" s="149" t="s">
        <v>475</v>
      </c>
      <c r="X431" s="149" t="s">
        <v>475</v>
      </c>
      <c r="Y431" s="149" t="s">
        <v>475</v>
      </c>
      <c r="AB431" s="152">
        <v>0</v>
      </c>
      <c r="AC431" s="152">
        <v>0</v>
      </c>
      <c r="AD431" s="152">
        <v>0</v>
      </c>
      <c r="AE431" s="152">
        <v>0</v>
      </c>
      <c r="AF431" s="152">
        <v>0</v>
      </c>
      <c r="AK431" s="3" t="s">
        <v>22</v>
      </c>
      <c r="AL431" s="3">
        <v>0</v>
      </c>
      <c r="AM431" s="3" t="s">
        <v>475</v>
      </c>
    </row>
    <row r="432" spans="1:40" x14ac:dyDescent="0.25">
      <c r="A432" s="3">
        <v>20231231</v>
      </c>
      <c r="B432" s="3" t="s">
        <v>1440</v>
      </c>
      <c r="C432" s="3" t="s">
        <v>1441</v>
      </c>
      <c r="D432" s="149">
        <v>25321.64</v>
      </c>
      <c r="E432" s="3" t="s">
        <v>24</v>
      </c>
      <c r="F432" s="3" t="s">
        <v>473</v>
      </c>
      <c r="G432" s="3" t="s">
        <v>474</v>
      </c>
      <c r="H432" s="3">
        <v>0</v>
      </c>
      <c r="I432" s="3" t="s">
        <v>473</v>
      </c>
      <c r="J432" s="3" t="s">
        <v>473</v>
      </c>
      <c r="K432" s="3" t="s">
        <v>23</v>
      </c>
      <c r="L432" s="149" t="s">
        <v>23</v>
      </c>
      <c r="M432" s="3" t="s">
        <v>475</v>
      </c>
      <c r="N432" s="149" t="s">
        <v>475</v>
      </c>
      <c r="O432" s="149" t="s">
        <v>475</v>
      </c>
      <c r="Q432" s="3" t="s">
        <v>475</v>
      </c>
      <c r="V432" s="149" t="s">
        <v>475</v>
      </c>
      <c r="W432" s="149" t="s">
        <v>475</v>
      </c>
      <c r="X432" s="149" t="s">
        <v>475</v>
      </c>
      <c r="Y432" s="149" t="s">
        <v>475</v>
      </c>
      <c r="AB432" s="152">
        <v>0</v>
      </c>
      <c r="AC432" s="152">
        <v>0</v>
      </c>
      <c r="AD432" s="152">
        <v>0</v>
      </c>
      <c r="AE432" s="152">
        <v>0</v>
      </c>
      <c r="AF432" s="152">
        <v>0</v>
      </c>
      <c r="AK432" s="3" t="s">
        <v>475</v>
      </c>
      <c r="AL432" s="3" t="s">
        <v>475</v>
      </c>
      <c r="AM432" s="3" t="s">
        <v>475</v>
      </c>
    </row>
    <row r="433" spans="1:39" x14ac:dyDescent="0.25">
      <c r="A433" s="3">
        <v>20231231</v>
      </c>
      <c r="B433" s="3" t="s">
        <v>1442</v>
      </c>
      <c r="C433" s="3" t="s">
        <v>1443</v>
      </c>
      <c r="D433" s="149">
        <v>3711.08</v>
      </c>
      <c r="E433" s="3" t="s">
        <v>24</v>
      </c>
      <c r="F433" s="3" t="s">
        <v>473</v>
      </c>
      <c r="G433" s="3" t="s">
        <v>474</v>
      </c>
      <c r="H433" s="3">
        <v>0</v>
      </c>
      <c r="I433" s="3" t="s">
        <v>473</v>
      </c>
      <c r="J433" s="3" t="s">
        <v>473</v>
      </c>
      <c r="K433" s="3" t="s">
        <v>23</v>
      </c>
      <c r="L433" s="149" t="s">
        <v>23</v>
      </c>
      <c r="M433" s="3" t="s">
        <v>475</v>
      </c>
      <c r="N433" s="149" t="s">
        <v>475</v>
      </c>
      <c r="O433" s="149" t="s">
        <v>475</v>
      </c>
      <c r="Q433" s="3" t="s">
        <v>475</v>
      </c>
      <c r="V433" s="149" t="s">
        <v>475</v>
      </c>
      <c r="W433" s="149" t="s">
        <v>475</v>
      </c>
      <c r="X433" s="149" t="s">
        <v>475</v>
      </c>
      <c r="Y433" s="149" t="s">
        <v>475</v>
      </c>
      <c r="AB433" s="152">
        <v>0</v>
      </c>
      <c r="AC433" s="152">
        <v>0</v>
      </c>
      <c r="AD433" s="152">
        <v>0</v>
      </c>
      <c r="AE433" s="152">
        <v>0</v>
      </c>
      <c r="AF433" s="152">
        <v>0</v>
      </c>
      <c r="AK433" s="3" t="s">
        <v>475</v>
      </c>
      <c r="AL433" s="3" t="s">
        <v>475</v>
      </c>
      <c r="AM433" s="3" t="s">
        <v>475</v>
      </c>
    </row>
    <row r="434" spans="1:39" x14ac:dyDescent="0.25">
      <c r="A434" s="3">
        <v>20231231</v>
      </c>
      <c r="B434" s="3" t="s">
        <v>1444</v>
      </c>
      <c r="C434" s="3" t="s">
        <v>1445</v>
      </c>
      <c r="D434" s="149">
        <v>111762691.91999999</v>
      </c>
      <c r="E434" s="3" t="s">
        <v>23</v>
      </c>
      <c r="F434" s="3" t="s">
        <v>500</v>
      </c>
      <c r="G434" s="3" t="s">
        <v>504</v>
      </c>
      <c r="H434" s="3">
        <v>1</v>
      </c>
      <c r="I434" s="3" t="s">
        <v>500</v>
      </c>
      <c r="J434" s="3">
        <v>0</v>
      </c>
      <c r="K434" s="3" t="s">
        <v>24</v>
      </c>
      <c r="L434" s="149" t="s">
        <v>23</v>
      </c>
      <c r="M434" s="3" t="s">
        <v>475</v>
      </c>
      <c r="N434" s="149" t="s">
        <v>475</v>
      </c>
      <c r="O434" s="149" t="s">
        <v>475</v>
      </c>
      <c r="Q434" s="3" t="s">
        <v>475</v>
      </c>
      <c r="V434" s="149" t="s">
        <v>475</v>
      </c>
      <c r="W434" s="149" t="s">
        <v>475</v>
      </c>
      <c r="X434" s="149" t="s">
        <v>475</v>
      </c>
      <c r="Y434" s="149" t="s">
        <v>475</v>
      </c>
      <c r="AB434" s="152">
        <v>0</v>
      </c>
      <c r="AC434" s="152">
        <v>0</v>
      </c>
      <c r="AD434" s="152">
        <v>0</v>
      </c>
      <c r="AE434" s="152">
        <v>0</v>
      </c>
      <c r="AF434" s="152">
        <v>0</v>
      </c>
      <c r="AK434" s="3" t="s">
        <v>475</v>
      </c>
      <c r="AL434" s="3" t="s">
        <v>475</v>
      </c>
      <c r="AM434" s="3" t="s">
        <v>475</v>
      </c>
    </row>
    <row r="435" spans="1:39" x14ac:dyDescent="0.25">
      <c r="A435" s="3">
        <v>20231231</v>
      </c>
      <c r="B435" s="3" t="s">
        <v>1446</v>
      </c>
      <c r="C435" s="3" t="s">
        <v>1447</v>
      </c>
      <c r="D435" s="149">
        <v>410929.91999999998</v>
      </c>
      <c r="E435" s="3" t="s">
        <v>24</v>
      </c>
      <c r="F435" s="3" t="s">
        <v>482</v>
      </c>
      <c r="G435" s="3" t="s">
        <v>474</v>
      </c>
      <c r="H435" s="3">
        <v>0</v>
      </c>
      <c r="I435" s="3" t="s">
        <v>483</v>
      </c>
      <c r="J435" s="3" t="s">
        <v>483</v>
      </c>
      <c r="K435" s="3" t="s">
        <v>23</v>
      </c>
      <c r="L435" s="149" t="s">
        <v>23</v>
      </c>
      <c r="M435" s="3" t="s">
        <v>487</v>
      </c>
      <c r="N435" s="149">
        <v>0</v>
      </c>
      <c r="O435" s="149">
        <v>0</v>
      </c>
      <c r="Q435" s="3">
        <v>0</v>
      </c>
      <c r="V435" s="149">
        <v>0</v>
      </c>
      <c r="W435" s="149">
        <v>0</v>
      </c>
      <c r="X435" s="149">
        <v>0</v>
      </c>
      <c r="Y435" s="149">
        <v>0</v>
      </c>
      <c r="AB435" s="152">
        <v>0</v>
      </c>
      <c r="AC435" s="152">
        <v>0</v>
      </c>
      <c r="AD435" s="152">
        <v>0</v>
      </c>
      <c r="AE435" s="152">
        <v>0</v>
      </c>
      <c r="AF435" s="152">
        <v>0</v>
      </c>
      <c r="AK435" s="3" t="s">
        <v>25</v>
      </c>
      <c r="AL435" s="3" t="s">
        <v>1448</v>
      </c>
      <c r="AM435" s="3" t="s">
        <v>475</v>
      </c>
    </row>
    <row r="436" spans="1:39" x14ac:dyDescent="0.25">
      <c r="A436" s="3">
        <v>20231231</v>
      </c>
      <c r="B436" s="3" t="s">
        <v>1449</v>
      </c>
      <c r="C436" s="3" t="s">
        <v>1450</v>
      </c>
      <c r="D436" s="149">
        <v>8408599.5600000005</v>
      </c>
      <c r="E436" s="3" t="s">
        <v>24</v>
      </c>
      <c r="F436" s="3" t="s">
        <v>473</v>
      </c>
      <c r="G436" s="3" t="s">
        <v>474</v>
      </c>
      <c r="H436" s="3">
        <v>0</v>
      </c>
      <c r="I436" s="3" t="s">
        <v>473</v>
      </c>
      <c r="J436" s="3" t="s">
        <v>473</v>
      </c>
      <c r="K436" s="3" t="s">
        <v>23</v>
      </c>
      <c r="L436" s="149" t="s">
        <v>23</v>
      </c>
      <c r="M436" s="3" t="s">
        <v>475</v>
      </c>
      <c r="N436" s="149" t="s">
        <v>475</v>
      </c>
      <c r="O436" s="149" t="s">
        <v>475</v>
      </c>
      <c r="Q436" s="3" t="s">
        <v>475</v>
      </c>
      <c r="V436" s="149" t="s">
        <v>475</v>
      </c>
      <c r="W436" s="149" t="s">
        <v>475</v>
      </c>
      <c r="X436" s="149" t="s">
        <v>475</v>
      </c>
      <c r="Y436" s="149" t="s">
        <v>475</v>
      </c>
      <c r="AB436" s="152">
        <v>0</v>
      </c>
      <c r="AC436" s="152">
        <v>0</v>
      </c>
      <c r="AD436" s="152">
        <v>0</v>
      </c>
      <c r="AE436" s="152">
        <v>0</v>
      </c>
      <c r="AF436" s="152">
        <v>0</v>
      </c>
      <c r="AK436" s="3" t="s">
        <v>475</v>
      </c>
      <c r="AL436" s="3" t="s">
        <v>475</v>
      </c>
      <c r="AM436" s="3" t="s">
        <v>475</v>
      </c>
    </row>
    <row r="437" spans="1:39" x14ac:dyDescent="0.25">
      <c r="A437" s="3">
        <v>20231231</v>
      </c>
      <c r="B437" s="3" t="s">
        <v>1451</v>
      </c>
      <c r="C437" s="3" t="s">
        <v>1452</v>
      </c>
      <c r="D437" s="149">
        <v>957719.12</v>
      </c>
      <c r="E437" s="3" t="s">
        <v>24</v>
      </c>
      <c r="F437" s="3" t="s">
        <v>473</v>
      </c>
      <c r="G437" s="3" t="s">
        <v>474</v>
      </c>
      <c r="H437" s="3">
        <v>0</v>
      </c>
      <c r="I437" s="3" t="s">
        <v>473</v>
      </c>
      <c r="J437" s="3" t="s">
        <v>473</v>
      </c>
      <c r="K437" s="3" t="s">
        <v>23</v>
      </c>
      <c r="L437" s="149" t="s">
        <v>23</v>
      </c>
      <c r="M437" s="3" t="s">
        <v>475</v>
      </c>
      <c r="N437" s="149" t="s">
        <v>475</v>
      </c>
      <c r="O437" s="149" t="s">
        <v>475</v>
      </c>
      <c r="Q437" s="3" t="s">
        <v>475</v>
      </c>
      <c r="V437" s="149" t="s">
        <v>475</v>
      </c>
      <c r="W437" s="149" t="s">
        <v>475</v>
      </c>
      <c r="X437" s="149" t="s">
        <v>475</v>
      </c>
      <c r="Y437" s="149" t="s">
        <v>475</v>
      </c>
      <c r="AB437" s="152">
        <v>0</v>
      </c>
      <c r="AC437" s="152">
        <v>0</v>
      </c>
      <c r="AD437" s="152">
        <v>0</v>
      </c>
      <c r="AE437" s="152">
        <v>0</v>
      </c>
      <c r="AF437" s="152">
        <v>0</v>
      </c>
      <c r="AK437" s="3" t="s">
        <v>475</v>
      </c>
      <c r="AL437" s="3" t="s">
        <v>475</v>
      </c>
      <c r="AM437" s="3" t="s">
        <v>475</v>
      </c>
    </row>
    <row r="438" spans="1:39" x14ac:dyDescent="0.25">
      <c r="A438" s="3">
        <v>20231231</v>
      </c>
      <c r="B438" s="3" t="s">
        <v>1453</v>
      </c>
      <c r="C438" s="3" t="s">
        <v>1454</v>
      </c>
      <c r="D438" s="149">
        <v>7209345.0099999998</v>
      </c>
      <c r="E438" s="3" t="s">
        <v>23</v>
      </c>
      <c r="F438" s="3" t="s">
        <v>500</v>
      </c>
      <c r="G438" s="3" t="s">
        <v>504</v>
      </c>
      <c r="H438" s="3">
        <v>1</v>
      </c>
      <c r="I438" s="3" t="s">
        <v>500</v>
      </c>
      <c r="J438" s="3">
        <v>0</v>
      </c>
      <c r="K438" s="3" t="s">
        <v>24</v>
      </c>
      <c r="L438" s="149" t="s">
        <v>23</v>
      </c>
      <c r="M438" s="3" t="s">
        <v>475</v>
      </c>
      <c r="N438" s="149" t="s">
        <v>475</v>
      </c>
      <c r="O438" s="149" t="s">
        <v>475</v>
      </c>
      <c r="Q438" s="3" t="s">
        <v>475</v>
      </c>
      <c r="V438" s="149" t="s">
        <v>475</v>
      </c>
      <c r="W438" s="149" t="s">
        <v>475</v>
      </c>
      <c r="X438" s="149" t="s">
        <v>475</v>
      </c>
      <c r="Y438" s="149" t="s">
        <v>475</v>
      </c>
      <c r="AB438" s="152">
        <v>0</v>
      </c>
      <c r="AC438" s="152">
        <v>0</v>
      </c>
      <c r="AD438" s="152">
        <v>0</v>
      </c>
      <c r="AE438" s="152">
        <v>0</v>
      </c>
      <c r="AF438" s="152">
        <v>0</v>
      </c>
      <c r="AK438" s="3" t="s">
        <v>475</v>
      </c>
      <c r="AL438" s="3" t="s">
        <v>475</v>
      </c>
      <c r="AM438" s="3" t="s">
        <v>475</v>
      </c>
    </row>
    <row r="439" spans="1:39" x14ac:dyDescent="0.25">
      <c r="A439" s="3">
        <v>20231231</v>
      </c>
      <c r="B439" s="3" t="s">
        <v>1455</v>
      </c>
      <c r="C439" s="3" t="s">
        <v>1456</v>
      </c>
      <c r="D439" s="149">
        <v>274806</v>
      </c>
      <c r="E439" s="3" t="s">
        <v>24</v>
      </c>
      <c r="F439" s="3" t="s">
        <v>482</v>
      </c>
      <c r="G439" s="3" t="s">
        <v>474</v>
      </c>
      <c r="H439" s="3">
        <v>0</v>
      </c>
      <c r="I439" s="3" t="s">
        <v>483</v>
      </c>
      <c r="J439" s="3" t="s">
        <v>483</v>
      </c>
      <c r="K439" s="3" t="s">
        <v>23</v>
      </c>
      <c r="L439" s="149" t="s">
        <v>23</v>
      </c>
      <c r="M439" s="3" t="s">
        <v>487</v>
      </c>
      <c r="N439" s="149">
        <v>0.72400000000000009</v>
      </c>
      <c r="O439" s="149">
        <v>0.72400000000000009</v>
      </c>
      <c r="Q439" s="3">
        <v>0</v>
      </c>
      <c r="S439" s="3">
        <v>1</v>
      </c>
      <c r="V439" s="149">
        <v>0</v>
      </c>
      <c r="W439" s="149">
        <v>0</v>
      </c>
      <c r="X439" s="149">
        <v>0</v>
      </c>
      <c r="Y439" s="149">
        <v>0</v>
      </c>
      <c r="AB439" s="152">
        <v>198959.54400000002</v>
      </c>
      <c r="AC439" s="152">
        <v>0</v>
      </c>
      <c r="AD439" s="152">
        <v>0</v>
      </c>
      <c r="AE439" s="152">
        <v>0</v>
      </c>
      <c r="AF439" s="152">
        <v>0</v>
      </c>
      <c r="AK439" s="3" t="s">
        <v>25</v>
      </c>
      <c r="AL439" s="3" t="s">
        <v>1457</v>
      </c>
      <c r="AM439" s="3" t="s">
        <v>475</v>
      </c>
    </row>
    <row r="440" spans="1:39" x14ac:dyDescent="0.25">
      <c r="A440" s="3">
        <v>20231231</v>
      </c>
      <c r="B440" s="3" t="s">
        <v>1458</v>
      </c>
      <c r="C440" s="3" t="s">
        <v>1459</v>
      </c>
      <c r="D440" s="149">
        <v>1686731.6400000001</v>
      </c>
      <c r="E440" s="3" t="s">
        <v>24</v>
      </c>
      <c r="F440" s="3" t="s">
        <v>482</v>
      </c>
      <c r="G440" s="3" t="s">
        <v>474</v>
      </c>
      <c r="H440" s="3">
        <v>0</v>
      </c>
      <c r="I440" s="3" t="s">
        <v>483</v>
      </c>
      <c r="J440" s="3" t="s">
        <v>483</v>
      </c>
      <c r="K440" s="3" t="s">
        <v>23</v>
      </c>
      <c r="L440" s="149" t="s">
        <v>23</v>
      </c>
      <c r="M440" s="3" t="s">
        <v>487</v>
      </c>
      <c r="N440" s="149">
        <v>0.23</v>
      </c>
      <c r="O440" s="149">
        <v>0.23</v>
      </c>
      <c r="Q440" s="3">
        <v>0</v>
      </c>
      <c r="S440" s="3">
        <v>1</v>
      </c>
      <c r="V440" s="149">
        <v>0</v>
      </c>
      <c r="W440" s="149">
        <v>0</v>
      </c>
      <c r="X440" s="149">
        <v>0</v>
      </c>
      <c r="Y440" s="149">
        <v>0</v>
      </c>
      <c r="AB440" s="152">
        <v>387948.27720000007</v>
      </c>
      <c r="AC440" s="152">
        <v>0</v>
      </c>
      <c r="AD440" s="152">
        <v>0</v>
      </c>
      <c r="AE440" s="152">
        <v>0</v>
      </c>
      <c r="AF440" s="152">
        <v>0</v>
      </c>
      <c r="AK440" s="3" t="s">
        <v>25</v>
      </c>
      <c r="AL440" s="3" t="s">
        <v>1460</v>
      </c>
      <c r="AM440" s="3" t="s">
        <v>475</v>
      </c>
    </row>
    <row r="441" spans="1:39" x14ac:dyDescent="0.25">
      <c r="A441" s="3">
        <v>20231231</v>
      </c>
      <c r="B441" s="3" t="s">
        <v>1461</v>
      </c>
      <c r="C441" s="3" t="s">
        <v>1462</v>
      </c>
      <c r="D441" s="149">
        <v>272237.51</v>
      </c>
      <c r="E441" s="3" t="s">
        <v>23</v>
      </c>
      <c r="F441" s="3" t="s">
        <v>500</v>
      </c>
      <c r="G441" s="3" t="s">
        <v>504</v>
      </c>
      <c r="H441" s="3">
        <v>1</v>
      </c>
      <c r="I441" s="3" t="s">
        <v>500</v>
      </c>
      <c r="J441" s="3">
        <v>0</v>
      </c>
      <c r="K441" s="3" t="s">
        <v>24</v>
      </c>
      <c r="L441" s="149" t="s">
        <v>23</v>
      </c>
      <c r="M441" s="3" t="s">
        <v>475</v>
      </c>
      <c r="N441" s="149" t="s">
        <v>475</v>
      </c>
      <c r="O441" s="149" t="s">
        <v>475</v>
      </c>
      <c r="Q441" s="3" t="s">
        <v>475</v>
      </c>
      <c r="V441" s="149" t="s">
        <v>475</v>
      </c>
      <c r="W441" s="149" t="s">
        <v>475</v>
      </c>
      <c r="X441" s="149" t="s">
        <v>475</v>
      </c>
      <c r="Y441" s="149" t="s">
        <v>475</v>
      </c>
      <c r="AB441" s="152">
        <v>0</v>
      </c>
      <c r="AC441" s="152">
        <v>0</v>
      </c>
      <c r="AD441" s="152">
        <v>0</v>
      </c>
      <c r="AE441" s="152">
        <v>0</v>
      </c>
      <c r="AF441" s="152">
        <v>0</v>
      </c>
      <c r="AK441" s="3" t="s">
        <v>475</v>
      </c>
      <c r="AL441" s="3" t="s">
        <v>475</v>
      </c>
      <c r="AM441" s="3" t="s">
        <v>475</v>
      </c>
    </row>
    <row r="442" spans="1:39" x14ac:dyDescent="0.25">
      <c r="A442" s="3">
        <v>20231231</v>
      </c>
      <c r="B442" s="3" t="s">
        <v>1463</v>
      </c>
      <c r="C442" s="3" t="s">
        <v>1464</v>
      </c>
      <c r="D442" s="149">
        <v>1289054.33</v>
      </c>
      <c r="E442" s="3" t="s">
        <v>24</v>
      </c>
      <c r="F442" s="3" t="s">
        <v>473</v>
      </c>
      <c r="G442" s="3" t="s">
        <v>474</v>
      </c>
      <c r="H442" s="3">
        <v>0</v>
      </c>
      <c r="I442" s="3" t="s">
        <v>473</v>
      </c>
      <c r="J442" s="3" t="s">
        <v>473</v>
      </c>
      <c r="K442" s="3" t="s">
        <v>23</v>
      </c>
      <c r="L442" s="149" t="s">
        <v>23</v>
      </c>
      <c r="M442" s="3" t="s">
        <v>475</v>
      </c>
      <c r="N442" s="149" t="s">
        <v>475</v>
      </c>
      <c r="O442" s="149" t="s">
        <v>475</v>
      </c>
      <c r="Q442" s="3" t="s">
        <v>475</v>
      </c>
      <c r="V442" s="149" t="s">
        <v>475</v>
      </c>
      <c r="W442" s="149" t="s">
        <v>475</v>
      </c>
      <c r="X442" s="149" t="s">
        <v>475</v>
      </c>
      <c r="Y442" s="149" t="s">
        <v>475</v>
      </c>
      <c r="AB442" s="152">
        <v>0</v>
      </c>
      <c r="AC442" s="152">
        <v>0</v>
      </c>
      <c r="AD442" s="152">
        <v>0</v>
      </c>
      <c r="AE442" s="152">
        <v>0</v>
      </c>
      <c r="AF442" s="152">
        <v>0</v>
      </c>
      <c r="AK442" s="3" t="s">
        <v>475</v>
      </c>
      <c r="AL442" s="3" t="s">
        <v>475</v>
      </c>
      <c r="AM442" s="3" t="s">
        <v>475</v>
      </c>
    </row>
    <row r="443" spans="1:39" x14ac:dyDescent="0.25">
      <c r="A443" s="3">
        <v>20231231</v>
      </c>
      <c r="B443" s="3" t="s">
        <v>1465</v>
      </c>
      <c r="C443" s="3" t="s">
        <v>1466</v>
      </c>
      <c r="D443" s="149">
        <v>573894.45000000007</v>
      </c>
      <c r="E443" s="3" t="s">
        <v>24</v>
      </c>
      <c r="F443" s="3" t="s">
        <v>473</v>
      </c>
      <c r="G443" s="3" t="s">
        <v>474</v>
      </c>
      <c r="H443" s="3">
        <v>0</v>
      </c>
      <c r="I443" s="3" t="s">
        <v>473</v>
      </c>
      <c r="J443" s="3" t="s">
        <v>473</v>
      </c>
      <c r="K443" s="3" t="s">
        <v>23</v>
      </c>
      <c r="L443" s="149" t="s">
        <v>23</v>
      </c>
      <c r="M443" s="3" t="s">
        <v>475</v>
      </c>
      <c r="N443" s="149" t="s">
        <v>475</v>
      </c>
      <c r="O443" s="149" t="s">
        <v>475</v>
      </c>
      <c r="Q443" s="3" t="s">
        <v>475</v>
      </c>
      <c r="V443" s="149" t="s">
        <v>475</v>
      </c>
      <c r="W443" s="149" t="s">
        <v>475</v>
      </c>
      <c r="X443" s="149" t="s">
        <v>475</v>
      </c>
      <c r="Y443" s="149" t="s">
        <v>475</v>
      </c>
      <c r="AB443" s="152">
        <v>0</v>
      </c>
      <c r="AC443" s="152">
        <v>0</v>
      </c>
      <c r="AD443" s="152">
        <v>0</v>
      </c>
      <c r="AE443" s="152">
        <v>0</v>
      </c>
      <c r="AF443" s="152">
        <v>0</v>
      </c>
      <c r="AK443" s="3" t="s">
        <v>475</v>
      </c>
      <c r="AL443" s="3" t="s">
        <v>475</v>
      </c>
      <c r="AM443" s="3" t="s">
        <v>475</v>
      </c>
    </row>
    <row r="444" spans="1:39" x14ac:dyDescent="0.25">
      <c r="A444" s="3">
        <v>20231231</v>
      </c>
      <c r="B444" s="3" t="s">
        <v>1467</v>
      </c>
      <c r="C444" s="3" t="s">
        <v>1468</v>
      </c>
      <c r="D444" s="149">
        <v>11395898</v>
      </c>
      <c r="E444" s="3" t="s">
        <v>24</v>
      </c>
      <c r="F444" s="3" t="s">
        <v>473</v>
      </c>
      <c r="G444" s="3" t="s">
        <v>474</v>
      </c>
      <c r="H444" s="3">
        <v>0</v>
      </c>
      <c r="I444" s="3" t="s">
        <v>473</v>
      </c>
      <c r="J444" s="3" t="s">
        <v>473</v>
      </c>
      <c r="K444" s="3" t="s">
        <v>23</v>
      </c>
      <c r="L444" s="149" t="s">
        <v>23</v>
      </c>
      <c r="M444" s="3" t="s">
        <v>475</v>
      </c>
      <c r="N444" s="149" t="s">
        <v>475</v>
      </c>
      <c r="O444" s="149" t="s">
        <v>475</v>
      </c>
      <c r="Q444" s="3" t="s">
        <v>475</v>
      </c>
      <c r="V444" s="149" t="s">
        <v>475</v>
      </c>
      <c r="W444" s="149" t="s">
        <v>475</v>
      </c>
      <c r="X444" s="149" t="s">
        <v>475</v>
      </c>
      <c r="Y444" s="149" t="s">
        <v>475</v>
      </c>
      <c r="AB444" s="152">
        <v>0</v>
      </c>
      <c r="AC444" s="152">
        <v>0</v>
      </c>
      <c r="AD444" s="152">
        <v>0</v>
      </c>
      <c r="AE444" s="152">
        <v>0</v>
      </c>
      <c r="AF444" s="152">
        <v>0</v>
      </c>
      <c r="AK444" s="3" t="s">
        <v>475</v>
      </c>
      <c r="AL444" s="3" t="s">
        <v>475</v>
      </c>
      <c r="AM444" s="3" t="s">
        <v>475</v>
      </c>
    </row>
    <row r="445" spans="1:39" x14ac:dyDescent="0.25">
      <c r="A445" s="3">
        <v>20231231</v>
      </c>
      <c r="B445" s="3" t="s">
        <v>1469</v>
      </c>
      <c r="C445" s="3" t="s">
        <v>1470</v>
      </c>
      <c r="D445" s="149">
        <v>312920.69999999995</v>
      </c>
      <c r="E445" s="3" t="s">
        <v>23</v>
      </c>
      <c r="F445" s="3" t="s">
        <v>500</v>
      </c>
      <c r="G445" s="3" t="s">
        <v>474</v>
      </c>
      <c r="H445" s="3">
        <v>0</v>
      </c>
      <c r="I445" s="3" t="s">
        <v>500</v>
      </c>
      <c r="J445" s="3" t="s">
        <v>506</v>
      </c>
      <c r="K445" s="3" t="s">
        <v>23</v>
      </c>
      <c r="L445" s="149" t="s">
        <v>23</v>
      </c>
      <c r="M445" s="3" t="s">
        <v>475</v>
      </c>
      <c r="N445" s="149" t="s">
        <v>475</v>
      </c>
      <c r="O445" s="149" t="s">
        <v>475</v>
      </c>
      <c r="Q445" s="3" t="s">
        <v>475</v>
      </c>
      <c r="V445" s="149" t="s">
        <v>475</v>
      </c>
      <c r="W445" s="149" t="s">
        <v>475</v>
      </c>
      <c r="X445" s="149" t="s">
        <v>475</v>
      </c>
      <c r="Y445" s="149" t="s">
        <v>475</v>
      </c>
      <c r="AB445" s="152">
        <v>0</v>
      </c>
      <c r="AC445" s="152">
        <v>0</v>
      </c>
      <c r="AD445" s="152">
        <v>0</v>
      </c>
      <c r="AE445" s="152">
        <v>0</v>
      </c>
      <c r="AF445" s="152">
        <v>0</v>
      </c>
      <c r="AK445" s="3" t="s">
        <v>22</v>
      </c>
      <c r="AL445" s="3" t="s">
        <v>1471</v>
      </c>
    </row>
    <row r="446" spans="1:39" x14ac:dyDescent="0.25">
      <c r="A446" s="3">
        <v>20231231</v>
      </c>
      <c r="B446" s="3" t="s">
        <v>1472</v>
      </c>
      <c r="C446" s="3" t="s">
        <v>1473</v>
      </c>
      <c r="D446" s="149">
        <v>40856795.609999999</v>
      </c>
      <c r="E446" s="3" t="s">
        <v>23</v>
      </c>
      <c r="F446" s="3" t="s">
        <v>500</v>
      </c>
      <c r="G446" s="3" t="s">
        <v>504</v>
      </c>
      <c r="H446" s="3">
        <v>1</v>
      </c>
      <c r="I446" s="3" t="s">
        <v>500</v>
      </c>
      <c r="J446" s="3">
        <v>0</v>
      </c>
      <c r="K446" s="3" t="s">
        <v>24</v>
      </c>
      <c r="L446" s="149" t="s">
        <v>23</v>
      </c>
      <c r="M446" s="3" t="s">
        <v>475</v>
      </c>
      <c r="N446" s="149" t="s">
        <v>475</v>
      </c>
      <c r="O446" s="149" t="s">
        <v>475</v>
      </c>
      <c r="Q446" s="3" t="s">
        <v>475</v>
      </c>
      <c r="V446" s="149" t="s">
        <v>475</v>
      </c>
      <c r="W446" s="149" t="s">
        <v>475</v>
      </c>
      <c r="X446" s="149" t="s">
        <v>475</v>
      </c>
      <c r="Y446" s="149" t="s">
        <v>475</v>
      </c>
      <c r="AB446" s="152">
        <v>0</v>
      </c>
      <c r="AC446" s="152">
        <v>0</v>
      </c>
      <c r="AD446" s="152">
        <v>0</v>
      </c>
      <c r="AE446" s="152">
        <v>0</v>
      </c>
      <c r="AF446" s="152">
        <v>0</v>
      </c>
      <c r="AK446" s="3" t="s">
        <v>475</v>
      </c>
      <c r="AL446" s="3" t="s">
        <v>475</v>
      </c>
      <c r="AM446" s="3" t="s">
        <v>475</v>
      </c>
    </row>
    <row r="447" spans="1:39" x14ac:dyDescent="0.25">
      <c r="A447" s="3">
        <v>20231231</v>
      </c>
      <c r="B447" s="3" t="s">
        <v>1474</v>
      </c>
      <c r="C447" s="3" t="s">
        <v>1475</v>
      </c>
      <c r="D447" s="149">
        <v>747860.87</v>
      </c>
      <c r="E447" s="3" t="s">
        <v>23</v>
      </c>
      <c r="F447" s="3" t="s">
        <v>500</v>
      </c>
      <c r="G447" s="3" t="s">
        <v>504</v>
      </c>
      <c r="H447" s="3">
        <v>1</v>
      </c>
      <c r="I447" s="3" t="s">
        <v>500</v>
      </c>
      <c r="J447" s="3" t="s">
        <v>506</v>
      </c>
      <c r="K447" s="3" t="s">
        <v>24</v>
      </c>
      <c r="L447" s="149" t="s">
        <v>23</v>
      </c>
      <c r="M447" s="3" t="s">
        <v>475</v>
      </c>
      <c r="N447" s="149" t="s">
        <v>475</v>
      </c>
      <c r="O447" s="149" t="s">
        <v>475</v>
      </c>
      <c r="Q447" s="3" t="s">
        <v>475</v>
      </c>
      <c r="V447" s="149" t="s">
        <v>475</v>
      </c>
      <c r="W447" s="149" t="s">
        <v>475</v>
      </c>
      <c r="X447" s="149" t="s">
        <v>475</v>
      </c>
      <c r="Y447" s="149" t="s">
        <v>475</v>
      </c>
      <c r="AB447" s="152">
        <v>0</v>
      </c>
      <c r="AC447" s="152">
        <v>0</v>
      </c>
      <c r="AD447" s="152">
        <v>0</v>
      </c>
      <c r="AE447" s="152">
        <v>0</v>
      </c>
      <c r="AF447" s="152">
        <v>0</v>
      </c>
      <c r="AK447" s="3" t="s">
        <v>22</v>
      </c>
      <c r="AL447" s="3" t="s">
        <v>672</v>
      </c>
      <c r="AM447" s="3" t="s">
        <v>475</v>
      </c>
    </row>
    <row r="448" spans="1:39" x14ac:dyDescent="0.25">
      <c r="A448" s="3">
        <v>20231231</v>
      </c>
      <c r="B448" s="3" t="s">
        <v>1476</v>
      </c>
      <c r="C448" s="3" t="s">
        <v>1477</v>
      </c>
      <c r="D448" s="149">
        <v>802932.69</v>
      </c>
      <c r="E448" s="3" t="s">
        <v>24</v>
      </c>
      <c r="F448" s="3" t="s">
        <v>473</v>
      </c>
      <c r="G448" s="3" t="s">
        <v>474</v>
      </c>
      <c r="H448" s="3">
        <v>0</v>
      </c>
      <c r="I448" s="3" t="s">
        <v>473</v>
      </c>
      <c r="J448" s="3" t="s">
        <v>473</v>
      </c>
      <c r="K448" s="3" t="s">
        <v>23</v>
      </c>
      <c r="L448" s="149" t="s">
        <v>23</v>
      </c>
      <c r="M448" s="3" t="s">
        <v>475</v>
      </c>
      <c r="N448" s="149" t="s">
        <v>475</v>
      </c>
      <c r="O448" s="149" t="s">
        <v>475</v>
      </c>
      <c r="Q448" s="3" t="s">
        <v>475</v>
      </c>
      <c r="V448" s="149" t="s">
        <v>475</v>
      </c>
      <c r="W448" s="149" t="s">
        <v>475</v>
      </c>
      <c r="X448" s="149" t="s">
        <v>475</v>
      </c>
      <c r="Y448" s="149" t="s">
        <v>475</v>
      </c>
      <c r="AB448" s="152">
        <v>0</v>
      </c>
      <c r="AC448" s="152">
        <v>0</v>
      </c>
      <c r="AD448" s="152">
        <v>0</v>
      </c>
      <c r="AE448" s="152">
        <v>0</v>
      </c>
      <c r="AF448" s="152">
        <v>0</v>
      </c>
      <c r="AK448" s="3" t="s">
        <v>475</v>
      </c>
      <c r="AL448" s="3" t="s">
        <v>475</v>
      </c>
      <c r="AM448" s="3" t="s">
        <v>475</v>
      </c>
    </row>
    <row r="449" spans="1:40" x14ac:dyDescent="0.25">
      <c r="A449" s="3">
        <v>20231231</v>
      </c>
      <c r="B449" s="3" t="s">
        <v>1478</v>
      </c>
      <c r="C449" s="3" t="s">
        <v>1479</v>
      </c>
      <c r="D449" s="149">
        <v>2695741.79</v>
      </c>
      <c r="E449" s="3" t="s">
        <v>23</v>
      </c>
      <c r="F449" s="3" t="s">
        <v>500</v>
      </c>
      <c r="G449" s="3" t="s">
        <v>504</v>
      </c>
      <c r="H449" s="3">
        <v>1</v>
      </c>
      <c r="I449" s="3" t="s">
        <v>500</v>
      </c>
      <c r="J449" s="3">
        <v>0</v>
      </c>
      <c r="K449" s="3" t="s">
        <v>24</v>
      </c>
      <c r="L449" s="149" t="s">
        <v>23</v>
      </c>
      <c r="M449" s="3" t="s">
        <v>475</v>
      </c>
      <c r="N449" s="149" t="s">
        <v>475</v>
      </c>
      <c r="O449" s="149" t="s">
        <v>475</v>
      </c>
      <c r="Q449" s="3" t="s">
        <v>475</v>
      </c>
      <c r="V449" s="149" t="s">
        <v>475</v>
      </c>
      <c r="W449" s="149" t="s">
        <v>475</v>
      </c>
      <c r="X449" s="149" t="s">
        <v>475</v>
      </c>
      <c r="Y449" s="149" t="s">
        <v>475</v>
      </c>
      <c r="AB449" s="152">
        <v>0</v>
      </c>
      <c r="AC449" s="152">
        <v>0</v>
      </c>
      <c r="AD449" s="152">
        <v>0</v>
      </c>
      <c r="AE449" s="152">
        <v>0</v>
      </c>
      <c r="AF449" s="152">
        <v>0</v>
      </c>
      <c r="AK449" s="3" t="s">
        <v>475</v>
      </c>
      <c r="AL449" s="3" t="s">
        <v>475</v>
      </c>
      <c r="AM449" s="3" t="s">
        <v>475</v>
      </c>
    </row>
    <row r="450" spans="1:40" x14ac:dyDescent="0.25">
      <c r="A450" s="3">
        <v>20231231</v>
      </c>
      <c r="B450" s="3" t="s">
        <v>1480</v>
      </c>
      <c r="C450" s="3" t="s">
        <v>1481</v>
      </c>
      <c r="D450" s="149">
        <v>4.78</v>
      </c>
      <c r="E450" s="3" t="s">
        <v>24</v>
      </c>
      <c r="F450" s="3" t="s">
        <v>482</v>
      </c>
      <c r="G450" s="3" t="s">
        <v>592</v>
      </c>
      <c r="H450" s="3">
        <v>0</v>
      </c>
      <c r="I450" s="3" t="s">
        <v>483</v>
      </c>
      <c r="J450" s="3" t="s">
        <v>483</v>
      </c>
      <c r="K450" s="3" t="s">
        <v>23</v>
      </c>
      <c r="L450" s="149" t="s">
        <v>23</v>
      </c>
      <c r="M450" s="3">
        <v>0</v>
      </c>
      <c r="N450" s="149">
        <v>0</v>
      </c>
      <c r="O450" s="149">
        <v>0</v>
      </c>
      <c r="Q450" s="3">
        <v>0</v>
      </c>
      <c r="V450" s="149">
        <v>0</v>
      </c>
      <c r="W450" s="149">
        <v>0</v>
      </c>
      <c r="X450" s="149">
        <v>0</v>
      </c>
      <c r="Y450" s="149">
        <v>0</v>
      </c>
      <c r="AB450" s="152">
        <v>0</v>
      </c>
      <c r="AC450" s="152">
        <v>0</v>
      </c>
      <c r="AD450" s="152">
        <v>0</v>
      </c>
      <c r="AE450" s="152">
        <v>0</v>
      </c>
      <c r="AF450" s="152">
        <v>0</v>
      </c>
      <c r="AK450" s="3" t="s">
        <v>475</v>
      </c>
      <c r="AL450" s="3" t="s">
        <v>475</v>
      </c>
      <c r="AM450" s="3" t="s">
        <v>475</v>
      </c>
    </row>
    <row r="451" spans="1:40" x14ac:dyDescent="0.25">
      <c r="A451" s="3">
        <v>20231231</v>
      </c>
      <c r="B451" s="3" t="s">
        <v>1482</v>
      </c>
      <c r="C451" s="3" t="s">
        <v>1483</v>
      </c>
      <c r="D451" s="149">
        <v>29214.66</v>
      </c>
      <c r="E451" s="3" t="s">
        <v>24</v>
      </c>
      <c r="F451" s="3" t="s">
        <v>482</v>
      </c>
      <c r="G451" s="3" t="s">
        <v>474</v>
      </c>
      <c r="H451" s="3">
        <v>0</v>
      </c>
      <c r="I451" s="3" t="s">
        <v>483</v>
      </c>
      <c r="J451" s="3" t="s">
        <v>483</v>
      </c>
      <c r="K451" s="3" t="s">
        <v>23</v>
      </c>
      <c r="L451" s="149" t="s">
        <v>23</v>
      </c>
      <c r="M451" s="3" t="s">
        <v>484</v>
      </c>
      <c r="N451" s="149">
        <v>0</v>
      </c>
      <c r="O451" s="149">
        <v>0</v>
      </c>
      <c r="Q451" s="3">
        <v>0</v>
      </c>
      <c r="V451" s="149">
        <v>0</v>
      </c>
      <c r="W451" s="149">
        <v>0</v>
      </c>
      <c r="X451" s="149">
        <v>0</v>
      </c>
      <c r="Y451" s="149">
        <v>0</v>
      </c>
      <c r="AB451" s="152">
        <v>0</v>
      </c>
      <c r="AC451" s="152">
        <v>0</v>
      </c>
      <c r="AD451" s="152">
        <v>0</v>
      </c>
      <c r="AE451" s="152">
        <v>0</v>
      </c>
      <c r="AF451" s="152">
        <v>0</v>
      </c>
      <c r="AK451" s="3" t="s">
        <v>25</v>
      </c>
      <c r="AL451" s="3" t="s">
        <v>1484</v>
      </c>
      <c r="AM451" s="3" t="s">
        <v>475</v>
      </c>
    </row>
    <row r="452" spans="1:40" x14ac:dyDescent="0.25">
      <c r="A452" s="3">
        <v>20231231</v>
      </c>
      <c r="B452" s="3" t="s">
        <v>1485</v>
      </c>
      <c r="C452" s="3" t="s">
        <v>1486</v>
      </c>
      <c r="D452" s="149">
        <v>1667123.19</v>
      </c>
      <c r="E452" s="3" t="s">
        <v>23</v>
      </c>
      <c r="F452" s="3" t="s">
        <v>500</v>
      </c>
      <c r="G452" s="3" t="s">
        <v>474</v>
      </c>
      <c r="H452" s="3">
        <v>0</v>
      </c>
      <c r="I452" s="3" t="s">
        <v>500</v>
      </c>
      <c r="J452" s="3">
        <v>0</v>
      </c>
      <c r="K452" s="3" t="s">
        <v>23</v>
      </c>
      <c r="L452" s="149" t="s">
        <v>23</v>
      </c>
      <c r="M452" s="3" t="s">
        <v>475</v>
      </c>
      <c r="N452" s="149" t="s">
        <v>475</v>
      </c>
      <c r="O452" s="149" t="s">
        <v>475</v>
      </c>
      <c r="Q452" s="3" t="s">
        <v>475</v>
      </c>
      <c r="V452" s="149" t="s">
        <v>475</v>
      </c>
      <c r="W452" s="149" t="s">
        <v>475</v>
      </c>
      <c r="X452" s="149" t="s">
        <v>475</v>
      </c>
      <c r="Y452" s="149" t="s">
        <v>475</v>
      </c>
      <c r="AB452" s="152">
        <v>0</v>
      </c>
      <c r="AC452" s="152">
        <v>0</v>
      </c>
      <c r="AD452" s="152">
        <v>0</v>
      </c>
      <c r="AE452" s="152">
        <v>0</v>
      </c>
      <c r="AF452" s="152">
        <v>0</v>
      </c>
      <c r="AK452" s="3" t="s">
        <v>475</v>
      </c>
      <c r="AL452" s="3" t="s">
        <v>475</v>
      </c>
      <c r="AM452" s="3" t="s">
        <v>475</v>
      </c>
    </row>
    <row r="453" spans="1:40" x14ac:dyDescent="0.25">
      <c r="A453" s="3">
        <v>20231231</v>
      </c>
      <c r="B453" s="3" t="s">
        <v>1487</v>
      </c>
      <c r="C453" s="3" t="s">
        <v>1488</v>
      </c>
      <c r="D453" s="149">
        <v>3127869.12</v>
      </c>
      <c r="E453" s="3" t="s">
        <v>23</v>
      </c>
      <c r="F453" s="3" t="s">
        <v>500</v>
      </c>
      <c r="G453" s="3" t="s">
        <v>567</v>
      </c>
      <c r="H453" s="3">
        <v>0</v>
      </c>
      <c r="I453" s="3" t="s">
        <v>500</v>
      </c>
      <c r="J453" s="3" t="s">
        <v>506</v>
      </c>
      <c r="K453" s="3" t="s">
        <v>23</v>
      </c>
      <c r="L453" s="149" t="s">
        <v>23</v>
      </c>
      <c r="M453" s="3" t="s">
        <v>475</v>
      </c>
      <c r="N453" s="149" t="s">
        <v>475</v>
      </c>
      <c r="O453" s="149" t="s">
        <v>475</v>
      </c>
      <c r="Q453" s="3" t="s">
        <v>475</v>
      </c>
      <c r="V453" s="149" t="s">
        <v>475</v>
      </c>
      <c r="W453" s="149" t="s">
        <v>475</v>
      </c>
      <c r="X453" s="149" t="s">
        <v>475</v>
      </c>
      <c r="Y453" s="149" t="s">
        <v>475</v>
      </c>
      <c r="AB453" s="152">
        <v>0</v>
      </c>
      <c r="AC453" s="152">
        <v>0</v>
      </c>
      <c r="AD453" s="152">
        <v>0</v>
      </c>
      <c r="AE453" s="152">
        <v>0</v>
      </c>
      <c r="AF453" s="152">
        <v>0</v>
      </c>
      <c r="AK453" s="3" t="s">
        <v>22</v>
      </c>
      <c r="AL453" s="3" t="s">
        <v>1489</v>
      </c>
      <c r="AM453" s="3" t="s">
        <v>475</v>
      </c>
    </row>
    <row r="454" spans="1:40" x14ac:dyDescent="0.25">
      <c r="A454" s="3">
        <v>20231231</v>
      </c>
      <c r="B454" s="3" t="s">
        <v>1490</v>
      </c>
      <c r="C454" s="3" t="s">
        <v>1491</v>
      </c>
      <c r="D454" s="149">
        <v>270708</v>
      </c>
      <c r="E454" s="3" t="s">
        <v>24</v>
      </c>
      <c r="F454" s="3" t="s">
        <v>473</v>
      </c>
      <c r="G454" s="3" t="s">
        <v>474</v>
      </c>
      <c r="H454" s="3">
        <v>0</v>
      </c>
      <c r="I454" s="3" t="s">
        <v>473</v>
      </c>
      <c r="J454" s="3" t="s">
        <v>473</v>
      </c>
      <c r="K454" s="3" t="s">
        <v>23</v>
      </c>
      <c r="L454" s="149" t="s">
        <v>23</v>
      </c>
      <c r="M454" s="3" t="s">
        <v>475</v>
      </c>
      <c r="N454" s="149" t="s">
        <v>475</v>
      </c>
      <c r="O454" s="149" t="s">
        <v>475</v>
      </c>
      <c r="Q454" s="3" t="s">
        <v>475</v>
      </c>
      <c r="V454" s="149" t="s">
        <v>475</v>
      </c>
      <c r="W454" s="149" t="s">
        <v>475</v>
      </c>
      <c r="X454" s="149" t="s">
        <v>475</v>
      </c>
      <c r="Y454" s="149" t="s">
        <v>475</v>
      </c>
      <c r="AB454" s="152">
        <v>0</v>
      </c>
      <c r="AC454" s="152">
        <v>0</v>
      </c>
      <c r="AD454" s="152">
        <v>0</v>
      </c>
      <c r="AE454" s="152">
        <v>0</v>
      </c>
      <c r="AF454" s="152">
        <v>0</v>
      </c>
      <c r="AK454" s="3" t="s">
        <v>475</v>
      </c>
      <c r="AL454" s="3" t="s">
        <v>475</v>
      </c>
      <c r="AM454" s="3" t="s">
        <v>475</v>
      </c>
    </row>
    <row r="455" spans="1:40" x14ac:dyDescent="0.25">
      <c r="A455" s="3">
        <v>20231231</v>
      </c>
      <c r="B455" s="3" t="s">
        <v>1492</v>
      </c>
      <c r="C455" s="3" t="s">
        <v>1493</v>
      </c>
      <c r="D455" s="149">
        <v>3138.52</v>
      </c>
      <c r="E455" s="3" t="s">
        <v>24</v>
      </c>
      <c r="F455" s="3" t="s">
        <v>473</v>
      </c>
      <c r="G455" s="3" t="s">
        <v>474</v>
      </c>
      <c r="H455" s="3">
        <v>0</v>
      </c>
      <c r="I455" s="3" t="s">
        <v>473</v>
      </c>
      <c r="J455" s="3" t="s">
        <v>473</v>
      </c>
      <c r="K455" s="3" t="s">
        <v>23</v>
      </c>
      <c r="L455" s="149" t="s">
        <v>23</v>
      </c>
      <c r="M455" s="3" t="s">
        <v>475</v>
      </c>
      <c r="N455" s="149" t="s">
        <v>475</v>
      </c>
      <c r="O455" s="149" t="s">
        <v>475</v>
      </c>
      <c r="Q455" s="3" t="s">
        <v>475</v>
      </c>
      <c r="V455" s="149" t="s">
        <v>475</v>
      </c>
      <c r="W455" s="149" t="s">
        <v>475</v>
      </c>
      <c r="X455" s="149" t="s">
        <v>475</v>
      </c>
      <c r="Y455" s="149" t="s">
        <v>475</v>
      </c>
      <c r="AB455" s="152">
        <v>0</v>
      </c>
      <c r="AC455" s="152">
        <v>0</v>
      </c>
      <c r="AD455" s="152">
        <v>0</v>
      </c>
      <c r="AE455" s="152">
        <v>0</v>
      </c>
      <c r="AF455" s="152">
        <v>0</v>
      </c>
      <c r="AK455" s="3" t="s">
        <v>475</v>
      </c>
      <c r="AL455" s="3" t="s">
        <v>475</v>
      </c>
      <c r="AM455" s="3" t="s">
        <v>475</v>
      </c>
    </row>
    <row r="456" spans="1:40" x14ac:dyDescent="0.25">
      <c r="A456" s="3">
        <v>20231231</v>
      </c>
      <c r="B456" s="3" t="s">
        <v>1494</v>
      </c>
      <c r="C456" s="3" t="s">
        <v>1495</v>
      </c>
      <c r="D456" s="149">
        <v>49403.58</v>
      </c>
      <c r="E456" s="3" t="s">
        <v>23</v>
      </c>
      <c r="F456" s="3" t="s">
        <v>500</v>
      </c>
      <c r="G456" s="3" t="s">
        <v>474</v>
      </c>
      <c r="H456" s="3">
        <v>0</v>
      </c>
      <c r="I456" s="3" t="s">
        <v>500</v>
      </c>
      <c r="J456" s="3">
        <v>0</v>
      </c>
      <c r="K456" s="3" t="s">
        <v>23</v>
      </c>
      <c r="L456" s="149" t="s">
        <v>23</v>
      </c>
      <c r="M456" s="3" t="s">
        <v>475</v>
      </c>
      <c r="N456" s="149" t="s">
        <v>475</v>
      </c>
      <c r="O456" s="149" t="s">
        <v>475</v>
      </c>
      <c r="Q456" s="3" t="s">
        <v>475</v>
      </c>
      <c r="V456" s="149" t="s">
        <v>475</v>
      </c>
      <c r="W456" s="149" t="s">
        <v>475</v>
      </c>
      <c r="X456" s="149" t="s">
        <v>475</v>
      </c>
      <c r="Y456" s="149" t="s">
        <v>475</v>
      </c>
      <c r="AB456" s="152">
        <v>0</v>
      </c>
      <c r="AC456" s="152">
        <v>0</v>
      </c>
      <c r="AD456" s="152">
        <v>0</v>
      </c>
      <c r="AE456" s="152">
        <v>0</v>
      </c>
      <c r="AF456" s="152">
        <v>0</v>
      </c>
      <c r="AK456" s="3" t="s">
        <v>475</v>
      </c>
      <c r="AL456" s="3" t="s">
        <v>475</v>
      </c>
      <c r="AM456" s="3" t="s">
        <v>475</v>
      </c>
    </row>
    <row r="457" spans="1:40" x14ac:dyDescent="0.25">
      <c r="A457" s="3">
        <v>20231231</v>
      </c>
      <c r="B457" s="3" t="s">
        <v>1496</v>
      </c>
      <c r="C457" s="3" t="s">
        <v>1497</v>
      </c>
      <c r="D457" s="149">
        <v>4154265.84</v>
      </c>
      <c r="E457" s="3" t="s">
        <v>23</v>
      </c>
      <c r="F457" s="3" t="s">
        <v>500</v>
      </c>
      <c r="G457" s="3" t="s">
        <v>790</v>
      </c>
      <c r="H457" s="3">
        <v>1</v>
      </c>
      <c r="I457" s="3" t="s">
        <v>500</v>
      </c>
      <c r="J457" s="3">
        <v>0</v>
      </c>
      <c r="K457" s="3" t="s">
        <v>24</v>
      </c>
      <c r="L457" s="149" t="s">
        <v>23</v>
      </c>
      <c r="M457" s="3" t="s">
        <v>475</v>
      </c>
      <c r="N457" s="149" t="s">
        <v>475</v>
      </c>
      <c r="O457" s="149" t="s">
        <v>475</v>
      </c>
      <c r="Q457" s="3" t="s">
        <v>475</v>
      </c>
      <c r="V457" s="149" t="s">
        <v>475</v>
      </c>
      <c r="W457" s="149" t="s">
        <v>475</v>
      </c>
      <c r="X457" s="149" t="s">
        <v>475</v>
      </c>
      <c r="Y457" s="149" t="s">
        <v>475</v>
      </c>
      <c r="AB457" s="152">
        <v>0</v>
      </c>
      <c r="AC457" s="152">
        <v>0</v>
      </c>
      <c r="AD457" s="152">
        <v>0</v>
      </c>
      <c r="AE457" s="152">
        <v>0</v>
      </c>
      <c r="AF457" s="152">
        <v>0</v>
      </c>
      <c r="AK457" s="3" t="s">
        <v>475</v>
      </c>
      <c r="AL457" s="3" t="s">
        <v>475</v>
      </c>
      <c r="AM457" s="3" t="s">
        <v>475</v>
      </c>
    </row>
    <row r="458" spans="1:40" x14ac:dyDescent="0.25">
      <c r="A458" s="3">
        <v>20231231</v>
      </c>
      <c r="B458" s="3" t="s">
        <v>1498</v>
      </c>
      <c r="C458" s="3" t="s">
        <v>1499</v>
      </c>
      <c r="D458" s="149">
        <v>1381720.6099999999</v>
      </c>
      <c r="E458" s="3" t="s">
        <v>24</v>
      </c>
      <c r="F458" s="3" t="s">
        <v>482</v>
      </c>
      <c r="G458" s="3" t="s">
        <v>592</v>
      </c>
      <c r="H458" s="3">
        <v>0</v>
      </c>
      <c r="I458" s="3" t="s">
        <v>483</v>
      </c>
      <c r="J458" s="3" t="s">
        <v>483</v>
      </c>
      <c r="K458" s="3" t="s">
        <v>23</v>
      </c>
      <c r="L458" s="149" t="s">
        <v>23</v>
      </c>
      <c r="M458" s="3">
        <v>0</v>
      </c>
      <c r="N458" s="149">
        <v>0</v>
      </c>
      <c r="O458" s="149">
        <v>0</v>
      </c>
      <c r="Q458" s="3">
        <v>0</v>
      </c>
      <c r="V458" s="149">
        <v>0</v>
      </c>
      <c r="W458" s="149">
        <v>0</v>
      </c>
      <c r="X458" s="149">
        <v>0</v>
      </c>
      <c r="Y458" s="149">
        <v>0</v>
      </c>
      <c r="AB458" s="152">
        <v>0</v>
      </c>
      <c r="AC458" s="152">
        <v>0</v>
      </c>
      <c r="AD458" s="152">
        <v>0</v>
      </c>
      <c r="AE458" s="152">
        <v>0</v>
      </c>
      <c r="AF458" s="152">
        <v>0</v>
      </c>
      <c r="AK458" s="3" t="s">
        <v>25</v>
      </c>
      <c r="AL458" s="3" t="s">
        <v>1500</v>
      </c>
      <c r="AM458" s="3" t="s">
        <v>1501</v>
      </c>
      <c r="AN458" s="157" t="s">
        <v>490</v>
      </c>
    </row>
    <row r="459" spans="1:40" x14ac:dyDescent="0.25">
      <c r="A459" s="3">
        <v>20231231</v>
      </c>
      <c r="B459" s="3" t="s">
        <v>1502</v>
      </c>
      <c r="C459" s="3" t="s">
        <v>1503</v>
      </c>
      <c r="D459" s="149">
        <v>260669.47</v>
      </c>
      <c r="E459" s="3" t="s">
        <v>23</v>
      </c>
      <c r="F459" s="3" t="s">
        <v>500</v>
      </c>
      <c r="G459" s="3" t="s">
        <v>504</v>
      </c>
      <c r="H459" s="3">
        <v>1</v>
      </c>
      <c r="I459" s="3" t="s">
        <v>500</v>
      </c>
      <c r="J459" s="3">
        <v>0</v>
      </c>
      <c r="K459" s="3" t="s">
        <v>24</v>
      </c>
      <c r="L459" s="149" t="s">
        <v>23</v>
      </c>
      <c r="M459" s="3" t="s">
        <v>475</v>
      </c>
      <c r="N459" s="149" t="s">
        <v>475</v>
      </c>
      <c r="O459" s="149" t="s">
        <v>475</v>
      </c>
      <c r="Q459" s="3" t="s">
        <v>475</v>
      </c>
      <c r="V459" s="149" t="s">
        <v>475</v>
      </c>
      <c r="W459" s="149" t="s">
        <v>475</v>
      </c>
      <c r="X459" s="149" t="s">
        <v>475</v>
      </c>
      <c r="Y459" s="149" t="s">
        <v>475</v>
      </c>
      <c r="AB459" s="152">
        <v>0</v>
      </c>
      <c r="AC459" s="152">
        <v>0</v>
      </c>
      <c r="AD459" s="152">
        <v>0</v>
      </c>
      <c r="AE459" s="152">
        <v>0</v>
      </c>
      <c r="AF459" s="152">
        <v>0</v>
      </c>
      <c r="AK459" s="3" t="s">
        <v>475</v>
      </c>
      <c r="AL459" s="3" t="s">
        <v>475</v>
      </c>
      <c r="AM459" s="3" t="s">
        <v>475</v>
      </c>
    </row>
    <row r="460" spans="1:40" x14ac:dyDescent="0.25">
      <c r="A460" s="3">
        <v>20231231</v>
      </c>
      <c r="B460" s="3" t="s">
        <v>1504</v>
      </c>
      <c r="C460" s="3" t="s">
        <v>1505</v>
      </c>
      <c r="D460" s="149">
        <v>256115.20000000001</v>
      </c>
      <c r="E460" s="3" t="s">
        <v>24</v>
      </c>
      <c r="F460" s="3" t="s">
        <v>473</v>
      </c>
      <c r="G460" s="3" t="s">
        <v>474</v>
      </c>
      <c r="H460" s="3">
        <v>0</v>
      </c>
      <c r="I460" s="3" t="s">
        <v>473</v>
      </c>
      <c r="J460" s="3" t="s">
        <v>473</v>
      </c>
      <c r="K460" s="3" t="s">
        <v>23</v>
      </c>
      <c r="L460" s="149" t="s">
        <v>23</v>
      </c>
      <c r="M460" s="3" t="s">
        <v>475</v>
      </c>
      <c r="N460" s="149" t="s">
        <v>475</v>
      </c>
      <c r="O460" s="149" t="s">
        <v>475</v>
      </c>
      <c r="Q460" s="3" t="s">
        <v>475</v>
      </c>
      <c r="V460" s="149" t="s">
        <v>475</v>
      </c>
      <c r="W460" s="149" t="s">
        <v>475</v>
      </c>
      <c r="X460" s="149" t="s">
        <v>475</v>
      </c>
      <c r="Y460" s="149" t="s">
        <v>475</v>
      </c>
      <c r="AB460" s="152">
        <v>0</v>
      </c>
      <c r="AC460" s="152">
        <v>0</v>
      </c>
      <c r="AD460" s="152">
        <v>0</v>
      </c>
      <c r="AE460" s="152">
        <v>0</v>
      </c>
      <c r="AF460" s="152">
        <v>0</v>
      </c>
      <c r="AK460" s="3" t="s">
        <v>475</v>
      </c>
      <c r="AL460" s="3" t="s">
        <v>475</v>
      </c>
      <c r="AM460" s="3" t="s">
        <v>475</v>
      </c>
    </row>
    <row r="461" spans="1:40" x14ac:dyDescent="0.25">
      <c r="A461" s="3">
        <v>20231231</v>
      </c>
      <c r="B461" s="3" t="s">
        <v>1506</v>
      </c>
      <c r="C461" s="3" t="s">
        <v>1507</v>
      </c>
      <c r="D461" s="149">
        <v>15013798.800000001</v>
      </c>
      <c r="E461" s="3" t="s">
        <v>23</v>
      </c>
      <c r="F461" s="3" t="s">
        <v>500</v>
      </c>
      <c r="G461" s="3" t="s">
        <v>790</v>
      </c>
      <c r="H461" s="3">
        <v>1</v>
      </c>
      <c r="I461" s="3" t="s">
        <v>500</v>
      </c>
      <c r="J461" s="3">
        <v>0</v>
      </c>
      <c r="K461" s="3" t="s">
        <v>24</v>
      </c>
      <c r="L461" s="149" t="s">
        <v>23</v>
      </c>
      <c r="M461" s="3" t="s">
        <v>475</v>
      </c>
      <c r="N461" s="149" t="s">
        <v>475</v>
      </c>
      <c r="O461" s="149" t="s">
        <v>475</v>
      </c>
      <c r="Q461" s="3" t="s">
        <v>475</v>
      </c>
      <c r="V461" s="149" t="s">
        <v>475</v>
      </c>
      <c r="W461" s="149" t="s">
        <v>475</v>
      </c>
      <c r="X461" s="149" t="s">
        <v>475</v>
      </c>
      <c r="Y461" s="149" t="s">
        <v>475</v>
      </c>
      <c r="AB461" s="152">
        <v>0</v>
      </c>
      <c r="AC461" s="152">
        <v>0</v>
      </c>
      <c r="AD461" s="152">
        <v>0</v>
      </c>
      <c r="AE461" s="152">
        <v>0</v>
      </c>
      <c r="AF461" s="152">
        <v>0</v>
      </c>
      <c r="AK461" s="3" t="s">
        <v>475</v>
      </c>
      <c r="AL461" s="3" t="s">
        <v>475</v>
      </c>
      <c r="AM461" s="3" t="s">
        <v>475</v>
      </c>
    </row>
    <row r="462" spans="1:40" x14ac:dyDescent="0.25">
      <c r="A462" s="3">
        <v>20231231</v>
      </c>
      <c r="B462" s="3" t="s">
        <v>1508</v>
      </c>
      <c r="C462" s="3" t="s">
        <v>1509</v>
      </c>
      <c r="D462" s="149">
        <v>770030.94000000006</v>
      </c>
      <c r="E462" s="3" t="s">
        <v>24</v>
      </c>
      <c r="F462" s="3" t="s">
        <v>473</v>
      </c>
      <c r="G462" s="3" t="s">
        <v>474</v>
      </c>
      <c r="H462" s="3">
        <v>0</v>
      </c>
      <c r="I462" s="3" t="s">
        <v>473</v>
      </c>
      <c r="J462" s="3" t="s">
        <v>473</v>
      </c>
      <c r="K462" s="3" t="s">
        <v>23</v>
      </c>
      <c r="L462" s="149" t="s">
        <v>23</v>
      </c>
      <c r="M462" s="157" t="s">
        <v>487</v>
      </c>
      <c r="N462" s="149" t="s">
        <v>475</v>
      </c>
      <c r="O462" s="153">
        <v>1</v>
      </c>
      <c r="Q462" s="3" t="s">
        <v>475</v>
      </c>
      <c r="S462" s="157">
        <v>1</v>
      </c>
      <c r="V462" s="149" t="s">
        <v>475</v>
      </c>
      <c r="W462" s="149" t="s">
        <v>475</v>
      </c>
      <c r="X462" s="149" t="s">
        <v>475</v>
      </c>
      <c r="Y462" s="149" t="s">
        <v>475</v>
      </c>
      <c r="AB462" s="152">
        <v>770030.94000000006</v>
      </c>
      <c r="AC462" s="152">
        <v>0</v>
      </c>
      <c r="AD462" s="152">
        <v>0</v>
      </c>
      <c r="AE462" s="152">
        <v>0</v>
      </c>
      <c r="AF462" s="152">
        <v>0</v>
      </c>
      <c r="AK462" s="3" t="s">
        <v>475</v>
      </c>
      <c r="AL462" s="3" t="s">
        <v>475</v>
      </c>
      <c r="AM462" s="3" t="s">
        <v>475</v>
      </c>
    </row>
    <row r="463" spans="1:40" x14ac:dyDescent="0.25">
      <c r="A463" s="3">
        <v>20231231</v>
      </c>
      <c r="B463" s="3" t="s">
        <v>1510</v>
      </c>
      <c r="C463" s="3" t="s">
        <v>1511</v>
      </c>
      <c r="D463" s="149">
        <v>8062753.8399999999</v>
      </c>
      <c r="E463" s="3" t="s">
        <v>24</v>
      </c>
      <c r="F463" s="3" t="s">
        <v>473</v>
      </c>
      <c r="G463" s="3" t="s">
        <v>474</v>
      </c>
      <c r="H463" s="3">
        <v>0</v>
      </c>
      <c r="I463" s="3" t="s">
        <v>473</v>
      </c>
      <c r="J463" s="3" t="s">
        <v>473</v>
      </c>
      <c r="K463" s="3" t="s">
        <v>23</v>
      </c>
      <c r="L463" s="149" t="s">
        <v>23</v>
      </c>
      <c r="M463" s="3" t="s">
        <v>475</v>
      </c>
      <c r="N463" s="149" t="s">
        <v>475</v>
      </c>
      <c r="O463" s="149" t="s">
        <v>475</v>
      </c>
      <c r="Q463" s="3" t="s">
        <v>475</v>
      </c>
      <c r="V463" s="149" t="s">
        <v>475</v>
      </c>
      <c r="W463" s="149" t="s">
        <v>475</v>
      </c>
      <c r="X463" s="149" t="s">
        <v>475</v>
      </c>
      <c r="Y463" s="149" t="s">
        <v>475</v>
      </c>
      <c r="AB463" s="152">
        <v>0</v>
      </c>
      <c r="AC463" s="152">
        <v>0</v>
      </c>
      <c r="AD463" s="152">
        <v>0</v>
      </c>
      <c r="AE463" s="152">
        <v>0</v>
      </c>
      <c r="AF463" s="152">
        <v>0</v>
      </c>
      <c r="AK463" s="3" t="s">
        <v>475</v>
      </c>
      <c r="AL463" s="3" t="s">
        <v>475</v>
      </c>
      <c r="AM463" s="3" t="s">
        <v>475</v>
      </c>
    </row>
    <row r="464" spans="1:40" x14ac:dyDescent="0.25">
      <c r="A464" s="3">
        <v>20231231</v>
      </c>
      <c r="B464" s="3" t="s">
        <v>1512</v>
      </c>
      <c r="C464" s="3" t="s">
        <v>1513</v>
      </c>
      <c r="D464" s="149">
        <v>7564.01</v>
      </c>
      <c r="E464" s="3" t="s">
        <v>24</v>
      </c>
      <c r="F464" s="3" t="s">
        <v>473</v>
      </c>
      <c r="G464" s="3" t="s">
        <v>474</v>
      </c>
      <c r="H464" s="3">
        <v>0</v>
      </c>
      <c r="I464" s="3" t="s">
        <v>473</v>
      </c>
      <c r="J464" s="3" t="s">
        <v>473</v>
      </c>
      <c r="K464" s="3" t="s">
        <v>23</v>
      </c>
      <c r="L464" s="149" t="s">
        <v>23</v>
      </c>
      <c r="M464" s="3" t="s">
        <v>475</v>
      </c>
      <c r="N464" s="149" t="s">
        <v>475</v>
      </c>
      <c r="O464" s="149" t="s">
        <v>475</v>
      </c>
      <c r="Q464" s="3" t="s">
        <v>475</v>
      </c>
      <c r="V464" s="149" t="s">
        <v>475</v>
      </c>
      <c r="W464" s="149" t="s">
        <v>475</v>
      </c>
      <c r="X464" s="149" t="s">
        <v>475</v>
      </c>
      <c r="Y464" s="149" t="s">
        <v>475</v>
      </c>
      <c r="AB464" s="152">
        <v>0</v>
      </c>
      <c r="AC464" s="152">
        <v>0</v>
      </c>
      <c r="AD464" s="152">
        <v>0</v>
      </c>
      <c r="AE464" s="152">
        <v>0</v>
      </c>
      <c r="AF464" s="152">
        <v>0</v>
      </c>
      <c r="AK464" s="3" t="s">
        <v>475</v>
      </c>
      <c r="AL464" s="3" t="s">
        <v>475</v>
      </c>
      <c r="AM464" s="3" t="s">
        <v>475</v>
      </c>
    </row>
    <row r="465" spans="1:39" x14ac:dyDescent="0.25">
      <c r="A465" s="3">
        <v>20231231</v>
      </c>
      <c r="B465" s="3" t="s">
        <v>1514</v>
      </c>
      <c r="C465" s="3" t="s">
        <v>1515</v>
      </c>
      <c r="D465" s="149">
        <v>752190.13</v>
      </c>
      <c r="E465" s="3" t="s">
        <v>24</v>
      </c>
      <c r="F465" s="3" t="s">
        <v>482</v>
      </c>
      <c r="G465" s="3" t="s">
        <v>474</v>
      </c>
      <c r="H465" s="3">
        <v>0</v>
      </c>
      <c r="I465" s="3" t="s">
        <v>483</v>
      </c>
      <c r="J465" s="3" t="s">
        <v>483</v>
      </c>
      <c r="K465" s="3" t="s">
        <v>23</v>
      </c>
      <c r="L465" s="149" t="s">
        <v>23</v>
      </c>
      <c r="M465" s="3" t="s">
        <v>484</v>
      </c>
      <c r="N465" s="149">
        <v>0</v>
      </c>
      <c r="O465" s="149">
        <v>0</v>
      </c>
      <c r="Q465" s="3">
        <v>0</v>
      </c>
      <c r="V465" s="149">
        <v>0</v>
      </c>
      <c r="W465" s="149">
        <v>0</v>
      </c>
      <c r="X465" s="149">
        <v>0</v>
      </c>
      <c r="Y465" s="149">
        <v>0</v>
      </c>
      <c r="AB465" s="152">
        <v>0</v>
      </c>
      <c r="AC465" s="152">
        <v>0</v>
      </c>
      <c r="AD465" s="152">
        <v>0</v>
      </c>
      <c r="AE465" s="152">
        <v>0</v>
      </c>
      <c r="AF465" s="152">
        <v>0</v>
      </c>
      <c r="AK465" s="3" t="s">
        <v>25</v>
      </c>
      <c r="AL465" s="3" t="s">
        <v>1516</v>
      </c>
      <c r="AM465" s="3" t="s">
        <v>475</v>
      </c>
    </row>
    <row r="466" spans="1:39" x14ac:dyDescent="0.25">
      <c r="A466" s="3">
        <v>20231231</v>
      </c>
      <c r="B466" s="3" t="s">
        <v>1517</v>
      </c>
      <c r="C466" s="3" t="s">
        <v>1518</v>
      </c>
      <c r="D466" s="149">
        <v>25050057.670000002</v>
      </c>
      <c r="E466" s="3" t="s">
        <v>24</v>
      </c>
      <c r="F466" s="3" t="s">
        <v>473</v>
      </c>
      <c r="G466" s="3" t="s">
        <v>474</v>
      </c>
      <c r="H466" s="3">
        <v>0</v>
      </c>
      <c r="I466" s="3" t="s">
        <v>473</v>
      </c>
      <c r="J466" s="3" t="s">
        <v>473</v>
      </c>
      <c r="K466" s="3" t="s">
        <v>23</v>
      </c>
      <c r="L466" s="149" t="s">
        <v>23</v>
      </c>
      <c r="M466" s="3" t="s">
        <v>475</v>
      </c>
      <c r="N466" s="149" t="s">
        <v>475</v>
      </c>
      <c r="O466" s="149" t="s">
        <v>475</v>
      </c>
      <c r="Q466" s="3" t="s">
        <v>475</v>
      </c>
      <c r="V466" s="149" t="s">
        <v>475</v>
      </c>
      <c r="W466" s="149" t="s">
        <v>475</v>
      </c>
      <c r="X466" s="149" t="s">
        <v>475</v>
      </c>
      <c r="Y466" s="149" t="s">
        <v>475</v>
      </c>
      <c r="AB466" s="152">
        <v>0</v>
      </c>
      <c r="AC466" s="152">
        <v>0</v>
      </c>
      <c r="AD466" s="152">
        <v>0</v>
      </c>
      <c r="AE466" s="152">
        <v>0</v>
      </c>
      <c r="AF466" s="152">
        <v>0</v>
      </c>
      <c r="AK466" s="3" t="s">
        <v>475</v>
      </c>
      <c r="AL466" s="3" t="s">
        <v>475</v>
      </c>
      <c r="AM466" s="3" t="s">
        <v>475</v>
      </c>
    </row>
    <row r="467" spans="1:39" x14ac:dyDescent="0.25">
      <c r="A467" s="3">
        <v>20231231</v>
      </c>
      <c r="B467" s="3" t="s">
        <v>1519</v>
      </c>
      <c r="C467" s="3" t="s">
        <v>1520</v>
      </c>
      <c r="D467" s="149">
        <v>6373019.3499999996</v>
      </c>
      <c r="E467" s="3" t="s">
        <v>24</v>
      </c>
      <c r="F467" s="3" t="s">
        <v>473</v>
      </c>
      <c r="G467" s="3" t="s">
        <v>474</v>
      </c>
      <c r="H467" s="3">
        <v>0</v>
      </c>
      <c r="I467" s="3" t="s">
        <v>473</v>
      </c>
      <c r="J467" s="3" t="s">
        <v>473</v>
      </c>
      <c r="K467" s="3" t="s">
        <v>23</v>
      </c>
      <c r="L467" s="149" t="s">
        <v>23</v>
      </c>
      <c r="M467" s="3" t="s">
        <v>475</v>
      </c>
      <c r="N467" s="149" t="s">
        <v>475</v>
      </c>
      <c r="O467" s="149" t="s">
        <v>475</v>
      </c>
      <c r="Q467" s="3" t="s">
        <v>475</v>
      </c>
      <c r="V467" s="149" t="s">
        <v>475</v>
      </c>
      <c r="W467" s="149" t="s">
        <v>475</v>
      </c>
      <c r="X467" s="149" t="s">
        <v>475</v>
      </c>
      <c r="Y467" s="149" t="s">
        <v>475</v>
      </c>
      <c r="AB467" s="152">
        <v>0</v>
      </c>
      <c r="AC467" s="152">
        <v>0</v>
      </c>
      <c r="AD467" s="152">
        <v>0</v>
      </c>
      <c r="AE467" s="152">
        <v>0</v>
      </c>
      <c r="AF467" s="152">
        <v>0</v>
      </c>
      <c r="AK467" s="3" t="s">
        <v>475</v>
      </c>
      <c r="AL467" s="3" t="s">
        <v>475</v>
      </c>
      <c r="AM467" s="3" t="s">
        <v>475</v>
      </c>
    </row>
    <row r="468" spans="1:39" x14ac:dyDescent="0.25">
      <c r="A468" s="3">
        <v>20231231</v>
      </c>
      <c r="B468" s="3" t="s">
        <v>1521</v>
      </c>
      <c r="C468" s="3" t="s">
        <v>1522</v>
      </c>
      <c r="D468" s="149">
        <v>3636752.58</v>
      </c>
      <c r="E468" s="3" t="s">
        <v>23</v>
      </c>
      <c r="F468" s="3" t="s">
        <v>500</v>
      </c>
      <c r="G468" s="3" t="s">
        <v>504</v>
      </c>
      <c r="H468" s="3">
        <v>1</v>
      </c>
      <c r="I468" s="3" t="s">
        <v>500</v>
      </c>
      <c r="J468" s="3">
        <v>0</v>
      </c>
      <c r="K468" s="3" t="s">
        <v>24</v>
      </c>
      <c r="L468" s="149" t="s">
        <v>23</v>
      </c>
      <c r="M468" s="3" t="s">
        <v>475</v>
      </c>
      <c r="N468" s="149" t="s">
        <v>475</v>
      </c>
      <c r="O468" s="149" t="s">
        <v>475</v>
      </c>
      <c r="Q468" s="3" t="s">
        <v>475</v>
      </c>
      <c r="V468" s="149" t="s">
        <v>475</v>
      </c>
      <c r="W468" s="149" t="s">
        <v>475</v>
      </c>
      <c r="X468" s="149" t="s">
        <v>475</v>
      </c>
      <c r="Y468" s="149" t="s">
        <v>475</v>
      </c>
      <c r="AB468" s="152">
        <v>0</v>
      </c>
      <c r="AC468" s="152">
        <v>0</v>
      </c>
      <c r="AD468" s="152">
        <v>0</v>
      </c>
      <c r="AE468" s="152">
        <v>0</v>
      </c>
      <c r="AF468" s="152">
        <v>0</v>
      </c>
      <c r="AK468" s="3" t="s">
        <v>475</v>
      </c>
      <c r="AL468" s="3" t="s">
        <v>475</v>
      </c>
      <c r="AM468" s="3" t="s">
        <v>475</v>
      </c>
    </row>
    <row r="469" spans="1:39" x14ac:dyDescent="0.25">
      <c r="A469" s="3">
        <v>20231231</v>
      </c>
      <c r="B469" s="3" t="s">
        <v>1523</v>
      </c>
      <c r="C469" s="3" t="s">
        <v>1524</v>
      </c>
      <c r="D469" s="149">
        <v>5738460.8599999994</v>
      </c>
      <c r="E469" s="3" t="s">
        <v>23</v>
      </c>
      <c r="F469" s="3" t="s">
        <v>500</v>
      </c>
      <c r="G469" s="3" t="s">
        <v>504</v>
      </c>
      <c r="H469" s="3">
        <v>1</v>
      </c>
      <c r="I469" s="3" t="s">
        <v>500</v>
      </c>
      <c r="J469" s="3">
        <v>0</v>
      </c>
      <c r="K469" s="3" t="s">
        <v>24</v>
      </c>
      <c r="L469" s="149" t="s">
        <v>23</v>
      </c>
      <c r="M469" s="3" t="s">
        <v>475</v>
      </c>
      <c r="N469" s="149" t="s">
        <v>475</v>
      </c>
      <c r="O469" s="149" t="s">
        <v>475</v>
      </c>
      <c r="Q469" s="3" t="s">
        <v>475</v>
      </c>
      <c r="V469" s="149" t="s">
        <v>475</v>
      </c>
      <c r="W469" s="149" t="s">
        <v>475</v>
      </c>
      <c r="X469" s="149" t="s">
        <v>475</v>
      </c>
      <c r="Y469" s="149" t="s">
        <v>475</v>
      </c>
      <c r="AB469" s="152">
        <v>0</v>
      </c>
      <c r="AC469" s="152">
        <v>0</v>
      </c>
      <c r="AD469" s="152">
        <v>0</v>
      </c>
      <c r="AE469" s="152">
        <v>0</v>
      </c>
      <c r="AF469" s="152">
        <v>0</v>
      </c>
      <c r="AK469" s="3" t="s">
        <v>475</v>
      </c>
      <c r="AL469" s="3" t="s">
        <v>475</v>
      </c>
      <c r="AM469" s="3" t="s">
        <v>475</v>
      </c>
    </row>
    <row r="470" spans="1:39" x14ac:dyDescent="0.25">
      <c r="A470" s="3">
        <v>20231231</v>
      </c>
      <c r="B470" s="3" t="s">
        <v>1525</v>
      </c>
      <c r="C470" s="3" t="s">
        <v>1526</v>
      </c>
      <c r="D470" s="149">
        <v>21416953.300000001</v>
      </c>
      <c r="E470" s="3" t="s">
        <v>23</v>
      </c>
      <c r="F470" s="3" t="s">
        <v>500</v>
      </c>
      <c r="G470" s="3" t="s">
        <v>504</v>
      </c>
      <c r="H470" s="3">
        <v>1</v>
      </c>
      <c r="I470" s="3" t="s">
        <v>500</v>
      </c>
      <c r="J470" s="3">
        <v>0</v>
      </c>
      <c r="K470" s="3" t="s">
        <v>24</v>
      </c>
      <c r="L470" s="149" t="s">
        <v>23</v>
      </c>
      <c r="M470" s="3" t="s">
        <v>475</v>
      </c>
      <c r="N470" s="149" t="s">
        <v>475</v>
      </c>
      <c r="O470" s="149" t="s">
        <v>475</v>
      </c>
      <c r="Q470" s="3" t="s">
        <v>475</v>
      </c>
      <c r="V470" s="149" t="s">
        <v>475</v>
      </c>
      <c r="W470" s="149" t="s">
        <v>475</v>
      </c>
      <c r="X470" s="149" t="s">
        <v>475</v>
      </c>
      <c r="Y470" s="149" t="s">
        <v>475</v>
      </c>
      <c r="AB470" s="152">
        <v>0</v>
      </c>
      <c r="AC470" s="152">
        <v>0</v>
      </c>
      <c r="AD470" s="152">
        <v>0</v>
      </c>
      <c r="AE470" s="152">
        <v>0</v>
      </c>
      <c r="AF470" s="152">
        <v>0</v>
      </c>
      <c r="AK470" s="3" t="s">
        <v>475</v>
      </c>
      <c r="AL470" s="3" t="s">
        <v>475</v>
      </c>
      <c r="AM470" s="3" t="s">
        <v>475</v>
      </c>
    </row>
    <row r="471" spans="1:39" x14ac:dyDescent="0.25">
      <c r="A471" s="3">
        <v>20231231</v>
      </c>
      <c r="B471" s="3" t="s">
        <v>1527</v>
      </c>
      <c r="C471" s="3" t="s">
        <v>1528</v>
      </c>
      <c r="D471" s="149">
        <v>22288.43</v>
      </c>
      <c r="E471" s="3" t="s">
        <v>24</v>
      </c>
      <c r="F471" s="3" t="s">
        <v>482</v>
      </c>
      <c r="G471" s="3" t="s">
        <v>474</v>
      </c>
      <c r="H471" s="3">
        <v>0</v>
      </c>
      <c r="I471" s="3" t="s">
        <v>483</v>
      </c>
      <c r="J471" s="3" t="s">
        <v>483</v>
      </c>
      <c r="K471" s="3" t="s">
        <v>23</v>
      </c>
      <c r="L471" s="149" t="s">
        <v>23</v>
      </c>
      <c r="M471" s="3" t="s">
        <v>484</v>
      </c>
      <c r="N471" s="149">
        <v>0</v>
      </c>
      <c r="O471" s="149">
        <v>0</v>
      </c>
      <c r="Q471" s="3">
        <v>0</v>
      </c>
      <c r="V471" s="149">
        <v>0</v>
      </c>
      <c r="W471" s="149">
        <v>0</v>
      </c>
      <c r="X471" s="149">
        <v>0</v>
      </c>
      <c r="Y471" s="149">
        <v>0</v>
      </c>
      <c r="AB471" s="152">
        <v>0</v>
      </c>
      <c r="AC471" s="152">
        <v>0</v>
      </c>
      <c r="AD471" s="152">
        <v>0</v>
      </c>
      <c r="AE471" s="152">
        <v>0</v>
      </c>
      <c r="AF471" s="152">
        <v>0</v>
      </c>
      <c r="AK471" s="3" t="s">
        <v>25</v>
      </c>
      <c r="AL471" s="3" t="s">
        <v>1529</v>
      </c>
      <c r="AM471" s="3" t="s">
        <v>475</v>
      </c>
    </row>
    <row r="472" spans="1:39" x14ac:dyDescent="0.25">
      <c r="A472" s="3">
        <v>20231231</v>
      </c>
      <c r="B472" s="3" t="s">
        <v>1530</v>
      </c>
      <c r="C472" s="3" t="s">
        <v>1531</v>
      </c>
      <c r="D472" s="149">
        <v>703.78</v>
      </c>
      <c r="E472" s="3" t="s">
        <v>24</v>
      </c>
      <c r="F472" s="3" t="s">
        <v>473</v>
      </c>
      <c r="G472" s="3" t="s">
        <v>474</v>
      </c>
      <c r="H472" s="3">
        <v>0</v>
      </c>
      <c r="I472" s="3" t="s">
        <v>473</v>
      </c>
      <c r="J472" s="3" t="s">
        <v>473</v>
      </c>
      <c r="K472" s="3" t="s">
        <v>23</v>
      </c>
      <c r="L472" s="149" t="s">
        <v>23</v>
      </c>
      <c r="M472" s="3" t="s">
        <v>475</v>
      </c>
      <c r="N472" s="149" t="s">
        <v>475</v>
      </c>
      <c r="O472" s="149" t="s">
        <v>475</v>
      </c>
      <c r="Q472" s="3" t="s">
        <v>475</v>
      </c>
      <c r="V472" s="149" t="s">
        <v>475</v>
      </c>
      <c r="W472" s="149" t="s">
        <v>475</v>
      </c>
      <c r="X472" s="149" t="s">
        <v>475</v>
      </c>
      <c r="Y472" s="149" t="s">
        <v>475</v>
      </c>
      <c r="AB472" s="152">
        <v>0</v>
      </c>
      <c r="AC472" s="152">
        <v>0</v>
      </c>
      <c r="AD472" s="152">
        <v>0</v>
      </c>
      <c r="AE472" s="152">
        <v>0</v>
      </c>
      <c r="AF472" s="152">
        <v>0</v>
      </c>
      <c r="AK472" s="3" t="s">
        <v>475</v>
      </c>
      <c r="AL472" s="3" t="s">
        <v>475</v>
      </c>
      <c r="AM472" s="3" t="s">
        <v>475</v>
      </c>
    </row>
    <row r="473" spans="1:39" x14ac:dyDescent="0.25">
      <c r="A473" s="3">
        <v>20231231</v>
      </c>
      <c r="B473" s="3" t="s">
        <v>1532</v>
      </c>
      <c r="C473" s="3" t="s">
        <v>1533</v>
      </c>
      <c r="D473" s="149">
        <v>8979614.7699999996</v>
      </c>
      <c r="E473" s="3" t="s">
        <v>23</v>
      </c>
      <c r="F473" s="3" t="s">
        <v>500</v>
      </c>
      <c r="G473" s="3" t="s">
        <v>504</v>
      </c>
      <c r="H473" s="3">
        <v>1</v>
      </c>
      <c r="I473" s="3" t="s">
        <v>500</v>
      </c>
      <c r="J473" s="3" t="s">
        <v>506</v>
      </c>
      <c r="K473" s="3" t="s">
        <v>24</v>
      </c>
      <c r="L473" s="149" t="s">
        <v>23</v>
      </c>
      <c r="M473" s="3" t="s">
        <v>475</v>
      </c>
      <c r="N473" s="149" t="s">
        <v>475</v>
      </c>
      <c r="O473" s="149" t="s">
        <v>475</v>
      </c>
      <c r="Q473" s="3" t="s">
        <v>475</v>
      </c>
      <c r="V473" s="149" t="s">
        <v>475</v>
      </c>
      <c r="W473" s="149" t="s">
        <v>475</v>
      </c>
      <c r="X473" s="149" t="s">
        <v>475</v>
      </c>
      <c r="Y473" s="149" t="s">
        <v>475</v>
      </c>
      <c r="AB473" s="152">
        <v>0</v>
      </c>
      <c r="AC473" s="152">
        <v>0</v>
      </c>
      <c r="AD473" s="152">
        <v>0</v>
      </c>
      <c r="AE473" s="152">
        <v>0</v>
      </c>
      <c r="AF473" s="152">
        <v>0</v>
      </c>
      <c r="AK473" s="3" t="s">
        <v>22</v>
      </c>
      <c r="AL473" s="3" t="s">
        <v>571</v>
      </c>
      <c r="AM473" s="3" t="s">
        <v>475</v>
      </c>
    </row>
    <row r="474" spans="1:39" x14ac:dyDescent="0.25">
      <c r="A474" s="3">
        <v>20231231</v>
      </c>
      <c r="B474" s="3" t="s">
        <v>1534</v>
      </c>
      <c r="C474" s="3" t="s">
        <v>1535</v>
      </c>
      <c r="D474" s="149">
        <v>158845.32</v>
      </c>
      <c r="E474" s="3" t="s">
        <v>23</v>
      </c>
      <c r="F474" s="3" t="s">
        <v>500</v>
      </c>
      <c r="G474" s="3" t="s">
        <v>504</v>
      </c>
      <c r="H474" s="3">
        <v>1</v>
      </c>
      <c r="I474" s="3" t="s">
        <v>500</v>
      </c>
      <c r="J474" s="3" t="s">
        <v>506</v>
      </c>
      <c r="K474" s="3" t="s">
        <v>24</v>
      </c>
      <c r="L474" s="149" t="s">
        <v>23</v>
      </c>
      <c r="M474" s="3" t="s">
        <v>475</v>
      </c>
      <c r="N474" s="149" t="s">
        <v>475</v>
      </c>
      <c r="O474" s="149" t="s">
        <v>475</v>
      </c>
      <c r="Q474" s="3" t="s">
        <v>475</v>
      </c>
      <c r="V474" s="149" t="s">
        <v>475</v>
      </c>
      <c r="W474" s="149" t="s">
        <v>475</v>
      </c>
      <c r="X474" s="149" t="s">
        <v>475</v>
      </c>
      <c r="Y474" s="149" t="s">
        <v>475</v>
      </c>
      <c r="AB474" s="152">
        <v>0</v>
      </c>
      <c r="AC474" s="152">
        <v>0</v>
      </c>
      <c r="AD474" s="152">
        <v>0</v>
      </c>
      <c r="AE474" s="152">
        <v>0</v>
      </c>
      <c r="AF474" s="152">
        <v>0</v>
      </c>
      <c r="AK474" s="3" t="s">
        <v>22</v>
      </c>
      <c r="AL474" s="3" t="s">
        <v>1037</v>
      </c>
      <c r="AM474" s="3" t="s">
        <v>475</v>
      </c>
    </row>
    <row r="475" spans="1:39" x14ac:dyDescent="0.25">
      <c r="A475" s="3">
        <v>20231231</v>
      </c>
      <c r="B475" s="3" t="s">
        <v>1536</v>
      </c>
      <c r="C475" s="3" t="s">
        <v>1537</v>
      </c>
      <c r="D475" s="149">
        <v>42151802.100000001</v>
      </c>
      <c r="E475" s="3" t="s">
        <v>23</v>
      </c>
      <c r="F475" s="3" t="s">
        <v>500</v>
      </c>
      <c r="G475" s="3" t="s">
        <v>504</v>
      </c>
      <c r="H475" s="3">
        <v>1</v>
      </c>
      <c r="I475" s="3" t="s">
        <v>500</v>
      </c>
      <c r="J475" s="3">
        <v>0</v>
      </c>
      <c r="K475" s="3" t="s">
        <v>24</v>
      </c>
      <c r="L475" s="149" t="s">
        <v>23</v>
      </c>
      <c r="M475" s="3" t="s">
        <v>475</v>
      </c>
      <c r="N475" s="149" t="s">
        <v>475</v>
      </c>
      <c r="O475" s="149" t="s">
        <v>475</v>
      </c>
      <c r="Q475" s="3" t="s">
        <v>475</v>
      </c>
      <c r="V475" s="149" t="s">
        <v>475</v>
      </c>
      <c r="W475" s="149" t="s">
        <v>475</v>
      </c>
      <c r="X475" s="149" t="s">
        <v>475</v>
      </c>
      <c r="Y475" s="149" t="s">
        <v>475</v>
      </c>
      <c r="AB475" s="152">
        <v>0</v>
      </c>
      <c r="AC475" s="152">
        <v>0</v>
      </c>
      <c r="AD475" s="152">
        <v>0</v>
      </c>
      <c r="AE475" s="152">
        <v>0</v>
      </c>
      <c r="AF475" s="152">
        <v>0</v>
      </c>
      <c r="AK475" s="3" t="s">
        <v>475</v>
      </c>
      <c r="AL475" s="3" t="s">
        <v>475</v>
      </c>
      <c r="AM475" s="3" t="s">
        <v>475</v>
      </c>
    </row>
    <row r="476" spans="1:39" x14ac:dyDescent="0.25">
      <c r="A476" s="3">
        <v>20231231</v>
      </c>
      <c r="B476" s="3" t="s">
        <v>1538</v>
      </c>
      <c r="C476" s="3" t="s">
        <v>1539</v>
      </c>
      <c r="D476" s="149">
        <v>213568.76</v>
      </c>
      <c r="E476" s="3" t="s">
        <v>24</v>
      </c>
      <c r="F476" s="3" t="s">
        <v>473</v>
      </c>
      <c r="G476" s="3" t="s">
        <v>474</v>
      </c>
      <c r="H476" s="3">
        <v>0</v>
      </c>
      <c r="I476" s="3" t="s">
        <v>473</v>
      </c>
      <c r="J476" s="3" t="s">
        <v>473</v>
      </c>
      <c r="K476" s="3" t="s">
        <v>23</v>
      </c>
      <c r="L476" s="149" t="s">
        <v>23</v>
      </c>
      <c r="M476" s="3" t="s">
        <v>475</v>
      </c>
      <c r="N476" s="149" t="s">
        <v>475</v>
      </c>
      <c r="O476" s="149" t="s">
        <v>475</v>
      </c>
      <c r="Q476" s="3" t="s">
        <v>475</v>
      </c>
      <c r="V476" s="149" t="s">
        <v>475</v>
      </c>
      <c r="W476" s="149" t="s">
        <v>475</v>
      </c>
      <c r="X476" s="149" t="s">
        <v>475</v>
      </c>
      <c r="Y476" s="149" t="s">
        <v>475</v>
      </c>
      <c r="AB476" s="152">
        <v>0</v>
      </c>
      <c r="AC476" s="152">
        <v>0</v>
      </c>
      <c r="AD476" s="152">
        <v>0</v>
      </c>
      <c r="AE476" s="152">
        <v>0</v>
      </c>
      <c r="AF476" s="152">
        <v>0</v>
      </c>
      <c r="AK476" s="3" t="s">
        <v>475</v>
      </c>
      <c r="AL476" s="3" t="s">
        <v>475</v>
      </c>
      <c r="AM476" s="3" t="s">
        <v>475</v>
      </c>
    </row>
    <row r="477" spans="1:39" x14ac:dyDescent="0.25">
      <c r="A477" s="3">
        <v>20231231</v>
      </c>
      <c r="B477" s="3" t="s">
        <v>1540</v>
      </c>
      <c r="C477" s="3" t="s">
        <v>1541</v>
      </c>
      <c r="D477" s="149">
        <v>1210735.5099999998</v>
      </c>
      <c r="E477" s="3" t="s">
        <v>24</v>
      </c>
      <c r="F477" s="3" t="s">
        <v>473</v>
      </c>
      <c r="G477" s="3" t="s">
        <v>474</v>
      </c>
      <c r="H477" s="3">
        <v>0</v>
      </c>
      <c r="I477" s="3" t="s">
        <v>473</v>
      </c>
      <c r="J477" s="3" t="s">
        <v>473</v>
      </c>
      <c r="K477" s="3" t="s">
        <v>23</v>
      </c>
      <c r="L477" s="149" t="s">
        <v>23</v>
      </c>
      <c r="M477" s="3" t="s">
        <v>475</v>
      </c>
      <c r="N477" s="149" t="s">
        <v>475</v>
      </c>
      <c r="O477" s="149" t="s">
        <v>475</v>
      </c>
      <c r="Q477" s="3" t="s">
        <v>475</v>
      </c>
      <c r="V477" s="149" t="s">
        <v>475</v>
      </c>
      <c r="W477" s="149" t="s">
        <v>475</v>
      </c>
      <c r="X477" s="149" t="s">
        <v>475</v>
      </c>
      <c r="Y477" s="149" t="s">
        <v>475</v>
      </c>
      <c r="AB477" s="152">
        <v>0</v>
      </c>
      <c r="AC477" s="152">
        <v>0</v>
      </c>
      <c r="AD477" s="152">
        <v>0</v>
      </c>
      <c r="AE477" s="152">
        <v>0</v>
      </c>
      <c r="AF477" s="152">
        <v>0</v>
      </c>
      <c r="AK477" s="3" t="s">
        <v>475</v>
      </c>
      <c r="AL477" s="3" t="s">
        <v>475</v>
      </c>
      <c r="AM477" s="3" t="s">
        <v>475</v>
      </c>
    </row>
    <row r="478" spans="1:39" x14ac:dyDescent="0.25">
      <c r="A478" s="3">
        <v>20231231</v>
      </c>
      <c r="B478" s="3" t="s">
        <v>1542</v>
      </c>
      <c r="C478" s="3" t="s">
        <v>1543</v>
      </c>
      <c r="D478" s="149">
        <v>7326075.9800000004</v>
      </c>
      <c r="E478" s="3" t="s">
        <v>23</v>
      </c>
      <c r="F478" s="3" t="s">
        <v>500</v>
      </c>
      <c r="G478" s="3" t="s">
        <v>504</v>
      </c>
      <c r="H478" s="3">
        <v>1</v>
      </c>
      <c r="I478" s="3" t="s">
        <v>500</v>
      </c>
      <c r="J478" s="3" t="s">
        <v>506</v>
      </c>
      <c r="K478" s="3" t="s">
        <v>24</v>
      </c>
      <c r="L478" s="149" t="s">
        <v>23</v>
      </c>
      <c r="M478" s="3" t="s">
        <v>475</v>
      </c>
      <c r="N478" s="149" t="s">
        <v>475</v>
      </c>
      <c r="O478" s="149" t="s">
        <v>475</v>
      </c>
      <c r="Q478" s="3" t="s">
        <v>475</v>
      </c>
      <c r="V478" s="149" t="s">
        <v>475</v>
      </c>
      <c r="W478" s="149" t="s">
        <v>475</v>
      </c>
      <c r="X478" s="149" t="s">
        <v>475</v>
      </c>
      <c r="Y478" s="149" t="s">
        <v>475</v>
      </c>
      <c r="AB478" s="152">
        <v>0</v>
      </c>
      <c r="AC478" s="152">
        <v>0</v>
      </c>
      <c r="AD478" s="152">
        <v>0</v>
      </c>
      <c r="AE478" s="152">
        <v>0</v>
      </c>
      <c r="AF478" s="152">
        <v>0</v>
      </c>
      <c r="AK478" s="3" t="s">
        <v>22</v>
      </c>
      <c r="AL478" s="3" t="s">
        <v>672</v>
      </c>
      <c r="AM478" s="3" t="s">
        <v>475</v>
      </c>
    </row>
    <row r="479" spans="1:39" x14ac:dyDescent="0.25">
      <c r="A479" s="3">
        <v>20231231</v>
      </c>
      <c r="B479" s="3" t="s">
        <v>1544</v>
      </c>
      <c r="C479" s="3" t="s">
        <v>1545</v>
      </c>
      <c r="D479" s="149">
        <v>556168.6</v>
      </c>
      <c r="E479" s="3" t="s">
        <v>24</v>
      </c>
      <c r="F479" s="3" t="s">
        <v>482</v>
      </c>
      <c r="G479" s="3" t="s">
        <v>474</v>
      </c>
      <c r="H479" s="3">
        <v>0</v>
      </c>
      <c r="I479" s="3" t="s">
        <v>483</v>
      </c>
      <c r="J479" s="3" t="s">
        <v>483</v>
      </c>
      <c r="K479" s="3" t="s">
        <v>23</v>
      </c>
      <c r="L479" s="149" t="s">
        <v>23</v>
      </c>
      <c r="M479" s="3" t="s">
        <v>484</v>
      </c>
      <c r="N479" s="149">
        <v>0</v>
      </c>
      <c r="O479" s="149">
        <v>0</v>
      </c>
      <c r="Q479" s="3">
        <v>0</v>
      </c>
      <c r="V479" s="149">
        <v>0</v>
      </c>
      <c r="W479" s="149">
        <v>0</v>
      </c>
      <c r="X479" s="149">
        <v>0</v>
      </c>
      <c r="Y479" s="149">
        <v>0</v>
      </c>
      <c r="AB479" s="152">
        <v>0</v>
      </c>
      <c r="AC479" s="152">
        <v>0</v>
      </c>
      <c r="AD479" s="152">
        <v>0</v>
      </c>
      <c r="AE479" s="152">
        <v>0</v>
      </c>
      <c r="AF479" s="152">
        <v>0</v>
      </c>
      <c r="AK479" s="3" t="s">
        <v>475</v>
      </c>
      <c r="AL479" s="3" t="s">
        <v>475</v>
      </c>
      <c r="AM479" s="3" t="s">
        <v>475</v>
      </c>
    </row>
    <row r="480" spans="1:39" x14ac:dyDescent="0.25">
      <c r="A480" s="3">
        <v>20231231</v>
      </c>
      <c r="B480" s="3" t="s">
        <v>1546</v>
      </c>
      <c r="C480" s="3" t="s">
        <v>1547</v>
      </c>
      <c r="D480" s="149">
        <v>1519593.06</v>
      </c>
      <c r="E480" s="3" t="s">
        <v>23</v>
      </c>
      <c r="F480" s="3" t="s">
        <v>500</v>
      </c>
      <c r="G480" s="3" t="s">
        <v>504</v>
      </c>
      <c r="H480" s="3">
        <v>1</v>
      </c>
      <c r="I480" s="3" t="s">
        <v>500</v>
      </c>
      <c r="J480" s="3">
        <v>0</v>
      </c>
      <c r="K480" s="3" t="s">
        <v>24</v>
      </c>
      <c r="L480" s="149" t="s">
        <v>23</v>
      </c>
      <c r="M480" s="3" t="s">
        <v>475</v>
      </c>
      <c r="N480" s="149" t="s">
        <v>475</v>
      </c>
      <c r="O480" s="149" t="s">
        <v>475</v>
      </c>
      <c r="Q480" s="3" t="s">
        <v>475</v>
      </c>
      <c r="V480" s="149" t="s">
        <v>475</v>
      </c>
      <c r="W480" s="149" t="s">
        <v>475</v>
      </c>
      <c r="X480" s="149" t="s">
        <v>475</v>
      </c>
      <c r="Y480" s="149" t="s">
        <v>475</v>
      </c>
      <c r="AB480" s="152">
        <v>0</v>
      </c>
      <c r="AC480" s="152">
        <v>0</v>
      </c>
      <c r="AD480" s="152">
        <v>0</v>
      </c>
      <c r="AE480" s="152">
        <v>0</v>
      </c>
      <c r="AF480" s="152">
        <v>0</v>
      </c>
      <c r="AK480" s="3" t="s">
        <v>475</v>
      </c>
      <c r="AL480" s="3" t="s">
        <v>475</v>
      </c>
      <c r="AM480" s="3" t="s">
        <v>475</v>
      </c>
    </row>
    <row r="481" spans="1:40" x14ac:dyDescent="0.25">
      <c r="A481" s="3">
        <v>20231231</v>
      </c>
      <c r="B481" s="3" t="s">
        <v>1548</v>
      </c>
      <c r="C481" s="3" t="s">
        <v>1549</v>
      </c>
      <c r="D481" s="149">
        <v>162761.75</v>
      </c>
      <c r="E481" s="3" t="s">
        <v>24</v>
      </c>
      <c r="F481" s="3" t="s">
        <v>482</v>
      </c>
      <c r="G481" s="3" t="s">
        <v>474</v>
      </c>
      <c r="H481" s="3">
        <v>0</v>
      </c>
      <c r="I481" s="3" t="s">
        <v>483</v>
      </c>
      <c r="J481" s="3" t="s">
        <v>483</v>
      </c>
      <c r="K481" s="3" t="s">
        <v>23</v>
      </c>
      <c r="L481" s="149" t="s">
        <v>23</v>
      </c>
      <c r="M481" s="3" t="s">
        <v>484</v>
      </c>
      <c r="N481" s="149">
        <v>3.6000000000000004E-2</v>
      </c>
      <c r="O481" s="153">
        <v>3.6999999999999998E-2</v>
      </c>
      <c r="Q481" s="3">
        <v>0</v>
      </c>
      <c r="S481" s="157">
        <v>1</v>
      </c>
      <c r="V481" s="149">
        <v>0</v>
      </c>
      <c r="W481" s="149">
        <v>0</v>
      </c>
      <c r="X481" s="149">
        <v>0</v>
      </c>
      <c r="Y481" s="149">
        <v>0</v>
      </c>
      <c r="AB481" s="152">
        <v>6022.1847499999994</v>
      </c>
      <c r="AC481" s="152">
        <v>0</v>
      </c>
      <c r="AD481" s="152">
        <v>0</v>
      </c>
      <c r="AE481" s="152">
        <v>0</v>
      </c>
      <c r="AF481" s="152">
        <v>0</v>
      </c>
      <c r="AK481" s="3" t="s">
        <v>25</v>
      </c>
      <c r="AL481" s="3" t="s">
        <v>1550</v>
      </c>
      <c r="AM481" s="3" t="s">
        <v>1551</v>
      </c>
      <c r="AN481" s="157" t="s">
        <v>490</v>
      </c>
    </row>
    <row r="482" spans="1:40" x14ac:dyDescent="0.25">
      <c r="A482" s="3">
        <v>20231231</v>
      </c>
      <c r="B482" s="3" t="s">
        <v>1552</v>
      </c>
      <c r="C482" s="3" t="s">
        <v>1553</v>
      </c>
      <c r="D482" s="149">
        <v>17152.5</v>
      </c>
      <c r="E482" s="3" t="s">
        <v>24</v>
      </c>
      <c r="F482" s="3" t="s">
        <v>482</v>
      </c>
      <c r="G482" s="3" t="s">
        <v>474</v>
      </c>
      <c r="H482" s="3">
        <v>0</v>
      </c>
      <c r="I482" s="3" t="s">
        <v>483</v>
      </c>
      <c r="J482" s="3" t="s">
        <v>483</v>
      </c>
      <c r="K482" s="3" t="s">
        <v>23</v>
      </c>
      <c r="L482" s="149" t="s">
        <v>23</v>
      </c>
      <c r="M482" s="3" t="s">
        <v>487</v>
      </c>
      <c r="N482" s="149">
        <v>0.42200000000000004</v>
      </c>
      <c r="O482" s="149">
        <v>0.42200000000000004</v>
      </c>
      <c r="Q482" s="3">
        <v>0</v>
      </c>
      <c r="S482" s="3">
        <v>1</v>
      </c>
      <c r="V482" s="149">
        <v>0</v>
      </c>
      <c r="W482" s="149">
        <v>0</v>
      </c>
      <c r="X482" s="149">
        <v>0</v>
      </c>
      <c r="Y482" s="149">
        <v>0</v>
      </c>
      <c r="AB482" s="152">
        <v>7238.3550000000005</v>
      </c>
      <c r="AC482" s="152">
        <v>0</v>
      </c>
      <c r="AD482" s="152">
        <v>0</v>
      </c>
      <c r="AE482" s="152">
        <v>0</v>
      </c>
      <c r="AF482" s="152">
        <v>0</v>
      </c>
      <c r="AK482" s="3" t="s">
        <v>25</v>
      </c>
      <c r="AL482" s="3" t="s">
        <v>1554</v>
      </c>
      <c r="AM482" s="3" t="s">
        <v>475</v>
      </c>
    </row>
    <row r="483" spans="1:40" x14ac:dyDescent="0.25">
      <c r="A483" s="3">
        <v>20231231</v>
      </c>
      <c r="B483" s="3" t="s">
        <v>1555</v>
      </c>
      <c r="C483" s="3" t="s">
        <v>1556</v>
      </c>
      <c r="D483" s="149">
        <v>4510.67</v>
      </c>
      <c r="E483" s="3" t="s">
        <v>24</v>
      </c>
      <c r="F483" s="3" t="s">
        <v>482</v>
      </c>
      <c r="G483" s="3" t="s">
        <v>474</v>
      </c>
      <c r="H483" s="3">
        <v>0</v>
      </c>
      <c r="I483" s="3" t="s">
        <v>483</v>
      </c>
      <c r="J483" s="3" t="s">
        <v>483</v>
      </c>
      <c r="K483" s="3" t="s">
        <v>23</v>
      </c>
      <c r="L483" s="149" t="s">
        <v>23</v>
      </c>
      <c r="M483" s="3">
        <v>0</v>
      </c>
      <c r="N483" s="149">
        <v>0</v>
      </c>
      <c r="O483" s="149">
        <v>0</v>
      </c>
      <c r="Q483" s="3">
        <v>0</v>
      </c>
      <c r="V483" s="149">
        <v>0</v>
      </c>
      <c r="W483" s="149">
        <v>0</v>
      </c>
      <c r="X483" s="149">
        <v>0</v>
      </c>
      <c r="Y483" s="149">
        <v>0</v>
      </c>
      <c r="AB483" s="152">
        <v>0</v>
      </c>
      <c r="AC483" s="152">
        <v>0</v>
      </c>
      <c r="AD483" s="152">
        <v>0</v>
      </c>
      <c r="AE483" s="152">
        <v>0</v>
      </c>
      <c r="AF483" s="152">
        <v>0</v>
      </c>
      <c r="AK483" s="3" t="s">
        <v>475</v>
      </c>
      <c r="AL483" s="3" t="s">
        <v>475</v>
      </c>
      <c r="AM483" s="3" t="s">
        <v>475</v>
      </c>
    </row>
    <row r="484" spans="1:40" x14ac:dyDescent="0.25">
      <c r="A484" s="3">
        <v>20231231</v>
      </c>
      <c r="B484" s="3" t="s">
        <v>1557</v>
      </c>
      <c r="C484" s="3" t="s">
        <v>1558</v>
      </c>
      <c r="D484" s="149">
        <v>18566.5</v>
      </c>
      <c r="E484" s="3" t="s">
        <v>23</v>
      </c>
      <c r="F484" s="3" t="s">
        <v>500</v>
      </c>
      <c r="G484" s="3" t="s">
        <v>504</v>
      </c>
      <c r="H484" s="3">
        <v>1</v>
      </c>
      <c r="I484" s="3" t="s">
        <v>500</v>
      </c>
      <c r="J484" s="3">
        <v>0</v>
      </c>
      <c r="K484" s="3" t="s">
        <v>24</v>
      </c>
      <c r="L484" s="149" t="s">
        <v>23</v>
      </c>
      <c r="M484" s="3" t="s">
        <v>475</v>
      </c>
      <c r="N484" s="149" t="s">
        <v>475</v>
      </c>
      <c r="O484" s="149" t="s">
        <v>475</v>
      </c>
      <c r="Q484" s="3" t="s">
        <v>475</v>
      </c>
      <c r="V484" s="149" t="s">
        <v>475</v>
      </c>
      <c r="W484" s="149" t="s">
        <v>475</v>
      </c>
      <c r="X484" s="149" t="s">
        <v>475</v>
      </c>
      <c r="Y484" s="149" t="s">
        <v>475</v>
      </c>
      <c r="AB484" s="152">
        <v>0</v>
      </c>
      <c r="AC484" s="152">
        <v>0</v>
      </c>
      <c r="AD484" s="152">
        <v>0</v>
      </c>
      <c r="AE484" s="152">
        <v>0</v>
      </c>
      <c r="AF484" s="152">
        <v>0</v>
      </c>
      <c r="AK484" s="3" t="s">
        <v>475</v>
      </c>
      <c r="AL484" s="3" t="s">
        <v>475</v>
      </c>
      <c r="AM484" s="3" t="s">
        <v>475</v>
      </c>
    </row>
    <row r="485" spans="1:40" x14ac:dyDescent="0.25">
      <c r="A485" s="3">
        <v>20231231</v>
      </c>
      <c r="B485" s="3" t="s">
        <v>1559</v>
      </c>
      <c r="C485" s="3" t="s">
        <v>1560</v>
      </c>
      <c r="D485" s="149">
        <v>430320.81999999995</v>
      </c>
      <c r="E485" s="3" t="s">
        <v>24</v>
      </c>
      <c r="F485" s="3" t="s">
        <v>473</v>
      </c>
      <c r="G485" s="3" t="s">
        <v>474</v>
      </c>
      <c r="H485" s="3">
        <v>0</v>
      </c>
      <c r="I485" s="3" t="s">
        <v>473</v>
      </c>
      <c r="J485" s="3" t="s">
        <v>473</v>
      </c>
      <c r="K485" s="3" t="s">
        <v>23</v>
      </c>
      <c r="L485" s="149" t="s">
        <v>23</v>
      </c>
      <c r="M485" s="3" t="s">
        <v>475</v>
      </c>
      <c r="N485" s="149" t="s">
        <v>475</v>
      </c>
      <c r="O485" s="149" t="s">
        <v>475</v>
      </c>
      <c r="Q485" s="3" t="s">
        <v>475</v>
      </c>
      <c r="V485" s="149" t="s">
        <v>475</v>
      </c>
      <c r="W485" s="149" t="s">
        <v>475</v>
      </c>
      <c r="X485" s="149" t="s">
        <v>475</v>
      </c>
      <c r="Y485" s="149" t="s">
        <v>475</v>
      </c>
      <c r="AB485" s="152">
        <v>0</v>
      </c>
      <c r="AC485" s="152">
        <v>0</v>
      </c>
      <c r="AD485" s="152">
        <v>0</v>
      </c>
      <c r="AE485" s="152">
        <v>0</v>
      </c>
      <c r="AF485" s="152">
        <v>0</v>
      </c>
      <c r="AK485" s="3" t="s">
        <v>475</v>
      </c>
      <c r="AL485" s="3" t="s">
        <v>475</v>
      </c>
      <c r="AM485" s="3" t="s">
        <v>475</v>
      </c>
    </row>
    <row r="486" spans="1:40" x14ac:dyDescent="0.25">
      <c r="A486" s="3">
        <v>20231231</v>
      </c>
      <c r="B486" s="3" t="s">
        <v>1561</v>
      </c>
      <c r="C486" s="3" t="s">
        <v>1562</v>
      </c>
      <c r="D486" s="149">
        <v>143742.08000000002</v>
      </c>
      <c r="E486" s="3" t="s">
        <v>24</v>
      </c>
      <c r="F486" s="3" t="s">
        <v>473</v>
      </c>
      <c r="G486" s="3" t="s">
        <v>474</v>
      </c>
      <c r="H486" s="3">
        <v>0</v>
      </c>
      <c r="I486" s="3" t="s">
        <v>473</v>
      </c>
      <c r="J486" s="3" t="s">
        <v>473</v>
      </c>
      <c r="K486" s="3" t="s">
        <v>23</v>
      </c>
      <c r="L486" s="149" t="s">
        <v>23</v>
      </c>
      <c r="M486" s="3" t="s">
        <v>475</v>
      </c>
      <c r="N486" s="149" t="s">
        <v>475</v>
      </c>
      <c r="O486" s="149" t="s">
        <v>475</v>
      </c>
      <c r="Q486" s="3" t="s">
        <v>475</v>
      </c>
      <c r="V486" s="149" t="s">
        <v>475</v>
      </c>
      <c r="W486" s="149" t="s">
        <v>475</v>
      </c>
      <c r="X486" s="149" t="s">
        <v>475</v>
      </c>
      <c r="Y486" s="149" t="s">
        <v>475</v>
      </c>
      <c r="AB486" s="152">
        <v>0</v>
      </c>
      <c r="AC486" s="152">
        <v>0</v>
      </c>
      <c r="AD486" s="152">
        <v>0</v>
      </c>
      <c r="AE486" s="152">
        <v>0</v>
      </c>
      <c r="AF486" s="152">
        <v>0</v>
      </c>
      <c r="AK486" s="3" t="s">
        <v>475</v>
      </c>
      <c r="AL486" s="3" t="s">
        <v>475</v>
      </c>
      <c r="AM486" s="3" t="s">
        <v>475</v>
      </c>
    </row>
    <row r="487" spans="1:40" x14ac:dyDescent="0.25">
      <c r="A487" s="3">
        <v>20231231</v>
      </c>
      <c r="B487" s="3" t="s">
        <v>1563</v>
      </c>
      <c r="C487" s="3" t="s">
        <v>1564</v>
      </c>
      <c r="D487" s="149">
        <v>55961.9</v>
      </c>
      <c r="E487" s="3" t="s">
        <v>24</v>
      </c>
      <c r="F487" s="3" t="s">
        <v>482</v>
      </c>
      <c r="G487" s="3" t="s">
        <v>474</v>
      </c>
      <c r="H487" s="3">
        <v>0</v>
      </c>
      <c r="I487" s="3" t="s">
        <v>483</v>
      </c>
      <c r="J487" s="3" t="s">
        <v>483</v>
      </c>
      <c r="K487" s="3" t="s">
        <v>23</v>
      </c>
      <c r="L487" s="149" t="s">
        <v>23</v>
      </c>
      <c r="M487" s="3" t="s">
        <v>484</v>
      </c>
      <c r="N487" s="149">
        <v>0</v>
      </c>
      <c r="O487" s="149">
        <v>0</v>
      </c>
      <c r="Q487" s="3">
        <v>0</v>
      </c>
      <c r="V487" s="149">
        <v>0</v>
      </c>
      <c r="W487" s="149">
        <v>0</v>
      </c>
      <c r="X487" s="149">
        <v>0</v>
      </c>
      <c r="Y487" s="149">
        <v>0</v>
      </c>
      <c r="AB487" s="152">
        <v>0</v>
      </c>
      <c r="AC487" s="152">
        <v>0</v>
      </c>
      <c r="AD487" s="152">
        <v>0</v>
      </c>
      <c r="AE487" s="152">
        <v>0</v>
      </c>
      <c r="AF487" s="152">
        <v>0</v>
      </c>
      <c r="AK487" s="3" t="s">
        <v>25</v>
      </c>
      <c r="AL487" s="3" t="s">
        <v>1565</v>
      </c>
      <c r="AM487" s="3" t="s">
        <v>475</v>
      </c>
    </row>
    <row r="488" spans="1:40" x14ac:dyDescent="0.25">
      <c r="A488" s="3">
        <v>20231231</v>
      </c>
      <c r="B488" s="3" t="s">
        <v>1566</v>
      </c>
      <c r="C488" s="3" t="s">
        <v>1567</v>
      </c>
      <c r="D488" s="149">
        <v>1261193.25</v>
      </c>
      <c r="E488" s="3" t="s">
        <v>24</v>
      </c>
      <c r="F488" s="3" t="s">
        <v>482</v>
      </c>
      <c r="G488" s="3" t="s">
        <v>474</v>
      </c>
      <c r="H488" s="3">
        <v>0</v>
      </c>
      <c r="I488" s="3" t="s">
        <v>483</v>
      </c>
      <c r="J488" s="3" t="s">
        <v>483</v>
      </c>
      <c r="K488" s="3" t="s">
        <v>23</v>
      </c>
      <c r="L488" s="149" t="s">
        <v>23</v>
      </c>
      <c r="M488" s="3" t="s">
        <v>484</v>
      </c>
      <c r="N488" s="149">
        <v>0.14000000000000001</v>
      </c>
      <c r="O488" s="149">
        <v>0</v>
      </c>
      <c r="Q488" s="3">
        <v>0</v>
      </c>
      <c r="V488" s="149">
        <v>0</v>
      </c>
      <c r="W488" s="149">
        <v>0</v>
      </c>
      <c r="X488" s="149">
        <v>0</v>
      </c>
      <c r="Y488" s="149">
        <v>0</v>
      </c>
      <c r="AB488" s="152">
        <v>0</v>
      </c>
      <c r="AC488" s="152">
        <v>0</v>
      </c>
      <c r="AD488" s="152">
        <v>0</v>
      </c>
      <c r="AE488" s="152">
        <v>0</v>
      </c>
      <c r="AF488" s="152">
        <v>0</v>
      </c>
      <c r="AK488" s="3" t="s">
        <v>25</v>
      </c>
      <c r="AL488" s="3" t="s">
        <v>1568</v>
      </c>
      <c r="AM488" s="3" t="s">
        <v>475</v>
      </c>
    </row>
    <row r="489" spans="1:40" x14ac:dyDescent="0.25">
      <c r="A489" s="3">
        <v>20231231</v>
      </c>
      <c r="B489" s="3" t="s">
        <v>1569</v>
      </c>
      <c r="C489" s="3" t="s">
        <v>1570</v>
      </c>
      <c r="D489" s="149">
        <v>499183.55000000005</v>
      </c>
      <c r="E489" s="3" t="s">
        <v>23</v>
      </c>
      <c r="F489" s="3" t="s">
        <v>500</v>
      </c>
      <c r="G489" s="3" t="s">
        <v>474</v>
      </c>
      <c r="H489" s="3">
        <v>0</v>
      </c>
      <c r="I489" s="3" t="s">
        <v>500</v>
      </c>
      <c r="J489" s="3">
        <v>0</v>
      </c>
      <c r="K489" s="3" t="s">
        <v>23</v>
      </c>
      <c r="L489" s="149" t="s">
        <v>23</v>
      </c>
      <c r="M489" s="3" t="s">
        <v>475</v>
      </c>
      <c r="N489" s="149" t="s">
        <v>475</v>
      </c>
      <c r="O489" s="149" t="s">
        <v>475</v>
      </c>
      <c r="Q489" s="3" t="s">
        <v>475</v>
      </c>
      <c r="V489" s="149" t="s">
        <v>475</v>
      </c>
      <c r="W489" s="149" t="s">
        <v>475</v>
      </c>
      <c r="X489" s="149" t="s">
        <v>475</v>
      </c>
      <c r="Y489" s="149" t="s">
        <v>475</v>
      </c>
      <c r="AB489" s="152">
        <v>0</v>
      </c>
      <c r="AC489" s="152">
        <v>0</v>
      </c>
      <c r="AD489" s="152">
        <v>0</v>
      </c>
      <c r="AE489" s="152">
        <v>0</v>
      </c>
      <c r="AF489" s="152">
        <v>0</v>
      </c>
      <c r="AK489" s="3" t="s">
        <v>475</v>
      </c>
      <c r="AL489" s="3" t="s">
        <v>475</v>
      </c>
      <c r="AM489" s="3" t="s">
        <v>475</v>
      </c>
    </row>
    <row r="490" spans="1:40" x14ac:dyDescent="0.25">
      <c r="A490" s="3">
        <v>20231231</v>
      </c>
      <c r="B490" s="3" t="s">
        <v>1571</v>
      </c>
      <c r="C490" s="3" t="s">
        <v>1572</v>
      </c>
      <c r="D490" s="149">
        <v>3443695.2299999995</v>
      </c>
      <c r="E490" s="3" t="s">
        <v>24</v>
      </c>
      <c r="F490" s="3" t="s">
        <v>473</v>
      </c>
      <c r="G490" s="3" t="s">
        <v>474</v>
      </c>
      <c r="H490" s="3">
        <v>0</v>
      </c>
      <c r="I490" s="3" t="s">
        <v>473</v>
      </c>
      <c r="J490" s="3" t="s">
        <v>473</v>
      </c>
      <c r="K490" s="3" t="s">
        <v>23</v>
      </c>
      <c r="L490" s="149" t="s">
        <v>23</v>
      </c>
      <c r="M490" s="3" t="s">
        <v>475</v>
      </c>
      <c r="N490" s="149" t="s">
        <v>475</v>
      </c>
      <c r="O490" s="149" t="s">
        <v>475</v>
      </c>
      <c r="Q490" s="3" t="s">
        <v>475</v>
      </c>
      <c r="V490" s="149" t="s">
        <v>475</v>
      </c>
      <c r="W490" s="149" t="s">
        <v>475</v>
      </c>
      <c r="X490" s="149" t="s">
        <v>475</v>
      </c>
      <c r="Y490" s="149" t="s">
        <v>475</v>
      </c>
      <c r="AB490" s="152">
        <v>0</v>
      </c>
      <c r="AC490" s="152">
        <v>0</v>
      </c>
      <c r="AD490" s="152">
        <v>0</v>
      </c>
      <c r="AE490" s="152">
        <v>0</v>
      </c>
      <c r="AF490" s="152">
        <v>0</v>
      </c>
      <c r="AK490" s="3" t="s">
        <v>475</v>
      </c>
      <c r="AL490" s="3" t="s">
        <v>475</v>
      </c>
      <c r="AM490" s="3" t="s">
        <v>475</v>
      </c>
    </row>
    <row r="491" spans="1:40" x14ac:dyDescent="0.25">
      <c r="A491" s="3">
        <v>20231231</v>
      </c>
      <c r="B491" s="3" t="s">
        <v>1573</v>
      </c>
      <c r="C491" s="3" t="s">
        <v>1574</v>
      </c>
      <c r="D491" s="149">
        <v>728940.96</v>
      </c>
      <c r="E491" s="3" t="s">
        <v>24</v>
      </c>
      <c r="F491" s="3" t="s">
        <v>482</v>
      </c>
      <c r="G491" s="3" t="s">
        <v>474</v>
      </c>
      <c r="H491" s="3">
        <v>0</v>
      </c>
      <c r="I491" s="3" t="s">
        <v>483</v>
      </c>
      <c r="J491" s="3" t="s">
        <v>483</v>
      </c>
      <c r="K491" s="3" t="s">
        <v>23</v>
      </c>
      <c r="L491" s="149" t="s">
        <v>23</v>
      </c>
      <c r="M491" s="3" t="s">
        <v>487</v>
      </c>
      <c r="N491" s="149">
        <v>0.28999999999999998</v>
      </c>
      <c r="O491" s="149">
        <v>0</v>
      </c>
      <c r="Q491" s="3">
        <v>0.02</v>
      </c>
      <c r="V491" s="149">
        <v>0</v>
      </c>
      <c r="W491" s="149">
        <v>0</v>
      </c>
      <c r="X491" s="149">
        <v>0</v>
      </c>
      <c r="Y491" s="149">
        <v>0</v>
      </c>
      <c r="AB491" s="152">
        <v>0</v>
      </c>
      <c r="AC491" s="152">
        <v>14578.8192</v>
      </c>
      <c r="AD491" s="152">
        <v>0</v>
      </c>
      <c r="AE491" s="152">
        <v>0</v>
      </c>
      <c r="AF491" s="152">
        <v>0</v>
      </c>
      <c r="AK491" s="3" t="s">
        <v>25</v>
      </c>
      <c r="AL491" s="3" t="s">
        <v>1575</v>
      </c>
      <c r="AM491" s="3" t="s">
        <v>475</v>
      </c>
    </row>
    <row r="492" spans="1:40" x14ac:dyDescent="0.25">
      <c r="A492" s="3">
        <v>20231231</v>
      </c>
      <c r="B492" s="3" t="s">
        <v>1576</v>
      </c>
      <c r="C492" s="3" t="s">
        <v>1577</v>
      </c>
      <c r="D492" s="149">
        <v>5929.46</v>
      </c>
      <c r="E492" s="3" t="s">
        <v>24</v>
      </c>
      <c r="F492" s="3" t="s">
        <v>473</v>
      </c>
      <c r="G492" s="3" t="s">
        <v>474</v>
      </c>
      <c r="H492" s="3">
        <v>0</v>
      </c>
      <c r="I492" s="3" t="s">
        <v>473</v>
      </c>
      <c r="J492" s="3" t="s">
        <v>473</v>
      </c>
      <c r="K492" s="3" t="s">
        <v>23</v>
      </c>
      <c r="L492" s="149" t="s">
        <v>23</v>
      </c>
      <c r="M492" s="3" t="s">
        <v>475</v>
      </c>
      <c r="N492" s="149" t="s">
        <v>475</v>
      </c>
      <c r="O492" s="149" t="s">
        <v>475</v>
      </c>
      <c r="Q492" s="3" t="s">
        <v>475</v>
      </c>
      <c r="V492" s="149" t="s">
        <v>475</v>
      </c>
      <c r="W492" s="149" t="s">
        <v>475</v>
      </c>
      <c r="X492" s="149" t="s">
        <v>475</v>
      </c>
      <c r="Y492" s="149" t="s">
        <v>475</v>
      </c>
      <c r="AB492" s="152">
        <v>0</v>
      </c>
      <c r="AC492" s="152">
        <v>0</v>
      </c>
      <c r="AD492" s="152">
        <v>0</v>
      </c>
      <c r="AE492" s="152">
        <v>0</v>
      </c>
      <c r="AF492" s="152">
        <v>0</v>
      </c>
      <c r="AK492" s="3" t="s">
        <v>475</v>
      </c>
      <c r="AL492" s="3" t="s">
        <v>475</v>
      </c>
      <c r="AM492" s="3" t="s">
        <v>475</v>
      </c>
    </row>
    <row r="493" spans="1:40" x14ac:dyDescent="0.25">
      <c r="A493" s="3">
        <v>20231231</v>
      </c>
      <c r="B493" s="3" t="s">
        <v>1578</v>
      </c>
      <c r="C493" s="3" t="s">
        <v>1579</v>
      </c>
      <c r="D493" s="149">
        <v>157330.79999999999</v>
      </c>
      <c r="E493" s="3" t="s">
        <v>24</v>
      </c>
      <c r="F493" s="3" t="s">
        <v>482</v>
      </c>
      <c r="G493" s="3" t="s">
        <v>474</v>
      </c>
      <c r="H493" s="3">
        <v>0</v>
      </c>
      <c r="I493" s="3" t="s">
        <v>483</v>
      </c>
      <c r="J493" s="3" t="s">
        <v>483</v>
      </c>
      <c r="K493" s="3" t="s">
        <v>23</v>
      </c>
      <c r="L493" s="149" t="s">
        <v>23</v>
      </c>
      <c r="M493" s="3" t="s">
        <v>487</v>
      </c>
      <c r="N493" s="149">
        <v>0.46</v>
      </c>
      <c r="O493" s="149">
        <v>0.46</v>
      </c>
      <c r="Q493" s="3">
        <v>0.12</v>
      </c>
      <c r="S493" s="3">
        <v>1</v>
      </c>
      <c r="V493" s="149">
        <v>0</v>
      </c>
      <c r="W493" s="153">
        <v>0.12</v>
      </c>
      <c r="X493" s="149">
        <v>0</v>
      </c>
      <c r="Y493" s="149">
        <v>0.12</v>
      </c>
      <c r="AB493" s="152">
        <v>72372.167999999991</v>
      </c>
      <c r="AC493" s="152">
        <v>18879.695999999996</v>
      </c>
      <c r="AD493" s="152">
        <v>0</v>
      </c>
      <c r="AE493" s="152">
        <v>0</v>
      </c>
      <c r="AF493" s="152">
        <v>18879.695999999996</v>
      </c>
      <c r="AK493" s="3" t="s">
        <v>25</v>
      </c>
      <c r="AL493" s="3" t="s">
        <v>1580</v>
      </c>
      <c r="AM493" s="3" t="s">
        <v>1581</v>
      </c>
      <c r="AN493" s="157" t="s">
        <v>490</v>
      </c>
    </row>
    <row r="494" spans="1:40" x14ac:dyDescent="0.25">
      <c r="A494" s="3">
        <v>20231231</v>
      </c>
      <c r="B494" s="3" t="s">
        <v>1582</v>
      </c>
      <c r="C494" s="3" t="s">
        <v>1583</v>
      </c>
      <c r="D494" s="149">
        <v>104945</v>
      </c>
      <c r="E494" s="3" t="s">
        <v>24</v>
      </c>
      <c r="F494" s="3" t="s">
        <v>482</v>
      </c>
      <c r="G494" s="3" t="s">
        <v>474</v>
      </c>
      <c r="H494" s="3">
        <v>0</v>
      </c>
      <c r="I494" s="3" t="s">
        <v>483</v>
      </c>
      <c r="J494" s="3" t="s">
        <v>483</v>
      </c>
      <c r="K494" s="3" t="s">
        <v>23</v>
      </c>
      <c r="L494" s="149" t="s">
        <v>23</v>
      </c>
      <c r="M494" s="3" t="s">
        <v>487</v>
      </c>
      <c r="N494" s="149">
        <v>0.4</v>
      </c>
      <c r="O494" s="149">
        <v>0.4</v>
      </c>
      <c r="Q494" s="3">
        <v>0.03</v>
      </c>
      <c r="S494" s="3">
        <v>1</v>
      </c>
      <c r="V494" s="149">
        <v>0</v>
      </c>
      <c r="W494" s="149">
        <v>0</v>
      </c>
      <c r="X494" s="149">
        <v>0</v>
      </c>
      <c r="Y494" s="149">
        <v>0</v>
      </c>
      <c r="AB494" s="152">
        <v>41978</v>
      </c>
      <c r="AC494" s="152">
        <v>3148.35</v>
      </c>
      <c r="AD494" s="152">
        <v>0</v>
      </c>
      <c r="AE494" s="152">
        <v>0</v>
      </c>
      <c r="AF494" s="152">
        <v>0</v>
      </c>
      <c r="AK494" s="3" t="s">
        <v>25</v>
      </c>
      <c r="AL494" s="3" t="s">
        <v>1584</v>
      </c>
      <c r="AM494" s="3" t="s">
        <v>475</v>
      </c>
    </row>
    <row r="495" spans="1:40" x14ac:dyDescent="0.25">
      <c r="A495" s="3">
        <v>20231231</v>
      </c>
      <c r="B495" s="3" t="s">
        <v>1585</v>
      </c>
      <c r="C495" s="3" t="s">
        <v>1586</v>
      </c>
      <c r="D495" s="149">
        <v>322125.31</v>
      </c>
      <c r="E495" s="3" t="s">
        <v>24</v>
      </c>
      <c r="F495" s="3" t="s">
        <v>482</v>
      </c>
      <c r="G495" s="3" t="s">
        <v>474</v>
      </c>
      <c r="H495" s="3">
        <v>0</v>
      </c>
      <c r="I495" s="3" t="s">
        <v>483</v>
      </c>
      <c r="J495" s="3" t="s">
        <v>483</v>
      </c>
      <c r="K495" s="3" t="s">
        <v>23</v>
      </c>
      <c r="L495" s="149" t="s">
        <v>23</v>
      </c>
      <c r="M495" s="3" t="s">
        <v>484</v>
      </c>
      <c r="N495" s="149">
        <v>0</v>
      </c>
      <c r="O495" s="149">
        <v>0</v>
      </c>
      <c r="Q495" s="3">
        <v>0</v>
      </c>
      <c r="V495" s="149">
        <v>0</v>
      </c>
      <c r="W495" s="149">
        <v>0</v>
      </c>
      <c r="X495" s="149">
        <v>0</v>
      </c>
      <c r="Y495" s="149">
        <v>0</v>
      </c>
      <c r="AB495" s="152">
        <v>0</v>
      </c>
      <c r="AC495" s="152">
        <v>0</v>
      </c>
      <c r="AD495" s="152">
        <v>0</v>
      </c>
      <c r="AE495" s="152">
        <v>0</v>
      </c>
      <c r="AF495" s="152">
        <v>0</v>
      </c>
      <c r="AK495" s="3" t="s">
        <v>25</v>
      </c>
      <c r="AL495" s="3" t="s">
        <v>1587</v>
      </c>
      <c r="AM495" s="3" t="s">
        <v>475</v>
      </c>
    </row>
    <row r="496" spans="1:40" x14ac:dyDescent="0.25">
      <c r="A496" s="3">
        <v>20231231</v>
      </c>
      <c r="B496" s="3" t="s">
        <v>1588</v>
      </c>
      <c r="C496" s="3" t="s">
        <v>1589</v>
      </c>
      <c r="D496" s="149">
        <v>16928697.170000002</v>
      </c>
      <c r="E496" s="3" t="s">
        <v>23</v>
      </c>
      <c r="F496" s="3" t="s">
        <v>500</v>
      </c>
      <c r="G496" s="3" t="s">
        <v>504</v>
      </c>
      <c r="H496" s="3">
        <v>1</v>
      </c>
      <c r="I496" s="3" t="s">
        <v>500</v>
      </c>
      <c r="J496" s="3">
        <v>0</v>
      </c>
      <c r="K496" s="3" t="s">
        <v>24</v>
      </c>
      <c r="L496" s="149" t="s">
        <v>23</v>
      </c>
      <c r="M496" s="3" t="s">
        <v>475</v>
      </c>
      <c r="N496" s="149" t="s">
        <v>475</v>
      </c>
      <c r="O496" s="149" t="s">
        <v>475</v>
      </c>
      <c r="Q496" s="3" t="s">
        <v>475</v>
      </c>
      <c r="V496" s="149" t="s">
        <v>475</v>
      </c>
      <c r="W496" s="149" t="s">
        <v>475</v>
      </c>
      <c r="X496" s="149" t="s">
        <v>475</v>
      </c>
      <c r="Y496" s="149" t="s">
        <v>475</v>
      </c>
      <c r="AB496" s="152">
        <v>0</v>
      </c>
      <c r="AC496" s="152">
        <v>0</v>
      </c>
      <c r="AD496" s="152">
        <v>0</v>
      </c>
      <c r="AE496" s="152">
        <v>0</v>
      </c>
      <c r="AF496" s="152">
        <v>0</v>
      </c>
      <c r="AK496" s="3" t="s">
        <v>475</v>
      </c>
      <c r="AL496" s="3" t="s">
        <v>475</v>
      </c>
      <c r="AM496" s="3" t="s">
        <v>475</v>
      </c>
    </row>
    <row r="497" spans="1:40" x14ac:dyDescent="0.25">
      <c r="A497" s="3">
        <v>20231231</v>
      </c>
      <c r="B497" s="3" t="s">
        <v>1590</v>
      </c>
      <c r="C497" s="3" t="s">
        <v>1591</v>
      </c>
      <c r="D497" s="149">
        <v>3891930.7600000002</v>
      </c>
      <c r="E497" s="3" t="s">
        <v>24</v>
      </c>
      <c r="F497" s="3" t="s">
        <v>473</v>
      </c>
      <c r="G497" s="3" t="s">
        <v>474</v>
      </c>
      <c r="H497" s="3">
        <v>0</v>
      </c>
      <c r="I497" s="3" t="s">
        <v>473</v>
      </c>
      <c r="J497" s="3" t="s">
        <v>473</v>
      </c>
      <c r="K497" s="3" t="s">
        <v>23</v>
      </c>
      <c r="L497" s="149" t="s">
        <v>23</v>
      </c>
      <c r="M497" s="3" t="s">
        <v>475</v>
      </c>
      <c r="N497" s="149" t="s">
        <v>475</v>
      </c>
      <c r="O497" s="149" t="s">
        <v>475</v>
      </c>
      <c r="Q497" s="3" t="s">
        <v>475</v>
      </c>
      <c r="V497" s="149" t="s">
        <v>475</v>
      </c>
      <c r="W497" s="149" t="s">
        <v>475</v>
      </c>
      <c r="X497" s="149" t="s">
        <v>475</v>
      </c>
      <c r="Y497" s="149" t="s">
        <v>475</v>
      </c>
      <c r="AB497" s="152">
        <v>0</v>
      </c>
      <c r="AC497" s="152">
        <v>0</v>
      </c>
      <c r="AD497" s="152">
        <v>0</v>
      </c>
      <c r="AE497" s="152">
        <v>0</v>
      </c>
      <c r="AF497" s="152">
        <v>0</v>
      </c>
      <c r="AK497" s="3" t="s">
        <v>475</v>
      </c>
      <c r="AL497" s="3" t="s">
        <v>475</v>
      </c>
      <c r="AM497" s="3" t="s">
        <v>475</v>
      </c>
    </row>
    <row r="498" spans="1:40" x14ac:dyDescent="0.25">
      <c r="A498" s="3">
        <v>20231231</v>
      </c>
      <c r="B498" s="3" t="s">
        <v>1592</v>
      </c>
      <c r="C498" s="3" t="s">
        <v>1593</v>
      </c>
      <c r="D498" s="149">
        <v>1281293.3499999999</v>
      </c>
      <c r="E498" s="3" t="s">
        <v>24</v>
      </c>
      <c r="F498" s="3" t="s">
        <v>473</v>
      </c>
      <c r="G498" s="3" t="s">
        <v>474</v>
      </c>
      <c r="H498" s="3">
        <v>0</v>
      </c>
      <c r="I498" s="3" t="s">
        <v>473</v>
      </c>
      <c r="J498" s="3" t="s">
        <v>473</v>
      </c>
      <c r="K498" s="3" t="s">
        <v>23</v>
      </c>
      <c r="L498" s="149" t="s">
        <v>23</v>
      </c>
      <c r="M498" s="3" t="s">
        <v>475</v>
      </c>
      <c r="N498" s="149" t="s">
        <v>475</v>
      </c>
      <c r="O498" s="149" t="s">
        <v>475</v>
      </c>
      <c r="Q498" s="3" t="s">
        <v>475</v>
      </c>
      <c r="V498" s="149" t="s">
        <v>475</v>
      </c>
      <c r="W498" s="149" t="s">
        <v>475</v>
      </c>
      <c r="X498" s="149" t="s">
        <v>475</v>
      </c>
      <c r="Y498" s="149" t="s">
        <v>475</v>
      </c>
      <c r="AB498" s="152">
        <v>0</v>
      </c>
      <c r="AC498" s="152">
        <v>0</v>
      </c>
      <c r="AD498" s="152">
        <v>0</v>
      </c>
      <c r="AE498" s="152">
        <v>0</v>
      </c>
      <c r="AF498" s="152">
        <v>0</v>
      </c>
      <c r="AK498" s="3" t="s">
        <v>475</v>
      </c>
      <c r="AL498" s="3" t="s">
        <v>475</v>
      </c>
      <c r="AM498" s="3" t="s">
        <v>475</v>
      </c>
    </row>
    <row r="499" spans="1:40" x14ac:dyDescent="0.25">
      <c r="A499" s="3">
        <v>20231231</v>
      </c>
      <c r="B499" s="3" t="s">
        <v>1594</v>
      </c>
      <c r="C499" s="3" t="s">
        <v>1595</v>
      </c>
      <c r="D499" s="149">
        <v>131656.76999999999</v>
      </c>
      <c r="E499" s="3" t="s">
        <v>24</v>
      </c>
      <c r="F499" s="3" t="s">
        <v>482</v>
      </c>
      <c r="G499" s="3" t="s">
        <v>474</v>
      </c>
      <c r="H499" s="3">
        <v>0</v>
      </c>
      <c r="I499" s="3" t="s">
        <v>483</v>
      </c>
      <c r="J499" s="3" t="s">
        <v>483</v>
      </c>
      <c r="K499" s="3" t="s">
        <v>23</v>
      </c>
      <c r="L499" s="149" t="s">
        <v>23</v>
      </c>
      <c r="M499" s="3" t="s">
        <v>487</v>
      </c>
      <c r="N499" s="149">
        <v>0.84389999999999998</v>
      </c>
      <c r="O499" s="149">
        <v>0.84389999999999998</v>
      </c>
      <c r="Q499" s="3">
        <v>0</v>
      </c>
      <c r="S499" s="3">
        <v>1</v>
      </c>
      <c r="V499" s="149">
        <v>0</v>
      </c>
      <c r="W499" s="149">
        <v>0</v>
      </c>
      <c r="X499" s="149">
        <v>0</v>
      </c>
      <c r="Y499" s="149">
        <v>0</v>
      </c>
      <c r="AB499" s="152">
        <v>111105.14820299999</v>
      </c>
      <c r="AC499" s="152">
        <v>0</v>
      </c>
      <c r="AD499" s="152">
        <v>0</v>
      </c>
      <c r="AE499" s="152">
        <v>0</v>
      </c>
      <c r="AF499" s="152">
        <v>0</v>
      </c>
      <c r="AK499" s="3" t="s">
        <v>25</v>
      </c>
      <c r="AL499" s="3" t="s">
        <v>1596</v>
      </c>
      <c r="AM499" s="3" t="s">
        <v>475</v>
      </c>
    </row>
    <row r="500" spans="1:40" x14ac:dyDescent="0.25">
      <c r="A500" s="3">
        <v>20231231</v>
      </c>
      <c r="B500" s="3" t="s">
        <v>1597</v>
      </c>
      <c r="C500" s="3" t="s">
        <v>1598</v>
      </c>
      <c r="D500" s="149">
        <v>63669.79</v>
      </c>
      <c r="E500" s="3" t="s">
        <v>24</v>
      </c>
      <c r="F500" s="3" t="s">
        <v>482</v>
      </c>
      <c r="G500" s="3" t="s">
        <v>474</v>
      </c>
      <c r="H500" s="3">
        <v>0</v>
      </c>
      <c r="I500" s="3" t="s">
        <v>483</v>
      </c>
      <c r="J500" s="3" t="s">
        <v>483</v>
      </c>
      <c r="K500" s="3" t="s">
        <v>23</v>
      </c>
      <c r="L500" s="149" t="s">
        <v>23</v>
      </c>
      <c r="M500" s="3" t="s">
        <v>487</v>
      </c>
      <c r="N500" s="149">
        <v>4.3499999999999997E-2</v>
      </c>
      <c r="O500" s="149">
        <v>0</v>
      </c>
      <c r="Q500" s="3">
        <v>0</v>
      </c>
      <c r="V500" s="149">
        <v>0</v>
      </c>
      <c r="W500" s="149">
        <v>0</v>
      </c>
      <c r="X500" s="149">
        <v>0</v>
      </c>
      <c r="Y500" s="149">
        <v>0</v>
      </c>
      <c r="AB500" s="152">
        <v>0</v>
      </c>
      <c r="AC500" s="152">
        <v>0</v>
      </c>
      <c r="AD500" s="152">
        <v>0</v>
      </c>
      <c r="AE500" s="152">
        <v>0</v>
      </c>
      <c r="AF500" s="152">
        <v>0</v>
      </c>
      <c r="AK500" s="3" t="s">
        <v>475</v>
      </c>
      <c r="AL500" s="3" t="s">
        <v>475</v>
      </c>
      <c r="AM500" s="3" t="s">
        <v>475</v>
      </c>
    </row>
    <row r="501" spans="1:40" x14ac:dyDescent="0.25">
      <c r="A501" s="3">
        <v>20231231</v>
      </c>
      <c r="B501" s="3" t="s">
        <v>1599</v>
      </c>
      <c r="C501" s="3" t="s">
        <v>1600</v>
      </c>
      <c r="D501" s="149">
        <v>28276888.500000004</v>
      </c>
      <c r="E501" s="3" t="s">
        <v>24</v>
      </c>
      <c r="F501" s="3" t="s">
        <v>473</v>
      </c>
      <c r="G501" s="3" t="s">
        <v>474</v>
      </c>
      <c r="H501" s="3">
        <v>0</v>
      </c>
      <c r="I501" s="3" t="s">
        <v>473</v>
      </c>
      <c r="J501" s="3" t="s">
        <v>473</v>
      </c>
      <c r="K501" s="3" t="s">
        <v>23</v>
      </c>
      <c r="L501" s="149" t="s">
        <v>23</v>
      </c>
      <c r="M501" s="3" t="s">
        <v>475</v>
      </c>
      <c r="N501" s="149" t="s">
        <v>475</v>
      </c>
      <c r="O501" s="149" t="s">
        <v>475</v>
      </c>
      <c r="Q501" s="3" t="s">
        <v>475</v>
      </c>
      <c r="V501" s="149" t="s">
        <v>475</v>
      </c>
      <c r="W501" s="149" t="s">
        <v>475</v>
      </c>
      <c r="X501" s="149" t="s">
        <v>475</v>
      </c>
      <c r="Y501" s="149" t="s">
        <v>475</v>
      </c>
      <c r="AB501" s="152">
        <v>0</v>
      </c>
      <c r="AC501" s="152">
        <v>0</v>
      </c>
      <c r="AD501" s="152">
        <v>0</v>
      </c>
      <c r="AE501" s="152">
        <v>0</v>
      </c>
      <c r="AF501" s="152">
        <v>0</v>
      </c>
      <c r="AK501" s="3" t="s">
        <v>475</v>
      </c>
      <c r="AL501" s="3" t="s">
        <v>475</v>
      </c>
      <c r="AM501" s="3" t="s">
        <v>475</v>
      </c>
    </row>
    <row r="502" spans="1:40" x14ac:dyDescent="0.25">
      <c r="A502" s="3">
        <v>20231231</v>
      </c>
      <c r="B502" s="3" t="s">
        <v>1601</v>
      </c>
      <c r="C502" s="3" t="s">
        <v>1602</v>
      </c>
      <c r="D502" s="149">
        <v>342190.59</v>
      </c>
      <c r="E502" s="3" t="s">
        <v>23</v>
      </c>
      <c r="F502" s="3" t="s">
        <v>500</v>
      </c>
      <c r="G502" s="3" t="s">
        <v>592</v>
      </c>
      <c r="H502" s="3">
        <v>0</v>
      </c>
      <c r="I502" s="3" t="s">
        <v>500</v>
      </c>
      <c r="J502" s="3" t="s">
        <v>483</v>
      </c>
      <c r="K502" s="3" t="s">
        <v>23</v>
      </c>
      <c r="L502" s="149" t="s">
        <v>23</v>
      </c>
      <c r="M502" s="3" t="s">
        <v>487</v>
      </c>
      <c r="N502" s="149" t="s">
        <v>475</v>
      </c>
      <c r="O502" s="149" t="s">
        <v>475</v>
      </c>
      <c r="Q502" s="3" t="s">
        <v>475</v>
      </c>
      <c r="V502" s="149" t="s">
        <v>475</v>
      </c>
      <c r="W502" s="149" t="s">
        <v>475</v>
      </c>
      <c r="X502" s="149" t="s">
        <v>475</v>
      </c>
      <c r="Y502" s="149" t="s">
        <v>475</v>
      </c>
      <c r="AB502" s="152">
        <v>0</v>
      </c>
      <c r="AC502" s="152">
        <v>0</v>
      </c>
      <c r="AD502" s="152">
        <v>0</v>
      </c>
      <c r="AE502" s="152">
        <v>0</v>
      </c>
      <c r="AF502" s="152">
        <v>0</v>
      </c>
      <c r="AK502" s="3" t="s">
        <v>25</v>
      </c>
      <c r="AL502" s="3" t="s">
        <v>1201</v>
      </c>
      <c r="AM502" s="3" t="s">
        <v>1202</v>
      </c>
      <c r="AN502" s="157" t="s">
        <v>490</v>
      </c>
    </row>
    <row r="503" spans="1:40" x14ac:dyDescent="0.25">
      <c r="A503" s="3">
        <v>20231231</v>
      </c>
      <c r="B503" s="3" t="s">
        <v>1603</v>
      </c>
      <c r="C503" s="3" t="s">
        <v>1604</v>
      </c>
      <c r="D503" s="149">
        <v>207428.22</v>
      </c>
      <c r="E503" s="3" t="s">
        <v>23</v>
      </c>
      <c r="F503" s="3" t="s">
        <v>500</v>
      </c>
      <c r="G503" s="3" t="s">
        <v>474</v>
      </c>
      <c r="H503" s="3">
        <v>0</v>
      </c>
      <c r="I503" s="3" t="s">
        <v>500</v>
      </c>
      <c r="J503" s="3" t="s">
        <v>483</v>
      </c>
      <c r="K503" s="3" t="s">
        <v>23</v>
      </c>
      <c r="L503" s="149" t="s">
        <v>23</v>
      </c>
      <c r="M503" s="3" t="s">
        <v>487</v>
      </c>
      <c r="N503" s="149" t="s">
        <v>475</v>
      </c>
      <c r="O503" s="153">
        <v>0.17499999999999999</v>
      </c>
      <c r="Q503" s="157">
        <v>0.14099999999999999</v>
      </c>
      <c r="S503" s="157">
        <v>1</v>
      </c>
      <c r="V503" s="149" t="s">
        <v>475</v>
      </c>
      <c r="W503" s="153">
        <v>5.0000000000000001E-3</v>
      </c>
      <c r="X503" s="149" t="s">
        <v>475</v>
      </c>
      <c r="Y503" s="149">
        <v>5.0000000000000001E-3</v>
      </c>
      <c r="AB503" s="152">
        <v>36299.938499999997</v>
      </c>
      <c r="AC503" s="152">
        <v>29247.379019999997</v>
      </c>
      <c r="AD503" s="152">
        <v>0</v>
      </c>
      <c r="AE503" s="152">
        <v>0</v>
      </c>
      <c r="AF503" s="152">
        <v>1037.1411000000001</v>
      </c>
      <c r="AK503" s="3" t="s">
        <v>25</v>
      </c>
      <c r="AL503" s="154" t="s">
        <v>1605</v>
      </c>
      <c r="AM503" s="154" t="s">
        <v>1606</v>
      </c>
      <c r="AN503" s="155" t="s">
        <v>490</v>
      </c>
    </row>
    <row r="504" spans="1:40" x14ac:dyDescent="0.25">
      <c r="A504" s="3">
        <v>20231231</v>
      </c>
      <c r="B504" s="3" t="s">
        <v>1607</v>
      </c>
      <c r="C504" s="3" t="s">
        <v>1608</v>
      </c>
      <c r="D504" s="149">
        <v>656076.89999999991</v>
      </c>
      <c r="E504" s="3" t="s">
        <v>24</v>
      </c>
      <c r="F504" s="3" t="s">
        <v>473</v>
      </c>
      <c r="G504" s="3" t="s">
        <v>474</v>
      </c>
      <c r="H504" s="3">
        <v>0</v>
      </c>
      <c r="I504" s="3" t="s">
        <v>473</v>
      </c>
      <c r="J504" s="3" t="s">
        <v>473</v>
      </c>
      <c r="K504" s="3" t="s">
        <v>23</v>
      </c>
      <c r="L504" s="149" t="s">
        <v>23</v>
      </c>
      <c r="M504" s="3" t="s">
        <v>475</v>
      </c>
      <c r="N504" s="149" t="s">
        <v>475</v>
      </c>
      <c r="O504" s="149" t="s">
        <v>475</v>
      </c>
      <c r="Q504" s="3" t="s">
        <v>475</v>
      </c>
      <c r="V504" s="149" t="s">
        <v>475</v>
      </c>
      <c r="W504" s="149" t="s">
        <v>475</v>
      </c>
      <c r="X504" s="149" t="s">
        <v>475</v>
      </c>
      <c r="Y504" s="149" t="s">
        <v>475</v>
      </c>
      <c r="AB504" s="152">
        <v>0</v>
      </c>
      <c r="AC504" s="152">
        <v>0</v>
      </c>
      <c r="AD504" s="152">
        <v>0</v>
      </c>
      <c r="AE504" s="152">
        <v>0</v>
      </c>
      <c r="AF504" s="152">
        <v>0</v>
      </c>
      <c r="AK504" s="3" t="s">
        <v>475</v>
      </c>
      <c r="AL504" s="3" t="s">
        <v>475</v>
      </c>
      <c r="AM504" s="3" t="s">
        <v>475</v>
      </c>
    </row>
    <row r="505" spans="1:40" x14ac:dyDescent="0.25">
      <c r="A505" s="3">
        <v>20231231</v>
      </c>
      <c r="B505" s="3" t="s">
        <v>1609</v>
      </c>
      <c r="C505" s="3" t="s">
        <v>1610</v>
      </c>
      <c r="D505" s="149">
        <v>959064.3</v>
      </c>
      <c r="E505" s="3" t="s">
        <v>24</v>
      </c>
      <c r="F505" s="3" t="s">
        <v>473</v>
      </c>
      <c r="G505" s="3" t="s">
        <v>474</v>
      </c>
      <c r="H505" s="3">
        <v>0</v>
      </c>
      <c r="I505" s="3" t="s">
        <v>473</v>
      </c>
      <c r="J505" s="3" t="s">
        <v>473</v>
      </c>
      <c r="K505" s="3" t="s">
        <v>23</v>
      </c>
      <c r="L505" s="149" t="s">
        <v>23</v>
      </c>
      <c r="M505" s="3" t="s">
        <v>475</v>
      </c>
      <c r="N505" s="149" t="s">
        <v>475</v>
      </c>
      <c r="O505" s="149" t="s">
        <v>475</v>
      </c>
      <c r="Q505" s="3" t="s">
        <v>475</v>
      </c>
      <c r="V505" s="149" t="s">
        <v>475</v>
      </c>
      <c r="W505" s="149" t="s">
        <v>475</v>
      </c>
      <c r="X505" s="149" t="s">
        <v>475</v>
      </c>
      <c r="Y505" s="149" t="s">
        <v>475</v>
      </c>
      <c r="AB505" s="152">
        <v>0</v>
      </c>
      <c r="AC505" s="152">
        <v>0</v>
      </c>
      <c r="AD505" s="152">
        <v>0</v>
      </c>
      <c r="AE505" s="152">
        <v>0</v>
      </c>
      <c r="AF505" s="152">
        <v>0</v>
      </c>
      <c r="AK505" s="3" t="s">
        <v>475</v>
      </c>
      <c r="AL505" s="3" t="s">
        <v>475</v>
      </c>
      <c r="AM505" s="3" t="s">
        <v>475</v>
      </c>
    </row>
    <row r="506" spans="1:40" x14ac:dyDescent="0.25">
      <c r="A506" s="3">
        <v>20231231</v>
      </c>
      <c r="B506" s="3" t="s">
        <v>1611</v>
      </c>
      <c r="C506" s="3" t="s">
        <v>1612</v>
      </c>
      <c r="D506" s="149">
        <v>469753.18</v>
      </c>
      <c r="E506" s="3" t="s">
        <v>24</v>
      </c>
      <c r="F506" s="3" t="s">
        <v>473</v>
      </c>
      <c r="G506" s="3" t="s">
        <v>474</v>
      </c>
      <c r="H506" s="3">
        <v>0</v>
      </c>
      <c r="I506" s="3" t="s">
        <v>473</v>
      </c>
      <c r="J506" s="3" t="s">
        <v>473</v>
      </c>
      <c r="K506" s="3" t="s">
        <v>23</v>
      </c>
      <c r="L506" s="149" t="s">
        <v>23</v>
      </c>
      <c r="M506" s="3" t="s">
        <v>475</v>
      </c>
      <c r="N506" s="149" t="s">
        <v>475</v>
      </c>
      <c r="O506" s="149" t="s">
        <v>475</v>
      </c>
      <c r="Q506" s="3" t="s">
        <v>475</v>
      </c>
      <c r="V506" s="149" t="s">
        <v>475</v>
      </c>
      <c r="W506" s="149" t="s">
        <v>475</v>
      </c>
      <c r="X506" s="149" t="s">
        <v>475</v>
      </c>
      <c r="Y506" s="149" t="s">
        <v>475</v>
      </c>
      <c r="AB506" s="152">
        <v>0</v>
      </c>
      <c r="AC506" s="152">
        <v>0</v>
      </c>
      <c r="AD506" s="152">
        <v>0</v>
      </c>
      <c r="AE506" s="152">
        <v>0</v>
      </c>
      <c r="AF506" s="152">
        <v>0</v>
      </c>
      <c r="AK506" s="3" t="s">
        <v>475</v>
      </c>
      <c r="AL506" s="3" t="s">
        <v>475</v>
      </c>
      <c r="AM506" s="3" t="s">
        <v>475</v>
      </c>
    </row>
    <row r="507" spans="1:40" x14ac:dyDescent="0.25">
      <c r="A507" s="3">
        <v>20231231</v>
      </c>
      <c r="B507" s="3" t="s">
        <v>1613</v>
      </c>
      <c r="C507" s="3" t="s">
        <v>1614</v>
      </c>
      <c r="D507" s="149">
        <v>18688999.77</v>
      </c>
      <c r="E507" s="3" t="s">
        <v>24</v>
      </c>
      <c r="F507" s="3" t="s">
        <v>473</v>
      </c>
      <c r="G507" s="3" t="s">
        <v>474</v>
      </c>
      <c r="H507" s="3">
        <v>0</v>
      </c>
      <c r="I507" s="3" t="s">
        <v>473</v>
      </c>
      <c r="J507" s="3" t="s">
        <v>473</v>
      </c>
      <c r="K507" s="3" t="s">
        <v>23</v>
      </c>
      <c r="L507" s="149" t="s">
        <v>23</v>
      </c>
      <c r="M507" s="3" t="s">
        <v>475</v>
      </c>
      <c r="N507" s="149" t="s">
        <v>475</v>
      </c>
      <c r="O507" s="149" t="s">
        <v>475</v>
      </c>
      <c r="Q507" s="3" t="s">
        <v>475</v>
      </c>
      <c r="V507" s="149" t="s">
        <v>475</v>
      </c>
      <c r="W507" s="149" t="s">
        <v>475</v>
      </c>
      <c r="X507" s="149" t="s">
        <v>475</v>
      </c>
      <c r="Y507" s="149" t="s">
        <v>475</v>
      </c>
      <c r="AB507" s="152">
        <v>0</v>
      </c>
      <c r="AC507" s="152">
        <v>0</v>
      </c>
      <c r="AD507" s="152">
        <v>0</v>
      </c>
      <c r="AE507" s="152">
        <v>0</v>
      </c>
      <c r="AF507" s="152">
        <v>0</v>
      </c>
      <c r="AK507" s="3" t="s">
        <v>475</v>
      </c>
      <c r="AL507" s="3" t="s">
        <v>475</v>
      </c>
      <c r="AM507" s="3" t="s">
        <v>475</v>
      </c>
    </row>
    <row r="508" spans="1:40" x14ac:dyDescent="0.25">
      <c r="A508" s="3">
        <v>20231231</v>
      </c>
      <c r="B508" s="3" t="s">
        <v>1615</v>
      </c>
      <c r="C508" s="3" t="s">
        <v>1616</v>
      </c>
      <c r="D508" s="149">
        <v>5228.37</v>
      </c>
      <c r="E508" s="3" t="s">
        <v>24</v>
      </c>
      <c r="F508" s="3" t="s">
        <v>473</v>
      </c>
      <c r="G508" s="3" t="s">
        <v>474</v>
      </c>
      <c r="H508" s="3">
        <v>0</v>
      </c>
      <c r="I508" s="3" t="s">
        <v>473</v>
      </c>
      <c r="J508" s="3" t="s">
        <v>473</v>
      </c>
      <c r="K508" s="3" t="s">
        <v>23</v>
      </c>
      <c r="L508" s="149" t="s">
        <v>23</v>
      </c>
      <c r="M508" s="3" t="s">
        <v>475</v>
      </c>
      <c r="N508" s="149" t="s">
        <v>475</v>
      </c>
      <c r="O508" s="149" t="s">
        <v>475</v>
      </c>
      <c r="Q508" s="3" t="s">
        <v>475</v>
      </c>
      <c r="V508" s="149" t="s">
        <v>475</v>
      </c>
      <c r="W508" s="149" t="s">
        <v>475</v>
      </c>
      <c r="X508" s="149" t="s">
        <v>475</v>
      </c>
      <c r="Y508" s="149" t="s">
        <v>475</v>
      </c>
      <c r="AB508" s="152">
        <v>0</v>
      </c>
      <c r="AC508" s="152">
        <v>0</v>
      </c>
      <c r="AD508" s="152">
        <v>0</v>
      </c>
      <c r="AE508" s="152">
        <v>0</v>
      </c>
      <c r="AF508" s="152">
        <v>0</v>
      </c>
      <c r="AK508" s="3" t="s">
        <v>475</v>
      </c>
      <c r="AL508" s="3" t="s">
        <v>475</v>
      </c>
      <c r="AM508" s="3" t="s">
        <v>475</v>
      </c>
    </row>
    <row r="509" spans="1:40" x14ac:dyDescent="0.25">
      <c r="A509" s="3">
        <v>20231231</v>
      </c>
      <c r="B509" s="3" t="s">
        <v>1617</v>
      </c>
      <c r="C509" s="3" t="s">
        <v>1618</v>
      </c>
      <c r="D509" s="149">
        <v>1774.03</v>
      </c>
      <c r="E509" s="3" t="s">
        <v>24</v>
      </c>
      <c r="F509" s="3" t="s">
        <v>473</v>
      </c>
      <c r="G509" s="3" t="s">
        <v>474</v>
      </c>
      <c r="H509" s="3">
        <v>0</v>
      </c>
      <c r="I509" s="3" t="s">
        <v>473</v>
      </c>
      <c r="J509" s="3" t="s">
        <v>473</v>
      </c>
      <c r="K509" s="3" t="s">
        <v>23</v>
      </c>
      <c r="L509" s="149" t="s">
        <v>23</v>
      </c>
      <c r="M509" s="3" t="s">
        <v>475</v>
      </c>
      <c r="N509" s="149" t="s">
        <v>475</v>
      </c>
      <c r="O509" s="149" t="s">
        <v>475</v>
      </c>
      <c r="Q509" s="3" t="s">
        <v>475</v>
      </c>
      <c r="V509" s="149" t="s">
        <v>475</v>
      </c>
      <c r="W509" s="149" t="s">
        <v>475</v>
      </c>
      <c r="X509" s="149" t="s">
        <v>475</v>
      </c>
      <c r="Y509" s="149" t="s">
        <v>475</v>
      </c>
      <c r="AB509" s="152">
        <v>0</v>
      </c>
      <c r="AC509" s="152">
        <v>0</v>
      </c>
      <c r="AD509" s="152">
        <v>0</v>
      </c>
      <c r="AE509" s="152">
        <v>0</v>
      </c>
      <c r="AF509" s="152">
        <v>0</v>
      </c>
      <c r="AK509" s="3" t="s">
        <v>475</v>
      </c>
      <c r="AL509" s="3" t="s">
        <v>475</v>
      </c>
      <c r="AM509" s="3" t="s">
        <v>475</v>
      </c>
    </row>
    <row r="510" spans="1:40" x14ac:dyDescent="0.25">
      <c r="A510" s="3">
        <v>20231231</v>
      </c>
      <c r="B510" s="3" t="s">
        <v>1619</v>
      </c>
      <c r="C510" s="3" t="s">
        <v>1620</v>
      </c>
      <c r="D510" s="149">
        <v>2342820.61</v>
      </c>
      <c r="E510" s="3" t="s">
        <v>24</v>
      </c>
      <c r="F510" s="3" t="s">
        <v>473</v>
      </c>
      <c r="G510" s="3" t="s">
        <v>474</v>
      </c>
      <c r="H510" s="3">
        <v>0</v>
      </c>
      <c r="I510" s="3" t="s">
        <v>473</v>
      </c>
      <c r="J510" s="3" t="s">
        <v>473</v>
      </c>
      <c r="K510" s="3" t="s">
        <v>23</v>
      </c>
      <c r="L510" s="149" t="s">
        <v>23</v>
      </c>
      <c r="M510" s="3" t="s">
        <v>475</v>
      </c>
      <c r="N510" s="149" t="s">
        <v>475</v>
      </c>
      <c r="O510" s="149" t="s">
        <v>475</v>
      </c>
      <c r="Q510" s="3" t="s">
        <v>475</v>
      </c>
      <c r="V510" s="149" t="s">
        <v>475</v>
      </c>
      <c r="W510" s="149" t="s">
        <v>475</v>
      </c>
      <c r="X510" s="149" t="s">
        <v>475</v>
      </c>
      <c r="Y510" s="149" t="s">
        <v>475</v>
      </c>
      <c r="AB510" s="152">
        <v>0</v>
      </c>
      <c r="AC510" s="152">
        <v>0</v>
      </c>
      <c r="AD510" s="152">
        <v>0</v>
      </c>
      <c r="AE510" s="152">
        <v>0</v>
      </c>
      <c r="AF510" s="152">
        <v>0</v>
      </c>
      <c r="AK510" s="3" t="s">
        <v>475</v>
      </c>
      <c r="AL510" s="3" t="s">
        <v>475</v>
      </c>
      <c r="AM510" s="3" t="s">
        <v>475</v>
      </c>
    </row>
    <row r="511" spans="1:40" x14ac:dyDescent="0.25">
      <c r="A511" s="3">
        <v>20231231</v>
      </c>
      <c r="B511" s="3" t="s">
        <v>1621</v>
      </c>
      <c r="C511" s="3" t="s">
        <v>1622</v>
      </c>
      <c r="D511" s="149">
        <v>238722.14</v>
      </c>
      <c r="E511" s="3" t="s">
        <v>24</v>
      </c>
      <c r="F511" s="3" t="s">
        <v>473</v>
      </c>
      <c r="G511" s="3" t="s">
        <v>474</v>
      </c>
      <c r="H511" s="3">
        <v>0</v>
      </c>
      <c r="I511" s="3" t="s">
        <v>473</v>
      </c>
      <c r="J511" s="3" t="s">
        <v>473</v>
      </c>
      <c r="K511" s="3" t="s">
        <v>23</v>
      </c>
      <c r="L511" s="149" t="s">
        <v>23</v>
      </c>
      <c r="M511" s="3" t="s">
        <v>475</v>
      </c>
      <c r="N511" s="149" t="s">
        <v>475</v>
      </c>
      <c r="O511" s="149" t="s">
        <v>475</v>
      </c>
      <c r="Q511" s="3" t="s">
        <v>475</v>
      </c>
      <c r="V511" s="149" t="s">
        <v>475</v>
      </c>
      <c r="W511" s="149" t="s">
        <v>475</v>
      </c>
      <c r="X511" s="149" t="s">
        <v>475</v>
      </c>
      <c r="Y511" s="149" t="s">
        <v>475</v>
      </c>
      <c r="AB511" s="152">
        <v>0</v>
      </c>
      <c r="AC511" s="152">
        <v>0</v>
      </c>
      <c r="AD511" s="152">
        <v>0</v>
      </c>
      <c r="AE511" s="152">
        <v>0</v>
      </c>
      <c r="AF511" s="152">
        <v>0</v>
      </c>
      <c r="AK511" s="3" t="s">
        <v>475</v>
      </c>
      <c r="AL511" s="3" t="s">
        <v>475</v>
      </c>
      <c r="AM511" s="3" t="s">
        <v>475</v>
      </c>
    </row>
    <row r="512" spans="1:40" x14ac:dyDescent="0.25">
      <c r="A512" s="3">
        <v>20231231</v>
      </c>
      <c r="B512" s="3" t="s">
        <v>1623</v>
      </c>
      <c r="C512" s="3" t="s">
        <v>1624</v>
      </c>
      <c r="D512" s="149">
        <v>526522.41</v>
      </c>
      <c r="E512" s="3" t="s">
        <v>23</v>
      </c>
      <c r="F512" s="3" t="s">
        <v>500</v>
      </c>
      <c r="G512" s="3" t="s">
        <v>504</v>
      </c>
      <c r="H512" s="3">
        <v>1</v>
      </c>
      <c r="I512" s="3" t="s">
        <v>500</v>
      </c>
      <c r="J512" s="3">
        <v>0</v>
      </c>
      <c r="K512" s="3" t="s">
        <v>24</v>
      </c>
      <c r="L512" s="149" t="s">
        <v>23</v>
      </c>
      <c r="M512" s="3" t="s">
        <v>475</v>
      </c>
      <c r="N512" s="149" t="s">
        <v>475</v>
      </c>
      <c r="O512" s="149" t="s">
        <v>475</v>
      </c>
      <c r="Q512" s="3" t="s">
        <v>475</v>
      </c>
      <c r="V512" s="149" t="s">
        <v>475</v>
      </c>
      <c r="W512" s="149" t="s">
        <v>475</v>
      </c>
      <c r="X512" s="149" t="s">
        <v>475</v>
      </c>
      <c r="Y512" s="149" t="s">
        <v>475</v>
      </c>
      <c r="AB512" s="152">
        <v>0</v>
      </c>
      <c r="AC512" s="152">
        <v>0</v>
      </c>
      <c r="AD512" s="152">
        <v>0</v>
      </c>
      <c r="AE512" s="152">
        <v>0</v>
      </c>
      <c r="AF512" s="152">
        <v>0</v>
      </c>
      <c r="AK512" s="3" t="s">
        <v>475</v>
      </c>
      <c r="AL512" s="3" t="s">
        <v>475</v>
      </c>
      <c r="AM512" s="3" t="s">
        <v>475</v>
      </c>
    </row>
    <row r="513" spans="1:40" x14ac:dyDescent="0.25">
      <c r="A513" s="3">
        <v>20231231</v>
      </c>
      <c r="B513" s="3" t="s">
        <v>1625</v>
      </c>
      <c r="C513" s="3" t="s">
        <v>1626</v>
      </c>
      <c r="D513" s="149">
        <v>131975.93</v>
      </c>
      <c r="E513" s="3" t="s">
        <v>24</v>
      </c>
      <c r="F513" s="3" t="s">
        <v>473</v>
      </c>
      <c r="G513" s="3" t="s">
        <v>474</v>
      </c>
      <c r="H513" s="3">
        <v>0</v>
      </c>
      <c r="I513" s="3" t="s">
        <v>473</v>
      </c>
      <c r="J513" s="3" t="s">
        <v>473</v>
      </c>
      <c r="K513" s="3" t="s">
        <v>23</v>
      </c>
      <c r="L513" s="149" t="s">
        <v>23</v>
      </c>
      <c r="M513" s="3" t="s">
        <v>475</v>
      </c>
      <c r="N513" s="149" t="s">
        <v>475</v>
      </c>
      <c r="O513" s="149" t="s">
        <v>475</v>
      </c>
      <c r="Q513" s="3" t="s">
        <v>475</v>
      </c>
      <c r="V513" s="149" t="s">
        <v>475</v>
      </c>
      <c r="W513" s="149" t="s">
        <v>475</v>
      </c>
      <c r="X513" s="149" t="s">
        <v>475</v>
      </c>
      <c r="Y513" s="149" t="s">
        <v>475</v>
      </c>
      <c r="AB513" s="152">
        <v>0</v>
      </c>
      <c r="AC513" s="152">
        <v>0</v>
      </c>
      <c r="AD513" s="152">
        <v>0</v>
      </c>
      <c r="AE513" s="152">
        <v>0</v>
      </c>
      <c r="AF513" s="152">
        <v>0</v>
      </c>
      <c r="AK513" s="3" t="s">
        <v>475</v>
      </c>
      <c r="AL513" s="3" t="s">
        <v>475</v>
      </c>
      <c r="AM513" s="3" t="s">
        <v>475</v>
      </c>
    </row>
    <row r="514" spans="1:40" x14ac:dyDescent="0.25">
      <c r="A514" s="3">
        <v>20231231</v>
      </c>
      <c r="B514" s="3" t="s">
        <v>1627</v>
      </c>
      <c r="C514" s="3" t="s">
        <v>1628</v>
      </c>
      <c r="D514" s="149">
        <v>1682.6</v>
      </c>
      <c r="E514" s="3" t="s">
        <v>24</v>
      </c>
      <c r="F514" s="3" t="s">
        <v>473</v>
      </c>
      <c r="G514" s="3" t="s">
        <v>474</v>
      </c>
      <c r="H514" s="3">
        <v>0</v>
      </c>
      <c r="I514" s="3" t="s">
        <v>473</v>
      </c>
      <c r="J514" s="3" t="s">
        <v>473</v>
      </c>
      <c r="K514" s="3" t="s">
        <v>23</v>
      </c>
      <c r="L514" s="149" t="s">
        <v>23</v>
      </c>
      <c r="M514" s="3" t="s">
        <v>475</v>
      </c>
      <c r="N514" s="149" t="s">
        <v>475</v>
      </c>
      <c r="O514" s="149" t="s">
        <v>475</v>
      </c>
      <c r="Q514" s="3" t="s">
        <v>475</v>
      </c>
      <c r="V514" s="149" t="s">
        <v>475</v>
      </c>
      <c r="W514" s="149" t="s">
        <v>475</v>
      </c>
      <c r="X514" s="149" t="s">
        <v>475</v>
      </c>
      <c r="Y514" s="149" t="s">
        <v>475</v>
      </c>
      <c r="AB514" s="152">
        <v>0</v>
      </c>
      <c r="AC514" s="152">
        <v>0</v>
      </c>
      <c r="AD514" s="152">
        <v>0</v>
      </c>
      <c r="AE514" s="152">
        <v>0</v>
      </c>
      <c r="AF514" s="152">
        <v>0</v>
      </c>
      <c r="AK514" s="3" t="s">
        <v>475</v>
      </c>
      <c r="AL514" s="3" t="s">
        <v>475</v>
      </c>
      <c r="AM514" s="3" t="s">
        <v>475</v>
      </c>
    </row>
    <row r="515" spans="1:40" x14ac:dyDescent="0.25">
      <c r="A515" s="3">
        <v>20231231</v>
      </c>
      <c r="B515" s="3" t="s">
        <v>1629</v>
      </c>
      <c r="C515" s="3" t="s">
        <v>1630</v>
      </c>
      <c r="D515" s="149">
        <v>3576119.57</v>
      </c>
      <c r="E515" s="3" t="s">
        <v>23</v>
      </c>
      <c r="F515" s="3" t="s">
        <v>500</v>
      </c>
      <c r="G515" s="3" t="s">
        <v>504</v>
      </c>
      <c r="H515" s="3">
        <v>1</v>
      </c>
      <c r="I515" s="3" t="s">
        <v>500</v>
      </c>
      <c r="J515" s="3">
        <v>0</v>
      </c>
      <c r="K515" s="3" t="s">
        <v>24</v>
      </c>
      <c r="L515" s="149" t="s">
        <v>23</v>
      </c>
      <c r="M515" s="3" t="s">
        <v>475</v>
      </c>
      <c r="N515" s="149" t="s">
        <v>475</v>
      </c>
      <c r="O515" s="149" t="s">
        <v>475</v>
      </c>
      <c r="Q515" s="3" t="s">
        <v>475</v>
      </c>
      <c r="V515" s="149" t="s">
        <v>475</v>
      </c>
      <c r="W515" s="149" t="s">
        <v>475</v>
      </c>
      <c r="X515" s="149" t="s">
        <v>475</v>
      </c>
      <c r="Y515" s="149" t="s">
        <v>475</v>
      </c>
      <c r="AB515" s="152">
        <v>0</v>
      </c>
      <c r="AC515" s="152">
        <v>0</v>
      </c>
      <c r="AD515" s="152">
        <v>0</v>
      </c>
      <c r="AE515" s="152">
        <v>0</v>
      </c>
      <c r="AF515" s="152">
        <v>0</v>
      </c>
      <c r="AK515" s="3" t="s">
        <v>475</v>
      </c>
      <c r="AL515" s="3" t="s">
        <v>475</v>
      </c>
      <c r="AM515" s="3" t="s">
        <v>475</v>
      </c>
    </row>
    <row r="516" spans="1:40" x14ac:dyDescent="0.25">
      <c r="A516" s="3">
        <v>20231231</v>
      </c>
      <c r="B516" s="3" t="s">
        <v>1631</v>
      </c>
      <c r="C516" s="3" t="s">
        <v>1632</v>
      </c>
      <c r="D516" s="149">
        <v>2291860.44</v>
      </c>
      <c r="E516" s="3" t="s">
        <v>23</v>
      </c>
      <c r="F516" s="3" t="s">
        <v>500</v>
      </c>
      <c r="G516" s="3" t="s">
        <v>504</v>
      </c>
      <c r="H516" s="3">
        <v>1</v>
      </c>
      <c r="I516" s="3" t="s">
        <v>500</v>
      </c>
      <c r="J516" s="3">
        <v>0</v>
      </c>
      <c r="K516" s="3" t="s">
        <v>24</v>
      </c>
      <c r="L516" s="149" t="s">
        <v>23</v>
      </c>
      <c r="M516" s="3" t="s">
        <v>475</v>
      </c>
      <c r="N516" s="149" t="s">
        <v>475</v>
      </c>
      <c r="O516" s="149" t="s">
        <v>475</v>
      </c>
      <c r="Q516" s="3" t="s">
        <v>475</v>
      </c>
      <c r="V516" s="149" t="s">
        <v>475</v>
      </c>
      <c r="W516" s="149" t="s">
        <v>475</v>
      </c>
      <c r="X516" s="149" t="s">
        <v>475</v>
      </c>
      <c r="Y516" s="149" t="s">
        <v>475</v>
      </c>
      <c r="AB516" s="152">
        <v>0</v>
      </c>
      <c r="AC516" s="152">
        <v>0</v>
      </c>
      <c r="AD516" s="152">
        <v>0</v>
      </c>
      <c r="AE516" s="152">
        <v>0</v>
      </c>
      <c r="AF516" s="152">
        <v>0</v>
      </c>
      <c r="AK516" s="3" t="s">
        <v>475</v>
      </c>
      <c r="AL516" s="3" t="s">
        <v>475</v>
      </c>
      <c r="AM516" s="3" t="s">
        <v>475</v>
      </c>
    </row>
    <row r="517" spans="1:40" x14ac:dyDescent="0.25">
      <c r="A517" s="3">
        <v>20231231</v>
      </c>
      <c r="B517" s="3" t="s">
        <v>1633</v>
      </c>
      <c r="C517" s="3" t="s">
        <v>1634</v>
      </c>
      <c r="D517" s="149">
        <v>392546.99</v>
      </c>
      <c r="E517" s="3" t="s">
        <v>23</v>
      </c>
      <c r="F517" s="3" t="s">
        <v>500</v>
      </c>
      <c r="G517" s="3" t="s">
        <v>474</v>
      </c>
      <c r="H517" s="3">
        <v>0</v>
      </c>
      <c r="I517" s="3" t="s">
        <v>500</v>
      </c>
      <c r="J517" s="3">
        <v>0</v>
      </c>
      <c r="K517" s="3" t="s">
        <v>23</v>
      </c>
      <c r="L517" s="149" t="s">
        <v>23</v>
      </c>
      <c r="M517" s="3" t="s">
        <v>475</v>
      </c>
      <c r="N517" s="149" t="s">
        <v>475</v>
      </c>
      <c r="O517" s="149" t="s">
        <v>475</v>
      </c>
      <c r="Q517" s="3" t="s">
        <v>475</v>
      </c>
      <c r="V517" s="149" t="s">
        <v>475</v>
      </c>
      <c r="W517" s="149" t="s">
        <v>475</v>
      </c>
      <c r="X517" s="149" t="s">
        <v>475</v>
      </c>
      <c r="Y517" s="149" t="s">
        <v>475</v>
      </c>
      <c r="AB517" s="152">
        <v>0</v>
      </c>
      <c r="AC517" s="152">
        <v>0</v>
      </c>
      <c r="AD517" s="152">
        <v>0</v>
      </c>
      <c r="AE517" s="152">
        <v>0</v>
      </c>
      <c r="AF517" s="152">
        <v>0</v>
      </c>
      <c r="AK517" s="3" t="s">
        <v>475</v>
      </c>
      <c r="AL517" s="3" t="s">
        <v>475</v>
      </c>
      <c r="AM517" s="3" t="s">
        <v>475</v>
      </c>
    </row>
    <row r="518" spans="1:40" x14ac:dyDescent="0.25">
      <c r="A518" s="3">
        <v>20231231</v>
      </c>
      <c r="B518" s="3" t="s">
        <v>1635</v>
      </c>
      <c r="C518" s="3" t="s">
        <v>1636</v>
      </c>
      <c r="D518" s="149">
        <v>739548.89</v>
      </c>
      <c r="E518" s="3" t="s">
        <v>24</v>
      </c>
      <c r="F518" s="3" t="s">
        <v>473</v>
      </c>
      <c r="G518" s="3" t="s">
        <v>474</v>
      </c>
      <c r="H518" s="3">
        <v>0</v>
      </c>
      <c r="I518" s="3" t="s">
        <v>473</v>
      </c>
      <c r="J518" s="3" t="s">
        <v>473</v>
      </c>
      <c r="K518" s="3" t="s">
        <v>23</v>
      </c>
      <c r="L518" s="149" t="s">
        <v>23</v>
      </c>
      <c r="M518" s="3" t="s">
        <v>475</v>
      </c>
      <c r="N518" s="149" t="s">
        <v>475</v>
      </c>
      <c r="O518" s="149" t="s">
        <v>475</v>
      </c>
      <c r="Q518" s="3" t="s">
        <v>475</v>
      </c>
      <c r="V518" s="149" t="s">
        <v>475</v>
      </c>
      <c r="W518" s="149" t="s">
        <v>475</v>
      </c>
      <c r="X518" s="149" t="s">
        <v>475</v>
      </c>
      <c r="Y518" s="149" t="s">
        <v>475</v>
      </c>
      <c r="AB518" s="152">
        <v>0</v>
      </c>
      <c r="AC518" s="152">
        <v>0</v>
      </c>
      <c r="AD518" s="152">
        <v>0</v>
      </c>
      <c r="AE518" s="152">
        <v>0</v>
      </c>
      <c r="AF518" s="152">
        <v>0</v>
      </c>
      <c r="AK518" s="3" t="s">
        <v>475</v>
      </c>
      <c r="AL518" s="3" t="s">
        <v>475</v>
      </c>
      <c r="AM518" s="3" t="s">
        <v>475</v>
      </c>
    </row>
    <row r="519" spans="1:40" x14ac:dyDescent="0.25">
      <c r="A519" s="3">
        <v>20231231</v>
      </c>
      <c r="B519" s="3" t="s">
        <v>1637</v>
      </c>
      <c r="C519" s="3" t="s">
        <v>1638</v>
      </c>
      <c r="D519" s="149">
        <v>557138.68000000005</v>
      </c>
      <c r="E519" s="3" t="s">
        <v>24</v>
      </c>
      <c r="F519" s="3" t="s">
        <v>473</v>
      </c>
      <c r="G519" s="3" t="s">
        <v>474</v>
      </c>
      <c r="H519" s="3">
        <v>0</v>
      </c>
      <c r="I519" s="3" t="s">
        <v>473</v>
      </c>
      <c r="J519" s="3" t="s">
        <v>473</v>
      </c>
      <c r="K519" s="3" t="s">
        <v>23</v>
      </c>
      <c r="L519" s="149" t="s">
        <v>23</v>
      </c>
      <c r="M519" s="3" t="s">
        <v>475</v>
      </c>
      <c r="N519" s="149" t="s">
        <v>475</v>
      </c>
      <c r="O519" s="149" t="s">
        <v>475</v>
      </c>
      <c r="Q519" s="3" t="s">
        <v>475</v>
      </c>
      <c r="V519" s="149" t="s">
        <v>475</v>
      </c>
      <c r="W519" s="149" t="s">
        <v>475</v>
      </c>
      <c r="X519" s="149" t="s">
        <v>475</v>
      </c>
      <c r="Y519" s="149" t="s">
        <v>475</v>
      </c>
      <c r="AB519" s="152">
        <v>0</v>
      </c>
      <c r="AC519" s="152">
        <v>0</v>
      </c>
      <c r="AD519" s="152">
        <v>0</v>
      </c>
      <c r="AE519" s="152">
        <v>0</v>
      </c>
      <c r="AF519" s="152">
        <v>0</v>
      </c>
      <c r="AK519" s="3" t="s">
        <v>475</v>
      </c>
      <c r="AL519" s="3" t="s">
        <v>475</v>
      </c>
      <c r="AM519" s="3" t="s">
        <v>475</v>
      </c>
    </row>
    <row r="520" spans="1:40" x14ac:dyDescent="0.25">
      <c r="A520" s="3">
        <v>20231231</v>
      </c>
      <c r="B520" s="3" t="s">
        <v>1639</v>
      </c>
      <c r="C520" s="3" t="s">
        <v>1640</v>
      </c>
      <c r="D520" s="149">
        <v>36630</v>
      </c>
      <c r="E520" s="3" t="s">
        <v>24</v>
      </c>
      <c r="F520" s="3" t="s">
        <v>473</v>
      </c>
      <c r="G520" s="3" t="s">
        <v>474</v>
      </c>
      <c r="H520" s="3">
        <v>0</v>
      </c>
      <c r="I520" s="3" t="s">
        <v>473</v>
      </c>
      <c r="J520" s="3" t="s">
        <v>473</v>
      </c>
      <c r="K520" s="3" t="s">
        <v>23</v>
      </c>
      <c r="L520" s="149" t="s">
        <v>23</v>
      </c>
      <c r="M520" s="3" t="s">
        <v>475</v>
      </c>
      <c r="N520" s="149" t="s">
        <v>475</v>
      </c>
      <c r="O520" s="149" t="s">
        <v>475</v>
      </c>
      <c r="Q520" s="3" t="s">
        <v>475</v>
      </c>
      <c r="V520" s="149" t="s">
        <v>475</v>
      </c>
      <c r="W520" s="149" t="s">
        <v>475</v>
      </c>
      <c r="X520" s="149" t="s">
        <v>475</v>
      </c>
      <c r="Y520" s="149" t="s">
        <v>475</v>
      </c>
      <c r="AB520" s="152">
        <v>0</v>
      </c>
      <c r="AC520" s="152">
        <v>0</v>
      </c>
      <c r="AD520" s="152">
        <v>0</v>
      </c>
      <c r="AE520" s="152">
        <v>0</v>
      </c>
      <c r="AF520" s="152">
        <v>0</v>
      </c>
      <c r="AK520" s="3" t="s">
        <v>475</v>
      </c>
      <c r="AL520" s="3" t="s">
        <v>475</v>
      </c>
      <c r="AM520" s="3" t="s">
        <v>475</v>
      </c>
    </row>
    <row r="521" spans="1:40" x14ac:dyDescent="0.25">
      <c r="A521" s="3">
        <v>20231231</v>
      </c>
      <c r="B521" s="3" t="s">
        <v>1641</v>
      </c>
      <c r="C521" s="3" t="s">
        <v>1642</v>
      </c>
      <c r="D521" s="149">
        <v>245705.2</v>
      </c>
      <c r="E521" s="3" t="s">
        <v>23</v>
      </c>
      <c r="F521" s="3" t="s">
        <v>500</v>
      </c>
      <c r="G521" s="3" t="s">
        <v>474</v>
      </c>
      <c r="H521" s="3">
        <v>0</v>
      </c>
      <c r="I521" s="3" t="s">
        <v>500</v>
      </c>
      <c r="J521" s="3" t="s">
        <v>483</v>
      </c>
      <c r="K521" s="3" t="s">
        <v>23</v>
      </c>
      <c r="L521" s="149" t="s">
        <v>23</v>
      </c>
      <c r="M521" s="3" t="s">
        <v>487</v>
      </c>
      <c r="N521" s="149" t="s">
        <v>475</v>
      </c>
      <c r="O521" s="153">
        <v>0.629</v>
      </c>
      <c r="Q521" s="157">
        <v>0.38800000000000001</v>
      </c>
      <c r="S521" s="157">
        <v>1</v>
      </c>
      <c r="V521" s="149" t="s">
        <v>475</v>
      </c>
      <c r="W521" s="149" t="s">
        <v>475</v>
      </c>
      <c r="X521" s="149" t="s">
        <v>475</v>
      </c>
      <c r="Y521" s="149" t="s">
        <v>475</v>
      </c>
      <c r="AB521" s="152">
        <v>154548.57080000002</v>
      </c>
      <c r="AC521" s="152">
        <v>95333.617600000012</v>
      </c>
      <c r="AD521" s="152">
        <v>0</v>
      </c>
      <c r="AE521" s="152">
        <v>0</v>
      </c>
      <c r="AF521" s="152">
        <v>0</v>
      </c>
      <c r="AK521" s="3" t="s">
        <v>25</v>
      </c>
      <c r="AL521" s="3" t="s">
        <v>1643</v>
      </c>
      <c r="AM521" s="3" t="s">
        <v>1644</v>
      </c>
      <c r="AN521" s="157" t="s">
        <v>490</v>
      </c>
    </row>
    <row r="522" spans="1:40" x14ac:dyDescent="0.25">
      <c r="A522" s="3">
        <v>20231231</v>
      </c>
      <c r="B522" s="3" t="s">
        <v>1645</v>
      </c>
      <c r="C522" s="3" t="s">
        <v>1646</v>
      </c>
      <c r="D522" s="149">
        <v>1442.37</v>
      </c>
      <c r="E522" s="3" t="s">
        <v>24</v>
      </c>
      <c r="F522" s="3" t="s">
        <v>473</v>
      </c>
      <c r="G522" s="3" t="s">
        <v>474</v>
      </c>
      <c r="H522" s="3">
        <v>0</v>
      </c>
      <c r="I522" s="3" t="s">
        <v>473</v>
      </c>
      <c r="J522" s="3" t="s">
        <v>473</v>
      </c>
      <c r="K522" s="3" t="s">
        <v>23</v>
      </c>
      <c r="L522" s="149" t="s">
        <v>23</v>
      </c>
      <c r="M522" s="3" t="s">
        <v>475</v>
      </c>
      <c r="N522" s="149" t="s">
        <v>475</v>
      </c>
      <c r="O522" s="149" t="s">
        <v>475</v>
      </c>
      <c r="Q522" s="3" t="s">
        <v>475</v>
      </c>
      <c r="V522" s="149" t="s">
        <v>475</v>
      </c>
      <c r="W522" s="149" t="s">
        <v>475</v>
      </c>
      <c r="X522" s="149" t="s">
        <v>475</v>
      </c>
      <c r="Y522" s="149" t="s">
        <v>475</v>
      </c>
      <c r="AB522" s="152">
        <v>0</v>
      </c>
      <c r="AC522" s="152">
        <v>0</v>
      </c>
      <c r="AD522" s="152">
        <v>0</v>
      </c>
      <c r="AE522" s="152">
        <v>0</v>
      </c>
      <c r="AF522" s="152">
        <v>0</v>
      </c>
      <c r="AK522" s="3" t="s">
        <v>475</v>
      </c>
      <c r="AL522" s="3" t="s">
        <v>475</v>
      </c>
      <c r="AM522" s="3" t="s">
        <v>475</v>
      </c>
    </row>
    <row r="523" spans="1:40" x14ac:dyDescent="0.25">
      <c r="A523" s="3">
        <v>20231231</v>
      </c>
      <c r="B523" s="3" t="s">
        <v>1647</v>
      </c>
      <c r="C523" s="3" t="s">
        <v>1648</v>
      </c>
      <c r="D523" s="149">
        <v>145498.64000000001</v>
      </c>
      <c r="E523" s="3" t="s">
        <v>23</v>
      </c>
      <c r="F523" s="3" t="s">
        <v>500</v>
      </c>
      <c r="G523" s="3" t="s">
        <v>474</v>
      </c>
      <c r="H523" s="3">
        <v>0</v>
      </c>
      <c r="I523" s="3" t="s">
        <v>500</v>
      </c>
      <c r="J523" s="3" t="s">
        <v>483</v>
      </c>
      <c r="K523" s="3" t="s">
        <v>23</v>
      </c>
      <c r="L523" s="149" t="s">
        <v>23</v>
      </c>
      <c r="M523" s="3" t="s">
        <v>475</v>
      </c>
      <c r="N523" s="149" t="s">
        <v>475</v>
      </c>
      <c r="O523" s="149" t="s">
        <v>475</v>
      </c>
      <c r="Q523" s="3" t="s">
        <v>475</v>
      </c>
      <c r="V523" s="149" t="s">
        <v>475</v>
      </c>
      <c r="W523" s="149" t="s">
        <v>475</v>
      </c>
      <c r="X523" s="149" t="s">
        <v>475</v>
      </c>
      <c r="Y523" s="149" t="s">
        <v>475</v>
      </c>
      <c r="AB523" s="152">
        <v>0</v>
      </c>
      <c r="AC523" s="152">
        <v>0</v>
      </c>
      <c r="AD523" s="152">
        <v>0</v>
      </c>
      <c r="AE523" s="152">
        <v>0</v>
      </c>
      <c r="AF523" s="152">
        <v>0</v>
      </c>
      <c r="AK523" s="3" t="s">
        <v>25</v>
      </c>
      <c r="AL523" s="3" t="s">
        <v>1649</v>
      </c>
      <c r="AM523" s="3" t="s">
        <v>475</v>
      </c>
    </row>
    <row r="524" spans="1:40" x14ac:dyDescent="0.25">
      <c r="A524" s="3">
        <v>20231231</v>
      </c>
      <c r="B524" s="3" t="s">
        <v>1650</v>
      </c>
      <c r="C524" s="3" t="s">
        <v>1651</v>
      </c>
      <c r="D524" s="149">
        <v>3139168.28</v>
      </c>
      <c r="E524" s="3" t="s">
        <v>23</v>
      </c>
      <c r="F524" s="3" t="s">
        <v>500</v>
      </c>
      <c r="G524" s="3" t="s">
        <v>474</v>
      </c>
      <c r="H524" s="3">
        <v>0</v>
      </c>
      <c r="I524" s="3" t="s">
        <v>500</v>
      </c>
      <c r="J524" s="3">
        <v>0</v>
      </c>
      <c r="K524" s="3" t="s">
        <v>23</v>
      </c>
      <c r="L524" s="149" t="s">
        <v>23</v>
      </c>
      <c r="M524" s="3" t="s">
        <v>475</v>
      </c>
      <c r="N524" s="149" t="s">
        <v>475</v>
      </c>
      <c r="O524" s="149" t="s">
        <v>475</v>
      </c>
      <c r="Q524" s="3" t="s">
        <v>475</v>
      </c>
      <c r="V524" s="149" t="s">
        <v>475</v>
      </c>
      <c r="W524" s="149" t="s">
        <v>475</v>
      </c>
      <c r="X524" s="149" t="s">
        <v>475</v>
      </c>
      <c r="Y524" s="149" t="s">
        <v>475</v>
      </c>
      <c r="AB524" s="152">
        <v>0</v>
      </c>
      <c r="AC524" s="152">
        <v>0</v>
      </c>
      <c r="AD524" s="152">
        <v>0</v>
      </c>
      <c r="AE524" s="152">
        <v>0</v>
      </c>
      <c r="AF524" s="152">
        <v>0</v>
      </c>
      <c r="AK524" s="3" t="s">
        <v>475</v>
      </c>
      <c r="AL524" s="3" t="s">
        <v>475</v>
      </c>
      <c r="AM524" s="3" t="s">
        <v>475</v>
      </c>
    </row>
    <row r="525" spans="1:40" x14ac:dyDescent="0.25">
      <c r="A525" s="3">
        <v>20231231</v>
      </c>
      <c r="B525" s="3" t="s">
        <v>1652</v>
      </c>
      <c r="C525" s="3" t="s">
        <v>1653</v>
      </c>
      <c r="D525" s="149">
        <v>135338.01999999999</v>
      </c>
      <c r="E525" s="3" t="s">
        <v>23</v>
      </c>
      <c r="F525" s="3" t="s">
        <v>500</v>
      </c>
      <c r="G525" s="3" t="s">
        <v>474</v>
      </c>
      <c r="H525" s="3">
        <v>0</v>
      </c>
      <c r="I525" s="3" t="s">
        <v>500</v>
      </c>
      <c r="J525" s="3" t="s">
        <v>483</v>
      </c>
      <c r="K525" s="3" t="s">
        <v>23</v>
      </c>
      <c r="L525" s="149" t="s">
        <v>23</v>
      </c>
      <c r="M525" s="3" t="s">
        <v>475</v>
      </c>
      <c r="N525" s="149" t="s">
        <v>475</v>
      </c>
      <c r="O525" s="149" t="s">
        <v>475</v>
      </c>
      <c r="Q525" s="3" t="s">
        <v>475</v>
      </c>
      <c r="V525" s="149" t="s">
        <v>475</v>
      </c>
      <c r="W525" s="149" t="s">
        <v>475</v>
      </c>
      <c r="X525" s="149" t="s">
        <v>475</v>
      </c>
      <c r="Y525" s="149" t="s">
        <v>475</v>
      </c>
      <c r="AB525" s="152">
        <v>0</v>
      </c>
      <c r="AC525" s="152">
        <v>0</v>
      </c>
      <c r="AD525" s="152">
        <v>0</v>
      </c>
      <c r="AE525" s="152">
        <v>0</v>
      </c>
      <c r="AF525" s="152">
        <v>0</v>
      </c>
      <c r="AK525" s="3" t="s">
        <v>25</v>
      </c>
      <c r="AL525" s="3" t="s">
        <v>1654</v>
      </c>
      <c r="AM525" s="3" t="s">
        <v>475</v>
      </c>
    </row>
    <row r="526" spans="1:40" x14ac:dyDescent="0.25">
      <c r="A526" s="3">
        <v>20231231</v>
      </c>
      <c r="B526" s="3" t="s">
        <v>1655</v>
      </c>
      <c r="C526" s="3" t="s">
        <v>1656</v>
      </c>
      <c r="D526" s="149">
        <v>124722</v>
      </c>
      <c r="E526" s="3" t="s">
        <v>23</v>
      </c>
      <c r="F526" s="3" t="s">
        <v>500</v>
      </c>
      <c r="G526" s="3" t="s">
        <v>474</v>
      </c>
      <c r="H526" s="3">
        <v>0</v>
      </c>
      <c r="I526" s="3" t="s">
        <v>500</v>
      </c>
      <c r="J526" s="3" t="s">
        <v>483</v>
      </c>
      <c r="K526" s="3" t="s">
        <v>23</v>
      </c>
      <c r="L526" s="149" t="s">
        <v>23</v>
      </c>
      <c r="M526" s="3" t="s">
        <v>475</v>
      </c>
      <c r="N526" s="149" t="s">
        <v>475</v>
      </c>
      <c r="O526" s="149" t="s">
        <v>475</v>
      </c>
      <c r="Q526" s="3" t="s">
        <v>475</v>
      </c>
      <c r="V526" s="149" t="s">
        <v>475</v>
      </c>
      <c r="W526" s="149" t="s">
        <v>475</v>
      </c>
      <c r="X526" s="149" t="s">
        <v>475</v>
      </c>
      <c r="Y526" s="149" t="s">
        <v>475</v>
      </c>
      <c r="AB526" s="152">
        <v>0</v>
      </c>
      <c r="AC526" s="152">
        <v>0</v>
      </c>
      <c r="AD526" s="152">
        <v>0</v>
      </c>
      <c r="AE526" s="152">
        <v>0</v>
      </c>
      <c r="AF526" s="152">
        <v>0</v>
      </c>
      <c r="AK526" s="3" t="s">
        <v>25</v>
      </c>
      <c r="AL526" s="3" t="s">
        <v>1087</v>
      </c>
      <c r="AM526" s="3" t="s">
        <v>475</v>
      </c>
    </row>
    <row r="527" spans="1:40" x14ac:dyDescent="0.25">
      <c r="A527" s="3">
        <v>20231231</v>
      </c>
      <c r="B527" s="3" t="s">
        <v>1657</v>
      </c>
      <c r="C527" s="3" t="s">
        <v>1658</v>
      </c>
      <c r="D527" s="149">
        <v>204142.88</v>
      </c>
      <c r="E527" s="3" t="s">
        <v>23</v>
      </c>
      <c r="F527" s="3" t="s">
        <v>500</v>
      </c>
      <c r="G527" s="3" t="s">
        <v>474</v>
      </c>
      <c r="H527" s="3">
        <v>0</v>
      </c>
      <c r="I527" s="3" t="s">
        <v>500</v>
      </c>
      <c r="J527" s="3">
        <v>0</v>
      </c>
      <c r="K527" s="3" t="s">
        <v>23</v>
      </c>
      <c r="L527" s="149" t="s">
        <v>23</v>
      </c>
      <c r="M527" s="3" t="s">
        <v>475</v>
      </c>
      <c r="N527" s="149" t="s">
        <v>475</v>
      </c>
      <c r="O527" s="149" t="s">
        <v>475</v>
      </c>
      <c r="Q527" s="3" t="s">
        <v>475</v>
      </c>
      <c r="V527" s="149" t="s">
        <v>475</v>
      </c>
      <c r="W527" s="149" t="s">
        <v>475</v>
      </c>
      <c r="X527" s="149" t="s">
        <v>475</v>
      </c>
      <c r="Y527" s="149" t="s">
        <v>475</v>
      </c>
      <c r="AB527" s="152">
        <v>0</v>
      </c>
      <c r="AC527" s="152">
        <v>0</v>
      </c>
      <c r="AD527" s="152">
        <v>0</v>
      </c>
      <c r="AE527" s="152">
        <v>0</v>
      </c>
      <c r="AF527" s="152">
        <v>0</v>
      </c>
      <c r="AK527" s="3" t="s">
        <v>475</v>
      </c>
      <c r="AL527" s="3" t="s">
        <v>475</v>
      </c>
      <c r="AM527" s="3" t="s">
        <v>475</v>
      </c>
    </row>
    <row r="528" spans="1:40" x14ac:dyDescent="0.25">
      <c r="A528" s="3">
        <v>20231231</v>
      </c>
      <c r="B528" s="3" t="s">
        <v>1659</v>
      </c>
      <c r="C528" s="3" t="s">
        <v>1660</v>
      </c>
      <c r="D528" s="149">
        <v>168161.6</v>
      </c>
      <c r="E528" s="3" t="s">
        <v>23</v>
      </c>
      <c r="F528" s="3" t="s">
        <v>500</v>
      </c>
      <c r="G528" s="3" t="s">
        <v>474</v>
      </c>
      <c r="H528" s="3">
        <v>0</v>
      </c>
      <c r="I528" s="3" t="s">
        <v>500</v>
      </c>
      <c r="J528" s="3" t="s">
        <v>483</v>
      </c>
      <c r="K528" s="3" t="s">
        <v>23</v>
      </c>
      <c r="L528" s="149" t="s">
        <v>23</v>
      </c>
      <c r="M528" s="3" t="s">
        <v>487</v>
      </c>
      <c r="N528" s="149" t="s">
        <v>475</v>
      </c>
      <c r="O528" s="153">
        <v>0.42670000000000002</v>
      </c>
      <c r="Q528" s="157">
        <v>2E-3</v>
      </c>
      <c r="S528" s="157">
        <v>1</v>
      </c>
      <c r="V528" s="153">
        <v>5.9999999999999995E-4</v>
      </c>
      <c r="W528" s="153">
        <v>1.4E-3</v>
      </c>
      <c r="X528" s="149">
        <v>5.9999999999999995E-4</v>
      </c>
      <c r="Y528" s="149">
        <v>1.4E-3</v>
      </c>
      <c r="AB528" s="152">
        <v>71754.55472</v>
      </c>
      <c r="AC528" s="152">
        <v>336.32320000000004</v>
      </c>
      <c r="AD528" s="152">
        <v>0</v>
      </c>
      <c r="AE528" s="152">
        <v>100.89695999999999</v>
      </c>
      <c r="AF528" s="152">
        <v>235.42624000000001</v>
      </c>
      <c r="AK528" s="3" t="s">
        <v>25</v>
      </c>
      <c r="AL528" s="3" t="s">
        <v>1661</v>
      </c>
      <c r="AM528" s="3" t="s">
        <v>1662</v>
      </c>
      <c r="AN528" s="157" t="s">
        <v>490</v>
      </c>
    </row>
    <row r="529" spans="1:39" x14ac:dyDescent="0.25">
      <c r="A529" s="3">
        <v>20231231</v>
      </c>
      <c r="B529" s="3" t="s">
        <v>1663</v>
      </c>
      <c r="C529" s="3" t="s">
        <v>1664</v>
      </c>
      <c r="D529" s="149">
        <v>9591350.5899999999</v>
      </c>
      <c r="E529" s="3" t="s">
        <v>24</v>
      </c>
      <c r="F529" s="3" t="s">
        <v>473</v>
      </c>
      <c r="G529" s="3" t="s">
        <v>474</v>
      </c>
      <c r="H529" s="3">
        <v>0</v>
      </c>
      <c r="I529" s="3" t="s">
        <v>473</v>
      </c>
      <c r="J529" s="3" t="s">
        <v>473</v>
      </c>
      <c r="K529" s="3" t="s">
        <v>23</v>
      </c>
      <c r="L529" s="149" t="s">
        <v>23</v>
      </c>
      <c r="M529" s="3" t="s">
        <v>475</v>
      </c>
      <c r="N529" s="149" t="s">
        <v>475</v>
      </c>
      <c r="O529" s="149" t="s">
        <v>475</v>
      </c>
      <c r="Q529" s="3" t="s">
        <v>475</v>
      </c>
      <c r="V529" s="149" t="s">
        <v>475</v>
      </c>
      <c r="W529" s="149" t="s">
        <v>475</v>
      </c>
      <c r="X529" s="149" t="s">
        <v>475</v>
      </c>
      <c r="Y529" s="149" t="s">
        <v>475</v>
      </c>
      <c r="AB529" s="152">
        <v>0</v>
      </c>
      <c r="AC529" s="152">
        <v>0</v>
      </c>
      <c r="AD529" s="152">
        <v>0</v>
      </c>
      <c r="AE529" s="152">
        <v>0</v>
      </c>
      <c r="AF529" s="152">
        <v>0</v>
      </c>
      <c r="AK529" s="3" t="s">
        <v>475</v>
      </c>
      <c r="AL529" s="3" t="s">
        <v>475</v>
      </c>
      <c r="AM529" s="3" t="s">
        <v>475</v>
      </c>
    </row>
    <row r="530" spans="1:39" x14ac:dyDescent="0.25">
      <c r="A530" s="3">
        <v>20231231</v>
      </c>
      <c r="B530" s="3" t="s">
        <v>1665</v>
      </c>
      <c r="C530" s="3" t="s">
        <v>1666</v>
      </c>
      <c r="D530" s="149">
        <v>1509079.58</v>
      </c>
      <c r="E530" s="3" t="s">
        <v>24</v>
      </c>
      <c r="F530" s="3" t="s">
        <v>473</v>
      </c>
      <c r="G530" s="3" t="s">
        <v>474</v>
      </c>
      <c r="H530" s="3">
        <v>0</v>
      </c>
      <c r="I530" s="3" t="s">
        <v>473</v>
      </c>
      <c r="J530" s="3" t="s">
        <v>473</v>
      </c>
      <c r="K530" s="3" t="s">
        <v>23</v>
      </c>
      <c r="L530" s="149" t="s">
        <v>23</v>
      </c>
      <c r="M530" s="3" t="s">
        <v>475</v>
      </c>
      <c r="N530" s="149" t="s">
        <v>475</v>
      </c>
      <c r="O530" s="149" t="s">
        <v>475</v>
      </c>
      <c r="Q530" s="3" t="s">
        <v>475</v>
      </c>
      <c r="V530" s="149" t="s">
        <v>475</v>
      </c>
      <c r="W530" s="149" t="s">
        <v>475</v>
      </c>
      <c r="X530" s="149" t="s">
        <v>475</v>
      </c>
      <c r="Y530" s="149" t="s">
        <v>475</v>
      </c>
      <c r="AB530" s="152">
        <v>0</v>
      </c>
      <c r="AC530" s="152">
        <v>0</v>
      </c>
      <c r="AD530" s="152">
        <v>0</v>
      </c>
      <c r="AE530" s="152">
        <v>0</v>
      </c>
      <c r="AF530" s="152">
        <v>0</v>
      </c>
      <c r="AK530" s="3" t="s">
        <v>475</v>
      </c>
      <c r="AL530" s="3" t="s">
        <v>475</v>
      </c>
      <c r="AM530" s="3" t="s">
        <v>475</v>
      </c>
    </row>
    <row r="531" spans="1:39" x14ac:dyDescent="0.25">
      <c r="A531" s="3">
        <v>20231231</v>
      </c>
      <c r="B531" s="3" t="s">
        <v>1667</v>
      </c>
      <c r="C531" s="3" t="s">
        <v>1668</v>
      </c>
      <c r="D531" s="149">
        <v>361097.23</v>
      </c>
      <c r="E531" s="3" t="s">
        <v>23</v>
      </c>
      <c r="F531" s="3" t="s">
        <v>500</v>
      </c>
      <c r="G531" s="3" t="s">
        <v>474</v>
      </c>
      <c r="H531" s="3">
        <v>0</v>
      </c>
      <c r="I531" s="3" t="s">
        <v>500</v>
      </c>
      <c r="J531" s="3">
        <v>0</v>
      </c>
      <c r="K531" s="3" t="s">
        <v>23</v>
      </c>
      <c r="L531" s="149" t="s">
        <v>23</v>
      </c>
      <c r="M531" s="3" t="s">
        <v>475</v>
      </c>
      <c r="N531" s="149" t="s">
        <v>475</v>
      </c>
      <c r="O531" s="149" t="s">
        <v>475</v>
      </c>
      <c r="Q531" s="3" t="s">
        <v>475</v>
      </c>
      <c r="V531" s="149" t="s">
        <v>475</v>
      </c>
      <c r="W531" s="149" t="s">
        <v>475</v>
      </c>
      <c r="X531" s="149" t="s">
        <v>475</v>
      </c>
      <c r="Y531" s="149" t="s">
        <v>475</v>
      </c>
      <c r="AB531" s="152">
        <v>0</v>
      </c>
      <c r="AC531" s="152">
        <v>0</v>
      </c>
      <c r="AD531" s="152">
        <v>0</v>
      </c>
      <c r="AE531" s="152">
        <v>0</v>
      </c>
      <c r="AF531" s="152">
        <v>0</v>
      </c>
      <c r="AK531" s="3" t="s">
        <v>475</v>
      </c>
      <c r="AL531" s="3" t="s">
        <v>475</v>
      </c>
      <c r="AM531" s="3" t="s">
        <v>475</v>
      </c>
    </row>
    <row r="532" spans="1:39" x14ac:dyDescent="0.25">
      <c r="A532" s="3">
        <v>20231231</v>
      </c>
      <c r="B532" s="3" t="s">
        <v>1669</v>
      </c>
      <c r="C532" s="3" t="s">
        <v>1670</v>
      </c>
      <c r="D532" s="149">
        <v>586168.84</v>
      </c>
      <c r="E532" s="3" t="s">
        <v>24</v>
      </c>
      <c r="F532" s="3" t="s">
        <v>473</v>
      </c>
      <c r="G532" s="3" t="s">
        <v>474</v>
      </c>
      <c r="H532" s="3">
        <v>0</v>
      </c>
      <c r="I532" s="3" t="s">
        <v>473</v>
      </c>
      <c r="J532" s="3" t="s">
        <v>473</v>
      </c>
      <c r="K532" s="3" t="s">
        <v>23</v>
      </c>
      <c r="L532" s="149" t="s">
        <v>23</v>
      </c>
      <c r="M532" s="3" t="s">
        <v>475</v>
      </c>
      <c r="N532" s="149" t="s">
        <v>475</v>
      </c>
      <c r="O532" s="149" t="s">
        <v>475</v>
      </c>
      <c r="Q532" s="3" t="s">
        <v>475</v>
      </c>
      <c r="V532" s="149" t="s">
        <v>475</v>
      </c>
      <c r="W532" s="149" t="s">
        <v>475</v>
      </c>
      <c r="X532" s="149" t="s">
        <v>475</v>
      </c>
      <c r="Y532" s="149" t="s">
        <v>475</v>
      </c>
      <c r="AB532" s="152">
        <v>0</v>
      </c>
      <c r="AC532" s="152">
        <v>0</v>
      </c>
      <c r="AD532" s="152">
        <v>0</v>
      </c>
      <c r="AE532" s="152">
        <v>0</v>
      </c>
      <c r="AF532" s="152">
        <v>0</v>
      </c>
      <c r="AK532" s="3" t="s">
        <v>475</v>
      </c>
      <c r="AL532" s="3" t="s">
        <v>475</v>
      </c>
      <c r="AM532" s="3" t="s">
        <v>475</v>
      </c>
    </row>
    <row r="533" spans="1:39" x14ac:dyDescent="0.25">
      <c r="A533" s="3">
        <v>20231231</v>
      </c>
      <c r="B533" s="3" t="s">
        <v>1671</v>
      </c>
      <c r="C533" s="3" t="s">
        <v>1672</v>
      </c>
      <c r="D533" s="149">
        <v>935370.77999999991</v>
      </c>
      <c r="E533" s="3" t="s">
        <v>23</v>
      </c>
      <c r="F533" s="3" t="s">
        <v>500</v>
      </c>
      <c r="G533" s="3" t="s">
        <v>504</v>
      </c>
      <c r="H533" s="3">
        <v>1</v>
      </c>
      <c r="I533" s="3" t="s">
        <v>500</v>
      </c>
      <c r="J533" s="3">
        <v>0</v>
      </c>
      <c r="K533" s="3" t="s">
        <v>24</v>
      </c>
      <c r="L533" s="149" t="s">
        <v>23</v>
      </c>
      <c r="M533" s="3" t="s">
        <v>475</v>
      </c>
      <c r="N533" s="149" t="s">
        <v>475</v>
      </c>
      <c r="O533" s="149" t="s">
        <v>475</v>
      </c>
      <c r="Q533" s="3" t="s">
        <v>475</v>
      </c>
      <c r="V533" s="149" t="s">
        <v>475</v>
      </c>
      <c r="W533" s="149" t="s">
        <v>475</v>
      </c>
      <c r="X533" s="149" t="s">
        <v>475</v>
      </c>
      <c r="Y533" s="149" t="s">
        <v>475</v>
      </c>
      <c r="AB533" s="152">
        <v>0</v>
      </c>
      <c r="AC533" s="152">
        <v>0</v>
      </c>
      <c r="AD533" s="152">
        <v>0</v>
      </c>
      <c r="AE533" s="152">
        <v>0</v>
      </c>
      <c r="AF533" s="152">
        <v>0</v>
      </c>
      <c r="AK533" s="3" t="s">
        <v>475</v>
      </c>
      <c r="AL533" s="3" t="s">
        <v>475</v>
      </c>
      <c r="AM533" s="3" t="s">
        <v>475</v>
      </c>
    </row>
    <row r="534" spans="1:39" x14ac:dyDescent="0.25">
      <c r="A534" s="3">
        <v>20231231</v>
      </c>
      <c r="B534" s="3" t="s">
        <v>1673</v>
      </c>
      <c r="C534" s="3" t="s">
        <v>1674</v>
      </c>
      <c r="D534" s="149">
        <v>474451.74</v>
      </c>
      <c r="E534" s="3" t="s">
        <v>23</v>
      </c>
      <c r="F534" s="3" t="s">
        <v>500</v>
      </c>
      <c r="G534" s="3" t="s">
        <v>504</v>
      </c>
      <c r="H534" s="3">
        <v>1</v>
      </c>
      <c r="I534" s="3" t="s">
        <v>500</v>
      </c>
      <c r="J534" s="3">
        <v>0</v>
      </c>
      <c r="K534" s="3" t="s">
        <v>24</v>
      </c>
      <c r="L534" s="149" t="s">
        <v>23</v>
      </c>
      <c r="M534" s="3" t="s">
        <v>475</v>
      </c>
      <c r="N534" s="149" t="s">
        <v>475</v>
      </c>
      <c r="O534" s="149" t="s">
        <v>475</v>
      </c>
      <c r="Q534" s="3" t="s">
        <v>475</v>
      </c>
      <c r="V534" s="149" t="s">
        <v>475</v>
      </c>
      <c r="W534" s="149" t="s">
        <v>475</v>
      </c>
      <c r="X534" s="149" t="s">
        <v>475</v>
      </c>
      <c r="Y534" s="149" t="s">
        <v>475</v>
      </c>
      <c r="AB534" s="152">
        <v>0</v>
      </c>
      <c r="AC534" s="152">
        <v>0</v>
      </c>
      <c r="AD534" s="152">
        <v>0</v>
      </c>
      <c r="AE534" s="152">
        <v>0</v>
      </c>
      <c r="AF534" s="152">
        <v>0</v>
      </c>
      <c r="AK534" s="3" t="s">
        <v>475</v>
      </c>
      <c r="AL534" s="3" t="s">
        <v>475</v>
      </c>
      <c r="AM534" s="3" t="s">
        <v>475</v>
      </c>
    </row>
    <row r="535" spans="1:39" x14ac:dyDescent="0.25">
      <c r="A535" s="3">
        <v>20231231</v>
      </c>
      <c r="B535" s="3" t="s">
        <v>1675</v>
      </c>
      <c r="C535" s="3" t="s">
        <v>1676</v>
      </c>
      <c r="D535" s="149">
        <v>1433550.9700000002</v>
      </c>
      <c r="E535" s="3" t="s">
        <v>24</v>
      </c>
      <c r="F535" s="3" t="s">
        <v>473</v>
      </c>
      <c r="G535" s="3" t="s">
        <v>474</v>
      </c>
      <c r="H535" s="3">
        <v>0</v>
      </c>
      <c r="I535" s="3" t="s">
        <v>473</v>
      </c>
      <c r="J535" s="3" t="s">
        <v>473</v>
      </c>
      <c r="K535" s="3" t="s">
        <v>23</v>
      </c>
      <c r="L535" s="149" t="s">
        <v>23</v>
      </c>
      <c r="M535" s="3" t="s">
        <v>475</v>
      </c>
      <c r="N535" s="149" t="s">
        <v>475</v>
      </c>
      <c r="O535" s="149" t="s">
        <v>475</v>
      </c>
      <c r="Q535" s="3" t="s">
        <v>475</v>
      </c>
      <c r="V535" s="149" t="s">
        <v>475</v>
      </c>
      <c r="W535" s="149" t="s">
        <v>475</v>
      </c>
      <c r="X535" s="149" t="s">
        <v>475</v>
      </c>
      <c r="Y535" s="149" t="s">
        <v>475</v>
      </c>
      <c r="AB535" s="152">
        <v>0</v>
      </c>
      <c r="AC535" s="152">
        <v>0</v>
      </c>
      <c r="AD535" s="152">
        <v>0</v>
      </c>
      <c r="AE535" s="152">
        <v>0</v>
      </c>
      <c r="AF535" s="152">
        <v>0</v>
      </c>
      <c r="AK535" s="3" t="s">
        <v>475</v>
      </c>
      <c r="AL535" s="3" t="s">
        <v>475</v>
      </c>
      <c r="AM535" s="3" t="s">
        <v>475</v>
      </c>
    </row>
    <row r="536" spans="1:39" x14ac:dyDescent="0.25">
      <c r="A536" s="3">
        <v>20231231</v>
      </c>
      <c r="B536" s="3" t="s">
        <v>1677</v>
      </c>
      <c r="C536" s="3" t="s">
        <v>1678</v>
      </c>
      <c r="D536" s="149">
        <v>1420073.48</v>
      </c>
      <c r="E536" s="3" t="s">
        <v>23</v>
      </c>
      <c r="F536" s="3" t="s">
        <v>500</v>
      </c>
      <c r="G536" s="3" t="s">
        <v>504</v>
      </c>
      <c r="H536" s="3">
        <v>1</v>
      </c>
      <c r="I536" s="3" t="s">
        <v>500</v>
      </c>
      <c r="J536" s="3">
        <v>0</v>
      </c>
      <c r="K536" s="3" t="s">
        <v>24</v>
      </c>
      <c r="L536" s="149" t="s">
        <v>23</v>
      </c>
      <c r="M536" s="3" t="s">
        <v>475</v>
      </c>
      <c r="N536" s="149" t="s">
        <v>475</v>
      </c>
      <c r="O536" s="149" t="s">
        <v>475</v>
      </c>
      <c r="Q536" s="3" t="s">
        <v>475</v>
      </c>
      <c r="V536" s="149" t="s">
        <v>475</v>
      </c>
      <c r="W536" s="149" t="s">
        <v>475</v>
      </c>
      <c r="X536" s="149" t="s">
        <v>475</v>
      </c>
      <c r="Y536" s="149" t="s">
        <v>475</v>
      </c>
      <c r="AB536" s="152">
        <v>0</v>
      </c>
      <c r="AC536" s="152">
        <v>0</v>
      </c>
      <c r="AD536" s="152">
        <v>0</v>
      </c>
      <c r="AE536" s="152">
        <v>0</v>
      </c>
      <c r="AF536" s="152">
        <v>0</v>
      </c>
      <c r="AK536" s="3" t="s">
        <v>475</v>
      </c>
      <c r="AL536" s="3" t="s">
        <v>475</v>
      </c>
      <c r="AM536" s="3" t="s">
        <v>475</v>
      </c>
    </row>
    <row r="537" spans="1:39" x14ac:dyDescent="0.25">
      <c r="A537" s="3">
        <v>20231231</v>
      </c>
      <c r="B537" s="3" t="s">
        <v>1679</v>
      </c>
      <c r="C537" s="3" t="s">
        <v>1680</v>
      </c>
      <c r="D537" s="149">
        <v>91507.520000000004</v>
      </c>
      <c r="E537" s="3" t="s">
        <v>23</v>
      </c>
      <c r="F537" s="3" t="s">
        <v>500</v>
      </c>
      <c r="G537" s="3" t="s">
        <v>474</v>
      </c>
      <c r="H537" s="3">
        <v>0</v>
      </c>
      <c r="I537" s="3" t="s">
        <v>500</v>
      </c>
      <c r="J537" s="3">
        <v>0</v>
      </c>
      <c r="K537" s="3" t="s">
        <v>23</v>
      </c>
      <c r="L537" s="149" t="s">
        <v>23</v>
      </c>
      <c r="M537" s="3" t="s">
        <v>475</v>
      </c>
      <c r="N537" s="149" t="s">
        <v>475</v>
      </c>
      <c r="O537" s="149" t="s">
        <v>475</v>
      </c>
      <c r="Q537" s="3" t="s">
        <v>475</v>
      </c>
      <c r="V537" s="149" t="s">
        <v>475</v>
      </c>
      <c r="W537" s="149" t="s">
        <v>475</v>
      </c>
      <c r="X537" s="149" t="s">
        <v>475</v>
      </c>
      <c r="Y537" s="149" t="s">
        <v>475</v>
      </c>
      <c r="AB537" s="152">
        <v>0</v>
      </c>
      <c r="AC537" s="152">
        <v>0</v>
      </c>
      <c r="AD537" s="152">
        <v>0</v>
      </c>
      <c r="AE537" s="152">
        <v>0</v>
      </c>
      <c r="AF537" s="152">
        <v>0</v>
      </c>
      <c r="AK537" s="3" t="s">
        <v>475</v>
      </c>
      <c r="AL537" s="3" t="s">
        <v>475</v>
      </c>
      <c r="AM537" s="3" t="s">
        <v>475</v>
      </c>
    </row>
    <row r="538" spans="1:39" x14ac:dyDescent="0.25">
      <c r="A538" s="3">
        <v>20231231</v>
      </c>
      <c r="B538" s="3" t="s">
        <v>1681</v>
      </c>
      <c r="C538" s="3" t="s">
        <v>1682</v>
      </c>
      <c r="D538" s="149">
        <v>24847.5</v>
      </c>
      <c r="E538" s="3" t="s">
        <v>23</v>
      </c>
      <c r="F538" s="3" t="s">
        <v>500</v>
      </c>
      <c r="G538" s="3" t="s">
        <v>474</v>
      </c>
      <c r="H538" s="3">
        <v>0</v>
      </c>
      <c r="I538" s="3" t="s">
        <v>500</v>
      </c>
      <c r="J538" s="3" t="s">
        <v>483</v>
      </c>
      <c r="K538" s="3" t="s">
        <v>23</v>
      </c>
      <c r="L538" s="149" t="s">
        <v>23</v>
      </c>
      <c r="M538" s="3" t="s">
        <v>475</v>
      </c>
      <c r="N538" s="149" t="s">
        <v>475</v>
      </c>
      <c r="O538" s="149" t="s">
        <v>475</v>
      </c>
      <c r="Q538" s="3" t="s">
        <v>475</v>
      </c>
      <c r="V538" s="149" t="s">
        <v>475</v>
      </c>
      <c r="W538" s="149" t="s">
        <v>475</v>
      </c>
      <c r="X538" s="149" t="s">
        <v>475</v>
      </c>
      <c r="Y538" s="149" t="s">
        <v>475</v>
      </c>
      <c r="AB538" s="152">
        <v>0</v>
      </c>
      <c r="AC538" s="152">
        <v>0</v>
      </c>
      <c r="AD538" s="152">
        <v>0</v>
      </c>
      <c r="AE538" s="152">
        <v>0</v>
      </c>
      <c r="AF538" s="152">
        <v>0</v>
      </c>
      <c r="AK538" s="3" t="s">
        <v>25</v>
      </c>
      <c r="AL538" s="3" t="s">
        <v>1683</v>
      </c>
      <c r="AM538" s="3" t="s">
        <v>475</v>
      </c>
    </row>
    <row r="539" spans="1:39" x14ac:dyDescent="0.25">
      <c r="A539" s="3">
        <v>20231231</v>
      </c>
      <c r="B539" s="3" t="s">
        <v>1684</v>
      </c>
      <c r="C539" s="3" t="s">
        <v>1685</v>
      </c>
      <c r="D539" s="149">
        <v>312844.74</v>
      </c>
      <c r="E539" s="3" t="s">
        <v>23</v>
      </c>
      <c r="F539" s="3" t="s">
        <v>500</v>
      </c>
      <c r="G539" s="3" t="s">
        <v>474</v>
      </c>
      <c r="H539" s="3">
        <v>0</v>
      </c>
      <c r="I539" s="3" t="s">
        <v>500</v>
      </c>
      <c r="J539" s="3">
        <v>0</v>
      </c>
      <c r="K539" s="3" t="s">
        <v>23</v>
      </c>
      <c r="L539" s="149" t="s">
        <v>23</v>
      </c>
      <c r="M539" s="3" t="s">
        <v>475</v>
      </c>
      <c r="N539" s="149" t="s">
        <v>475</v>
      </c>
      <c r="O539" s="149" t="s">
        <v>475</v>
      </c>
      <c r="Q539" s="3" t="s">
        <v>475</v>
      </c>
      <c r="V539" s="149" t="s">
        <v>475</v>
      </c>
      <c r="W539" s="149" t="s">
        <v>475</v>
      </c>
      <c r="X539" s="149" t="s">
        <v>475</v>
      </c>
      <c r="Y539" s="149" t="s">
        <v>475</v>
      </c>
      <c r="AB539" s="152">
        <v>0</v>
      </c>
      <c r="AC539" s="152">
        <v>0</v>
      </c>
      <c r="AD539" s="152">
        <v>0</v>
      </c>
      <c r="AE539" s="152">
        <v>0</v>
      </c>
      <c r="AF539" s="152">
        <v>0</v>
      </c>
      <c r="AK539" s="3" t="s">
        <v>475</v>
      </c>
      <c r="AL539" s="3" t="s">
        <v>475</v>
      </c>
      <c r="AM539" s="3" t="s">
        <v>475</v>
      </c>
    </row>
    <row r="540" spans="1:39" x14ac:dyDescent="0.25">
      <c r="A540" s="3">
        <v>20231231</v>
      </c>
      <c r="B540" s="3" t="s">
        <v>1686</v>
      </c>
      <c r="C540" s="3" t="s">
        <v>1687</v>
      </c>
      <c r="D540" s="149">
        <v>12630.18</v>
      </c>
      <c r="E540" s="3" t="s">
        <v>24</v>
      </c>
      <c r="F540" s="3" t="s">
        <v>473</v>
      </c>
      <c r="G540" s="3" t="s">
        <v>474</v>
      </c>
      <c r="H540" s="3">
        <v>0</v>
      </c>
      <c r="I540" s="3" t="s">
        <v>473</v>
      </c>
      <c r="J540" s="3" t="s">
        <v>473</v>
      </c>
      <c r="K540" s="3" t="s">
        <v>23</v>
      </c>
      <c r="L540" s="149" t="s">
        <v>23</v>
      </c>
      <c r="M540" s="3" t="s">
        <v>475</v>
      </c>
      <c r="N540" s="149" t="s">
        <v>475</v>
      </c>
      <c r="O540" s="149" t="s">
        <v>475</v>
      </c>
      <c r="Q540" s="3" t="s">
        <v>475</v>
      </c>
      <c r="V540" s="149" t="s">
        <v>475</v>
      </c>
      <c r="W540" s="149" t="s">
        <v>475</v>
      </c>
      <c r="X540" s="149" t="s">
        <v>475</v>
      </c>
      <c r="Y540" s="149" t="s">
        <v>475</v>
      </c>
      <c r="AB540" s="152">
        <v>0</v>
      </c>
      <c r="AC540" s="152">
        <v>0</v>
      </c>
      <c r="AD540" s="152">
        <v>0</v>
      </c>
      <c r="AE540" s="152">
        <v>0</v>
      </c>
      <c r="AF540" s="152">
        <v>0</v>
      </c>
      <c r="AK540" s="3" t="s">
        <v>475</v>
      </c>
      <c r="AL540" s="3" t="s">
        <v>475</v>
      </c>
      <c r="AM540" s="3" t="s">
        <v>475</v>
      </c>
    </row>
    <row r="541" spans="1:39" x14ac:dyDescent="0.25">
      <c r="A541" s="3">
        <v>20231231</v>
      </c>
      <c r="B541" s="3" t="s">
        <v>1688</v>
      </c>
      <c r="C541" s="3" t="s">
        <v>1689</v>
      </c>
      <c r="D541" s="149">
        <v>8464.82</v>
      </c>
      <c r="E541" s="3" t="s">
        <v>24</v>
      </c>
      <c r="F541" s="3" t="s">
        <v>473</v>
      </c>
      <c r="G541" s="3" t="s">
        <v>474</v>
      </c>
      <c r="H541" s="3">
        <v>0</v>
      </c>
      <c r="I541" s="3" t="s">
        <v>473</v>
      </c>
      <c r="J541" s="3" t="s">
        <v>473</v>
      </c>
      <c r="K541" s="3" t="s">
        <v>23</v>
      </c>
      <c r="L541" s="149" t="s">
        <v>23</v>
      </c>
      <c r="M541" s="3" t="s">
        <v>475</v>
      </c>
      <c r="N541" s="149" t="s">
        <v>475</v>
      </c>
      <c r="O541" s="149" t="s">
        <v>475</v>
      </c>
      <c r="Q541" s="3" t="s">
        <v>475</v>
      </c>
      <c r="V541" s="149" t="s">
        <v>475</v>
      </c>
      <c r="W541" s="149" t="s">
        <v>475</v>
      </c>
      <c r="X541" s="149" t="s">
        <v>475</v>
      </c>
      <c r="Y541" s="149" t="s">
        <v>475</v>
      </c>
      <c r="AB541" s="152">
        <v>0</v>
      </c>
      <c r="AC541" s="152">
        <v>0</v>
      </c>
      <c r="AD541" s="152">
        <v>0</v>
      </c>
      <c r="AE541" s="152">
        <v>0</v>
      </c>
      <c r="AF541" s="152">
        <v>0</v>
      </c>
      <c r="AK541" s="3" t="s">
        <v>475</v>
      </c>
      <c r="AL541" s="3" t="s">
        <v>475</v>
      </c>
      <c r="AM541" s="3" t="s">
        <v>475</v>
      </c>
    </row>
    <row r="542" spans="1:39" x14ac:dyDescent="0.25">
      <c r="A542" s="3">
        <v>20231231</v>
      </c>
      <c r="B542" s="3" t="s">
        <v>1690</v>
      </c>
      <c r="C542" s="3" t="s">
        <v>1691</v>
      </c>
      <c r="D542" s="149">
        <v>92131.12999999999</v>
      </c>
      <c r="E542" s="3" t="s">
        <v>24</v>
      </c>
      <c r="F542" s="3" t="s">
        <v>473</v>
      </c>
      <c r="G542" s="3" t="s">
        <v>474</v>
      </c>
      <c r="H542" s="3">
        <v>0</v>
      </c>
      <c r="I542" s="3" t="s">
        <v>473</v>
      </c>
      <c r="J542" s="3" t="s">
        <v>473</v>
      </c>
      <c r="K542" s="3" t="s">
        <v>23</v>
      </c>
      <c r="L542" s="149" t="s">
        <v>23</v>
      </c>
      <c r="M542" s="3" t="s">
        <v>475</v>
      </c>
      <c r="N542" s="149" t="s">
        <v>475</v>
      </c>
      <c r="O542" s="149" t="s">
        <v>475</v>
      </c>
      <c r="Q542" s="3" t="s">
        <v>475</v>
      </c>
      <c r="V542" s="149" t="s">
        <v>475</v>
      </c>
      <c r="W542" s="149" t="s">
        <v>475</v>
      </c>
      <c r="X542" s="149" t="s">
        <v>475</v>
      </c>
      <c r="Y542" s="149" t="s">
        <v>475</v>
      </c>
      <c r="AB542" s="152">
        <v>0</v>
      </c>
      <c r="AC542" s="152">
        <v>0</v>
      </c>
      <c r="AD542" s="152">
        <v>0</v>
      </c>
      <c r="AE542" s="152">
        <v>0</v>
      </c>
      <c r="AF542" s="152">
        <v>0</v>
      </c>
      <c r="AK542" s="3" t="s">
        <v>475</v>
      </c>
      <c r="AL542" s="3" t="s">
        <v>475</v>
      </c>
      <c r="AM542" s="3" t="s">
        <v>475</v>
      </c>
    </row>
    <row r="543" spans="1:39" x14ac:dyDescent="0.25">
      <c r="A543" s="3">
        <v>20231231</v>
      </c>
      <c r="B543" s="3" t="s">
        <v>1692</v>
      </c>
      <c r="C543" s="3" t="s">
        <v>1693</v>
      </c>
      <c r="D543" s="149">
        <v>712050.56</v>
      </c>
      <c r="E543" s="3" t="s">
        <v>24</v>
      </c>
      <c r="F543" s="3" t="s">
        <v>473</v>
      </c>
      <c r="G543" s="3" t="s">
        <v>474</v>
      </c>
      <c r="H543" s="3">
        <v>0</v>
      </c>
      <c r="I543" s="3" t="s">
        <v>473</v>
      </c>
      <c r="J543" s="3" t="s">
        <v>473</v>
      </c>
      <c r="K543" s="3" t="s">
        <v>23</v>
      </c>
      <c r="L543" s="149" t="s">
        <v>23</v>
      </c>
      <c r="M543" s="3" t="s">
        <v>475</v>
      </c>
      <c r="N543" s="149" t="s">
        <v>475</v>
      </c>
      <c r="O543" s="149" t="s">
        <v>475</v>
      </c>
      <c r="Q543" s="3" t="s">
        <v>475</v>
      </c>
      <c r="V543" s="149" t="s">
        <v>475</v>
      </c>
      <c r="W543" s="149" t="s">
        <v>475</v>
      </c>
      <c r="X543" s="149" t="s">
        <v>475</v>
      </c>
      <c r="Y543" s="149" t="s">
        <v>475</v>
      </c>
      <c r="AB543" s="152">
        <v>0</v>
      </c>
      <c r="AC543" s="152">
        <v>0</v>
      </c>
      <c r="AD543" s="152">
        <v>0</v>
      </c>
      <c r="AE543" s="152">
        <v>0</v>
      </c>
      <c r="AF543" s="152">
        <v>0</v>
      </c>
      <c r="AK543" s="3" t="s">
        <v>475</v>
      </c>
      <c r="AL543" s="3" t="s">
        <v>475</v>
      </c>
      <c r="AM543" s="3" t="s">
        <v>475</v>
      </c>
    </row>
    <row r="544" spans="1:39" x14ac:dyDescent="0.25">
      <c r="A544" s="3">
        <v>20231231</v>
      </c>
      <c r="B544" s="3" t="s">
        <v>1694</v>
      </c>
      <c r="C544" s="3" t="s">
        <v>1695</v>
      </c>
      <c r="D544" s="149">
        <v>35824.86</v>
      </c>
      <c r="E544" s="3" t="s">
        <v>23</v>
      </c>
      <c r="F544" s="3" t="s">
        <v>500</v>
      </c>
      <c r="G544" s="3" t="s">
        <v>474</v>
      </c>
      <c r="H544" s="3">
        <v>0</v>
      </c>
      <c r="I544" s="3" t="s">
        <v>500</v>
      </c>
      <c r="J544" s="3">
        <v>0</v>
      </c>
      <c r="K544" s="3" t="s">
        <v>23</v>
      </c>
      <c r="L544" s="149" t="s">
        <v>23</v>
      </c>
      <c r="M544" s="3" t="s">
        <v>475</v>
      </c>
      <c r="N544" s="149" t="s">
        <v>475</v>
      </c>
      <c r="O544" s="149" t="s">
        <v>475</v>
      </c>
      <c r="Q544" s="3" t="s">
        <v>475</v>
      </c>
      <c r="V544" s="149" t="s">
        <v>475</v>
      </c>
      <c r="W544" s="149" t="s">
        <v>475</v>
      </c>
      <c r="X544" s="149" t="s">
        <v>475</v>
      </c>
      <c r="Y544" s="149" t="s">
        <v>475</v>
      </c>
      <c r="AB544" s="152">
        <v>0</v>
      </c>
      <c r="AC544" s="152">
        <v>0</v>
      </c>
      <c r="AD544" s="152">
        <v>0</v>
      </c>
      <c r="AE544" s="152">
        <v>0</v>
      </c>
      <c r="AF544" s="152">
        <v>0</v>
      </c>
      <c r="AK544" s="3" t="s">
        <v>475</v>
      </c>
      <c r="AL544" s="3" t="s">
        <v>475</v>
      </c>
      <c r="AM544" s="3" t="s">
        <v>475</v>
      </c>
    </row>
    <row r="545" spans="1:40" x14ac:dyDescent="0.25">
      <c r="A545" s="3">
        <v>20231231</v>
      </c>
      <c r="B545" s="3" t="s">
        <v>1696</v>
      </c>
      <c r="C545" s="3" t="s">
        <v>1697</v>
      </c>
      <c r="D545" s="149">
        <v>9327285.75</v>
      </c>
      <c r="E545" s="3" t="s">
        <v>24</v>
      </c>
      <c r="F545" s="3" t="s">
        <v>473</v>
      </c>
      <c r="G545" s="3" t="s">
        <v>474</v>
      </c>
      <c r="H545" s="3">
        <v>0</v>
      </c>
      <c r="I545" s="3" t="s">
        <v>473</v>
      </c>
      <c r="J545" s="3" t="s">
        <v>473</v>
      </c>
      <c r="K545" s="3" t="s">
        <v>23</v>
      </c>
      <c r="L545" s="149" t="s">
        <v>23</v>
      </c>
      <c r="M545" s="3" t="s">
        <v>475</v>
      </c>
      <c r="N545" s="149" t="s">
        <v>475</v>
      </c>
      <c r="O545" s="149" t="s">
        <v>475</v>
      </c>
      <c r="Q545" s="3" t="s">
        <v>475</v>
      </c>
      <c r="V545" s="149" t="s">
        <v>475</v>
      </c>
      <c r="W545" s="149" t="s">
        <v>475</v>
      </c>
      <c r="X545" s="149" t="s">
        <v>475</v>
      </c>
      <c r="Y545" s="149" t="s">
        <v>475</v>
      </c>
      <c r="AB545" s="152">
        <v>0</v>
      </c>
      <c r="AC545" s="152">
        <v>0</v>
      </c>
      <c r="AD545" s="152">
        <v>0</v>
      </c>
      <c r="AE545" s="152">
        <v>0</v>
      </c>
      <c r="AF545" s="152">
        <v>0</v>
      </c>
      <c r="AK545" s="3" t="s">
        <v>475</v>
      </c>
      <c r="AL545" s="3" t="s">
        <v>475</v>
      </c>
      <c r="AM545" s="3" t="s">
        <v>475</v>
      </c>
    </row>
    <row r="546" spans="1:40" x14ac:dyDescent="0.25">
      <c r="A546" s="3">
        <v>20231231</v>
      </c>
      <c r="B546" s="3" t="s">
        <v>1698</v>
      </c>
      <c r="C546" s="3" t="s">
        <v>1699</v>
      </c>
      <c r="D546" s="149">
        <v>8658081.8100000005</v>
      </c>
      <c r="E546" s="3" t="s">
        <v>24</v>
      </c>
      <c r="F546" s="3" t="s">
        <v>473</v>
      </c>
      <c r="G546" s="3" t="s">
        <v>474</v>
      </c>
      <c r="H546" s="3">
        <v>0</v>
      </c>
      <c r="I546" s="3" t="s">
        <v>473</v>
      </c>
      <c r="J546" s="3" t="s">
        <v>473</v>
      </c>
      <c r="K546" s="3" t="s">
        <v>23</v>
      </c>
      <c r="L546" s="149" t="s">
        <v>23</v>
      </c>
      <c r="M546" s="3" t="s">
        <v>475</v>
      </c>
      <c r="N546" s="149" t="s">
        <v>475</v>
      </c>
      <c r="O546" s="149" t="s">
        <v>475</v>
      </c>
      <c r="Q546" s="3" t="s">
        <v>475</v>
      </c>
      <c r="V546" s="149" t="s">
        <v>475</v>
      </c>
      <c r="W546" s="149" t="s">
        <v>475</v>
      </c>
      <c r="X546" s="149" t="s">
        <v>475</v>
      </c>
      <c r="Y546" s="149" t="s">
        <v>475</v>
      </c>
      <c r="AB546" s="152">
        <v>0</v>
      </c>
      <c r="AC546" s="152">
        <v>0</v>
      </c>
      <c r="AD546" s="152">
        <v>0</v>
      </c>
      <c r="AE546" s="152">
        <v>0</v>
      </c>
      <c r="AF546" s="152">
        <v>0</v>
      </c>
      <c r="AK546" s="3" t="s">
        <v>475</v>
      </c>
      <c r="AL546" s="3" t="s">
        <v>475</v>
      </c>
      <c r="AM546" s="3" t="s">
        <v>475</v>
      </c>
    </row>
    <row r="547" spans="1:40" x14ac:dyDescent="0.25">
      <c r="A547" s="3">
        <v>20231231</v>
      </c>
      <c r="B547" s="3" t="s">
        <v>1700</v>
      </c>
      <c r="C547" s="3" t="s">
        <v>1701</v>
      </c>
      <c r="D547" s="149">
        <v>1017126.96</v>
      </c>
      <c r="E547" s="3" t="s">
        <v>24</v>
      </c>
      <c r="F547" s="3" t="s">
        <v>473</v>
      </c>
      <c r="G547" s="3" t="s">
        <v>474</v>
      </c>
      <c r="H547" s="3">
        <v>0</v>
      </c>
      <c r="I547" s="3" t="s">
        <v>473</v>
      </c>
      <c r="J547" s="3" t="s">
        <v>473</v>
      </c>
      <c r="K547" s="3" t="s">
        <v>23</v>
      </c>
      <c r="L547" s="149" t="s">
        <v>23</v>
      </c>
      <c r="M547" s="3" t="s">
        <v>475</v>
      </c>
      <c r="N547" s="149" t="s">
        <v>475</v>
      </c>
      <c r="O547" s="149" t="s">
        <v>475</v>
      </c>
      <c r="Q547" s="3" t="s">
        <v>475</v>
      </c>
      <c r="V547" s="149" t="s">
        <v>475</v>
      </c>
      <c r="W547" s="149" t="s">
        <v>475</v>
      </c>
      <c r="X547" s="149" t="s">
        <v>475</v>
      </c>
      <c r="Y547" s="149" t="s">
        <v>475</v>
      </c>
      <c r="AB547" s="152">
        <v>0</v>
      </c>
      <c r="AC547" s="152">
        <v>0</v>
      </c>
      <c r="AD547" s="152">
        <v>0</v>
      </c>
      <c r="AE547" s="152">
        <v>0</v>
      </c>
      <c r="AF547" s="152">
        <v>0</v>
      </c>
      <c r="AK547" s="3" t="s">
        <v>475</v>
      </c>
      <c r="AL547" s="3" t="s">
        <v>475</v>
      </c>
      <c r="AM547" s="3" t="s">
        <v>475</v>
      </c>
    </row>
    <row r="548" spans="1:40" x14ac:dyDescent="0.25">
      <c r="A548" s="3">
        <v>20231231</v>
      </c>
      <c r="B548" s="3" t="s">
        <v>1702</v>
      </c>
      <c r="C548" s="3" t="s">
        <v>1703</v>
      </c>
      <c r="D548" s="149">
        <v>26736</v>
      </c>
      <c r="E548" s="3" t="s">
        <v>23</v>
      </c>
      <c r="F548" s="3" t="s">
        <v>500</v>
      </c>
      <c r="G548" s="3" t="s">
        <v>474</v>
      </c>
      <c r="H548" s="3">
        <v>0</v>
      </c>
      <c r="I548" s="3" t="s">
        <v>500</v>
      </c>
      <c r="J548" s="3" t="s">
        <v>483</v>
      </c>
      <c r="K548" s="3" t="s">
        <v>23</v>
      </c>
      <c r="L548" s="149" t="s">
        <v>23</v>
      </c>
      <c r="M548" s="3" t="s">
        <v>487</v>
      </c>
      <c r="N548" s="149" t="s">
        <v>475</v>
      </c>
      <c r="O548" s="153">
        <v>7.8E-2</v>
      </c>
      <c r="Q548" s="153">
        <v>7.8E-2</v>
      </c>
      <c r="S548" s="157">
        <v>1</v>
      </c>
      <c r="V548" s="153">
        <v>7.8E-2</v>
      </c>
      <c r="W548" s="149" t="s">
        <v>475</v>
      </c>
      <c r="X548" s="149">
        <v>7.8E-2</v>
      </c>
      <c r="Y548" s="149" t="s">
        <v>475</v>
      </c>
      <c r="AB548" s="152">
        <v>2085.4079999999999</v>
      </c>
      <c r="AC548" s="152">
        <v>2085.4079999999999</v>
      </c>
      <c r="AD548" s="152">
        <v>0</v>
      </c>
      <c r="AE548" s="152">
        <v>2085.4079999999999</v>
      </c>
      <c r="AF548" s="152">
        <v>0</v>
      </c>
      <c r="AK548" s="3" t="s">
        <v>25</v>
      </c>
      <c r="AL548" s="3" t="s">
        <v>1704</v>
      </c>
      <c r="AM548" s="3" t="s">
        <v>1705</v>
      </c>
      <c r="AN548" s="157" t="s">
        <v>490</v>
      </c>
    </row>
    <row r="549" spans="1:40" x14ac:dyDescent="0.25">
      <c r="A549" s="3">
        <v>20231231</v>
      </c>
      <c r="B549" s="3" t="s">
        <v>1706</v>
      </c>
      <c r="C549" s="3" t="s">
        <v>1707</v>
      </c>
      <c r="D549" s="149">
        <v>2512866.96</v>
      </c>
      <c r="E549" s="3" t="s">
        <v>23</v>
      </c>
      <c r="F549" s="3" t="s">
        <v>500</v>
      </c>
      <c r="G549" s="3" t="s">
        <v>504</v>
      </c>
      <c r="H549" s="3">
        <v>1</v>
      </c>
      <c r="I549" s="3" t="s">
        <v>500</v>
      </c>
      <c r="J549" s="3" t="s">
        <v>506</v>
      </c>
      <c r="K549" s="3" t="s">
        <v>24</v>
      </c>
      <c r="L549" s="149" t="s">
        <v>23</v>
      </c>
      <c r="M549" s="3" t="s">
        <v>475</v>
      </c>
      <c r="N549" s="149" t="s">
        <v>475</v>
      </c>
      <c r="O549" s="149" t="s">
        <v>475</v>
      </c>
      <c r="Q549" s="3" t="s">
        <v>475</v>
      </c>
      <c r="V549" s="149" t="s">
        <v>475</v>
      </c>
      <c r="W549" s="149" t="s">
        <v>475</v>
      </c>
      <c r="X549" s="149" t="s">
        <v>475</v>
      </c>
      <c r="Y549" s="149" t="s">
        <v>475</v>
      </c>
      <c r="AB549" s="152">
        <v>0</v>
      </c>
      <c r="AC549" s="152">
        <v>0</v>
      </c>
      <c r="AD549" s="152">
        <v>0</v>
      </c>
      <c r="AE549" s="152">
        <v>0</v>
      </c>
      <c r="AF549" s="152">
        <v>0</v>
      </c>
      <c r="AK549" s="3" t="s">
        <v>22</v>
      </c>
      <c r="AL549" s="3" t="s">
        <v>571</v>
      </c>
      <c r="AM549" s="3" t="s">
        <v>475</v>
      </c>
    </row>
    <row r="550" spans="1:40" x14ac:dyDescent="0.25">
      <c r="A550" s="3">
        <v>20231231</v>
      </c>
      <c r="B550" s="3" t="s">
        <v>1708</v>
      </c>
      <c r="C550" s="3" t="s">
        <v>1709</v>
      </c>
      <c r="D550" s="149">
        <v>1802878.56</v>
      </c>
      <c r="E550" s="3" t="s">
        <v>24</v>
      </c>
      <c r="F550" s="3" t="s">
        <v>473</v>
      </c>
      <c r="G550" s="3" t="s">
        <v>474</v>
      </c>
      <c r="H550" s="3">
        <v>0</v>
      </c>
      <c r="I550" s="3" t="s">
        <v>473</v>
      </c>
      <c r="J550" s="3" t="s">
        <v>473</v>
      </c>
      <c r="K550" s="3" t="s">
        <v>23</v>
      </c>
      <c r="L550" s="149" t="s">
        <v>23</v>
      </c>
      <c r="M550" s="3" t="s">
        <v>475</v>
      </c>
      <c r="N550" s="149" t="s">
        <v>475</v>
      </c>
      <c r="O550" s="149" t="s">
        <v>475</v>
      </c>
      <c r="Q550" s="3" t="s">
        <v>475</v>
      </c>
      <c r="V550" s="149" t="s">
        <v>475</v>
      </c>
      <c r="W550" s="149" t="s">
        <v>475</v>
      </c>
      <c r="X550" s="149" t="s">
        <v>475</v>
      </c>
      <c r="Y550" s="149" t="s">
        <v>475</v>
      </c>
      <c r="AB550" s="152">
        <v>0</v>
      </c>
      <c r="AC550" s="152">
        <v>0</v>
      </c>
      <c r="AD550" s="152">
        <v>0</v>
      </c>
      <c r="AE550" s="152">
        <v>0</v>
      </c>
      <c r="AF550" s="152">
        <v>0</v>
      </c>
      <c r="AK550" s="3" t="s">
        <v>475</v>
      </c>
      <c r="AL550" s="3" t="s">
        <v>475</v>
      </c>
      <c r="AM550" s="3" t="s">
        <v>475</v>
      </c>
    </row>
    <row r="551" spans="1:40" x14ac:dyDescent="0.25">
      <c r="A551" s="3">
        <v>20231231</v>
      </c>
      <c r="B551" s="3" t="s">
        <v>1710</v>
      </c>
      <c r="C551" s="3" t="s">
        <v>1711</v>
      </c>
      <c r="D551" s="149">
        <v>408985.9</v>
      </c>
      <c r="E551" s="3" t="s">
        <v>23</v>
      </c>
      <c r="F551" s="3" t="s">
        <v>500</v>
      </c>
      <c r="G551" s="3" t="s">
        <v>474</v>
      </c>
      <c r="H551" s="3">
        <v>0</v>
      </c>
      <c r="I551" s="3" t="s">
        <v>500</v>
      </c>
      <c r="J551" s="3" t="s">
        <v>483</v>
      </c>
      <c r="K551" s="3" t="s">
        <v>23</v>
      </c>
      <c r="L551" s="149" t="s">
        <v>23</v>
      </c>
      <c r="M551" s="3" t="s">
        <v>475</v>
      </c>
      <c r="N551" s="149" t="s">
        <v>475</v>
      </c>
      <c r="O551" s="149" t="s">
        <v>475</v>
      </c>
      <c r="Q551" s="3" t="s">
        <v>475</v>
      </c>
      <c r="V551" s="149" t="s">
        <v>475</v>
      </c>
      <c r="W551" s="149" t="s">
        <v>475</v>
      </c>
      <c r="X551" s="149" t="s">
        <v>475</v>
      </c>
      <c r="Y551" s="149" t="s">
        <v>475</v>
      </c>
      <c r="AB551" s="152">
        <v>0</v>
      </c>
      <c r="AC551" s="152">
        <v>0</v>
      </c>
      <c r="AD551" s="152">
        <v>0</v>
      </c>
      <c r="AE551" s="152">
        <v>0</v>
      </c>
      <c r="AF551" s="152">
        <v>0</v>
      </c>
      <c r="AK551" s="3" t="s">
        <v>25</v>
      </c>
      <c r="AL551" s="3" t="s">
        <v>1712</v>
      </c>
      <c r="AM551" s="3" t="s">
        <v>475</v>
      </c>
    </row>
    <row r="552" spans="1:40" x14ac:dyDescent="0.25">
      <c r="A552" s="3">
        <v>20231231</v>
      </c>
      <c r="B552" s="3" t="s">
        <v>1713</v>
      </c>
      <c r="C552" s="3" t="s">
        <v>1714</v>
      </c>
      <c r="D552" s="149">
        <v>85441.18</v>
      </c>
      <c r="E552" s="3" t="s">
        <v>23</v>
      </c>
      <c r="F552" s="3" t="s">
        <v>500</v>
      </c>
      <c r="G552" s="3" t="s">
        <v>474</v>
      </c>
      <c r="H552" s="3">
        <v>0</v>
      </c>
      <c r="I552" s="3" t="s">
        <v>500</v>
      </c>
      <c r="J552" s="3" t="s">
        <v>483</v>
      </c>
      <c r="K552" s="3" t="s">
        <v>23</v>
      </c>
      <c r="L552" s="149" t="s">
        <v>23</v>
      </c>
      <c r="M552" s="3" t="s">
        <v>475</v>
      </c>
      <c r="N552" s="149" t="s">
        <v>475</v>
      </c>
      <c r="O552" s="149" t="s">
        <v>475</v>
      </c>
      <c r="Q552" s="3" t="s">
        <v>475</v>
      </c>
      <c r="V552" s="149" t="s">
        <v>475</v>
      </c>
      <c r="W552" s="149" t="s">
        <v>475</v>
      </c>
      <c r="X552" s="149" t="s">
        <v>475</v>
      </c>
      <c r="Y552" s="149" t="s">
        <v>475</v>
      </c>
      <c r="AB552" s="152">
        <v>0</v>
      </c>
      <c r="AC552" s="152">
        <v>0</v>
      </c>
      <c r="AD552" s="152">
        <v>0</v>
      </c>
      <c r="AE552" s="152">
        <v>0</v>
      </c>
      <c r="AF552" s="152">
        <v>0</v>
      </c>
      <c r="AK552" s="3" t="s">
        <v>25</v>
      </c>
      <c r="AL552" s="3" t="s">
        <v>1715</v>
      </c>
      <c r="AM552" s="3" t="s">
        <v>475</v>
      </c>
    </row>
    <row r="553" spans="1:40" x14ac:dyDescent="0.25">
      <c r="A553" s="3">
        <v>20231231</v>
      </c>
      <c r="B553" s="3" t="s">
        <v>1716</v>
      </c>
      <c r="C553" s="3" t="s">
        <v>1717</v>
      </c>
      <c r="D553" s="149">
        <v>62566</v>
      </c>
      <c r="E553" s="3" t="s">
        <v>23</v>
      </c>
      <c r="F553" s="3" t="s">
        <v>500</v>
      </c>
      <c r="G553" s="3" t="s">
        <v>474</v>
      </c>
      <c r="H553" s="3">
        <v>0</v>
      </c>
      <c r="I553" s="3" t="s">
        <v>500</v>
      </c>
      <c r="J553" s="3" t="s">
        <v>483</v>
      </c>
      <c r="K553" s="3" t="s">
        <v>23</v>
      </c>
      <c r="L553" s="149" t="s">
        <v>23</v>
      </c>
      <c r="M553" s="3" t="s">
        <v>475</v>
      </c>
      <c r="N553" s="149" t="s">
        <v>475</v>
      </c>
      <c r="O553" s="149" t="s">
        <v>475</v>
      </c>
      <c r="Q553" s="3" t="s">
        <v>475</v>
      </c>
      <c r="V553" s="149" t="s">
        <v>475</v>
      </c>
      <c r="W553" s="149" t="s">
        <v>475</v>
      </c>
      <c r="X553" s="149" t="s">
        <v>475</v>
      </c>
      <c r="Y553" s="149" t="s">
        <v>475</v>
      </c>
      <c r="AB553" s="152">
        <v>0</v>
      </c>
      <c r="AC553" s="152">
        <v>0</v>
      </c>
      <c r="AD553" s="152">
        <v>0</v>
      </c>
      <c r="AE553" s="152">
        <v>0</v>
      </c>
      <c r="AF553" s="152">
        <v>0</v>
      </c>
      <c r="AK553" s="3" t="s">
        <v>25</v>
      </c>
      <c r="AL553" s="3" t="s">
        <v>1087</v>
      </c>
      <c r="AM553" s="3" t="s">
        <v>475</v>
      </c>
    </row>
    <row r="554" spans="1:40" x14ac:dyDescent="0.25">
      <c r="A554" s="3">
        <v>20231231</v>
      </c>
      <c r="B554" s="3" t="s">
        <v>1718</v>
      </c>
      <c r="C554" s="3" t="s">
        <v>1719</v>
      </c>
      <c r="D554" s="149">
        <v>556758.89</v>
      </c>
      <c r="E554" s="3" t="s">
        <v>24</v>
      </c>
      <c r="F554" s="3" t="s">
        <v>473</v>
      </c>
      <c r="G554" s="3" t="s">
        <v>474</v>
      </c>
      <c r="H554" s="3">
        <v>0</v>
      </c>
      <c r="I554" s="3" t="s">
        <v>473</v>
      </c>
      <c r="J554" s="3" t="s">
        <v>473</v>
      </c>
      <c r="K554" s="3" t="s">
        <v>23</v>
      </c>
      <c r="L554" s="149" t="s">
        <v>23</v>
      </c>
      <c r="M554" s="3" t="s">
        <v>475</v>
      </c>
      <c r="N554" s="149" t="s">
        <v>475</v>
      </c>
      <c r="O554" s="149" t="s">
        <v>475</v>
      </c>
      <c r="Q554" s="3" t="s">
        <v>475</v>
      </c>
      <c r="V554" s="149" t="s">
        <v>475</v>
      </c>
      <c r="W554" s="149" t="s">
        <v>475</v>
      </c>
      <c r="X554" s="149" t="s">
        <v>475</v>
      </c>
      <c r="Y554" s="149" t="s">
        <v>475</v>
      </c>
      <c r="AB554" s="152">
        <v>0</v>
      </c>
      <c r="AC554" s="152">
        <v>0</v>
      </c>
      <c r="AD554" s="152">
        <v>0</v>
      </c>
      <c r="AE554" s="152">
        <v>0</v>
      </c>
      <c r="AF554" s="152">
        <v>0</v>
      </c>
      <c r="AK554" s="3" t="s">
        <v>475</v>
      </c>
      <c r="AL554" s="3" t="s">
        <v>475</v>
      </c>
      <c r="AM554" s="3" t="s">
        <v>475</v>
      </c>
    </row>
    <row r="555" spans="1:40" x14ac:dyDescent="0.25">
      <c r="A555" s="3">
        <v>20231231</v>
      </c>
      <c r="B555" s="3" t="s">
        <v>1720</v>
      </c>
      <c r="C555" s="3" t="s">
        <v>1721</v>
      </c>
      <c r="D555" s="149">
        <v>5764824.6900000004</v>
      </c>
      <c r="E555" s="3" t="s">
        <v>24</v>
      </c>
      <c r="F555" s="3" t="s">
        <v>473</v>
      </c>
      <c r="G555" s="3" t="s">
        <v>474</v>
      </c>
      <c r="H555" s="3">
        <v>0</v>
      </c>
      <c r="I555" s="3" t="s">
        <v>473</v>
      </c>
      <c r="J555" s="3" t="s">
        <v>473</v>
      </c>
      <c r="K555" s="3" t="s">
        <v>23</v>
      </c>
      <c r="L555" s="149" t="s">
        <v>23</v>
      </c>
      <c r="M555" s="3" t="s">
        <v>475</v>
      </c>
      <c r="N555" s="149" t="s">
        <v>475</v>
      </c>
      <c r="O555" s="149" t="s">
        <v>475</v>
      </c>
      <c r="Q555" s="3" t="s">
        <v>475</v>
      </c>
      <c r="V555" s="149" t="s">
        <v>475</v>
      </c>
      <c r="W555" s="149" t="s">
        <v>475</v>
      </c>
      <c r="X555" s="149" t="s">
        <v>475</v>
      </c>
      <c r="Y555" s="149" t="s">
        <v>475</v>
      </c>
      <c r="AB555" s="152">
        <v>0</v>
      </c>
      <c r="AC555" s="152">
        <v>0</v>
      </c>
      <c r="AD555" s="152">
        <v>0</v>
      </c>
      <c r="AE555" s="152">
        <v>0</v>
      </c>
      <c r="AF555" s="152">
        <v>0</v>
      </c>
      <c r="AK555" s="3" t="s">
        <v>475</v>
      </c>
      <c r="AL555" s="3" t="s">
        <v>475</v>
      </c>
      <c r="AM555" s="3" t="s">
        <v>475</v>
      </c>
    </row>
    <row r="556" spans="1:40" x14ac:dyDescent="0.25">
      <c r="A556" s="3">
        <v>20231231</v>
      </c>
      <c r="B556" s="3" t="s">
        <v>1722</v>
      </c>
      <c r="C556" s="3" t="s">
        <v>1723</v>
      </c>
      <c r="D556" s="149">
        <v>2358872.7399999998</v>
      </c>
      <c r="E556" s="3" t="s">
        <v>24</v>
      </c>
      <c r="F556" s="3" t="s">
        <v>473</v>
      </c>
      <c r="G556" s="3" t="s">
        <v>474</v>
      </c>
      <c r="H556" s="3">
        <v>0</v>
      </c>
      <c r="I556" s="3" t="s">
        <v>473</v>
      </c>
      <c r="J556" s="3" t="s">
        <v>473</v>
      </c>
      <c r="K556" s="3" t="s">
        <v>23</v>
      </c>
      <c r="L556" s="149" t="s">
        <v>23</v>
      </c>
      <c r="M556" s="3" t="s">
        <v>475</v>
      </c>
      <c r="N556" s="149" t="s">
        <v>475</v>
      </c>
      <c r="O556" s="149" t="s">
        <v>475</v>
      </c>
      <c r="Q556" s="3" t="s">
        <v>475</v>
      </c>
      <c r="V556" s="149" t="s">
        <v>475</v>
      </c>
      <c r="W556" s="149" t="s">
        <v>475</v>
      </c>
      <c r="X556" s="149" t="s">
        <v>475</v>
      </c>
      <c r="Y556" s="149" t="s">
        <v>475</v>
      </c>
      <c r="AB556" s="152">
        <v>0</v>
      </c>
      <c r="AC556" s="152">
        <v>0</v>
      </c>
      <c r="AD556" s="152">
        <v>0</v>
      </c>
      <c r="AE556" s="152">
        <v>0</v>
      </c>
      <c r="AF556" s="152">
        <v>0</v>
      </c>
      <c r="AK556" s="3" t="s">
        <v>475</v>
      </c>
      <c r="AL556" s="3" t="s">
        <v>475</v>
      </c>
      <c r="AM556" s="3" t="s">
        <v>475</v>
      </c>
    </row>
    <row r="557" spans="1:40" x14ac:dyDescent="0.25">
      <c r="A557" s="3">
        <v>20231231</v>
      </c>
      <c r="B557" s="3" t="s">
        <v>1724</v>
      </c>
      <c r="C557" s="3" t="s">
        <v>1725</v>
      </c>
      <c r="D557" s="149">
        <v>14783836.569999998</v>
      </c>
      <c r="E557" s="3" t="s">
        <v>24</v>
      </c>
      <c r="F557" s="3" t="s">
        <v>473</v>
      </c>
      <c r="G557" s="3" t="s">
        <v>474</v>
      </c>
      <c r="H557" s="3">
        <v>0</v>
      </c>
      <c r="I557" s="3" t="s">
        <v>473</v>
      </c>
      <c r="J557" s="3" t="s">
        <v>473</v>
      </c>
      <c r="K557" s="3" t="s">
        <v>23</v>
      </c>
      <c r="L557" s="149" t="s">
        <v>23</v>
      </c>
      <c r="M557" s="3" t="s">
        <v>475</v>
      </c>
      <c r="N557" s="149" t="s">
        <v>475</v>
      </c>
      <c r="O557" s="149" t="s">
        <v>475</v>
      </c>
      <c r="Q557" s="3" t="s">
        <v>475</v>
      </c>
      <c r="V557" s="149" t="s">
        <v>475</v>
      </c>
      <c r="W557" s="149" t="s">
        <v>475</v>
      </c>
      <c r="X557" s="149" t="s">
        <v>475</v>
      </c>
      <c r="Y557" s="149" t="s">
        <v>475</v>
      </c>
      <c r="AB557" s="152">
        <v>0</v>
      </c>
      <c r="AC557" s="152">
        <v>0</v>
      </c>
      <c r="AD557" s="152">
        <v>0</v>
      </c>
      <c r="AE557" s="152">
        <v>0</v>
      </c>
      <c r="AF557" s="152">
        <v>0</v>
      </c>
      <c r="AK557" s="3" t="s">
        <v>475</v>
      </c>
      <c r="AL557" s="3" t="s">
        <v>475</v>
      </c>
      <c r="AM557" s="3" t="s">
        <v>475</v>
      </c>
    </row>
    <row r="558" spans="1:40" x14ac:dyDescent="0.25">
      <c r="A558" s="3">
        <v>20231231</v>
      </c>
      <c r="B558" s="3" t="s">
        <v>1726</v>
      </c>
      <c r="C558" s="3" t="s">
        <v>1727</v>
      </c>
      <c r="D558" s="149">
        <v>1704435.7</v>
      </c>
      <c r="E558" s="3" t="s">
        <v>23</v>
      </c>
      <c r="F558" s="3" t="s">
        <v>500</v>
      </c>
      <c r="G558" s="3" t="s">
        <v>504</v>
      </c>
      <c r="H558" s="3">
        <v>1</v>
      </c>
      <c r="I558" s="3" t="s">
        <v>500</v>
      </c>
      <c r="J558" s="3">
        <v>0</v>
      </c>
      <c r="K558" s="3" t="s">
        <v>24</v>
      </c>
      <c r="L558" s="149" t="s">
        <v>23</v>
      </c>
      <c r="M558" s="3" t="s">
        <v>475</v>
      </c>
      <c r="N558" s="149" t="s">
        <v>475</v>
      </c>
      <c r="O558" s="149" t="s">
        <v>475</v>
      </c>
      <c r="Q558" s="3" t="s">
        <v>475</v>
      </c>
      <c r="V558" s="149" t="s">
        <v>475</v>
      </c>
      <c r="W558" s="149" t="s">
        <v>475</v>
      </c>
      <c r="X558" s="149" t="s">
        <v>475</v>
      </c>
      <c r="Y558" s="149" t="s">
        <v>475</v>
      </c>
      <c r="AB558" s="152">
        <v>0</v>
      </c>
      <c r="AC558" s="152">
        <v>0</v>
      </c>
      <c r="AD558" s="152">
        <v>0</v>
      </c>
      <c r="AE558" s="152">
        <v>0</v>
      </c>
      <c r="AF558" s="152">
        <v>0</v>
      </c>
      <c r="AK558" s="3" t="s">
        <v>475</v>
      </c>
      <c r="AL558" s="3" t="s">
        <v>475</v>
      </c>
      <c r="AM558" s="3" t="s">
        <v>475</v>
      </c>
    </row>
    <row r="559" spans="1:40" x14ac:dyDescent="0.25">
      <c r="A559" s="3">
        <v>20231231</v>
      </c>
      <c r="B559" s="3" t="s">
        <v>1728</v>
      </c>
      <c r="C559" s="3" t="s">
        <v>1729</v>
      </c>
      <c r="D559" s="149">
        <v>2581206.4000000004</v>
      </c>
      <c r="E559" s="3" t="s">
        <v>24</v>
      </c>
      <c r="F559" s="3" t="s">
        <v>473</v>
      </c>
      <c r="G559" s="3" t="s">
        <v>474</v>
      </c>
      <c r="H559" s="3">
        <v>0</v>
      </c>
      <c r="I559" s="3" t="s">
        <v>473</v>
      </c>
      <c r="J559" s="3" t="s">
        <v>473</v>
      </c>
      <c r="K559" s="3" t="s">
        <v>23</v>
      </c>
      <c r="L559" s="149" t="s">
        <v>23</v>
      </c>
      <c r="M559" s="3" t="s">
        <v>475</v>
      </c>
      <c r="N559" s="149" t="s">
        <v>475</v>
      </c>
      <c r="O559" s="149" t="s">
        <v>475</v>
      </c>
      <c r="Q559" s="3" t="s">
        <v>475</v>
      </c>
      <c r="V559" s="149" t="s">
        <v>475</v>
      </c>
      <c r="W559" s="149" t="s">
        <v>475</v>
      </c>
      <c r="X559" s="149" t="s">
        <v>475</v>
      </c>
      <c r="Y559" s="149" t="s">
        <v>475</v>
      </c>
      <c r="AB559" s="152">
        <v>0</v>
      </c>
      <c r="AC559" s="152">
        <v>0</v>
      </c>
      <c r="AD559" s="152">
        <v>0</v>
      </c>
      <c r="AE559" s="152">
        <v>0</v>
      </c>
      <c r="AF559" s="152">
        <v>0</v>
      </c>
      <c r="AK559" s="3" t="s">
        <v>475</v>
      </c>
      <c r="AL559" s="3" t="s">
        <v>475</v>
      </c>
      <c r="AM559" s="3" t="s">
        <v>475</v>
      </c>
    </row>
    <row r="560" spans="1:40" x14ac:dyDescent="0.25">
      <c r="A560" s="3">
        <v>20231231</v>
      </c>
      <c r="B560" s="3" t="s">
        <v>1730</v>
      </c>
      <c r="C560" s="3" t="s">
        <v>1731</v>
      </c>
      <c r="D560" s="149">
        <v>2186912.04</v>
      </c>
      <c r="E560" s="3" t="s">
        <v>24</v>
      </c>
      <c r="F560" s="3" t="s">
        <v>473</v>
      </c>
      <c r="G560" s="3" t="s">
        <v>474</v>
      </c>
      <c r="H560" s="3">
        <v>0</v>
      </c>
      <c r="I560" s="3" t="s">
        <v>473</v>
      </c>
      <c r="J560" s="3" t="s">
        <v>473</v>
      </c>
      <c r="K560" s="3" t="s">
        <v>23</v>
      </c>
      <c r="L560" s="149" t="s">
        <v>23</v>
      </c>
      <c r="M560" s="3" t="s">
        <v>475</v>
      </c>
      <c r="N560" s="149" t="s">
        <v>475</v>
      </c>
      <c r="O560" s="149" t="s">
        <v>475</v>
      </c>
      <c r="Q560" s="3" t="s">
        <v>475</v>
      </c>
      <c r="V560" s="149" t="s">
        <v>475</v>
      </c>
      <c r="W560" s="149" t="s">
        <v>475</v>
      </c>
      <c r="X560" s="149" t="s">
        <v>475</v>
      </c>
      <c r="Y560" s="149" t="s">
        <v>475</v>
      </c>
      <c r="AB560" s="152">
        <v>0</v>
      </c>
      <c r="AC560" s="152">
        <v>0</v>
      </c>
      <c r="AD560" s="152">
        <v>0</v>
      </c>
      <c r="AE560" s="152">
        <v>0</v>
      </c>
      <c r="AF560" s="152">
        <v>0</v>
      </c>
      <c r="AK560" s="3" t="s">
        <v>475</v>
      </c>
      <c r="AL560" s="3" t="s">
        <v>475</v>
      </c>
      <c r="AM560" s="3" t="s">
        <v>475</v>
      </c>
    </row>
    <row r="561" spans="1:39" x14ac:dyDescent="0.25">
      <c r="A561" s="3">
        <v>20231231</v>
      </c>
      <c r="B561" s="3" t="s">
        <v>1732</v>
      </c>
      <c r="C561" s="3" t="s">
        <v>1733</v>
      </c>
      <c r="D561" s="149">
        <v>9606950.0399999991</v>
      </c>
      <c r="E561" s="3" t="s">
        <v>24</v>
      </c>
      <c r="F561" s="3" t="s">
        <v>473</v>
      </c>
      <c r="G561" s="3" t="s">
        <v>474</v>
      </c>
      <c r="H561" s="3">
        <v>0</v>
      </c>
      <c r="I561" s="3" t="s">
        <v>473</v>
      </c>
      <c r="J561" s="3" t="s">
        <v>473</v>
      </c>
      <c r="K561" s="3" t="s">
        <v>23</v>
      </c>
      <c r="L561" s="149" t="s">
        <v>23</v>
      </c>
      <c r="M561" s="3" t="s">
        <v>475</v>
      </c>
      <c r="N561" s="149" t="s">
        <v>475</v>
      </c>
      <c r="O561" s="149" t="s">
        <v>475</v>
      </c>
      <c r="Q561" s="3" t="s">
        <v>475</v>
      </c>
      <c r="V561" s="149" t="s">
        <v>475</v>
      </c>
      <c r="W561" s="149" t="s">
        <v>475</v>
      </c>
      <c r="X561" s="149" t="s">
        <v>475</v>
      </c>
      <c r="Y561" s="149" t="s">
        <v>475</v>
      </c>
      <c r="AB561" s="152">
        <v>0</v>
      </c>
      <c r="AC561" s="152">
        <v>0</v>
      </c>
      <c r="AD561" s="152">
        <v>0</v>
      </c>
      <c r="AE561" s="152">
        <v>0</v>
      </c>
      <c r="AF561" s="152">
        <v>0</v>
      </c>
      <c r="AK561" s="3" t="s">
        <v>475</v>
      </c>
      <c r="AL561" s="3" t="s">
        <v>475</v>
      </c>
      <c r="AM561" s="3" t="s">
        <v>475</v>
      </c>
    </row>
    <row r="562" spans="1:39" x14ac:dyDescent="0.25">
      <c r="A562" s="3">
        <v>20231231</v>
      </c>
      <c r="B562" s="3" t="s">
        <v>1734</v>
      </c>
      <c r="C562" s="3" t="s">
        <v>1735</v>
      </c>
      <c r="D562" s="149">
        <v>382976.35</v>
      </c>
      <c r="E562" s="3" t="s">
        <v>24</v>
      </c>
      <c r="F562" s="3" t="s">
        <v>473</v>
      </c>
      <c r="G562" s="3" t="s">
        <v>474</v>
      </c>
      <c r="H562" s="3">
        <v>0</v>
      </c>
      <c r="I562" s="3" t="s">
        <v>473</v>
      </c>
      <c r="J562" s="3" t="s">
        <v>473</v>
      </c>
      <c r="K562" s="3" t="s">
        <v>23</v>
      </c>
      <c r="L562" s="149" t="s">
        <v>23</v>
      </c>
      <c r="M562" s="3" t="s">
        <v>475</v>
      </c>
      <c r="N562" s="149" t="s">
        <v>475</v>
      </c>
      <c r="O562" s="149" t="s">
        <v>475</v>
      </c>
      <c r="Q562" s="3" t="s">
        <v>475</v>
      </c>
      <c r="V562" s="149" t="s">
        <v>475</v>
      </c>
      <c r="W562" s="149" t="s">
        <v>475</v>
      </c>
      <c r="X562" s="149" t="s">
        <v>475</v>
      </c>
      <c r="Y562" s="149" t="s">
        <v>475</v>
      </c>
      <c r="AB562" s="152">
        <v>0</v>
      </c>
      <c r="AC562" s="152">
        <v>0</v>
      </c>
      <c r="AD562" s="152">
        <v>0</v>
      </c>
      <c r="AE562" s="152">
        <v>0</v>
      </c>
      <c r="AF562" s="152">
        <v>0</v>
      </c>
      <c r="AK562" s="3" t="s">
        <v>475</v>
      </c>
      <c r="AL562" s="3" t="s">
        <v>475</v>
      </c>
      <c r="AM562" s="3" t="s">
        <v>475</v>
      </c>
    </row>
    <row r="563" spans="1:39" x14ac:dyDescent="0.25">
      <c r="A563" s="3">
        <v>20231231</v>
      </c>
      <c r="B563" s="3" t="s">
        <v>1736</v>
      </c>
      <c r="C563" s="3" t="s">
        <v>1737</v>
      </c>
      <c r="D563" s="149">
        <v>2072280.61</v>
      </c>
      <c r="E563" s="3" t="s">
        <v>24</v>
      </c>
      <c r="F563" s="3" t="s">
        <v>473</v>
      </c>
      <c r="G563" s="3" t="s">
        <v>474</v>
      </c>
      <c r="H563" s="3">
        <v>0</v>
      </c>
      <c r="I563" s="3" t="s">
        <v>473</v>
      </c>
      <c r="J563" s="3" t="s">
        <v>473</v>
      </c>
      <c r="K563" s="3" t="s">
        <v>23</v>
      </c>
      <c r="L563" s="149" t="s">
        <v>23</v>
      </c>
      <c r="M563" s="3" t="s">
        <v>475</v>
      </c>
      <c r="N563" s="149" t="s">
        <v>475</v>
      </c>
      <c r="O563" s="149" t="s">
        <v>475</v>
      </c>
      <c r="Q563" s="3" t="s">
        <v>475</v>
      </c>
      <c r="V563" s="149" t="s">
        <v>475</v>
      </c>
      <c r="W563" s="149" t="s">
        <v>475</v>
      </c>
      <c r="X563" s="149" t="s">
        <v>475</v>
      </c>
      <c r="Y563" s="149" t="s">
        <v>475</v>
      </c>
      <c r="AB563" s="152">
        <v>0</v>
      </c>
      <c r="AC563" s="152">
        <v>0</v>
      </c>
      <c r="AD563" s="152">
        <v>0</v>
      </c>
      <c r="AE563" s="152">
        <v>0</v>
      </c>
      <c r="AF563" s="152">
        <v>0</v>
      </c>
      <c r="AK563" s="3" t="s">
        <v>475</v>
      </c>
      <c r="AL563" s="3" t="s">
        <v>475</v>
      </c>
      <c r="AM563" s="3" t="s">
        <v>475</v>
      </c>
    </row>
    <row r="564" spans="1:39" x14ac:dyDescent="0.25">
      <c r="A564" s="3">
        <v>20231231</v>
      </c>
      <c r="B564" s="3" t="s">
        <v>1738</v>
      </c>
      <c r="C564" s="3" t="s">
        <v>1739</v>
      </c>
      <c r="D564" s="149">
        <v>22478975.890000001</v>
      </c>
      <c r="E564" s="3" t="s">
        <v>23</v>
      </c>
      <c r="F564" s="3" t="s">
        <v>500</v>
      </c>
      <c r="G564" s="3" t="s">
        <v>504</v>
      </c>
      <c r="H564" s="3">
        <v>1</v>
      </c>
      <c r="I564" s="3" t="s">
        <v>500</v>
      </c>
      <c r="J564" s="3">
        <v>0</v>
      </c>
      <c r="K564" s="3" t="s">
        <v>24</v>
      </c>
      <c r="L564" s="149" t="s">
        <v>23</v>
      </c>
      <c r="M564" s="3" t="s">
        <v>475</v>
      </c>
      <c r="N564" s="149" t="s">
        <v>475</v>
      </c>
      <c r="O564" s="149" t="s">
        <v>475</v>
      </c>
      <c r="Q564" s="3" t="s">
        <v>475</v>
      </c>
      <c r="V564" s="149" t="s">
        <v>475</v>
      </c>
      <c r="W564" s="149" t="s">
        <v>475</v>
      </c>
      <c r="X564" s="149" t="s">
        <v>475</v>
      </c>
      <c r="Y564" s="149" t="s">
        <v>475</v>
      </c>
      <c r="AB564" s="152">
        <v>0</v>
      </c>
      <c r="AC564" s="152">
        <v>0</v>
      </c>
      <c r="AD564" s="152">
        <v>0</v>
      </c>
      <c r="AE564" s="152">
        <v>0</v>
      </c>
      <c r="AF564" s="152">
        <v>0</v>
      </c>
      <c r="AK564" s="3" t="s">
        <v>475</v>
      </c>
      <c r="AL564" s="3" t="s">
        <v>475</v>
      </c>
      <c r="AM564" s="3" t="s">
        <v>475</v>
      </c>
    </row>
    <row r="565" spans="1:39" x14ac:dyDescent="0.25">
      <c r="A565" s="3">
        <v>20231231</v>
      </c>
      <c r="B565" s="3" t="s">
        <v>1740</v>
      </c>
      <c r="C565" s="3" t="s">
        <v>1741</v>
      </c>
      <c r="D565" s="149">
        <v>88948.08</v>
      </c>
      <c r="E565" s="3" t="s">
        <v>24</v>
      </c>
      <c r="F565" s="3" t="s">
        <v>473</v>
      </c>
      <c r="G565" s="3" t="s">
        <v>474</v>
      </c>
      <c r="H565" s="3">
        <v>0</v>
      </c>
      <c r="I565" s="3" t="s">
        <v>473</v>
      </c>
      <c r="J565" s="3" t="s">
        <v>473</v>
      </c>
      <c r="K565" s="3" t="s">
        <v>23</v>
      </c>
      <c r="L565" s="149" t="s">
        <v>23</v>
      </c>
      <c r="M565" s="3" t="s">
        <v>475</v>
      </c>
      <c r="N565" s="149" t="s">
        <v>475</v>
      </c>
      <c r="O565" s="149" t="s">
        <v>475</v>
      </c>
      <c r="Q565" s="3" t="s">
        <v>475</v>
      </c>
      <c r="V565" s="149" t="s">
        <v>475</v>
      </c>
      <c r="W565" s="149" t="s">
        <v>475</v>
      </c>
      <c r="X565" s="149" t="s">
        <v>475</v>
      </c>
      <c r="Y565" s="149" t="s">
        <v>475</v>
      </c>
      <c r="AB565" s="152">
        <v>0</v>
      </c>
      <c r="AC565" s="152">
        <v>0</v>
      </c>
      <c r="AD565" s="152">
        <v>0</v>
      </c>
      <c r="AE565" s="152">
        <v>0</v>
      </c>
      <c r="AF565" s="152">
        <v>0</v>
      </c>
      <c r="AK565" s="3" t="s">
        <v>475</v>
      </c>
      <c r="AL565" s="3" t="s">
        <v>475</v>
      </c>
      <c r="AM565" s="3" t="s">
        <v>475</v>
      </c>
    </row>
    <row r="566" spans="1:39" x14ac:dyDescent="0.25">
      <c r="A566" s="3">
        <v>20231231</v>
      </c>
      <c r="B566" s="3" t="s">
        <v>1742</v>
      </c>
      <c r="C566" s="3" t="s">
        <v>1743</v>
      </c>
      <c r="D566" s="149">
        <v>415939.51</v>
      </c>
      <c r="E566" s="3" t="s">
        <v>24</v>
      </c>
      <c r="F566" s="3" t="s">
        <v>473</v>
      </c>
      <c r="G566" s="3" t="s">
        <v>474</v>
      </c>
      <c r="H566" s="3">
        <v>0</v>
      </c>
      <c r="I566" s="3" t="s">
        <v>473</v>
      </c>
      <c r="J566" s="3" t="s">
        <v>473</v>
      </c>
      <c r="K566" s="3" t="s">
        <v>23</v>
      </c>
      <c r="L566" s="149" t="s">
        <v>23</v>
      </c>
      <c r="M566" s="3" t="s">
        <v>475</v>
      </c>
      <c r="N566" s="149" t="s">
        <v>475</v>
      </c>
      <c r="O566" s="149" t="s">
        <v>475</v>
      </c>
      <c r="Q566" s="3" t="s">
        <v>475</v>
      </c>
      <c r="V566" s="149" t="s">
        <v>475</v>
      </c>
      <c r="W566" s="149" t="s">
        <v>475</v>
      </c>
      <c r="X566" s="149" t="s">
        <v>475</v>
      </c>
      <c r="Y566" s="149" t="s">
        <v>475</v>
      </c>
      <c r="AB566" s="152">
        <v>0</v>
      </c>
      <c r="AC566" s="152">
        <v>0</v>
      </c>
      <c r="AD566" s="152">
        <v>0</v>
      </c>
      <c r="AE566" s="152">
        <v>0</v>
      </c>
      <c r="AF566" s="152">
        <v>0</v>
      </c>
      <c r="AK566" s="3" t="s">
        <v>475</v>
      </c>
      <c r="AL566" s="3" t="s">
        <v>475</v>
      </c>
      <c r="AM566" s="3" t="s">
        <v>475</v>
      </c>
    </row>
    <row r="567" spans="1:39" x14ac:dyDescent="0.25">
      <c r="A567" s="3">
        <v>20231231</v>
      </c>
      <c r="B567" s="3" t="s">
        <v>1744</v>
      </c>
      <c r="C567" s="3" t="s">
        <v>1745</v>
      </c>
      <c r="D567" s="149">
        <v>9605290.790000001</v>
      </c>
      <c r="E567" s="3" t="s">
        <v>23</v>
      </c>
      <c r="F567" s="3" t="s">
        <v>500</v>
      </c>
      <c r="G567" s="3" t="s">
        <v>504</v>
      </c>
      <c r="H567" s="3">
        <v>1</v>
      </c>
      <c r="I567" s="3" t="s">
        <v>500</v>
      </c>
      <c r="J567" s="3" t="s">
        <v>506</v>
      </c>
      <c r="K567" s="3" t="s">
        <v>24</v>
      </c>
      <c r="L567" s="149" t="s">
        <v>23</v>
      </c>
      <c r="M567" s="3" t="s">
        <v>475</v>
      </c>
      <c r="N567" s="149" t="s">
        <v>475</v>
      </c>
      <c r="O567" s="149" t="s">
        <v>475</v>
      </c>
      <c r="Q567" s="3" t="s">
        <v>475</v>
      </c>
      <c r="V567" s="149" t="s">
        <v>475</v>
      </c>
      <c r="W567" s="149" t="s">
        <v>475</v>
      </c>
      <c r="X567" s="149" t="s">
        <v>475</v>
      </c>
      <c r="Y567" s="149" t="s">
        <v>475</v>
      </c>
      <c r="AB567" s="152">
        <v>0</v>
      </c>
      <c r="AC567" s="152">
        <v>0</v>
      </c>
      <c r="AD567" s="152">
        <v>0</v>
      </c>
      <c r="AE567" s="152">
        <v>0</v>
      </c>
      <c r="AF567" s="152">
        <v>0</v>
      </c>
      <c r="AK567" s="3" t="s">
        <v>22</v>
      </c>
      <c r="AL567" s="3" t="s">
        <v>571</v>
      </c>
      <c r="AM567" s="3" t="s">
        <v>475</v>
      </c>
    </row>
    <row r="568" spans="1:39" x14ac:dyDescent="0.25">
      <c r="A568" s="3">
        <v>20231231</v>
      </c>
      <c r="B568" s="3" t="s">
        <v>1746</v>
      </c>
      <c r="C568" s="3" t="s">
        <v>1747</v>
      </c>
      <c r="D568" s="149">
        <v>4619790.79</v>
      </c>
      <c r="E568" s="3" t="s">
        <v>23</v>
      </c>
      <c r="F568" s="3" t="s">
        <v>500</v>
      </c>
      <c r="G568" s="3" t="s">
        <v>504</v>
      </c>
      <c r="H568" s="3">
        <v>1</v>
      </c>
      <c r="I568" s="3" t="s">
        <v>500</v>
      </c>
      <c r="J568" s="3">
        <v>0</v>
      </c>
      <c r="K568" s="3" t="s">
        <v>24</v>
      </c>
      <c r="L568" s="149" t="s">
        <v>23</v>
      </c>
      <c r="M568" s="3" t="s">
        <v>475</v>
      </c>
      <c r="N568" s="149" t="s">
        <v>475</v>
      </c>
      <c r="O568" s="149" t="s">
        <v>475</v>
      </c>
      <c r="Q568" s="3" t="s">
        <v>475</v>
      </c>
      <c r="V568" s="149" t="s">
        <v>475</v>
      </c>
      <c r="W568" s="149" t="s">
        <v>475</v>
      </c>
      <c r="X568" s="149" t="s">
        <v>475</v>
      </c>
      <c r="Y568" s="149" t="s">
        <v>475</v>
      </c>
      <c r="AB568" s="152">
        <v>0</v>
      </c>
      <c r="AC568" s="152">
        <v>0</v>
      </c>
      <c r="AD568" s="152">
        <v>0</v>
      </c>
      <c r="AE568" s="152">
        <v>0</v>
      </c>
      <c r="AF568" s="152">
        <v>0</v>
      </c>
      <c r="AK568" s="3" t="s">
        <v>475</v>
      </c>
      <c r="AL568" s="3" t="s">
        <v>475</v>
      </c>
      <c r="AM568" s="3" t="s">
        <v>475</v>
      </c>
    </row>
    <row r="569" spans="1:39" x14ac:dyDescent="0.25">
      <c r="A569" s="3">
        <v>20231231</v>
      </c>
      <c r="B569" s="3" t="s">
        <v>1748</v>
      </c>
      <c r="C569" s="3" t="s">
        <v>1749</v>
      </c>
      <c r="D569" s="149">
        <v>541240.31000000006</v>
      </c>
      <c r="E569" s="3" t="s">
        <v>23</v>
      </c>
      <c r="F569" s="3" t="s">
        <v>500</v>
      </c>
      <c r="G569" s="3" t="s">
        <v>504</v>
      </c>
      <c r="H569" s="3">
        <v>1</v>
      </c>
      <c r="I569" s="3" t="s">
        <v>500</v>
      </c>
      <c r="J569" s="3">
        <v>0</v>
      </c>
      <c r="K569" s="3" t="s">
        <v>24</v>
      </c>
      <c r="L569" s="149" t="s">
        <v>23</v>
      </c>
      <c r="M569" s="3" t="s">
        <v>475</v>
      </c>
      <c r="N569" s="149" t="s">
        <v>475</v>
      </c>
      <c r="O569" s="149" t="s">
        <v>475</v>
      </c>
      <c r="Q569" s="3" t="s">
        <v>475</v>
      </c>
      <c r="V569" s="149" t="s">
        <v>475</v>
      </c>
      <c r="W569" s="149" t="s">
        <v>475</v>
      </c>
      <c r="X569" s="149" t="s">
        <v>475</v>
      </c>
      <c r="Y569" s="149" t="s">
        <v>475</v>
      </c>
      <c r="AB569" s="152">
        <v>0</v>
      </c>
      <c r="AC569" s="152">
        <v>0</v>
      </c>
      <c r="AD569" s="152">
        <v>0</v>
      </c>
      <c r="AE569" s="152">
        <v>0</v>
      </c>
      <c r="AF569" s="152">
        <v>0</v>
      </c>
      <c r="AK569" s="3" t="s">
        <v>475</v>
      </c>
      <c r="AL569" s="3" t="s">
        <v>475</v>
      </c>
      <c r="AM569" s="3" t="s">
        <v>475</v>
      </c>
    </row>
    <row r="570" spans="1:39" x14ac:dyDescent="0.25">
      <c r="A570" s="3">
        <v>20231231</v>
      </c>
      <c r="B570" s="3" t="s">
        <v>1750</v>
      </c>
      <c r="C570" s="3" t="s">
        <v>1751</v>
      </c>
      <c r="D570" s="149">
        <v>55212.07</v>
      </c>
      <c r="E570" s="3" t="s">
        <v>23</v>
      </c>
      <c r="F570" s="3" t="s">
        <v>500</v>
      </c>
      <c r="G570" s="3" t="s">
        <v>474</v>
      </c>
      <c r="H570" s="3">
        <v>0</v>
      </c>
      <c r="I570" s="3" t="s">
        <v>500</v>
      </c>
      <c r="J570" s="3" t="s">
        <v>483</v>
      </c>
      <c r="K570" s="3" t="s">
        <v>23</v>
      </c>
      <c r="L570" s="149" t="s">
        <v>23</v>
      </c>
      <c r="M570" s="3" t="s">
        <v>475</v>
      </c>
      <c r="N570" s="149" t="s">
        <v>475</v>
      </c>
      <c r="O570" s="149" t="s">
        <v>475</v>
      </c>
      <c r="Q570" s="3" t="s">
        <v>475</v>
      </c>
      <c r="V570" s="149" t="s">
        <v>475</v>
      </c>
      <c r="W570" s="149" t="s">
        <v>475</v>
      </c>
      <c r="X570" s="149" t="s">
        <v>475</v>
      </c>
      <c r="Y570" s="149" t="s">
        <v>475</v>
      </c>
      <c r="AB570" s="152">
        <v>0</v>
      </c>
      <c r="AC570" s="152">
        <v>0</v>
      </c>
      <c r="AD570" s="152">
        <v>0</v>
      </c>
      <c r="AE570" s="152">
        <v>0</v>
      </c>
      <c r="AF570" s="152">
        <v>0</v>
      </c>
      <c r="AK570" s="3" t="s">
        <v>25</v>
      </c>
      <c r="AL570" s="3" t="s">
        <v>1752</v>
      </c>
      <c r="AM570" s="3" t="s">
        <v>475</v>
      </c>
    </row>
    <row r="571" spans="1:39" x14ac:dyDescent="0.25">
      <c r="A571" s="3">
        <v>20231231</v>
      </c>
      <c r="B571" s="3" t="s">
        <v>1753</v>
      </c>
      <c r="C571" s="3" t="s">
        <v>1754</v>
      </c>
      <c r="D571" s="149">
        <v>10204768.900000002</v>
      </c>
      <c r="E571" s="3" t="s">
        <v>24</v>
      </c>
      <c r="F571" s="3" t="s">
        <v>473</v>
      </c>
      <c r="G571" s="3" t="s">
        <v>474</v>
      </c>
      <c r="H571" s="3">
        <v>0</v>
      </c>
      <c r="I571" s="3" t="s">
        <v>473</v>
      </c>
      <c r="J571" s="3" t="s">
        <v>473</v>
      </c>
      <c r="K571" s="3" t="s">
        <v>23</v>
      </c>
      <c r="L571" s="149" t="s">
        <v>23</v>
      </c>
      <c r="M571" s="3" t="s">
        <v>475</v>
      </c>
      <c r="N571" s="149" t="s">
        <v>475</v>
      </c>
      <c r="O571" s="149" t="s">
        <v>475</v>
      </c>
      <c r="Q571" s="3" t="s">
        <v>475</v>
      </c>
      <c r="V571" s="149" t="s">
        <v>475</v>
      </c>
      <c r="W571" s="149" t="s">
        <v>475</v>
      </c>
      <c r="X571" s="149" t="s">
        <v>475</v>
      </c>
      <c r="Y571" s="149" t="s">
        <v>475</v>
      </c>
      <c r="AB571" s="152">
        <v>0</v>
      </c>
      <c r="AC571" s="152">
        <v>0</v>
      </c>
      <c r="AD571" s="152">
        <v>0</v>
      </c>
      <c r="AE571" s="152">
        <v>0</v>
      </c>
      <c r="AF571" s="152">
        <v>0</v>
      </c>
      <c r="AK571" s="3" t="s">
        <v>475</v>
      </c>
      <c r="AL571" s="3" t="s">
        <v>475</v>
      </c>
      <c r="AM571" s="3" t="s">
        <v>475</v>
      </c>
    </row>
    <row r="572" spans="1:39" x14ac:dyDescent="0.25">
      <c r="A572" s="3">
        <v>20231231</v>
      </c>
      <c r="B572" s="3" t="s">
        <v>1755</v>
      </c>
      <c r="C572" s="3" t="s">
        <v>1756</v>
      </c>
      <c r="D572" s="149">
        <v>82820.17</v>
      </c>
      <c r="E572" s="3" t="s">
        <v>23</v>
      </c>
      <c r="F572" s="3" t="s">
        <v>500</v>
      </c>
      <c r="G572" s="3" t="s">
        <v>474</v>
      </c>
      <c r="H572" s="3">
        <v>0</v>
      </c>
      <c r="I572" s="3" t="s">
        <v>500</v>
      </c>
      <c r="J572" s="3" t="s">
        <v>483</v>
      </c>
      <c r="K572" s="3" t="s">
        <v>23</v>
      </c>
      <c r="L572" s="149" t="s">
        <v>23</v>
      </c>
      <c r="M572" s="3" t="s">
        <v>475</v>
      </c>
      <c r="N572" s="149" t="s">
        <v>475</v>
      </c>
      <c r="O572" s="149" t="s">
        <v>475</v>
      </c>
      <c r="Q572" s="3" t="s">
        <v>475</v>
      </c>
      <c r="V572" s="149" t="s">
        <v>475</v>
      </c>
      <c r="W572" s="149" t="s">
        <v>475</v>
      </c>
      <c r="X572" s="149" t="s">
        <v>475</v>
      </c>
      <c r="Y572" s="149" t="s">
        <v>475</v>
      </c>
      <c r="AB572" s="152">
        <v>0</v>
      </c>
      <c r="AC572" s="152">
        <v>0</v>
      </c>
      <c r="AD572" s="152">
        <v>0</v>
      </c>
      <c r="AE572" s="152">
        <v>0</v>
      </c>
      <c r="AF572" s="152">
        <v>0</v>
      </c>
      <c r="AK572" s="3" t="s">
        <v>25</v>
      </c>
      <c r="AL572" s="3" t="s">
        <v>1757</v>
      </c>
      <c r="AM572" s="3" t="s">
        <v>475</v>
      </c>
    </row>
    <row r="573" spans="1:39" x14ac:dyDescent="0.25">
      <c r="A573" s="3">
        <v>20231231</v>
      </c>
      <c r="B573" s="3" t="s">
        <v>1758</v>
      </c>
      <c r="C573" s="3" t="s">
        <v>1759</v>
      </c>
      <c r="D573" s="149">
        <v>1278613.17</v>
      </c>
      <c r="E573" s="3" t="s">
        <v>23</v>
      </c>
      <c r="F573" s="3" t="s">
        <v>500</v>
      </c>
      <c r="G573" s="3" t="s">
        <v>474</v>
      </c>
      <c r="H573" s="3">
        <v>0</v>
      </c>
      <c r="I573" s="3" t="s">
        <v>500</v>
      </c>
      <c r="J573" s="3" t="s">
        <v>483</v>
      </c>
      <c r="K573" s="3" t="s">
        <v>23</v>
      </c>
      <c r="L573" s="149" t="s">
        <v>23</v>
      </c>
      <c r="M573" s="3" t="s">
        <v>475</v>
      </c>
      <c r="N573" s="149" t="s">
        <v>475</v>
      </c>
      <c r="O573" s="149" t="s">
        <v>475</v>
      </c>
      <c r="Q573" s="3" t="s">
        <v>475</v>
      </c>
      <c r="V573" s="149" t="s">
        <v>475</v>
      </c>
      <c r="W573" s="149" t="s">
        <v>475</v>
      </c>
      <c r="X573" s="149" t="s">
        <v>475</v>
      </c>
      <c r="Y573" s="149" t="s">
        <v>475</v>
      </c>
      <c r="AB573" s="152">
        <v>0</v>
      </c>
      <c r="AC573" s="152">
        <v>0</v>
      </c>
      <c r="AD573" s="152">
        <v>0</v>
      </c>
      <c r="AE573" s="152">
        <v>0</v>
      </c>
      <c r="AF573" s="152">
        <v>0</v>
      </c>
      <c r="AK573" s="3" t="s">
        <v>25</v>
      </c>
      <c r="AL573" s="3" t="s">
        <v>1760</v>
      </c>
      <c r="AM573" s="3" t="s">
        <v>475</v>
      </c>
    </row>
    <row r="574" spans="1:39" x14ac:dyDescent="0.25">
      <c r="A574" s="3">
        <v>20231231</v>
      </c>
      <c r="B574" s="3" t="s">
        <v>1761</v>
      </c>
      <c r="C574" s="3" t="s">
        <v>1762</v>
      </c>
      <c r="D574" s="149">
        <v>10068831.34</v>
      </c>
      <c r="E574" s="3" t="s">
        <v>24</v>
      </c>
      <c r="F574" s="3" t="s">
        <v>473</v>
      </c>
      <c r="G574" s="3" t="s">
        <v>474</v>
      </c>
      <c r="H574" s="3">
        <v>0</v>
      </c>
      <c r="I574" s="3" t="s">
        <v>473</v>
      </c>
      <c r="J574" s="3" t="s">
        <v>473</v>
      </c>
      <c r="K574" s="3" t="s">
        <v>23</v>
      </c>
      <c r="L574" s="149" t="s">
        <v>23</v>
      </c>
      <c r="M574" s="3" t="s">
        <v>475</v>
      </c>
      <c r="N574" s="149" t="s">
        <v>475</v>
      </c>
      <c r="O574" s="149" t="s">
        <v>475</v>
      </c>
      <c r="Q574" s="3" t="s">
        <v>475</v>
      </c>
      <c r="V574" s="149" t="s">
        <v>475</v>
      </c>
      <c r="W574" s="149" t="s">
        <v>475</v>
      </c>
      <c r="X574" s="149" t="s">
        <v>475</v>
      </c>
      <c r="Y574" s="149" t="s">
        <v>475</v>
      </c>
      <c r="AB574" s="152">
        <v>0</v>
      </c>
      <c r="AC574" s="152">
        <v>0</v>
      </c>
      <c r="AD574" s="152">
        <v>0</v>
      </c>
      <c r="AE574" s="152">
        <v>0</v>
      </c>
      <c r="AF574" s="152">
        <v>0</v>
      </c>
      <c r="AK574" s="3" t="s">
        <v>475</v>
      </c>
      <c r="AL574" s="3" t="s">
        <v>475</v>
      </c>
      <c r="AM574" s="3" t="s">
        <v>475</v>
      </c>
    </row>
    <row r="575" spans="1:39" x14ac:dyDescent="0.25">
      <c r="A575" s="3">
        <v>20231231</v>
      </c>
      <c r="B575" s="3" t="s">
        <v>1763</v>
      </c>
      <c r="C575" s="3" t="s">
        <v>1764</v>
      </c>
      <c r="D575" s="149">
        <v>5564567.2000000002</v>
      </c>
      <c r="E575" s="3" t="s">
        <v>24</v>
      </c>
      <c r="F575" s="3" t="s">
        <v>473</v>
      </c>
      <c r="G575" s="3" t="s">
        <v>474</v>
      </c>
      <c r="H575" s="3">
        <v>0</v>
      </c>
      <c r="I575" s="3" t="s">
        <v>473</v>
      </c>
      <c r="J575" s="3" t="s">
        <v>473</v>
      </c>
      <c r="K575" s="3" t="s">
        <v>23</v>
      </c>
      <c r="L575" s="149" t="s">
        <v>23</v>
      </c>
      <c r="M575" s="3" t="s">
        <v>475</v>
      </c>
      <c r="N575" s="149" t="s">
        <v>475</v>
      </c>
      <c r="O575" s="149" t="s">
        <v>475</v>
      </c>
      <c r="Q575" s="3" t="s">
        <v>475</v>
      </c>
      <c r="V575" s="149" t="s">
        <v>475</v>
      </c>
      <c r="W575" s="149" t="s">
        <v>475</v>
      </c>
      <c r="X575" s="149" t="s">
        <v>475</v>
      </c>
      <c r="Y575" s="149" t="s">
        <v>475</v>
      </c>
      <c r="AB575" s="152">
        <v>0</v>
      </c>
      <c r="AC575" s="152">
        <v>0</v>
      </c>
      <c r="AD575" s="152">
        <v>0</v>
      </c>
      <c r="AE575" s="152">
        <v>0</v>
      </c>
      <c r="AF575" s="152">
        <v>0</v>
      </c>
      <c r="AK575" s="3" t="s">
        <v>475</v>
      </c>
      <c r="AL575" s="3" t="s">
        <v>475</v>
      </c>
      <c r="AM575" s="3" t="s">
        <v>475</v>
      </c>
    </row>
    <row r="576" spans="1:39" x14ac:dyDescent="0.25">
      <c r="A576" s="3">
        <v>20231231</v>
      </c>
      <c r="B576" s="3" t="s">
        <v>1765</v>
      </c>
      <c r="C576" s="3" t="s">
        <v>1766</v>
      </c>
      <c r="D576" s="149">
        <v>2056.1999999999998</v>
      </c>
      <c r="E576" s="3" t="s">
        <v>24</v>
      </c>
      <c r="F576" s="3" t="s">
        <v>473</v>
      </c>
      <c r="G576" s="3" t="s">
        <v>474</v>
      </c>
      <c r="H576" s="3">
        <v>0</v>
      </c>
      <c r="I576" s="3" t="s">
        <v>473</v>
      </c>
      <c r="J576" s="3" t="s">
        <v>473</v>
      </c>
      <c r="K576" s="3" t="s">
        <v>23</v>
      </c>
      <c r="L576" s="149" t="s">
        <v>23</v>
      </c>
      <c r="M576" s="3" t="s">
        <v>475</v>
      </c>
      <c r="N576" s="149" t="s">
        <v>475</v>
      </c>
      <c r="O576" s="149" t="s">
        <v>475</v>
      </c>
      <c r="Q576" s="3" t="s">
        <v>475</v>
      </c>
      <c r="V576" s="149" t="s">
        <v>475</v>
      </c>
      <c r="W576" s="149" t="s">
        <v>475</v>
      </c>
      <c r="X576" s="149" t="s">
        <v>475</v>
      </c>
      <c r="Y576" s="149" t="s">
        <v>475</v>
      </c>
      <c r="AB576" s="152">
        <v>0</v>
      </c>
      <c r="AC576" s="152">
        <v>0</v>
      </c>
      <c r="AD576" s="152">
        <v>0</v>
      </c>
      <c r="AE576" s="152">
        <v>0</v>
      </c>
      <c r="AF576" s="152">
        <v>0</v>
      </c>
      <c r="AK576" s="3" t="s">
        <v>475</v>
      </c>
      <c r="AL576" s="3" t="s">
        <v>475</v>
      </c>
      <c r="AM576" s="3" t="s">
        <v>475</v>
      </c>
    </row>
    <row r="577" spans="1:39" x14ac:dyDescent="0.25">
      <c r="A577" s="3">
        <v>20231231</v>
      </c>
      <c r="B577" s="3" t="s">
        <v>1767</v>
      </c>
      <c r="C577" s="3" t="s">
        <v>1768</v>
      </c>
      <c r="D577" s="149">
        <v>1966644.8000000003</v>
      </c>
      <c r="E577" s="3" t="s">
        <v>24</v>
      </c>
      <c r="F577" s="3" t="s">
        <v>473</v>
      </c>
      <c r="G577" s="3" t="s">
        <v>474</v>
      </c>
      <c r="H577" s="3">
        <v>0</v>
      </c>
      <c r="I577" s="3" t="s">
        <v>473</v>
      </c>
      <c r="J577" s="3" t="s">
        <v>473</v>
      </c>
      <c r="K577" s="3" t="s">
        <v>23</v>
      </c>
      <c r="L577" s="149" t="s">
        <v>23</v>
      </c>
      <c r="M577" s="3" t="s">
        <v>475</v>
      </c>
      <c r="N577" s="149" t="s">
        <v>475</v>
      </c>
      <c r="O577" s="149" t="s">
        <v>475</v>
      </c>
      <c r="Q577" s="3" t="s">
        <v>475</v>
      </c>
      <c r="V577" s="149" t="s">
        <v>475</v>
      </c>
      <c r="W577" s="149" t="s">
        <v>475</v>
      </c>
      <c r="X577" s="149" t="s">
        <v>475</v>
      </c>
      <c r="Y577" s="149" t="s">
        <v>475</v>
      </c>
      <c r="AB577" s="152">
        <v>0</v>
      </c>
      <c r="AC577" s="152">
        <v>0</v>
      </c>
      <c r="AD577" s="152">
        <v>0</v>
      </c>
      <c r="AE577" s="152">
        <v>0</v>
      </c>
      <c r="AF577" s="152">
        <v>0</v>
      </c>
      <c r="AK577" s="3" t="s">
        <v>475</v>
      </c>
      <c r="AL577" s="3" t="s">
        <v>475</v>
      </c>
      <c r="AM577" s="3" t="s">
        <v>475</v>
      </c>
    </row>
    <row r="578" spans="1:39" x14ac:dyDescent="0.25">
      <c r="A578" s="3">
        <v>20231231</v>
      </c>
      <c r="B578" s="3" t="s">
        <v>1769</v>
      </c>
      <c r="C578" s="3" t="s">
        <v>1770</v>
      </c>
      <c r="D578" s="149">
        <v>1572546.2</v>
      </c>
      <c r="E578" s="3" t="s">
        <v>23</v>
      </c>
      <c r="F578" s="3" t="s">
        <v>500</v>
      </c>
      <c r="G578" s="3" t="s">
        <v>474</v>
      </c>
      <c r="H578" s="3">
        <v>0</v>
      </c>
      <c r="I578" s="3" t="s">
        <v>500</v>
      </c>
      <c r="J578" s="3">
        <v>0</v>
      </c>
      <c r="K578" s="3" t="s">
        <v>23</v>
      </c>
      <c r="L578" s="149" t="s">
        <v>23</v>
      </c>
      <c r="M578" s="3" t="s">
        <v>475</v>
      </c>
      <c r="N578" s="149" t="s">
        <v>475</v>
      </c>
      <c r="O578" s="149" t="s">
        <v>475</v>
      </c>
      <c r="Q578" s="3" t="s">
        <v>475</v>
      </c>
      <c r="V578" s="149" t="s">
        <v>475</v>
      </c>
      <c r="W578" s="149" t="s">
        <v>475</v>
      </c>
      <c r="X578" s="149" t="s">
        <v>475</v>
      </c>
      <c r="Y578" s="149" t="s">
        <v>475</v>
      </c>
      <c r="AB578" s="152">
        <v>0</v>
      </c>
      <c r="AC578" s="152">
        <v>0</v>
      </c>
      <c r="AD578" s="152">
        <v>0</v>
      </c>
      <c r="AE578" s="152">
        <v>0</v>
      </c>
      <c r="AF578" s="152">
        <v>0</v>
      </c>
      <c r="AK578" s="3" t="s">
        <v>475</v>
      </c>
      <c r="AL578" s="3" t="s">
        <v>475</v>
      </c>
      <c r="AM578" s="3" t="s">
        <v>475</v>
      </c>
    </row>
    <row r="579" spans="1:39" x14ac:dyDescent="0.25">
      <c r="A579" s="3">
        <v>20231231</v>
      </c>
      <c r="B579" s="3" t="s">
        <v>1771</v>
      </c>
      <c r="C579" s="3" t="s">
        <v>1772</v>
      </c>
      <c r="D579" s="149">
        <v>102114.02</v>
      </c>
      <c r="E579" s="3" t="s">
        <v>23</v>
      </c>
      <c r="F579" s="3" t="s">
        <v>500</v>
      </c>
      <c r="G579" s="3" t="s">
        <v>474</v>
      </c>
      <c r="H579" s="3">
        <v>0</v>
      </c>
      <c r="I579" s="3" t="s">
        <v>500</v>
      </c>
      <c r="J579" s="3">
        <v>0</v>
      </c>
      <c r="K579" s="3" t="s">
        <v>23</v>
      </c>
      <c r="L579" s="149" t="s">
        <v>23</v>
      </c>
      <c r="M579" s="3" t="s">
        <v>475</v>
      </c>
      <c r="N579" s="149" t="s">
        <v>475</v>
      </c>
      <c r="O579" s="149" t="s">
        <v>475</v>
      </c>
      <c r="Q579" s="3" t="s">
        <v>475</v>
      </c>
      <c r="V579" s="149" t="s">
        <v>475</v>
      </c>
      <c r="W579" s="149" t="s">
        <v>475</v>
      </c>
      <c r="X579" s="149" t="s">
        <v>475</v>
      </c>
      <c r="Y579" s="149" t="s">
        <v>475</v>
      </c>
      <c r="AB579" s="152">
        <v>0</v>
      </c>
      <c r="AC579" s="152">
        <v>0</v>
      </c>
      <c r="AD579" s="152">
        <v>0</v>
      </c>
      <c r="AE579" s="152">
        <v>0</v>
      </c>
      <c r="AF579" s="152">
        <v>0</v>
      </c>
      <c r="AK579" s="3" t="s">
        <v>475</v>
      </c>
      <c r="AL579" s="3" t="s">
        <v>475</v>
      </c>
      <c r="AM579" s="3" t="s">
        <v>475</v>
      </c>
    </row>
    <row r="580" spans="1:39" x14ac:dyDescent="0.25">
      <c r="A580" s="3">
        <v>20231231</v>
      </c>
      <c r="B580" s="3" t="s">
        <v>1773</v>
      </c>
      <c r="C580" s="3" t="s">
        <v>1774</v>
      </c>
      <c r="D580" s="149">
        <v>664359.6</v>
      </c>
      <c r="E580" s="3" t="s">
        <v>24</v>
      </c>
      <c r="F580" s="3" t="s">
        <v>473</v>
      </c>
      <c r="G580" s="3" t="s">
        <v>474</v>
      </c>
      <c r="H580" s="3">
        <v>0</v>
      </c>
      <c r="I580" s="3" t="s">
        <v>473</v>
      </c>
      <c r="J580" s="3" t="s">
        <v>473</v>
      </c>
      <c r="K580" s="3" t="s">
        <v>23</v>
      </c>
      <c r="L580" s="149" t="s">
        <v>23</v>
      </c>
      <c r="M580" s="3" t="s">
        <v>475</v>
      </c>
      <c r="N580" s="149" t="s">
        <v>475</v>
      </c>
      <c r="O580" s="149" t="s">
        <v>475</v>
      </c>
      <c r="Q580" s="3" t="s">
        <v>475</v>
      </c>
      <c r="V580" s="149" t="s">
        <v>475</v>
      </c>
      <c r="W580" s="149" t="s">
        <v>475</v>
      </c>
      <c r="X580" s="149" t="s">
        <v>475</v>
      </c>
      <c r="Y580" s="149" t="s">
        <v>475</v>
      </c>
      <c r="AB580" s="152">
        <v>0</v>
      </c>
      <c r="AC580" s="152">
        <v>0</v>
      </c>
      <c r="AD580" s="152">
        <v>0</v>
      </c>
      <c r="AE580" s="152">
        <v>0</v>
      </c>
      <c r="AF580" s="152">
        <v>0</v>
      </c>
      <c r="AK580" s="3" t="s">
        <v>475</v>
      </c>
      <c r="AL580" s="3" t="s">
        <v>475</v>
      </c>
      <c r="AM580" s="3" t="s">
        <v>475</v>
      </c>
    </row>
    <row r="581" spans="1:39" x14ac:dyDescent="0.25">
      <c r="A581" s="3">
        <v>20231231</v>
      </c>
      <c r="B581" s="3" t="s">
        <v>1775</v>
      </c>
      <c r="C581" s="3" t="s">
        <v>1776</v>
      </c>
      <c r="D581" s="149">
        <v>1976047.55</v>
      </c>
      <c r="E581" s="3" t="s">
        <v>23</v>
      </c>
      <c r="F581" s="3" t="s">
        <v>500</v>
      </c>
      <c r="G581" s="3" t="s">
        <v>504</v>
      </c>
      <c r="H581" s="3">
        <v>1</v>
      </c>
      <c r="I581" s="3" t="s">
        <v>500</v>
      </c>
      <c r="J581" s="3">
        <v>0</v>
      </c>
      <c r="K581" s="3" t="s">
        <v>24</v>
      </c>
      <c r="L581" s="149" t="s">
        <v>23</v>
      </c>
      <c r="M581" s="3" t="s">
        <v>475</v>
      </c>
      <c r="N581" s="149" t="s">
        <v>475</v>
      </c>
      <c r="O581" s="149" t="s">
        <v>475</v>
      </c>
      <c r="Q581" s="3" t="s">
        <v>475</v>
      </c>
      <c r="V581" s="149" t="s">
        <v>475</v>
      </c>
      <c r="W581" s="149" t="s">
        <v>475</v>
      </c>
      <c r="X581" s="149" t="s">
        <v>475</v>
      </c>
      <c r="Y581" s="149" t="s">
        <v>475</v>
      </c>
      <c r="AB581" s="152">
        <v>0</v>
      </c>
      <c r="AC581" s="152">
        <v>0</v>
      </c>
      <c r="AD581" s="152">
        <v>0</v>
      </c>
      <c r="AE581" s="152">
        <v>0</v>
      </c>
      <c r="AF581" s="152">
        <v>0</v>
      </c>
      <c r="AK581" s="3" t="s">
        <v>475</v>
      </c>
      <c r="AL581" s="3" t="s">
        <v>475</v>
      </c>
      <c r="AM581" s="3" t="s">
        <v>475</v>
      </c>
    </row>
    <row r="582" spans="1:39" x14ac:dyDescent="0.25">
      <c r="A582" s="3">
        <v>20231231</v>
      </c>
      <c r="B582" s="3" t="s">
        <v>1777</v>
      </c>
      <c r="C582" s="3" t="s">
        <v>1778</v>
      </c>
      <c r="D582" s="149">
        <v>230727.55000000002</v>
      </c>
      <c r="E582" s="3" t="s">
        <v>24</v>
      </c>
      <c r="F582" s="3" t="s">
        <v>473</v>
      </c>
      <c r="G582" s="3" t="s">
        <v>474</v>
      </c>
      <c r="H582" s="3">
        <v>0</v>
      </c>
      <c r="I582" s="3" t="s">
        <v>473</v>
      </c>
      <c r="J582" s="3" t="s">
        <v>473</v>
      </c>
      <c r="K582" s="3" t="s">
        <v>23</v>
      </c>
      <c r="L582" s="149" t="s">
        <v>23</v>
      </c>
      <c r="M582" s="3" t="s">
        <v>475</v>
      </c>
      <c r="N582" s="149" t="s">
        <v>475</v>
      </c>
      <c r="O582" s="149" t="s">
        <v>475</v>
      </c>
      <c r="Q582" s="3" t="s">
        <v>475</v>
      </c>
      <c r="V582" s="149" t="s">
        <v>475</v>
      </c>
      <c r="W582" s="149" t="s">
        <v>475</v>
      </c>
      <c r="X582" s="149" t="s">
        <v>475</v>
      </c>
      <c r="Y582" s="149" t="s">
        <v>475</v>
      </c>
      <c r="AB582" s="152">
        <v>0</v>
      </c>
      <c r="AC582" s="152">
        <v>0</v>
      </c>
      <c r="AD582" s="152">
        <v>0</v>
      </c>
      <c r="AE582" s="152">
        <v>0</v>
      </c>
      <c r="AF582" s="152">
        <v>0</v>
      </c>
      <c r="AK582" s="3" t="s">
        <v>475</v>
      </c>
      <c r="AL582" s="3" t="s">
        <v>475</v>
      </c>
      <c r="AM582" s="3" t="s">
        <v>475</v>
      </c>
    </row>
    <row r="583" spans="1:39" x14ac:dyDescent="0.25">
      <c r="A583" s="3">
        <v>20231231</v>
      </c>
      <c r="B583" s="3" t="s">
        <v>1779</v>
      </c>
      <c r="C583" s="3" t="s">
        <v>1780</v>
      </c>
      <c r="D583" s="149">
        <v>15213</v>
      </c>
      <c r="E583" s="3" t="s">
        <v>23</v>
      </c>
      <c r="F583" s="3" t="s">
        <v>500</v>
      </c>
      <c r="G583" s="3" t="s">
        <v>474</v>
      </c>
      <c r="H583" s="3">
        <v>0</v>
      </c>
      <c r="I583" s="3" t="s">
        <v>500</v>
      </c>
      <c r="J583" s="3">
        <v>0</v>
      </c>
      <c r="K583" s="3" t="s">
        <v>23</v>
      </c>
      <c r="L583" s="149" t="s">
        <v>23</v>
      </c>
      <c r="M583" s="3" t="s">
        <v>475</v>
      </c>
      <c r="N583" s="149" t="s">
        <v>475</v>
      </c>
      <c r="O583" s="149" t="s">
        <v>475</v>
      </c>
      <c r="Q583" s="3" t="s">
        <v>475</v>
      </c>
      <c r="V583" s="149" t="s">
        <v>475</v>
      </c>
      <c r="W583" s="149" t="s">
        <v>475</v>
      </c>
      <c r="X583" s="149" t="s">
        <v>475</v>
      </c>
      <c r="Y583" s="149" t="s">
        <v>475</v>
      </c>
      <c r="AB583" s="152">
        <v>0</v>
      </c>
      <c r="AC583" s="152">
        <v>0</v>
      </c>
      <c r="AD583" s="152">
        <v>0</v>
      </c>
      <c r="AE583" s="152">
        <v>0</v>
      </c>
      <c r="AF583" s="152">
        <v>0</v>
      </c>
      <c r="AK583" s="3" t="s">
        <v>475</v>
      </c>
      <c r="AL583" s="3" t="s">
        <v>475</v>
      </c>
      <c r="AM583" s="3" t="s">
        <v>475</v>
      </c>
    </row>
    <row r="584" spans="1:39" x14ac:dyDescent="0.25">
      <c r="A584" s="3">
        <v>20231231</v>
      </c>
      <c r="B584" s="3" t="s">
        <v>1781</v>
      </c>
      <c r="C584" s="3" t="s">
        <v>1782</v>
      </c>
      <c r="D584" s="149">
        <v>112621.29</v>
      </c>
      <c r="E584" s="3" t="s">
        <v>23</v>
      </c>
      <c r="F584" s="3" t="s">
        <v>500</v>
      </c>
      <c r="G584" s="3" t="s">
        <v>474</v>
      </c>
      <c r="H584" s="3">
        <v>0</v>
      </c>
      <c r="I584" s="3" t="s">
        <v>500</v>
      </c>
      <c r="J584" s="3">
        <v>0</v>
      </c>
      <c r="K584" s="3" t="s">
        <v>23</v>
      </c>
      <c r="L584" s="149" t="s">
        <v>23</v>
      </c>
      <c r="M584" s="3" t="s">
        <v>475</v>
      </c>
      <c r="N584" s="149" t="s">
        <v>475</v>
      </c>
      <c r="O584" s="149" t="s">
        <v>475</v>
      </c>
      <c r="Q584" s="3" t="s">
        <v>475</v>
      </c>
      <c r="V584" s="149" t="s">
        <v>475</v>
      </c>
      <c r="W584" s="149" t="s">
        <v>475</v>
      </c>
      <c r="X584" s="149" t="s">
        <v>475</v>
      </c>
      <c r="Y584" s="149" t="s">
        <v>475</v>
      </c>
      <c r="AB584" s="152">
        <v>0</v>
      </c>
      <c r="AC584" s="152">
        <v>0</v>
      </c>
      <c r="AD584" s="152">
        <v>0</v>
      </c>
      <c r="AE584" s="152">
        <v>0</v>
      </c>
      <c r="AF584" s="152">
        <v>0</v>
      </c>
      <c r="AK584" s="3" t="s">
        <v>475</v>
      </c>
      <c r="AL584" s="3" t="s">
        <v>475</v>
      </c>
      <c r="AM584" s="3" t="s">
        <v>475</v>
      </c>
    </row>
    <row r="585" spans="1:39" x14ac:dyDescent="0.25">
      <c r="A585" s="3">
        <v>20231231</v>
      </c>
      <c r="B585" s="3" t="s">
        <v>1783</v>
      </c>
      <c r="C585" s="3" t="s">
        <v>1784</v>
      </c>
      <c r="D585" s="149">
        <v>8381.68</v>
      </c>
      <c r="E585" s="3" t="s">
        <v>23</v>
      </c>
      <c r="F585" s="3" t="s">
        <v>500</v>
      </c>
      <c r="G585" s="3" t="s">
        <v>504</v>
      </c>
      <c r="H585" s="3">
        <v>1</v>
      </c>
      <c r="I585" s="3" t="s">
        <v>500</v>
      </c>
      <c r="J585" s="3">
        <v>0</v>
      </c>
      <c r="K585" s="3" t="s">
        <v>24</v>
      </c>
      <c r="L585" s="149" t="s">
        <v>23</v>
      </c>
      <c r="M585" s="3" t="s">
        <v>475</v>
      </c>
      <c r="N585" s="149" t="s">
        <v>475</v>
      </c>
      <c r="O585" s="149" t="s">
        <v>475</v>
      </c>
      <c r="Q585" s="3" t="s">
        <v>475</v>
      </c>
      <c r="V585" s="149" t="s">
        <v>475</v>
      </c>
      <c r="W585" s="149" t="s">
        <v>475</v>
      </c>
      <c r="X585" s="149" t="s">
        <v>475</v>
      </c>
      <c r="Y585" s="149" t="s">
        <v>475</v>
      </c>
      <c r="AB585" s="152">
        <v>0</v>
      </c>
      <c r="AC585" s="152">
        <v>0</v>
      </c>
      <c r="AD585" s="152">
        <v>0</v>
      </c>
      <c r="AE585" s="152">
        <v>0</v>
      </c>
      <c r="AF585" s="152">
        <v>0</v>
      </c>
      <c r="AK585" s="3" t="s">
        <v>475</v>
      </c>
      <c r="AL585" s="3" t="s">
        <v>475</v>
      </c>
      <c r="AM585" s="3" t="s">
        <v>475</v>
      </c>
    </row>
    <row r="586" spans="1:39" x14ac:dyDescent="0.25">
      <c r="A586" s="3">
        <v>20231231</v>
      </c>
      <c r="B586" s="3" t="s">
        <v>1785</v>
      </c>
      <c r="C586" s="3" t="s">
        <v>1786</v>
      </c>
      <c r="D586" s="149">
        <v>1776106.27</v>
      </c>
      <c r="E586" s="3" t="s">
        <v>23</v>
      </c>
      <c r="F586" s="3" t="s">
        <v>500</v>
      </c>
      <c r="G586" s="3" t="s">
        <v>504</v>
      </c>
      <c r="H586" s="3">
        <v>1</v>
      </c>
      <c r="I586" s="3" t="s">
        <v>500</v>
      </c>
      <c r="J586" s="3" t="s">
        <v>506</v>
      </c>
      <c r="K586" s="3" t="s">
        <v>24</v>
      </c>
      <c r="L586" s="149" t="s">
        <v>23</v>
      </c>
      <c r="M586" s="3" t="s">
        <v>475</v>
      </c>
      <c r="N586" s="149" t="s">
        <v>475</v>
      </c>
      <c r="O586" s="149" t="s">
        <v>475</v>
      </c>
      <c r="Q586" s="3" t="s">
        <v>475</v>
      </c>
      <c r="V586" s="149" t="s">
        <v>475</v>
      </c>
      <c r="W586" s="149" t="s">
        <v>475</v>
      </c>
      <c r="X586" s="149" t="s">
        <v>475</v>
      </c>
      <c r="Y586" s="149" t="s">
        <v>475</v>
      </c>
      <c r="AB586" s="152">
        <v>0</v>
      </c>
      <c r="AC586" s="152">
        <v>0</v>
      </c>
      <c r="AD586" s="152">
        <v>0</v>
      </c>
      <c r="AE586" s="152">
        <v>0</v>
      </c>
      <c r="AF586" s="152">
        <v>0</v>
      </c>
      <c r="AK586" s="3" t="s">
        <v>22</v>
      </c>
      <c r="AL586" s="3" t="s">
        <v>571</v>
      </c>
      <c r="AM586" s="3" t="s">
        <v>475</v>
      </c>
    </row>
    <row r="587" spans="1:39" x14ac:dyDescent="0.25">
      <c r="A587" s="3">
        <v>20231231</v>
      </c>
      <c r="B587" s="3" t="s">
        <v>1787</v>
      </c>
      <c r="C587" s="3" t="s">
        <v>1788</v>
      </c>
      <c r="D587" s="149">
        <v>5301.85</v>
      </c>
      <c r="E587" s="3" t="s">
        <v>24</v>
      </c>
      <c r="F587" s="3" t="s">
        <v>473</v>
      </c>
      <c r="G587" s="3" t="s">
        <v>474</v>
      </c>
      <c r="H587" s="3">
        <v>0</v>
      </c>
      <c r="I587" s="3" t="s">
        <v>473</v>
      </c>
      <c r="J587" s="3" t="s">
        <v>473</v>
      </c>
      <c r="K587" s="3" t="s">
        <v>23</v>
      </c>
      <c r="L587" s="149" t="s">
        <v>23</v>
      </c>
      <c r="M587" s="3" t="s">
        <v>475</v>
      </c>
      <c r="N587" s="149" t="s">
        <v>475</v>
      </c>
      <c r="O587" s="149" t="s">
        <v>475</v>
      </c>
      <c r="Q587" s="3" t="s">
        <v>475</v>
      </c>
      <c r="V587" s="149" t="s">
        <v>475</v>
      </c>
      <c r="W587" s="149" t="s">
        <v>475</v>
      </c>
      <c r="X587" s="149" t="s">
        <v>475</v>
      </c>
      <c r="Y587" s="149" t="s">
        <v>475</v>
      </c>
      <c r="AB587" s="152">
        <v>0</v>
      </c>
      <c r="AC587" s="152">
        <v>0</v>
      </c>
      <c r="AD587" s="152">
        <v>0</v>
      </c>
      <c r="AE587" s="152">
        <v>0</v>
      </c>
      <c r="AF587" s="152">
        <v>0</v>
      </c>
      <c r="AK587" s="3" t="s">
        <v>475</v>
      </c>
      <c r="AL587" s="3" t="s">
        <v>475</v>
      </c>
      <c r="AM587" s="3" t="s">
        <v>475</v>
      </c>
    </row>
    <row r="588" spans="1:39" x14ac:dyDescent="0.25">
      <c r="A588" s="3">
        <v>20231231</v>
      </c>
      <c r="B588" s="3" t="s">
        <v>1789</v>
      </c>
      <c r="C588" s="3" t="s">
        <v>1790</v>
      </c>
      <c r="D588" s="149">
        <v>9769.39</v>
      </c>
      <c r="E588" s="3" t="s">
        <v>24</v>
      </c>
      <c r="F588" s="3" t="s">
        <v>473</v>
      </c>
      <c r="G588" s="3" t="s">
        <v>474</v>
      </c>
      <c r="H588" s="3">
        <v>0</v>
      </c>
      <c r="I588" s="3" t="s">
        <v>473</v>
      </c>
      <c r="J588" s="3" t="s">
        <v>473</v>
      </c>
      <c r="K588" s="3" t="s">
        <v>23</v>
      </c>
      <c r="L588" s="149" t="s">
        <v>23</v>
      </c>
      <c r="M588" s="3" t="s">
        <v>475</v>
      </c>
      <c r="N588" s="149" t="s">
        <v>475</v>
      </c>
      <c r="O588" s="149" t="s">
        <v>475</v>
      </c>
      <c r="Q588" s="3" t="s">
        <v>475</v>
      </c>
      <c r="V588" s="149" t="s">
        <v>475</v>
      </c>
      <c r="W588" s="149" t="s">
        <v>475</v>
      </c>
      <c r="X588" s="149" t="s">
        <v>475</v>
      </c>
      <c r="Y588" s="149" t="s">
        <v>475</v>
      </c>
      <c r="AB588" s="152">
        <v>0</v>
      </c>
      <c r="AC588" s="152">
        <v>0</v>
      </c>
      <c r="AD588" s="152">
        <v>0</v>
      </c>
      <c r="AE588" s="152">
        <v>0</v>
      </c>
      <c r="AF588" s="152">
        <v>0</v>
      </c>
      <c r="AK588" s="3" t="s">
        <v>475</v>
      </c>
      <c r="AL588" s="3" t="s">
        <v>475</v>
      </c>
      <c r="AM588" s="3" t="s">
        <v>475</v>
      </c>
    </row>
    <row r="589" spans="1:39" x14ac:dyDescent="0.25">
      <c r="A589" s="3">
        <v>20231231</v>
      </c>
      <c r="B589" s="3" t="s">
        <v>1791</v>
      </c>
      <c r="C589" s="3" t="s">
        <v>1792</v>
      </c>
      <c r="D589" s="149">
        <v>896930.19000000006</v>
      </c>
      <c r="E589" s="3" t="s">
        <v>24</v>
      </c>
      <c r="F589" s="3" t="s">
        <v>473</v>
      </c>
      <c r="G589" s="3" t="s">
        <v>474</v>
      </c>
      <c r="H589" s="3">
        <v>0</v>
      </c>
      <c r="I589" s="3" t="s">
        <v>473</v>
      </c>
      <c r="J589" s="3" t="s">
        <v>473</v>
      </c>
      <c r="K589" s="3" t="s">
        <v>23</v>
      </c>
      <c r="L589" s="149" t="s">
        <v>23</v>
      </c>
      <c r="M589" s="3" t="s">
        <v>475</v>
      </c>
      <c r="N589" s="149" t="s">
        <v>475</v>
      </c>
      <c r="O589" s="149" t="s">
        <v>475</v>
      </c>
      <c r="Q589" s="3" t="s">
        <v>475</v>
      </c>
      <c r="V589" s="149" t="s">
        <v>475</v>
      </c>
      <c r="W589" s="149" t="s">
        <v>475</v>
      </c>
      <c r="X589" s="149" t="s">
        <v>475</v>
      </c>
      <c r="Y589" s="149" t="s">
        <v>475</v>
      </c>
      <c r="AB589" s="152">
        <v>0</v>
      </c>
      <c r="AC589" s="152">
        <v>0</v>
      </c>
      <c r="AD589" s="152">
        <v>0</v>
      </c>
      <c r="AE589" s="152">
        <v>0</v>
      </c>
      <c r="AF589" s="152">
        <v>0</v>
      </c>
      <c r="AK589" s="3" t="s">
        <v>475</v>
      </c>
      <c r="AL589" s="3" t="s">
        <v>475</v>
      </c>
      <c r="AM589" s="3" t="s">
        <v>475</v>
      </c>
    </row>
    <row r="590" spans="1:39" x14ac:dyDescent="0.25">
      <c r="A590" s="3">
        <v>20231231</v>
      </c>
      <c r="B590" s="3" t="s">
        <v>1793</v>
      </c>
      <c r="C590" s="3" t="s">
        <v>1794</v>
      </c>
      <c r="D590" s="149">
        <v>4970.83</v>
      </c>
      <c r="E590" s="3" t="s">
        <v>24</v>
      </c>
      <c r="F590" s="3" t="s">
        <v>473</v>
      </c>
      <c r="G590" s="3" t="s">
        <v>474</v>
      </c>
      <c r="H590" s="3">
        <v>0</v>
      </c>
      <c r="I590" s="3" t="s">
        <v>473</v>
      </c>
      <c r="J590" s="3" t="s">
        <v>473</v>
      </c>
      <c r="K590" s="3" t="s">
        <v>23</v>
      </c>
      <c r="L590" s="149" t="s">
        <v>23</v>
      </c>
      <c r="M590" s="3" t="s">
        <v>475</v>
      </c>
      <c r="N590" s="149" t="s">
        <v>475</v>
      </c>
      <c r="O590" s="149" t="s">
        <v>475</v>
      </c>
      <c r="Q590" s="3" t="s">
        <v>475</v>
      </c>
      <c r="V590" s="149" t="s">
        <v>475</v>
      </c>
      <c r="W590" s="149" t="s">
        <v>475</v>
      </c>
      <c r="X590" s="149" t="s">
        <v>475</v>
      </c>
      <c r="Y590" s="149" t="s">
        <v>475</v>
      </c>
      <c r="AB590" s="152">
        <v>0</v>
      </c>
      <c r="AC590" s="152">
        <v>0</v>
      </c>
      <c r="AD590" s="152">
        <v>0</v>
      </c>
      <c r="AE590" s="152">
        <v>0</v>
      </c>
      <c r="AF590" s="152">
        <v>0</v>
      </c>
      <c r="AK590" s="3" t="s">
        <v>475</v>
      </c>
      <c r="AL590" s="3" t="s">
        <v>475</v>
      </c>
      <c r="AM590" s="3" t="s">
        <v>475</v>
      </c>
    </row>
    <row r="591" spans="1:39" x14ac:dyDescent="0.25">
      <c r="A591" s="3">
        <v>20231231</v>
      </c>
      <c r="B591" s="3" t="s">
        <v>1795</v>
      </c>
      <c r="C591" s="3" t="s">
        <v>1796</v>
      </c>
      <c r="D591" s="149">
        <v>2809090.24</v>
      </c>
      <c r="E591" s="3" t="s">
        <v>23</v>
      </c>
      <c r="F591" s="3" t="s">
        <v>500</v>
      </c>
      <c r="G591" s="3" t="s">
        <v>504</v>
      </c>
      <c r="H591" s="3">
        <v>1</v>
      </c>
      <c r="I591" s="3" t="s">
        <v>500</v>
      </c>
      <c r="J591" s="3">
        <v>0</v>
      </c>
      <c r="K591" s="3" t="s">
        <v>24</v>
      </c>
      <c r="L591" s="149" t="s">
        <v>23</v>
      </c>
      <c r="M591" s="3" t="s">
        <v>475</v>
      </c>
      <c r="N591" s="149" t="s">
        <v>475</v>
      </c>
      <c r="O591" s="149" t="s">
        <v>475</v>
      </c>
      <c r="Q591" s="3" t="s">
        <v>475</v>
      </c>
      <c r="V591" s="149" t="s">
        <v>475</v>
      </c>
      <c r="W591" s="149" t="s">
        <v>475</v>
      </c>
      <c r="X591" s="149" t="s">
        <v>475</v>
      </c>
      <c r="Y591" s="149" t="s">
        <v>475</v>
      </c>
      <c r="AB591" s="152">
        <v>0</v>
      </c>
      <c r="AC591" s="152">
        <v>0</v>
      </c>
      <c r="AD591" s="152">
        <v>0</v>
      </c>
      <c r="AE591" s="152">
        <v>0</v>
      </c>
      <c r="AF591" s="152">
        <v>0</v>
      </c>
      <c r="AK591" s="3" t="s">
        <v>475</v>
      </c>
      <c r="AL591" s="3" t="s">
        <v>475</v>
      </c>
      <c r="AM591" s="3" t="s">
        <v>475</v>
      </c>
    </row>
    <row r="592" spans="1:39" x14ac:dyDescent="0.25">
      <c r="A592" s="3">
        <v>20231231</v>
      </c>
      <c r="B592" s="3" t="s">
        <v>1797</v>
      </c>
      <c r="C592" s="3" t="s">
        <v>1798</v>
      </c>
      <c r="D592" s="149">
        <v>193740.79999999999</v>
      </c>
      <c r="E592" s="3" t="s">
        <v>23</v>
      </c>
      <c r="F592" s="3" t="s">
        <v>500</v>
      </c>
      <c r="G592" s="3" t="s">
        <v>474</v>
      </c>
      <c r="H592" s="3">
        <v>0</v>
      </c>
      <c r="I592" s="3" t="s">
        <v>500</v>
      </c>
      <c r="J592" s="3" t="s">
        <v>483</v>
      </c>
      <c r="K592" s="3" t="s">
        <v>23</v>
      </c>
      <c r="L592" s="149" t="s">
        <v>23</v>
      </c>
      <c r="M592" s="3" t="s">
        <v>475</v>
      </c>
      <c r="N592" s="149" t="s">
        <v>475</v>
      </c>
      <c r="O592" s="149" t="s">
        <v>475</v>
      </c>
      <c r="Q592" s="3" t="s">
        <v>475</v>
      </c>
      <c r="V592" s="149" t="s">
        <v>475</v>
      </c>
      <c r="W592" s="149" t="s">
        <v>475</v>
      </c>
      <c r="X592" s="149" t="s">
        <v>475</v>
      </c>
      <c r="Y592" s="149" t="s">
        <v>475</v>
      </c>
      <c r="AB592" s="152">
        <v>0</v>
      </c>
      <c r="AC592" s="152">
        <v>0</v>
      </c>
      <c r="AD592" s="152">
        <v>0</v>
      </c>
      <c r="AE592" s="152">
        <v>0</v>
      </c>
      <c r="AF592" s="152">
        <v>0</v>
      </c>
      <c r="AK592" s="3" t="s">
        <v>25</v>
      </c>
      <c r="AL592" s="3" t="s">
        <v>1799</v>
      </c>
      <c r="AM592" s="3" t="s">
        <v>475</v>
      </c>
    </row>
    <row r="593" spans="1:39" x14ac:dyDescent="0.25">
      <c r="A593" s="3">
        <v>20231231</v>
      </c>
      <c r="B593" s="3" t="s">
        <v>1800</v>
      </c>
      <c r="C593" s="3" t="s">
        <v>1801</v>
      </c>
      <c r="D593" s="149">
        <v>379882.38</v>
      </c>
      <c r="E593" s="3" t="s">
        <v>24</v>
      </c>
      <c r="F593" s="3" t="s">
        <v>473</v>
      </c>
      <c r="G593" s="3" t="s">
        <v>474</v>
      </c>
      <c r="H593" s="3">
        <v>0</v>
      </c>
      <c r="I593" s="3" t="s">
        <v>473</v>
      </c>
      <c r="J593" s="3" t="s">
        <v>473</v>
      </c>
      <c r="K593" s="3" t="s">
        <v>23</v>
      </c>
      <c r="L593" s="149" t="s">
        <v>23</v>
      </c>
      <c r="M593" s="3" t="s">
        <v>475</v>
      </c>
      <c r="N593" s="149" t="s">
        <v>475</v>
      </c>
      <c r="O593" s="149" t="s">
        <v>475</v>
      </c>
      <c r="Q593" s="3" t="s">
        <v>475</v>
      </c>
      <c r="V593" s="149" t="s">
        <v>475</v>
      </c>
      <c r="W593" s="149" t="s">
        <v>475</v>
      </c>
      <c r="X593" s="149" t="s">
        <v>475</v>
      </c>
      <c r="Y593" s="149" t="s">
        <v>475</v>
      </c>
      <c r="AB593" s="152">
        <v>0</v>
      </c>
      <c r="AC593" s="152">
        <v>0</v>
      </c>
      <c r="AD593" s="152">
        <v>0</v>
      </c>
      <c r="AE593" s="152">
        <v>0</v>
      </c>
      <c r="AF593" s="152">
        <v>0</v>
      </c>
      <c r="AK593" s="3" t="s">
        <v>475</v>
      </c>
      <c r="AL593" s="3" t="s">
        <v>475</v>
      </c>
      <c r="AM593" s="3" t="s">
        <v>475</v>
      </c>
    </row>
    <row r="594" spans="1:39" x14ac:dyDescent="0.25">
      <c r="A594" s="3">
        <v>20231231</v>
      </c>
      <c r="B594" s="3" t="s">
        <v>1802</v>
      </c>
      <c r="C594" s="3" t="s">
        <v>1803</v>
      </c>
      <c r="D594" s="149">
        <v>1096748.0899999999</v>
      </c>
      <c r="E594" s="3" t="s">
        <v>24</v>
      </c>
      <c r="F594" s="3" t="s">
        <v>473</v>
      </c>
      <c r="G594" s="3" t="s">
        <v>474</v>
      </c>
      <c r="H594" s="3">
        <v>0</v>
      </c>
      <c r="I594" s="3" t="s">
        <v>473</v>
      </c>
      <c r="J594" s="3" t="s">
        <v>473</v>
      </c>
      <c r="K594" s="3" t="s">
        <v>23</v>
      </c>
      <c r="L594" s="149" t="s">
        <v>23</v>
      </c>
      <c r="M594" s="3" t="s">
        <v>475</v>
      </c>
      <c r="N594" s="149" t="s">
        <v>475</v>
      </c>
      <c r="O594" s="149" t="s">
        <v>475</v>
      </c>
      <c r="Q594" s="3" t="s">
        <v>475</v>
      </c>
      <c r="V594" s="149" t="s">
        <v>475</v>
      </c>
      <c r="W594" s="149" t="s">
        <v>475</v>
      </c>
      <c r="X594" s="149" t="s">
        <v>475</v>
      </c>
      <c r="Y594" s="149" t="s">
        <v>475</v>
      </c>
      <c r="AB594" s="152">
        <v>0</v>
      </c>
      <c r="AC594" s="152">
        <v>0</v>
      </c>
      <c r="AD594" s="152">
        <v>0</v>
      </c>
      <c r="AE594" s="152">
        <v>0</v>
      </c>
      <c r="AF594" s="152">
        <v>0</v>
      </c>
      <c r="AK594" s="3" t="s">
        <v>475</v>
      </c>
      <c r="AL594" s="3" t="s">
        <v>475</v>
      </c>
      <c r="AM594" s="3" t="s">
        <v>475</v>
      </c>
    </row>
    <row r="595" spans="1:39" x14ac:dyDescent="0.25">
      <c r="A595" s="3">
        <v>20231231</v>
      </c>
      <c r="B595" s="3" t="s">
        <v>1804</v>
      </c>
      <c r="C595" s="3" t="s">
        <v>1805</v>
      </c>
      <c r="D595" s="149">
        <v>198564.08000000002</v>
      </c>
      <c r="E595" s="3" t="s">
        <v>24</v>
      </c>
      <c r="F595" s="3" t="s">
        <v>473</v>
      </c>
      <c r="G595" s="3" t="s">
        <v>474</v>
      </c>
      <c r="H595" s="3">
        <v>0</v>
      </c>
      <c r="I595" s="3" t="s">
        <v>473</v>
      </c>
      <c r="J595" s="3" t="s">
        <v>473</v>
      </c>
      <c r="K595" s="3" t="s">
        <v>23</v>
      </c>
      <c r="L595" s="149" t="s">
        <v>23</v>
      </c>
      <c r="M595" s="3" t="s">
        <v>475</v>
      </c>
      <c r="N595" s="149" t="s">
        <v>475</v>
      </c>
      <c r="O595" s="149" t="s">
        <v>475</v>
      </c>
      <c r="Q595" s="3" t="s">
        <v>475</v>
      </c>
      <c r="V595" s="149" t="s">
        <v>475</v>
      </c>
      <c r="W595" s="149" t="s">
        <v>475</v>
      </c>
      <c r="X595" s="149" t="s">
        <v>475</v>
      </c>
      <c r="Y595" s="149" t="s">
        <v>475</v>
      </c>
      <c r="AB595" s="152">
        <v>0</v>
      </c>
      <c r="AC595" s="152">
        <v>0</v>
      </c>
      <c r="AD595" s="152">
        <v>0</v>
      </c>
      <c r="AE595" s="152">
        <v>0</v>
      </c>
      <c r="AF595" s="152">
        <v>0</v>
      </c>
      <c r="AK595" s="3" t="s">
        <v>475</v>
      </c>
      <c r="AL595" s="3" t="s">
        <v>475</v>
      </c>
      <c r="AM595" s="3" t="s">
        <v>475</v>
      </c>
    </row>
    <row r="596" spans="1:39" x14ac:dyDescent="0.25">
      <c r="A596" s="3">
        <v>20231231</v>
      </c>
      <c r="B596" s="3" t="s">
        <v>1806</v>
      </c>
      <c r="C596" s="3" t="s">
        <v>1807</v>
      </c>
      <c r="D596" s="149">
        <v>11462.93</v>
      </c>
      <c r="E596" s="3" t="s">
        <v>23</v>
      </c>
      <c r="F596" s="3" t="s">
        <v>500</v>
      </c>
      <c r="G596" s="3" t="s">
        <v>474</v>
      </c>
      <c r="H596" s="3">
        <v>0</v>
      </c>
      <c r="I596" s="3" t="s">
        <v>500</v>
      </c>
      <c r="J596" s="3" t="s">
        <v>483</v>
      </c>
      <c r="K596" s="3" t="s">
        <v>23</v>
      </c>
      <c r="L596" s="149" t="s">
        <v>23</v>
      </c>
      <c r="M596" s="3" t="s">
        <v>475</v>
      </c>
      <c r="N596" s="149" t="s">
        <v>475</v>
      </c>
      <c r="O596" s="149" t="s">
        <v>475</v>
      </c>
      <c r="Q596" s="3" t="s">
        <v>475</v>
      </c>
      <c r="V596" s="149" t="s">
        <v>475</v>
      </c>
      <c r="W596" s="149" t="s">
        <v>475</v>
      </c>
      <c r="X596" s="149" t="s">
        <v>475</v>
      </c>
      <c r="Y596" s="149" t="s">
        <v>475</v>
      </c>
      <c r="AB596" s="152">
        <v>0</v>
      </c>
      <c r="AC596" s="152">
        <v>0</v>
      </c>
      <c r="AD596" s="152">
        <v>0</v>
      </c>
      <c r="AE596" s="152">
        <v>0</v>
      </c>
      <c r="AF596" s="152">
        <v>0</v>
      </c>
      <c r="AK596" s="3" t="s">
        <v>25</v>
      </c>
      <c r="AL596" s="3" t="s">
        <v>1808</v>
      </c>
      <c r="AM596" s="3" t="s">
        <v>475</v>
      </c>
    </row>
    <row r="597" spans="1:39" x14ac:dyDescent="0.25">
      <c r="A597" s="3">
        <v>20231231</v>
      </c>
      <c r="B597" s="3" t="s">
        <v>1809</v>
      </c>
      <c r="C597" s="3" t="s">
        <v>1810</v>
      </c>
      <c r="D597" s="149">
        <v>482559</v>
      </c>
      <c r="E597" s="3" t="s">
        <v>23</v>
      </c>
      <c r="F597" s="3" t="s">
        <v>500</v>
      </c>
      <c r="G597" s="3" t="s">
        <v>504</v>
      </c>
      <c r="H597" s="3">
        <v>1</v>
      </c>
      <c r="I597" s="3" t="s">
        <v>500</v>
      </c>
      <c r="J597" s="3" t="s">
        <v>506</v>
      </c>
      <c r="K597" s="3" t="s">
        <v>24</v>
      </c>
      <c r="L597" s="149" t="s">
        <v>23</v>
      </c>
      <c r="M597" s="3" t="s">
        <v>475</v>
      </c>
      <c r="N597" s="149" t="s">
        <v>475</v>
      </c>
      <c r="O597" s="149" t="s">
        <v>475</v>
      </c>
      <c r="Q597" s="3" t="s">
        <v>475</v>
      </c>
      <c r="V597" s="149" t="s">
        <v>475</v>
      </c>
      <c r="W597" s="149" t="s">
        <v>475</v>
      </c>
      <c r="X597" s="149" t="s">
        <v>475</v>
      </c>
      <c r="Y597" s="149" t="s">
        <v>475</v>
      </c>
      <c r="AB597" s="152">
        <v>0</v>
      </c>
      <c r="AC597" s="152">
        <v>0</v>
      </c>
      <c r="AD597" s="152">
        <v>0</v>
      </c>
      <c r="AE597" s="152">
        <v>0</v>
      </c>
      <c r="AF597" s="152">
        <v>0</v>
      </c>
      <c r="AK597" s="3" t="s">
        <v>22</v>
      </c>
      <c r="AL597" s="3" t="s">
        <v>672</v>
      </c>
      <c r="AM597" s="3" t="s">
        <v>475</v>
      </c>
    </row>
    <row r="598" spans="1:39" x14ac:dyDescent="0.25">
      <c r="A598" s="3">
        <v>20231231</v>
      </c>
      <c r="B598" s="3" t="s">
        <v>1811</v>
      </c>
      <c r="C598" s="3" t="s">
        <v>1812</v>
      </c>
      <c r="D598" s="149">
        <v>1599976.33</v>
      </c>
      <c r="E598" s="3" t="s">
        <v>23</v>
      </c>
      <c r="F598" s="3" t="s">
        <v>500</v>
      </c>
      <c r="G598" s="3" t="s">
        <v>474</v>
      </c>
      <c r="H598" s="3">
        <v>0</v>
      </c>
      <c r="I598" s="3" t="s">
        <v>500</v>
      </c>
      <c r="J598" s="3" t="s">
        <v>483</v>
      </c>
      <c r="K598" s="3" t="s">
        <v>23</v>
      </c>
      <c r="L598" s="149" t="s">
        <v>23</v>
      </c>
      <c r="M598" s="3" t="s">
        <v>475</v>
      </c>
      <c r="N598" s="149" t="s">
        <v>475</v>
      </c>
      <c r="O598" s="149" t="s">
        <v>475</v>
      </c>
      <c r="Q598" s="3" t="s">
        <v>475</v>
      </c>
      <c r="V598" s="149" t="s">
        <v>475</v>
      </c>
      <c r="W598" s="149" t="s">
        <v>475</v>
      </c>
      <c r="X598" s="149" t="s">
        <v>475</v>
      </c>
      <c r="Y598" s="149" t="s">
        <v>475</v>
      </c>
      <c r="AB598" s="152">
        <v>0</v>
      </c>
      <c r="AC598" s="152">
        <v>0</v>
      </c>
      <c r="AD598" s="152">
        <v>0</v>
      </c>
      <c r="AE598" s="152">
        <v>0</v>
      </c>
      <c r="AF598" s="152">
        <v>0</v>
      </c>
      <c r="AK598" s="3" t="s">
        <v>25</v>
      </c>
      <c r="AL598" s="3" t="s">
        <v>1813</v>
      </c>
      <c r="AM598" s="3" t="s">
        <v>475</v>
      </c>
    </row>
    <row r="599" spans="1:39" x14ac:dyDescent="0.25">
      <c r="A599" s="3">
        <v>20231231</v>
      </c>
      <c r="B599" s="3" t="s">
        <v>1814</v>
      </c>
      <c r="C599" s="3" t="s">
        <v>1815</v>
      </c>
      <c r="D599" s="149">
        <v>777450.08000000007</v>
      </c>
      <c r="E599" s="3" t="s">
        <v>23</v>
      </c>
      <c r="F599" s="3" t="s">
        <v>500</v>
      </c>
      <c r="G599" s="3" t="s">
        <v>567</v>
      </c>
      <c r="H599" s="3">
        <v>0</v>
      </c>
      <c r="I599" s="3" t="s">
        <v>500</v>
      </c>
      <c r="J599" s="3">
        <v>0</v>
      </c>
      <c r="K599" s="3" t="s">
        <v>23</v>
      </c>
      <c r="L599" s="149" t="s">
        <v>23</v>
      </c>
      <c r="M599" s="3" t="s">
        <v>475</v>
      </c>
      <c r="N599" s="149" t="s">
        <v>475</v>
      </c>
      <c r="O599" s="149" t="s">
        <v>475</v>
      </c>
      <c r="Q599" s="3" t="s">
        <v>475</v>
      </c>
      <c r="V599" s="149" t="s">
        <v>475</v>
      </c>
      <c r="W599" s="149" t="s">
        <v>475</v>
      </c>
      <c r="X599" s="149" t="s">
        <v>475</v>
      </c>
      <c r="Y599" s="149" t="s">
        <v>475</v>
      </c>
      <c r="AB599" s="152">
        <v>0</v>
      </c>
      <c r="AC599" s="152">
        <v>0</v>
      </c>
      <c r="AD599" s="152">
        <v>0</v>
      </c>
      <c r="AE599" s="152">
        <v>0</v>
      </c>
      <c r="AF599" s="152">
        <v>0</v>
      </c>
      <c r="AK599" s="3" t="s">
        <v>475</v>
      </c>
      <c r="AL599" s="3" t="s">
        <v>475</v>
      </c>
      <c r="AM599" s="3" t="s">
        <v>475</v>
      </c>
    </row>
    <row r="600" spans="1:39" x14ac:dyDescent="0.25">
      <c r="A600" s="3">
        <v>20231231</v>
      </c>
      <c r="B600" s="3" t="s">
        <v>1816</v>
      </c>
      <c r="C600" s="3" t="s">
        <v>1817</v>
      </c>
      <c r="D600" s="149">
        <v>219537.6</v>
      </c>
      <c r="E600" s="3" t="s">
        <v>24</v>
      </c>
      <c r="F600" s="3" t="s">
        <v>473</v>
      </c>
      <c r="G600" s="3" t="s">
        <v>474</v>
      </c>
      <c r="H600" s="3">
        <v>0</v>
      </c>
      <c r="I600" s="3" t="s">
        <v>473</v>
      </c>
      <c r="J600" s="3" t="s">
        <v>473</v>
      </c>
      <c r="K600" s="3" t="s">
        <v>23</v>
      </c>
      <c r="L600" s="149" t="s">
        <v>23</v>
      </c>
      <c r="M600" s="3" t="s">
        <v>475</v>
      </c>
      <c r="N600" s="149" t="s">
        <v>475</v>
      </c>
      <c r="O600" s="149" t="s">
        <v>475</v>
      </c>
      <c r="Q600" s="3" t="s">
        <v>475</v>
      </c>
      <c r="V600" s="149" t="s">
        <v>475</v>
      </c>
      <c r="W600" s="149" t="s">
        <v>475</v>
      </c>
      <c r="X600" s="149" t="s">
        <v>475</v>
      </c>
      <c r="Y600" s="149" t="s">
        <v>475</v>
      </c>
      <c r="AB600" s="152">
        <v>0</v>
      </c>
      <c r="AC600" s="152">
        <v>0</v>
      </c>
      <c r="AD600" s="152">
        <v>0</v>
      </c>
      <c r="AE600" s="152">
        <v>0</v>
      </c>
      <c r="AF600" s="152">
        <v>0</v>
      </c>
      <c r="AK600" s="3" t="s">
        <v>475</v>
      </c>
      <c r="AL600" s="3" t="s">
        <v>475</v>
      </c>
      <c r="AM600" s="3" t="s">
        <v>475</v>
      </c>
    </row>
    <row r="601" spans="1:39" x14ac:dyDescent="0.25">
      <c r="A601" s="3">
        <v>20231231</v>
      </c>
      <c r="B601" s="3" t="s">
        <v>1818</v>
      </c>
      <c r="C601" s="3" t="s">
        <v>1819</v>
      </c>
      <c r="D601" s="149">
        <v>1231123.05</v>
      </c>
      <c r="E601" s="3" t="s">
        <v>24</v>
      </c>
      <c r="F601" s="3" t="s">
        <v>473</v>
      </c>
      <c r="G601" s="3" t="s">
        <v>474</v>
      </c>
      <c r="H601" s="3">
        <v>0</v>
      </c>
      <c r="I601" s="3" t="s">
        <v>473</v>
      </c>
      <c r="J601" s="3" t="s">
        <v>473</v>
      </c>
      <c r="K601" s="3" t="s">
        <v>23</v>
      </c>
      <c r="L601" s="149" t="s">
        <v>23</v>
      </c>
      <c r="M601" s="3" t="s">
        <v>475</v>
      </c>
      <c r="N601" s="149" t="s">
        <v>475</v>
      </c>
      <c r="O601" s="149" t="s">
        <v>475</v>
      </c>
      <c r="Q601" s="3" t="s">
        <v>475</v>
      </c>
      <c r="V601" s="149" t="s">
        <v>475</v>
      </c>
      <c r="W601" s="149" t="s">
        <v>475</v>
      </c>
      <c r="X601" s="149" t="s">
        <v>475</v>
      </c>
      <c r="Y601" s="149" t="s">
        <v>475</v>
      </c>
      <c r="AB601" s="152">
        <v>0</v>
      </c>
      <c r="AC601" s="152">
        <v>0</v>
      </c>
      <c r="AD601" s="152">
        <v>0</v>
      </c>
      <c r="AE601" s="152">
        <v>0</v>
      </c>
      <c r="AF601" s="152">
        <v>0</v>
      </c>
      <c r="AK601" s="3" t="s">
        <v>475</v>
      </c>
      <c r="AL601" s="3" t="s">
        <v>475</v>
      </c>
      <c r="AM601" s="3" t="s">
        <v>475</v>
      </c>
    </row>
    <row r="602" spans="1:39" x14ac:dyDescent="0.25">
      <c r="A602" s="3">
        <v>20231231</v>
      </c>
      <c r="B602" s="3" t="s">
        <v>1820</v>
      </c>
      <c r="C602" s="3" t="s">
        <v>1821</v>
      </c>
      <c r="D602" s="149">
        <v>1275823.78</v>
      </c>
      <c r="E602" s="3" t="s">
        <v>23</v>
      </c>
      <c r="F602" s="3" t="s">
        <v>500</v>
      </c>
      <c r="G602" s="3" t="s">
        <v>504</v>
      </c>
      <c r="H602" s="3">
        <v>1</v>
      </c>
      <c r="I602" s="3" t="s">
        <v>500</v>
      </c>
      <c r="J602" s="3">
        <v>0</v>
      </c>
      <c r="K602" s="3" t="s">
        <v>24</v>
      </c>
      <c r="L602" s="149" t="s">
        <v>23</v>
      </c>
      <c r="M602" s="3" t="s">
        <v>475</v>
      </c>
      <c r="N602" s="149" t="s">
        <v>475</v>
      </c>
      <c r="O602" s="149" t="s">
        <v>475</v>
      </c>
      <c r="Q602" s="3" t="s">
        <v>475</v>
      </c>
      <c r="V602" s="149" t="s">
        <v>475</v>
      </c>
      <c r="W602" s="149" t="s">
        <v>475</v>
      </c>
      <c r="X602" s="149" t="s">
        <v>475</v>
      </c>
      <c r="Y602" s="149" t="s">
        <v>475</v>
      </c>
      <c r="AB602" s="152">
        <v>0</v>
      </c>
      <c r="AC602" s="152">
        <v>0</v>
      </c>
      <c r="AD602" s="152">
        <v>0</v>
      </c>
      <c r="AE602" s="152">
        <v>0</v>
      </c>
      <c r="AF602" s="152">
        <v>0</v>
      </c>
      <c r="AK602" s="3" t="s">
        <v>475</v>
      </c>
      <c r="AL602" s="3" t="s">
        <v>475</v>
      </c>
      <c r="AM602" s="3" t="s">
        <v>475</v>
      </c>
    </row>
    <row r="603" spans="1:39" x14ac:dyDescent="0.25">
      <c r="A603" s="3">
        <v>20231231</v>
      </c>
      <c r="B603" s="3" t="s">
        <v>1822</v>
      </c>
      <c r="C603" s="3" t="s">
        <v>1823</v>
      </c>
      <c r="D603" s="149">
        <v>120092.11</v>
      </c>
      <c r="E603" s="3" t="s">
        <v>23</v>
      </c>
      <c r="F603" s="3" t="s">
        <v>500</v>
      </c>
      <c r="G603" s="3" t="s">
        <v>474</v>
      </c>
      <c r="H603" s="3">
        <v>0</v>
      </c>
      <c r="I603" s="3" t="s">
        <v>500</v>
      </c>
      <c r="J603" s="3" t="s">
        <v>483</v>
      </c>
      <c r="K603" s="3" t="s">
        <v>23</v>
      </c>
      <c r="L603" s="149" t="s">
        <v>23</v>
      </c>
      <c r="M603" s="3" t="s">
        <v>475</v>
      </c>
      <c r="N603" s="149" t="s">
        <v>475</v>
      </c>
      <c r="O603" s="149" t="s">
        <v>475</v>
      </c>
      <c r="Q603" s="3" t="s">
        <v>475</v>
      </c>
      <c r="V603" s="149" t="s">
        <v>475</v>
      </c>
      <c r="W603" s="149" t="s">
        <v>475</v>
      </c>
      <c r="X603" s="149" t="s">
        <v>475</v>
      </c>
      <c r="Y603" s="149" t="s">
        <v>475</v>
      </c>
      <c r="AB603" s="152">
        <v>0</v>
      </c>
      <c r="AC603" s="152">
        <v>0</v>
      </c>
      <c r="AD603" s="152">
        <v>0</v>
      </c>
      <c r="AE603" s="152">
        <v>0</v>
      </c>
      <c r="AF603" s="152">
        <v>0</v>
      </c>
      <c r="AK603" s="3" t="s">
        <v>25</v>
      </c>
      <c r="AL603" s="3" t="s">
        <v>1824</v>
      </c>
      <c r="AM603" s="3" t="s">
        <v>475</v>
      </c>
    </row>
    <row r="604" spans="1:39" x14ac:dyDescent="0.25">
      <c r="A604" s="3">
        <v>20231231</v>
      </c>
      <c r="B604" s="3" t="s">
        <v>1825</v>
      </c>
      <c r="C604" s="3" t="s">
        <v>1826</v>
      </c>
      <c r="D604" s="149">
        <v>199381.79</v>
      </c>
      <c r="E604" s="3" t="s">
        <v>23</v>
      </c>
      <c r="F604" s="3" t="s">
        <v>500</v>
      </c>
      <c r="G604" s="3" t="s">
        <v>567</v>
      </c>
      <c r="H604" s="3">
        <v>0</v>
      </c>
      <c r="I604" s="3" t="s">
        <v>500</v>
      </c>
      <c r="J604" s="3">
        <v>0</v>
      </c>
      <c r="K604" s="3" t="s">
        <v>23</v>
      </c>
      <c r="L604" s="149" t="s">
        <v>23</v>
      </c>
      <c r="M604" s="3" t="s">
        <v>475</v>
      </c>
      <c r="N604" s="149" t="s">
        <v>475</v>
      </c>
      <c r="O604" s="149" t="s">
        <v>475</v>
      </c>
      <c r="Q604" s="3" t="s">
        <v>475</v>
      </c>
      <c r="V604" s="149" t="s">
        <v>475</v>
      </c>
      <c r="W604" s="149" t="s">
        <v>475</v>
      </c>
      <c r="X604" s="149" t="s">
        <v>475</v>
      </c>
      <c r="Y604" s="149" t="s">
        <v>475</v>
      </c>
      <c r="AB604" s="152">
        <v>0</v>
      </c>
      <c r="AC604" s="152">
        <v>0</v>
      </c>
      <c r="AD604" s="152">
        <v>0</v>
      </c>
      <c r="AE604" s="152">
        <v>0</v>
      </c>
      <c r="AF604" s="152">
        <v>0</v>
      </c>
      <c r="AK604" s="3" t="s">
        <v>475</v>
      </c>
      <c r="AL604" s="3" t="s">
        <v>475</v>
      </c>
      <c r="AM604" s="3" t="s">
        <v>475</v>
      </c>
    </row>
    <row r="605" spans="1:39" x14ac:dyDescent="0.25">
      <c r="A605" s="3">
        <v>20231231</v>
      </c>
      <c r="B605" s="3" t="s">
        <v>1827</v>
      </c>
      <c r="C605" s="3" t="s">
        <v>1828</v>
      </c>
      <c r="D605" s="149">
        <v>1234050.22</v>
      </c>
      <c r="E605" s="3" t="s">
        <v>24</v>
      </c>
      <c r="F605" s="3" t="s">
        <v>473</v>
      </c>
      <c r="G605" s="3" t="s">
        <v>474</v>
      </c>
      <c r="H605" s="3">
        <v>0</v>
      </c>
      <c r="I605" s="3" t="s">
        <v>473</v>
      </c>
      <c r="J605" s="3" t="s">
        <v>473</v>
      </c>
      <c r="K605" s="3" t="s">
        <v>23</v>
      </c>
      <c r="L605" s="149" t="s">
        <v>23</v>
      </c>
      <c r="M605" s="3" t="s">
        <v>475</v>
      </c>
      <c r="N605" s="149" t="s">
        <v>475</v>
      </c>
      <c r="O605" s="149" t="s">
        <v>475</v>
      </c>
      <c r="Q605" s="3" t="s">
        <v>475</v>
      </c>
      <c r="V605" s="149" t="s">
        <v>475</v>
      </c>
      <c r="W605" s="149" t="s">
        <v>475</v>
      </c>
      <c r="X605" s="149" t="s">
        <v>475</v>
      </c>
      <c r="Y605" s="149" t="s">
        <v>475</v>
      </c>
      <c r="AB605" s="152">
        <v>0</v>
      </c>
      <c r="AC605" s="152">
        <v>0</v>
      </c>
      <c r="AD605" s="152">
        <v>0</v>
      </c>
      <c r="AE605" s="152">
        <v>0</v>
      </c>
      <c r="AF605" s="152">
        <v>0</v>
      </c>
      <c r="AK605" s="3" t="s">
        <v>475</v>
      </c>
      <c r="AL605" s="3" t="s">
        <v>475</v>
      </c>
      <c r="AM605" s="3" t="s">
        <v>475</v>
      </c>
    </row>
    <row r="606" spans="1:39" x14ac:dyDescent="0.25">
      <c r="A606" s="3">
        <v>20231231</v>
      </c>
      <c r="B606" s="3" t="s">
        <v>1829</v>
      </c>
      <c r="C606" s="3" t="s">
        <v>1830</v>
      </c>
      <c r="D606" s="149">
        <v>74523.95</v>
      </c>
      <c r="E606" s="3" t="s">
        <v>24</v>
      </c>
      <c r="F606" s="3" t="s">
        <v>473</v>
      </c>
      <c r="G606" s="3" t="s">
        <v>474</v>
      </c>
      <c r="H606" s="3">
        <v>0</v>
      </c>
      <c r="I606" s="3" t="s">
        <v>473</v>
      </c>
      <c r="J606" s="3" t="s">
        <v>473</v>
      </c>
      <c r="K606" s="3" t="s">
        <v>23</v>
      </c>
      <c r="L606" s="149" t="s">
        <v>23</v>
      </c>
      <c r="M606" s="3" t="s">
        <v>475</v>
      </c>
      <c r="N606" s="149" t="s">
        <v>475</v>
      </c>
      <c r="O606" s="149" t="s">
        <v>475</v>
      </c>
      <c r="Q606" s="3" t="s">
        <v>475</v>
      </c>
      <c r="V606" s="149" t="s">
        <v>475</v>
      </c>
      <c r="W606" s="149" t="s">
        <v>475</v>
      </c>
      <c r="X606" s="149" t="s">
        <v>475</v>
      </c>
      <c r="Y606" s="149" t="s">
        <v>475</v>
      </c>
      <c r="AB606" s="152">
        <v>0</v>
      </c>
      <c r="AC606" s="152">
        <v>0</v>
      </c>
      <c r="AD606" s="152">
        <v>0</v>
      </c>
      <c r="AE606" s="152">
        <v>0</v>
      </c>
      <c r="AF606" s="152">
        <v>0</v>
      </c>
      <c r="AK606" s="3" t="s">
        <v>475</v>
      </c>
      <c r="AL606" s="3" t="s">
        <v>475</v>
      </c>
      <c r="AM606" s="3" t="s">
        <v>475</v>
      </c>
    </row>
    <row r="607" spans="1:39" x14ac:dyDescent="0.25">
      <c r="A607" s="3">
        <v>20231231</v>
      </c>
      <c r="B607" s="3" t="s">
        <v>1831</v>
      </c>
      <c r="C607" s="3" t="s">
        <v>1832</v>
      </c>
      <c r="D607" s="149">
        <v>83429.19</v>
      </c>
      <c r="E607" s="3" t="s">
        <v>24</v>
      </c>
      <c r="F607" s="3" t="s">
        <v>473</v>
      </c>
      <c r="G607" s="3" t="s">
        <v>474</v>
      </c>
      <c r="H607" s="3">
        <v>0</v>
      </c>
      <c r="I607" s="3" t="s">
        <v>473</v>
      </c>
      <c r="J607" s="3" t="s">
        <v>473</v>
      </c>
      <c r="K607" s="3" t="s">
        <v>23</v>
      </c>
      <c r="L607" s="149" t="s">
        <v>23</v>
      </c>
      <c r="M607" s="3" t="s">
        <v>475</v>
      </c>
      <c r="N607" s="149" t="s">
        <v>475</v>
      </c>
      <c r="O607" s="149" t="s">
        <v>475</v>
      </c>
      <c r="Q607" s="3" t="s">
        <v>475</v>
      </c>
      <c r="V607" s="149" t="s">
        <v>475</v>
      </c>
      <c r="W607" s="149" t="s">
        <v>475</v>
      </c>
      <c r="X607" s="149" t="s">
        <v>475</v>
      </c>
      <c r="Y607" s="149" t="s">
        <v>475</v>
      </c>
      <c r="AB607" s="152">
        <v>0</v>
      </c>
      <c r="AC607" s="152">
        <v>0</v>
      </c>
      <c r="AD607" s="152">
        <v>0</v>
      </c>
      <c r="AE607" s="152">
        <v>0</v>
      </c>
      <c r="AF607" s="152">
        <v>0</v>
      </c>
      <c r="AK607" s="3" t="s">
        <v>475</v>
      </c>
      <c r="AL607" s="3" t="s">
        <v>475</v>
      </c>
      <c r="AM607" s="3" t="s">
        <v>475</v>
      </c>
    </row>
    <row r="608" spans="1:39" x14ac:dyDescent="0.25">
      <c r="A608" s="3">
        <v>20231231</v>
      </c>
      <c r="B608" s="3" t="s">
        <v>1833</v>
      </c>
      <c r="C608" s="3" t="s">
        <v>1834</v>
      </c>
      <c r="D608" s="149">
        <v>409606.99000000005</v>
      </c>
      <c r="E608" s="3" t="s">
        <v>24</v>
      </c>
      <c r="F608" s="3" t="s">
        <v>473</v>
      </c>
      <c r="G608" s="3" t="s">
        <v>474</v>
      </c>
      <c r="H608" s="3">
        <v>0</v>
      </c>
      <c r="I608" s="3" t="s">
        <v>473</v>
      </c>
      <c r="J608" s="3" t="s">
        <v>473</v>
      </c>
      <c r="K608" s="3" t="s">
        <v>23</v>
      </c>
      <c r="L608" s="149" t="s">
        <v>23</v>
      </c>
      <c r="M608" s="3" t="s">
        <v>475</v>
      </c>
      <c r="N608" s="149" t="s">
        <v>475</v>
      </c>
      <c r="O608" s="149" t="s">
        <v>475</v>
      </c>
      <c r="Q608" s="3" t="s">
        <v>475</v>
      </c>
      <c r="V608" s="149" t="s">
        <v>475</v>
      </c>
      <c r="W608" s="149" t="s">
        <v>475</v>
      </c>
      <c r="X608" s="149" t="s">
        <v>475</v>
      </c>
      <c r="Y608" s="149" t="s">
        <v>475</v>
      </c>
      <c r="AB608" s="152">
        <v>0</v>
      </c>
      <c r="AC608" s="152">
        <v>0</v>
      </c>
      <c r="AD608" s="152">
        <v>0</v>
      </c>
      <c r="AE608" s="152">
        <v>0</v>
      </c>
      <c r="AF608" s="152">
        <v>0</v>
      </c>
      <c r="AK608" s="3" t="s">
        <v>475</v>
      </c>
      <c r="AL608" s="3" t="s">
        <v>475</v>
      </c>
      <c r="AM608" s="3" t="s">
        <v>475</v>
      </c>
    </row>
    <row r="609" spans="1:39" x14ac:dyDescent="0.25">
      <c r="A609" s="3">
        <v>20231231</v>
      </c>
      <c r="B609" s="3" t="s">
        <v>1835</v>
      </c>
      <c r="C609" s="3" t="s">
        <v>1836</v>
      </c>
      <c r="D609" s="149">
        <v>717558.32</v>
      </c>
      <c r="E609" s="3" t="s">
        <v>23</v>
      </c>
      <c r="F609" s="3" t="s">
        <v>500</v>
      </c>
      <c r="G609" s="3" t="s">
        <v>504</v>
      </c>
      <c r="H609" s="3">
        <v>1</v>
      </c>
      <c r="I609" s="3" t="s">
        <v>500</v>
      </c>
      <c r="J609" s="3">
        <v>0</v>
      </c>
      <c r="K609" s="3" t="s">
        <v>24</v>
      </c>
      <c r="L609" s="149" t="s">
        <v>23</v>
      </c>
      <c r="M609" s="3" t="s">
        <v>475</v>
      </c>
      <c r="N609" s="149" t="s">
        <v>475</v>
      </c>
      <c r="O609" s="149" t="s">
        <v>475</v>
      </c>
      <c r="Q609" s="3" t="s">
        <v>475</v>
      </c>
      <c r="V609" s="149" t="s">
        <v>475</v>
      </c>
      <c r="W609" s="149" t="s">
        <v>475</v>
      </c>
      <c r="X609" s="149" t="s">
        <v>475</v>
      </c>
      <c r="Y609" s="149" t="s">
        <v>475</v>
      </c>
      <c r="AB609" s="152">
        <v>0</v>
      </c>
      <c r="AC609" s="152">
        <v>0</v>
      </c>
      <c r="AD609" s="152">
        <v>0</v>
      </c>
      <c r="AE609" s="152">
        <v>0</v>
      </c>
      <c r="AF609" s="152">
        <v>0</v>
      </c>
      <c r="AK609" s="3" t="s">
        <v>475</v>
      </c>
      <c r="AL609" s="3" t="s">
        <v>475</v>
      </c>
      <c r="AM609" s="3" t="s">
        <v>475</v>
      </c>
    </row>
    <row r="610" spans="1:39" x14ac:dyDescent="0.25">
      <c r="A610" s="3">
        <v>20231231</v>
      </c>
      <c r="B610" s="3" t="s">
        <v>1837</v>
      </c>
      <c r="C610" s="3" t="s">
        <v>1838</v>
      </c>
      <c r="D610" s="149">
        <v>908718.19</v>
      </c>
      <c r="E610" s="3" t="s">
        <v>23</v>
      </c>
      <c r="F610" s="3" t="s">
        <v>500</v>
      </c>
      <c r="G610" s="3" t="s">
        <v>474</v>
      </c>
      <c r="H610" s="3">
        <v>0</v>
      </c>
      <c r="I610" s="3" t="s">
        <v>500</v>
      </c>
      <c r="J610" s="3">
        <v>0</v>
      </c>
      <c r="K610" s="3" t="s">
        <v>23</v>
      </c>
      <c r="L610" s="149" t="s">
        <v>23</v>
      </c>
      <c r="M610" s="3" t="s">
        <v>475</v>
      </c>
      <c r="N610" s="149" t="s">
        <v>475</v>
      </c>
      <c r="O610" s="149" t="s">
        <v>475</v>
      </c>
      <c r="Q610" s="3" t="s">
        <v>475</v>
      </c>
      <c r="V610" s="149" t="s">
        <v>475</v>
      </c>
      <c r="W610" s="149" t="s">
        <v>475</v>
      </c>
      <c r="X610" s="149" t="s">
        <v>475</v>
      </c>
      <c r="Y610" s="149" t="s">
        <v>475</v>
      </c>
      <c r="AB610" s="152">
        <v>0</v>
      </c>
      <c r="AC610" s="152">
        <v>0</v>
      </c>
      <c r="AD610" s="152">
        <v>0</v>
      </c>
      <c r="AE610" s="152">
        <v>0</v>
      </c>
      <c r="AF610" s="152">
        <v>0</v>
      </c>
      <c r="AK610" s="3" t="s">
        <v>475</v>
      </c>
      <c r="AL610" s="3" t="s">
        <v>475</v>
      </c>
      <c r="AM610" s="3" t="s">
        <v>475</v>
      </c>
    </row>
    <row r="611" spans="1:39" x14ac:dyDescent="0.25">
      <c r="A611" s="3">
        <v>20231231</v>
      </c>
      <c r="B611" s="3" t="s">
        <v>1839</v>
      </c>
      <c r="C611" s="3" t="s">
        <v>1840</v>
      </c>
      <c r="D611" s="149">
        <v>197691.84</v>
      </c>
      <c r="E611" s="3" t="s">
        <v>24</v>
      </c>
      <c r="F611" s="3" t="s">
        <v>473</v>
      </c>
      <c r="G611" s="3" t="s">
        <v>474</v>
      </c>
      <c r="H611" s="3">
        <v>0</v>
      </c>
      <c r="I611" s="3" t="s">
        <v>473</v>
      </c>
      <c r="J611" s="3" t="s">
        <v>473</v>
      </c>
      <c r="K611" s="3" t="s">
        <v>23</v>
      </c>
      <c r="L611" s="149" t="s">
        <v>23</v>
      </c>
      <c r="M611" s="3" t="s">
        <v>475</v>
      </c>
      <c r="N611" s="149" t="s">
        <v>475</v>
      </c>
      <c r="O611" s="149" t="s">
        <v>475</v>
      </c>
      <c r="Q611" s="3" t="s">
        <v>475</v>
      </c>
      <c r="V611" s="149" t="s">
        <v>475</v>
      </c>
      <c r="W611" s="149" t="s">
        <v>475</v>
      </c>
      <c r="X611" s="149" t="s">
        <v>475</v>
      </c>
      <c r="Y611" s="149" t="s">
        <v>475</v>
      </c>
      <c r="AB611" s="152">
        <v>0</v>
      </c>
      <c r="AC611" s="152">
        <v>0</v>
      </c>
      <c r="AD611" s="152">
        <v>0</v>
      </c>
      <c r="AE611" s="152">
        <v>0</v>
      </c>
      <c r="AF611" s="152">
        <v>0</v>
      </c>
      <c r="AK611" s="3" t="s">
        <v>475</v>
      </c>
      <c r="AL611" s="3" t="s">
        <v>475</v>
      </c>
      <c r="AM611" s="3" t="s">
        <v>475</v>
      </c>
    </row>
    <row r="612" spans="1:39" x14ac:dyDescent="0.25">
      <c r="A612" s="3">
        <v>20231231</v>
      </c>
      <c r="B612" s="3" t="s">
        <v>1841</v>
      </c>
      <c r="C612" s="3" t="s">
        <v>1842</v>
      </c>
      <c r="D612" s="149">
        <v>54321.86</v>
      </c>
      <c r="E612" s="3" t="s">
        <v>24</v>
      </c>
      <c r="F612" s="3" t="s">
        <v>473</v>
      </c>
      <c r="G612" s="3" t="s">
        <v>474</v>
      </c>
      <c r="H612" s="3">
        <v>0</v>
      </c>
      <c r="I612" s="3" t="s">
        <v>473</v>
      </c>
      <c r="J612" s="3" t="s">
        <v>473</v>
      </c>
      <c r="K612" s="3" t="s">
        <v>23</v>
      </c>
      <c r="L612" s="149" t="s">
        <v>23</v>
      </c>
      <c r="M612" s="3" t="s">
        <v>475</v>
      </c>
      <c r="N612" s="149" t="s">
        <v>475</v>
      </c>
      <c r="O612" s="149" t="s">
        <v>475</v>
      </c>
      <c r="Q612" s="3" t="s">
        <v>475</v>
      </c>
      <c r="V612" s="149" t="s">
        <v>475</v>
      </c>
      <c r="W612" s="149" t="s">
        <v>475</v>
      </c>
      <c r="X612" s="149" t="s">
        <v>475</v>
      </c>
      <c r="Y612" s="149" t="s">
        <v>475</v>
      </c>
      <c r="AB612" s="152">
        <v>0</v>
      </c>
      <c r="AC612" s="152">
        <v>0</v>
      </c>
      <c r="AD612" s="152">
        <v>0</v>
      </c>
      <c r="AE612" s="152">
        <v>0</v>
      </c>
      <c r="AF612" s="152">
        <v>0</v>
      </c>
      <c r="AK612" s="3" t="s">
        <v>475</v>
      </c>
      <c r="AL612" s="3" t="s">
        <v>475</v>
      </c>
      <c r="AM612" s="3" t="s">
        <v>475</v>
      </c>
    </row>
    <row r="613" spans="1:39" x14ac:dyDescent="0.25">
      <c r="A613" s="3">
        <v>20231231</v>
      </c>
      <c r="B613" s="3" t="s">
        <v>1843</v>
      </c>
      <c r="C613" s="3" t="s">
        <v>1844</v>
      </c>
      <c r="D613" s="149">
        <v>80482.98</v>
      </c>
      <c r="E613" s="3" t="s">
        <v>24</v>
      </c>
      <c r="F613" s="3" t="s">
        <v>473</v>
      </c>
      <c r="G613" s="3" t="s">
        <v>474</v>
      </c>
      <c r="H613" s="3">
        <v>0</v>
      </c>
      <c r="I613" s="3" t="s">
        <v>473</v>
      </c>
      <c r="J613" s="3" t="s">
        <v>473</v>
      </c>
      <c r="K613" s="3" t="s">
        <v>23</v>
      </c>
      <c r="L613" s="149" t="s">
        <v>23</v>
      </c>
      <c r="M613" s="3" t="s">
        <v>475</v>
      </c>
      <c r="N613" s="149" t="s">
        <v>475</v>
      </c>
      <c r="O613" s="149" t="s">
        <v>475</v>
      </c>
      <c r="Q613" s="3" t="s">
        <v>475</v>
      </c>
      <c r="V613" s="149" t="s">
        <v>475</v>
      </c>
      <c r="W613" s="149" t="s">
        <v>475</v>
      </c>
      <c r="X613" s="149" t="s">
        <v>475</v>
      </c>
      <c r="Y613" s="149" t="s">
        <v>475</v>
      </c>
      <c r="AB613" s="152">
        <v>0</v>
      </c>
      <c r="AC613" s="152">
        <v>0</v>
      </c>
      <c r="AD613" s="152">
        <v>0</v>
      </c>
      <c r="AE613" s="152">
        <v>0</v>
      </c>
      <c r="AF613" s="152">
        <v>0</v>
      </c>
      <c r="AK613" s="3" t="s">
        <v>475</v>
      </c>
      <c r="AL613" s="3" t="s">
        <v>475</v>
      </c>
      <c r="AM613" s="3" t="s">
        <v>475</v>
      </c>
    </row>
    <row r="614" spans="1:39" x14ac:dyDescent="0.25">
      <c r="A614" s="3">
        <v>20231231</v>
      </c>
      <c r="B614" s="3" t="s">
        <v>1845</v>
      </c>
      <c r="C614" s="3" t="s">
        <v>1846</v>
      </c>
      <c r="D614" s="149">
        <v>23032.05</v>
      </c>
      <c r="E614" s="3" t="s">
        <v>23</v>
      </c>
      <c r="F614" s="3" t="s">
        <v>500</v>
      </c>
      <c r="G614" s="3" t="s">
        <v>474</v>
      </c>
      <c r="H614" s="3">
        <v>0</v>
      </c>
      <c r="I614" s="3" t="s">
        <v>500</v>
      </c>
      <c r="J614" s="3">
        <v>0</v>
      </c>
      <c r="K614" s="3" t="s">
        <v>23</v>
      </c>
      <c r="L614" s="149" t="s">
        <v>23</v>
      </c>
      <c r="M614" s="3" t="s">
        <v>475</v>
      </c>
      <c r="N614" s="149" t="s">
        <v>475</v>
      </c>
      <c r="O614" s="149" t="s">
        <v>475</v>
      </c>
      <c r="Q614" s="3" t="s">
        <v>475</v>
      </c>
      <c r="V614" s="149" t="s">
        <v>475</v>
      </c>
      <c r="W614" s="149" t="s">
        <v>475</v>
      </c>
      <c r="X614" s="149" t="s">
        <v>475</v>
      </c>
      <c r="Y614" s="149" t="s">
        <v>475</v>
      </c>
      <c r="AB614" s="152">
        <v>0</v>
      </c>
      <c r="AC614" s="152">
        <v>0</v>
      </c>
      <c r="AD614" s="152">
        <v>0</v>
      </c>
      <c r="AE614" s="152">
        <v>0</v>
      </c>
      <c r="AF614" s="152">
        <v>0</v>
      </c>
      <c r="AK614" s="3" t="s">
        <v>475</v>
      </c>
      <c r="AL614" s="3" t="s">
        <v>475</v>
      </c>
      <c r="AM614" s="3" t="s">
        <v>475</v>
      </c>
    </row>
    <row r="615" spans="1:39" x14ac:dyDescent="0.25">
      <c r="A615" s="3">
        <v>20231231</v>
      </c>
      <c r="B615" s="3" t="s">
        <v>1847</v>
      </c>
      <c r="C615" s="3" t="s">
        <v>1848</v>
      </c>
      <c r="D615" s="149">
        <v>286856.64</v>
      </c>
      <c r="E615" s="3" t="s">
        <v>24</v>
      </c>
      <c r="F615" s="3" t="s">
        <v>473</v>
      </c>
      <c r="G615" s="3" t="s">
        <v>474</v>
      </c>
      <c r="H615" s="3">
        <v>0</v>
      </c>
      <c r="I615" s="3" t="s">
        <v>473</v>
      </c>
      <c r="J615" s="3" t="s">
        <v>473</v>
      </c>
      <c r="K615" s="3" t="s">
        <v>23</v>
      </c>
      <c r="L615" s="149" t="s">
        <v>23</v>
      </c>
      <c r="M615" s="3" t="s">
        <v>475</v>
      </c>
      <c r="N615" s="149" t="s">
        <v>475</v>
      </c>
      <c r="O615" s="149" t="s">
        <v>475</v>
      </c>
      <c r="Q615" s="3" t="s">
        <v>475</v>
      </c>
      <c r="V615" s="149" t="s">
        <v>475</v>
      </c>
      <c r="W615" s="149" t="s">
        <v>475</v>
      </c>
      <c r="X615" s="149" t="s">
        <v>475</v>
      </c>
      <c r="Y615" s="149" t="s">
        <v>475</v>
      </c>
      <c r="AB615" s="152">
        <v>0</v>
      </c>
      <c r="AC615" s="152">
        <v>0</v>
      </c>
      <c r="AD615" s="152">
        <v>0</v>
      </c>
      <c r="AE615" s="152">
        <v>0</v>
      </c>
      <c r="AF615" s="152">
        <v>0</v>
      </c>
      <c r="AK615" s="3" t="s">
        <v>475</v>
      </c>
      <c r="AL615" s="3" t="s">
        <v>475</v>
      </c>
      <c r="AM615" s="3" t="s">
        <v>475</v>
      </c>
    </row>
    <row r="616" spans="1:39" x14ac:dyDescent="0.25">
      <c r="A616" s="3">
        <v>20231231</v>
      </c>
      <c r="B616" s="3" t="s">
        <v>1849</v>
      </c>
      <c r="C616" s="3" t="s">
        <v>1850</v>
      </c>
      <c r="D616" s="149">
        <v>2638972.7299999995</v>
      </c>
      <c r="E616" s="3" t="s">
        <v>23</v>
      </c>
      <c r="F616" s="3" t="s">
        <v>500</v>
      </c>
      <c r="G616" s="3" t="s">
        <v>504</v>
      </c>
      <c r="H616" s="3">
        <v>1</v>
      </c>
      <c r="I616" s="3" t="s">
        <v>500</v>
      </c>
      <c r="J616" s="3" t="s">
        <v>506</v>
      </c>
      <c r="K616" s="3" t="s">
        <v>24</v>
      </c>
      <c r="L616" s="149" t="s">
        <v>23</v>
      </c>
      <c r="M616" s="3" t="s">
        <v>475</v>
      </c>
      <c r="N616" s="149" t="s">
        <v>475</v>
      </c>
      <c r="O616" s="149" t="s">
        <v>475</v>
      </c>
      <c r="Q616" s="3" t="s">
        <v>475</v>
      </c>
      <c r="V616" s="149" t="s">
        <v>475</v>
      </c>
      <c r="W616" s="149" t="s">
        <v>475</v>
      </c>
      <c r="X616" s="149" t="s">
        <v>475</v>
      </c>
      <c r="Y616" s="149" t="s">
        <v>475</v>
      </c>
      <c r="AB616" s="152">
        <v>0</v>
      </c>
      <c r="AC616" s="152">
        <v>0</v>
      </c>
      <c r="AD616" s="152">
        <v>0</v>
      </c>
      <c r="AE616" s="152">
        <v>0</v>
      </c>
      <c r="AF616" s="152">
        <v>0</v>
      </c>
      <c r="AK616" s="3" t="s">
        <v>22</v>
      </c>
      <c r="AL616" s="3" t="s">
        <v>571</v>
      </c>
      <c r="AM616" s="3" t="s">
        <v>475</v>
      </c>
    </row>
    <row r="617" spans="1:39" x14ac:dyDescent="0.25">
      <c r="A617" s="3">
        <v>20231231</v>
      </c>
      <c r="B617" s="3" t="s">
        <v>1851</v>
      </c>
      <c r="C617" s="3" t="s">
        <v>1852</v>
      </c>
      <c r="D617" s="149">
        <v>38853.54</v>
      </c>
      <c r="E617" s="3" t="s">
        <v>23</v>
      </c>
      <c r="F617" s="3" t="s">
        <v>500</v>
      </c>
      <c r="G617" s="3" t="s">
        <v>474</v>
      </c>
      <c r="H617" s="3">
        <v>0</v>
      </c>
      <c r="I617" s="3" t="s">
        <v>500</v>
      </c>
      <c r="J617" s="3">
        <v>0</v>
      </c>
      <c r="K617" s="3" t="s">
        <v>23</v>
      </c>
      <c r="L617" s="149" t="s">
        <v>23</v>
      </c>
      <c r="M617" s="3" t="s">
        <v>475</v>
      </c>
      <c r="N617" s="149" t="s">
        <v>475</v>
      </c>
      <c r="O617" s="149" t="s">
        <v>475</v>
      </c>
      <c r="Q617" s="3" t="s">
        <v>475</v>
      </c>
      <c r="V617" s="149" t="s">
        <v>475</v>
      </c>
      <c r="W617" s="149" t="s">
        <v>475</v>
      </c>
      <c r="X617" s="149" t="s">
        <v>475</v>
      </c>
      <c r="Y617" s="149" t="s">
        <v>475</v>
      </c>
      <c r="AB617" s="152">
        <v>0</v>
      </c>
      <c r="AC617" s="152">
        <v>0</v>
      </c>
      <c r="AD617" s="152">
        <v>0</v>
      </c>
      <c r="AE617" s="152">
        <v>0</v>
      </c>
      <c r="AF617" s="152">
        <v>0</v>
      </c>
      <c r="AK617" s="3" t="s">
        <v>475</v>
      </c>
      <c r="AL617" s="3" t="s">
        <v>475</v>
      </c>
      <c r="AM617" s="3" t="s">
        <v>475</v>
      </c>
    </row>
    <row r="618" spans="1:39" x14ac:dyDescent="0.25">
      <c r="A618" s="3">
        <v>20231231</v>
      </c>
      <c r="B618" s="3" t="s">
        <v>1853</v>
      </c>
      <c r="C618" s="3" t="s">
        <v>1854</v>
      </c>
      <c r="D618" s="149">
        <v>27741528.239999998</v>
      </c>
      <c r="E618" s="3" t="s">
        <v>24</v>
      </c>
      <c r="F618" s="3" t="s">
        <v>473</v>
      </c>
      <c r="G618" s="3" t="s">
        <v>474</v>
      </c>
      <c r="H618" s="3">
        <v>0</v>
      </c>
      <c r="I618" s="3" t="s">
        <v>473</v>
      </c>
      <c r="J618" s="3" t="s">
        <v>473</v>
      </c>
      <c r="K618" s="3" t="s">
        <v>23</v>
      </c>
      <c r="L618" s="149" t="s">
        <v>23</v>
      </c>
      <c r="M618" s="3" t="s">
        <v>475</v>
      </c>
      <c r="N618" s="149" t="s">
        <v>475</v>
      </c>
      <c r="O618" s="149" t="s">
        <v>475</v>
      </c>
      <c r="Q618" s="3" t="s">
        <v>475</v>
      </c>
      <c r="V618" s="149" t="s">
        <v>475</v>
      </c>
      <c r="W618" s="149" t="s">
        <v>475</v>
      </c>
      <c r="X618" s="149" t="s">
        <v>475</v>
      </c>
      <c r="Y618" s="149" t="s">
        <v>475</v>
      </c>
      <c r="AB618" s="152">
        <v>0</v>
      </c>
      <c r="AC618" s="152">
        <v>0</v>
      </c>
      <c r="AD618" s="152">
        <v>0</v>
      </c>
      <c r="AE618" s="152">
        <v>0</v>
      </c>
      <c r="AF618" s="152">
        <v>0</v>
      </c>
      <c r="AK618" s="3" t="s">
        <v>475</v>
      </c>
      <c r="AL618" s="3" t="s">
        <v>475</v>
      </c>
      <c r="AM618" s="3" t="s">
        <v>475</v>
      </c>
    </row>
    <row r="619" spans="1:39" x14ac:dyDescent="0.25">
      <c r="A619" s="3">
        <v>20231231</v>
      </c>
      <c r="B619" s="3" t="s">
        <v>1855</v>
      </c>
      <c r="C619" s="3" t="s">
        <v>1856</v>
      </c>
      <c r="D619" s="149">
        <v>914712.27</v>
      </c>
      <c r="E619" s="3" t="s">
        <v>23</v>
      </c>
      <c r="F619" s="3" t="s">
        <v>500</v>
      </c>
      <c r="G619" s="3" t="s">
        <v>504</v>
      </c>
      <c r="H619" s="3">
        <v>1</v>
      </c>
      <c r="I619" s="3" t="s">
        <v>500</v>
      </c>
      <c r="J619" s="3" t="s">
        <v>506</v>
      </c>
      <c r="K619" s="3" t="s">
        <v>24</v>
      </c>
      <c r="L619" s="149" t="s">
        <v>23</v>
      </c>
      <c r="M619" s="3" t="s">
        <v>475</v>
      </c>
      <c r="N619" s="149" t="s">
        <v>475</v>
      </c>
      <c r="O619" s="149" t="s">
        <v>475</v>
      </c>
      <c r="Q619" s="3" t="s">
        <v>475</v>
      </c>
      <c r="V619" s="149" t="s">
        <v>475</v>
      </c>
      <c r="W619" s="149" t="s">
        <v>475</v>
      </c>
      <c r="X619" s="149" t="s">
        <v>475</v>
      </c>
      <c r="Y619" s="149" t="s">
        <v>475</v>
      </c>
      <c r="AB619" s="152">
        <v>0</v>
      </c>
      <c r="AC619" s="152">
        <v>0</v>
      </c>
      <c r="AD619" s="152">
        <v>0</v>
      </c>
      <c r="AE619" s="152">
        <v>0</v>
      </c>
      <c r="AF619" s="152">
        <v>0</v>
      </c>
      <c r="AK619" s="3" t="s">
        <v>22</v>
      </c>
      <c r="AL619" s="3">
        <v>0</v>
      </c>
      <c r="AM619" s="3" t="s">
        <v>475</v>
      </c>
    </row>
    <row r="620" spans="1:39" x14ac:dyDescent="0.25">
      <c r="A620" s="3">
        <v>20231231</v>
      </c>
      <c r="B620" s="3" t="s">
        <v>1857</v>
      </c>
      <c r="C620" s="3" t="s">
        <v>1858</v>
      </c>
      <c r="D620" s="149">
        <v>1715107.05</v>
      </c>
      <c r="E620" s="3" t="s">
        <v>23</v>
      </c>
      <c r="F620" s="3" t="s">
        <v>500</v>
      </c>
      <c r="G620" s="3" t="s">
        <v>474</v>
      </c>
      <c r="H620" s="3">
        <v>0</v>
      </c>
      <c r="I620" s="3" t="s">
        <v>500</v>
      </c>
      <c r="J620" s="3">
        <v>0</v>
      </c>
      <c r="K620" s="3" t="s">
        <v>23</v>
      </c>
      <c r="L620" s="149" t="s">
        <v>23</v>
      </c>
      <c r="M620" s="3" t="s">
        <v>475</v>
      </c>
      <c r="N620" s="149" t="s">
        <v>475</v>
      </c>
      <c r="O620" s="149" t="s">
        <v>475</v>
      </c>
      <c r="Q620" s="3" t="s">
        <v>475</v>
      </c>
      <c r="V620" s="149" t="s">
        <v>475</v>
      </c>
      <c r="W620" s="149" t="s">
        <v>475</v>
      </c>
      <c r="X620" s="149" t="s">
        <v>475</v>
      </c>
      <c r="Y620" s="149" t="s">
        <v>475</v>
      </c>
      <c r="AB620" s="152">
        <v>0</v>
      </c>
      <c r="AC620" s="152">
        <v>0</v>
      </c>
      <c r="AD620" s="152">
        <v>0</v>
      </c>
      <c r="AE620" s="152">
        <v>0</v>
      </c>
      <c r="AF620" s="152">
        <v>0</v>
      </c>
      <c r="AK620" s="3" t="s">
        <v>475</v>
      </c>
      <c r="AL620" s="3" t="s">
        <v>475</v>
      </c>
      <c r="AM620" s="3" t="s">
        <v>475</v>
      </c>
    </row>
    <row r="621" spans="1:39" x14ac:dyDescent="0.25">
      <c r="A621" s="3">
        <v>20231231</v>
      </c>
      <c r="B621" s="3" t="s">
        <v>1859</v>
      </c>
      <c r="C621" s="3" t="s">
        <v>1860</v>
      </c>
      <c r="D621" s="149">
        <v>428835.1</v>
      </c>
      <c r="E621" s="3" t="s">
        <v>23</v>
      </c>
      <c r="F621" s="3" t="s">
        <v>500</v>
      </c>
      <c r="G621" s="3" t="s">
        <v>504</v>
      </c>
      <c r="H621" s="3">
        <v>1</v>
      </c>
      <c r="I621" s="3" t="s">
        <v>500</v>
      </c>
      <c r="J621" s="3">
        <v>0</v>
      </c>
      <c r="K621" s="3" t="s">
        <v>24</v>
      </c>
      <c r="L621" s="149" t="s">
        <v>23</v>
      </c>
      <c r="M621" s="3" t="s">
        <v>475</v>
      </c>
      <c r="N621" s="149" t="s">
        <v>475</v>
      </c>
      <c r="O621" s="149" t="s">
        <v>475</v>
      </c>
      <c r="Q621" s="3" t="s">
        <v>475</v>
      </c>
      <c r="V621" s="149" t="s">
        <v>475</v>
      </c>
      <c r="W621" s="149" t="s">
        <v>475</v>
      </c>
      <c r="X621" s="149" t="s">
        <v>475</v>
      </c>
      <c r="Y621" s="149" t="s">
        <v>475</v>
      </c>
      <c r="AB621" s="152">
        <v>0</v>
      </c>
      <c r="AC621" s="152">
        <v>0</v>
      </c>
      <c r="AD621" s="152">
        <v>0</v>
      </c>
      <c r="AE621" s="152">
        <v>0</v>
      </c>
      <c r="AF621" s="152">
        <v>0</v>
      </c>
      <c r="AK621" s="3" t="s">
        <v>475</v>
      </c>
      <c r="AL621" s="3" t="s">
        <v>475</v>
      </c>
      <c r="AM621" s="3" t="s">
        <v>475</v>
      </c>
    </row>
    <row r="622" spans="1:39" x14ac:dyDescent="0.25">
      <c r="A622" s="3">
        <v>20231231</v>
      </c>
      <c r="B622" s="3" t="s">
        <v>1861</v>
      </c>
      <c r="C622" s="3" t="s">
        <v>1862</v>
      </c>
      <c r="D622" s="149">
        <v>661304.77</v>
      </c>
      <c r="E622" s="3" t="s">
        <v>23</v>
      </c>
      <c r="F622" s="3" t="s">
        <v>500</v>
      </c>
      <c r="G622" s="3" t="s">
        <v>474</v>
      </c>
      <c r="H622" s="3">
        <v>0</v>
      </c>
      <c r="I622" s="3" t="s">
        <v>500</v>
      </c>
      <c r="J622" s="3">
        <v>0</v>
      </c>
      <c r="K622" s="3" t="s">
        <v>23</v>
      </c>
      <c r="L622" s="149" t="s">
        <v>23</v>
      </c>
      <c r="M622" s="3" t="s">
        <v>475</v>
      </c>
      <c r="N622" s="149" t="s">
        <v>475</v>
      </c>
      <c r="O622" s="149" t="s">
        <v>475</v>
      </c>
      <c r="Q622" s="3" t="s">
        <v>475</v>
      </c>
      <c r="V622" s="149" t="s">
        <v>475</v>
      </c>
      <c r="W622" s="149" t="s">
        <v>475</v>
      </c>
      <c r="X622" s="149" t="s">
        <v>475</v>
      </c>
      <c r="Y622" s="149" t="s">
        <v>475</v>
      </c>
      <c r="AB622" s="152">
        <v>0</v>
      </c>
      <c r="AC622" s="152">
        <v>0</v>
      </c>
      <c r="AD622" s="152">
        <v>0</v>
      </c>
      <c r="AE622" s="152">
        <v>0</v>
      </c>
      <c r="AF622" s="152">
        <v>0</v>
      </c>
      <c r="AK622" s="3" t="s">
        <v>475</v>
      </c>
      <c r="AL622" s="3" t="s">
        <v>475</v>
      </c>
      <c r="AM622" s="3" t="s">
        <v>475</v>
      </c>
    </row>
    <row r="623" spans="1:39" x14ac:dyDescent="0.25">
      <c r="A623" s="3">
        <v>20231231</v>
      </c>
      <c r="B623" s="3" t="s">
        <v>1863</v>
      </c>
      <c r="C623" s="3" t="s">
        <v>1864</v>
      </c>
      <c r="D623" s="149">
        <v>292011.44</v>
      </c>
      <c r="E623" s="3" t="s">
        <v>24</v>
      </c>
      <c r="F623" s="3" t="s">
        <v>473</v>
      </c>
      <c r="G623" s="3" t="s">
        <v>474</v>
      </c>
      <c r="H623" s="3">
        <v>0</v>
      </c>
      <c r="I623" s="3" t="s">
        <v>473</v>
      </c>
      <c r="J623" s="3" t="s">
        <v>473</v>
      </c>
      <c r="K623" s="3" t="s">
        <v>23</v>
      </c>
      <c r="L623" s="149" t="s">
        <v>23</v>
      </c>
      <c r="M623" s="3" t="s">
        <v>475</v>
      </c>
      <c r="N623" s="149" t="s">
        <v>475</v>
      </c>
      <c r="O623" s="149" t="s">
        <v>475</v>
      </c>
      <c r="Q623" s="3" t="s">
        <v>475</v>
      </c>
      <c r="V623" s="149" t="s">
        <v>475</v>
      </c>
      <c r="W623" s="149" t="s">
        <v>475</v>
      </c>
      <c r="X623" s="149" t="s">
        <v>475</v>
      </c>
      <c r="Y623" s="149" t="s">
        <v>475</v>
      </c>
      <c r="AB623" s="152">
        <v>0</v>
      </c>
      <c r="AC623" s="152">
        <v>0</v>
      </c>
      <c r="AD623" s="152">
        <v>0</v>
      </c>
      <c r="AE623" s="152">
        <v>0</v>
      </c>
      <c r="AF623" s="152">
        <v>0</v>
      </c>
      <c r="AK623" s="3" t="s">
        <v>475</v>
      </c>
      <c r="AL623" s="3" t="s">
        <v>475</v>
      </c>
      <c r="AM623" s="3" t="s">
        <v>475</v>
      </c>
    </row>
    <row r="624" spans="1:39" x14ac:dyDescent="0.25">
      <c r="A624" s="3">
        <v>20231231</v>
      </c>
      <c r="B624" s="3" t="s">
        <v>1865</v>
      </c>
      <c r="C624" s="3" t="s">
        <v>1866</v>
      </c>
      <c r="D624" s="149">
        <v>143365.43</v>
      </c>
      <c r="E624" s="3" t="s">
        <v>24</v>
      </c>
      <c r="F624" s="3" t="s">
        <v>473</v>
      </c>
      <c r="G624" s="3" t="s">
        <v>474</v>
      </c>
      <c r="H624" s="3">
        <v>0</v>
      </c>
      <c r="I624" s="3" t="s">
        <v>473</v>
      </c>
      <c r="J624" s="3" t="s">
        <v>473</v>
      </c>
      <c r="K624" s="3" t="s">
        <v>23</v>
      </c>
      <c r="L624" s="149" t="s">
        <v>23</v>
      </c>
      <c r="M624" s="157" t="s">
        <v>487</v>
      </c>
      <c r="N624" s="149" t="s">
        <v>475</v>
      </c>
      <c r="O624" s="153">
        <v>1</v>
      </c>
      <c r="Q624" s="3" t="s">
        <v>475</v>
      </c>
      <c r="S624" s="157">
        <v>1</v>
      </c>
      <c r="V624" s="149" t="s">
        <v>475</v>
      </c>
      <c r="W624" s="149" t="s">
        <v>475</v>
      </c>
      <c r="X624" s="149" t="s">
        <v>475</v>
      </c>
      <c r="Y624" s="149" t="s">
        <v>475</v>
      </c>
      <c r="AB624" s="152">
        <v>143365.43</v>
      </c>
      <c r="AC624" s="152">
        <v>0</v>
      </c>
      <c r="AD624" s="152">
        <v>0</v>
      </c>
      <c r="AE624" s="152">
        <v>0</v>
      </c>
      <c r="AF624" s="152">
        <v>0</v>
      </c>
      <c r="AK624" s="3" t="s">
        <v>475</v>
      </c>
      <c r="AL624" s="3" t="s">
        <v>475</v>
      </c>
      <c r="AM624" s="3" t="s">
        <v>475</v>
      </c>
    </row>
    <row r="625" spans="1:39" x14ac:dyDescent="0.25">
      <c r="A625" s="3">
        <v>20231231</v>
      </c>
      <c r="B625" s="3" t="s">
        <v>1867</v>
      </c>
      <c r="C625" s="3" t="s">
        <v>1868</v>
      </c>
      <c r="D625" s="149">
        <v>466079.95999999996</v>
      </c>
      <c r="E625" s="3" t="s">
        <v>24</v>
      </c>
      <c r="F625" s="3" t="s">
        <v>473</v>
      </c>
      <c r="G625" s="3" t="s">
        <v>474</v>
      </c>
      <c r="H625" s="3">
        <v>0</v>
      </c>
      <c r="I625" s="3" t="s">
        <v>473</v>
      </c>
      <c r="J625" s="3" t="s">
        <v>473</v>
      </c>
      <c r="K625" s="3" t="s">
        <v>23</v>
      </c>
      <c r="L625" s="149" t="s">
        <v>23</v>
      </c>
      <c r="M625" s="3" t="s">
        <v>475</v>
      </c>
      <c r="N625" s="149" t="s">
        <v>475</v>
      </c>
      <c r="O625" s="149" t="s">
        <v>475</v>
      </c>
      <c r="Q625" s="3" t="s">
        <v>475</v>
      </c>
      <c r="V625" s="149" t="s">
        <v>475</v>
      </c>
      <c r="W625" s="149" t="s">
        <v>475</v>
      </c>
      <c r="X625" s="149" t="s">
        <v>475</v>
      </c>
      <c r="Y625" s="149" t="s">
        <v>475</v>
      </c>
      <c r="AB625" s="152">
        <v>0</v>
      </c>
      <c r="AC625" s="152">
        <v>0</v>
      </c>
      <c r="AD625" s="152">
        <v>0</v>
      </c>
      <c r="AE625" s="152">
        <v>0</v>
      </c>
      <c r="AF625" s="152">
        <v>0</v>
      </c>
      <c r="AK625" s="3" t="s">
        <v>475</v>
      </c>
      <c r="AL625" s="3" t="s">
        <v>475</v>
      </c>
      <c r="AM625" s="3" t="s">
        <v>475</v>
      </c>
    </row>
    <row r="626" spans="1:39" x14ac:dyDescent="0.25">
      <c r="A626" s="3">
        <v>20231231</v>
      </c>
      <c r="B626" s="3" t="s">
        <v>1869</v>
      </c>
      <c r="C626" s="3" t="s">
        <v>1870</v>
      </c>
      <c r="D626" s="149">
        <v>167959.92</v>
      </c>
      <c r="E626" s="3" t="s">
        <v>24</v>
      </c>
      <c r="F626" s="3" t="s">
        <v>473</v>
      </c>
      <c r="G626" s="3" t="s">
        <v>474</v>
      </c>
      <c r="H626" s="3">
        <v>0</v>
      </c>
      <c r="I626" s="3" t="s">
        <v>473</v>
      </c>
      <c r="J626" s="3" t="s">
        <v>473</v>
      </c>
      <c r="K626" s="3" t="s">
        <v>23</v>
      </c>
      <c r="L626" s="149" t="s">
        <v>23</v>
      </c>
      <c r="M626" s="3" t="s">
        <v>475</v>
      </c>
      <c r="N626" s="149" t="s">
        <v>475</v>
      </c>
      <c r="O626" s="149" t="s">
        <v>475</v>
      </c>
      <c r="Q626" s="3" t="s">
        <v>475</v>
      </c>
      <c r="V626" s="149" t="s">
        <v>475</v>
      </c>
      <c r="W626" s="149" t="s">
        <v>475</v>
      </c>
      <c r="X626" s="149" t="s">
        <v>475</v>
      </c>
      <c r="Y626" s="149" t="s">
        <v>475</v>
      </c>
      <c r="AB626" s="152">
        <v>0</v>
      </c>
      <c r="AC626" s="152">
        <v>0</v>
      </c>
      <c r="AD626" s="152">
        <v>0</v>
      </c>
      <c r="AE626" s="152">
        <v>0</v>
      </c>
      <c r="AF626" s="152">
        <v>0</v>
      </c>
      <c r="AK626" s="3" t="s">
        <v>475</v>
      </c>
      <c r="AL626" s="3" t="s">
        <v>475</v>
      </c>
      <c r="AM626" s="3" t="s">
        <v>475</v>
      </c>
    </row>
    <row r="627" spans="1:39" x14ac:dyDescent="0.25">
      <c r="A627" s="3">
        <v>20231231</v>
      </c>
      <c r="B627" s="3" t="s">
        <v>1871</v>
      </c>
      <c r="C627" s="3" t="s">
        <v>1872</v>
      </c>
      <c r="D627" s="149">
        <v>15429165.129999999</v>
      </c>
      <c r="E627" s="3" t="s">
        <v>24</v>
      </c>
      <c r="F627" s="3" t="s">
        <v>473</v>
      </c>
      <c r="G627" s="3" t="s">
        <v>474</v>
      </c>
      <c r="H627" s="3">
        <v>0</v>
      </c>
      <c r="I627" s="3" t="s">
        <v>473</v>
      </c>
      <c r="J627" s="3" t="s">
        <v>473</v>
      </c>
      <c r="K627" s="3" t="s">
        <v>23</v>
      </c>
      <c r="L627" s="149" t="s">
        <v>23</v>
      </c>
      <c r="M627" s="3" t="s">
        <v>475</v>
      </c>
      <c r="N627" s="149" t="s">
        <v>475</v>
      </c>
      <c r="O627" s="149" t="s">
        <v>475</v>
      </c>
      <c r="Q627" s="3" t="s">
        <v>475</v>
      </c>
      <c r="V627" s="149" t="s">
        <v>475</v>
      </c>
      <c r="W627" s="149" t="s">
        <v>475</v>
      </c>
      <c r="X627" s="149" t="s">
        <v>475</v>
      </c>
      <c r="Y627" s="149" t="s">
        <v>475</v>
      </c>
      <c r="AB627" s="152">
        <v>0</v>
      </c>
      <c r="AC627" s="152">
        <v>0</v>
      </c>
      <c r="AD627" s="152">
        <v>0</v>
      </c>
      <c r="AE627" s="152">
        <v>0</v>
      </c>
      <c r="AF627" s="152">
        <v>0</v>
      </c>
      <c r="AK627" s="3" t="s">
        <v>475</v>
      </c>
      <c r="AL627" s="3" t="s">
        <v>475</v>
      </c>
      <c r="AM627" s="3" t="s">
        <v>475</v>
      </c>
    </row>
    <row r="628" spans="1:39" x14ac:dyDescent="0.25">
      <c r="A628" s="3">
        <v>20231231</v>
      </c>
      <c r="B628" s="3" t="s">
        <v>1873</v>
      </c>
      <c r="C628" s="3" t="s">
        <v>1874</v>
      </c>
      <c r="D628" s="149">
        <v>2234600.5</v>
      </c>
      <c r="E628" s="3" t="s">
        <v>24</v>
      </c>
      <c r="F628" s="3" t="s">
        <v>473</v>
      </c>
      <c r="G628" s="3" t="s">
        <v>474</v>
      </c>
      <c r="H628" s="3">
        <v>0</v>
      </c>
      <c r="I628" s="3" t="s">
        <v>473</v>
      </c>
      <c r="J628" s="3" t="s">
        <v>473</v>
      </c>
      <c r="K628" s="3" t="s">
        <v>23</v>
      </c>
      <c r="L628" s="149" t="s">
        <v>23</v>
      </c>
      <c r="M628" s="3" t="s">
        <v>475</v>
      </c>
      <c r="N628" s="149" t="s">
        <v>475</v>
      </c>
      <c r="O628" s="149" t="s">
        <v>475</v>
      </c>
      <c r="Q628" s="3" t="s">
        <v>475</v>
      </c>
      <c r="V628" s="149" t="s">
        <v>475</v>
      </c>
      <c r="W628" s="149" t="s">
        <v>475</v>
      </c>
      <c r="X628" s="149" t="s">
        <v>475</v>
      </c>
      <c r="Y628" s="149" t="s">
        <v>475</v>
      </c>
      <c r="AB628" s="152">
        <v>0</v>
      </c>
      <c r="AC628" s="152">
        <v>0</v>
      </c>
      <c r="AD628" s="152">
        <v>0</v>
      </c>
      <c r="AE628" s="152">
        <v>0</v>
      </c>
      <c r="AF628" s="152">
        <v>0</v>
      </c>
      <c r="AK628" s="3" t="s">
        <v>475</v>
      </c>
      <c r="AL628" s="3" t="s">
        <v>475</v>
      </c>
      <c r="AM628" s="3" t="s">
        <v>475</v>
      </c>
    </row>
    <row r="629" spans="1:39" x14ac:dyDescent="0.25">
      <c r="A629" s="3">
        <v>20231231</v>
      </c>
      <c r="B629" s="3" t="s">
        <v>1875</v>
      </c>
      <c r="C629" s="3" t="s">
        <v>1876</v>
      </c>
      <c r="D629" s="149">
        <v>2421304.56</v>
      </c>
      <c r="E629" s="3" t="s">
        <v>24</v>
      </c>
      <c r="F629" s="3" t="s">
        <v>473</v>
      </c>
      <c r="G629" s="3" t="s">
        <v>474</v>
      </c>
      <c r="H629" s="3">
        <v>0</v>
      </c>
      <c r="I629" s="3" t="s">
        <v>473</v>
      </c>
      <c r="J629" s="3" t="s">
        <v>473</v>
      </c>
      <c r="K629" s="3" t="s">
        <v>23</v>
      </c>
      <c r="L629" s="149" t="s">
        <v>23</v>
      </c>
      <c r="M629" s="3" t="s">
        <v>475</v>
      </c>
      <c r="N629" s="149" t="s">
        <v>475</v>
      </c>
      <c r="O629" s="149" t="s">
        <v>475</v>
      </c>
      <c r="Q629" s="3" t="s">
        <v>475</v>
      </c>
      <c r="V629" s="149" t="s">
        <v>475</v>
      </c>
      <c r="W629" s="149" t="s">
        <v>475</v>
      </c>
      <c r="X629" s="149" t="s">
        <v>475</v>
      </c>
      <c r="Y629" s="149" t="s">
        <v>475</v>
      </c>
      <c r="AB629" s="152">
        <v>0</v>
      </c>
      <c r="AC629" s="152">
        <v>0</v>
      </c>
      <c r="AD629" s="152">
        <v>0</v>
      </c>
      <c r="AE629" s="152">
        <v>0</v>
      </c>
      <c r="AF629" s="152">
        <v>0</v>
      </c>
      <c r="AK629" s="3" t="s">
        <v>475</v>
      </c>
      <c r="AL629" s="3" t="s">
        <v>475</v>
      </c>
      <c r="AM629" s="3" t="s">
        <v>475</v>
      </c>
    </row>
    <row r="630" spans="1:39" x14ac:dyDescent="0.25">
      <c r="A630" s="3">
        <v>20231231</v>
      </c>
      <c r="B630" s="3" t="s">
        <v>1877</v>
      </c>
      <c r="C630" s="3" t="s">
        <v>1878</v>
      </c>
      <c r="D630" s="149">
        <v>2155497.62</v>
      </c>
      <c r="E630" s="3" t="s">
        <v>23</v>
      </c>
      <c r="F630" s="3" t="s">
        <v>500</v>
      </c>
      <c r="G630" s="3" t="s">
        <v>504</v>
      </c>
      <c r="H630" s="3">
        <v>1</v>
      </c>
      <c r="I630" s="3" t="s">
        <v>500</v>
      </c>
      <c r="J630" s="3">
        <v>0</v>
      </c>
      <c r="K630" s="3" t="s">
        <v>24</v>
      </c>
      <c r="L630" s="149" t="s">
        <v>23</v>
      </c>
      <c r="M630" s="3" t="s">
        <v>475</v>
      </c>
      <c r="N630" s="149" t="s">
        <v>475</v>
      </c>
      <c r="O630" s="149" t="s">
        <v>475</v>
      </c>
      <c r="Q630" s="3" t="s">
        <v>475</v>
      </c>
      <c r="V630" s="149" t="s">
        <v>475</v>
      </c>
      <c r="W630" s="149" t="s">
        <v>475</v>
      </c>
      <c r="X630" s="149" t="s">
        <v>475</v>
      </c>
      <c r="Y630" s="149" t="s">
        <v>475</v>
      </c>
      <c r="AB630" s="152">
        <v>0</v>
      </c>
      <c r="AC630" s="152">
        <v>0</v>
      </c>
      <c r="AD630" s="152">
        <v>0</v>
      </c>
      <c r="AE630" s="152">
        <v>0</v>
      </c>
      <c r="AF630" s="152">
        <v>0</v>
      </c>
      <c r="AK630" s="3" t="s">
        <v>475</v>
      </c>
      <c r="AL630" s="3" t="s">
        <v>475</v>
      </c>
      <c r="AM630" s="3" t="s">
        <v>475</v>
      </c>
    </row>
    <row r="631" spans="1:39" x14ac:dyDescent="0.25">
      <c r="A631" s="3">
        <v>20231231</v>
      </c>
      <c r="B631" s="3" t="s">
        <v>1879</v>
      </c>
      <c r="C631" s="3" t="s">
        <v>1880</v>
      </c>
      <c r="D631" s="149">
        <v>3068295.8899999997</v>
      </c>
      <c r="E631" s="3" t="s">
        <v>24</v>
      </c>
      <c r="F631" s="3" t="s">
        <v>473</v>
      </c>
      <c r="G631" s="3" t="s">
        <v>474</v>
      </c>
      <c r="H631" s="3">
        <v>0</v>
      </c>
      <c r="I631" s="3" t="s">
        <v>473</v>
      </c>
      <c r="J631" s="3" t="s">
        <v>473</v>
      </c>
      <c r="K631" s="3" t="s">
        <v>23</v>
      </c>
      <c r="L631" s="149" t="s">
        <v>23</v>
      </c>
      <c r="M631" s="3" t="s">
        <v>475</v>
      </c>
      <c r="N631" s="149" t="s">
        <v>475</v>
      </c>
      <c r="O631" s="149" t="s">
        <v>475</v>
      </c>
      <c r="Q631" s="3" t="s">
        <v>475</v>
      </c>
      <c r="V631" s="149" t="s">
        <v>475</v>
      </c>
      <c r="W631" s="149" t="s">
        <v>475</v>
      </c>
      <c r="X631" s="149" t="s">
        <v>475</v>
      </c>
      <c r="Y631" s="149" t="s">
        <v>475</v>
      </c>
      <c r="AB631" s="152">
        <v>0</v>
      </c>
      <c r="AC631" s="152">
        <v>0</v>
      </c>
      <c r="AD631" s="152">
        <v>0</v>
      </c>
      <c r="AE631" s="152">
        <v>0</v>
      </c>
      <c r="AF631" s="152">
        <v>0</v>
      </c>
      <c r="AK631" s="3" t="s">
        <v>475</v>
      </c>
      <c r="AL631" s="3" t="s">
        <v>475</v>
      </c>
      <c r="AM631" s="3" t="s">
        <v>475</v>
      </c>
    </row>
    <row r="632" spans="1:39" x14ac:dyDescent="0.25">
      <c r="A632" s="3">
        <v>20231231</v>
      </c>
      <c r="B632" s="3" t="s">
        <v>1881</v>
      </c>
      <c r="C632" s="3" t="s">
        <v>1882</v>
      </c>
      <c r="D632" s="149">
        <v>250380.91</v>
      </c>
      <c r="E632" s="3" t="s">
        <v>24</v>
      </c>
      <c r="F632" s="3" t="s">
        <v>473</v>
      </c>
      <c r="G632" s="3" t="s">
        <v>474</v>
      </c>
      <c r="H632" s="3">
        <v>0</v>
      </c>
      <c r="I632" s="3" t="s">
        <v>473</v>
      </c>
      <c r="J632" s="3" t="s">
        <v>473</v>
      </c>
      <c r="K632" s="3" t="s">
        <v>23</v>
      </c>
      <c r="L632" s="149" t="s">
        <v>23</v>
      </c>
      <c r="M632" s="3" t="s">
        <v>475</v>
      </c>
      <c r="N632" s="149" t="s">
        <v>475</v>
      </c>
      <c r="O632" s="149" t="s">
        <v>475</v>
      </c>
      <c r="Q632" s="3" t="s">
        <v>475</v>
      </c>
      <c r="V632" s="149" t="s">
        <v>475</v>
      </c>
      <c r="W632" s="149" t="s">
        <v>475</v>
      </c>
      <c r="X632" s="149" t="s">
        <v>475</v>
      </c>
      <c r="Y632" s="149" t="s">
        <v>475</v>
      </c>
      <c r="AB632" s="152">
        <v>0</v>
      </c>
      <c r="AC632" s="152">
        <v>0</v>
      </c>
      <c r="AD632" s="152">
        <v>0</v>
      </c>
      <c r="AE632" s="152">
        <v>0</v>
      </c>
      <c r="AF632" s="152">
        <v>0</v>
      </c>
      <c r="AK632" s="3" t="s">
        <v>475</v>
      </c>
      <c r="AL632" s="3" t="s">
        <v>475</v>
      </c>
      <c r="AM632" s="3" t="s">
        <v>475</v>
      </c>
    </row>
    <row r="633" spans="1:39" x14ac:dyDescent="0.25">
      <c r="A633" s="3">
        <v>20231231</v>
      </c>
      <c r="B633" s="3" t="s">
        <v>1883</v>
      </c>
      <c r="C633" s="3" t="s">
        <v>1884</v>
      </c>
      <c r="D633" s="149">
        <v>19871.78</v>
      </c>
      <c r="E633" s="3" t="s">
        <v>23</v>
      </c>
      <c r="F633" s="3" t="s">
        <v>500</v>
      </c>
      <c r="G633" s="3" t="s">
        <v>474</v>
      </c>
      <c r="H633" s="3">
        <v>0</v>
      </c>
      <c r="I633" s="3" t="s">
        <v>500</v>
      </c>
      <c r="J633" s="3">
        <v>0</v>
      </c>
      <c r="K633" s="3" t="s">
        <v>23</v>
      </c>
      <c r="L633" s="149" t="s">
        <v>23</v>
      </c>
      <c r="M633" s="3" t="s">
        <v>475</v>
      </c>
      <c r="N633" s="149" t="s">
        <v>475</v>
      </c>
      <c r="O633" s="149" t="s">
        <v>475</v>
      </c>
      <c r="Q633" s="3" t="s">
        <v>475</v>
      </c>
      <c r="V633" s="149" t="s">
        <v>475</v>
      </c>
      <c r="W633" s="149" t="s">
        <v>475</v>
      </c>
      <c r="X633" s="149" t="s">
        <v>475</v>
      </c>
      <c r="Y633" s="149" t="s">
        <v>475</v>
      </c>
      <c r="AB633" s="152">
        <v>0</v>
      </c>
      <c r="AC633" s="152">
        <v>0</v>
      </c>
      <c r="AD633" s="152">
        <v>0</v>
      </c>
      <c r="AE633" s="152">
        <v>0</v>
      </c>
      <c r="AF633" s="152">
        <v>0</v>
      </c>
      <c r="AK633" s="3" t="s">
        <v>475</v>
      </c>
      <c r="AL633" s="3" t="s">
        <v>475</v>
      </c>
      <c r="AM633" s="3" t="s">
        <v>475</v>
      </c>
    </row>
    <row r="634" spans="1:39" x14ac:dyDescent="0.25">
      <c r="A634" s="3">
        <v>20231231</v>
      </c>
      <c r="B634" s="3" t="s">
        <v>1885</v>
      </c>
      <c r="C634" s="3" t="s">
        <v>1886</v>
      </c>
      <c r="D634" s="149">
        <v>8271796.75</v>
      </c>
      <c r="E634" s="3" t="s">
        <v>23</v>
      </c>
      <c r="F634" s="3" t="s">
        <v>500</v>
      </c>
      <c r="G634" s="3" t="s">
        <v>592</v>
      </c>
      <c r="H634" s="3">
        <v>0</v>
      </c>
      <c r="I634" s="3" t="s">
        <v>500</v>
      </c>
      <c r="J634" s="3">
        <v>0</v>
      </c>
      <c r="K634" s="3" t="s">
        <v>23</v>
      </c>
      <c r="L634" s="149" t="s">
        <v>23</v>
      </c>
      <c r="M634" s="3" t="s">
        <v>475</v>
      </c>
      <c r="N634" s="149" t="s">
        <v>475</v>
      </c>
      <c r="O634" s="149" t="s">
        <v>475</v>
      </c>
      <c r="Q634" s="3" t="s">
        <v>475</v>
      </c>
      <c r="V634" s="149" t="s">
        <v>475</v>
      </c>
      <c r="W634" s="149" t="s">
        <v>475</v>
      </c>
      <c r="X634" s="149" t="s">
        <v>475</v>
      </c>
      <c r="Y634" s="149" t="s">
        <v>475</v>
      </c>
      <c r="AB634" s="152">
        <v>0</v>
      </c>
      <c r="AC634" s="152">
        <v>0</v>
      </c>
      <c r="AD634" s="152">
        <v>0</v>
      </c>
      <c r="AE634" s="152">
        <v>0</v>
      </c>
      <c r="AF634" s="152">
        <v>0</v>
      </c>
      <c r="AK634" s="3" t="s">
        <v>475</v>
      </c>
      <c r="AL634" s="3" t="s">
        <v>475</v>
      </c>
      <c r="AM634" s="3" t="s">
        <v>475</v>
      </c>
    </row>
    <row r="635" spans="1:39" x14ac:dyDescent="0.25">
      <c r="A635" s="3">
        <v>20231231</v>
      </c>
      <c r="B635" s="3" t="s">
        <v>1887</v>
      </c>
      <c r="C635" s="3" t="s">
        <v>1888</v>
      </c>
      <c r="D635" s="149">
        <v>1085398.23</v>
      </c>
      <c r="E635" s="3" t="s">
        <v>23</v>
      </c>
      <c r="F635" s="3" t="s">
        <v>500</v>
      </c>
      <c r="G635" s="3" t="s">
        <v>504</v>
      </c>
      <c r="H635" s="3">
        <v>1</v>
      </c>
      <c r="I635" s="3" t="s">
        <v>500</v>
      </c>
      <c r="J635" s="3" t="s">
        <v>506</v>
      </c>
      <c r="K635" s="3" t="s">
        <v>24</v>
      </c>
      <c r="L635" s="149" t="s">
        <v>23</v>
      </c>
      <c r="M635" s="3" t="s">
        <v>475</v>
      </c>
      <c r="N635" s="149" t="s">
        <v>475</v>
      </c>
      <c r="O635" s="149" t="s">
        <v>475</v>
      </c>
      <c r="Q635" s="3" t="s">
        <v>475</v>
      </c>
      <c r="V635" s="149" t="s">
        <v>475</v>
      </c>
      <c r="W635" s="149" t="s">
        <v>475</v>
      </c>
      <c r="X635" s="149" t="s">
        <v>475</v>
      </c>
      <c r="Y635" s="149" t="s">
        <v>475</v>
      </c>
      <c r="AB635" s="152">
        <v>0</v>
      </c>
      <c r="AC635" s="152">
        <v>0</v>
      </c>
      <c r="AD635" s="152">
        <v>0</v>
      </c>
      <c r="AE635" s="152">
        <v>0</v>
      </c>
      <c r="AF635" s="152">
        <v>0</v>
      </c>
      <c r="AK635" s="3" t="s">
        <v>22</v>
      </c>
      <c r="AL635" s="3" t="s">
        <v>571</v>
      </c>
      <c r="AM635" s="3" t="s">
        <v>475</v>
      </c>
    </row>
    <row r="636" spans="1:39" x14ac:dyDescent="0.25">
      <c r="A636" s="3">
        <v>20231231</v>
      </c>
      <c r="B636" s="3" t="s">
        <v>1889</v>
      </c>
      <c r="C636" s="3" t="s">
        <v>1890</v>
      </c>
      <c r="D636" s="149">
        <v>193731.73</v>
      </c>
      <c r="E636" s="3" t="s">
        <v>24</v>
      </c>
      <c r="F636" s="3" t="s">
        <v>473</v>
      </c>
      <c r="G636" s="3" t="s">
        <v>474</v>
      </c>
      <c r="H636" s="3">
        <v>0</v>
      </c>
      <c r="I636" s="3" t="s">
        <v>473</v>
      </c>
      <c r="J636" s="3" t="s">
        <v>473</v>
      </c>
      <c r="K636" s="3" t="s">
        <v>23</v>
      </c>
      <c r="L636" s="149" t="s">
        <v>23</v>
      </c>
      <c r="M636" s="3" t="s">
        <v>475</v>
      </c>
      <c r="N636" s="149" t="s">
        <v>475</v>
      </c>
      <c r="O636" s="149" t="s">
        <v>475</v>
      </c>
      <c r="Q636" s="3" t="s">
        <v>475</v>
      </c>
      <c r="V636" s="149" t="s">
        <v>475</v>
      </c>
      <c r="W636" s="149" t="s">
        <v>475</v>
      </c>
      <c r="X636" s="149" t="s">
        <v>475</v>
      </c>
      <c r="Y636" s="149" t="s">
        <v>475</v>
      </c>
      <c r="AB636" s="152">
        <v>0</v>
      </c>
      <c r="AC636" s="152">
        <v>0</v>
      </c>
      <c r="AD636" s="152">
        <v>0</v>
      </c>
      <c r="AE636" s="152">
        <v>0</v>
      </c>
      <c r="AF636" s="152">
        <v>0</v>
      </c>
      <c r="AK636" s="3" t="s">
        <v>475</v>
      </c>
      <c r="AL636" s="3" t="s">
        <v>475</v>
      </c>
      <c r="AM636" s="3" t="s">
        <v>475</v>
      </c>
    </row>
    <row r="637" spans="1:39" x14ac:dyDescent="0.25">
      <c r="A637" s="3">
        <v>20231231</v>
      </c>
      <c r="B637" s="3" t="s">
        <v>1891</v>
      </c>
      <c r="C637" s="3" t="s">
        <v>1892</v>
      </c>
      <c r="D637" s="149">
        <v>1897.56</v>
      </c>
      <c r="E637" s="3" t="s">
        <v>24</v>
      </c>
      <c r="F637" s="3" t="s">
        <v>473</v>
      </c>
      <c r="G637" s="3" t="s">
        <v>474</v>
      </c>
      <c r="H637" s="3">
        <v>0</v>
      </c>
      <c r="I637" s="3" t="s">
        <v>473</v>
      </c>
      <c r="J637" s="3" t="s">
        <v>473</v>
      </c>
      <c r="K637" s="3" t="s">
        <v>23</v>
      </c>
      <c r="L637" s="149" t="s">
        <v>23</v>
      </c>
      <c r="M637" s="3" t="s">
        <v>475</v>
      </c>
      <c r="N637" s="149" t="s">
        <v>475</v>
      </c>
      <c r="O637" s="149" t="s">
        <v>475</v>
      </c>
      <c r="Q637" s="3" t="s">
        <v>475</v>
      </c>
      <c r="V637" s="149" t="s">
        <v>475</v>
      </c>
      <c r="W637" s="149" t="s">
        <v>475</v>
      </c>
      <c r="X637" s="149" t="s">
        <v>475</v>
      </c>
      <c r="Y637" s="149" t="s">
        <v>475</v>
      </c>
      <c r="AB637" s="152">
        <v>0</v>
      </c>
      <c r="AC637" s="152">
        <v>0</v>
      </c>
      <c r="AD637" s="152">
        <v>0</v>
      </c>
      <c r="AE637" s="152">
        <v>0</v>
      </c>
      <c r="AF637" s="152">
        <v>0</v>
      </c>
      <c r="AK637" s="3" t="s">
        <v>475</v>
      </c>
      <c r="AL637" s="3" t="s">
        <v>475</v>
      </c>
      <c r="AM637" s="3" t="s">
        <v>475</v>
      </c>
    </row>
    <row r="638" spans="1:39" x14ac:dyDescent="0.25">
      <c r="A638" s="3">
        <v>20231231</v>
      </c>
      <c r="B638" s="3" t="s">
        <v>1893</v>
      </c>
      <c r="C638" s="3" t="s">
        <v>1894</v>
      </c>
      <c r="D638" s="149">
        <v>2404814.4499999997</v>
      </c>
      <c r="E638" s="3" t="s">
        <v>23</v>
      </c>
      <c r="F638" s="3" t="s">
        <v>500</v>
      </c>
      <c r="G638" s="3" t="s">
        <v>504</v>
      </c>
      <c r="H638" s="3">
        <v>1</v>
      </c>
      <c r="I638" s="3" t="s">
        <v>500</v>
      </c>
      <c r="J638" s="3">
        <v>0</v>
      </c>
      <c r="K638" s="3" t="s">
        <v>24</v>
      </c>
      <c r="L638" s="149" t="s">
        <v>23</v>
      </c>
      <c r="M638" s="3" t="s">
        <v>475</v>
      </c>
      <c r="N638" s="149" t="s">
        <v>475</v>
      </c>
      <c r="O638" s="149" t="s">
        <v>475</v>
      </c>
      <c r="Q638" s="3" t="s">
        <v>475</v>
      </c>
      <c r="V638" s="149" t="s">
        <v>475</v>
      </c>
      <c r="W638" s="149" t="s">
        <v>475</v>
      </c>
      <c r="X638" s="149" t="s">
        <v>475</v>
      </c>
      <c r="Y638" s="149" t="s">
        <v>475</v>
      </c>
      <c r="AB638" s="152">
        <v>0</v>
      </c>
      <c r="AC638" s="152">
        <v>0</v>
      </c>
      <c r="AD638" s="152">
        <v>0</v>
      </c>
      <c r="AE638" s="152">
        <v>0</v>
      </c>
      <c r="AF638" s="152">
        <v>0</v>
      </c>
      <c r="AK638" s="3" t="s">
        <v>475</v>
      </c>
      <c r="AL638" s="3" t="s">
        <v>475</v>
      </c>
      <c r="AM638" s="3" t="s">
        <v>475</v>
      </c>
    </row>
    <row r="639" spans="1:39" x14ac:dyDescent="0.25">
      <c r="A639" s="3">
        <v>20231231</v>
      </c>
      <c r="B639" s="3" t="s">
        <v>1895</v>
      </c>
      <c r="C639" s="3" t="s">
        <v>1896</v>
      </c>
      <c r="D639" s="149">
        <v>22155676.920000006</v>
      </c>
      <c r="E639" s="3" t="s">
        <v>23</v>
      </c>
      <c r="F639" s="3" t="s">
        <v>500</v>
      </c>
      <c r="G639" s="3" t="s">
        <v>504</v>
      </c>
      <c r="H639" s="3">
        <v>1</v>
      </c>
      <c r="I639" s="3" t="s">
        <v>500</v>
      </c>
      <c r="J639" s="3">
        <v>0</v>
      </c>
      <c r="K639" s="3" t="s">
        <v>24</v>
      </c>
      <c r="L639" s="149" t="s">
        <v>23</v>
      </c>
      <c r="M639" s="3" t="s">
        <v>475</v>
      </c>
      <c r="N639" s="149" t="s">
        <v>475</v>
      </c>
      <c r="O639" s="149" t="s">
        <v>475</v>
      </c>
      <c r="Q639" s="3" t="s">
        <v>475</v>
      </c>
      <c r="V639" s="149" t="s">
        <v>475</v>
      </c>
      <c r="W639" s="149" t="s">
        <v>475</v>
      </c>
      <c r="X639" s="149" t="s">
        <v>475</v>
      </c>
      <c r="Y639" s="149" t="s">
        <v>475</v>
      </c>
      <c r="AB639" s="152">
        <v>0</v>
      </c>
      <c r="AC639" s="152">
        <v>0</v>
      </c>
      <c r="AD639" s="152">
        <v>0</v>
      </c>
      <c r="AE639" s="152">
        <v>0</v>
      </c>
      <c r="AF639" s="152">
        <v>0</v>
      </c>
      <c r="AK639" s="3" t="s">
        <v>475</v>
      </c>
      <c r="AL639" s="3" t="s">
        <v>475</v>
      </c>
      <c r="AM639" s="3" t="s">
        <v>475</v>
      </c>
    </row>
    <row r="640" spans="1:39" x14ac:dyDescent="0.25">
      <c r="A640" s="3">
        <v>20231231</v>
      </c>
      <c r="B640" s="3" t="s">
        <v>1897</v>
      </c>
      <c r="C640" s="3" t="s">
        <v>1898</v>
      </c>
      <c r="D640" s="149">
        <v>19777.5</v>
      </c>
      <c r="E640" s="3" t="s">
        <v>23</v>
      </c>
      <c r="F640" s="3" t="s">
        <v>500</v>
      </c>
      <c r="G640" s="3" t="s">
        <v>592</v>
      </c>
      <c r="H640" s="3">
        <v>0</v>
      </c>
      <c r="I640" s="3" t="s">
        <v>500</v>
      </c>
      <c r="J640" s="3">
        <v>0</v>
      </c>
      <c r="K640" s="3" t="s">
        <v>23</v>
      </c>
      <c r="L640" s="149" t="s">
        <v>23</v>
      </c>
      <c r="M640" s="3" t="s">
        <v>475</v>
      </c>
      <c r="N640" s="149" t="s">
        <v>475</v>
      </c>
      <c r="O640" s="149" t="s">
        <v>475</v>
      </c>
      <c r="Q640" s="3" t="s">
        <v>475</v>
      </c>
      <c r="V640" s="149" t="s">
        <v>475</v>
      </c>
      <c r="W640" s="149" t="s">
        <v>475</v>
      </c>
      <c r="X640" s="149" t="s">
        <v>475</v>
      </c>
      <c r="Y640" s="149" t="s">
        <v>475</v>
      </c>
      <c r="AB640" s="152">
        <v>0</v>
      </c>
      <c r="AC640" s="152">
        <v>0</v>
      </c>
      <c r="AD640" s="152">
        <v>0</v>
      </c>
      <c r="AE640" s="152">
        <v>0</v>
      </c>
      <c r="AF640" s="152">
        <v>0</v>
      </c>
      <c r="AK640" s="3" t="s">
        <v>475</v>
      </c>
      <c r="AL640" s="3" t="s">
        <v>475</v>
      </c>
      <c r="AM640" s="3" t="s">
        <v>475</v>
      </c>
    </row>
    <row r="641" spans="1:39" x14ac:dyDescent="0.25">
      <c r="A641" s="3">
        <v>20231231</v>
      </c>
      <c r="B641" s="3" t="s">
        <v>1899</v>
      </c>
      <c r="C641" s="3" t="s">
        <v>1900</v>
      </c>
      <c r="D641" s="149">
        <v>104456</v>
      </c>
      <c r="E641" s="3" t="s">
        <v>23</v>
      </c>
      <c r="F641" s="3" t="s">
        <v>500</v>
      </c>
      <c r="G641" s="3" t="s">
        <v>474</v>
      </c>
      <c r="H641" s="3">
        <v>0</v>
      </c>
      <c r="I641" s="3" t="s">
        <v>500</v>
      </c>
      <c r="J641" s="3" t="s">
        <v>483</v>
      </c>
      <c r="K641" s="3" t="s">
        <v>23</v>
      </c>
      <c r="L641" s="149" t="s">
        <v>23</v>
      </c>
      <c r="M641" s="3" t="s">
        <v>475</v>
      </c>
      <c r="N641" s="149" t="s">
        <v>475</v>
      </c>
      <c r="O641" s="149" t="s">
        <v>475</v>
      </c>
      <c r="Q641" s="3" t="s">
        <v>475</v>
      </c>
      <c r="V641" s="149" t="s">
        <v>475</v>
      </c>
      <c r="W641" s="149" t="s">
        <v>475</v>
      </c>
      <c r="X641" s="149" t="s">
        <v>475</v>
      </c>
      <c r="Y641" s="149" t="s">
        <v>475</v>
      </c>
      <c r="AB641" s="152">
        <v>0</v>
      </c>
      <c r="AC641" s="152">
        <v>0</v>
      </c>
      <c r="AD641" s="152">
        <v>0</v>
      </c>
      <c r="AE641" s="152">
        <v>0</v>
      </c>
      <c r="AF641" s="152">
        <v>0</v>
      </c>
      <c r="AK641" s="3" t="s">
        <v>25</v>
      </c>
      <c r="AL641" s="3" t="s">
        <v>1901</v>
      </c>
      <c r="AM641" s="3" t="s">
        <v>475</v>
      </c>
    </row>
    <row r="642" spans="1:39" x14ac:dyDescent="0.25">
      <c r="A642" s="3">
        <v>20231231</v>
      </c>
      <c r="B642" s="3" t="s">
        <v>1902</v>
      </c>
      <c r="C642" s="3" t="s">
        <v>1903</v>
      </c>
      <c r="D642" s="149">
        <v>68663.950000000012</v>
      </c>
      <c r="E642" s="3" t="s">
        <v>24</v>
      </c>
      <c r="F642" s="3" t="s">
        <v>473</v>
      </c>
      <c r="G642" s="3" t="s">
        <v>474</v>
      </c>
      <c r="H642" s="3">
        <v>0</v>
      </c>
      <c r="I642" s="3" t="s">
        <v>473</v>
      </c>
      <c r="J642" s="3" t="s">
        <v>473</v>
      </c>
      <c r="K642" s="3" t="s">
        <v>23</v>
      </c>
      <c r="L642" s="149" t="s">
        <v>23</v>
      </c>
      <c r="M642" s="3" t="s">
        <v>475</v>
      </c>
      <c r="N642" s="149" t="s">
        <v>475</v>
      </c>
      <c r="O642" s="149" t="s">
        <v>475</v>
      </c>
      <c r="Q642" s="3" t="s">
        <v>475</v>
      </c>
      <c r="V642" s="149" t="s">
        <v>475</v>
      </c>
      <c r="W642" s="149" t="s">
        <v>475</v>
      </c>
      <c r="X642" s="149" t="s">
        <v>475</v>
      </c>
      <c r="Y642" s="149" t="s">
        <v>475</v>
      </c>
      <c r="AB642" s="152">
        <v>0</v>
      </c>
      <c r="AC642" s="152">
        <v>0</v>
      </c>
      <c r="AD642" s="152">
        <v>0</v>
      </c>
      <c r="AE642" s="152">
        <v>0</v>
      </c>
      <c r="AF642" s="152">
        <v>0</v>
      </c>
      <c r="AK642" s="3" t="s">
        <v>475</v>
      </c>
      <c r="AL642" s="3" t="s">
        <v>475</v>
      </c>
      <c r="AM642" s="3" t="s">
        <v>475</v>
      </c>
    </row>
    <row r="643" spans="1:39" x14ac:dyDescent="0.25">
      <c r="A643" s="3">
        <v>20231231</v>
      </c>
      <c r="B643" s="3" t="s">
        <v>1904</v>
      </c>
      <c r="C643" s="3" t="s">
        <v>1905</v>
      </c>
      <c r="D643" s="149">
        <v>565.28</v>
      </c>
      <c r="E643" s="3" t="s">
        <v>24</v>
      </c>
      <c r="F643" s="3" t="s">
        <v>473</v>
      </c>
      <c r="G643" s="3" t="s">
        <v>474</v>
      </c>
      <c r="H643" s="3">
        <v>0</v>
      </c>
      <c r="I643" s="3" t="s">
        <v>473</v>
      </c>
      <c r="J643" s="3" t="s">
        <v>473</v>
      </c>
      <c r="K643" s="3" t="s">
        <v>23</v>
      </c>
      <c r="L643" s="149" t="s">
        <v>23</v>
      </c>
      <c r="M643" s="3" t="s">
        <v>475</v>
      </c>
      <c r="N643" s="149" t="s">
        <v>475</v>
      </c>
      <c r="O643" s="149" t="s">
        <v>475</v>
      </c>
      <c r="Q643" s="3" t="s">
        <v>475</v>
      </c>
      <c r="V643" s="149" t="s">
        <v>475</v>
      </c>
      <c r="W643" s="149" t="s">
        <v>475</v>
      </c>
      <c r="X643" s="149" t="s">
        <v>475</v>
      </c>
      <c r="Y643" s="149" t="s">
        <v>475</v>
      </c>
      <c r="AB643" s="152">
        <v>0</v>
      </c>
      <c r="AC643" s="152">
        <v>0</v>
      </c>
      <c r="AD643" s="152">
        <v>0</v>
      </c>
      <c r="AE643" s="152">
        <v>0</v>
      </c>
      <c r="AF643" s="152">
        <v>0</v>
      </c>
      <c r="AK643" s="3" t="s">
        <v>475</v>
      </c>
      <c r="AL643" s="3" t="s">
        <v>475</v>
      </c>
      <c r="AM643" s="3" t="s">
        <v>475</v>
      </c>
    </row>
    <row r="644" spans="1:39" x14ac:dyDescent="0.25">
      <c r="A644" s="3">
        <v>20231231</v>
      </c>
      <c r="B644" s="3" t="s">
        <v>1906</v>
      </c>
      <c r="C644" s="3" t="s">
        <v>1907</v>
      </c>
      <c r="D644" s="149">
        <v>1217472.2499999998</v>
      </c>
      <c r="E644" s="3" t="s">
        <v>23</v>
      </c>
      <c r="F644" s="3" t="s">
        <v>500</v>
      </c>
      <c r="G644" s="3" t="s">
        <v>474</v>
      </c>
      <c r="H644" s="3">
        <v>0</v>
      </c>
      <c r="I644" s="3" t="s">
        <v>500</v>
      </c>
      <c r="J644" s="3" t="s">
        <v>483</v>
      </c>
      <c r="K644" s="3" t="s">
        <v>23</v>
      </c>
      <c r="L644" s="149" t="s">
        <v>23</v>
      </c>
      <c r="M644" s="3" t="s">
        <v>475</v>
      </c>
      <c r="N644" s="149" t="s">
        <v>475</v>
      </c>
      <c r="O644" s="149" t="s">
        <v>475</v>
      </c>
      <c r="Q644" s="3" t="s">
        <v>475</v>
      </c>
      <c r="V644" s="149" t="s">
        <v>475</v>
      </c>
      <c r="W644" s="149" t="s">
        <v>475</v>
      </c>
      <c r="X644" s="149" t="s">
        <v>475</v>
      </c>
      <c r="Y644" s="149" t="s">
        <v>475</v>
      </c>
      <c r="AB644" s="152">
        <v>0</v>
      </c>
      <c r="AC644" s="152">
        <v>0</v>
      </c>
      <c r="AD644" s="152">
        <v>0</v>
      </c>
      <c r="AE644" s="152">
        <v>0</v>
      </c>
      <c r="AF644" s="152">
        <v>0</v>
      </c>
      <c r="AK644" s="3" t="s">
        <v>25</v>
      </c>
      <c r="AL644" s="3" t="s">
        <v>1908</v>
      </c>
      <c r="AM644" s="3" t="s">
        <v>475</v>
      </c>
    </row>
    <row r="645" spans="1:39" x14ac:dyDescent="0.25">
      <c r="A645" s="3">
        <v>20231231</v>
      </c>
      <c r="B645" s="3" t="s">
        <v>1909</v>
      </c>
      <c r="C645" s="3" t="s">
        <v>1910</v>
      </c>
      <c r="D645" s="149">
        <v>123810.73</v>
      </c>
      <c r="E645" s="3" t="s">
        <v>23</v>
      </c>
      <c r="F645" s="3" t="s">
        <v>500</v>
      </c>
      <c r="G645" s="3" t="s">
        <v>474</v>
      </c>
      <c r="H645" s="3">
        <v>0</v>
      </c>
      <c r="I645" s="3" t="s">
        <v>500</v>
      </c>
      <c r="J645" s="3">
        <v>0</v>
      </c>
      <c r="K645" s="3" t="s">
        <v>23</v>
      </c>
      <c r="L645" s="149" t="s">
        <v>23</v>
      </c>
      <c r="M645" s="3" t="s">
        <v>475</v>
      </c>
      <c r="N645" s="149" t="s">
        <v>475</v>
      </c>
      <c r="O645" s="149" t="s">
        <v>475</v>
      </c>
      <c r="Q645" s="3" t="s">
        <v>475</v>
      </c>
      <c r="V645" s="149" t="s">
        <v>475</v>
      </c>
      <c r="W645" s="149" t="s">
        <v>475</v>
      </c>
      <c r="X645" s="149" t="s">
        <v>475</v>
      </c>
      <c r="Y645" s="149" t="s">
        <v>475</v>
      </c>
      <c r="AB645" s="152">
        <v>0</v>
      </c>
      <c r="AC645" s="152">
        <v>0</v>
      </c>
      <c r="AD645" s="152">
        <v>0</v>
      </c>
      <c r="AE645" s="152">
        <v>0</v>
      </c>
      <c r="AF645" s="152">
        <v>0</v>
      </c>
      <c r="AK645" s="3" t="s">
        <v>475</v>
      </c>
      <c r="AL645" s="3" t="s">
        <v>475</v>
      </c>
      <c r="AM645" s="3" t="s">
        <v>475</v>
      </c>
    </row>
    <row r="646" spans="1:39" x14ac:dyDescent="0.25">
      <c r="A646" s="3">
        <v>20231231</v>
      </c>
      <c r="B646" s="3" t="s">
        <v>1911</v>
      </c>
      <c r="C646" s="3" t="s">
        <v>1912</v>
      </c>
      <c r="D646" s="149">
        <v>185315.22</v>
      </c>
      <c r="E646" s="3" t="s">
        <v>23</v>
      </c>
      <c r="F646" s="3" t="s">
        <v>500</v>
      </c>
      <c r="G646" s="3" t="s">
        <v>504</v>
      </c>
      <c r="H646" s="3">
        <v>1</v>
      </c>
      <c r="I646" s="3" t="s">
        <v>500</v>
      </c>
      <c r="J646" s="3">
        <v>0</v>
      </c>
      <c r="K646" s="3" t="s">
        <v>24</v>
      </c>
      <c r="L646" s="149" t="s">
        <v>23</v>
      </c>
      <c r="M646" s="3" t="s">
        <v>475</v>
      </c>
      <c r="N646" s="149" t="s">
        <v>475</v>
      </c>
      <c r="O646" s="149" t="s">
        <v>475</v>
      </c>
      <c r="Q646" s="3" t="s">
        <v>475</v>
      </c>
      <c r="V646" s="149" t="s">
        <v>475</v>
      </c>
      <c r="W646" s="149" t="s">
        <v>475</v>
      </c>
      <c r="X646" s="149" t="s">
        <v>475</v>
      </c>
      <c r="Y646" s="149" t="s">
        <v>475</v>
      </c>
      <c r="AB646" s="152">
        <v>0</v>
      </c>
      <c r="AC646" s="152">
        <v>0</v>
      </c>
      <c r="AD646" s="152">
        <v>0</v>
      </c>
      <c r="AE646" s="152">
        <v>0</v>
      </c>
      <c r="AF646" s="152">
        <v>0</v>
      </c>
      <c r="AK646" s="3" t="s">
        <v>475</v>
      </c>
      <c r="AL646" s="3" t="s">
        <v>475</v>
      </c>
      <c r="AM646" s="3" t="s">
        <v>475</v>
      </c>
    </row>
    <row r="647" spans="1:39" x14ac:dyDescent="0.25">
      <c r="A647" s="3">
        <v>20231231</v>
      </c>
      <c r="B647" s="3" t="s">
        <v>1913</v>
      </c>
      <c r="C647" s="3" t="s">
        <v>1914</v>
      </c>
      <c r="D647" s="149">
        <v>71795.989999999991</v>
      </c>
      <c r="E647" s="3" t="s">
        <v>24</v>
      </c>
      <c r="F647" s="3" t="s">
        <v>473</v>
      </c>
      <c r="G647" s="3" t="s">
        <v>474</v>
      </c>
      <c r="H647" s="3">
        <v>0</v>
      </c>
      <c r="I647" s="3" t="s">
        <v>473</v>
      </c>
      <c r="J647" s="3" t="s">
        <v>473</v>
      </c>
      <c r="K647" s="3" t="s">
        <v>23</v>
      </c>
      <c r="L647" s="149" t="s">
        <v>23</v>
      </c>
      <c r="M647" s="3" t="s">
        <v>475</v>
      </c>
      <c r="N647" s="149" t="s">
        <v>475</v>
      </c>
      <c r="O647" s="149" t="s">
        <v>475</v>
      </c>
      <c r="Q647" s="3" t="s">
        <v>475</v>
      </c>
      <c r="V647" s="149" t="s">
        <v>475</v>
      </c>
      <c r="W647" s="149" t="s">
        <v>475</v>
      </c>
      <c r="X647" s="149" t="s">
        <v>475</v>
      </c>
      <c r="Y647" s="149" t="s">
        <v>475</v>
      </c>
      <c r="AB647" s="152">
        <v>0</v>
      </c>
      <c r="AC647" s="152">
        <v>0</v>
      </c>
      <c r="AD647" s="152">
        <v>0</v>
      </c>
      <c r="AE647" s="152">
        <v>0</v>
      </c>
      <c r="AF647" s="152">
        <v>0</v>
      </c>
      <c r="AK647" s="3" t="s">
        <v>475</v>
      </c>
      <c r="AL647" s="3" t="s">
        <v>475</v>
      </c>
      <c r="AM647" s="3" t="s">
        <v>475</v>
      </c>
    </row>
    <row r="648" spans="1:39" x14ac:dyDescent="0.25">
      <c r="A648" s="3">
        <v>20231231</v>
      </c>
      <c r="B648" s="3" t="s">
        <v>1915</v>
      </c>
      <c r="C648" s="3" t="s">
        <v>1916</v>
      </c>
      <c r="D648" s="149">
        <v>13212.22</v>
      </c>
      <c r="E648" s="3" t="s">
        <v>23</v>
      </c>
      <c r="F648" s="3" t="s">
        <v>500</v>
      </c>
      <c r="G648" s="3" t="s">
        <v>474</v>
      </c>
      <c r="H648" s="3">
        <v>0</v>
      </c>
      <c r="I648" s="3" t="s">
        <v>500</v>
      </c>
      <c r="J648" s="3" t="s">
        <v>483</v>
      </c>
      <c r="K648" s="3" t="s">
        <v>23</v>
      </c>
      <c r="L648" s="149" t="s">
        <v>23</v>
      </c>
      <c r="M648" s="3" t="s">
        <v>475</v>
      </c>
      <c r="N648" s="149" t="s">
        <v>475</v>
      </c>
      <c r="O648" s="149" t="s">
        <v>475</v>
      </c>
      <c r="Q648" s="3" t="s">
        <v>475</v>
      </c>
      <c r="V648" s="149" t="s">
        <v>475</v>
      </c>
      <c r="W648" s="149" t="s">
        <v>475</v>
      </c>
      <c r="X648" s="149" t="s">
        <v>475</v>
      </c>
      <c r="Y648" s="149" t="s">
        <v>475</v>
      </c>
      <c r="AB648" s="152">
        <v>0</v>
      </c>
      <c r="AC648" s="152">
        <v>0</v>
      </c>
      <c r="AD648" s="152">
        <v>0</v>
      </c>
      <c r="AE648" s="152">
        <v>0</v>
      </c>
      <c r="AF648" s="152">
        <v>0</v>
      </c>
      <c r="AK648" s="3" t="s">
        <v>25</v>
      </c>
      <c r="AL648" s="3" t="s">
        <v>1917</v>
      </c>
      <c r="AM648" s="3" t="s">
        <v>475</v>
      </c>
    </row>
    <row r="649" spans="1:39" x14ac:dyDescent="0.25">
      <c r="A649" s="3">
        <v>20231231</v>
      </c>
      <c r="B649" s="3" t="s">
        <v>1918</v>
      </c>
      <c r="C649" s="3" t="s">
        <v>1919</v>
      </c>
      <c r="D649" s="149">
        <v>408807.82999999996</v>
      </c>
      <c r="E649" s="3" t="s">
        <v>23</v>
      </c>
      <c r="F649" s="3" t="s">
        <v>500</v>
      </c>
      <c r="G649" s="3" t="s">
        <v>504</v>
      </c>
      <c r="H649" s="3">
        <v>1</v>
      </c>
      <c r="I649" s="3" t="s">
        <v>500</v>
      </c>
      <c r="J649" s="3">
        <v>0</v>
      </c>
      <c r="K649" s="3" t="s">
        <v>24</v>
      </c>
      <c r="L649" s="149" t="s">
        <v>23</v>
      </c>
      <c r="M649" s="3" t="s">
        <v>475</v>
      </c>
      <c r="N649" s="149" t="s">
        <v>475</v>
      </c>
      <c r="O649" s="149" t="s">
        <v>475</v>
      </c>
      <c r="Q649" s="3" t="s">
        <v>475</v>
      </c>
      <c r="V649" s="149" t="s">
        <v>475</v>
      </c>
      <c r="W649" s="149" t="s">
        <v>475</v>
      </c>
      <c r="X649" s="149" t="s">
        <v>475</v>
      </c>
      <c r="Y649" s="149" t="s">
        <v>475</v>
      </c>
      <c r="AB649" s="152">
        <v>0</v>
      </c>
      <c r="AC649" s="152">
        <v>0</v>
      </c>
      <c r="AD649" s="152">
        <v>0</v>
      </c>
      <c r="AE649" s="152">
        <v>0</v>
      </c>
      <c r="AF649" s="152">
        <v>0</v>
      </c>
      <c r="AK649" s="3" t="s">
        <v>475</v>
      </c>
      <c r="AL649" s="3" t="s">
        <v>475</v>
      </c>
      <c r="AM649" s="3" t="s">
        <v>475</v>
      </c>
    </row>
    <row r="650" spans="1:39" x14ac:dyDescent="0.25">
      <c r="A650" s="3">
        <v>20231231</v>
      </c>
      <c r="B650" s="3" t="s">
        <v>1920</v>
      </c>
      <c r="C650" s="3" t="s">
        <v>1921</v>
      </c>
      <c r="D650" s="149">
        <v>4495049.16</v>
      </c>
      <c r="E650" s="3" t="s">
        <v>24</v>
      </c>
      <c r="F650" s="3" t="s">
        <v>473</v>
      </c>
      <c r="G650" s="3" t="s">
        <v>474</v>
      </c>
      <c r="H650" s="3">
        <v>0</v>
      </c>
      <c r="I650" s="3" t="s">
        <v>473</v>
      </c>
      <c r="J650" s="3" t="s">
        <v>473</v>
      </c>
      <c r="K650" s="3" t="s">
        <v>23</v>
      </c>
      <c r="L650" s="149" t="s">
        <v>23</v>
      </c>
      <c r="M650" s="3" t="s">
        <v>475</v>
      </c>
      <c r="N650" s="149" t="s">
        <v>475</v>
      </c>
      <c r="O650" s="149" t="s">
        <v>475</v>
      </c>
      <c r="Q650" s="3" t="s">
        <v>475</v>
      </c>
      <c r="V650" s="149" t="s">
        <v>475</v>
      </c>
      <c r="W650" s="149" t="s">
        <v>475</v>
      </c>
      <c r="X650" s="149" t="s">
        <v>475</v>
      </c>
      <c r="Y650" s="149" t="s">
        <v>475</v>
      </c>
      <c r="AB650" s="152">
        <v>0</v>
      </c>
      <c r="AC650" s="152">
        <v>0</v>
      </c>
      <c r="AD650" s="152">
        <v>0</v>
      </c>
      <c r="AE650" s="152">
        <v>0</v>
      </c>
      <c r="AF650" s="152">
        <v>0</v>
      </c>
      <c r="AK650" s="3" t="s">
        <v>475</v>
      </c>
      <c r="AL650" s="3" t="s">
        <v>475</v>
      </c>
      <c r="AM650" s="3" t="s">
        <v>475</v>
      </c>
    </row>
    <row r="651" spans="1:39" x14ac:dyDescent="0.25">
      <c r="A651" s="3">
        <v>20231231</v>
      </c>
      <c r="B651" s="3" t="s">
        <v>1922</v>
      </c>
      <c r="C651" s="3" t="s">
        <v>1923</v>
      </c>
      <c r="D651" s="149">
        <v>30027.55</v>
      </c>
      <c r="E651" s="3" t="s">
        <v>24</v>
      </c>
      <c r="F651" s="3" t="s">
        <v>473</v>
      </c>
      <c r="G651" s="3" t="s">
        <v>474</v>
      </c>
      <c r="H651" s="3">
        <v>0</v>
      </c>
      <c r="I651" s="3" t="s">
        <v>473</v>
      </c>
      <c r="J651" s="3" t="s">
        <v>473</v>
      </c>
      <c r="K651" s="3" t="s">
        <v>23</v>
      </c>
      <c r="L651" s="149" t="s">
        <v>23</v>
      </c>
      <c r="M651" s="3" t="s">
        <v>475</v>
      </c>
      <c r="N651" s="149" t="s">
        <v>475</v>
      </c>
      <c r="O651" s="149" t="s">
        <v>475</v>
      </c>
      <c r="Q651" s="3" t="s">
        <v>475</v>
      </c>
      <c r="V651" s="149" t="s">
        <v>475</v>
      </c>
      <c r="W651" s="149" t="s">
        <v>475</v>
      </c>
      <c r="X651" s="149" t="s">
        <v>475</v>
      </c>
      <c r="Y651" s="149" t="s">
        <v>475</v>
      </c>
      <c r="AB651" s="152">
        <v>0</v>
      </c>
      <c r="AC651" s="152">
        <v>0</v>
      </c>
      <c r="AD651" s="152">
        <v>0</v>
      </c>
      <c r="AE651" s="152">
        <v>0</v>
      </c>
      <c r="AF651" s="152">
        <v>0</v>
      </c>
      <c r="AK651" s="3" t="s">
        <v>475</v>
      </c>
      <c r="AL651" s="3" t="s">
        <v>475</v>
      </c>
      <c r="AM651" s="3" t="s">
        <v>475</v>
      </c>
    </row>
    <row r="652" spans="1:39" x14ac:dyDescent="0.25">
      <c r="A652" s="3">
        <v>20231231</v>
      </c>
      <c r="B652" s="3" t="s">
        <v>1924</v>
      </c>
      <c r="C652" s="3" t="s">
        <v>1925</v>
      </c>
      <c r="D652" s="149">
        <v>2586675.9200000004</v>
      </c>
      <c r="E652" s="3" t="s">
        <v>24</v>
      </c>
      <c r="F652" s="3" t="s">
        <v>473</v>
      </c>
      <c r="G652" s="3" t="s">
        <v>474</v>
      </c>
      <c r="H652" s="3">
        <v>0</v>
      </c>
      <c r="I652" s="3" t="s">
        <v>473</v>
      </c>
      <c r="J652" s="3" t="s">
        <v>473</v>
      </c>
      <c r="K652" s="3" t="s">
        <v>23</v>
      </c>
      <c r="L652" s="149" t="s">
        <v>23</v>
      </c>
      <c r="M652" s="3" t="s">
        <v>475</v>
      </c>
      <c r="N652" s="149" t="s">
        <v>475</v>
      </c>
      <c r="O652" s="149" t="s">
        <v>475</v>
      </c>
      <c r="Q652" s="3" t="s">
        <v>475</v>
      </c>
      <c r="V652" s="149" t="s">
        <v>475</v>
      </c>
      <c r="W652" s="149" t="s">
        <v>475</v>
      </c>
      <c r="X652" s="149" t="s">
        <v>475</v>
      </c>
      <c r="Y652" s="149" t="s">
        <v>475</v>
      </c>
      <c r="AB652" s="152">
        <v>0</v>
      </c>
      <c r="AC652" s="152">
        <v>0</v>
      </c>
      <c r="AD652" s="152">
        <v>0</v>
      </c>
      <c r="AE652" s="152">
        <v>0</v>
      </c>
      <c r="AF652" s="152">
        <v>0</v>
      </c>
      <c r="AK652" s="3" t="s">
        <v>475</v>
      </c>
      <c r="AL652" s="3" t="s">
        <v>475</v>
      </c>
      <c r="AM652" s="3" t="s">
        <v>475</v>
      </c>
    </row>
    <row r="653" spans="1:39" x14ac:dyDescent="0.25">
      <c r="A653" s="3">
        <v>20231231</v>
      </c>
      <c r="B653" s="3" t="s">
        <v>1926</v>
      </c>
      <c r="C653" s="3" t="s">
        <v>1927</v>
      </c>
      <c r="D653" s="149">
        <v>3389704.88</v>
      </c>
      <c r="E653" s="3" t="s">
        <v>24</v>
      </c>
      <c r="F653" s="3" t="s">
        <v>473</v>
      </c>
      <c r="G653" s="3" t="s">
        <v>474</v>
      </c>
      <c r="H653" s="3">
        <v>0</v>
      </c>
      <c r="I653" s="3" t="s">
        <v>473</v>
      </c>
      <c r="J653" s="3" t="s">
        <v>473</v>
      </c>
      <c r="K653" s="3" t="s">
        <v>23</v>
      </c>
      <c r="L653" s="149" t="s">
        <v>23</v>
      </c>
      <c r="M653" s="3" t="s">
        <v>475</v>
      </c>
      <c r="N653" s="149" t="s">
        <v>475</v>
      </c>
      <c r="O653" s="149" t="s">
        <v>475</v>
      </c>
      <c r="Q653" s="3" t="s">
        <v>475</v>
      </c>
      <c r="V653" s="149" t="s">
        <v>475</v>
      </c>
      <c r="W653" s="149" t="s">
        <v>475</v>
      </c>
      <c r="X653" s="149" t="s">
        <v>475</v>
      </c>
      <c r="Y653" s="149" t="s">
        <v>475</v>
      </c>
      <c r="AB653" s="152">
        <v>0</v>
      </c>
      <c r="AC653" s="152">
        <v>0</v>
      </c>
      <c r="AD653" s="152">
        <v>0</v>
      </c>
      <c r="AE653" s="152">
        <v>0</v>
      </c>
      <c r="AF653" s="152">
        <v>0</v>
      </c>
      <c r="AK653" s="3" t="s">
        <v>475</v>
      </c>
      <c r="AL653" s="3" t="s">
        <v>475</v>
      </c>
      <c r="AM653" s="3" t="s">
        <v>475</v>
      </c>
    </row>
    <row r="654" spans="1:39" x14ac:dyDescent="0.25">
      <c r="A654" s="3">
        <v>20231231</v>
      </c>
      <c r="B654" s="3" t="s">
        <v>1928</v>
      </c>
      <c r="C654" s="3" t="s">
        <v>1929</v>
      </c>
      <c r="D654" s="149">
        <v>2362453.2399999998</v>
      </c>
      <c r="E654" s="3" t="s">
        <v>24</v>
      </c>
      <c r="F654" s="3" t="s">
        <v>473</v>
      </c>
      <c r="G654" s="3" t="s">
        <v>474</v>
      </c>
      <c r="H654" s="3">
        <v>0</v>
      </c>
      <c r="I654" s="3" t="s">
        <v>473</v>
      </c>
      <c r="J654" s="3" t="s">
        <v>473</v>
      </c>
      <c r="K654" s="3" t="s">
        <v>23</v>
      </c>
      <c r="L654" s="149" t="s">
        <v>23</v>
      </c>
      <c r="M654" s="3" t="s">
        <v>475</v>
      </c>
      <c r="N654" s="149" t="s">
        <v>475</v>
      </c>
      <c r="O654" s="149" t="s">
        <v>475</v>
      </c>
      <c r="Q654" s="3" t="s">
        <v>475</v>
      </c>
      <c r="V654" s="149" t="s">
        <v>475</v>
      </c>
      <c r="W654" s="149" t="s">
        <v>475</v>
      </c>
      <c r="X654" s="149" t="s">
        <v>475</v>
      </c>
      <c r="Y654" s="149" t="s">
        <v>475</v>
      </c>
      <c r="AB654" s="152">
        <v>0</v>
      </c>
      <c r="AC654" s="152">
        <v>0</v>
      </c>
      <c r="AD654" s="152">
        <v>0</v>
      </c>
      <c r="AE654" s="152">
        <v>0</v>
      </c>
      <c r="AF654" s="152">
        <v>0</v>
      </c>
      <c r="AK654" s="3" t="s">
        <v>475</v>
      </c>
      <c r="AL654" s="3" t="s">
        <v>475</v>
      </c>
      <c r="AM654" s="3" t="s">
        <v>475</v>
      </c>
    </row>
    <row r="655" spans="1:39" x14ac:dyDescent="0.25">
      <c r="A655" s="3">
        <v>20231231</v>
      </c>
      <c r="B655" s="3" t="s">
        <v>1930</v>
      </c>
      <c r="C655" s="3" t="s">
        <v>1931</v>
      </c>
      <c r="D655" s="149">
        <v>96584.58</v>
      </c>
      <c r="E655" s="3" t="s">
        <v>24</v>
      </c>
      <c r="F655" s="3" t="s">
        <v>473</v>
      </c>
      <c r="G655" s="3" t="s">
        <v>474</v>
      </c>
      <c r="H655" s="3">
        <v>0</v>
      </c>
      <c r="I655" s="3" t="s">
        <v>473</v>
      </c>
      <c r="J655" s="3" t="s">
        <v>473</v>
      </c>
      <c r="K655" s="3" t="s">
        <v>23</v>
      </c>
      <c r="L655" s="149" t="s">
        <v>23</v>
      </c>
      <c r="M655" s="3" t="s">
        <v>475</v>
      </c>
      <c r="N655" s="149" t="s">
        <v>475</v>
      </c>
      <c r="O655" s="149" t="s">
        <v>475</v>
      </c>
      <c r="Q655" s="3" t="s">
        <v>475</v>
      </c>
      <c r="V655" s="149" t="s">
        <v>475</v>
      </c>
      <c r="W655" s="149" t="s">
        <v>475</v>
      </c>
      <c r="X655" s="149" t="s">
        <v>475</v>
      </c>
      <c r="Y655" s="149" t="s">
        <v>475</v>
      </c>
      <c r="AB655" s="152">
        <v>0</v>
      </c>
      <c r="AC655" s="152">
        <v>0</v>
      </c>
      <c r="AD655" s="152">
        <v>0</v>
      </c>
      <c r="AE655" s="152">
        <v>0</v>
      </c>
      <c r="AF655" s="152">
        <v>0</v>
      </c>
      <c r="AK655" s="3" t="s">
        <v>475</v>
      </c>
      <c r="AL655" s="3" t="s">
        <v>475</v>
      </c>
      <c r="AM655" s="3" t="s">
        <v>475</v>
      </c>
    </row>
    <row r="656" spans="1:39" x14ac:dyDescent="0.25">
      <c r="A656" s="3">
        <v>20231231</v>
      </c>
      <c r="B656" s="3" t="s">
        <v>1932</v>
      </c>
      <c r="C656" s="3" t="s">
        <v>1933</v>
      </c>
      <c r="D656" s="149">
        <v>1080847.56</v>
      </c>
      <c r="E656" s="3" t="s">
        <v>23</v>
      </c>
      <c r="F656" s="3" t="s">
        <v>500</v>
      </c>
      <c r="G656" s="3" t="s">
        <v>504</v>
      </c>
      <c r="H656" s="3">
        <v>1</v>
      </c>
      <c r="I656" s="3" t="s">
        <v>500</v>
      </c>
      <c r="J656" s="3">
        <v>0</v>
      </c>
      <c r="K656" s="3" t="s">
        <v>24</v>
      </c>
      <c r="L656" s="149" t="s">
        <v>23</v>
      </c>
      <c r="M656" s="3" t="s">
        <v>475</v>
      </c>
      <c r="N656" s="149" t="s">
        <v>475</v>
      </c>
      <c r="O656" s="149" t="s">
        <v>475</v>
      </c>
      <c r="Q656" s="3" t="s">
        <v>475</v>
      </c>
      <c r="V656" s="149" t="s">
        <v>475</v>
      </c>
      <c r="W656" s="149" t="s">
        <v>475</v>
      </c>
      <c r="X656" s="149" t="s">
        <v>475</v>
      </c>
      <c r="Y656" s="149" t="s">
        <v>475</v>
      </c>
      <c r="AB656" s="152">
        <v>0</v>
      </c>
      <c r="AC656" s="152">
        <v>0</v>
      </c>
      <c r="AD656" s="152">
        <v>0</v>
      </c>
      <c r="AE656" s="152">
        <v>0</v>
      </c>
      <c r="AF656" s="152">
        <v>0</v>
      </c>
      <c r="AK656" s="3" t="s">
        <v>475</v>
      </c>
      <c r="AL656" s="3" t="s">
        <v>475</v>
      </c>
      <c r="AM656" s="3" t="s">
        <v>475</v>
      </c>
    </row>
    <row r="657" spans="1:39" x14ac:dyDescent="0.25">
      <c r="A657" s="3">
        <v>20231231</v>
      </c>
      <c r="B657" s="3" t="s">
        <v>1934</v>
      </c>
      <c r="C657" s="3" t="s">
        <v>1935</v>
      </c>
      <c r="D657" s="149">
        <v>1716530.95</v>
      </c>
      <c r="E657" s="3" t="s">
        <v>23</v>
      </c>
      <c r="F657" s="3" t="s">
        <v>500</v>
      </c>
      <c r="G657" s="3" t="s">
        <v>474</v>
      </c>
      <c r="H657" s="3">
        <v>0</v>
      </c>
      <c r="I657" s="3" t="s">
        <v>500</v>
      </c>
      <c r="J657" s="3">
        <v>0</v>
      </c>
      <c r="K657" s="3" t="s">
        <v>23</v>
      </c>
      <c r="L657" s="149" t="s">
        <v>23</v>
      </c>
      <c r="M657" s="3" t="s">
        <v>475</v>
      </c>
      <c r="N657" s="149" t="s">
        <v>475</v>
      </c>
      <c r="O657" s="149" t="s">
        <v>475</v>
      </c>
      <c r="Q657" s="3" t="s">
        <v>475</v>
      </c>
      <c r="V657" s="149" t="s">
        <v>475</v>
      </c>
      <c r="W657" s="149" t="s">
        <v>475</v>
      </c>
      <c r="X657" s="149" t="s">
        <v>475</v>
      </c>
      <c r="Y657" s="149" t="s">
        <v>475</v>
      </c>
      <c r="AB657" s="152">
        <v>0</v>
      </c>
      <c r="AC657" s="152">
        <v>0</v>
      </c>
      <c r="AD657" s="152">
        <v>0</v>
      </c>
      <c r="AE657" s="152">
        <v>0</v>
      </c>
      <c r="AF657" s="152">
        <v>0</v>
      </c>
      <c r="AK657" s="3" t="s">
        <v>475</v>
      </c>
      <c r="AL657" s="3" t="s">
        <v>475</v>
      </c>
      <c r="AM657" s="3" t="s">
        <v>475</v>
      </c>
    </row>
    <row r="658" spans="1:39" x14ac:dyDescent="0.25">
      <c r="A658" s="3">
        <v>20231231</v>
      </c>
      <c r="B658" s="3" t="s">
        <v>1936</v>
      </c>
      <c r="C658" s="3" t="s">
        <v>1937</v>
      </c>
      <c r="D658" s="149">
        <v>1604450.5299999998</v>
      </c>
      <c r="E658" s="3" t="s">
        <v>24</v>
      </c>
      <c r="F658" s="3" t="s">
        <v>473</v>
      </c>
      <c r="G658" s="3" t="s">
        <v>474</v>
      </c>
      <c r="H658" s="3">
        <v>0</v>
      </c>
      <c r="I658" s="3" t="s">
        <v>473</v>
      </c>
      <c r="J658" s="3" t="s">
        <v>473</v>
      </c>
      <c r="K658" s="3" t="s">
        <v>23</v>
      </c>
      <c r="L658" s="149" t="s">
        <v>23</v>
      </c>
      <c r="M658" s="3" t="s">
        <v>475</v>
      </c>
      <c r="N658" s="149" t="s">
        <v>475</v>
      </c>
      <c r="O658" s="149" t="s">
        <v>475</v>
      </c>
      <c r="Q658" s="3" t="s">
        <v>475</v>
      </c>
      <c r="V658" s="149" t="s">
        <v>475</v>
      </c>
      <c r="W658" s="149" t="s">
        <v>475</v>
      </c>
      <c r="X658" s="149" t="s">
        <v>475</v>
      </c>
      <c r="Y658" s="149" t="s">
        <v>475</v>
      </c>
      <c r="AB658" s="152">
        <v>0</v>
      </c>
      <c r="AC658" s="152">
        <v>0</v>
      </c>
      <c r="AD658" s="152">
        <v>0</v>
      </c>
      <c r="AE658" s="152">
        <v>0</v>
      </c>
      <c r="AF658" s="152">
        <v>0</v>
      </c>
      <c r="AK658" s="3" t="s">
        <v>475</v>
      </c>
      <c r="AL658" s="3" t="s">
        <v>475</v>
      </c>
      <c r="AM658" s="3" t="s">
        <v>475</v>
      </c>
    </row>
    <row r="659" spans="1:39" x14ac:dyDescent="0.25">
      <c r="A659" s="3">
        <v>20231231</v>
      </c>
      <c r="B659" s="3" t="s">
        <v>1938</v>
      </c>
      <c r="C659" s="3" t="s">
        <v>1939</v>
      </c>
      <c r="D659" s="149">
        <v>19512725.170000002</v>
      </c>
      <c r="E659" s="3" t="s">
        <v>24</v>
      </c>
      <c r="F659" s="3" t="s">
        <v>473</v>
      </c>
      <c r="G659" s="3" t="s">
        <v>474</v>
      </c>
      <c r="H659" s="3">
        <v>0</v>
      </c>
      <c r="I659" s="3" t="s">
        <v>473</v>
      </c>
      <c r="J659" s="3" t="s">
        <v>473</v>
      </c>
      <c r="K659" s="3" t="s">
        <v>23</v>
      </c>
      <c r="L659" s="149" t="s">
        <v>23</v>
      </c>
      <c r="M659" s="3" t="s">
        <v>475</v>
      </c>
      <c r="N659" s="149" t="s">
        <v>475</v>
      </c>
      <c r="O659" s="149" t="s">
        <v>475</v>
      </c>
      <c r="Q659" s="3" t="s">
        <v>475</v>
      </c>
      <c r="V659" s="149" t="s">
        <v>475</v>
      </c>
      <c r="W659" s="149" t="s">
        <v>475</v>
      </c>
      <c r="X659" s="149" t="s">
        <v>475</v>
      </c>
      <c r="Y659" s="149" t="s">
        <v>475</v>
      </c>
      <c r="AB659" s="152">
        <v>0</v>
      </c>
      <c r="AC659" s="152">
        <v>0</v>
      </c>
      <c r="AD659" s="152">
        <v>0</v>
      </c>
      <c r="AE659" s="152">
        <v>0</v>
      </c>
      <c r="AF659" s="152">
        <v>0</v>
      </c>
      <c r="AK659" s="3" t="s">
        <v>475</v>
      </c>
      <c r="AL659" s="3" t="s">
        <v>475</v>
      </c>
      <c r="AM659" s="3" t="s">
        <v>475</v>
      </c>
    </row>
    <row r="660" spans="1:39" x14ac:dyDescent="0.25">
      <c r="A660" s="3">
        <v>20231231</v>
      </c>
      <c r="B660" s="3" t="s">
        <v>1940</v>
      </c>
      <c r="C660" s="3" t="s">
        <v>1941</v>
      </c>
      <c r="D660" s="149">
        <v>4070913.14</v>
      </c>
      <c r="E660" s="3" t="s">
        <v>23</v>
      </c>
      <c r="F660" s="3" t="s">
        <v>500</v>
      </c>
      <c r="G660" s="3" t="s">
        <v>504</v>
      </c>
      <c r="H660" s="3">
        <v>1</v>
      </c>
      <c r="I660" s="3" t="s">
        <v>500</v>
      </c>
      <c r="J660" s="3" t="s">
        <v>506</v>
      </c>
      <c r="K660" s="3" t="s">
        <v>24</v>
      </c>
      <c r="L660" s="149" t="s">
        <v>23</v>
      </c>
      <c r="M660" s="3" t="s">
        <v>475</v>
      </c>
      <c r="N660" s="149" t="s">
        <v>475</v>
      </c>
      <c r="O660" s="149" t="s">
        <v>475</v>
      </c>
      <c r="Q660" s="3" t="s">
        <v>475</v>
      </c>
      <c r="V660" s="149" t="s">
        <v>475</v>
      </c>
      <c r="W660" s="149" t="s">
        <v>475</v>
      </c>
      <c r="X660" s="149" t="s">
        <v>475</v>
      </c>
      <c r="Y660" s="149" t="s">
        <v>475</v>
      </c>
      <c r="AB660" s="152">
        <v>0</v>
      </c>
      <c r="AC660" s="152">
        <v>0</v>
      </c>
      <c r="AD660" s="152">
        <v>0</v>
      </c>
      <c r="AE660" s="152">
        <v>0</v>
      </c>
      <c r="AF660" s="152">
        <v>0</v>
      </c>
      <c r="AK660" s="3" t="s">
        <v>22</v>
      </c>
      <c r="AL660" s="3" t="s">
        <v>571</v>
      </c>
      <c r="AM660" s="3" t="s">
        <v>475</v>
      </c>
    </row>
    <row r="661" spans="1:39" x14ac:dyDescent="0.25">
      <c r="A661" s="3">
        <v>20231231</v>
      </c>
      <c r="B661" s="3" t="s">
        <v>1942</v>
      </c>
      <c r="C661" s="3" t="s">
        <v>1943</v>
      </c>
      <c r="D661" s="149">
        <v>1129.56</v>
      </c>
      <c r="E661" s="3" t="s">
        <v>24</v>
      </c>
      <c r="F661" s="3" t="s">
        <v>473</v>
      </c>
      <c r="G661" s="3" t="s">
        <v>474</v>
      </c>
      <c r="H661" s="3">
        <v>0</v>
      </c>
      <c r="I661" s="3" t="s">
        <v>473</v>
      </c>
      <c r="J661" s="3" t="s">
        <v>473</v>
      </c>
      <c r="K661" s="3" t="s">
        <v>23</v>
      </c>
      <c r="L661" s="149" t="s">
        <v>23</v>
      </c>
      <c r="M661" s="3" t="s">
        <v>475</v>
      </c>
      <c r="N661" s="149" t="s">
        <v>475</v>
      </c>
      <c r="O661" s="149" t="s">
        <v>475</v>
      </c>
      <c r="Q661" s="3" t="s">
        <v>475</v>
      </c>
      <c r="V661" s="149" t="s">
        <v>475</v>
      </c>
      <c r="W661" s="149" t="s">
        <v>475</v>
      </c>
      <c r="X661" s="149" t="s">
        <v>475</v>
      </c>
      <c r="Y661" s="149" t="s">
        <v>475</v>
      </c>
      <c r="AB661" s="152">
        <v>0</v>
      </c>
      <c r="AC661" s="152">
        <v>0</v>
      </c>
      <c r="AD661" s="152">
        <v>0</v>
      </c>
      <c r="AE661" s="152">
        <v>0</v>
      </c>
      <c r="AF661" s="152">
        <v>0</v>
      </c>
      <c r="AK661" s="3" t="s">
        <v>475</v>
      </c>
      <c r="AL661" s="3" t="s">
        <v>475</v>
      </c>
      <c r="AM661" s="3" t="s">
        <v>475</v>
      </c>
    </row>
    <row r="662" spans="1:39" x14ac:dyDescent="0.25">
      <c r="A662" s="3">
        <v>20231231</v>
      </c>
      <c r="B662" s="3" t="s">
        <v>1944</v>
      </c>
      <c r="C662" s="3" t="s">
        <v>1945</v>
      </c>
      <c r="D662" s="149">
        <v>47073.5</v>
      </c>
      <c r="E662" s="3" t="s">
        <v>23</v>
      </c>
      <c r="F662" s="3" t="s">
        <v>500</v>
      </c>
      <c r="G662" s="3" t="s">
        <v>474</v>
      </c>
      <c r="H662" s="3">
        <v>0</v>
      </c>
      <c r="I662" s="3" t="s">
        <v>500</v>
      </c>
      <c r="J662" s="3" t="s">
        <v>483</v>
      </c>
      <c r="K662" s="3" t="s">
        <v>23</v>
      </c>
      <c r="L662" s="149" t="s">
        <v>23</v>
      </c>
      <c r="M662" s="3" t="s">
        <v>475</v>
      </c>
      <c r="N662" s="149" t="s">
        <v>475</v>
      </c>
      <c r="O662" s="149" t="s">
        <v>475</v>
      </c>
      <c r="Q662" s="3" t="s">
        <v>475</v>
      </c>
      <c r="V662" s="149" t="s">
        <v>475</v>
      </c>
      <c r="W662" s="149" t="s">
        <v>475</v>
      </c>
      <c r="X662" s="149" t="s">
        <v>475</v>
      </c>
      <c r="Y662" s="149" t="s">
        <v>475</v>
      </c>
      <c r="AB662" s="152">
        <v>0</v>
      </c>
      <c r="AC662" s="152">
        <v>0</v>
      </c>
      <c r="AD662" s="152">
        <v>0</v>
      </c>
      <c r="AE662" s="152">
        <v>0</v>
      </c>
      <c r="AF662" s="152">
        <v>0</v>
      </c>
      <c r="AK662" s="3" t="s">
        <v>25</v>
      </c>
      <c r="AL662" s="3" t="s">
        <v>1946</v>
      </c>
      <c r="AM662" s="3" t="s">
        <v>475</v>
      </c>
    </row>
    <row r="663" spans="1:39" x14ac:dyDescent="0.25">
      <c r="A663" s="3">
        <v>20231231</v>
      </c>
      <c r="B663" s="3" t="s">
        <v>1947</v>
      </c>
      <c r="C663" s="3" t="s">
        <v>1948</v>
      </c>
      <c r="D663" s="149">
        <v>43596.71</v>
      </c>
      <c r="E663" s="3" t="s">
        <v>23</v>
      </c>
      <c r="F663" s="3" t="s">
        <v>500</v>
      </c>
      <c r="G663" s="3" t="s">
        <v>474</v>
      </c>
      <c r="H663" s="3">
        <v>0</v>
      </c>
      <c r="I663" s="3" t="s">
        <v>500</v>
      </c>
      <c r="J663" s="3">
        <v>0</v>
      </c>
      <c r="K663" s="3" t="s">
        <v>23</v>
      </c>
      <c r="L663" s="149" t="s">
        <v>23</v>
      </c>
      <c r="M663" s="3" t="s">
        <v>475</v>
      </c>
      <c r="N663" s="149" t="s">
        <v>475</v>
      </c>
      <c r="O663" s="149" t="s">
        <v>475</v>
      </c>
      <c r="Q663" s="3" t="s">
        <v>475</v>
      </c>
      <c r="V663" s="149" t="s">
        <v>475</v>
      </c>
      <c r="W663" s="149" t="s">
        <v>475</v>
      </c>
      <c r="X663" s="149" t="s">
        <v>475</v>
      </c>
      <c r="Y663" s="149" t="s">
        <v>475</v>
      </c>
      <c r="AB663" s="152">
        <v>0</v>
      </c>
      <c r="AC663" s="152">
        <v>0</v>
      </c>
      <c r="AD663" s="152">
        <v>0</v>
      </c>
      <c r="AE663" s="152">
        <v>0</v>
      </c>
      <c r="AF663" s="152">
        <v>0</v>
      </c>
      <c r="AK663" s="3" t="s">
        <v>475</v>
      </c>
      <c r="AL663" s="3" t="s">
        <v>475</v>
      </c>
      <c r="AM663" s="3" t="s">
        <v>475</v>
      </c>
    </row>
    <row r="664" spans="1:39" x14ac:dyDescent="0.25">
      <c r="A664" s="3">
        <v>20231231</v>
      </c>
      <c r="B664" s="3" t="s">
        <v>1949</v>
      </c>
      <c r="C664" s="3" t="s">
        <v>1950</v>
      </c>
      <c r="D664" s="149">
        <v>195707.68</v>
      </c>
      <c r="E664" s="3" t="s">
        <v>23</v>
      </c>
      <c r="F664" s="3" t="s">
        <v>500</v>
      </c>
      <c r="G664" s="3" t="s">
        <v>474</v>
      </c>
      <c r="H664" s="3">
        <v>0</v>
      </c>
      <c r="I664" s="3" t="s">
        <v>500</v>
      </c>
      <c r="J664" s="3">
        <v>0</v>
      </c>
      <c r="K664" s="3" t="s">
        <v>23</v>
      </c>
      <c r="L664" s="149" t="s">
        <v>23</v>
      </c>
      <c r="M664" s="3" t="s">
        <v>475</v>
      </c>
      <c r="N664" s="149" t="s">
        <v>475</v>
      </c>
      <c r="O664" s="149" t="s">
        <v>475</v>
      </c>
      <c r="Q664" s="3" t="s">
        <v>475</v>
      </c>
      <c r="V664" s="149" t="s">
        <v>475</v>
      </c>
      <c r="W664" s="149" t="s">
        <v>475</v>
      </c>
      <c r="X664" s="149" t="s">
        <v>475</v>
      </c>
      <c r="Y664" s="149" t="s">
        <v>475</v>
      </c>
      <c r="AB664" s="152">
        <v>0</v>
      </c>
      <c r="AC664" s="152">
        <v>0</v>
      </c>
      <c r="AD664" s="152">
        <v>0</v>
      </c>
      <c r="AE664" s="152">
        <v>0</v>
      </c>
      <c r="AF664" s="152">
        <v>0</v>
      </c>
      <c r="AK664" s="3" t="s">
        <v>475</v>
      </c>
      <c r="AL664" s="3" t="s">
        <v>475</v>
      </c>
      <c r="AM664" s="3" t="s">
        <v>475</v>
      </c>
    </row>
    <row r="665" spans="1:39" x14ac:dyDescent="0.25">
      <c r="A665" s="3">
        <v>20231231</v>
      </c>
      <c r="B665" s="3" t="s">
        <v>1951</v>
      </c>
      <c r="C665" s="3" t="s">
        <v>1952</v>
      </c>
      <c r="D665" s="149">
        <v>328859.40000000002</v>
      </c>
      <c r="E665" s="3" t="s">
        <v>23</v>
      </c>
      <c r="F665" s="3" t="s">
        <v>500</v>
      </c>
      <c r="G665" s="3" t="s">
        <v>474</v>
      </c>
      <c r="H665" s="3">
        <v>0</v>
      </c>
      <c r="I665" s="3" t="s">
        <v>500</v>
      </c>
      <c r="J665" s="3">
        <v>0</v>
      </c>
      <c r="K665" s="3" t="s">
        <v>23</v>
      </c>
      <c r="L665" s="149" t="s">
        <v>23</v>
      </c>
      <c r="M665" s="3" t="s">
        <v>475</v>
      </c>
      <c r="N665" s="149" t="s">
        <v>475</v>
      </c>
      <c r="O665" s="149" t="s">
        <v>475</v>
      </c>
      <c r="Q665" s="3" t="s">
        <v>475</v>
      </c>
      <c r="V665" s="149" t="s">
        <v>475</v>
      </c>
      <c r="W665" s="149" t="s">
        <v>475</v>
      </c>
      <c r="X665" s="149" t="s">
        <v>475</v>
      </c>
      <c r="Y665" s="149" t="s">
        <v>475</v>
      </c>
      <c r="AB665" s="152">
        <v>0</v>
      </c>
      <c r="AC665" s="152">
        <v>0</v>
      </c>
      <c r="AD665" s="152">
        <v>0</v>
      </c>
      <c r="AE665" s="152">
        <v>0</v>
      </c>
      <c r="AF665" s="152">
        <v>0</v>
      </c>
      <c r="AK665" s="3" t="s">
        <v>475</v>
      </c>
      <c r="AL665" s="3" t="s">
        <v>475</v>
      </c>
      <c r="AM665" s="3" t="s">
        <v>475</v>
      </c>
    </row>
    <row r="666" spans="1:39" x14ac:dyDescent="0.25">
      <c r="A666" s="3">
        <v>20231231</v>
      </c>
      <c r="B666" s="3" t="s">
        <v>1953</v>
      </c>
      <c r="C666" s="3" t="s">
        <v>1954</v>
      </c>
      <c r="D666" s="149">
        <v>160990.18</v>
      </c>
      <c r="E666" s="3" t="s">
        <v>23</v>
      </c>
      <c r="F666" s="3" t="s">
        <v>500</v>
      </c>
      <c r="G666" s="3" t="s">
        <v>474</v>
      </c>
      <c r="H666" s="3">
        <v>0</v>
      </c>
      <c r="I666" s="3" t="s">
        <v>500</v>
      </c>
      <c r="J666" s="3">
        <v>0</v>
      </c>
      <c r="K666" s="3" t="s">
        <v>23</v>
      </c>
      <c r="L666" s="149" t="s">
        <v>23</v>
      </c>
      <c r="M666" s="3" t="s">
        <v>475</v>
      </c>
      <c r="N666" s="149" t="s">
        <v>475</v>
      </c>
      <c r="O666" s="149" t="s">
        <v>475</v>
      </c>
      <c r="Q666" s="3" t="s">
        <v>475</v>
      </c>
      <c r="V666" s="149" t="s">
        <v>475</v>
      </c>
      <c r="W666" s="149" t="s">
        <v>475</v>
      </c>
      <c r="X666" s="149" t="s">
        <v>475</v>
      </c>
      <c r="Y666" s="149" t="s">
        <v>475</v>
      </c>
      <c r="AB666" s="152">
        <v>0</v>
      </c>
      <c r="AC666" s="152">
        <v>0</v>
      </c>
      <c r="AD666" s="152">
        <v>0</v>
      </c>
      <c r="AE666" s="152">
        <v>0</v>
      </c>
      <c r="AF666" s="152">
        <v>0</v>
      </c>
      <c r="AK666" s="3" t="s">
        <v>475</v>
      </c>
      <c r="AL666" s="3" t="s">
        <v>475</v>
      </c>
      <c r="AM666" s="3" t="s">
        <v>475</v>
      </c>
    </row>
    <row r="667" spans="1:39" x14ac:dyDescent="0.25">
      <c r="A667" s="3">
        <v>20231231</v>
      </c>
      <c r="B667" s="3" t="s">
        <v>1955</v>
      </c>
      <c r="C667" s="3" t="s">
        <v>1956</v>
      </c>
      <c r="D667" s="149">
        <v>84601.88</v>
      </c>
      <c r="E667" s="3" t="s">
        <v>23</v>
      </c>
      <c r="F667" s="3" t="s">
        <v>500</v>
      </c>
      <c r="G667" s="3" t="s">
        <v>474</v>
      </c>
      <c r="H667" s="3">
        <v>0</v>
      </c>
      <c r="I667" s="3" t="s">
        <v>500</v>
      </c>
      <c r="J667" s="3">
        <v>0</v>
      </c>
      <c r="K667" s="3" t="s">
        <v>23</v>
      </c>
      <c r="L667" s="149" t="s">
        <v>23</v>
      </c>
      <c r="M667" s="3" t="s">
        <v>475</v>
      </c>
      <c r="N667" s="149" t="s">
        <v>475</v>
      </c>
      <c r="O667" s="149" t="s">
        <v>475</v>
      </c>
      <c r="Q667" s="3" t="s">
        <v>475</v>
      </c>
      <c r="V667" s="149" t="s">
        <v>475</v>
      </c>
      <c r="W667" s="149" t="s">
        <v>475</v>
      </c>
      <c r="X667" s="149" t="s">
        <v>475</v>
      </c>
      <c r="Y667" s="149" t="s">
        <v>475</v>
      </c>
      <c r="AB667" s="152">
        <v>0</v>
      </c>
      <c r="AC667" s="152">
        <v>0</v>
      </c>
      <c r="AD667" s="152">
        <v>0</v>
      </c>
      <c r="AE667" s="152">
        <v>0</v>
      </c>
      <c r="AF667" s="152">
        <v>0</v>
      </c>
      <c r="AK667" s="3" t="s">
        <v>475</v>
      </c>
      <c r="AL667" s="3" t="s">
        <v>475</v>
      </c>
      <c r="AM667" s="3" t="s">
        <v>475</v>
      </c>
    </row>
    <row r="668" spans="1:39" x14ac:dyDescent="0.25">
      <c r="A668" s="3">
        <v>20231231</v>
      </c>
      <c r="B668" s="3" t="s">
        <v>1957</v>
      </c>
      <c r="C668" s="3" t="s">
        <v>1958</v>
      </c>
      <c r="D668" s="149">
        <v>38195.69</v>
      </c>
      <c r="E668" s="3" t="s">
        <v>23</v>
      </c>
      <c r="F668" s="3" t="s">
        <v>500</v>
      </c>
      <c r="G668" s="3" t="s">
        <v>474</v>
      </c>
      <c r="H668" s="3">
        <v>0</v>
      </c>
      <c r="I668" s="3" t="s">
        <v>500</v>
      </c>
      <c r="J668" s="3">
        <v>0</v>
      </c>
      <c r="K668" s="3" t="s">
        <v>23</v>
      </c>
      <c r="L668" s="149" t="s">
        <v>23</v>
      </c>
      <c r="M668" s="3" t="s">
        <v>475</v>
      </c>
      <c r="N668" s="149" t="s">
        <v>475</v>
      </c>
      <c r="O668" s="149" t="s">
        <v>475</v>
      </c>
      <c r="Q668" s="3" t="s">
        <v>475</v>
      </c>
      <c r="V668" s="149" t="s">
        <v>475</v>
      </c>
      <c r="W668" s="149" t="s">
        <v>475</v>
      </c>
      <c r="X668" s="149" t="s">
        <v>475</v>
      </c>
      <c r="Y668" s="149" t="s">
        <v>475</v>
      </c>
      <c r="AB668" s="152">
        <v>0</v>
      </c>
      <c r="AC668" s="152">
        <v>0</v>
      </c>
      <c r="AD668" s="152">
        <v>0</v>
      </c>
      <c r="AE668" s="152">
        <v>0</v>
      </c>
      <c r="AF668" s="152">
        <v>0</v>
      </c>
      <c r="AK668" s="3" t="s">
        <v>475</v>
      </c>
      <c r="AL668" s="3" t="s">
        <v>475</v>
      </c>
      <c r="AM668" s="3" t="s">
        <v>475</v>
      </c>
    </row>
    <row r="669" spans="1:39" x14ac:dyDescent="0.25">
      <c r="A669" s="3">
        <v>20231231</v>
      </c>
      <c r="B669" s="3" t="s">
        <v>1959</v>
      </c>
      <c r="C669" s="3" t="s">
        <v>1960</v>
      </c>
      <c r="D669" s="149">
        <v>7636248.8799999999</v>
      </c>
      <c r="E669" s="3" t="s">
        <v>23</v>
      </c>
      <c r="F669" s="3" t="s">
        <v>500</v>
      </c>
      <c r="G669" s="3" t="s">
        <v>592</v>
      </c>
      <c r="H669" s="3">
        <v>0</v>
      </c>
      <c r="I669" s="3" t="s">
        <v>500</v>
      </c>
      <c r="J669" s="3" t="s">
        <v>506</v>
      </c>
      <c r="K669" s="3" t="s">
        <v>23</v>
      </c>
      <c r="L669" s="149" t="s">
        <v>23</v>
      </c>
      <c r="M669" s="3" t="s">
        <v>475</v>
      </c>
      <c r="N669" s="149" t="s">
        <v>475</v>
      </c>
      <c r="O669" s="149" t="s">
        <v>475</v>
      </c>
      <c r="Q669" s="3" t="s">
        <v>475</v>
      </c>
      <c r="V669" s="149" t="s">
        <v>475</v>
      </c>
      <c r="W669" s="149" t="s">
        <v>475</v>
      </c>
      <c r="X669" s="149" t="s">
        <v>475</v>
      </c>
      <c r="Y669" s="149" t="s">
        <v>475</v>
      </c>
      <c r="AB669" s="152">
        <v>0</v>
      </c>
      <c r="AC669" s="152">
        <v>0</v>
      </c>
      <c r="AD669" s="152">
        <v>0</v>
      </c>
      <c r="AE669" s="152">
        <v>0</v>
      </c>
      <c r="AF669" s="152">
        <v>0</v>
      </c>
      <c r="AK669" s="3" t="s">
        <v>22</v>
      </c>
      <c r="AL669" s="3" t="s">
        <v>1217</v>
      </c>
      <c r="AM669" s="3" t="s">
        <v>475</v>
      </c>
    </row>
    <row r="670" spans="1:39" x14ac:dyDescent="0.25">
      <c r="A670" s="3">
        <v>20231231</v>
      </c>
      <c r="B670" s="3" t="s">
        <v>1961</v>
      </c>
      <c r="C670" s="3" t="s">
        <v>1962</v>
      </c>
      <c r="D670" s="149">
        <v>892925.56</v>
      </c>
      <c r="E670" s="3" t="s">
        <v>23</v>
      </c>
      <c r="F670" s="3" t="s">
        <v>500</v>
      </c>
      <c r="G670" s="3" t="s">
        <v>504</v>
      </c>
      <c r="H670" s="3">
        <v>1</v>
      </c>
      <c r="I670" s="3" t="s">
        <v>500</v>
      </c>
      <c r="J670" s="3">
        <v>0</v>
      </c>
      <c r="K670" s="3" t="s">
        <v>24</v>
      </c>
      <c r="L670" s="149" t="s">
        <v>23</v>
      </c>
      <c r="M670" s="3" t="s">
        <v>475</v>
      </c>
      <c r="N670" s="149" t="s">
        <v>475</v>
      </c>
      <c r="O670" s="149" t="s">
        <v>475</v>
      </c>
      <c r="Q670" s="3" t="s">
        <v>475</v>
      </c>
      <c r="V670" s="149" t="s">
        <v>475</v>
      </c>
      <c r="W670" s="149" t="s">
        <v>475</v>
      </c>
      <c r="X670" s="149" t="s">
        <v>475</v>
      </c>
      <c r="Y670" s="149" t="s">
        <v>475</v>
      </c>
      <c r="AB670" s="152">
        <v>0</v>
      </c>
      <c r="AC670" s="152">
        <v>0</v>
      </c>
      <c r="AD670" s="152">
        <v>0</v>
      </c>
      <c r="AE670" s="152">
        <v>0</v>
      </c>
      <c r="AF670" s="152">
        <v>0</v>
      </c>
      <c r="AK670" s="3" t="s">
        <v>475</v>
      </c>
      <c r="AL670" s="3" t="s">
        <v>475</v>
      </c>
      <c r="AM670" s="3" t="s">
        <v>475</v>
      </c>
    </row>
    <row r="671" spans="1:39" x14ac:dyDescent="0.25">
      <c r="A671" s="3">
        <v>20231231</v>
      </c>
      <c r="B671" s="3" t="s">
        <v>1963</v>
      </c>
      <c r="C671" s="3" t="s">
        <v>1964</v>
      </c>
      <c r="D671" s="149">
        <v>604575.36</v>
      </c>
      <c r="E671" s="3" t="s">
        <v>23</v>
      </c>
      <c r="F671" s="3" t="s">
        <v>500</v>
      </c>
      <c r="G671" s="3" t="s">
        <v>474</v>
      </c>
      <c r="H671" s="3">
        <v>0</v>
      </c>
      <c r="I671" s="3" t="s">
        <v>500</v>
      </c>
      <c r="J671" s="3" t="s">
        <v>483</v>
      </c>
      <c r="K671" s="3" t="s">
        <v>23</v>
      </c>
      <c r="L671" s="149" t="s">
        <v>23</v>
      </c>
      <c r="M671" s="3" t="s">
        <v>475</v>
      </c>
      <c r="N671" s="149" t="s">
        <v>475</v>
      </c>
      <c r="O671" s="149" t="s">
        <v>475</v>
      </c>
      <c r="Q671" s="3" t="s">
        <v>475</v>
      </c>
      <c r="V671" s="149" t="s">
        <v>475</v>
      </c>
      <c r="W671" s="149" t="s">
        <v>475</v>
      </c>
      <c r="X671" s="149" t="s">
        <v>475</v>
      </c>
      <c r="Y671" s="149" t="s">
        <v>475</v>
      </c>
      <c r="AB671" s="152">
        <v>0</v>
      </c>
      <c r="AC671" s="152">
        <v>0</v>
      </c>
      <c r="AD671" s="152">
        <v>0</v>
      </c>
      <c r="AE671" s="152">
        <v>0</v>
      </c>
      <c r="AF671" s="152">
        <v>0</v>
      </c>
      <c r="AK671" s="3" t="s">
        <v>25</v>
      </c>
      <c r="AL671" s="3" t="s">
        <v>1965</v>
      </c>
      <c r="AM671" s="3" t="s">
        <v>475</v>
      </c>
    </row>
    <row r="672" spans="1:39" x14ac:dyDescent="0.25">
      <c r="A672" s="3">
        <v>20231231</v>
      </c>
      <c r="B672" s="3" t="s">
        <v>1966</v>
      </c>
      <c r="C672" s="3" t="s">
        <v>1967</v>
      </c>
      <c r="D672" s="149">
        <v>2902.93</v>
      </c>
      <c r="E672" s="3" t="s">
        <v>24</v>
      </c>
      <c r="F672" s="3" t="s">
        <v>473</v>
      </c>
      <c r="G672" s="3" t="s">
        <v>474</v>
      </c>
      <c r="H672" s="3">
        <v>0</v>
      </c>
      <c r="I672" s="3" t="s">
        <v>473</v>
      </c>
      <c r="J672" s="3" t="s">
        <v>473</v>
      </c>
      <c r="K672" s="3" t="s">
        <v>23</v>
      </c>
      <c r="L672" s="149" t="s">
        <v>23</v>
      </c>
      <c r="M672" s="3" t="s">
        <v>475</v>
      </c>
      <c r="N672" s="149" t="s">
        <v>475</v>
      </c>
      <c r="O672" s="149" t="s">
        <v>475</v>
      </c>
      <c r="Q672" s="3" t="s">
        <v>475</v>
      </c>
      <c r="V672" s="149" t="s">
        <v>475</v>
      </c>
      <c r="W672" s="149" t="s">
        <v>475</v>
      </c>
      <c r="X672" s="149" t="s">
        <v>475</v>
      </c>
      <c r="Y672" s="149" t="s">
        <v>475</v>
      </c>
      <c r="AB672" s="152">
        <v>0</v>
      </c>
      <c r="AC672" s="152">
        <v>0</v>
      </c>
      <c r="AD672" s="152">
        <v>0</v>
      </c>
      <c r="AE672" s="152">
        <v>0</v>
      </c>
      <c r="AF672" s="152">
        <v>0</v>
      </c>
      <c r="AK672" s="3" t="s">
        <v>475</v>
      </c>
      <c r="AL672" s="3" t="s">
        <v>475</v>
      </c>
      <c r="AM672" s="3" t="s">
        <v>475</v>
      </c>
    </row>
    <row r="673" spans="1:39" x14ac:dyDescent="0.25">
      <c r="A673" s="3">
        <v>20231231</v>
      </c>
      <c r="B673" s="3" t="s">
        <v>1968</v>
      </c>
      <c r="C673" s="3" t="s">
        <v>1969</v>
      </c>
      <c r="D673" s="149">
        <v>182388.59999999998</v>
      </c>
      <c r="E673" s="3" t="s">
        <v>24</v>
      </c>
      <c r="F673" s="3" t="s">
        <v>473</v>
      </c>
      <c r="G673" s="3" t="s">
        <v>474</v>
      </c>
      <c r="H673" s="3">
        <v>0</v>
      </c>
      <c r="I673" s="3" t="s">
        <v>473</v>
      </c>
      <c r="J673" s="3" t="s">
        <v>473</v>
      </c>
      <c r="K673" s="3" t="s">
        <v>23</v>
      </c>
      <c r="L673" s="149" t="s">
        <v>23</v>
      </c>
      <c r="M673" s="3" t="s">
        <v>475</v>
      </c>
      <c r="N673" s="149" t="s">
        <v>475</v>
      </c>
      <c r="O673" s="149" t="s">
        <v>475</v>
      </c>
      <c r="Q673" s="3" t="s">
        <v>475</v>
      </c>
      <c r="V673" s="149" t="s">
        <v>475</v>
      </c>
      <c r="W673" s="149" t="s">
        <v>475</v>
      </c>
      <c r="X673" s="149" t="s">
        <v>475</v>
      </c>
      <c r="Y673" s="149" t="s">
        <v>475</v>
      </c>
      <c r="AB673" s="152">
        <v>0</v>
      </c>
      <c r="AC673" s="152">
        <v>0</v>
      </c>
      <c r="AD673" s="152">
        <v>0</v>
      </c>
      <c r="AE673" s="152">
        <v>0</v>
      </c>
      <c r="AF673" s="152">
        <v>0</v>
      </c>
      <c r="AK673" s="3" t="s">
        <v>475</v>
      </c>
      <c r="AL673" s="3" t="s">
        <v>475</v>
      </c>
      <c r="AM673" s="3" t="s">
        <v>475</v>
      </c>
    </row>
    <row r="674" spans="1:39" x14ac:dyDescent="0.25">
      <c r="A674" s="3">
        <v>20231231</v>
      </c>
      <c r="B674" s="3" t="s">
        <v>1970</v>
      </c>
      <c r="C674" s="3" t="s">
        <v>1971</v>
      </c>
      <c r="D674" s="149">
        <v>13126139.440000001</v>
      </c>
      <c r="E674" s="3" t="s">
        <v>23</v>
      </c>
      <c r="F674" s="3" t="s">
        <v>500</v>
      </c>
      <c r="G674" s="3" t="s">
        <v>504</v>
      </c>
      <c r="H674" s="3">
        <v>1</v>
      </c>
      <c r="I674" s="3" t="s">
        <v>500</v>
      </c>
      <c r="J674" s="3" t="s">
        <v>506</v>
      </c>
      <c r="K674" s="3" t="s">
        <v>24</v>
      </c>
      <c r="L674" s="149" t="s">
        <v>23</v>
      </c>
      <c r="M674" s="3" t="s">
        <v>475</v>
      </c>
      <c r="N674" s="149" t="s">
        <v>475</v>
      </c>
      <c r="O674" s="149" t="s">
        <v>475</v>
      </c>
      <c r="Q674" s="3" t="s">
        <v>475</v>
      </c>
      <c r="V674" s="149" t="s">
        <v>475</v>
      </c>
      <c r="W674" s="149" t="s">
        <v>475</v>
      </c>
      <c r="X674" s="149" t="s">
        <v>475</v>
      </c>
      <c r="Y674" s="149" t="s">
        <v>475</v>
      </c>
      <c r="AB674" s="152">
        <v>0</v>
      </c>
      <c r="AC674" s="152">
        <v>0</v>
      </c>
      <c r="AD674" s="152">
        <v>0</v>
      </c>
      <c r="AE674" s="152">
        <v>0</v>
      </c>
      <c r="AF674" s="152">
        <v>0</v>
      </c>
      <c r="AK674" s="3" t="s">
        <v>22</v>
      </c>
      <c r="AL674" s="3" t="s">
        <v>571</v>
      </c>
      <c r="AM674" s="3" t="s">
        <v>475</v>
      </c>
    </row>
    <row r="675" spans="1:39" x14ac:dyDescent="0.25">
      <c r="A675" s="3">
        <v>20231231</v>
      </c>
      <c r="B675" s="3" t="s">
        <v>1972</v>
      </c>
      <c r="C675" s="3" t="s">
        <v>1973</v>
      </c>
      <c r="D675" s="149">
        <v>123931.1</v>
      </c>
      <c r="E675" s="3" t="s">
        <v>24</v>
      </c>
      <c r="F675" s="3" t="s">
        <v>473</v>
      </c>
      <c r="G675" s="3" t="s">
        <v>474</v>
      </c>
      <c r="H675" s="3">
        <v>0</v>
      </c>
      <c r="I675" s="3" t="s">
        <v>473</v>
      </c>
      <c r="J675" s="3" t="s">
        <v>473</v>
      </c>
      <c r="K675" s="3" t="s">
        <v>23</v>
      </c>
      <c r="L675" s="149" t="s">
        <v>23</v>
      </c>
      <c r="M675" s="3" t="s">
        <v>475</v>
      </c>
      <c r="N675" s="149" t="s">
        <v>475</v>
      </c>
      <c r="O675" s="149" t="s">
        <v>475</v>
      </c>
      <c r="Q675" s="3" t="s">
        <v>475</v>
      </c>
      <c r="V675" s="149" t="s">
        <v>475</v>
      </c>
      <c r="W675" s="149" t="s">
        <v>475</v>
      </c>
      <c r="X675" s="149" t="s">
        <v>475</v>
      </c>
      <c r="Y675" s="149" t="s">
        <v>475</v>
      </c>
      <c r="AB675" s="152">
        <v>0</v>
      </c>
      <c r="AC675" s="152">
        <v>0</v>
      </c>
      <c r="AD675" s="152">
        <v>0</v>
      </c>
      <c r="AE675" s="152">
        <v>0</v>
      </c>
      <c r="AF675" s="152">
        <v>0</v>
      </c>
      <c r="AK675" s="3" t="s">
        <v>475</v>
      </c>
      <c r="AL675" s="3" t="s">
        <v>475</v>
      </c>
      <c r="AM675" s="3" t="s">
        <v>475</v>
      </c>
    </row>
    <row r="676" spans="1:39" x14ac:dyDescent="0.25">
      <c r="A676" s="3">
        <v>20231231</v>
      </c>
      <c r="B676" s="3" t="s">
        <v>1974</v>
      </c>
      <c r="C676" s="3" t="s">
        <v>1975</v>
      </c>
      <c r="D676" s="149">
        <v>804926.51</v>
      </c>
      <c r="E676" s="3" t="s">
        <v>23</v>
      </c>
      <c r="F676" s="3" t="s">
        <v>500</v>
      </c>
      <c r="G676" s="3" t="s">
        <v>504</v>
      </c>
      <c r="H676" s="3">
        <v>1</v>
      </c>
      <c r="I676" s="3" t="s">
        <v>500</v>
      </c>
      <c r="J676" s="3">
        <v>0</v>
      </c>
      <c r="K676" s="3" t="s">
        <v>24</v>
      </c>
      <c r="L676" s="149" t="s">
        <v>23</v>
      </c>
      <c r="M676" s="3" t="s">
        <v>475</v>
      </c>
      <c r="N676" s="149" t="s">
        <v>475</v>
      </c>
      <c r="O676" s="149" t="s">
        <v>475</v>
      </c>
      <c r="Q676" s="3" t="s">
        <v>475</v>
      </c>
      <c r="V676" s="149" t="s">
        <v>475</v>
      </c>
      <c r="W676" s="149" t="s">
        <v>475</v>
      </c>
      <c r="X676" s="149" t="s">
        <v>475</v>
      </c>
      <c r="Y676" s="149" t="s">
        <v>475</v>
      </c>
      <c r="AB676" s="152">
        <v>0</v>
      </c>
      <c r="AC676" s="152">
        <v>0</v>
      </c>
      <c r="AD676" s="152">
        <v>0</v>
      </c>
      <c r="AE676" s="152">
        <v>0</v>
      </c>
      <c r="AF676" s="152">
        <v>0</v>
      </c>
      <c r="AK676" s="3" t="s">
        <v>475</v>
      </c>
      <c r="AL676" s="3" t="s">
        <v>475</v>
      </c>
      <c r="AM676" s="3" t="s">
        <v>475</v>
      </c>
    </row>
    <row r="677" spans="1:39" x14ac:dyDescent="0.25">
      <c r="A677" s="3">
        <v>20231231</v>
      </c>
      <c r="B677" s="3" t="s">
        <v>1976</v>
      </c>
      <c r="C677" s="3" t="s">
        <v>1977</v>
      </c>
      <c r="D677" s="149">
        <v>3744000.03</v>
      </c>
      <c r="E677" s="3" t="s">
        <v>23</v>
      </c>
      <c r="F677" s="3" t="s">
        <v>500</v>
      </c>
      <c r="G677" s="3" t="s">
        <v>592</v>
      </c>
      <c r="H677" s="3">
        <v>0</v>
      </c>
      <c r="I677" s="3" t="s">
        <v>500</v>
      </c>
      <c r="J677" s="3">
        <v>0</v>
      </c>
      <c r="K677" s="3" t="s">
        <v>23</v>
      </c>
      <c r="L677" s="149" t="s">
        <v>23</v>
      </c>
      <c r="M677" s="3" t="s">
        <v>475</v>
      </c>
      <c r="N677" s="149" t="s">
        <v>475</v>
      </c>
      <c r="O677" s="149" t="s">
        <v>475</v>
      </c>
      <c r="Q677" s="3" t="s">
        <v>475</v>
      </c>
      <c r="V677" s="149" t="s">
        <v>475</v>
      </c>
      <c r="W677" s="149" t="s">
        <v>475</v>
      </c>
      <c r="X677" s="149" t="s">
        <v>475</v>
      </c>
      <c r="Y677" s="149" t="s">
        <v>475</v>
      </c>
      <c r="AB677" s="152">
        <v>0</v>
      </c>
      <c r="AC677" s="152">
        <v>0</v>
      </c>
      <c r="AD677" s="152">
        <v>0</v>
      </c>
      <c r="AE677" s="152">
        <v>0</v>
      </c>
      <c r="AF677" s="152">
        <v>0</v>
      </c>
      <c r="AK677" s="3" t="s">
        <v>475</v>
      </c>
      <c r="AL677" s="3" t="s">
        <v>475</v>
      </c>
      <c r="AM677" s="3" t="s">
        <v>475</v>
      </c>
    </row>
    <row r="678" spans="1:39" x14ac:dyDescent="0.25">
      <c r="A678" s="3">
        <v>20231231</v>
      </c>
      <c r="B678" s="3" t="s">
        <v>1978</v>
      </c>
      <c r="C678" s="3" t="s">
        <v>1979</v>
      </c>
      <c r="D678" s="149">
        <v>389040.91000000003</v>
      </c>
      <c r="E678" s="3" t="s">
        <v>23</v>
      </c>
      <c r="F678" s="3" t="s">
        <v>500</v>
      </c>
      <c r="G678" s="3" t="s">
        <v>474</v>
      </c>
      <c r="H678" s="3">
        <v>0</v>
      </c>
      <c r="I678" s="3" t="s">
        <v>500</v>
      </c>
      <c r="J678" s="3">
        <v>0</v>
      </c>
      <c r="K678" s="3" t="s">
        <v>23</v>
      </c>
      <c r="L678" s="149" t="s">
        <v>23</v>
      </c>
      <c r="M678" s="3" t="s">
        <v>475</v>
      </c>
      <c r="N678" s="149" t="s">
        <v>475</v>
      </c>
      <c r="O678" s="149" t="s">
        <v>475</v>
      </c>
      <c r="Q678" s="3" t="s">
        <v>475</v>
      </c>
      <c r="V678" s="149" t="s">
        <v>475</v>
      </c>
      <c r="W678" s="149" t="s">
        <v>475</v>
      </c>
      <c r="X678" s="149" t="s">
        <v>475</v>
      </c>
      <c r="Y678" s="149" t="s">
        <v>475</v>
      </c>
      <c r="AB678" s="152">
        <v>0</v>
      </c>
      <c r="AC678" s="152">
        <v>0</v>
      </c>
      <c r="AD678" s="152">
        <v>0</v>
      </c>
      <c r="AE678" s="152">
        <v>0</v>
      </c>
      <c r="AF678" s="152">
        <v>0</v>
      </c>
      <c r="AK678" s="3" t="s">
        <v>475</v>
      </c>
      <c r="AL678" s="3" t="s">
        <v>475</v>
      </c>
      <c r="AM678" s="3" t="s">
        <v>475</v>
      </c>
    </row>
    <row r="679" spans="1:39" x14ac:dyDescent="0.25">
      <c r="A679" s="3">
        <v>20231231</v>
      </c>
      <c r="B679" s="3" t="s">
        <v>1980</v>
      </c>
      <c r="C679" s="3" t="s">
        <v>1981</v>
      </c>
      <c r="D679" s="149">
        <v>13492.5</v>
      </c>
      <c r="E679" s="3" t="s">
        <v>23</v>
      </c>
      <c r="F679" s="3" t="s">
        <v>500</v>
      </c>
      <c r="G679" s="3" t="s">
        <v>474</v>
      </c>
      <c r="H679" s="3">
        <v>0</v>
      </c>
      <c r="I679" s="3" t="s">
        <v>500</v>
      </c>
      <c r="J679" s="3" t="s">
        <v>483</v>
      </c>
      <c r="K679" s="3" t="s">
        <v>23</v>
      </c>
      <c r="L679" s="149" t="s">
        <v>23</v>
      </c>
      <c r="M679" s="3" t="s">
        <v>475</v>
      </c>
      <c r="N679" s="149" t="s">
        <v>475</v>
      </c>
      <c r="O679" s="149" t="s">
        <v>475</v>
      </c>
      <c r="Q679" s="3" t="s">
        <v>475</v>
      </c>
      <c r="V679" s="149" t="s">
        <v>475</v>
      </c>
      <c r="W679" s="149" t="s">
        <v>475</v>
      </c>
      <c r="X679" s="149" t="s">
        <v>475</v>
      </c>
      <c r="Y679" s="149" t="s">
        <v>475</v>
      </c>
      <c r="AB679" s="152">
        <v>0</v>
      </c>
      <c r="AC679" s="152">
        <v>0</v>
      </c>
      <c r="AD679" s="152">
        <v>0</v>
      </c>
      <c r="AE679" s="152">
        <v>0</v>
      </c>
      <c r="AF679" s="152">
        <v>0</v>
      </c>
      <c r="AK679" s="3" t="s">
        <v>25</v>
      </c>
      <c r="AL679" s="3" t="s">
        <v>1087</v>
      </c>
      <c r="AM679" s="3" t="s">
        <v>475</v>
      </c>
    </row>
    <row r="680" spans="1:39" x14ac:dyDescent="0.25">
      <c r="A680" s="3">
        <v>20231231</v>
      </c>
      <c r="B680" s="3" t="s">
        <v>1982</v>
      </c>
      <c r="C680" s="3" t="s">
        <v>1983</v>
      </c>
      <c r="D680" s="149">
        <v>931026.37000000011</v>
      </c>
      <c r="E680" s="3" t="s">
        <v>24</v>
      </c>
      <c r="F680" s="3" t="s">
        <v>473</v>
      </c>
      <c r="G680" s="3" t="s">
        <v>474</v>
      </c>
      <c r="H680" s="3">
        <v>0</v>
      </c>
      <c r="I680" s="3" t="s">
        <v>473</v>
      </c>
      <c r="J680" s="3" t="s">
        <v>473</v>
      </c>
      <c r="K680" s="3" t="s">
        <v>23</v>
      </c>
      <c r="L680" s="149" t="s">
        <v>23</v>
      </c>
      <c r="M680" s="3" t="s">
        <v>475</v>
      </c>
      <c r="N680" s="149" t="s">
        <v>475</v>
      </c>
      <c r="O680" s="149" t="s">
        <v>475</v>
      </c>
      <c r="Q680" s="3" t="s">
        <v>475</v>
      </c>
      <c r="V680" s="149" t="s">
        <v>475</v>
      </c>
      <c r="W680" s="149" t="s">
        <v>475</v>
      </c>
      <c r="X680" s="149" t="s">
        <v>475</v>
      </c>
      <c r="Y680" s="149" t="s">
        <v>475</v>
      </c>
      <c r="AB680" s="152">
        <v>0</v>
      </c>
      <c r="AC680" s="152">
        <v>0</v>
      </c>
      <c r="AD680" s="152">
        <v>0</v>
      </c>
      <c r="AE680" s="152">
        <v>0</v>
      </c>
      <c r="AF680" s="152">
        <v>0</v>
      </c>
      <c r="AK680" s="3" t="s">
        <v>475</v>
      </c>
      <c r="AL680" s="3" t="s">
        <v>475</v>
      </c>
      <c r="AM680" s="3" t="s">
        <v>475</v>
      </c>
    </row>
    <row r="681" spans="1:39" x14ac:dyDescent="0.25">
      <c r="A681" s="3">
        <v>20231231</v>
      </c>
      <c r="B681" s="3" t="s">
        <v>1984</v>
      </c>
      <c r="C681" s="3" t="s">
        <v>1985</v>
      </c>
      <c r="D681" s="149">
        <v>7324976.7599999998</v>
      </c>
      <c r="E681" s="3" t="s">
        <v>24</v>
      </c>
      <c r="F681" s="3" t="s">
        <v>473</v>
      </c>
      <c r="G681" s="3" t="s">
        <v>474</v>
      </c>
      <c r="H681" s="3">
        <v>0</v>
      </c>
      <c r="I681" s="3" t="s">
        <v>473</v>
      </c>
      <c r="J681" s="3" t="s">
        <v>473</v>
      </c>
      <c r="K681" s="3" t="s">
        <v>23</v>
      </c>
      <c r="L681" s="149" t="s">
        <v>23</v>
      </c>
      <c r="M681" s="3" t="s">
        <v>475</v>
      </c>
      <c r="N681" s="149" t="s">
        <v>475</v>
      </c>
      <c r="O681" s="149" t="s">
        <v>475</v>
      </c>
      <c r="Q681" s="3" t="s">
        <v>475</v>
      </c>
      <c r="V681" s="149" t="s">
        <v>475</v>
      </c>
      <c r="W681" s="149" t="s">
        <v>475</v>
      </c>
      <c r="X681" s="149" t="s">
        <v>475</v>
      </c>
      <c r="Y681" s="149" t="s">
        <v>475</v>
      </c>
      <c r="AB681" s="152">
        <v>0</v>
      </c>
      <c r="AC681" s="152">
        <v>0</v>
      </c>
      <c r="AD681" s="152">
        <v>0</v>
      </c>
      <c r="AE681" s="152">
        <v>0</v>
      </c>
      <c r="AF681" s="152">
        <v>0</v>
      </c>
      <c r="AK681" s="3" t="s">
        <v>475</v>
      </c>
      <c r="AL681" s="3" t="s">
        <v>475</v>
      </c>
      <c r="AM681" s="3" t="s">
        <v>475</v>
      </c>
    </row>
    <row r="682" spans="1:39" x14ac:dyDescent="0.25">
      <c r="A682" s="3">
        <v>20231231</v>
      </c>
      <c r="B682" s="3" t="s">
        <v>1986</v>
      </c>
      <c r="C682" s="3" t="s">
        <v>1987</v>
      </c>
      <c r="D682" s="149">
        <v>96743.679999999993</v>
      </c>
      <c r="E682" s="3" t="s">
        <v>23</v>
      </c>
      <c r="F682" s="3" t="s">
        <v>500</v>
      </c>
      <c r="G682" s="3" t="s">
        <v>474</v>
      </c>
      <c r="H682" s="3">
        <v>0</v>
      </c>
      <c r="I682" s="3" t="s">
        <v>500</v>
      </c>
      <c r="J682" s="3">
        <v>0</v>
      </c>
      <c r="K682" s="3" t="s">
        <v>23</v>
      </c>
      <c r="L682" s="149" t="s">
        <v>23</v>
      </c>
      <c r="M682" s="3" t="s">
        <v>475</v>
      </c>
      <c r="N682" s="149" t="s">
        <v>475</v>
      </c>
      <c r="O682" s="149" t="s">
        <v>475</v>
      </c>
      <c r="Q682" s="3" t="s">
        <v>475</v>
      </c>
      <c r="V682" s="149" t="s">
        <v>475</v>
      </c>
      <c r="W682" s="149" t="s">
        <v>475</v>
      </c>
      <c r="X682" s="149" t="s">
        <v>475</v>
      </c>
      <c r="Y682" s="149" t="s">
        <v>475</v>
      </c>
      <c r="AB682" s="152">
        <v>0</v>
      </c>
      <c r="AC682" s="152">
        <v>0</v>
      </c>
      <c r="AD682" s="152">
        <v>0</v>
      </c>
      <c r="AE682" s="152">
        <v>0</v>
      </c>
      <c r="AF682" s="152">
        <v>0</v>
      </c>
      <c r="AK682" s="3" t="s">
        <v>475</v>
      </c>
      <c r="AL682" s="3" t="s">
        <v>475</v>
      </c>
      <c r="AM682" s="3" t="s">
        <v>475</v>
      </c>
    </row>
    <row r="683" spans="1:39" x14ac:dyDescent="0.25">
      <c r="A683" s="3">
        <v>20231231</v>
      </c>
      <c r="B683" s="3" t="s">
        <v>1988</v>
      </c>
      <c r="C683" s="3" t="s">
        <v>1989</v>
      </c>
      <c r="D683" s="149">
        <v>247908</v>
      </c>
      <c r="E683" s="3" t="s">
        <v>24</v>
      </c>
      <c r="F683" s="3" t="s">
        <v>473</v>
      </c>
      <c r="G683" s="3" t="s">
        <v>474</v>
      </c>
      <c r="H683" s="3">
        <v>0</v>
      </c>
      <c r="I683" s="3" t="s">
        <v>473</v>
      </c>
      <c r="J683" s="3" t="s">
        <v>473</v>
      </c>
      <c r="K683" s="3" t="s">
        <v>23</v>
      </c>
      <c r="L683" s="149" t="s">
        <v>23</v>
      </c>
      <c r="M683" s="3" t="s">
        <v>475</v>
      </c>
      <c r="N683" s="149" t="s">
        <v>475</v>
      </c>
      <c r="O683" s="149" t="s">
        <v>475</v>
      </c>
      <c r="Q683" s="3" t="s">
        <v>475</v>
      </c>
      <c r="V683" s="149" t="s">
        <v>475</v>
      </c>
      <c r="W683" s="149" t="s">
        <v>475</v>
      </c>
      <c r="X683" s="149" t="s">
        <v>475</v>
      </c>
      <c r="Y683" s="149" t="s">
        <v>475</v>
      </c>
      <c r="AB683" s="152">
        <v>0</v>
      </c>
      <c r="AC683" s="152">
        <v>0</v>
      </c>
      <c r="AD683" s="152">
        <v>0</v>
      </c>
      <c r="AE683" s="152">
        <v>0</v>
      </c>
      <c r="AF683" s="152">
        <v>0</v>
      </c>
      <c r="AK683" s="3" t="s">
        <v>475</v>
      </c>
      <c r="AL683" s="3" t="s">
        <v>475</v>
      </c>
      <c r="AM683" s="3" t="s">
        <v>475</v>
      </c>
    </row>
    <row r="684" spans="1:39" x14ac:dyDescent="0.25">
      <c r="A684" s="3">
        <v>20231231</v>
      </c>
      <c r="B684" s="3" t="s">
        <v>1990</v>
      </c>
      <c r="C684" s="3" t="s">
        <v>1991</v>
      </c>
      <c r="D684" s="149">
        <v>59795.43</v>
      </c>
      <c r="E684" s="3" t="s">
        <v>23</v>
      </c>
      <c r="F684" s="3" t="s">
        <v>500</v>
      </c>
      <c r="G684" s="3" t="s">
        <v>790</v>
      </c>
      <c r="H684" s="3">
        <v>1</v>
      </c>
      <c r="I684" s="3" t="s">
        <v>500</v>
      </c>
      <c r="J684" s="3">
        <v>0</v>
      </c>
      <c r="K684" s="3" t="s">
        <v>24</v>
      </c>
      <c r="L684" s="149" t="s">
        <v>23</v>
      </c>
      <c r="M684" s="3" t="s">
        <v>475</v>
      </c>
      <c r="N684" s="149" t="s">
        <v>475</v>
      </c>
      <c r="O684" s="149" t="s">
        <v>475</v>
      </c>
      <c r="Q684" s="3" t="s">
        <v>475</v>
      </c>
      <c r="V684" s="149" t="s">
        <v>475</v>
      </c>
      <c r="W684" s="149" t="s">
        <v>475</v>
      </c>
      <c r="X684" s="149" t="s">
        <v>475</v>
      </c>
      <c r="Y684" s="149" t="s">
        <v>475</v>
      </c>
      <c r="AB684" s="152">
        <v>0</v>
      </c>
      <c r="AC684" s="152">
        <v>0</v>
      </c>
      <c r="AD684" s="152">
        <v>0</v>
      </c>
      <c r="AE684" s="152">
        <v>0</v>
      </c>
      <c r="AF684" s="152">
        <v>0</v>
      </c>
      <c r="AK684" s="3" t="s">
        <v>475</v>
      </c>
      <c r="AL684" s="3" t="s">
        <v>475</v>
      </c>
      <c r="AM684" s="3" t="s">
        <v>475</v>
      </c>
    </row>
    <row r="685" spans="1:39" x14ac:dyDescent="0.25">
      <c r="A685" s="3">
        <v>20231231</v>
      </c>
      <c r="B685" s="3" t="s">
        <v>1992</v>
      </c>
      <c r="C685" s="3" t="s">
        <v>1993</v>
      </c>
      <c r="D685" s="149">
        <v>217871.44</v>
      </c>
      <c r="E685" s="3" t="s">
        <v>24</v>
      </c>
      <c r="F685" s="3" t="s">
        <v>473</v>
      </c>
      <c r="G685" s="3" t="s">
        <v>474</v>
      </c>
      <c r="H685" s="3">
        <v>0</v>
      </c>
      <c r="I685" s="3" t="s">
        <v>473</v>
      </c>
      <c r="J685" s="3" t="s">
        <v>473</v>
      </c>
      <c r="K685" s="3" t="s">
        <v>23</v>
      </c>
      <c r="L685" s="149" t="s">
        <v>23</v>
      </c>
      <c r="M685" s="157" t="s">
        <v>487</v>
      </c>
      <c r="N685" s="149" t="s">
        <v>475</v>
      </c>
      <c r="O685" s="149" t="s">
        <v>475</v>
      </c>
      <c r="Q685" s="3" t="s">
        <v>475</v>
      </c>
      <c r="V685" s="149" t="s">
        <v>475</v>
      </c>
      <c r="W685" s="149" t="s">
        <v>475</v>
      </c>
      <c r="X685" s="149" t="s">
        <v>475</v>
      </c>
      <c r="Y685" s="149" t="s">
        <v>475</v>
      </c>
      <c r="AB685" s="152">
        <v>0</v>
      </c>
      <c r="AC685" s="152">
        <v>0</v>
      </c>
      <c r="AD685" s="152">
        <v>0</v>
      </c>
      <c r="AE685" s="152">
        <v>0</v>
      </c>
      <c r="AF685" s="152">
        <v>0</v>
      </c>
      <c r="AK685" s="3" t="s">
        <v>475</v>
      </c>
      <c r="AL685" s="3" t="s">
        <v>475</v>
      </c>
      <c r="AM685" s="3" t="s">
        <v>475</v>
      </c>
    </row>
    <row r="686" spans="1:39" x14ac:dyDescent="0.25">
      <c r="A686" s="3">
        <v>20231231</v>
      </c>
      <c r="B686" s="3" t="s">
        <v>1994</v>
      </c>
      <c r="C686" s="3" t="s">
        <v>1995</v>
      </c>
      <c r="D686" s="149">
        <v>193393.42</v>
      </c>
      <c r="E686" s="3" t="s">
        <v>24</v>
      </c>
      <c r="F686" s="3" t="s">
        <v>473</v>
      </c>
      <c r="G686" s="3" t="s">
        <v>474</v>
      </c>
      <c r="H686" s="3">
        <v>0</v>
      </c>
      <c r="I686" s="3" t="s">
        <v>473</v>
      </c>
      <c r="J686" s="3" t="s">
        <v>473</v>
      </c>
      <c r="K686" s="3" t="s">
        <v>23</v>
      </c>
      <c r="L686" s="149" t="s">
        <v>23</v>
      </c>
      <c r="M686" s="3" t="s">
        <v>475</v>
      </c>
      <c r="N686" s="149" t="s">
        <v>475</v>
      </c>
      <c r="O686" s="149" t="s">
        <v>475</v>
      </c>
      <c r="Q686" s="3" t="s">
        <v>475</v>
      </c>
      <c r="V686" s="149" t="s">
        <v>475</v>
      </c>
      <c r="W686" s="149" t="s">
        <v>475</v>
      </c>
      <c r="X686" s="149" t="s">
        <v>475</v>
      </c>
      <c r="Y686" s="149" t="s">
        <v>475</v>
      </c>
      <c r="AB686" s="152">
        <v>0</v>
      </c>
      <c r="AC686" s="152">
        <v>0</v>
      </c>
      <c r="AD686" s="152">
        <v>0</v>
      </c>
      <c r="AE686" s="152">
        <v>0</v>
      </c>
      <c r="AF686" s="152">
        <v>0</v>
      </c>
      <c r="AK686" s="3" t="s">
        <v>475</v>
      </c>
      <c r="AL686" s="3" t="s">
        <v>475</v>
      </c>
      <c r="AM686" s="3" t="s">
        <v>475</v>
      </c>
    </row>
    <row r="687" spans="1:39" x14ac:dyDescent="0.25">
      <c r="A687" s="3">
        <v>20231231</v>
      </c>
      <c r="B687" s="3" t="s">
        <v>1996</v>
      </c>
      <c r="C687" s="3" t="s">
        <v>1997</v>
      </c>
      <c r="D687" s="149">
        <v>43973.42</v>
      </c>
      <c r="E687" s="3" t="s">
        <v>24</v>
      </c>
      <c r="F687" s="3" t="s">
        <v>473</v>
      </c>
      <c r="G687" s="3" t="s">
        <v>474</v>
      </c>
      <c r="H687" s="3">
        <v>0</v>
      </c>
      <c r="I687" s="3" t="s">
        <v>473</v>
      </c>
      <c r="J687" s="3" t="s">
        <v>473</v>
      </c>
      <c r="K687" s="3" t="s">
        <v>23</v>
      </c>
      <c r="L687" s="149" t="s">
        <v>23</v>
      </c>
      <c r="M687" s="3" t="s">
        <v>475</v>
      </c>
      <c r="N687" s="149" t="s">
        <v>475</v>
      </c>
      <c r="O687" s="149" t="s">
        <v>475</v>
      </c>
      <c r="Q687" s="3" t="s">
        <v>475</v>
      </c>
      <c r="V687" s="149" t="s">
        <v>475</v>
      </c>
      <c r="W687" s="149" t="s">
        <v>475</v>
      </c>
      <c r="X687" s="149" t="s">
        <v>475</v>
      </c>
      <c r="Y687" s="149" t="s">
        <v>475</v>
      </c>
      <c r="AB687" s="152">
        <v>0</v>
      </c>
      <c r="AC687" s="152">
        <v>0</v>
      </c>
      <c r="AD687" s="152">
        <v>0</v>
      </c>
      <c r="AE687" s="152">
        <v>0</v>
      </c>
      <c r="AF687" s="152">
        <v>0</v>
      </c>
      <c r="AK687" s="3" t="s">
        <v>475</v>
      </c>
      <c r="AL687" s="3" t="s">
        <v>475</v>
      </c>
      <c r="AM687" s="3" t="s">
        <v>475</v>
      </c>
    </row>
    <row r="688" spans="1:39" x14ac:dyDescent="0.25">
      <c r="A688" s="3">
        <v>20231231</v>
      </c>
      <c r="B688" s="3" t="s">
        <v>1998</v>
      </c>
      <c r="C688" s="3" t="s">
        <v>1999</v>
      </c>
      <c r="D688" s="149">
        <v>442360.32000000001</v>
      </c>
      <c r="E688" s="3" t="s">
        <v>23</v>
      </c>
      <c r="F688" s="3" t="s">
        <v>500</v>
      </c>
      <c r="G688" s="3" t="s">
        <v>504</v>
      </c>
      <c r="H688" s="3">
        <v>1</v>
      </c>
      <c r="I688" s="3" t="s">
        <v>500</v>
      </c>
      <c r="J688" s="3" t="s">
        <v>506</v>
      </c>
      <c r="K688" s="3" t="s">
        <v>24</v>
      </c>
      <c r="L688" s="149" t="s">
        <v>23</v>
      </c>
      <c r="M688" s="3" t="s">
        <v>475</v>
      </c>
      <c r="N688" s="149" t="s">
        <v>475</v>
      </c>
      <c r="O688" s="149" t="s">
        <v>475</v>
      </c>
      <c r="Q688" s="3" t="s">
        <v>475</v>
      </c>
      <c r="V688" s="149" t="s">
        <v>475</v>
      </c>
      <c r="W688" s="149" t="s">
        <v>475</v>
      </c>
      <c r="X688" s="149" t="s">
        <v>475</v>
      </c>
      <c r="Y688" s="149" t="s">
        <v>475</v>
      </c>
      <c r="AB688" s="152">
        <v>0</v>
      </c>
      <c r="AC688" s="152">
        <v>0</v>
      </c>
      <c r="AD688" s="152">
        <v>0</v>
      </c>
      <c r="AE688" s="152">
        <v>0</v>
      </c>
      <c r="AF688" s="152">
        <v>0</v>
      </c>
      <c r="AK688" s="3" t="s">
        <v>22</v>
      </c>
      <c r="AL688" s="3" t="s">
        <v>1037</v>
      </c>
      <c r="AM688" s="3" t="s">
        <v>475</v>
      </c>
    </row>
    <row r="689" spans="1:40" x14ac:dyDescent="0.25">
      <c r="A689" s="3">
        <v>20231231</v>
      </c>
      <c r="B689" s="3" t="s">
        <v>2000</v>
      </c>
      <c r="C689" s="3" t="s">
        <v>2001</v>
      </c>
      <c r="D689" s="149">
        <v>698932.99</v>
      </c>
      <c r="E689" s="3" t="s">
        <v>23</v>
      </c>
      <c r="F689" s="3" t="s">
        <v>500</v>
      </c>
      <c r="G689" s="3" t="s">
        <v>474</v>
      </c>
      <c r="H689" s="3">
        <v>0</v>
      </c>
      <c r="I689" s="3" t="s">
        <v>500</v>
      </c>
      <c r="J689" s="3">
        <v>0</v>
      </c>
      <c r="K689" s="3" t="s">
        <v>23</v>
      </c>
      <c r="L689" s="149" t="s">
        <v>23</v>
      </c>
      <c r="M689" s="3" t="s">
        <v>475</v>
      </c>
      <c r="N689" s="149" t="s">
        <v>475</v>
      </c>
      <c r="O689" s="149" t="s">
        <v>475</v>
      </c>
      <c r="Q689" s="3" t="s">
        <v>475</v>
      </c>
      <c r="V689" s="149" t="s">
        <v>475</v>
      </c>
      <c r="W689" s="149" t="s">
        <v>475</v>
      </c>
      <c r="X689" s="149" t="s">
        <v>475</v>
      </c>
      <c r="Y689" s="149" t="s">
        <v>475</v>
      </c>
      <c r="AB689" s="152">
        <v>0</v>
      </c>
      <c r="AC689" s="152">
        <v>0</v>
      </c>
      <c r="AD689" s="152">
        <v>0</v>
      </c>
      <c r="AE689" s="152">
        <v>0</v>
      </c>
      <c r="AF689" s="152">
        <v>0</v>
      </c>
      <c r="AK689" s="3" t="s">
        <v>475</v>
      </c>
      <c r="AL689" s="3" t="s">
        <v>475</v>
      </c>
      <c r="AM689" s="3" t="s">
        <v>475</v>
      </c>
    </row>
    <row r="690" spans="1:40" x14ac:dyDescent="0.25">
      <c r="A690" s="3">
        <v>20231231</v>
      </c>
      <c r="B690" s="3" t="s">
        <v>2002</v>
      </c>
      <c r="C690" s="3" t="s">
        <v>2003</v>
      </c>
      <c r="D690" s="149">
        <v>142462.38</v>
      </c>
      <c r="E690" s="3" t="s">
        <v>23</v>
      </c>
      <c r="F690" s="3" t="s">
        <v>500</v>
      </c>
      <c r="G690" s="3" t="s">
        <v>474</v>
      </c>
      <c r="H690" s="3">
        <v>0</v>
      </c>
      <c r="I690" s="3" t="s">
        <v>500</v>
      </c>
      <c r="J690" s="3">
        <v>0</v>
      </c>
      <c r="K690" s="3" t="s">
        <v>23</v>
      </c>
      <c r="L690" s="149" t="s">
        <v>23</v>
      </c>
      <c r="M690" s="3" t="s">
        <v>475</v>
      </c>
      <c r="N690" s="149" t="s">
        <v>475</v>
      </c>
      <c r="O690" s="149" t="s">
        <v>475</v>
      </c>
      <c r="Q690" s="3" t="s">
        <v>475</v>
      </c>
      <c r="V690" s="149" t="s">
        <v>475</v>
      </c>
      <c r="W690" s="149" t="s">
        <v>475</v>
      </c>
      <c r="X690" s="149" t="s">
        <v>475</v>
      </c>
      <c r="Y690" s="149" t="s">
        <v>475</v>
      </c>
      <c r="AB690" s="152">
        <v>0</v>
      </c>
      <c r="AC690" s="152">
        <v>0</v>
      </c>
      <c r="AD690" s="152">
        <v>0</v>
      </c>
      <c r="AE690" s="152">
        <v>0</v>
      </c>
      <c r="AF690" s="152">
        <v>0</v>
      </c>
      <c r="AK690" s="3" t="s">
        <v>475</v>
      </c>
      <c r="AL690" s="3" t="s">
        <v>475</v>
      </c>
      <c r="AM690" s="3" t="s">
        <v>475</v>
      </c>
    </row>
    <row r="691" spans="1:40" x14ac:dyDescent="0.25">
      <c r="A691" s="3">
        <v>20231231</v>
      </c>
      <c r="B691" s="3" t="s">
        <v>2004</v>
      </c>
      <c r="C691" s="3" t="s">
        <v>2005</v>
      </c>
      <c r="D691" s="149">
        <v>1739828.84</v>
      </c>
      <c r="E691" s="3" t="s">
        <v>24</v>
      </c>
      <c r="F691" s="3" t="s">
        <v>473</v>
      </c>
      <c r="G691" s="3" t="s">
        <v>474</v>
      </c>
      <c r="H691" s="3">
        <v>0</v>
      </c>
      <c r="I691" s="3" t="s">
        <v>473</v>
      </c>
      <c r="J691" s="3" t="s">
        <v>473</v>
      </c>
      <c r="K691" s="3" t="s">
        <v>23</v>
      </c>
      <c r="L691" s="149" t="s">
        <v>23</v>
      </c>
      <c r="M691" s="3" t="s">
        <v>475</v>
      </c>
      <c r="N691" s="149" t="s">
        <v>475</v>
      </c>
      <c r="O691" s="149" t="s">
        <v>475</v>
      </c>
      <c r="Q691" s="3" t="s">
        <v>475</v>
      </c>
      <c r="V691" s="149" t="s">
        <v>475</v>
      </c>
      <c r="W691" s="149" t="s">
        <v>475</v>
      </c>
      <c r="X691" s="149" t="s">
        <v>475</v>
      </c>
      <c r="Y691" s="149" t="s">
        <v>475</v>
      </c>
      <c r="AB691" s="152">
        <v>0</v>
      </c>
      <c r="AC691" s="152">
        <v>0</v>
      </c>
      <c r="AD691" s="152">
        <v>0</v>
      </c>
      <c r="AE691" s="152">
        <v>0</v>
      </c>
      <c r="AF691" s="152">
        <v>0</v>
      </c>
      <c r="AK691" s="3" t="s">
        <v>475</v>
      </c>
      <c r="AL691" s="3" t="s">
        <v>475</v>
      </c>
      <c r="AM691" s="3" t="s">
        <v>475</v>
      </c>
    </row>
    <row r="692" spans="1:40" x14ac:dyDescent="0.25">
      <c r="A692" s="3">
        <v>20231231</v>
      </c>
      <c r="B692" s="3" t="s">
        <v>2006</v>
      </c>
      <c r="C692" s="3" t="s">
        <v>2007</v>
      </c>
      <c r="D692" s="149">
        <v>287937.12</v>
      </c>
      <c r="E692" s="3" t="s">
        <v>23</v>
      </c>
      <c r="F692" s="3" t="s">
        <v>500</v>
      </c>
      <c r="G692" s="3" t="s">
        <v>592</v>
      </c>
      <c r="H692" s="3">
        <v>0</v>
      </c>
      <c r="I692" s="3" t="s">
        <v>500</v>
      </c>
      <c r="J692" s="3" t="s">
        <v>506</v>
      </c>
      <c r="K692" s="3" t="s">
        <v>23</v>
      </c>
      <c r="L692" s="149" t="s">
        <v>23</v>
      </c>
      <c r="M692" s="3" t="s">
        <v>475</v>
      </c>
      <c r="N692" s="149" t="s">
        <v>475</v>
      </c>
      <c r="O692" s="149" t="s">
        <v>475</v>
      </c>
      <c r="Q692" s="3" t="s">
        <v>475</v>
      </c>
      <c r="V692" s="149" t="s">
        <v>475</v>
      </c>
      <c r="W692" s="149" t="s">
        <v>475</v>
      </c>
      <c r="X692" s="149" t="s">
        <v>475</v>
      </c>
      <c r="Y692" s="149" t="s">
        <v>475</v>
      </c>
      <c r="AB692" s="152">
        <v>0</v>
      </c>
      <c r="AC692" s="152">
        <v>0</v>
      </c>
      <c r="AD692" s="152">
        <v>0</v>
      </c>
      <c r="AE692" s="152">
        <v>0</v>
      </c>
      <c r="AF692" s="152">
        <v>0</v>
      </c>
      <c r="AK692" s="3" t="s">
        <v>22</v>
      </c>
      <c r="AL692" s="3" t="s">
        <v>1217</v>
      </c>
      <c r="AM692" s="3" t="s">
        <v>475</v>
      </c>
    </row>
    <row r="693" spans="1:40" x14ac:dyDescent="0.25">
      <c r="A693" s="3">
        <v>20231231</v>
      </c>
      <c r="B693" s="3" t="s">
        <v>2008</v>
      </c>
      <c r="C693" s="3" t="s">
        <v>2009</v>
      </c>
      <c r="D693" s="149">
        <v>944692.41</v>
      </c>
      <c r="E693" s="3" t="s">
        <v>24</v>
      </c>
      <c r="F693" s="3" t="s">
        <v>473</v>
      </c>
      <c r="G693" s="3" t="s">
        <v>474</v>
      </c>
      <c r="H693" s="3">
        <v>0</v>
      </c>
      <c r="I693" s="3" t="s">
        <v>473</v>
      </c>
      <c r="J693" s="3" t="s">
        <v>473</v>
      </c>
      <c r="K693" s="3" t="s">
        <v>23</v>
      </c>
      <c r="L693" s="149" t="s">
        <v>23</v>
      </c>
      <c r="M693" s="3" t="s">
        <v>475</v>
      </c>
      <c r="N693" s="149" t="s">
        <v>475</v>
      </c>
      <c r="O693" s="149" t="s">
        <v>475</v>
      </c>
      <c r="Q693" s="3" t="s">
        <v>475</v>
      </c>
      <c r="V693" s="149" t="s">
        <v>475</v>
      </c>
      <c r="W693" s="149" t="s">
        <v>475</v>
      </c>
      <c r="X693" s="149" t="s">
        <v>475</v>
      </c>
      <c r="Y693" s="149" t="s">
        <v>475</v>
      </c>
      <c r="AB693" s="152">
        <v>0</v>
      </c>
      <c r="AC693" s="152">
        <v>0</v>
      </c>
      <c r="AD693" s="152">
        <v>0</v>
      </c>
      <c r="AE693" s="152">
        <v>0</v>
      </c>
      <c r="AF693" s="152">
        <v>0</v>
      </c>
      <c r="AK693" s="3" t="s">
        <v>475</v>
      </c>
      <c r="AL693" s="3" t="s">
        <v>475</v>
      </c>
      <c r="AM693" s="3" t="s">
        <v>475</v>
      </c>
    </row>
    <row r="694" spans="1:40" x14ac:dyDescent="0.25">
      <c r="A694" s="3">
        <v>20231231</v>
      </c>
      <c r="B694" s="3" t="s">
        <v>2010</v>
      </c>
      <c r="C694" s="3" t="s">
        <v>2011</v>
      </c>
      <c r="D694" s="149">
        <v>2339466.75</v>
      </c>
      <c r="E694" s="3" t="s">
        <v>23</v>
      </c>
      <c r="F694" s="3" t="s">
        <v>500</v>
      </c>
      <c r="G694" s="3" t="s">
        <v>474</v>
      </c>
      <c r="H694" s="3">
        <v>0</v>
      </c>
      <c r="I694" s="3" t="s">
        <v>500</v>
      </c>
      <c r="J694" s="3">
        <v>0</v>
      </c>
      <c r="K694" s="3" t="s">
        <v>23</v>
      </c>
      <c r="L694" s="149" t="s">
        <v>23</v>
      </c>
      <c r="M694" s="3" t="s">
        <v>475</v>
      </c>
      <c r="N694" s="149" t="s">
        <v>475</v>
      </c>
      <c r="O694" s="149" t="s">
        <v>475</v>
      </c>
      <c r="Q694" s="3" t="s">
        <v>475</v>
      </c>
      <c r="V694" s="149" t="s">
        <v>475</v>
      </c>
      <c r="W694" s="149" t="s">
        <v>475</v>
      </c>
      <c r="X694" s="149" t="s">
        <v>475</v>
      </c>
      <c r="Y694" s="149" t="s">
        <v>475</v>
      </c>
      <c r="AB694" s="152">
        <v>0</v>
      </c>
      <c r="AC694" s="152">
        <v>0</v>
      </c>
      <c r="AD694" s="152">
        <v>0</v>
      </c>
      <c r="AE694" s="152">
        <v>0</v>
      </c>
      <c r="AF694" s="152">
        <v>0</v>
      </c>
      <c r="AK694" s="3" t="s">
        <v>475</v>
      </c>
      <c r="AL694" s="3" t="s">
        <v>475</v>
      </c>
      <c r="AM694" s="3" t="s">
        <v>475</v>
      </c>
    </row>
    <row r="695" spans="1:40" x14ac:dyDescent="0.25">
      <c r="A695" s="3">
        <v>20231231</v>
      </c>
      <c r="B695" s="3" t="s">
        <v>2012</v>
      </c>
      <c r="C695" s="3" t="s">
        <v>2013</v>
      </c>
      <c r="D695" s="149">
        <v>9485003.4499999993</v>
      </c>
      <c r="E695" s="3" t="s">
        <v>24</v>
      </c>
      <c r="F695" s="3" t="s">
        <v>473</v>
      </c>
      <c r="G695" s="3" t="s">
        <v>474</v>
      </c>
      <c r="H695" s="3">
        <v>0</v>
      </c>
      <c r="I695" s="3" t="s">
        <v>473</v>
      </c>
      <c r="J695" s="3" t="s">
        <v>473</v>
      </c>
      <c r="K695" s="3" t="s">
        <v>23</v>
      </c>
      <c r="L695" s="149" t="s">
        <v>23</v>
      </c>
      <c r="M695" s="3" t="s">
        <v>475</v>
      </c>
      <c r="N695" s="149" t="s">
        <v>475</v>
      </c>
      <c r="O695" s="149" t="s">
        <v>475</v>
      </c>
      <c r="Q695" s="3" t="s">
        <v>475</v>
      </c>
      <c r="V695" s="149" t="s">
        <v>475</v>
      </c>
      <c r="W695" s="149" t="s">
        <v>475</v>
      </c>
      <c r="X695" s="149" t="s">
        <v>475</v>
      </c>
      <c r="Y695" s="149" t="s">
        <v>475</v>
      </c>
      <c r="AB695" s="152">
        <v>0</v>
      </c>
      <c r="AC695" s="152">
        <v>0</v>
      </c>
      <c r="AD695" s="152">
        <v>0</v>
      </c>
      <c r="AE695" s="152">
        <v>0</v>
      </c>
      <c r="AF695" s="152">
        <v>0</v>
      </c>
      <c r="AK695" s="3" t="s">
        <v>475</v>
      </c>
      <c r="AL695" s="3" t="s">
        <v>475</v>
      </c>
      <c r="AM695" s="3" t="s">
        <v>475</v>
      </c>
    </row>
    <row r="696" spans="1:40" x14ac:dyDescent="0.25">
      <c r="A696" s="3">
        <v>20231231</v>
      </c>
      <c r="B696" s="3" t="s">
        <v>2014</v>
      </c>
      <c r="C696" s="3" t="s">
        <v>2015</v>
      </c>
      <c r="D696" s="149">
        <v>638129.42999999993</v>
      </c>
      <c r="E696" s="3" t="s">
        <v>24</v>
      </c>
      <c r="F696" s="3" t="s">
        <v>473</v>
      </c>
      <c r="G696" s="3" t="s">
        <v>474</v>
      </c>
      <c r="H696" s="3">
        <v>0</v>
      </c>
      <c r="I696" s="3" t="s">
        <v>473</v>
      </c>
      <c r="J696" s="3" t="s">
        <v>473</v>
      </c>
      <c r="K696" s="3" t="s">
        <v>23</v>
      </c>
      <c r="L696" s="149" t="s">
        <v>23</v>
      </c>
      <c r="M696" s="3" t="s">
        <v>475</v>
      </c>
      <c r="N696" s="149" t="s">
        <v>475</v>
      </c>
      <c r="O696" s="149" t="s">
        <v>475</v>
      </c>
      <c r="Q696" s="3" t="s">
        <v>475</v>
      </c>
      <c r="V696" s="149" t="s">
        <v>475</v>
      </c>
      <c r="W696" s="149" t="s">
        <v>475</v>
      </c>
      <c r="X696" s="149" t="s">
        <v>475</v>
      </c>
      <c r="Y696" s="149" t="s">
        <v>475</v>
      </c>
      <c r="AB696" s="152">
        <v>0</v>
      </c>
      <c r="AC696" s="152">
        <v>0</v>
      </c>
      <c r="AD696" s="152">
        <v>0</v>
      </c>
      <c r="AE696" s="152">
        <v>0</v>
      </c>
      <c r="AF696" s="152">
        <v>0</v>
      </c>
      <c r="AK696" s="3" t="s">
        <v>475</v>
      </c>
      <c r="AL696" s="3" t="s">
        <v>475</v>
      </c>
      <c r="AM696" s="3" t="s">
        <v>475</v>
      </c>
    </row>
    <row r="697" spans="1:40" x14ac:dyDescent="0.25">
      <c r="A697" s="3">
        <v>20231231</v>
      </c>
      <c r="B697" s="3" t="s">
        <v>2016</v>
      </c>
      <c r="C697" s="3" t="s">
        <v>2017</v>
      </c>
      <c r="D697" s="149">
        <v>279661.44</v>
      </c>
      <c r="E697" s="3" t="s">
        <v>24</v>
      </c>
      <c r="F697" s="3" t="s">
        <v>473</v>
      </c>
      <c r="G697" s="3" t="s">
        <v>474</v>
      </c>
      <c r="H697" s="3">
        <v>0</v>
      </c>
      <c r="I697" s="3" t="s">
        <v>473</v>
      </c>
      <c r="J697" s="3" t="s">
        <v>473</v>
      </c>
      <c r="K697" s="3" t="s">
        <v>23</v>
      </c>
      <c r="L697" s="149" t="s">
        <v>23</v>
      </c>
      <c r="M697" s="3" t="s">
        <v>475</v>
      </c>
      <c r="N697" s="149" t="s">
        <v>475</v>
      </c>
      <c r="O697" s="149" t="s">
        <v>475</v>
      </c>
      <c r="Q697" s="3" t="s">
        <v>475</v>
      </c>
      <c r="V697" s="149" t="s">
        <v>475</v>
      </c>
      <c r="W697" s="149" t="s">
        <v>475</v>
      </c>
      <c r="X697" s="149" t="s">
        <v>475</v>
      </c>
      <c r="Y697" s="149" t="s">
        <v>475</v>
      </c>
      <c r="AB697" s="152">
        <v>0</v>
      </c>
      <c r="AC697" s="152">
        <v>0</v>
      </c>
      <c r="AD697" s="152">
        <v>0</v>
      </c>
      <c r="AE697" s="152">
        <v>0</v>
      </c>
      <c r="AF697" s="152">
        <v>0</v>
      </c>
      <c r="AK697" s="3" t="s">
        <v>475</v>
      </c>
      <c r="AL697" s="3" t="s">
        <v>475</v>
      </c>
      <c r="AM697" s="3" t="s">
        <v>475</v>
      </c>
    </row>
    <row r="698" spans="1:40" x14ac:dyDescent="0.25">
      <c r="A698" s="3">
        <v>20231231</v>
      </c>
      <c r="B698" s="3" t="s">
        <v>2800</v>
      </c>
      <c r="C698" s="3" t="s">
        <v>2801</v>
      </c>
      <c r="D698" s="149">
        <v>1473251.07</v>
      </c>
      <c r="E698" s="3" t="s">
        <v>23</v>
      </c>
      <c r="F698" s="3" t="s">
        <v>500</v>
      </c>
      <c r="G698" s="3" t="s">
        <v>474</v>
      </c>
      <c r="H698" s="3">
        <v>0</v>
      </c>
      <c r="I698" s="3" t="s">
        <v>500</v>
      </c>
      <c r="J698" s="3" t="s">
        <v>506</v>
      </c>
      <c r="K698" s="3" t="s">
        <v>23</v>
      </c>
      <c r="L698" s="149" t="s">
        <v>23</v>
      </c>
      <c r="M698" s="3" t="s">
        <v>487</v>
      </c>
      <c r="N698" s="149" t="s">
        <v>475</v>
      </c>
      <c r="O698" s="153">
        <v>0.88200000000000001</v>
      </c>
      <c r="Q698" s="157">
        <v>0.78649999999999998</v>
      </c>
      <c r="S698" s="157">
        <v>1</v>
      </c>
      <c r="V698" s="149" t="s">
        <v>475</v>
      </c>
      <c r="W698" s="153">
        <v>0.32269999999999999</v>
      </c>
      <c r="X698" s="149" t="s">
        <v>475</v>
      </c>
      <c r="Y698" s="149">
        <v>0.32269999999999999</v>
      </c>
      <c r="AB698" s="152">
        <v>1299407.44374</v>
      </c>
      <c r="AC698" s="152">
        <v>1158711.966555</v>
      </c>
      <c r="AD698" s="152">
        <v>0</v>
      </c>
      <c r="AE698" s="152">
        <v>0</v>
      </c>
      <c r="AF698" s="152">
        <v>475418.12028899998</v>
      </c>
      <c r="AK698" s="154" t="s">
        <v>22</v>
      </c>
      <c r="AL698" s="154" t="s">
        <v>488</v>
      </c>
      <c r="AM698" s="154" t="s">
        <v>489</v>
      </c>
      <c r="AN698" s="155" t="s">
        <v>490</v>
      </c>
    </row>
    <row r="699" spans="1:40" x14ac:dyDescent="0.25">
      <c r="A699" s="3">
        <v>20231231</v>
      </c>
      <c r="B699" s="3" t="s">
        <v>2022</v>
      </c>
      <c r="C699" s="3" t="s">
        <v>2023</v>
      </c>
      <c r="D699" s="149">
        <v>704496.6100000001</v>
      </c>
      <c r="E699" s="3" t="s">
        <v>24</v>
      </c>
      <c r="F699" s="3" t="s">
        <v>473</v>
      </c>
      <c r="G699" s="3" t="s">
        <v>474</v>
      </c>
      <c r="H699" s="3">
        <v>0</v>
      </c>
      <c r="I699" s="3" t="s">
        <v>473</v>
      </c>
      <c r="J699" s="3" t="s">
        <v>473</v>
      </c>
      <c r="K699" s="3" t="s">
        <v>23</v>
      </c>
      <c r="L699" s="149" t="s">
        <v>23</v>
      </c>
      <c r="M699" s="3" t="s">
        <v>475</v>
      </c>
      <c r="N699" s="149" t="s">
        <v>475</v>
      </c>
      <c r="O699" s="149" t="s">
        <v>475</v>
      </c>
      <c r="Q699" s="3" t="s">
        <v>475</v>
      </c>
      <c r="V699" s="149" t="s">
        <v>475</v>
      </c>
      <c r="W699" s="149" t="s">
        <v>475</v>
      </c>
      <c r="X699" s="149" t="s">
        <v>475</v>
      </c>
      <c r="Y699" s="149" t="s">
        <v>475</v>
      </c>
      <c r="AB699" s="152">
        <v>0</v>
      </c>
      <c r="AC699" s="152">
        <v>0</v>
      </c>
      <c r="AD699" s="152">
        <v>0</v>
      </c>
      <c r="AE699" s="152">
        <v>0</v>
      </c>
      <c r="AF699" s="152">
        <v>0</v>
      </c>
      <c r="AK699" s="3" t="s">
        <v>475</v>
      </c>
      <c r="AL699" s="3" t="s">
        <v>475</v>
      </c>
      <c r="AM699" s="3" t="s">
        <v>475</v>
      </c>
    </row>
    <row r="700" spans="1:40" x14ac:dyDescent="0.25">
      <c r="A700" s="3">
        <v>20231231</v>
      </c>
      <c r="B700" s="3" t="s">
        <v>2024</v>
      </c>
      <c r="C700" s="3" t="s">
        <v>2025</v>
      </c>
      <c r="D700" s="149">
        <v>2837924.67</v>
      </c>
      <c r="E700" s="3" t="s">
        <v>24</v>
      </c>
      <c r="F700" s="3" t="s">
        <v>473</v>
      </c>
      <c r="G700" s="3" t="s">
        <v>474</v>
      </c>
      <c r="H700" s="3">
        <v>0</v>
      </c>
      <c r="I700" s="3" t="s">
        <v>473</v>
      </c>
      <c r="J700" s="3" t="s">
        <v>473</v>
      </c>
      <c r="K700" s="3" t="s">
        <v>23</v>
      </c>
      <c r="L700" s="149" t="s">
        <v>23</v>
      </c>
      <c r="M700" s="3" t="s">
        <v>475</v>
      </c>
      <c r="N700" s="149" t="s">
        <v>475</v>
      </c>
      <c r="O700" s="149" t="s">
        <v>475</v>
      </c>
      <c r="Q700" s="3" t="s">
        <v>475</v>
      </c>
      <c r="V700" s="149" t="s">
        <v>475</v>
      </c>
      <c r="W700" s="149" t="s">
        <v>475</v>
      </c>
      <c r="X700" s="149" t="s">
        <v>475</v>
      </c>
      <c r="Y700" s="149" t="s">
        <v>475</v>
      </c>
      <c r="AB700" s="152">
        <v>0</v>
      </c>
      <c r="AC700" s="152">
        <v>0</v>
      </c>
      <c r="AD700" s="152">
        <v>0</v>
      </c>
      <c r="AE700" s="152">
        <v>0</v>
      </c>
      <c r="AF700" s="152">
        <v>0</v>
      </c>
      <c r="AK700" s="3" t="s">
        <v>475</v>
      </c>
      <c r="AL700" s="3" t="s">
        <v>475</v>
      </c>
      <c r="AM700" s="3" t="s">
        <v>475</v>
      </c>
    </row>
    <row r="701" spans="1:40" x14ac:dyDescent="0.25">
      <c r="A701" s="3">
        <v>20231231</v>
      </c>
      <c r="B701" s="3" t="s">
        <v>2026</v>
      </c>
      <c r="C701" s="3" t="s">
        <v>2027</v>
      </c>
      <c r="D701" s="149">
        <v>13223465.4</v>
      </c>
      <c r="E701" s="3" t="s">
        <v>23</v>
      </c>
      <c r="F701" s="3" t="s">
        <v>500</v>
      </c>
      <c r="G701" s="3" t="s">
        <v>504</v>
      </c>
      <c r="H701" s="3">
        <v>1</v>
      </c>
      <c r="I701" s="3" t="s">
        <v>500</v>
      </c>
      <c r="J701" s="3" t="s">
        <v>506</v>
      </c>
      <c r="K701" s="3" t="s">
        <v>24</v>
      </c>
      <c r="L701" s="149" t="s">
        <v>23</v>
      </c>
      <c r="M701" s="3" t="s">
        <v>475</v>
      </c>
      <c r="N701" s="149" t="s">
        <v>475</v>
      </c>
      <c r="O701" s="149" t="s">
        <v>475</v>
      </c>
      <c r="Q701" s="3" t="s">
        <v>475</v>
      </c>
      <c r="V701" s="149" t="s">
        <v>475</v>
      </c>
      <c r="W701" s="149" t="s">
        <v>475</v>
      </c>
      <c r="X701" s="149" t="s">
        <v>475</v>
      </c>
      <c r="Y701" s="149" t="s">
        <v>475</v>
      </c>
      <c r="AB701" s="152">
        <v>0</v>
      </c>
      <c r="AC701" s="152">
        <v>0</v>
      </c>
      <c r="AD701" s="152">
        <v>0</v>
      </c>
      <c r="AE701" s="152">
        <v>0</v>
      </c>
      <c r="AF701" s="152">
        <v>0</v>
      </c>
      <c r="AK701" s="3" t="s">
        <v>22</v>
      </c>
      <c r="AL701" s="3" t="s">
        <v>571</v>
      </c>
      <c r="AM701" s="3" t="s">
        <v>475</v>
      </c>
    </row>
    <row r="702" spans="1:40" x14ac:dyDescent="0.25">
      <c r="A702" s="3">
        <v>20231231</v>
      </c>
      <c r="B702" s="3" t="s">
        <v>2028</v>
      </c>
      <c r="C702" s="3" t="s">
        <v>2029</v>
      </c>
      <c r="D702" s="149">
        <v>81012.150000000009</v>
      </c>
      <c r="E702" s="3" t="s">
        <v>24</v>
      </c>
      <c r="F702" s="3" t="s">
        <v>473</v>
      </c>
      <c r="G702" s="3" t="s">
        <v>474</v>
      </c>
      <c r="H702" s="3">
        <v>0</v>
      </c>
      <c r="I702" s="3" t="s">
        <v>473</v>
      </c>
      <c r="J702" s="3" t="s">
        <v>473</v>
      </c>
      <c r="K702" s="3" t="s">
        <v>23</v>
      </c>
      <c r="L702" s="149" t="s">
        <v>23</v>
      </c>
      <c r="M702" s="3" t="s">
        <v>475</v>
      </c>
      <c r="N702" s="149" t="s">
        <v>475</v>
      </c>
      <c r="O702" s="149" t="s">
        <v>475</v>
      </c>
      <c r="Q702" s="3" t="s">
        <v>475</v>
      </c>
      <c r="V702" s="149" t="s">
        <v>475</v>
      </c>
      <c r="W702" s="149" t="s">
        <v>475</v>
      </c>
      <c r="X702" s="149" t="s">
        <v>475</v>
      </c>
      <c r="Y702" s="149" t="s">
        <v>475</v>
      </c>
      <c r="AB702" s="152">
        <v>0</v>
      </c>
      <c r="AC702" s="152">
        <v>0</v>
      </c>
      <c r="AD702" s="152">
        <v>0</v>
      </c>
      <c r="AE702" s="152">
        <v>0</v>
      </c>
      <c r="AF702" s="152">
        <v>0</v>
      </c>
      <c r="AK702" s="3" t="s">
        <v>475</v>
      </c>
      <c r="AL702" s="3" t="s">
        <v>475</v>
      </c>
      <c r="AM702" s="3" t="s">
        <v>475</v>
      </c>
    </row>
    <row r="703" spans="1:40" x14ac:dyDescent="0.25">
      <c r="A703" s="3">
        <v>20231231</v>
      </c>
      <c r="B703" s="3" t="s">
        <v>2030</v>
      </c>
      <c r="C703" s="3" t="s">
        <v>2031</v>
      </c>
      <c r="D703" s="149">
        <v>10832.23</v>
      </c>
      <c r="E703" s="3" t="s">
        <v>23</v>
      </c>
      <c r="F703" s="3" t="s">
        <v>500</v>
      </c>
      <c r="G703" s="3" t="s">
        <v>474</v>
      </c>
      <c r="H703" s="3">
        <v>0</v>
      </c>
      <c r="I703" s="3" t="s">
        <v>500</v>
      </c>
      <c r="J703" s="3">
        <v>0</v>
      </c>
      <c r="K703" s="3" t="s">
        <v>23</v>
      </c>
      <c r="L703" s="149" t="s">
        <v>23</v>
      </c>
      <c r="M703" s="3" t="s">
        <v>475</v>
      </c>
      <c r="N703" s="149" t="s">
        <v>475</v>
      </c>
      <c r="O703" s="149" t="s">
        <v>475</v>
      </c>
      <c r="Q703" s="3" t="s">
        <v>475</v>
      </c>
      <c r="V703" s="149" t="s">
        <v>475</v>
      </c>
      <c r="W703" s="149" t="s">
        <v>475</v>
      </c>
      <c r="X703" s="149" t="s">
        <v>475</v>
      </c>
      <c r="Y703" s="149" t="s">
        <v>475</v>
      </c>
      <c r="AB703" s="152">
        <v>0</v>
      </c>
      <c r="AC703" s="152">
        <v>0</v>
      </c>
      <c r="AD703" s="152">
        <v>0</v>
      </c>
      <c r="AE703" s="152">
        <v>0</v>
      </c>
      <c r="AF703" s="152">
        <v>0</v>
      </c>
      <c r="AK703" s="3" t="s">
        <v>475</v>
      </c>
      <c r="AL703" s="3" t="s">
        <v>475</v>
      </c>
      <c r="AM703" s="3" t="s">
        <v>475</v>
      </c>
    </row>
    <row r="704" spans="1:40" x14ac:dyDescent="0.25">
      <c r="A704" s="3">
        <v>20231231</v>
      </c>
      <c r="B704" s="3" t="s">
        <v>2032</v>
      </c>
      <c r="C704" s="3" t="s">
        <v>2033</v>
      </c>
      <c r="D704" s="149">
        <v>1320756.8699999999</v>
      </c>
      <c r="E704" s="3" t="s">
        <v>24</v>
      </c>
      <c r="F704" s="3" t="s">
        <v>473</v>
      </c>
      <c r="G704" s="3" t="s">
        <v>474</v>
      </c>
      <c r="H704" s="3">
        <v>0</v>
      </c>
      <c r="I704" s="3" t="s">
        <v>473</v>
      </c>
      <c r="J704" s="3" t="s">
        <v>473</v>
      </c>
      <c r="K704" s="3" t="s">
        <v>23</v>
      </c>
      <c r="L704" s="149" t="s">
        <v>23</v>
      </c>
      <c r="M704" s="3" t="s">
        <v>475</v>
      </c>
      <c r="N704" s="149" t="s">
        <v>475</v>
      </c>
      <c r="O704" s="149" t="s">
        <v>475</v>
      </c>
      <c r="Q704" s="3" t="s">
        <v>475</v>
      </c>
      <c r="V704" s="149" t="s">
        <v>475</v>
      </c>
      <c r="W704" s="149" t="s">
        <v>475</v>
      </c>
      <c r="X704" s="149" t="s">
        <v>475</v>
      </c>
      <c r="Y704" s="149" t="s">
        <v>475</v>
      </c>
      <c r="AB704" s="152">
        <v>0</v>
      </c>
      <c r="AC704" s="152">
        <v>0</v>
      </c>
      <c r="AD704" s="152">
        <v>0</v>
      </c>
      <c r="AE704" s="152">
        <v>0</v>
      </c>
      <c r="AF704" s="152">
        <v>0</v>
      </c>
      <c r="AK704" s="3" t="s">
        <v>475</v>
      </c>
      <c r="AL704" s="3" t="s">
        <v>475</v>
      </c>
      <c r="AM704" s="3" t="s">
        <v>475</v>
      </c>
    </row>
    <row r="705" spans="1:39" x14ac:dyDescent="0.25">
      <c r="A705" s="3">
        <v>20231231</v>
      </c>
      <c r="B705" s="3" t="s">
        <v>2034</v>
      </c>
      <c r="C705" s="3" t="s">
        <v>2035</v>
      </c>
      <c r="D705" s="149">
        <v>151227.06</v>
      </c>
      <c r="E705" s="3" t="s">
        <v>23</v>
      </c>
      <c r="F705" s="3" t="s">
        <v>500</v>
      </c>
      <c r="G705" s="3" t="s">
        <v>567</v>
      </c>
      <c r="H705" s="3">
        <v>0</v>
      </c>
      <c r="I705" s="3" t="s">
        <v>500</v>
      </c>
      <c r="J705" s="3">
        <v>0</v>
      </c>
      <c r="K705" s="3" t="s">
        <v>23</v>
      </c>
      <c r="L705" s="149" t="s">
        <v>23</v>
      </c>
      <c r="M705" s="3" t="s">
        <v>475</v>
      </c>
      <c r="N705" s="149" t="s">
        <v>475</v>
      </c>
      <c r="O705" s="149" t="s">
        <v>475</v>
      </c>
      <c r="Q705" s="3" t="s">
        <v>475</v>
      </c>
      <c r="V705" s="149" t="s">
        <v>475</v>
      </c>
      <c r="W705" s="149" t="s">
        <v>475</v>
      </c>
      <c r="X705" s="149" t="s">
        <v>475</v>
      </c>
      <c r="Y705" s="149" t="s">
        <v>475</v>
      </c>
      <c r="AB705" s="152">
        <v>0</v>
      </c>
      <c r="AC705" s="152">
        <v>0</v>
      </c>
      <c r="AD705" s="152">
        <v>0</v>
      </c>
      <c r="AE705" s="152">
        <v>0</v>
      </c>
      <c r="AF705" s="152">
        <v>0</v>
      </c>
      <c r="AK705" s="3" t="s">
        <v>475</v>
      </c>
      <c r="AL705" s="3" t="s">
        <v>475</v>
      </c>
      <c r="AM705" s="3" t="s">
        <v>475</v>
      </c>
    </row>
    <row r="706" spans="1:39" x14ac:dyDescent="0.25">
      <c r="A706" s="3">
        <v>20231231</v>
      </c>
      <c r="B706" s="3" t="s">
        <v>2036</v>
      </c>
      <c r="C706" s="3" t="s">
        <v>2037</v>
      </c>
      <c r="D706" s="149">
        <v>323744.87999999995</v>
      </c>
      <c r="E706" s="3" t="s">
        <v>24</v>
      </c>
      <c r="F706" s="3" t="s">
        <v>473</v>
      </c>
      <c r="G706" s="3" t="s">
        <v>474</v>
      </c>
      <c r="H706" s="3">
        <v>0</v>
      </c>
      <c r="I706" s="3" t="s">
        <v>473</v>
      </c>
      <c r="J706" s="3" t="s">
        <v>473</v>
      </c>
      <c r="K706" s="3" t="s">
        <v>23</v>
      </c>
      <c r="L706" s="149" t="s">
        <v>23</v>
      </c>
      <c r="M706" s="3" t="s">
        <v>475</v>
      </c>
      <c r="N706" s="149" t="s">
        <v>475</v>
      </c>
      <c r="O706" s="149" t="s">
        <v>475</v>
      </c>
      <c r="Q706" s="3" t="s">
        <v>475</v>
      </c>
      <c r="V706" s="149" t="s">
        <v>475</v>
      </c>
      <c r="W706" s="149" t="s">
        <v>475</v>
      </c>
      <c r="X706" s="149" t="s">
        <v>475</v>
      </c>
      <c r="Y706" s="149" t="s">
        <v>475</v>
      </c>
      <c r="AB706" s="152">
        <v>0</v>
      </c>
      <c r="AC706" s="152">
        <v>0</v>
      </c>
      <c r="AD706" s="152">
        <v>0</v>
      </c>
      <c r="AE706" s="152">
        <v>0</v>
      </c>
      <c r="AF706" s="152">
        <v>0</v>
      </c>
      <c r="AK706" s="3" t="s">
        <v>475</v>
      </c>
      <c r="AL706" s="3" t="s">
        <v>475</v>
      </c>
      <c r="AM706" s="3" t="s">
        <v>475</v>
      </c>
    </row>
    <row r="707" spans="1:39" x14ac:dyDescent="0.25">
      <c r="A707" s="3">
        <v>20231231</v>
      </c>
      <c r="B707" s="3" t="s">
        <v>2038</v>
      </c>
      <c r="C707" s="3" t="s">
        <v>2039</v>
      </c>
      <c r="D707" s="149">
        <v>210511.58</v>
      </c>
      <c r="E707" s="3" t="s">
        <v>23</v>
      </c>
      <c r="F707" s="3" t="s">
        <v>500</v>
      </c>
      <c r="G707" s="3" t="s">
        <v>474</v>
      </c>
      <c r="H707" s="3">
        <v>0</v>
      </c>
      <c r="I707" s="3" t="s">
        <v>500</v>
      </c>
      <c r="J707" s="3">
        <v>0</v>
      </c>
      <c r="K707" s="3" t="s">
        <v>23</v>
      </c>
      <c r="L707" s="149" t="s">
        <v>23</v>
      </c>
      <c r="M707" s="3" t="s">
        <v>475</v>
      </c>
      <c r="N707" s="149" t="s">
        <v>475</v>
      </c>
      <c r="O707" s="149" t="s">
        <v>475</v>
      </c>
      <c r="Q707" s="3" t="s">
        <v>475</v>
      </c>
      <c r="V707" s="149" t="s">
        <v>475</v>
      </c>
      <c r="W707" s="149" t="s">
        <v>475</v>
      </c>
      <c r="X707" s="149" t="s">
        <v>475</v>
      </c>
      <c r="Y707" s="149" t="s">
        <v>475</v>
      </c>
      <c r="AB707" s="152">
        <v>0</v>
      </c>
      <c r="AC707" s="152">
        <v>0</v>
      </c>
      <c r="AD707" s="152">
        <v>0</v>
      </c>
      <c r="AE707" s="152">
        <v>0</v>
      </c>
      <c r="AF707" s="152">
        <v>0</v>
      </c>
      <c r="AK707" s="3" t="s">
        <v>475</v>
      </c>
      <c r="AL707" s="3" t="s">
        <v>475</v>
      </c>
      <c r="AM707" s="3" t="s">
        <v>475</v>
      </c>
    </row>
    <row r="708" spans="1:39" x14ac:dyDescent="0.25">
      <c r="A708" s="3">
        <v>20231231</v>
      </c>
      <c r="B708" s="3" t="s">
        <v>2040</v>
      </c>
      <c r="C708" s="3" t="s">
        <v>2041</v>
      </c>
      <c r="D708" s="149">
        <v>813880.43</v>
      </c>
      <c r="E708" s="3" t="s">
        <v>23</v>
      </c>
      <c r="F708" s="3" t="s">
        <v>500</v>
      </c>
      <c r="G708" s="3" t="s">
        <v>504</v>
      </c>
      <c r="H708" s="3">
        <v>1</v>
      </c>
      <c r="I708" s="3" t="s">
        <v>500</v>
      </c>
      <c r="J708" s="3">
        <v>0</v>
      </c>
      <c r="K708" s="3" t="s">
        <v>24</v>
      </c>
      <c r="L708" s="149" t="s">
        <v>23</v>
      </c>
      <c r="M708" s="3" t="s">
        <v>475</v>
      </c>
      <c r="N708" s="149" t="s">
        <v>475</v>
      </c>
      <c r="O708" s="149" t="s">
        <v>475</v>
      </c>
      <c r="Q708" s="3" t="s">
        <v>475</v>
      </c>
      <c r="V708" s="149" t="s">
        <v>475</v>
      </c>
      <c r="W708" s="149" t="s">
        <v>475</v>
      </c>
      <c r="X708" s="149" t="s">
        <v>475</v>
      </c>
      <c r="Y708" s="149" t="s">
        <v>475</v>
      </c>
      <c r="AB708" s="152">
        <v>0</v>
      </c>
      <c r="AC708" s="152">
        <v>0</v>
      </c>
      <c r="AD708" s="152">
        <v>0</v>
      </c>
      <c r="AE708" s="152">
        <v>0</v>
      </c>
      <c r="AF708" s="152">
        <v>0</v>
      </c>
      <c r="AK708" s="3" t="s">
        <v>475</v>
      </c>
      <c r="AL708" s="3" t="s">
        <v>475</v>
      </c>
      <c r="AM708" s="3" t="s">
        <v>475</v>
      </c>
    </row>
    <row r="709" spans="1:39" x14ac:dyDescent="0.25">
      <c r="A709" s="3">
        <v>20231231</v>
      </c>
      <c r="B709" s="3" t="s">
        <v>2042</v>
      </c>
      <c r="C709" s="3" t="s">
        <v>2043</v>
      </c>
      <c r="D709" s="149">
        <v>167260.09</v>
      </c>
      <c r="E709" s="3" t="s">
        <v>23</v>
      </c>
      <c r="F709" s="3" t="s">
        <v>500</v>
      </c>
      <c r="G709" s="3" t="s">
        <v>474</v>
      </c>
      <c r="H709" s="3">
        <v>0</v>
      </c>
      <c r="I709" s="3" t="s">
        <v>500</v>
      </c>
      <c r="J709" s="3" t="s">
        <v>483</v>
      </c>
      <c r="K709" s="3" t="s">
        <v>23</v>
      </c>
      <c r="L709" s="149" t="s">
        <v>23</v>
      </c>
      <c r="M709" s="3" t="s">
        <v>475</v>
      </c>
      <c r="N709" s="149" t="s">
        <v>475</v>
      </c>
      <c r="O709" s="149" t="s">
        <v>475</v>
      </c>
      <c r="Q709" s="3" t="s">
        <v>475</v>
      </c>
      <c r="V709" s="149" t="s">
        <v>475</v>
      </c>
      <c r="W709" s="149" t="s">
        <v>475</v>
      </c>
      <c r="X709" s="149" t="s">
        <v>475</v>
      </c>
      <c r="Y709" s="149" t="s">
        <v>475</v>
      </c>
      <c r="AB709" s="152">
        <v>0</v>
      </c>
      <c r="AC709" s="152">
        <v>0</v>
      </c>
      <c r="AD709" s="152">
        <v>0</v>
      </c>
      <c r="AE709" s="152">
        <v>0</v>
      </c>
      <c r="AF709" s="152">
        <v>0</v>
      </c>
      <c r="AK709" s="3" t="s">
        <v>25</v>
      </c>
      <c r="AL709" s="3" t="s">
        <v>2044</v>
      </c>
      <c r="AM709" s="3" t="s">
        <v>475</v>
      </c>
    </row>
    <row r="710" spans="1:39" x14ac:dyDescent="0.25">
      <c r="A710" s="3">
        <v>20231231</v>
      </c>
      <c r="B710" s="3" t="s">
        <v>2045</v>
      </c>
      <c r="C710" s="152" t="s">
        <v>2046</v>
      </c>
      <c r="D710" s="149">
        <v>373288.98</v>
      </c>
      <c r="E710" s="3" t="s">
        <v>24</v>
      </c>
      <c r="F710" s="3" t="s">
        <v>473</v>
      </c>
      <c r="G710" s="3" t="s">
        <v>474</v>
      </c>
      <c r="H710" s="3">
        <v>0</v>
      </c>
      <c r="I710" s="3" t="s">
        <v>473</v>
      </c>
      <c r="J710" s="3" t="s">
        <v>473</v>
      </c>
      <c r="K710" s="3" t="s">
        <v>23</v>
      </c>
      <c r="L710" s="149" t="s">
        <v>23</v>
      </c>
      <c r="M710" s="3" t="s">
        <v>475</v>
      </c>
      <c r="N710" s="149" t="s">
        <v>475</v>
      </c>
      <c r="O710" s="149" t="s">
        <v>475</v>
      </c>
      <c r="Q710" s="3" t="s">
        <v>475</v>
      </c>
      <c r="V710" s="149" t="s">
        <v>475</v>
      </c>
      <c r="W710" s="149" t="s">
        <v>475</v>
      </c>
      <c r="X710" s="149" t="s">
        <v>475</v>
      </c>
      <c r="Y710" s="149" t="s">
        <v>475</v>
      </c>
      <c r="AB710" s="152">
        <v>0</v>
      </c>
      <c r="AC710" s="152">
        <v>0</v>
      </c>
      <c r="AD710" s="152">
        <v>0</v>
      </c>
      <c r="AE710" s="152">
        <v>0</v>
      </c>
      <c r="AF710" s="152">
        <v>0</v>
      </c>
      <c r="AK710" s="3" t="s">
        <v>475</v>
      </c>
      <c r="AL710" s="3" t="s">
        <v>475</v>
      </c>
      <c r="AM710" s="3" t="s">
        <v>475</v>
      </c>
    </row>
    <row r="711" spans="1:39" x14ac:dyDescent="0.25">
      <c r="A711" s="3">
        <v>20231231</v>
      </c>
      <c r="B711" s="3" t="s">
        <v>2047</v>
      </c>
      <c r="C711" s="3" t="s">
        <v>2048</v>
      </c>
      <c r="D711" s="149">
        <v>499664.86</v>
      </c>
      <c r="E711" s="3" t="s">
        <v>24</v>
      </c>
      <c r="F711" s="3" t="s">
        <v>473</v>
      </c>
      <c r="G711" s="3" t="s">
        <v>474</v>
      </c>
      <c r="H711" s="3">
        <v>0</v>
      </c>
      <c r="I711" s="3" t="s">
        <v>473</v>
      </c>
      <c r="J711" s="3" t="s">
        <v>473</v>
      </c>
      <c r="K711" s="3" t="s">
        <v>23</v>
      </c>
      <c r="L711" s="149" t="s">
        <v>23</v>
      </c>
      <c r="M711" s="3" t="s">
        <v>475</v>
      </c>
      <c r="N711" s="149" t="s">
        <v>475</v>
      </c>
      <c r="O711" s="149" t="s">
        <v>475</v>
      </c>
      <c r="Q711" s="3" t="s">
        <v>475</v>
      </c>
      <c r="V711" s="149" t="s">
        <v>475</v>
      </c>
      <c r="W711" s="149" t="s">
        <v>475</v>
      </c>
      <c r="X711" s="149" t="s">
        <v>475</v>
      </c>
      <c r="Y711" s="149" t="s">
        <v>475</v>
      </c>
      <c r="AB711" s="152">
        <v>0</v>
      </c>
      <c r="AC711" s="152">
        <v>0</v>
      </c>
      <c r="AD711" s="152">
        <v>0</v>
      </c>
      <c r="AE711" s="152">
        <v>0</v>
      </c>
      <c r="AF711" s="152">
        <v>0</v>
      </c>
      <c r="AK711" s="3" t="s">
        <v>475</v>
      </c>
      <c r="AL711" s="3" t="s">
        <v>475</v>
      </c>
      <c r="AM711" s="3" t="s">
        <v>475</v>
      </c>
    </row>
    <row r="712" spans="1:39" x14ac:dyDescent="0.25">
      <c r="A712" s="3">
        <v>20231231</v>
      </c>
      <c r="B712" s="3" t="s">
        <v>2049</v>
      </c>
      <c r="C712" s="3" t="s">
        <v>2050</v>
      </c>
      <c r="D712" s="149">
        <v>4518.21</v>
      </c>
      <c r="E712" s="3" t="s">
        <v>24</v>
      </c>
      <c r="F712" s="3" t="s">
        <v>473</v>
      </c>
      <c r="G712" s="3" t="s">
        <v>474</v>
      </c>
      <c r="H712" s="3">
        <v>0</v>
      </c>
      <c r="I712" s="3" t="s">
        <v>473</v>
      </c>
      <c r="J712" s="3" t="s">
        <v>473</v>
      </c>
      <c r="K712" s="3" t="s">
        <v>23</v>
      </c>
      <c r="L712" s="149" t="s">
        <v>23</v>
      </c>
      <c r="M712" s="3" t="s">
        <v>475</v>
      </c>
      <c r="N712" s="149" t="s">
        <v>475</v>
      </c>
      <c r="O712" s="149" t="s">
        <v>475</v>
      </c>
      <c r="Q712" s="3" t="s">
        <v>475</v>
      </c>
      <c r="V712" s="149" t="s">
        <v>475</v>
      </c>
      <c r="W712" s="149" t="s">
        <v>475</v>
      </c>
      <c r="X712" s="149" t="s">
        <v>475</v>
      </c>
      <c r="Y712" s="149" t="s">
        <v>475</v>
      </c>
      <c r="AB712" s="152">
        <v>0</v>
      </c>
      <c r="AC712" s="152">
        <v>0</v>
      </c>
      <c r="AD712" s="152">
        <v>0</v>
      </c>
      <c r="AE712" s="152">
        <v>0</v>
      </c>
      <c r="AF712" s="152">
        <v>0</v>
      </c>
      <c r="AK712" s="3" t="s">
        <v>475</v>
      </c>
      <c r="AL712" s="3" t="s">
        <v>475</v>
      </c>
      <c r="AM712" s="3" t="s">
        <v>475</v>
      </c>
    </row>
    <row r="713" spans="1:39" x14ac:dyDescent="0.25">
      <c r="A713" s="3">
        <v>20231231</v>
      </c>
      <c r="B713" s="3" t="s">
        <v>2051</v>
      </c>
      <c r="C713" s="3" t="s">
        <v>2052</v>
      </c>
      <c r="D713" s="149">
        <v>264740.19</v>
      </c>
      <c r="E713" s="3" t="s">
        <v>24</v>
      </c>
      <c r="F713" s="3" t="s">
        <v>473</v>
      </c>
      <c r="G713" s="3" t="s">
        <v>474</v>
      </c>
      <c r="H713" s="3">
        <v>0</v>
      </c>
      <c r="I713" s="3" t="s">
        <v>473</v>
      </c>
      <c r="J713" s="3" t="s">
        <v>473</v>
      </c>
      <c r="K713" s="3" t="s">
        <v>23</v>
      </c>
      <c r="L713" s="149" t="s">
        <v>23</v>
      </c>
      <c r="M713" s="3" t="s">
        <v>475</v>
      </c>
      <c r="N713" s="149" t="s">
        <v>475</v>
      </c>
      <c r="O713" s="149" t="s">
        <v>475</v>
      </c>
      <c r="Q713" s="3" t="s">
        <v>475</v>
      </c>
      <c r="V713" s="149" t="s">
        <v>475</v>
      </c>
      <c r="W713" s="149" t="s">
        <v>475</v>
      </c>
      <c r="X713" s="149" t="s">
        <v>475</v>
      </c>
      <c r="Y713" s="149" t="s">
        <v>475</v>
      </c>
      <c r="AB713" s="152">
        <v>0</v>
      </c>
      <c r="AC713" s="152">
        <v>0</v>
      </c>
      <c r="AD713" s="152">
        <v>0</v>
      </c>
      <c r="AE713" s="152">
        <v>0</v>
      </c>
      <c r="AF713" s="152">
        <v>0</v>
      </c>
      <c r="AK713" s="3" t="s">
        <v>475</v>
      </c>
      <c r="AL713" s="3" t="s">
        <v>475</v>
      </c>
      <c r="AM713" s="3" t="s">
        <v>475</v>
      </c>
    </row>
    <row r="714" spans="1:39" x14ac:dyDescent="0.25">
      <c r="A714" s="3">
        <v>20231231</v>
      </c>
      <c r="B714" s="3" t="s">
        <v>2053</v>
      </c>
      <c r="C714" s="3" t="s">
        <v>2054</v>
      </c>
      <c r="D714" s="149">
        <v>672036.24</v>
      </c>
      <c r="E714" s="3" t="s">
        <v>24</v>
      </c>
      <c r="F714" s="3" t="s">
        <v>473</v>
      </c>
      <c r="G714" s="3" t="s">
        <v>474</v>
      </c>
      <c r="H714" s="3">
        <v>0</v>
      </c>
      <c r="I714" s="3" t="s">
        <v>473</v>
      </c>
      <c r="J714" s="3" t="s">
        <v>473</v>
      </c>
      <c r="K714" s="3" t="s">
        <v>23</v>
      </c>
      <c r="L714" s="149" t="s">
        <v>23</v>
      </c>
      <c r="M714" s="3" t="s">
        <v>475</v>
      </c>
      <c r="N714" s="149" t="s">
        <v>475</v>
      </c>
      <c r="O714" s="149" t="s">
        <v>475</v>
      </c>
      <c r="Q714" s="3" t="s">
        <v>475</v>
      </c>
      <c r="V714" s="149" t="s">
        <v>475</v>
      </c>
      <c r="W714" s="149" t="s">
        <v>475</v>
      </c>
      <c r="X714" s="149" t="s">
        <v>475</v>
      </c>
      <c r="Y714" s="149" t="s">
        <v>475</v>
      </c>
      <c r="AB714" s="152">
        <v>0</v>
      </c>
      <c r="AC714" s="152">
        <v>0</v>
      </c>
      <c r="AD714" s="152">
        <v>0</v>
      </c>
      <c r="AE714" s="152">
        <v>0</v>
      </c>
      <c r="AF714" s="152">
        <v>0</v>
      </c>
      <c r="AK714" s="3" t="s">
        <v>475</v>
      </c>
      <c r="AL714" s="3" t="s">
        <v>475</v>
      </c>
      <c r="AM714" s="3" t="s">
        <v>475</v>
      </c>
    </row>
    <row r="715" spans="1:39" x14ac:dyDescent="0.25">
      <c r="A715" s="3">
        <v>20231231</v>
      </c>
      <c r="B715" s="3" t="s">
        <v>2055</v>
      </c>
      <c r="C715" s="3" t="s">
        <v>2056</v>
      </c>
      <c r="D715" s="149">
        <v>105034.26</v>
      </c>
      <c r="E715" s="3" t="s">
        <v>23</v>
      </c>
      <c r="F715" s="3" t="s">
        <v>500</v>
      </c>
      <c r="G715" s="3" t="s">
        <v>474</v>
      </c>
      <c r="H715" s="3">
        <v>0</v>
      </c>
      <c r="I715" s="3" t="s">
        <v>500</v>
      </c>
      <c r="J715" s="3">
        <v>0</v>
      </c>
      <c r="K715" s="3" t="s">
        <v>23</v>
      </c>
      <c r="L715" s="149" t="s">
        <v>23</v>
      </c>
      <c r="M715" s="3" t="s">
        <v>475</v>
      </c>
      <c r="N715" s="149" t="s">
        <v>475</v>
      </c>
      <c r="O715" s="149" t="s">
        <v>475</v>
      </c>
      <c r="Q715" s="3" t="s">
        <v>475</v>
      </c>
      <c r="V715" s="149" t="s">
        <v>475</v>
      </c>
      <c r="W715" s="149" t="s">
        <v>475</v>
      </c>
      <c r="X715" s="149" t="s">
        <v>475</v>
      </c>
      <c r="Y715" s="149" t="s">
        <v>475</v>
      </c>
      <c r="AB715" s="152">
        <v>0</v>
      </c>
      <c r="AC715" s="152">
        <v>0</v>
      </c>
      <c r="AD715" s="152">
        <v>0</v>
      </c>
      <c r="AE715" s="152">
        <v>0</v>
      </c>
      <c r="AF715" s="152">
        <v>0</v>
      </c>
      <c r="AK715" s="3" t="s">
        <v>475</v>
      </c>
      <c r="AL715" s="3" t="s">
        <v>475</v>
      </c>
      <c r="AM715" s="3" t="s">
        <v>475</v>
      </c>
    </row>
    <row r="716" spans="1:39" x14ac:dyDescent="0.25">
      <c r="A716" s="3">
        <v>20231231</v>
      </c>
      <c r="B716" s="3" t="s">
        <v>2057</v>
      </c>
      <c r="C716" s="3" t="s">
        <v>2058</v>
      </c>
      <c r="D716" s="149">
        <v>85861.55</v>
      </c>
      <c r="E716" s="3" t="s">
        <v>23</v>
      </c>
      <c r="F716" s="3" t="s">
        <v>500</v>
      </c>
      <c r="G716" s="3" t="s">
        <v>474</v>
      </c>
      <c r="H716" s="3">
        <v>0</v>
      </c>
      <c r="I716" s="3" t="s">
        <v>500</v>
      </c>
      <c r="J716" s="3">
        <v>0</v>
      </c>
      <c r="K716" s="3" t="s">
        <v>23</v>
      </c>
      <c r="L716" s="149" t="s">
        <v>23</v>
      </c>
      <c r="M716" s="3" t="s">
        <v>475</v>
      </c>
      <c r="N716" s="149" t="s">
        <v>475</v>
      </c>
      <c r="O716" s="149" t="s">
        <v>475</v>
      </c>
      <c r="Q716" s="3" t="s">
        <v>475</v>
      </c>
      <c r="V716" s="149" t="s">
        <v>475</v>
      </c>
      <c r="W716" s="149" t="s">
        <v>475</v>
      </c>
      <c r="X716" s="149" t="s">
        <v>475</v>
      </c>
      <c r="Y716" s="149" t="s">
        <v>475</v>
      </c>
      <c r="AB716" s="152">
        <v>0</v>
      </c>
      <c r="AC716" s="152">
        <v>0</v>
      </c>
      <c r="AD716" s="152">
        <v>0</v>
      </c>
      <c r="AE716" s="152">
        <v>0</v>
      </c>
      <c r="AF716" s="152">
        <v>0</v>
      </c>
      <c r="AK716" s="3" t="s">
        <v>475</v>
      </c>
      <c r="AL716" s="3" t="s">
        <v>475</v>
      </c>
      <c r="AM716" s="3" t="s">
        <v>475</v>
      </c>
    </row>
    <row r="717" spans="1:39" x14ac:dyDescent="0.25">
      <c r="A717" s="3">
        <v>20231231</v>
      </c>
      <c r="B717" s="3" t="s">
        <v>2059</v>
      </c>
      <c r="C717" s="3" t="s">
        <v>2060</v>
      </c>
      <c r="D717" s="149">
        <v>910.14</v>
      </c>
      <c r="E717" s="3" t="s">
        <v>24</v>
      </c>
      <c r="F717" s="3" t="s">
        <v>473</v>
      </c>
      <c r="G717" s="3" t="s">
        <v>474</v>
      </c>
      <c r="H717" s="3">
        <v>0</v>
      </c>
      <c r="I717" s="3" t="s">
        <v>473</v>
      </c>
      <c r="J717" s="3" t="s">
        <v>473</v>
      </c>
      <c r="K717" s="3" t="s">
        <v>23</v>
      </c>
      <c r="L717" s="149" t="s">
        <v>23</v>
      </c>
      <c r="M717" s="3" t="s">
        <v>475</v>
      </c>
      <c r="N717" s="149" t="s">
        <v>475</v>
      </c>
      <c r="O717" s="149" t="s">
        <v>475</v>
      </c>
      <c r="Q717" s="3" t="s">
        <v>475</v>
      </c>
      <c r="V717" s="149" t="s">
        <v>475</v>
      </c>
      <c r="W717" s="149" t="s">
        <v>475</v>
      </c>
      <c r="X717" s="149" t="s">
        <v>475</v>
      </c>
      <c r="Y717" s="149" t="s">
        <v>475</v>
      </c>
      <c r="AB717" s="152">
        <v>0</v>
      </c>
      <c r="AC717" s="152">
        <v>0</v>
      </c>
      <c r="AD717" s="152">
        <v>0</v>
      </c>
      <c r="AE717" s="152">
        <v>0</v>
      </c>
      <c r="AF717" s="152">
        <v>0</v>
      </c>
      <c r="AK717" s="3" t="s">
        <v>475</v>
      </c>
      <c r="AL717" s="3" t="s">
        <v>475</v>
      </c>
      <c r="AM717" s="3" t="s">
        <v>475</v>
      </c>
    </row>
    <row r="718" spans="1:39" x14ac:dyDescent="0.25">
      <c r="A718" s="3">
        <v>20231231</v>
      </c>
      <c r="B718" s="3" t="s">
        <v>2061</v>
      </c>
      <c r="C718" s="3" t="s">
        <v>2062</v>
      </c>
      <c r="D718" s="149">
        <v>47787.64</v>
      </c>
      <c r="E718" s="3" t="s">
        <v>23</v>
      </c>
      <c r="F718" s="3" t="s">
        <v>500</v>
      </c>
      <c r="G718" s="3" t="s">
        <v>474</v>
      </c>
      <c r="H718" s="3">
        <v>0</v>
      </c>
      <c r="I718" s="3" t="s">
        <v>500</v>
      </c>
      <c r="J718" s="3">
        <v>0</v>
      </c>
      <c r="K718" s="3" t="s">
        <v>23</v>
      </c>
      <c r="L718" s="149" t="s">
        <v>23</v>
      </c>
      <c r="M718" s="3" t="s">
        <v>475</v>
      </c>
      <c r="N718" s="149" t="s">
        <v>475</v>
      </c>
      <c r="O718" s="149" t="s">
        <v>475</v>
      </c>
      <c r="Q718" s="3" t="s">
        <v>475</v>
      </c>
      <c r="V718" s="149" t="s">
        <v>475</v>
      </c>
      <c r="W718" s="149" t="s">
        <v>475</v>
      </c>
      <c r="X718" s="149" t="s">
        <v>475</v>
      </c>
      <c r="Y718" s="149" t="s">
        <v>475</v>
      </c>
      <c r="AB718" s="152">
        <v>0</v>
      </c>
      <c r="AC718" s="152">
        <v>0</v>
      </c>
      <c r="AD718" s="152">
        <v>0</v>
      </c>
      <c r="AE718" s="152">
        <v>0</v>
      </c>
      <c r="AF718" s="152">
        <v>0</v>
      </c>
      <c r="AK718" s="3" t="s">
        <v>475</v>
      </c>
      <c r="AL718" s="3" t="s">
        <v>475</v>
      </c>
      <c r="AM718" s="3" t="s">
        <v>475</v>
      </c>
    </row>
    <row r="719" spans="1:39" x14ac:dyDescent="0.25">
      <c r="A719" s="3">
        <v>20231231</v>
      </c>
      <c r="B719" s="3" t="s">
        <v>2063</v>
      </c>
      <c r="C719" s="3" t="s">
        <v>2064</v>
      </c>
      <c r="D719" s="149">
        <v>476609.3</v>
      </c>
      <c r="E719" s="3" t="s">
        <v>23</v>
      </c>
      <c r="F719" s="3" t="s">
        <v>500</v>
      </c>
      <c r="G719" s="3" t="s">
        <v>474</v>
      </c>
      <c r="H719" s="3">
        <v>0</v>
      </c>
      <c r="I719" s="3" t="s">
        <v>500</v>
      </c>
      <c r="J719" s="3">
        <v>0</v>
      </c>
      <c r="K719" s="3" t="s">
        <v>23</v>
      </c>
      <c r="L719" s="149" t="s">
        <v>23</v>
      </c>
      <c r="M719" s="3" t="s">
        <v>475</v>
      </c>
      <c r="N719" s="149" t="s">
        <v>475</v>
      </c>
      <c r="O719" s="149" t="s">
        <v>475</v>
      </c>
      <c r="Q719" s="3" t="s">
        <v>475</v>
      </c>
      <c r="V719" s="149" t="s">
        <v>475</v>
      </c>
      <c r="W719" s="149" t="s">
        <v>475</v>
      </c>
      <c r="X719" s="149" t="s">
        <v>475</v>
      </c>
      <c r="Y719" s="149" t="s">
        <v>475</v>
      </c>
      <c r="AB719" s="152">
        <v>0</v>
      </c>
      <c r="AC719" s="152">
        <v>0</v>
      </c>
      <c r="AD719" s="152">
        <v>0</v>
      </c>
      <c r="AE719" s="152">
        <v>0</v>
      </c>
      <c r="AF719" s="152">
        <v>0</v>
      </c>
      <c r="AK719" s="3" t="s">
        <v>475</v>
      </c>
      <c r="AL719" s="3" t="s">
        <v>475</v>
      </c>
      <c r="AM719" s="3" t="s">
        <v>475</v>
      </c>
    </row>
    <row r="720" spans="1:39" x14ac:dyDescent="0.25">
      <c r="A720" s="3">
        <v>20231231</v>
      </c>
      <c r="B720" s="3" t="s">
        <v>2065</v>
      </c>
      <c r="C720" s="3" t="s">
        <v>2066</v>
      </c>
      <c r="D720" s="149">
        <v>57091.229999999996</v>
      </c>
      <c r="E720" s="3" t="s">
        <v>24</v>
      </c>
      <c r="F720" s="3" t="s">
        <v>473</v>
      </c>
      <c r="G720" s="3" t="s">
        <v>474</v>
      </c>
      <c r="H720" s="3">
        <v>0</v>
      </c>
      <c r="I720" s="3" t="s">
        <v>473</v>
      </c>
      <c r="J720" s="3" t="s">
        <v>473</v>
      </c>
      <c r="K720" s="3" t="s">
        <v>23</v>
      </c>
      <c r="L720" s="149" t="s">
        <v>23</v>
      </c>
      <c r="M720" s="3" t="s">
        <v>475</v>
      </c>
      <c r="N720" s="149" t="s">
        <v>475</v>
      </c>
      <c r="O720" s="149" t="s">
        <v>475</v>
      </c>
      <c r="Q720" s="3" t="s">
        <v>475</v>
      </c>
      <c r="V720" s="149" t="s">
        <v>475</v>
      </c>
      <c r="W720" s="149" t="s">
        <v>475</v>
      </c>
      <c r="X720" s="149" t="s">
        <v>475</v>
      </c>
      <c r="Y720" s="149" t="s">
        <v>475</v>
      </c>
      <c r="AB720" s="152">
        <v>0</v>
      </c>
      <c r="AC720" s="152">
        <v>0</v>
      </c>
      <c r="AD720" s="152">
        <v>0</v>
      </c>
      <c r="AE720" s="152">
        <v>0</v>
      </c>
      <c r="AF720" s="152">
        <v>0</v>
      </c>
      <c r="AK720" s="3" t="s">
        <v>475</v>
      </c>
      <c r="AL720" s="3" t="s">
        <v>475</v>
      </c>
      <c r="AM720" s="3" t="s">
        <v>475</v>
      </c>
    </row>
    <row r="721" spans="1:40" x14ac:dyDescent="0.25">
      <c r="A721" s="3">
        <v>20231231</v>
      </c>
      <c r="B721" s="3" t="s">
        <v>2067</v>
      </c>
      <c r="C721" s="3" t="s">
        <v>2068</v>
      </c>
      <c r="D721" s="149">
        <v>15140.689999999999</v>
      </c>
      <c r="E721" s="3" t="s">
        <v>24</v>
      </c>
      <c r="F721" s="3" t="s">
        <v>473</v>
      </c>
      <c r="G721" s="3" t="s">
        <v>474</v>
      </c>
      <c r="H721" s="3">
        <v>0</v>
      </c>
      <c r="I721" s="3" t="s">
        <v>473</v>
      </c>
      <c r="J721" s="3" t="s">
        <v>473</v>
      </c>
      <c r="K721" s="3" t="s">
        <v>23</v>
      </c>
      <c r="L721" s="149" t="s">
        <v>23</v>
      </c>
      <c r="M721" s="157" t="s">
        <v>487</v>
      </c>
      <c r="N721" s="149" t="s">
        <v>475</v>
      </c>
      <c r="O721" s="149" t="s">
        <v>475</v>
      </c>
      <c r="Q721" s="3" t="s">
        <v>475</v>
      </c>
      <c r="V721" s="149" t="s">
        <v>475</v>
      </c>
      <c r="W721" s="149" t="s">
        <v>475</v>
      </c>
      <c r="X721" s="149" t="s">
        <v>475</v>
      </c>
      <c r="Y721" s="149" t="s">
        <v>475</v>
      </c>
      <c r="AB721" s="152">
        <v>0</v>
      </c>
      <c r="AC721" s="152">
        <v>0</v>
      </c>
      <c r="AD721" s="152">
        <v>0</v>
      </c>
      <c r="AE721" s="152">
        <v>0</v>
      </c>
      <c r="AF721" s="152">
        <v>0</v>
      </c>
      <c r="AK721" s="3" t="s">
        <v>475</v>
      </c>
      <c r="AL721" s="3" t="s">
        <v>475</v>
      </c>
      <c r="AM721" s="3" t="s">
        <v>475</v>
      </c>
    </row>
    <row r="722" spans="1:40" x14ac:dyDescent="0.25">
      <c r="A722" s="3">
        <v>20231231</v>
      </c>
      <c r="B722" s="3" t="s">
        <v>2069</v>
      </c>
      <c r="C722" s="3" t="s">
        <v>2070</v>
      </c>
      <c r="D722" s="149">
        <v>394143.94</v>
      </c>
      <c r="E722" s="3" t="s">
        <v>23</v>
      </c>
      <c r="F722" s="3" t="s">
        <v>500</v>
      </c>
      <c r="G722" s="3" t="s">
        <v>504</v>
      </c>
      <c r="H722" s="3">
        <v>1</v>
      </c>
      <c r="I722" s="3" t="s">
        <v>500</v>
      </c>
      <c r="J722" s="3">
        <v>0</v>
      </c>
      <c r="K722" s="3" t="s">
        <v>24</v>
      </c>
      <c r="L722" s="149" t="s">
        <v>23</v>
      </c>
      <c r="M722" s="3" t="s">
        <v>475</v>
      </c>
      <c r="N722" s="149" t="s">
        <v>475</v>
      </c>
      <c r="O722" s="149" t="s">
        <v>475</v>
      </c>
      <c r="Q722" s="3" t="s">
        <v>475</v>
      </c>
      <c r="V722" s="149" t="s">
        <v>475</v>
      </c>
      <c r="W722" s="149" t="s">
        <v>475</v>
      </c>
      <c r="X722" s="149" t="s">
        <v>475</v>
      </c>
      <c r="Y722" s="149" t="s">
        <v>475</v>
      </c>
      <c r="AB722" s="152">
        <v>0</v>
      </c>
      <c r="AC722" s="152">
        <v>0</v>
      </c>
      <c r="AD722" s="152">
        <v>0</v>
      </c>
      <c r="AE722" s="152">
        <v>0</v>
      </c>
      <c r="AF722" s="152">
        <v>0</v>
      </c>
      <c r="AK722" s="3" t="s">
        <v>475</v>
      </c>
      <c r="AL722" s="3" t="s">
        <v>475</v>
      </c>
      <c r="AM722" s="3" t="s">
        <v>475</v>
      </c>
    </row>
    <row r="723" spans="1:40" x14ac:dyDescent="0.25">
      <c r="A723" s="3">
        <v>20231231</v>
      </c>
      <c r="B723" s="3" t="s">
        <v>2071</v>
      </c>
      <c r="C723" s="3" t="s">
        <v>2072</v>
      </c>
      <c r="D723" s="149">
        <v>3831285.5999999996</v>
      </c>
      <c r="E723" s="3" t="s">
        <v>24</v>
      </c>
      <c r="F723" s="3" t="s">
        <v>473</v>
      </c>
      <c r="G723" s="3" t="s">
        <v>474</v>
      </c>
      <c r="H723" s="3">
        <v>0</v>
      </c>
      <c r="I723" s="3" t="s">
        <v>473</v>
      </c>
      <c r="J723" s="3" t="s">
        <v>473</v>
      </c>
      <c r="K723" s="3" t="s">
        <v>23</v>
      </c>
      <c r="L723" s="149" t="s">
        <v>23</v>
      </c>
      <c r="M723" s="3" t="s">
        <v>475</v>
      </c>
      <c r="N723" s="149" t="s">
        <v>475</v>
      </c>
      <c r="O723" s="149" t="s">
        <v>475</v>
      </c>
      <c r="Q723" s="3" t="s">
        <v>475</v>
      </c>
      <c r="V723" s="149" t="s">
        <v>475</v>
      </c>
      <c r="W723" s="149" t="s">
        <v>475</v>
      </c>
      <c r="X723" s="149" t="s">
        <v>475</v>
      </c>
      <c r="Y723" s="149" t="s">
        <v>475</v>
      </c>
      <c r="AB723" s="152">
        <v>0</v>
      </c>
      <c r="AC723" s="152">
        <v>0</v>
      </c>
      <c r="AD723" s="152">
        <v>0</v>
      </c>
      <c r="AE723" s="152">
        <v>0</v>
      </c>
      <c r="AF723" s="152">
        <v>0</v>
      </c>
      <c r="AK723" s="3" t="s">
        <v>475</v>
      </c>
      <c r="AL723" s="3" t="s">
        <v>475</v>
      </c>
      <c r="AM723" s="3" t="s">
        <v>475</v>
      </c>
    </row>
    <row r="724" spans="1:40" x14ac:dyDescent="0.25">
      <c r="A724" s="3">
        <v>20231231</v>
      </c>
      <c r="B724" s="3" t="s">
        <v>2073</v>
      </c>
      <c r="C724" s="3" t="s">
        <v>2074</v>
      </c>
      <c r="D724" s="149">
        <v>920251.85</v>
      </c>
      <c r="E724" s="3" t="s">
        <v>23</v>
      </c>
      <c r="F724" s="3" t="s">
        <v>500</v>
      </c>
      <c r="G724" s="3" t="s">
        <v>504</v>
      </c>
      <c r="H724" s="3">
        <v>1</v>
      </c>
      <c r="I724" s="3" t="s">
        <v>500</v>
      </c>
      <c r="J724" s="3">
        <v>0</v>
      </c>
      <c r="K724" s="3" t="s">
        <v>24</v>
      </c>
      <c r="L724" s="149" t="s">
        <v>23</v>
      </c>
      <c r="M724" s="3" t="s">
        <v>475</v>
      </c>
      <c r="N724" s="149" t="s">
        <v>475</v>
      </c>
      <c r="O724" s="149" t="s">
        <v>475</v>
      </c>
      <c r="Q724" s="3" t="s">
        <v>475</v>
      </c>
      <c r="V724" s="149" t="s">
        <v>475</v>
      </c>
      <c r="W724" s="149" t="s">
        <v>475</v>
      </c>
      <c r="X724" s="149" t="s">
        <v>475</v>
      </c>
      <c r="Y724" s="149" t="s">
        <v>475</v>
      </c>
      <c r="AB724" s="152">
        <v>0</v>
      </c>
      <c r="AC724" s="152">
        <v>0</v>
      </c>
      <c r="AD724" s="152">
        <v>0</v>
      </c>
      <c r="AE724" s="152">
        <v>0</v>
      </c>
      <c r="AF724" s="152">
        <v>0</v>
      </c>
      <c r="AK724" s="3" t="s">
        <v>475</v>
      </c>
      <c r="AL724" s="3" t="s">
        <v>475</v>
      </c>
      <c r="AM724" s="3" t="s">
        <v>475</v>
      </c>
    </row>
    <row r="725" spans="1:40" x14ac:dyDescent="0.25">
      <c r="A725" s="3">
        <v>20231231</v>
      </c>
      <c r="B725" s="3" t="s">
        <v>2075</v>
      </c>
      <c r="C725" s="3" t="s">
        <v>2076</v>
      </c>
      <c r="D725" s="149">
        <v>1207408.9000000001</v>
      </c>
      <c r="E725" s="3" t="s">
        <v>24</v>
      </c>
      <c r="F725" s="3" t="s">
        <v>473</v>
      </c>
      <c r="G725" s="3" t="s">
        <v>474</v>
      </c>
      <c r="H725" s="3">
        <v>0</v>
      </c>
      <c r="I725" s="3" t="s">
        <v>473</v>
      </c>
      <c r="J725" s="3" t="s">
        <v>473</v>
      </c>
      <c r="K725" s="3" t="s">
        <v>23</v>
      </c>
      <c r="L725" s="149" t="s">
        <v>23</v>
      </c>
      <c r="M725" s="3" t="s">
        <v>475</v>
      </c>
      <c r="N725" s="149" t="s">
        <v>475</v>
      </c>
      <c r="O725" s="149" t="s">
        <v>475</v>
      </c>
      <c r="Q725" s="3" t="s">
        <v>475</v>
      </c>
      <c r="V725" s="149" t="s">
        <v>475</v>
      </c>
      <c r="W725" s="149" t="s">
        <v>475</v>
      </c>
      <c r="X725" s="149" t="s">
        <v>475</v>
      </c>
      <c r="Y725" s="149" t="s">
        <v>475</v>
      </c>
      <c r="AB725" s="152">
        <v>0</v>
      </c>
      <c r="AC725" s="152">
        <v>0</v>
      </c>
      <c r="AD725" s="152">
        <v>0</v>
      </c>
      <c r="AE725" s="152">
        <v>0</v>
      </c>
      <c r="AF725" s="152">
        <v>0</v>
      </c>
      <c r="AK725" s="3" t="s">
        <v>475</v>
      </c>
      <c r="AL725" s="3" t="s">
        <v>475</v>
      </c>
      <c r="AM725" s="3" t="s">
        <v>475</v>
      </c>
    </row>
    <row r="726" spans="1:40" x14ac:dyDescent="0.25">
      <c r="A726" s="3">
        <v>20231231</v>
      </c>
      <c r="B726" s="3" t="s">
        <v>2077</v>
      </c>
      <c r="C726" s="3" t="s">
        <v>2078</v>
      </c>
      <c r="D726" s="149">
        <v>153586.42000000001</v>
      </c>
      <c r="E726" s="3" t="s">
        <v>23</v>
      </c>
      <c r="F726" s="3" t="s">
        <v>500</v>
      </c>
      <c r="G726" s="3" t="s">
        <v>474</v>
      </c>
      <c r="H726" s="3">
        <v>0</v>
      </c>
      <c r="I726" s="3" t="s">
        <v>500</v>
      </c>
      <c r="J726" s="3">
        <v>0</v>
      </c>
      <c r="K726" s="3" t="s">
        <v>23</v>
      </c>
      <c r="L726" s="149" t="s">
        <v>23</v>
      </c>
      <c r="M726" s="3" t="s">
        <v>475</v>
      </c>
      <c r="N726" s="149" t="s">
        <v>475</v>
      </c>
      <c r="O726" s="149" t="s">
        <v>475</v>
      </c>
      <c r="Q726" s="3" t="s">
        <v>475</v>
      </c>
      <c r="V726" s="149" t="s">
        <v>475</v>
      </c>
      <c r="W726" s="149" t="s">
        <v>475</v>
      </c>
      <c r="X726" s="149" t="s">
        <v>475</v>
      </c>
      <c r="Y726" s="149" t="s">
        <v>475</v>
      </c>
      <c r="AB726" s="152">
        <v>0</v>
      </c>
      <c r="AC726" s="152">
        <v>0</v>
      </c>
      <c r="AD726" s="152">
        <v>0</v>
      </c>
      <c r="AE726" s="152">
        <v>0</v>
      </c>
      <c r="AF726" s="152">
        <v>0</v>
      </c>
      <c r="AK726" s="3" t="s">
        <v>475</v>
      </c>
      <c r="AL726" s="3" t="s">
        <v>475</v>
      </c>
      <c r="AM726" s="3" t="s">
        <v>475</v>
      </c>
    </row>
    <row r="727" spans="1:40" x14ac:dyDescent="0.25">
      <c r="A727" s="3">
        <v>20231231</v>
      </c>
      <c r="B727" s="3" t="s">
        <v>2079</v>
      </c>
      <c r="C727" s="3" t="s">
        <v>2080</v>
      </c>
      <c r="D727" s="149">
        <v>213277.19</v>
      </c>
      <c r="E727" s="3" t="s">
        <v>23</v>
      </c>
      <c r="F727" s="3" t="s">
        <v>500</v>
      </c>
      <c r="G727" s="3" t="s">
        <v>567</v>
      </c>
      <c r="H727" s="3">
        <v>0</v>
      </c>
      <c r="I727" s="3" t="s">
        <v>500</v>
      </c>
      <c r="J727" s="3" t="s">
        <v>483</v>
      </c>
      <c r="K727" s="3" t="s">
        <v>23</v>
      </c>
      <c r="L727" s="149" t="s">
        <v>23</v>
      </c>
      <c r="M727" s="3" t="s">
        <v>487</v>
      </c>
      <c r="N727" s="149" t="s">
        <v>475</v>
      </c>
      <c r="O727" s="149" t="s">
        <v>475</v>
      </c>
      <c r="Q727" s="3" t="s">
        <v>475</v>
      </c>
      <c r="V727" s="149" t="s">
        <v>475</v>
      </c>
      <c r="W727" s="149" t="s">
        <v>475</v>
      </c>
      <c r="X727" s="149" t="s">
        <v>475</v>
      </c>
      <c r="Y727" s="149" t="s">
        <v>475</v>
      </c>
      <c r="AB727" s="152">
        <v>0</v>
      </c>
      <c r="AC727" s="152">
        <v>0</v>
      </c>
      <c r="AD727" s="152">
        <v>0</v>
      </c>
      <c r="AE727" s="152">
        <v>0</v>
      </c>
      <c r="AF727" s="152">
        <v>0</v>
      </c>
      <c r="AK727" s="3" t="s">
        <v>25</v>
      </c>
      <c r="AL727" s="3" t="s">
        <v>2081</v>
      </c>
      <c r="AM727" s="3" t="s">
        <v>2082</v>
      </c>
      <c r="AN727" s="157" t="s">
        <v>490</v>
      </c>
    </row>
    <row r="728" spans="1:40" x14ac:dyDescent="0.25">
      <c r="A728" s="3">
        <v>20231231</v>
      </c>
      <c r="B728" s="3" t="s">
        <v>2083</v>
      </c>
      <c r="C728" s="152" t="s">
        <v>2084</v>
      </c>
      <c r="D728" s="149">
        <v>373141.31000000006</v>
      </c>
      <c r="E728" s="3" t="s">
        <v>24</v>
      </c>
      <c r="F728" s="3" t="s">
        <v>473</v>
      </c>
      <c r="G728" s="3" t="s">
        <v>474</v>
      </c>
      <c r="H728" s="3">
        <v>0</v>
      </c>
      <c r="I728" s="3" t="s">
        <v>473</v>
      </c>
      <c r="J728" s="3" t="s">
        <v>473</v>
      </c>
      <c r="K728" s="3" t="s">
        <v>23</v>
      </c>
      <c r="L728" s="149" t="s">
        <v>23</v>
      </c>
      <c r="M728" s="3" t="s">
        <v>475</v>
      </c>
      <c r="N728" s="149" t="s">
        <v>475</v>
      </c>
      <c r="O728" s="149" t="s">
        <v>475</v>
      </c>
      <c r="Q728" s="3" t="s">
        <v>475</v>
      </c>
      <c r="V728" s="149" t="s">
        <v>475</v>
      </c>
      <c r="W728" s="149" t="s">
        <v>475</v>
      </c>
      <c r="X728" s="149" t="s">
        <v>475</v>
      </c>
      <c r="Y728" s="149" t="s">
        <v>475</v>
      </c>
      <c r="AB728" s="152">
        <v>0</v>
      </c>
      <c r="AC728" s="152">
        <v>0</v>
      </c>
      <c r="AD728" s="152">
        <v>0</v>
      </c>
      <c r="AE728" s="152">
        <v>0</v>
      </c>
      <c r="AF728" s="152">
        <v>0</v>
      </c>
      <c r="AK728" s="3" t="s">
        <v>475</v>
      </c>
      <c r="AL728" s="3" t="s">
        <v>475</v>
      </c>
      <c r="AM728" s="3" t="s">
        <v>475</v>
      </c>
    </row>
    <row r="729" spans="1:40" x14ac:dyDescent="0.25">
      <c r="A729" s="3">
        <v>20231231</v>
      </c>
      <c r="B729" s="3" t="s">
        <v>2085</v>
      </c>
      <c r="C729" s="3" t="s">
        <v>2086</v>
      </c>
      <c r="D729" s="149">
        <v>339572.61</v>
      </c>
      <c r="E729" s="3" t="s">
        <v>23</v>
      </c>
      <c r="F729" s="3" t="s">
        <v>500</v>
      </c>
      <c r="G729" s="3" t="s">
        <v>504</v>
      </c>
      <c r="H729" s="3">
        <v>1</v>
      </c>
      <c r="I729" s="3" t="s">
        <v>500</v>
      </c>
      <c r="J729" s="3" t="s">
        <v>506</v>
      </c>
      <c r="K729" s="3" t="s">
        <v>24</v>
      </c>
      <c r="L729" s="149" t="s">
        <v>23</v>
      </c>
      <c r="M729" s="3" t="s">
        <v>475</v>
      </c>
      <c r="N729" s="149" t="s">
        <v>475</v>
      </c>
      <c r="O729" s="149" t="s">
        <v>475</v>
      </c>
      <c r="Q729" s="3" t="s">
        <v>475</v>
      </c>
      <c r="V729" s="149" t="s">
        <v>475</v>
      </c>
      <c r="W729" s="149" t="s">
        <v>475</v>
      </c>
      <c r="X729" s="149" t="s">
        <v>475</v>
      </c>
      <c r="Y729" s="149" t="s">
        <v>475</v>
      </c>
      <c r="AB729" s="152">
        <v>0</v>
      </c>
      <c r="AC729" s="152">
        <v>0</v>
      </c>
      <c r="AD729" s="152">
        <v>0</v>
      </c>
      <c r="AE729" s="152">
        <v>0</v>
      </c>
      <c r="AF729" s="152">
        <v>0</v>
      </c>
      <c r="AK729" s="3" t="s">
        <v>22</v>
      </c>
      <c r="AL729" s="3" t="s">
        <v>2087</v>
      </c>
      <c r="AM729" s="3" t="s">
        <v>475</v>
      </c>
    </row>
    <row r="730" spans="1:40" x14ac:dyDescent="0.25">
      <c r="A730" s="3">
        <v>20231231</v>
      </c>
      <c r="B730" s="3" t="s">
        <v>2088</v>
      </c>
      <c r="C730" s="3" t="s">
        <v>2089</v>
      </c>
      <c r="D730" s="149">
        <v>20595229.550000001</v>
      </c>
      <c r="E730" s="3" t="s">
        <v>24</v>
      </c>
      <c r="F730" s="3" t="s">
        <v>473</v>
      </c>
      <c r="G730" s="3" t="s">
        <v>474</v>
      </c>
      <c r="H730" s="3">
        <v>0</v>
      </c>
      <c r="I730" s="3" t="s">
        <v>473</v>
      </c>
      <c r="J730" s="3" t="s">
        <v>473</v>
      </c>
      <c r="K730" s="3" t="s">
        <v>23</v>
      </c>
      <c r="L730" s="149" t="s">
        <v>23</v>
      </c>
      <c r="M730" s="3" t="s">
        <v>475</v>
      </c>
      <c r="N730" s="149" t="s">
        <v>475</v>
      </c>
      <c r="O730" s="149" t="s">
        <v>475</v>
      </c>
      <c r="Q730" s="3" t="s">
        <v>475</v>
      </c>
      <c r="V730" s="149" t="s">
        <v>475</v>
      </c>
      <c r="W730" s="149" t="s">
        <v>475</v>
      </c>
      <c r="X730" s="149" t="s">
        <v>475</v>
      </c>
      <c r="Y730" s="149" t="s">
        <v>475</v>
      </c>
      <c r="AB730" s="152">
        <v>0</v>
      </c>
      <c r="AC730" s="152">
        <v>0</v>
      </c>
      <c r="AD730" s="152">
        <v>0</v>
      </c>
      <c r="AE730" s="152">
        <v>0</v>
      </c>
      <c r="AF730" s="152">
        <v>0</v>
      </c>
      <c r="AK730" s="3" t="s">
        <v>475</v>
      </c>
      <c r="AL730" s="3" t="s">
        <v>475</v>
      </c>
      <c r="AM730" s="3" t="s">
        <v>475</v>
      </c>
    </row>
    <row r="731" spans="1:40" x14ac:dyDescent="0.25">
      <c r="A731" s="3">
        <v>20231231</v>
      </c>
      <c r="B731" s="3" t="s">
        <v>2090</v>
      </c>
      <c r="C731" s="3" t="s">
        <v>2091</v>
      </c>
      <c r="D731" s="149">
        <v>5920313.5899999999</v>
      </c>
      <c r="E731" s="3" t="s">
        <v>24</v>
      </c>
      <c r="F731" s="3" t="s">
        <v>473</v>
      </c>
      <c r="G731" s="3" t="s">
        <v>474</v>
      </c>
      <c r="H731" s="3">
        <v>0</v>
      </c>
      <c r="I731" s="3" t="s">
        <v>473</v>
      </c>
      <c r="J731" s="3" t="s">
        <v>473</v>
      </c>
      <c r="K731" s="3" t="s">
        <v>23</v>
      </c>
      <c r="L731" s="149" t="s">
        <v>23</v>
      </c>
      <c r="M731" s="3" t="s">
        <v>475</v>
      </c>
      <c r="N731" s="149" t="s">
        <v>475</v>
      </c>
      <c r="O731" s="149" t="s">
        <v>475</v>
      </c>
      <c r="Q731" s="3" t="s">
        <v>475</v>
      </c>
      <c r="V731" s="149" t="s">
        <v>475</v>
      </c>
      <c r="W731" s="149" t="s">
        <v>475</v>
      </c>
      <c r="X731" s="149" t="s">
        <v>475</v>
      </c>
      <c r="Y731" s="149" t="s">
        <v>475</v>
      </c>
      <c r="AB731" s="152">
        <v>0</v>
      </c>
      <c r="AC731" s="152">
        <v>0</v>
      </c>
      <c r="AD731" s="152">
        <v>0</v>
      </c>
      <c r="AE731" s="152">
        <v>0</v>
      </c>
      <c r="AF731" s="152">
        <v>0</v>
      </c>
      <c r="AK731" s="3" t="s">
        <v>475</v>
      </c>
      <c r="AL731" s="3" t="s">
        <v>475</v>
      </c>
      <c r="AM731" s="3" t="s">
        <v>475</v>
      </c>
    </row>
    <row r="732" spans="1:40" x14ac:dyDescent="0.25">
      <c r="A732" s="3">
        <v>20231231</v>
      </c>
      <c r="B732" s="3" t="s">
        <v>2092</v>
      </c>
      <c r="C732" s="3" t="s">
        <v>2093</v>
      </c>
      <c r="D732" s="149">
        <v>2450954.44</v>
      </c>
      <c r="E732" s="3" t="s">
        <v>23</v>
      </c>
      <c r="F732" s="3" t="s">
        <v>500</v>
      </c>
      <c r="G732" s="3" t="s">
        <v>504</v>
      </c>
      <c r="H732" s="3">
        <v>1</v>
      </c>
      <c r="I732" s="3" t="s">
        <v>500</v>
      </c>
      <c r="J732" s="3">
        <v>0</v>
      </c>
      <c r="K732" s="3" t="s">
        <v>24</v>
      </c>
      <c r="L732" s="149" t="s">
        <v>23</v>
      </c>
      <c r="M732" s="3" t="s">
        <v>475</v>
      </c>
      <c r="N732" s="149" t="s">
        <v>475</v>
      </c>
      <c r="O732" s="149" t="s">
        <v>475</v>
      </c>
      <c r="Q732" s="3" t="s">
        <v>475</v>
      </c>
      <c r="V732" s="149" t="s">
        <v>475</v>
      </c>
      <c r="W732" s="149" t="s">
        <v>475</v>
      </c>
      <c r="X732" s="149" t="s">
        <v>475</v>
      </c>
      <c r="Y732" s="149" t="s">
        <v>475</v>
      </c>
      <c r="AB732" s="152">
        <v>0</v>
      </c>
      <c r="AC732" s="152">
        <v>0</v>
      </c>
      <c r="AD732" s="152">
        <v>0</v>
      </c>
      <c r="AE732" s="152">
        <v>0</v>
      </c>
      <c r="AF732" s="152">
        <v>0</v>
      </c>
      <c r="AK732" s="3" t="s">
        <v>475</v>
      </c>
      <c r="AL732" s="3" t="s">
        <v>475</v>
      </c>
      <c r="AM732" s="3" t="s">
        <v>475</v>
      </c>
    </row>
    <row r="733" spans="1:40" x14ac:dyDescent="0.25">
      <c r="A733" s="3">
        <v>20231231</v>
      </c>
      <c r="B733" s="3" t="s">
        <v>2094</v>
      </c>
      <c r="C733" s="3" t="s">
        <v>2095</v>
      </c>
      <c r="D733" s="149">
        <v>91639.51</v>
      </c>
      <c r="E733" s="3" t="s">
        <v>23</v>
      </c>
      <c r="F733" s="3" t="s">
        <v>500</v>
      </c>
      <c r="G733" s="3" t="s">
        <v>474</v>
      </c>
      <c r="H733" s="3">
        <v>0</v>
      </c>
      <c r="I733" s="3" t="s">
        <v>500</v>
      </c>
      <c r="J733" s="3">
        <v>0</v>
      </c>
      <c r="K733" s="3" t="s">
        <v>23</v>
      </c>
      <c r="L733" s="149" t="s">
        <v>23</v>
      </c>
      <c r="M733" s="3" t="s">
        <v>475</v>
      </c>
      <c r="N733" s="149" t="s">
        <v>475</v>
      </c>
      <c r="O733" s="149" t="s">
        <v>475</v>
      </c>
      <c r="Q733" s="3" t="s">
        <v>475</v>
      </c>
      <c r="V733" s="149" t="s">
        <v>475</v>
      </c>
      <c r="W733" s="149" t="s">
        <v>475</v>
      </c>
      <c r="X733" s="149" t="s">
        <v>475</v>
      </c>
      <c r="Y733" s="149" t="s">
        <v>475</v>
      </c>
      <c r="AB733" s="152">
        <v>0</v>
      </c>
      <c r="AC733" s="152">
        <v>0</v>
      </c>
      <c r="AD733" s="152">
        <v>0</v>
      </c>
      <c r="AE733" s="152">
        <v>0</v>
      </c>
      <c r="AF733" s="152">
        <v>0</v>
      </c>
      <c r="AK733" s="3" t="s">
        <v>475</v>
      </c>
      <c r="AL733" s="3" t="s">
        <v>475</v>
      </c>
      <c r="AM733" s="3" t="s">
        <v>475</v>
      </c>
    </row>
    <row r="734" spans="1:40" x14ac:dyDescent="0.25">
      <c r="A734" s="3">
        <v>20231231</v>
      </c>
      <c r="B734" s="3" t="s">
        <v>2096</v>
      </c>
      <c r="C734" s="3" t="s">
        <v>2097</v>
      </c>
      <c r="D734" s="149">
        <v>80740.800000000003</v>
      </c>
      <c r="E734" s="3" t="s">
        <v>24</v>
      </c>
      <c r="F734" s="3" t="s">
        <v>473</v>
      </c>
      <c r="G734" s="3" t="s">
        <v>474</v>
      </c>
      <c r="H734" s="3">
        <v>0</v>
      </c>
      <c r="I734" s="3" t="s">
        <v>473</v>
      </c>
      <c r="J734" s="3" t="s">
        <v>473</v>
      </c>
      <c r="K734" s="3" t="s">
        <v>23</v>
      </c>
      <c r="L734" s="149" t="s">
        <v>23</v>
      </c>
      <c r="M734" s="3" t="s">
        <v>475</v>
      </c>
      <c r="N734" s="149" t="s">
        <v>475</v>
      </c>
      <c r="O734" s="149" t="s">
        <v>475</v>
      </c>
      <c r="Q734" s="3" t="s">
        <v>475</v>
      </c>
      <c r="V734" s="149" t="s">
        <v>475</v>
      </c>
      <c r="W734" s="149" t="s">
        <v>475</v>
      </c>
      <c r="X734" s="149" t="s">
        <v>475</v>
      </c>
      <c r="Y734" s="149" t="s">
        <v>475</v>
      </c>
      <c r="AB734" s="152">
        <v>0</v>
      </c>
      <c r="AC734" s="152">
        <v>0</v>
      </c>
      <c r="AD734" s="152">
        <v>0</v>
      </c>
      <c r="AE734" s="152">
        <v>0</v>
      </c>
      <c r="AF734" s="152">
        <v>0</v>
      </c>
      <c r="AK734" s="3" t="s">
        <v>475</v>
      </c>
      <c r="AL734" s="3" t="s">
        <v>475</v>
      </c>
      <c r="AM734" s="3" t="s">
        <v>475</v>
      </c>
    </row>
    <row r="735" spans="1:40" x14ac:dyDescent="0.25">
      <c r="A735" s="3">
        <v>20231231</v>
      </c>
      <c r="B735" s="3" t="s">
        <v>2098</v>
      </c>
      <c r="C735" s="3" t="s">
        <v>2099</v>
      </c>
      <c r="D735" s="149">
        <v>13628.05</v>
      </c>
      <c r="E735" s="3" t="s">
        <v>23</v>
      </c>
      <c r="F735" s="3" t="s">
        <v>500</v>
      </c>
      <c r="G735" s="3" t="s">
        <v>474</v>
      </c>
      <c r="H735" s="3">
        <v>0</v>
      </c>
      <c r="I735" s="3" t="s">
        <v>500</v>
      </c>
      <c r="J735" s="3" t="s">
        <v>483</v>
      </c>
      <c r="K735" s="3" t="s">
        <v>23</v>
      </c>
      <c r="L735" s="149" t="s">
        <v>23</v>
      </c>
      <c r="M735" s="3" t="s">
        <v>475</v>
      </c>
      <c r="N735" s="149" t="s">
        <v>475</v>
      </c>
      <c r="O735" s="149" t="s">
        <v>475</v>
      </c>
      <c r="Q735" s="3" t="s">
        <v>475</v>
      </c>
      <c r="V735" s="149" t="s">
        <v>475</v>
      </c>
      <c r="W735" s="149" t="s">
        <v>475</v>
      </c>
      <c r="X735" s="149" t="s">
        <v>475</v>
      </c>
      <c r="Y735" s="149" t="s">
        <v>475</v>
      </c>
      <c r="AB735" s="152">
        <v>0</v>
      </c>
      <c r="AC735" s="152">
        <v>0</v>
      </c>
      <c r="AD735" s="152">
        <v>0</v>
      </c>
      <c r="AE735" s="152">
        <v>0</v>
      </c>
      <c r="AF735" s="152">
        <v>0</v>
      </c>
      <c r="AK735" s="3" t="s">
        <v>25</v>
      </c>
      <c r="AL735" s="3">
        <v>0</v>
      </c>
      <c r="AM735" s="3" t="s">
        <v>475</v>
      </c>
    </row>
    <row r="736" spans="1:40" x14ac:dyDescent="0.25">
      <c r="A736" s="3">
        <v>20231231</v>
      </c>
      <c r="B736" s="3" t="s">
        <v>2100</v>
      </c>
      <c r="C736" s="3" t="s">
        <v>2101</v>
      </c>
      <c r="D736" s="149">
        <v>22467.48</v>
      </c>
      <c r="E736" s="3" t="s">
        <v>23</v>
      </c>
      <c r="F736" s="3" t="s">
        <v>500</v>
      </c>
      <c r="G736" s="3" t="s">
        <v>474</v>
      </c>
      <c r="H736" s="3">
        <v>0</v>
      </c>
      <c r="I736" s="3" t="s">
        <v>500</v>
      </c>
      <c r="J736" s="3" t="s">
        <v>483</v>
      </c>
      <c r="K736" s="3" t="s">
        <v>23</v>
      </c>
      <c r="L736" s="149" t="s">
        <v>23</v>
      </c>
      <c r="M736" s="3" t="s">
        <v>475</v>
      </c>
      <c r="N736" s="149" t="s">
        <v>475</v>
      </c>
      <c r="O736" s="149" t="s">
        <v>475</v>
      </c>
      <c r="Q736" s="3" t="s">
        <v>475</v>
      </c>
      <c r="V736" s="149" t="s">
        <v>475</v>
      </c>
      <c r="W736" s="149" t="s">
        <v>475</v>
      </c>
      <c r="X736" s="149" t="s">
        <v>475</v>
      </c>
      <c r="Y736" s="149" t="s">
        <v>475</v>
      </c>
      <c r="AB736" s="152">
        <v>0</v>
      </c>
      <c r="AC736" s="152">
        <v>0</v>
      </c>
      <c r="AD736" s="152">
        <v>0</v>
      </c>
      <c r="AE736" s="152">
        <v>0</v>
      </c>
      <c r="AF736" s="152">
        <v>0</v>
      </c>
      <c r="AK736" s="3" t="s">
        <v>25</v>
      </c>
      <c r="AL736" s="3" t="s">
        <v>1025</v>
      </c>
    </row>
    <row r="737" spans="1:40" x14ac:dyDescent="0.25">
      <c r="A737" s="3">
        <v>20231231</v>
      </c>
      <c r="B737" s="3" t="s">
        <v>2102</v>
      </c>
      <c r="C737" s="3" t="s">
        <v>2103</v>
      </c>
      <c r="D737" s="149">
        <v>28907.84</v>
      </c>
      <c r="E737" s="3" t="s">
        <v>23</v>
      </c>
      <c r="F737" s="3" t="s">
        <v>500</v>
      </c>
      <c r="G737" s="3" t="s">
        <v>474</v>
      </c>
      <c r="H737" s="3">
        <v>0</v>
      </c>
      <c r="I737" s="3" t="s">
        <v>500</v>
      </c>
      <c r="J737" s="3">
        <v>0</v>
      </c>
      <c r="K737" s="3" t="s">
        <v>23</v>
      </c>
      <c r="L737" s="149" t="s">
        <v>23</v>
      </c>
      <c r="M737" s="3" t="s">
        <v>475</v>
      </c>
      <c r="N737" s="149" t="s">
        <v>475</v>
      </c>
      <c r="O737" s="149" t="s">
        <v>475</v>
      </c>
      <c r="Q737" s="3" t="s">
        <v>475</v>
      </c>
      <c r="V737" s="149" t="s">
        <v>475</v>
      </c>
      <c r="W737" s="149" t="s">
        <v>475</v>
      </c>
      <c r="X737" s="149" t="s">
        <v>475</v>
      </c>
      <c r="Y737" s="149" t="s">
        <v>475</v>
      </c>
      <c r="AB737" s="152">
        <v>0</v>
      </c>
      <c r="AC737" s="152">
        <v>0</v>
      </c>
      <c r="AD737" s="152">
        <v>0</v>
      </c>
      <c r="AE737" s="152">
        <v>0</v>
      </c>
      <c r="AF737" s="152">
        <v>0</v>
      </c>
      <c r="AK737" s="3" t="s">
        <v>475</v>
      </c>
      <c r="AL737" s="3" t="s">
        <v>475</v>
      </c>
      <c r="AM737" s="3" t="s">
        <v>475</v>
      </c>
    </row>
    <row r="738" spans="1:40" x14ac:dyDescent="0.25">
      <c r="A738" s="3">
        <v>20231231</v>
      </c>
      <c r="B738" s="3" t="s">
        <v>2104</v>
      </c>
      <c r="C738" s="3" t="s">
        <v>2105</v>
      </c>
      <c r="D738" s="149">
        <v>152621.22</v>
      </c>
      <c r="E738" s="3" t="s">
        <v>24</v>
      </c>
      <c r="F738" s="3" t="s">
        <v>473</v>
      </c>
      <c r="G738" s="3" t="s">
        <v>474</v>
      </c>
      <c r="H738" s="3">
        <v>0</v>
      </c>
      <c r="I738" s="3" t="s">
        <v>473</v>
      </c>
      <c r="J738" s="3" t="s">
        <v>473</v>
      </c>
      <c r="K738" s="3" t="s">
        <v>23</v>
      </c>
      <c r="L738" s="149" t="s">
        <v>23</v>
      </c>
      <c r="M738" s="3" t="s">
        <v>475</v>
      </c>
      <c r="N738" s="149" t="s">
        <v>475</v>
      </c>
      <c r="O738" s="149" t="s">
        <v>475</v>
      </c>
      <c r="Q738" s="3" t="s">
        <v>475</v>
      </c>
      <c r="V738" s="149" t="s">
        <v>475</v>
      </c>
      <c r="W738" s="149" t="s">
        <v>475</v>
      </c>
      <c r="X738" s="149" t="s">
        <v>475</v>
      </c>
      <c r="Y738" s="149" t="s">
        <v>475</v>
      </c>
      <c r="AB738" s="152">
        <v>0</v>
      </c>
      <c r="AC738" s="152">
        <v>0</v>
      </c>
      <c r="AD738" s="152">
        <v>0</v>
      </c>
      <c r="AE738" s="152">
        <v>0</v>
      </c>
      <c r="AF738" s="152">
        <v>0</v>
      </c>
      <c r="AK738" s="3" t="s">
        <v>475</v>
      </c>
      <c r="AL738" s="3" t="s">
        <v>475</v>
      </c>
      <c r="AM738" s="3" t="s">
        <v>475</v>
      </c>
    </row>
    <row r="739" spans="1:40" x14ac:dyDescent="0.25">
      <c r="A739" s="3">
        <v>20231231</v>
      </c>
      <c r="B739" s="3" t="s">
        <v>2106</v>
      </c>
      <c r="C739" s="3" t="s">
        <v>2107</v>
      </c>
      <c r="D739" s="149">
        <v>1642649.61</v>
      </c>
      <c r="E739" s="3" t="s">
        <v>24</v>
      </c>
      <c r="F739" s="3" t="s">
        <v>473</v>
      </c>
      <c r="G739" s="3" t="s">
        <v>474</v>
      </c>
      <c r="H739" s="3">
        <v>0</v>
      </c>
      <c r="I739" s="3" t="s">
        <v>473</v>
      </c>
      <c r="J739" s="3" t="s">
        <v>473</v>
      </c>
      <c r="K739" s="3" t="s">
        <v>23</v>
      </c>
      <c r="L739" s="149" t="s">
        <v>23</v>
      </c>
      <c r="M739" s="3" t="s">
        <v>475</v>
      </c>
      <c r="N739" s="149" t="s">
        <v>475</v>
      </c>
      <c r="O739" s="149" t="s">
        <v>475</v>
      </c>
      <c r="Q739" s="3" t="s">
        <v>475</v>
      </c>
      <c r="V739" s="149" t="s">
        <v>475</v>
      </c>
      <c r="W739" s="149" t="s">
        <v>475</v>
      </c>
      <c r="X739" s="149" t="s">
        <v>475</v>
      </c>
      <c r="Y739" s="149" t="s">
        <v>475</v>
      </c>
      <c r="AB739" s="152">
        <v>0</v>
      </c>
      <c r="AC739" s="152">
        <v>0</v>
      </c>
      <c r="AD739" s="152">
        <v>0</v>
      </c>
      <c r="AE739" s="152">
        <v>0</v>
      </c>
      <c r="AF739" s="152">
        <v>0</v>
      </c>
      <c r="AK739" s="3" t="s">
        <v>475</v>
      </c>
      <c r="AL739" s="3" t="s">
        <v>475</v>
      </c>
      <c r="AM739" s="3" t="s">
        <v>475</v>
      </c>
    </row>
    <row r="740" spans="1:40" x14ac:dyDescent="0.25">
      <c r="A740" s="3">
        <v>20231231</v>
      </c>
      <c r="B740" s="3" t="s">
        <v>2108</v>
      </c>
      <c r="C740" s="3" t="s">
        <v>2109</v>
      </c>
      <c r="D740" s="149">
        <v>14717957.84</v>
      </c>
      <c r="E740" s="3" t="s">
        <v>23</v>
      </c>
      <c r="F740" s="3" t="s">
        <v>500</v>
      </c>
      <c r="G740" s="3" t="s">
        <v>504</v>
      </c>
      <c r="H740" s="3">
        <v>1</v>
      </c>
      <c r="I740" s="3" t="s">
        <v>500</v>
      </c>
      <c r="J740" s="3">
        <v>0</v>
      </c>
      <c r="K740" s="3" t="s">
        <v>24</v>
      </c>
      <c r="L740" s="149" t="s">
        <v>23</v>
      </c>
      <c r="M740" s="3" t="s">
        <v>475</v>
      </c>
      <c r="N740" s="149" t="s">
        <v>475</v>
      </c>
      <c r="O740" s="149" t="s">
        <v>475</v>
      </c>
      <c r="Q740" s="3" t="s">
        <v>475</v>
      </c>
      <c r="V740" s="149" t="s">
        <v>475</v>
      </c>
      <c r="W740" s="149" t="s">
        <v>475</v>
      </c>
      <c r="X740" s="149" t="s">
        <v>475</v>
      </c>
      <c r="Y740" s="149" t="s">
        <v>475</v>
      </c>
      <c r="AB740" s="152">
        <v>0</v>
      </c>
      <c r="AC740" s="152">
        <v>0</v>
      </c>
      <c r="AD740" s="152">
        <v>0</v>
      </c>
      <c r="AE740" s="152">
        <v>0</v>
      </c>
      <c r="AF740" s="152">
        <v>0</v>
      </c>
      <c r="AK740" s="3" t="s">
        <v>475</v>
      </c>
      <c r="AL740" s="3" t="s">
        <v>475</v>
      </c>
      <c r="AM740" s="3" t="s">
        <v>475</v>
      </c>
    </row>
    <row r="741" spans="1:40" x14ac:dyDescent="0.25">
      <c r="A741" s="3">
        <v>20231231</v>
      </c>
      <c r="B741" s="3" t="s">
        <v>2110</v>
      </c>
      <c r="C741" s="3" t="s">
        <v>2111</v>
      </c>
      <c r="D741" s="149">
        <v>854254.08000000007</v>
      </c>
      <c r="E741" s="3" t="s">
        <v>24</v>
      </c>
      <c r="F741" s="3" t="s">
        <v>473</v>
      </c>
      <c r="G741" s="3" t="s">
        <v>474</v>
      </c>
      <c r="H741" s="3">
        <v>0</v>
      </c>
      <c r="I741" s="3" t="s">
        <v>473</v>
      </c>
      <c r="J741" s="3" t="s">
        <v>473</v>
      </c>
      <c r="K741" s="3" t="s">
        <v>23</v>
      </c>
      <c r="L741" s="149" t="s">
        <v>23</v>
      </c>
      <c r="M741" s="3" t="s">
        <v>475</v>
      </c>
      <c r="N741" s="149" t="s">
        <v>475</v>
      </c>
      <c r="O741" s="149" t="s">
        <v>475</v>
      </c>
      <c r="Q741" s="3" t="s">
        <v>475</v>
      </c>
      <c r="V741" s="149" t="s">
        <v>475</v>
      </c>
      <c r="W741" s="149" t="s">
        <v>475</v>
      </c>
      <c r="X741" s="149" t="s">
        <v>475</v>
      </c>
      <c r="Y741" s="149" t="s">
        <v>475</v>
      </c>
      <c r="AB741" s="152">
        <v>0</v>
      </c>
      <c r="AC741" s="152">
        <v>0</v>
      </c>
      <c r="AD741" s="152">
        <v>0</v>
      </c>
      <c r="AE741" s="152">
        <v>0</v>
      </c>
      <c r="AF741" s="152">
        <v>0</v>
      </c>
      <c r="AK741" s="3" t="s">
        <v>475</v>
      </c>
      <c r="AL741" s="3" t="s">
        <v>475</v>
      </c>
      <c r="AM741" s="3" t="s">
        <v>475</v>
      </c>
    </row>
    <row r="742" spans="1:40" x14ac:dyDescent="0.25">
      <c r="A742" s="3">
        <v>20231231</v>
      </c>
      <c r="B742" s="3" t="s">
        <v>2112</v>
      </c>
      <c r="C742" s="3" t="s">
        <v>2113</v>
      </c>
      <c r="D742" s="149">
        <v>389133.03</v>
      </c>
      <c r="E742" s="3" t="s">
        <v>23</v>
      </c>
      <c r="F742" s="3" t="s">
        <v>500</v>
      </c>
      <c r="G742" s="3" t="s">
        <v>474</v>
      </c>
      <c r="H742" s="3">
        <v>0</v>
      </c>
      <c r="I742" s="3" t="s">
        <v>500</v>
      </c>
      <c r="J742" s="3" t="s">
        <v>483</v>
      </c>
      <c r="K742" s="3" t="s">
        <v>23</v>
      </c>
      <c r="L742" s="149" t="s">
        <v>23</v>
      </c>
      <c r="M742" s="3" t="s">
        <v>475</v>
      </c>
      <c r="N742" s="149" t="s">
        <v>475</v>
      </c>
      <c r="O742" s="149" t="s">
        <v>475</v>
      </c>
      <c r="Q742" s="3" t="s">
        <v>475</v>
      </c>
      <c r="V742" s="149" t="s">
        <v>475</v>
      </c>
      <c r="W742" s="149" t="s">
        <v>475</v>
      </c>
      <c r="X742" s="149" t="s">
        <v>475</v>
      </c>
      <c r="Y742" s="149" t="s">
        <v>475</v>
      </c>
      <c r="AB742" s="152">
        <v>0</v>
      </c>
      <c r="AC742" s="152">
        <v>0</v>
      </c>
      <c r="AD742" s="152">
        <v>0</v>
      </c>
      <c r="AE742" s="152">
        <v>0</v>
      </c>
      <c r="AF742" s="152">
        <v>0</v>
      </c>
      <c r="AK742" s="3" t="s">
        <v>25</v>
      </c>
      <c r="AL742" s="3" t="s">
        <v>2114</v>
      </c>
      <c r="AM742" s="3" t="s">
        <v>475</v>
      </c>
    </row>
    <row r="743" spans="1:40" x14ac:dyDescent="0.25">
      <c r="A743" s="3">
        <v>20231231</v>
      </c>
      <c r="B743" s="3" t="s">
        <v>2115</v>
      </c>
      <c r="C743" s="3" t="s">
        <v>2116</v>
      </c>
      <c r="D743" s="149">
        <v>922640.79</v>
      </c>
      <c r="E743" s="3" t="s">
        <v>24</v>
      </c>
      <c r="F743" s="3" t="s">
        <v>473</v>
      </c>
      <c r="G743" s="3" t="s">
        <v>474</v>
      </c>
      <c r="H743" s="3">
        <v>0</v>
      </c>
      <c r="I743" s="3" t="s">
        <v>473</v>
      </c>
      <c r="J743" s="3" t="s">
        <v>473</v>
      </c>
      <c r="K743" s="3" t="s">
        <v>23</v>
      </c>
      <c r="L743" s="149" t="s">
        <v>23</v>
      </c>
      <c r="M743" s="3" t="s">
        <v>475</v>
      </c>
      <c r="N743" s="149" t="s">
        <v>475</v>
      </c>
      <c r="O743" s="149" t="s">
        <v>475</v>
      </c>
      <c r="Q743" s="3" t="s">
        <v>475</v>
      </c>
      <c r="V743" s="149" t="s">
        <v>475</v>
      </c>
      <c r="W743" s="149" t="s">
        <v>475</v>
      </c>
      <c r="X743" s="149" t="s">
        <v>475</v>
      </c>
      <c r="Y743" s="149" t="s">
        <v>475</v>
      </c>
      <c r="AB743" s="152">
        <v>0</v>
      </c>
      <c r="AC743" s="152">
        <v>0</v>
      </c>
      <c r="AD743" s="152">
        <v>0</v>
      </c>
      <c r="AE743" s="152">
        <v>0</v>
      </c>
      <c r="AF743" s="152">
        <v>0</v>
      </c>
      <c r="AK743" s="3" t="s">
        <v>475</v>
      </c>
      <c r="AL743" s="3" t="s">
        <v>475</v>
      </c>
      <c r="AM743" s="3" t="s">
        <v>475</v>
      </c>
    </row>
    <row r="744" spans="1:40" x14ac:dyDescent="0.25">
      <c r="A744" s="3">
        <v>20231231</v>
      </c>
      <c r="B744" s="3" t="s">
        <v>2117</v>
      </c>
      <c r="C744" s="3" t="s">
        <v>2118</v>
      </c>
      <c r="D744" s="149">
        <v>683502.20000000007</v>
      </c>
      <c r="E744" s="3" t="s">
        <v>24</v>
      </c>
      <c r="F744" s="3" t="s">
        <v>473</v>
      </c>
      <c r="G744" s="3" t="s">
        <v>474</v>
      </c>
      <c r="H744" s="3">
        <v>0</v>
      </c>
      <c r="I744" s="3" t="s">
        <v>473</v>
      </c>
      <c r="J744" s="3" t="s">
        <v>473</v>
      </c>
      <c r="K744" s="3" t="s">
        <v>23</v>
      </c>
      <c r="L744" s="149" t="s">
        <v>23</v>
      </c>
      <c r="M744" s="3" t="s">
        <v>475</v>
      </c>
      <c r="N744" s="149" t="s">
        <v>475</v>
      </c>
      <c r="O744" s="149" t="s">
        <v>475</v>
      </c>
      <c r="Q744" s="3" t="s">
        <v>475</v>
      </c>
      <c r="V744" s="149" t="s">
        <v>475</v>
      </c>
      <c r="W744" s="149" t="s">
        <v>475</v>
      </c>
      <c r="X744" s="149" t="s">
        <v>475</v>
      </c>
      <c r="Y744" s="149" t="s">
        <v>475</v>
      </c>
      <c r="AB744" s="152">
        <v>0</v>
      </c>
      <c r="AC744" s="152">
        <v>0</v>
      </c>
      <c r="AD744" s="152">
        <v>0</v>
      </c>
      <c r="AE744" s="152">
        <v>0</v>
      </c>
      <c r="AF744" s="152">
        <v>0</v>
      </c>
      <c r="AK744" s="3" t="s">
        <v>475</v>
      </c>
      <c r="AL744" s="3" t="s">
        <v>475</v>
      </c>
      <c r="AM744" s="3" t="s">
        <v>475</v>
      </c>
    </row>
    <row r="745" spans="1:40" x14ac:dyDescent="0.25">
      <c r="A745" s="3">
        <v>20231231</v>
      </c>
      <c r="B745" s="3" t="s">
        <v>2119</v>
      </c>
      <c r="C745" s="3" t="s">
        <v>2120</v>
      </c>
      <c r="D745" s="149">
        <v>189501</v>
      </c>
      <c r="E745" s="3" t="s">
        <v>23</v>
      </c>
      <c r="F745" s="3" t="s">
        <v>500</v>
      </c>
      <c r="G745" s="3" t="s">
        <v>474</v>
      </c>
      <c r="H745" s="3">
        <v>0</v>
      </c>
      <c r="I745" s="3" t="s">
        <v>500</v>
      </c>
      <c r="J745" s="3" t="s">
        <v>483</v>
      </c>
      <c r="K745" s="3" t="s">
        <v>23</v>
      </c>
      <c r="L745" s="149" t="s">
        <v>23</v>
      </c>
      <c r="M745" s="3" t="s">
        <v>487</v>
      </c>
      <c r="N745" s="149" t="s">
        <v>475</v>
      </c>
      <c r="O745" s="153">
        <v>0.996</v>
      </c>
      <c r="Q745" s="157">
        <v>0.34599999999999997</v>
      </c>
      <c r="S745" s="157">
        <v>1</v>
      </c>
      <c r="V745" s="149" t="s">
        <v>475</v>
      </c>
      <c r="W745" s="153">
        <v>0.34599999999999997</v>
      </c>
      <c r="X745" s="149" t="s">
        <v>475</v>
      </c>
      <c r="Y745" s="149">
        <v>0.34599999999999997</v>
      </c>
      <c r="AB745" s="152">
        <v>188742.99600000001</v>
      </c>
      <c r="AC745" s="152">
        <v>65567.34599999999</v>
      </c>
      <c r="AD745" s="152">
        <v>0</v>
      </c>
      <c r="AE745" s="152">
        <v>0</v>
      </c>
      <c r="AF745" s="152">
        <v>65567.34599999999</v>
      </c>
      <c r="AK745" s="3" t="s">
        <v>25</v>
      </c>
      <c r="AL745" s="3" t="s">
        <v>549</v>
      </c>
      <c r="AM745" s="3" t="s">
        <v>550</v>
      </c>
      <c r="AN745" s="157" t="s">
        <v>490</v>
      </c>
    </row>
    <row r="746" spans="1:40" x14ac:dyDescent="0.25">
      <c r="A746" s="3">
        <v>20231231</v>
      </c>
      <c r="B746" s="3" t="s">
        <v>2121</v>
      </c>
      <c r="C746" s="3" t="s">
        <v>2122</v>
      </c>
      <c r="D746" s="149">
        <v>75647.37000000001</v>
      </c>
      <c r="E746" s="3" t="s">
        <v>24</v>
      </c>
      <c r="F746" s="3" t="s">
        <v>473</v>
      </c>
      <c r="G746" s="3" t="s">
        <v>474</v>
      </c>
      <c r="H746" s="3">
        <v>0</v>
      </c>
      <c r="I746" s="3" t="s">
        <v>473</v>
      </c>
      <c r="J746" s="3" t="s">
        <v>473</v>
      </c>
      <c r="K746" s="3" t="s">
        <v>23</v>
      </c>
      <c r="L746" s="149" t="s">
        <v>23</v>
      </c>
      <c r="M746" s="3" t="s">
        <v>475</v>
      </c>
      <c r="N746" s="149" t="s">
        <v>475</v>
      </c>
      <c r="O746" s="149" t="s">
        <v>475</v>
      </c>
      <c r="Q746" s="3" t="s">
        <v>475</v>
      </c>
      <c r="V746" s="149" t="s">
        <v>475</v>
      </c>
      <c r="W746" s="149" t="s">
        <v>475</v>
      </c>
      <c r="X746" s="149" t="s">
        <v>475</v>
      </c>
      <c r="Y746" s="149" t="s">
        <v>475</v>
      </c>
      <c r="AB746" s="152">
        <v>0</v>
      </c>
      <c r="AC746" s="152">
        <v>0</v>
      </c>
      <c r="AD746" s="152">
        <v>0</v>
      </c>
      <c r="AE746" s="152">
        <v>0</v>
      </c>
      <c r="AF746" s="152">
        <v>0</v>
      </c>
      <c r="AK746" s="3" t="s">
        <v>475</v>
      </c>
      <c r="AL746" s="3" t="s">
        <v>475</v>
      </c>
      <c r="AM746" s="3" t="s">
        <v>475</v>
      </c>
    </row>
    <row r="747" spans="1:40" x14ac:dyDescent="0.25">
      <c r="A747" s="3">
        <v>20231231</v>
      </c>
      <c r="B747" s="3" t="s">
        <v>2123</v>
      </c>
      <c r="C747" s="3" t="s">
        <v>2124</v>
      </c>
      <c r="D747" s="149">
        <v>96263.85</v>
      </c>
      <c r="E747" s="3" t="s">
        <v>24</v>
      </c>
      <c r="F747" s="3" t="s">
        <v>473</v>
      </c>
      <c r="G747" s="3" t="s">
        <v>474</v>
      </c>
      <c r="H747" s="3">
        <v>0</v>
      </c>
      <c r="I747" s="3" t="s">
        <v>473</v>
      </c>
      <c r="J747" s="3" t="s">
        <v>473</v>
      </c>
      <c r="K747" s="3" t="s">
        <v>23</v>
      </c>
      <c r="L747" s="149" t="s">
        <v>23</v>
      </c>
      <c r="M747" s="3" t="s">
        <v>475</v>
      </c>
      <c r="N747" s="149" t="s">
        <v>475</v>
      </c>
      <c r="O747" s="149" t="s">
        <v>475</v>
      </c>
      <c r="Q747" s="3" t="s">
        <v>475</v>
      </c>
      <c r="V747" s="149" t="s">
        <v>475</v>
      </c>
      <c r="W747" s="149" t="s">
        <v>475</v>
      </c>
      <c r="X747" s="149" t="s">
        <v>475</v>
      </c>
      <c r="Y747" s="149" t="s">
        <v>475</v>
      </c>
      <c r="AB747" s="152">
        <v>0</v>
      </c>
      <c r="AC747" s="152">
        <v>0</v>
      </c>
      <c r="AD747" s="152">
        <v>0</v>
      </c>
      <c r="AE747" s="152">
        <v>0</v>
      </c>
      <c r="AF747" s="152">
        <v>0</v>
      </c>
      <c r="AK747" s="3" t="s">
        <v>475</v>
      </c>
      <c r="AL747" s="3" t="s">
        <v>475</v>
      </c>
      <c r="AM747" s="3" t="s">
        <v>475</v>
      </c>
    </row>
    <row r="748" spans="1:40" x14ac:dyDescent="0.25">
      <c r="A748" s="3">
        <v>20231231</v>
      </c>
      <c r="B748" s="3" t="s">
        <v>2125</v>
      </c>
      <c r="C748" s="3" t="s">
        <v>2126</v>
      </c>
      <c r="D748" s="149">
        <v>5855626.5</v>
      </c>
      <c r="E748" s="3" t="s">
        <v>24</v>
      </c>
      <c r="F748" s="3" t="s">
        <v>473</v>
      </c>
      <c r="G748" s="3" t="s">
        <v>474</v>
      </c>
      <c r="H748" s="3">
        <v>0</v>
      </c>
      <c r="I748" s="3" t="s">
        <v>473</v>
      </c>
      <c r="J748" s="3" t="s">
        <v>473</v>
      </c>
      <c r="K748" s="3" t="s">
        <v>23</v>
      </c>
      <c r="L748" s="149" t="s">
        <v>23</v>
      </c>
      <c r="M748" s="3" t="s">
        <v>475</v>
      </c>
      <c r="N748" s="149" t="s">
        <v>475</v>
      </c>
      <c r="O748" s="149" t="s">
        <v>475</v>
      </c>
      <c r="Q748" s="3" t="s">
        <v>475</v>
      </c>
      <c r="V748" s="149" t="s">
        <v>475</v>
      </c>
      <c r="W748" s="149" t="s">
        <v>475</v>
      </c>
      <c r="X748" s="149" t="s">
        <v>475</v>
      </c>
      <c r="Y748" s="149" t="s">
        <v>475</v>
      </c>
      <c r="AB748" s="152">
        <v>0</v>
      </c>
      <c r="AC748" s="152">
        <v>0</v>
      </c>
      <c r="AD748" s="152">
        <v>0</v>
      </c>
      <c r="AE748" s="152">
        <v>0</v>
      </c>
      <c r="AF748" s="152">
        <v>0</v>
      </c>
      <c r="AK748" s="3" t="s">
        <v>475</v>
      </c>
      <c r="AL748" s="3" t="s">
        <v>475</v>
      </c>
      <c r="AM748" s="3" t="s">
        <v>475</v>
      </c>
    </row>
    <row r="749" spans="1:40" x14ac:dyDescent="0.25">
      <c r="A749" s="3">
        <v>20231231</v>
      </c>
      <c r="B749" s="3" t="s">
        <v>2127</v>
      </c>
      <c r="C749" s="3" t="s">
        <v>2128</v>
      </c>
      <c r="D749" s="149">
        <v>1905239.8</v>
      </c>
      <c r="E749" s="3" t="s">
        <v>23</v>
      </c>
      <c r="F749" s="3" t="s">
        <v>500</v>
      </c>
      <c r="G749" s="3" t="s">
        <v>474</v>
      </c>
      <c r="H749" s="3">
        <v>0</v>
      </c>
      <c r="I749" s="3" t="s">
        <v>500</v>
      </c>
      <c r="J749" s="3">
        <v>0</v>
      </c>
      <c r="K749" s="3" t="s">
        <v>23</v>
      </c>
      <c r="L749" s="149" t="s">
        <v>23</v>
      </c>
      <c r="M749" s="3" t="s">
        <v>475</v>
      </c>
      <c r="N749" s="149" t="s">
        <v>475</v>
      </c>
      <c r="O749" s="149" t="s">
        <v>475</v>
      </c>
      <c r="Q749" s="3" t="s">
        <v>475</v>
      </c>
      <c r="V749" s="149" t="s">
        <v>475</v>
      </c>
      <c r="W749" s="149" t="s">
        <v>475</v>
      </c>
      <c r="X749" s="149" t="s">
        <v>475</v>
      </c>
      <c r="Y749" s="149" t="s">
        <v>475</v>
      </c>
      <c r="AB749" s="152">
        <v>0</v>
      </c>
      <c r="AC749" s="152">
        <v>0</v>
      </c>
      <c r="AD749" s="152">
        <v>0</v>
      </c>
      <c r="AE749" s="152">
        <v>0</v>
      </c>
      <c r="AF749" s="152">
        <v>0</v>
      </c>
      <c r="AK749" s="3" t="s">
        <v>475</v>
      </c>
      <c r="AL749" s="3" t="s">
        <v>475</v>
      </c>
      <c r="AM749" s="3" t="s">
        <v>475</v>
      </c>
    </row>
    <row r="750" spans="1:40" x14ac:dyDescent="0.25">
      <c r="A750" s="3">
        <v>20231231</v>
      </c>
      <c r="B750" s="3" t="s">
        <v>2129</v>
      </c>
      <c r="C750" s="3" t="s">
        <v>2130</v>
      </c>
      <c r="D750" s="149">
        <v>174485.4</v>
      </c>
      <c r="E750" s="3" t="s">
        <v>23</v>
      </c>
      <c r="F750" s="3" t="s">
        <v>500</v>
      </c>
      <c r="G750" s="3" t="s">
        <v>474</v>
      </c>
      <c r="H750" s="3">
        <v>0</v>
      </c>
      <c r="I750" s="3" t="s">
        <v>500</v>
      </c>
      <c r="J750" s="3" t="s">
        <v>483</v>
      </c>
      <c r="K750" s="3" t="s">
        <v>23</v>
      </c>
      <c r="L750" s="149" t="s">
        <v>23</v>
      </c>
      <c r="M750" s="3" t="s">
        <v>475</v>
      </c>
      <c r="N750" s="149" t="s">
        <v>475</v>
      </c>
      <c r="O750" s="149" t="s">
        <v>475</v>
      </c>
      <c r="Q750" s="3" t="s">
        <v>475</v>
      </c>
      <c r="V750" s="149" t="s">
        <v>475</v>
      </c>
      <c r="W750" s="149" t="s">
        <v>475</v>
      </c>
      <c r="X750" s="149" t="s">
        <v>475</v>
      </c>
      <c r="Y750" s="149" t="s">
        <v>475</v>
      </c>
      <c r="AB750" s="152">
        <v>0</v>
      </c>
      <c r="AC750" s="152">
        <v>0</v>
      </c>
      <c r="AD750" s="152">
        <v>0</v>
      </c>
      <c r="AE750" s="152">
        <v>0</v>
      </c>
      <c r="AF750" s="152">
        <v>0</v>
      </c>
      <c r="AK750" s="3" t="s">
        <v>25</v>
      </c>
      <c r="AL750" s="3" t="s">
        <v>2131</v>
      </c>
    </row>
    <row r="751" spans="1:40" x14ac:dyDescent="0.25">
      <c r="A751" s="3">
        <v>20231231</v>
      </c>
      <c r="B751" s="3" t="s">
        <v>2132</v>
      </c>
      <c r="C751" s="3" t="s">
        <v>2133</v>
      </c>
      <c r="D751" s="149">
        <v>351747.52999999997</v>
      </c>
      <c r="E751" s="3" t="s">
        <v>24</v>
      </c>
      <c r="F751" s="3" t="s">
        <v>473</v>
      </c>
      <c r="G751" s="3" t="s">
        <v>474</v>
      </c>
      <c r="H751" s="3">
        <v>0</v>
      </c>
      <c r="I751" s="3" t="s">
        <v>473</v>
      </c>
      <c r="J751" s="3" t="s">
        <v>473</v>
      </c>
      <c r="K751" s="3" t="s">
        <v>23</v>
      </c>
      <c r="L751" s="149" t="s">
        <v>23</v>
      </c>
      <c r="M751" s="3" t="s">
        <v>475</v>
      </c>
      <c r="N751" s="149" t="s">
        <v>475</v>
      </c>
      <c r="O751" s="149" t="s">
        <v>475</v>
      </c>
      <c r="Q751" s="3" t="s">
        <v>475</v>
      </c>
      <c r="V751" s="149" t="s">
        <v>475</v>
      </c>
      <c r="W751" s="149" t="s">
        <v>475</v>
      </c>
      <c r="X751" s="149" t="s">
        <v>475</v>
      </c>
      <c r="Y751" s="149" t="s">
        <v>475</v>
      </c>
      <c r="AB751" s="152">
        <v>0</v>
      </c>
      <c r="AC751" s="152">
        <v>0</v>
      </c>
      <c r="AD751" s="152">
        <v>0</v>
      </c>
      <c r="AE751" s="152">
        <v>0</v>
      </c>
      <c r="AF751" s="152">
        <v>0</v>
      </c>
      <c r="AK751" s="3" t="s">
        <v>475</v>
      </c>
      <c r="AL751" s="3" t="s">
        <v>475</v>
      </c>
      <c r="AM751" s="3" t="s">
        <v>475</v>
      </c>
    </row>
    <row r="752" spans="1:40" x14ac:dyDescent="0.25">
      <c r="A752" s="3">
        <v>20231231</v>
      </c>
      <c r="B752" s="3" t="s">
        <v>2134</v>
      </c>
      <c r="C752" s="3" t="s">
        <v>2135</v>
      </c>
      <c r="D752" s="149">
        <v>1150034.7000000002</v>
      </c>
      <c r="E752" s="3" t="s">
        <v>24</v>
      </c>
      <c r="F752" s="3" t="s">
        <v>473</v>
      </c>
      <c r="G752" s="3" t="s">
        <v>474</v>
      </c>
      <c r="H752" s="3">
        <v>0</v>
      </c>
      <c r="I752" s="3" t="s">
        <v>473</v>
      </c>
      <c r="J752" s="3" t="s">
        <v>473</v>
      </c>
      <c r="K752" s="3" t="s">
        <v>23</v>
      </c>
      <c r="L752" s="149" t="s">
        <v>23</v>
      </c>
      <c r="M752" s="3" t="s">
        <v>475</v>
      </c>
      <c r="N752" s="149" t="s">
        <v>475</v>
      </c>
      <c r="O752" s="149" t="s">
        <v>475</v>
      </c>
      <c r="Q752" s="3" t="s">
        <v>475</v>
      </c>
      <c r="V752" s="149" t="s">
        <v>475</v>
      </c>
      <c r="W752" s="149" t="s">
        <v>475</v>
      </c>
      <c r="X752" s="149" t="s">
        <v>475</v>
      </c>
      <c r="Y752" s="149" t="s">
        <v>475</v>
      </c>
      <c r="AB752" s="152">
        <v>0</v>
      </c>
      <c r="AC752" s="152">
        <v>0</v>
      </c>
      <c r="AD752" s="152">
        <v>0</v>
      </c>
      <c r="AE752" s="152">
        <v>0</v>
      </c>
      <c r="AF752" s="152">
        <v>0</v>
      </c>
      <c r="AK752" s="3" t="s">
        <v>475</v>
      </c>
      <c r="AL752" s="3" t="s">
        <v>475</v>
      </c>
      <c r="AM752" s="3" t="s">
        <v>475</v>
      </c>
    </row>
    <row r="753" spans="1:40" x14ac:dyDescent="0.25">
      <c r="A753" s="3">
        <v>20231231</v>
      </c>
      <c r="B753" s="3" t="s">
        <v>2136</v>
      </c>
      <c r="C753" s="3" t="s">
        <v>2137</v>
      </c>
      <c r="D753" s="149">
        <v>196910.94</v>
      </c>
      <c r="E753" s="3" t="s">
        <v>23</v>
      </c>
      <c r="F753" s="3" t="s">
        <v>500</v>
      </c>
      <c r="G753" s="3" t="s">
        <v>474</v>
      </c>
      <c r="H753" s="3">
        <v>0</v>
      </c>
      <c r="I753" s="3" t="s">
        <v>500</v>
      </c>
      <c r="J753" s="3">
        <v>0</v>
      </c>
      <c r="K753" s="3" t="s">
        <v>23</v>
      </c>
      <c r="L753" s="149" t="s">
        <v>23</v>
      </c>
      <c r="M753" s="3" t="s">
        <v>475</v>
      </c>
      <c r="N753" s="149" t="s">
        <v>475</v>
      </c>
      <c r="O753" s="149" t="s">
        <v>475</v>
      </c>
      <c r="Q753" s="3" t="s">
        <v>475</v>
      </c>
      <c r="V753" s="149" t="s">
        <v>475</v>
      </c>
      <c r="W753" s="149" t="s">
        <v>475</v>
      </c>
      <c r="X753" s="149" t="s">
        <v>475</v>
      </c>
      <c r="Y753" s="149" t="s">
        <v>475</v>
      </c>
      <c r="AB753" s="152">
        <v>0</v>
      </c>
      <c r="AC753" s="152">
        <v>0</v>
      </c>
      <c r="AD753" s="152">
        <v>0</v>
      </c>
      <c r="AE753" s="152">
        <v>0</v>
      </c>
      <c r="AF753" s="152">
        <v>0</v>
      </c>
      <c r="AK753" s="3" t="s">
        <v>475</v>
      </c>
      <c r="AL753" s="3" t="s">
        <v>475</v>
      </c>
      <c r="AM753" s="3" t="s">
        <v>475</v>
      </c>
    </row>
    <row r="754" spans="1:40" x14ac:dyDescent="0.25">
      <c r="A754" s="3">
        <v>20231231</v>
      </c>
      <c r="B754" s="3" t="s">
        <v>2138</v>
      </c>
      <c r="C754" s="3" t="s">
        <v>2139</v>
      </c>
      <c r="D754" s="149">
        <v>18301.5</v>
      </c>
      <c r="E754" s="3" t="s">
        <v>24</v>
      </c>
      <c r="F754" s="3" t="s">
        <v>473</v>
      </c>
      <c r="G754" s="3" t="s">
        <v>474</v>
      </c>
      <c r="H754" s="3">
        <v>0</v>
      </c>
      <c r="I754" s="3" t="s">
        <v>473</v>
      </c>
      <c r="J754" s="3" t="s">
        <v>473</v>
      </c>
      <c r="K754" s="3" t="s">
        <v>23</v>
      </c>
      <c r="L754" s="149" t="s">
        <v>23</v>
      </c>
      <c r="M754" s="3" t="s">
        <v>475</v>
      </c>
      <c r="N754" s="149" t="s">
        <v>475</v>
      </c>
      <c r="O754" s="149" t="s">
        <v>475</v>
      </c>
      <c r="Q754" s="3" t="s">
        <v>475</v>
      </c>
      <c r="V754" s="149" t="s">
        <v>475</v>
      </c>
      <c r="W754" s="149" t="s">
        <v>475</v>
      </c>
      <c r="X754" s="149" t="s">
        <v>475</v>
      </c>
      <c r="Y754" s="149" t="s">
        <v>475</v>
      </c>
      <c r="AB754" s="152">
        <v>0</v>
      </c>
      <c r="AC754" s="152">
        <v>0</v>
      </c>
      <c r="AD754" s="152">
        <v>0</v>
      </c>
      <c r="AE754" s="152">
        <v>0</v>
      </c>
      <c r="AF754" s="152">
        <v>0</v>
      </c>
      <c r="AK754" s="3" t="s">
        <v>475</v>
      </c>
      <c r="AL754" s="3" t="s">
        <v>475</v>
      </c>
      <c r="AM754" s="3" t="s">
        <v>475</v>
      </c>
    </row>
    <row r="755" spans="1:40" x14ac:dyDescent="0.25">
      <c r="A755" s="3">
        <v>20231231</v>
      </c>
      <c r="B755" s="3" t="s">
        <v>2140</v>
      </c>
      <c r="C755" s="3" t="s">
        <v>2141</v>
      </c>
      <c r="D755" s="149">
        <v>61175.520000000004</v>
      </c>
      <c r="E755" s="3" t="s">
        <v>23</v>
      </c>
      <c r="F755" s="3" t="s">
        <v>500</v>
      </c>
      <c r="G755" s="3" t="s">
        <v>474</v>
      </c>
      <c r="H755" s="3">
        <v>0</v>
      </c>
      <c r="I755" s="3" t="s">
        <v>500</v>
      </c>
      <c r="J755" s="3" t="s">
        <v>483</v>
      </c>
      <c r="K755" s="3" t="s">
        <v>23</v>
      </c>
      <c r="L755" s="149" t="s">
        <v>23</v>
      </c>
      <c r="M755" s="3" t="s">
        <v>487</v>
      </c>
      <c r="N755" s="149" t="s">
        <v>475</v>
      </c>
      <c r="O755" s="153">
        <v>0.13700000000000001</v>
      </c>
      <c r="Q755" s="157">
        <v>8.5000000000000006E-2</v>
      </c>
      <c r="S755" s="157">
        <v>1</v>
      </c>
      <c r="V755" s="153">
        <v>2E-3</v>
      </c>
      <c r="W755" s="153">
        <v>1.4999999999999999E-2</v>
      </c>
      <c r="X755" s="149">
        <v>2E-3</v>
      </c>
      <c r="Y755" s="149">
        <v>1.4999999999999999E-2</v>
      </c>
      <c r="AB755" s="152">
        <v>8381.0462400000015</v>
      </c>
      <c r="AC755" s="152">
        <v>5199.9192000000003</v>
      </c>
      <c r="AD755" s="152">
        <v>0</v>
      </c>
      <c r="AE755" s="152">
        <v>122.35104000000001</v>
      </c>
      <c r="AF755" s="152">
        <v>917.63279999999997</v>
      </c>
      <c r="AK755" s="3" t="s">
        <v>25</v>
      </c>
      <c r="AL755" s="3" t="s">
        <v>2142</v>
      </c>
      <c r="AM755" s="3" t="s">
        <v>2143</v>
      </c>
      <c r="AN755" s="157" t="s">
        <v>490</v>
      </c>
    </row>
    <row r="756" spans="1:40" x14ac:dyDescent="0.25">
      <c r="A756" s="3">
        <v>20231231</v>
      </c>
      <c r="B756" s="3" t="s">
        <v>2144</v>
      </c>
      <c r="C756" s="3" t="s">
        <v>2145</v>
      </c>
      <c r="D756" s="149">
        <v>39020.450000000004</v>
      </c>
      <c r="E756" s="3" t="s">
        <v>24</v>
      </c>
      <c r="F756" s="3" t="s">
        <v>473</v>
      </c>
      <c r="G756" s="3" t="s">
        <v>474</v>
      </c>
      <c r="H756" s="3">
        <v>0</v>
      </c>
      <c r="I756" s="3" t="s">
        <v>473</v>
      </c>
      <c r="J756" s="3" t="s">
        <v>473</v>
      </c>
      <c r="K756" s="3" t="s">
        <v>23</v>
      </c>
      <c r="L756" s="149" t="s">
        <v>23</v>
      </c>
      <c r="M756" s="3" t="s">
        <v>475</v>
      </c>
      <c r="N756" s="149" t="s">
        <v>475</v>
      </c>
      <c r="O756" s="149" t="s">
        <v>475</v>
      </c>
      <c r="Q756" s="3" t="s">
        <v>475</v>
      </c>
      <c r="V756" s="149" t="s">
        <v>475</v>
      </c>
      <c r="W756" s="149" t="s">
        <v>475</v>
      </c>
      <c r="X756" s="149" t="s">
        <v>475</v>
      </c>
      <c r="Y756" s="149" t="s">
        <v>475</v>
      </c>
      <c r="AB756" s="152">
        <v>0</v>
      </c>
      <c r="AC756" s="152">
        <v>0</v>
      </c>
      <c r="AD756" s="152">
        <v>0</v>
      </c>
      <c r="AE756" s="152">
        <v>0</v>
      </c>
      <c r="AF756" s="152">
        <v>0</v>
      </c>
      <c r="AK756" s="3" t="s">
        <v>475</v>
      </c>
      <c r="AL756" s="3" t="s">
        <v>475</v>
      </c>
      <c r="AM756" s="3" t="s">
        <v>475</v>
      </c>
    </row>
    <row r="757" spans="1:40" x14ac:dyDescent="0.25">
      <c r="A757" s="3">
        <v>20231231</v>
      </c>
      <c r="B757" s="3" t="s">
        <v>2146</v>
      </c>
      <c r="C757" s="3" t="s">
        <v>2147</v>
      </c>
      <c r="D757" s="149">
        <v>277452.19</v>
      </c>
      <c r="E757" s="3" t="s">
        <v>23</v>
      </c>
      <c r="F757" s="3" t="s">
        <v>500</v>
      </c>
      <c r="G757" s="3" t="s">
        <v>474</v>
      </c>
      <c r="H757" s="3">
        <v>0</v>
      </c>
      <c r="I757" s="3" t="s">
        <v>500</v>
      </c>
      <c r="J757" s="3">
        <v>0</v>
      </c>
      <c r="K757" s="3" t="s">
        <v>23</v>
      </c>
      <c r="L757" s="149" t="s">
        <v>23</v>
      </c>
      <c r="M757" s="3" t="s">
        <v>475</v>
      </c>
      <c r="N757" s="149" t="s">
        <v>475</v>
      </c>
      <c r="O757" s="149" t="s">
        <v>475</v>
      </c>
      <c r="Q757" s="3" t="s">
        <v>475</v>
      </c>
      <c r="V757" s="149" t="s">
        <v>475</v>
      </c>
      <c r="W757" s="149" t="s">
        <v>475</v>
      </c>
      <c r="X757" s="149" t="s">
        <v>475</v>
      </c>
      <c r="Y757" s="149" t="s">
        <v>475</v>
      </c>
      <c r="AB757" s="152">
        <v>0</v>
      </c>
      <c r="AC757" s="152">
        <v>0</v>
      </c>
      <c r="AD757" s="152">
        <v>0</v>
      </c>
      <c r="AE757" s="152">
        <v>0</v>
      </c>
      <c r="AF757" s="152">
        <v>0</v>
      </c>
      <c r="AK757" s="3" t="s">
        <v>475</v>
      </c>
      <c r="AL757" s="3" t="s">
        <v>475</v>
      </c>
      <c r="AM757" s="3" t="s">
        <v>475</v>
      </c>
    </row>
    <row r="758" spans="1:40" x14ac:dyDescent="0.25">
      <c r="A758" s="3">
        <v>20231231</v>
      </c>
      <c r="B758" s="3" t="s">
        <v>2148</v>
      </c>
      <c r="C758" s="3" t="s">
        <v>2149</v>
      </c>
      <c r="D758" s="149">
        <v>1458168.34</v>
      </c>
      <c r="E758" s="3" t="s">
        <v>24</v>
      </c>
      <c r="F758" s="3" t="s">
        <v>473</v>
      </c>
      <c r="G758" s="3" t="s">
        <v>474</v>
      </c>
      <c r="H758" s="3">
        <v>0</v>
      </c>
      <c r="I758" s="3" t="s">
        <v>473</v>
      </c>
      <c r="J758" s="3" t="s">
        <v>473</v>
      </c>
      <c r="K758" s="3" t="s">
        <v>23</v>
      </c>
      <c r="L758" s="149" t="s">
        <v>23</v>
      </c>
      <c r="M758" s="3" t="s">
        <v>475</v>
      </c>
      <c r="N758" s="149" t="s">
        <v>475</v>
      </c>
      <c r="O758" s="149" t="s">
        <v>475</v>
      </c>
      <c r="Q758" s="3" t="s">
        <v>475</v>
      </c>
      <c r="V758" s="149" t="s">
        <v>475</v>
      </c>
      <c r="W758" s="149" t="s">
        <v>475</v>
      </c>
      <c r="X758" s="149" t="s">
        <v>475</v>
      </c>
      <c r="Y758" s="149" t="s">
        <v>475</v>
      </c>
      <c r="AB758" s="152">
        <v>0</v>
      </c>
      <c r="AC758" s="152">
        <v>0</v>
      </c>
      <c r="AD758" s="152">
        <v>0</v>
      </c>
      <c r="AE758" s="152">
        <v>0</v>
      </c>
      <c r="AF758" s="152">
        <v>0</v>
      </c>
      <c r="AK758" s="3" t="s">
        <v>475</v>
      </c>
      <c r="AL758" s="3" t="s">
        <v>475</v>
      </c>
      <c r="AM758" s="3" t="s">
        <v>475</v>
      </c>
    </row>
    <row r="759" spans="1:40" x14ac:dyDescent="0.25">
      <c r="A759" s="3">
        <v>20231231</v>
      </c>
      <c r="B759" s="3" t="s">
        <v>2150</v>
      </c>
      <c r="C759" s="3" t="s">
        <v>2151</v>
      </c>
      <c r="D759" s="149">
        <v>40267.35</v>
      </c>
      <c r="E759" s="3" t="s">
        <v>23</v>
      </c>
      <c r="F759" s="3" t="s">
        <v>500</v>
      </c>
      <c r="G759" s="3" t="s">
        <v>474</v>
      </c>
      <c r="H759" s="3">
        <v>0</v>
      </c>
      <c r="I759" s="3" t="s">
        <v>500</v>
      </c>
      <c r="J759" s="3">
        <v>0</v>
      </c>
      <c r="K759" s="3" t="s">
        <v>23</v>
      </c>
      <c r="L759" s="149" t="s">
        <v>23</v>
      </c>
      <c r="M759" s="3" t="s">
        <v>475</v>
      </c>
      <c r="N759" s="149" t="s">
        <v>475</v>
      </c>
      <c r="O759" s="149" t="s">
        <v>475</v>
      </c>
      <c r="Q759" s="3" t="s">
        <v>475</v>
      </c>
      <c r="V759" s="149" t="s">
        <v>475</v>
      </c>
      <c r="W759" s="149" t="s">
        <v>475</v>
      </c>
      <c r="X759" s="149" t="s">
        <v>475</v>
      </c>
      <c r="Y759" s="149" t="s">
        <v>475</v>
      </c>
      <c r="AB759" s="152">
        <v>0</v>
      </c>
      <c r="AC759" s="152">
        <v>0</v>
      </c>
      <c r="AD759" s="152">
        <v>0</v>
      </c>
      <c r="AE759" s="152">
        <v>0</v>
      </c>
      <c r="AF759" s="152">
        <v>0</v>
      </c>
      <c r="AK759" s="3" t="s">
        <v>475</v>
      </c>
      <c r="AL759" s="3" t="s">
        <v>475</v>
      </c>
      <c r="AM759" s="3" t="s">
        <v>475</v>
      </c>
    </row>
    <row r="760" spans="1:40" x14ac:dyDescent="0.25">
      <c r="A760" s="3">
        <v>20231231</v>
      </c>
      <c r="B760" s="3" t="s">
        <v>2152</v>
      </c>
      <c r="C760" s="3" t="s">
        <v>2153</v>
      </c>
      <c r="D760" s="149">
        <v>2590499.35</v>
      </c>
      <c r="E760" s="3" t="s">
        <v>23</v>
      </c>
      <c r="F760" s="3" t="s">
        <v>500</v>
      </c>
      <c r="G760" s="3" t="s">
        <v>504</v>
      </c>
      <c r="H760" s="3">
        <v>1</v>
      </c>
      <c r="I760" s="3" t="s">
        <v>500</v>
      </c>
      <c r="J760" s="3" t="s">
        <v>506</v>
      </c>
      <c r="K760" s="3" t="s">
        <v>24</v>
      </c>
      <c r="L760" s="149" t="s">
        <v>23</v>
      </c>
      <c r="M760" s="3" t="s">
        <v>475</v>
      </c>
      <c r="N760" s="149" t="s">
        <v>475</v>
      </c>
      <c r="O760" s="149" t="s">
        <v>475</v>
      </c>
      <c r="Q760" s="3" t="s">
        <v>475</v>
      </c>
      <c r="V760" s="149" t="s">
        <v>475</v>
      </c>
      <c r="W760" s="149" t="s">
        <v>475</v>
      </c>
      <c r="X760" s="149" t="s">
        <v>475</v>
      </c>
      <c r="Y760" s="149" t="s">
        <v>475</v>
      </c>
      <c r="AB760" s="152">
        <v>0</v>
      </c>
      <c r="AC760" s="152">
        <v>0</v>
      </c>
      <c r="AD760" s="152">
        <v>0</v>
      </c>
      <c r="AE760" s="152">
        <v>0</v>
      </c>
      <c r="AF760" s="152">
        <v>0</v>
      </c>
      <c r="AK760" s="3" t="s">
        <v>22</v>
      </c>
      <c r="AL760" s="3" t="s">
        <v>571</v>
      </c>
      <c r="AM760" s="3" t="s">
        <v>475</v>
      </c>
    </row>
    <row r="761" spans="1:40" x14ac:dyDescent="0.25">
      <c r="A761" s="3">
        <v>20231231</v>
      </c>
      <c r="B761" s="3" t="s">
        <v>2154</v>
      </c>
      <c r="C761" s="3" t="s">
        <v>2155</v>
      </c>
      <c r="D761" s="149">
        <v>9333139</v>
      </c>
      <c r="E761" s="3" t="s">
        <v>24</v>
      </c>
      <c r="F761" s="3" t="s">
        <v>473</v>
      </c>
      <c r="G761" s="3" t="s">
        <v>474</v>
      </c>
      <c r="H761" s="3">
        <v>0</v>
      </c>
      <c r="I761" s="3" t="s">
        <v>473</v>
      </c>
      <c r="J761" s="3" t="s">
        <v>473</v>
      </c>
      <c r="K761" s="3" t="s">
        <v>23</v>
      </c>
      <c r="L761" s="149" t="s">
        <v>23</v>
      </c>
      <c r="M761" s="3" t="s">
        <v>475</v>
      </c>
      <c r="N761" s="149" t="s">
        <v>475</v>
      </c>
      <c r="O761" s="149" t="s">
        <v>475</v>
      </c>
      <c r="Q761" s="3" t="s">
        <v>475</v>
      </c>
      <c r="V761" s="149" t="s">
        <v>475</v>
      </c>
      <c r="W761" s="149" t="s">
        <v>475</v>
      </c>
      <c r="X761" s="149" t="s">
        <v>475</v>
      </c>
      <c r="Y761" s="149" t="s">
        <v>475</v>
      </c>
      <c r="AB761" s="152">
        <v>0</v>
      </c>
      <c r="AC761" s="152">
        <v>0</v>
      </c>
      <c r="AD761" s="152">
        <v>0</v>
      </c>
      <c r="AE761" s="152">
        <v>0</v>
      </c>
      <c r="AF761" s="152">
        <v>0</v>
      </c>
      <c r="AK761" s="3" t="s">
        <v>475</v>
      </c>
      <c r="AL761" s="3" t="s">
        <v>475</v>
      </c>
      <c r="AM761" s="3" t="s">
        <v>475</v>
      </c>
    </row>
    <row r="762" spans="1:40" x14ac:dyDescent="0.25">
      <c r="A762" s="3">
        <v>20231231</v>
      </c>
      <c r="B762" s="3" t="s">
        <v>2156</v>
      </c>
      <c r="C762" s="3" t="s">
        <v>2157</v>
      </c>
      <c r="D762" s="149">
        <v>18782860.140000001</v>
      </c>
      <c r="E762" s="3" t="s">
        <v>24</v>
      </c>
      <c r="F762" s="3" t="s">
        <v>473</v>
      </c>
      <c r="G762" s="3" t="s">
        <v>474</v>
      </c>
      <c r="H762" s="3">
        <v>0</v>
      </c>
      <c r="I762" s="3" t="s">
        <v>473</v>
      </c>
      <c r="J762" s="3" t="s">
        <v>473</v>
      </c>
      <c r="K762" s="3" t="s">
        <v>23</v>
      </c>
      <c r="L762" s="149" t="s">
        <v>23</v>
      </c>
      <c r="M762" s="3" t="s">
        <v>475</v>
      </c>
      <c r="N762" s="149" t="s">
        <v>475</v>
      </c>
      <c r="O762" s="149" t="s">
        <v>475</v>
      </c>
      <c r="Q762" s="3" t="s">
        <v>475</v>
      </c>
      <c r="V762" s="149" t="s">
        <v>475</v>
      </c>
      <c r="W762" s="149" t="s">
        <v>475</v>
      </c>
      <c r="X762" s="149" t="s">
        <v>475</v>
      </c>
      <c r="Y762" s="149" t="s">
        <v>475</v>
      </c>
      <c r="AB762" s="152">
        <v>0</v>
      </c>
      <c r="AC762" s="152">
        <v>0</v>
      </c>
      <c r="AD762" s="152">
        <v>0</v>
      </c>
      <c r="AE762" s="152">
        <v>0</v>
      </c>
      <c r="AF762" s="152">
        <v>0</v>
      </c>
      <c r="AK762" s="3" t="s">
        <v>475</v>
      </c>
      <c r="AL762" s="3" t="s">
        <v>475</v>
      </c>
      <c r="AM762" s="3" t="s">
        <v>475</v>
      </c>
    </row>
    <row r="763" spans="1:40" x14ac:dyDescent="0.25">
      <c r="A763" s="3">
        <v>20231231</v>
      </c>
      <c r="B763" s="3" t="s">
        <v>2158</v>
      </c>
      <c r="C763" s="3" t="s">
        <v>2159</v>
      </c>
      <c r="D763" s="149">
        <v>68776677.679999992</v>
      </c>
      <c r="E763" s="3" t="s">
        <v>23</v>
      </c>
      <c r="F763" s="3" t="s">
        <v>500</v>
      </c>
      <c r="G763" s="3" t="s">
        <v>504</v>
      </c>
      <c r="H763" s="3">
        <v>1</v>
      </c>
      <c r="I763" s="3" t="s">
        <v>500</v>
      </c>
      <c r="J763" s="3" t="s">
        <v>506</v>
      </c>
      <c r="K763" s="3" t="s">
        <v>24</v>
      </c>
      <c r="L763" s="149" t="s">
        <v>23</v>
      </c>
      <c r="M763" s="3" t="s">
        <v>475</v>
      </c>
      <c r="N763" s="149" t="s">
        <v>475</v>
      </c>
      <c r="O763" s="149" t="s">
        <v>475</v>
      </c>
      <c r="Q763" s="3" t="s">
        <v>475</v>
      </c>
      <c r="V763" s="149" t="s">
        <v>475</v>
      </c>
      <c r="W763" s="149" t="s">
        <v>475</v>
      </c>
      <c r="X763" s="149" t="s">
        <v>475</v>
      </c>
      <c r="Y763" s="149" t="s">
        <v>475</v>
      </c>
      <c r="AB763" s="152">
        <v>0</v>
      </c>
      <c r="AC763" s="152">
        <v>0</v>
      </c>
      <c r="AD763" s="152">
        <v>0</v>
      </c>
      <c r="AE763" s="152">
        <v>0</v>
      </c>
      <c r="AF763" s="152">
        <v>0</v>
      </c>
      <c r="AK763" s="3" t="s">
        <v>22</v>
      </c>
      <c r="AL763" s="3" t="s">
        <v>571</v>
      </c>
      <c r="AM763" s="3" t="s">
        <v>475</v>
      </c>
    </row>
    <row r="764" spans="1:40" x14ac:dyDescent="0.25">
      <c r="A764" s="3">
        <v>20231231</v>
      </c>
      <c r="B764" s="3" t="s">
        <v>2160</v>
      </c>
      <c r="C764" s="3" t="s">
        <v>2161</v>
      </c>
      <c r="D764" s="149">
        <v>1550650.25</v>
      </c>
      <c r="E764" s="3" t="s">
        <v>23</v>
      </c>
      <c r="F764" s="3" t="s">
        <v>500</v>
      </c>
      <c r="G764" s="3" t="s">
        <v>504</v>
      </c>
      <c r="H764" s="3">
        <v>1</v>
      </c>
      <c r="I764" s="3" t="s">
        <v>500</v>
      </c>
      <c r="J764" s="3">
        <v>0</v>
      </c>
      <c r="K764" s="3" t="s">
        <v>24</v>
      </c>
      <c r="L764" s="149" t="s">
        <v>23</v>
      </c>
      <c r="M764" s="3" t="s">
        <v>475</v>
      </c>
      <c r="N764" s="149" t="s">
        <v>475</v>
      </c>
      <c r="O764" s="149" t="s">
        <v>475</v>
      </c>
      <c r="Q764" s="3" t="s">
        <v>475</v>
      </c>
      <c r="V764" s="149" t="s">
        <v>475</v>
      </c>
      <c r="W764" s="149" t="s">
        <v>475</v>
      </c>
      <c r="X764" s="149" t="s">
        <v>475</v>
      </c>
      <c r="Y764" s="149" t="s">
        <v>475</v>
      </c>
      <c r="AB764" s="152">
        <v>0</v>
      </c>
      <c r="AC764" s="152">
        <v>0</v>
      </c>
      <c r="AD764" s="152">
        <v>0</v>
      </c>
      <c r="AE764" s="152">
        <v>0</v>
      </c>
      <c r="AF764" s="152">
        <v>0</v>
      </c>
      <c r="AK764" s="3" t="s">
        <v>475</v>
      </c>
      <c r="AL764" s="3" t="s">
        <v>475</v>
      </c>
      <c r="AM764" s="3" t="s">
        <v>475</v>
      </c>
    </row>
    <row r="765" spans="1:40" x14ac:dyDescent="0.25">
      <c r="A765" s="3">
        <v>20231231</v>
      </c>
      <c r="B765" s="3" t="s">
        <v>2162</v>
      </c>
      <c r="C765" s="3" t="s">
        <v>2163</v>
      </c>
      <c r="D765" s="149">
        <v>2833779.76</v>
      </c>
      <c r="E765" s="3" t="s">
        <v>23</v>
      </c>
      <c r="F765" s="3" t="s">
        <v>500</v>
      </c>
      <c r="G765" s="3" t="s">
        <v>474</v>
      </c>
      <c r="H765" s="3">
        <v>0</v>
      </c>
      <c r="I765" s="3" t="s">
        <v>500</v>
      </c>
      <c r="J765" s="3">
        <v>0</v>
      </c>
      <c r="K765" s="3" t="s">
        <v>23</v>
      </c>
      <c r="L765" s="149" t="s">
        <v>23</v>
      </c>
      <c r="M765" s="3" t="s">
        <v>475</v>
      </c>
      <c r="N765" s="149" t="s">
        <v>475</v>
      </c>
      <c r="O765" s="149" t="s">
        <v>475</v>
      </c>
      <c r="Q765" s="3" t="s">
        <v>475</v>
      </c>
      <c r="V765" s="149" t="s">
        <v>475</v>
      </c>
      <c r="W765" s="149" t="s">
        <v>475</v>
      </c>
      <c r="X765" s="149" t="s">
        <v>475</v>
      </c>
      <c r="Y765" s="149" t="s">
        <v>475</v>
      </c>
      <c r="AB765" s="152">
        <v>0</v>
      </c>
      <c r="AC765" s="152">
        <v>0</v>
      </c>
      <c r="AD765" s="152">
        <v>0</v>
      </c>
      <c r="AE765" s="152">
        <v>0</v>
      </c>
      <c r="AF765" s="152">
        <v>0</v>
      </c>
      <c r="AK765" s="3" t="s">
        <v>475</v>
      </c>
      <c r="AL765" s="3" t="s">
        <v>475</v>
      </c>
      <c r="AM765" s="3" t="s">
        <v>475</v>
      </c>
    </row>
    <row r="766" spans="1:40" x14ac:dyDescent="0.25">
      <c r="A766" s="3">
        <v>20231231</v>
      </c>
      <c r="B766" s="3" t="s">
        <v>2164</v>
      </c>
      <c r="C766" s="3" t="s">
        <v>2165</v>
      </c>
      <c r="D766" s="149">
        <v>106710.44</v>
      </c>
      <c r="E766" s="3" t="s">
        <v>24</v>
      </c>
      <c r="F766" s="3" t="s">
        <v>473</v>
      </c>
      <c r="G766" s="3" t="s">
        <v>474</v>
      </c>
      <c r="H766" s="3">
        <v>0</v>
      </c>
      <c r="I766" s="3" t="s">
        <v>473</v>
      </c>
      <c r="J766" s="3" t="s">
        <v>473</v>
      </c>
      <c r="K766" s="3" t="s">
        <v>23</v>
      </c>
      <c r="L766" s="149" t="s">
        <v>23</v>
      </c>
      <c r="M766" s="3" t="s">
        <v>475</v>
      </c>
      <c r="N766" s="149" t="s">
        <v>475</v>
      </c>
      <c r="O766" s="149" t="s">
        <v>475</v>
      </c>
      <c r="Q766" s="3" t="s">
        <v>475</v>
      </c>
      <c r="V766" s="149" t="s">
        <v>475</v>
      </c>
      <c r="W766" s="149" t="s">
        <v>475</v>
      </c>
      <c r="X766" s="149" t="s">
        <v>475</v>
      </c>
      <c r="Y766" s="149" t="s">
        <v>475</v>
      </c>
      <c r="AB766" s="152">
        <v>0</v>
      </c>
      <c r="AC766" s="152">
        <v>0</v>
      </c>
      <c r="AD766" s="152">
        <v>0</v>
      </c>
      <c r="AE766" s="152">
        <v>0</v>
      </c>
      <c r="AF766" s="152">
        <v>0</v>
      </c>
      <c r="AK766" s="3" t="s">
        <v>475</v>
      </c>
      <c r="AL766" s="3" t="s">
        <v>475</v>
      </c>
      <c r="AM766" s="3" t="s">
        <v>475</v>
      </c>
    </row>
    <row r="767" spans="1:40" x14ac:dyDescent="0.25">
      <c r="A767" s="3">
        <v>20231231</v>
      </c>
      <c r="B767" s="3" t="s">
        <v>2166</v>
      </c>
      <c r="C767" s="3" t="s">
        <v>2167</v>
      </c>
      <c r="D767" s="149">
        <v>18641712.780000001</v>
      </c>
      <c r="E767" s="3" t="s">
        <v>24</v>
      </c>
      <c r="F767" s="3" t="s">
        <v>473</v>
      </c>
      <c r="G767" s="3" t="s">
        <v>474</v>
      </c>
      <c r="H767" s="3">
        <v>0</v>
      </c>
      <c r="I767" s="3" t="s">
        <v>473</v>
      </c>
      <c r="J767" s="3" t="s">
        <v>473</v>
      </c>
      <c r="K767" s="3" t="s">
        <v>23</v>
      </c>
      <c r="L767" s="149" t="s">
        <v>23</v>
      </c>
      <c r="M767" s="3" t="s">
        <v>475</v>
      </c>
      <c r="N767" s="149" t="s">
        <v>475</v>
      </c>
      <c r="O767" s="149" t="s">
        <v>475</v>
      </c>
      <c r="Q767" s="3" t="s">
        <v>475</v>
      </c>
      <c r="V767" s="149" t="s">
        <v>475</v>
      </c>
      <c r="W767" s="149" t="s">
        <v>475</v>
      </c>
      <c r="X767" s="149" t="s">
        <v>475</v>
      </c>
      <c r="Y767" s="149" t="s">
        <v>475</v>
      </c>
      <c r="AB767" s="152">
        <v>0</v>
      </c>
      <c r="AC767" s="152">
        <v>0</v>
      </c>
      <c r="AD767" s="152">
        <v>0</v>
      </c>
      <c r="AE767" s="152">
        <v>0</v>
      </c>
      <c r="AF767" s="152">
        <v>0</v>
      </c>
      <c r="AK767" s="3" t="s">
        <v>475</v>
      </c>
      <c r="AL767" s="3" t="s">
        <v>475</v>
      </c>
      <c r="AM767" s="3" t="s">
        <v>475</v>
      </c>
    </row>
    <row r="768" spans="1:40" x14ac:dyDescent="0.25">
      <c r="A768" s="3">
        <v>20231231</v>
      </c>
      <c r="B768" s="3" t="s">
        <v>2168</v>
      </c>
      <c r="C768" s="3" t="s">
        <v>2169</v>
      </c>
      <c r="D768" s="149">
        <v>1590969.2900000003</v>
      </c>
      <c r="E768" s="3" t="s">
        <v>24</v>
      </c>
      <c r="F768" s="3" t="s">
        <v>473</v>
      </c>
      <c r="G768" s="3" t="s">
        <v>474</v>
      </c>
      <c r="H768" s="3">
        <v>0</v>
      </c>
      <c r="I768" s="3" t="s">
        <v>473</v>
      </c>
      <c r="J768" s="3" t="s">
        <v>473</v>
      </c>
      <c r="K768" s="3" t="s">
        <v>23</v>
      </c>
      <c r="L768" s="149" t="s">
        <v>23</v>
      </c>
      <c r="M768" s="3" t="s">
        <v>475</v>
      </c>
      <c r="N768" s="149" t="s">
        <v>475</v>
      </c>
      <c r="O768" s="149" t="s">
        <v>475</v>
      </c>
      <c r="Q768" s="3" t="s">
        <v>475</v>
      </c>
      <c r="V768" s="149" t="s">
        <v>475</v>
      </c>
      <c r="W768" s="149" t="s">
        <v>475</v>
      </c>
      <c r="X768" s="149" t="s">
        <v>475</v>
      </c>
      <c r="Y768" s="149" t="s">
        <v>475</v>
      </c>
      <c r="AB768" s="152">
        <v>0</v>
      </c>
      <c r="AC768" s="152">
        <v>0</v>
      </c>
      <c r="AD768" s="152">
        <v>0</v>
      </c>
      <c r="AE768" s="152">
        <v>0</v>
      </c>
      <c r="AF768" s="152">
        <v>0</v>
      </c>
      <c r="AK768" s="3" t="s">
        <v>475</v>
      </c>
      <c r="AL768" s="3" t="s">
        <v>475</v>
      </c>
      <c r="AM768" s="3" t="s">
        <v>475</v>
      </c>
    </row>
    <row r="769" spans="1:40" x14ac:dyDescent="0.25">
      <c r="A769" s="3">
        <v>20231231</v>
      </c>
      <c r="B769" s="3" t="s">
        <v>2170</v>
      </c>
      <c r="C769" s="3" t="s">
        <v>2171</v>
      </c>
      <c r="D769" s="149">
        <v>97020.63</v>
      </c>
      <c r="E769" s="3" t="s">
        <v>24</v>
      </c>
      <c r="F769" s="3" t="s">
        <v>473</v>
      </c>
      <c r="G769" s="3" t="s">
        <v>474</v>
      </c>
      <c r="H769" s="3">
        <v>0</v>
      </c>
      <c r="I769" s="3" t="s">
        <v>473</v>
      </c>
      <c r="J769" s="3" t="s">
        <v>473</v>
      </c>
      <c r="K769" s="3" t="s">
        <v>23</v>
      </c>
      <c r="L769" s="149" t="s">
        <v>23</v>
      </c>
      <c r="M769" s="3" t="s">
        <v>475</v>
      </c>
      <c r="N769" s="149" t="s">
        <v>475</v>
      </c>
      <c r="O769" s="149" t="s">
        <v>475</v>
      </c>
      <c r="Q769" s="3" t="s">
        <v>475</v>
      </c>
      <c r="V769" s="149" t="s">
        <v>475</v>
      </c>
      <c r="W769" s="149" t="s">
        <v>475</v>
      </c>
      <c r="X769" s="149" t="s">
        <v>475</v>
      </c>
      <c r="Y769" s="149" t="s">
        <v>475</v>
      </c>
      <c r="AB769" s="152">
        <v>0</v>
      </c>
      <c r="AC769" s="152">
        <v>0</v>
      </c>
      <c r="AD769" s="152">
        <v>0</v>
      </c>
      <c r="AE769" s="152">
        <v>0</v>
      </c>
      <c r="AF769" s="152">
        <v>0</v>
      </c>
      <c r="AK769" s="3" t="s">
        <v>475</v>
      </c>
      <c r="AL769" s="3" t="s">
        <v>475</v>
      </c>
      <c r="AM769" s="3" t="s">
        <v>475</v>
      </c>
    </row>
    <row r="770" spans="1:40" x14ac:dyDescent="0.25">
      <c r="A770" s="3">
        <v>20231231</v>
      </c>
      <c r="B770" s="3" t="s">
        <v>2172</v>
      </c>
      <c r="C770" s="3" t="s">
        <v>2173</v>
      </c>
      <c r="D770" s="149">
        <v>842995.66999999993</v>
      </c>
      <c r="E770" s="3" t="s">
        <v>23</v>
      </c>
      <c r="F770" s="3" t="s">
        <v>500</v>
      </c>
      <c r="G770" s="3" t="s">
        <v>504</v>
      </c>
      <c r="H770" s="3">
        <v>1</v>
      </c>
      <c r="I770" s="3" t="s">
        <v>500</v>
      </c>
      <c r="J770" s="3">
        <v>0</v>
      </c>
      <c r="K770" s="3" t="s">
        <v>24</v>
      </c>
      <c r="L770" s="149" t="s">
        <v>23</v>
      </c>
      <c r="M770" s="3" t="s">
        <v>475</v>
      </c>
      <c r="N770" s="149" t="s">
        <v>475</v>
      </c>
      <c r="O770" s="149" t="s">
        <v>475</v>
      </c>
      <c r="Q770" s="3" t="s">
        <v>475</v>
      </c>
      <c r="V770" s="149" t="s">
        <v>475</v>
      </c>
      <c r="W770" s="149" t="s">
        <v>475</v>
      </c>
      <c r="X770" s="149" t="s">
        <v>475</v>
      </c>
      <c r="Y770" s="149" t="s">
        <v>475</v>
      </c>
      <c r="AB770" s="152">
        <v>0</v>
      </c>
      <c r="AC770" s="152">
        <v>0</v>
      </c>
      <c r="AD770" s="152">
        <v>0</v>
      </c>
      <c r="AE770" s="152">
        <v>0</v>
      </c>
      <c r="AF770" s="152">
        <v>0</v>
      </c>
      <c r="AK770" s="3" t="s">
        <v>475</v>
      </c>
      <c r="AL770" s="3" t="s">
        <v>475</v>
      </c>
      <c r="AM770" s="3" t="s">
        <v>475</v>
      </c>
    </row>
    <row r="771" spans="1:40" x14ac:dyDescent="0.25">
      <c r="A771" s="3">
        <v>20231231</v>
      </c>
      <c r="B771" s="3" t="s">
        <v>2174</v>
      </c>
      <c r="C771" s="3" t="s">
        <v>2175</v>
      </c>
      <c r="D771" s="149">
        <v>192881.12000000002</v>
      </c>
      <c r="E771" s="3" t="s">
        <v>24</v>
      </c>
      <c r="F771" s="3" t="s">
        <v>473</v>
      </c>
      <c r="G771" s="3" t="s">
        <v>474</v>
      </c>
      <c r="H771" s="3">
        <v>0</v>
      </c>
      <c r="I771" s="3" t="s">
        <v>473</v>
      </c>
      <c r="J771" s="3" t="s">
        <v>473</v>
      </c>
      <c r="K771" s="3" t="s">
        <v>23</v>
      </c>
      <c r="L771" s="149" t="s">
        <v>23</v>
      </c>
      <c r="M771" s="3" t="s">
        <v>475</v>
      </c>
      <c r="N771" s="149" t="s">
        <v>475</v>
      </c>
      <c r="O771" s="149" t="s">
        <v>475</v>
      </c>
      <c r="Q771" s="3" t="s">
        <v>475</v>
      </c>
      <c r="V771" s="149" t="s">
        <v>475</v>
      </c>
      <c r="W771" s="149" t="s">
        <v>475</v>
      </c>
      <c r="X771" s="149" t="s">
        <v>475</v>
      </c>
      <c r="Y771" s="149" t="s">
        <v>475</v>
      </c>
      <c r="AB771" s="152">
        <v>0</v>
      </c>
      <c r="AC771" s="152">
        <v>0</v>
      </c>
      <c r="AD771" s="152">
        <v>0</v>
      </c>
      <c r="AE771" s="152">
        <v>0</v>
      </c>
      <c r="AF771" s="152">
        <v>0</v>
      </c>
      <c r="AK771" s="3" t="s">
        <v>475</v>
      </c>
      <c r="AL771" s="3" t="s">
        <v>475</v>
      </c>
      <c r="AM771" s="3" t="s">
        <v>475</v>
      </c>
    </row>
    <row r="772" spans="1:40" x14ac:dyDescent="0.25">
      <c r="A772" s="3">
        <v>20231231</v>
      </c>
      <c r="B772" s="3" t="s">
        <v>2176</v>
      </c>
      <c r="C772" s="3" t="s">
        <v>2177</v>
      </c>
      <c r="D772" s="149">
        <v>144137.57999999999</v>
      </c>
      <c r="E772" s="3" t="s">
        <v>24</v>
      </c>
      <c r="F772" s="3" t="s">
        <v>473</v>
      </c>
      <c r="G772" s="3" t="s">
        <v>474</v>
      </c>
      <c r="H772" s="3">
        <v>0</v>
      </c>
      <c r="I772" s="3" t="s">
        <v>473</v>
      </c>
      <c r="J772" s="3" t="s">
        <v>473</v>
      </c>
      <c r="K772" s="3" t="s">
        <v>23</v>
      </c>
      <c r="L772" s="149" t="s">
        <v>23</v>
      </c>
      <c r="M772" s="3" t="s">
        <v>475</v>
      </c>
      <c r="N772" s="149" t="s">
        <v>475</v>
      </c>
      <c r="O772" s="149" t="s">
        <v>475</v>
      </c>
      <c r="Q772" s="3" t="s">
        <v>475</v>
      </c>
      <c r="V772" s="149" t="s">
        <v>475</v>
      </c>
      <c r="W772" s="149" t="s">
        <v>475</v>
      </c>
      <c r="X772" s="149" t="s">
        <v>475</v>
      </c>
      <c r="Y772" s="149" t="s">
        <v>475</v>
      </c>
      <c r="AB772" s="152">
        <v>0</v>
      </c>
      <c r="AC772" s="152">
        <v>0</v>
      </c>
      <c r="AD772" s="152">
        <v>0</v>
      </c>
      <c r="AE772" s="152">
        <v>0</v>
      </c>
      <c r="AF772" s="152">
        <v>0</v>
      </c>
      <c r="AK772" s="3" t="s">
        <v>475</v>
      </c>
      <c r="AL772" s="3" t="s">
        <v>475</v>
      </c>
      <c r="AM772" s="3" t="s">
        <v>475</v>
      </c>
    </row>
    <row r="773" spans="1:40" x14ac:dyDescent="0.25">
      <c r="A773" s="3">
        <v>20231231</v>
      </c>
      <c r="B773" s="3" t="s">
        <v>2178</v>
      </c>
      <c r="C773" s="3" t="s">
        <v>2179</v>
      </c>
      <c r="D773" s="149">
        <v>18226.099999999999</v>
      </c>
      <c r="E773" s="3" t="s">
        <v>23</v>
      </c>
      <c r="F773" s="3" t="s">
        <v>500</v>
      </c>
      <c r="G773" s="3" t="s">
        <v>474</v>
      </c>
      <c r="H773" s="3">
        <v>0</v>
      </c>
      <c r="I773" s="3" t="s">
        <v>500</v>
      </c>
      <c r="J773" s="3">
        <v>0</v>
      </c>
      <c r="K773" s="3" t="s">
        <v>23</v>
      </c>
      <c r="L773" s="149" t="s">
        <v>23</v>
      </c>
      <c r="M773" s="3" t="s">
        <v>475</v>
      </c>
      <c r="N773" s="149" t="s">
        <v>475</v>
      </c>
      <c r="O773" s="149" t="s">
        <v>475</v>
      </c>
      <c r="Q773" s="3" t="s">
        <v>475</v>
      </c>
      <c r="V773" s="149" t="s">
        <v>475</v>
      </c>
      <c r="W773" s="149" t="s">
        <v>475</v>
      </c>
      <c r="X773" s="149" t="s">
        <v>475</v>
      </c>
      <c r="Y773" s="149" t="s">
        <v>475</v>
      </c>
      <c r="AB773" s="152">
        <v>0</v>
      </c>
      <c r="AC773" s="152">
        <v>0</v>
      </c>
      <c r="AD773" s="152">
        <v>0</v>
      </c>
      <c r="AE773" s="152">
        <v>0</v>
      </c>
      <c r="AF773" s="152">
        <v>0</v>
      </c>
      <c r="AK773" s="3" t="s">
        <v>475</v>
      </c>
      <c r="AL773" s="3" t="s">
        <v>475</v>
      </c>
      <c r="AM773" s="3" t="s">
        <v>475</v>
      </c>
    </row>
    <row r="774" spans="1:40" x14ac:dyDescent="0.25">
      <c r="A774" s="3">
        <v>20231231</v>
      </c>
      <c r="B774" s="3" t="s">
        <v>2180</v>
      </c>
      <c r="C774" s="3" t="s">
        <v>2181</v>
      </c>
      <c r="D774" s="149">
        <v>19084.8</v>
      </c>
      <c r="E774" s="3" t="s">
        <v>23</v>
      </c>
      <c r="F774" s="3" t="s">
        <v>500</v>
      </c>
      <c r="G774" s="3" t="s">
        <v>474</v>
      </c>
      <c r="H774" s="3">
        <v>0</v>
      </c>
      <c r="I774" s="3" t="s">
        <v>500</v>
      </c>
      <c r="J774" s="3" t="s">
        <v>483</v>
      </c>
      <c r="K774" s="3" t="s">
        <v>23</v>
      </c>
      <c r="L774" s="149" t="s">
        <v>23</v>
      </c>
      <c r="M774" s="3" t="s">
        <v>475</v>
      </c>
      <c r="N774" s="149" t="s">
        <v>475</v>
      </c>
      <c r="O774" s="149" t="s">
        <v>475</v>
      </c>
      <c r="Q774" s="3" t="s">
        <v>475</v>
      </c>
      <c r="V774" s="149" t="s">
        <v>475</v>
      </c>
      <c r="W774" s="149" t="s">
        <v>475</v>
      </c>
      <c r="X774" s="149" t="s">
        <v>475</v>
      </c>
      <c r="Y774" s="149" t="s">
        <v>475</v>
      </c>
      <c r="AB774" s="152">
        <v>0</v>
      </c>
      <c r="AC774" s="152">
        <v>0</v>
      </c>
      <c r="AD774" s="152">
        <v>0</v>
      </c>
      <c r="AE774" s="152">
        <v>0</v>
      </c>
      <c r="AF774" s="152">
        <v>0</v>
      </c>
      <c r="AK774" s="3" t="s">
        <v>25</v>
      </c>
      <c r="AL774" s="3" t="s">
        <v>2182</v>
      </c>
      <c r="AM774" s="3" t="s">
        <v>475</v>
      </c>
    </row>
    <row r="775" spans="1:40" x14ac:dyDescent="0.25">
      <c r="A775" s="3">
        <v>20231231</v>
      </c>
      <c r="B775" s="3" t="s">
        <v>2183</v>
      </c>
      <c r="C775" s="3" t="s">
        <v>2184</v>
      </c>
      <c r="D775" s="149">
        <v>309908.09999999998</v>
      </c>
      <c r="E775" s="3" t="s">
        <v>23</v>
      </c>
      <c r="F775" s="3" t="s">
        <v>500</v>
      </c>
      <c r="G775" s="3" t="s">
        <v>474</v>
      </c>
      <c r="H775" s="3">
        <v>0</v>
      </c>
      <c r="I775" s="3" t="s">
        <v>500</v>
      </c>
      <c r="J775" s="3" t="s">
        <v>483</v>
      </c>
      <c r="K775" s="3" t="s">
        <v>23</v>
      </c>
      <c r="L775" s="149" t="s">
        <v>23</v>
      </c>
      <c r="M775" s="3" t="s">
        <v>475</v>
      </c>
      <c r="N775" s="149" t="s">
        <v>475</v>
      </c>
      <c r="O775" s="149" t="s">
        <v>475</v>
      </c>
      <c r="Q775" s="3" t="s">
        <v>475</v>
      </c>
      <c r="V775" s="149" t="s">
        <v>475</v>
      </c>
      <c r="W775" s="149" t="s">
        <v>475</v>
      </c>
      <c r="X775" s="149" t="s">
        <v>475</v>
      </c>
      <c r="Y775" s="149" t="s">
        <v>475</v>
      </c>
      <c r="AB775" s="152">
        <v>0</v>
      </c>
      <c r="AC775" s="152">
        <v>0</v>
      </c>
      <c r="AD775" s="152">
        <v>0</v>
      </c>
      <c r="AE775" s="152">
        <v>0</v>
      </c>
      <c r="AF775" s="152">
        <v>0</v>
      </c>
      <c r="AK775" s="3" t="s">
        <v>25</v>
      </c>
      <c r="AL775" s="3" t="s">
        <v>2185</v>
      </c>
      <c r="AM775" s="3" t="s">
        <v>475</v>
      </c>
    </row>
    <row r="776" spans="1:40" x14ac:dyDescent="0.25">
      <c r="A776" s="3">
        <v>20231231</v>
      </c>
      <c r="B776" s="3" t="s">
        <v>2186</v>
      </c>
      <c r="C776" s="3" t="s">
        <v>2187</v>
      </c>
      <c r="D776" s="149">
        <v>1047772.85</v>
      </c>
      <c r="E776" s="3" t="s">
        <v>23</v>
      </c>
      <c r="F776" s="3" t="s">
        <v>500</v>
      </c>
      <c r="G776" s="3" t="s">
        <v>474</v>
      </c>
      <c r="H776" s="3">
        <v>0</v>
      </c>
      <c r="I776" s="3" t="s">
        <v>500</v>
      </c>
      <c r="J776" s="3" t="s">
        <v>483</v>
      </c>
      <c r="K776" s="3" t="s">
        <v>23</v>
      </c>
      <c r="L776" s="149" t="s">
        <v>23</v>
      </c>
      <c r="M776" s="3" t="s">
        <v>475</v>
      </c>
      <c r="N776" s="149" t="s">
        <v>475</v>
      </c>
      <c r="O776" s="149" t="s">
        <v>475</v>
      </c>
      <c r="Q776" s="3" t="s">
        <v>475</v>
      </c>
      <c r="V776" s="149" t="s">
        <v>475</v>
      </c>
      <c r="W776" s="149" t="s">
        <v>475</v>
      </c>
      <c r="X776" s="149" t="s">
        <v>475</v>
      </c>
      <c r="Y776" s="149" t="s">
        <v>475</v>
      </c>
      <c r="AB776" s="152">
        <v>0</v>
      </c>
      <c r="AC776" s="152">
        <v>0</v>
      </c>
      <c r="AD776" s="152">
        <v>0</v>
      </c>
      <c r="AE776" s="152">
        <v>0</v>
      </c>
      <c r="AF776" s="152">
        <v>0</v>
      </c>
      <c r="AK776" s="3" t="s">
        <v>25</v>
      </c>
      <c r="AL776" s="3" t="s">
        <v>2188</v>
      </c>
      <c r="AM776" s="3" t="s">
        <v>475</v>
      </c>
    </row>
    <row r="777" spans="1:40" x14ac:dyDescent="0.25">
      <c r="A777" s="3">
        <v>20231231</v>
      </c>
      <c r="B777" s="3" t="s">
        <v>2189</v>
      </c>
      <c r="C777" s="3" t="s">
        <v>2190</v>
      </c>
      <c r="D777" s="149">
        <v>464547</v>
      </c>
      <c r="E777" s="3" t="s">
        <v>23</v>
      </c>
      <c r="F777" s="3" t="s">
        <v>500</v>
      </c>
      <c r="G777" s="3" t="s">
        <v>474</v>
      </c>
      <c r="H777" s="3">
        <v>0</v>
      </c>
      <c r="I777" s="3" t="s">
        <v>500</v>
      </c>
      <c r="J777" s="3">
        <v>0</v>
      </c>
      <c r="K777" s="3" t="s">
        <v>23</v>
      </c>
      <c r="L777" s="149" t="s">
        <v>23</v>
      </c>
      <c r="M777" s="3" t="s">
        <v>475</v>
      </c>
      <c r="N777" s="149" t="s">
        <v>475</v>
      </c>
      <c r="O777" s="149" t="s">
        <v>475</v>
      </c>
      <c r="Q777" s="3" t="s">
        <v>475</v>
      </c>
      <c r="V777" s="149" t="s">
        <v>475</v>
      </c>
      <c r="W777" s="149" t="s">
        <v>475</v>
      </c>
      <c r="X777" s="149" t="s">
        <v>475</v>
      </c>
      <c r="Y777" s="149" t="s">
        <v>475</v>
      </c>
      <c r="AB777" s="152">
        <v>0</v>
      </c>
      <c r="AC777" s="152">
        <v>0</v>
      </c>
      <c r="AD777" s="152">
        <v>0</v>
      </c>
      <c r="AE777" s="152">
        <v>0</v>
      </c>
      <c r="AF777" s="152">
        <v>0</v>
      </c>
      <c r="AK777" s="3" t="s">
        <v>475</v>
      </c>
      <c r="AL777" s="3" t="s">
        <v>475</v>
      </c>
      <c r="AM777" s="3" t="s">
        <v>475</v>
      </c>
    </row>
    <row r="778" spans="1:40" x14ac:dyDescent="0.25">
      <c r="A778" s="3">
        <v>20231231</v>
      </c>
      <c r="B778" s="3" t="s">
        <v>2191</v>
      </c>
      <c r="C778" s="3" t="s">
        <v>2192</v>
      </c>
      <c r="D778" s="149">
        <v>10520.42</v>
      </c>
      <c r="E778" s="3" t="s">
        <v>24</v>
      </c>
      <c r="F778" s="3" t="s">
        <v>473</v>
      </c>
      <c r="G778" s="3" t="s">
        <v>474</v>
      </c>
      <c r="H778" s="3">
        <v>0</v>
      </c>
      <c r="I778" s="3" t="s">
        <v>473</v>
      </c>
      <c r="J778" s="3" t="s">
        <v>473</v>
      </c>
      <c r="K778" s="3" t="s">
        <v>23</v>
      </c>
      <c r="L778" s="149" t="s">
        <v>23</v>
      </c>
      <c r="M778" s="3" t="s">
        <v>475</v>
      </c>
      <c r="N778" s="149" t="s">
        <v>475</v>
      </c>
      <c r="O778" s="149" t="s">
        <v>475</v>
      </c>
      <c r="Q778" s="3" t="s">
        <v>475</v>
      </c>
      <c r="V778" s="149" t="s">
        <v>475</v>
      </c>
      <c r="W778" s="149" t="s">
        <v>475</v>
      </c>
      <c r="X778" s="149" t="s">
        <v>475</v>
      </c>
      <c r="Y778" s="149" t="s">
        <v>475</v>
      </c>
      <c r="AB778" s="152">
        <v>0</v>
      </c>
      <c r="AC778" s="152">
        <v>0</v>
      </c>
      <c r="AD778" s="152">
        <v>0</v>
      </c>
      <c r="AE778" s="152">
        <v>0</v>
      </c>
      <c r="AF778" s="152">
        <v>0</v>
      </c>
      <c r="AK778" s="3" t="s">
        <v>475</v>
      </c>
      <c r="AL778" s="3" t="s">
        <v>475</v>
      </c>
      <c r="AM778" s="3" t="s">
        <v>475</v>
      </c>
    </row>
    <row r="779" spans="1:40" x14ac:dyDescent="0.25">
      <c r="A779" s="3">
        <v>20231231</v>
      </c>
      <c r="B779" s="3" t="s">
        <v>2193</v>
      </c>
      <c r="C779" s="3" t="s">
        <v>2194</v>
      </c>
      <c r="D779" s="149">
        <v>21421.25</v>
      </c>
      <c r="E779" s="3" t="s">
        <v>24</v>
      </c>
      <c r="F779" s="3" t="s">
        <v>473</v>
      </c>
      <c r="G779" s="3" t="s">
        <v>474</v>
      </c>
      <c r="H779" s="3">
        <v>0</v>
      </c>
      <c r="I779" s="3" t="s">
        <v>473</v>
      </c>
      <c r="J779" s="3" t="s">
        <v>473</v>
      </c>
      <c r="K779" s="3" t="s">
        <v>23</v>
      </c>
      <c r="L779" s="149" t="s">
        <v>23</v>
      </c>
      <c r="M779" s="3" t="s">
        <v>475</v>
      </c>
      <c r="N779" s="149" t="s">
        <v>475</v>
      </c>
      <c r="O779" s="149" t="s">
        <v>475</v>
      </c>
      <c r="Q779" s="3" t="s">
        <v>475</v>
      </c>
      <c r="V779" s="149" t="s">
        <v>475</v>
      </c>
      <c r="W779" s="149" t="s">
        <v>475</v>
      </c>
      <c r="X779" s="149" t="s">
        <v>475</v>
      </c>
      <c r="Y779" s="149" t="s">
        <v>475</v>
      </c>
      <c r="AB779" s="152">
        <v>0</v>
      </c>
      <c r="AC779" s="152">
        <v>0</v>
      </c>
      <c r="AD779" s="152">
        <v>0</v>
      </c>
      <c r="AE779" s="152">
        <v>0</v>
      </c>
      <c r="AF779" s="152">
        <v>0</v>
      </c>
      <c r="AK779" s="3" t="s">
        <v>475</v>
      </c>
      <c r="AL779" s="3" t="s">
        <v>475</v>
      </c>
      <c r="AM779" s="3" t="s">
        <v>475</v>
      </c>
    </row>
    <row r="780" spans="1:40" x14ac:dyDescent="0.25">
      <c r="A780" s="3">
        <v>20231231</v>
      </c>
      <c r="B780" s="3" t="s">
        <v>2195</v>
      </c>
      <c r="C780" s="3" t="s">
        <v>2196</v>
      </c>
      <c r="D780" s="149">
        <v>103562.47</v>
      </c>
      <c r="E780" s="3" t="s">
        <v>23</v>
      </c>
      <c r="F780" s="3" t="s">
        <v>500</v>
      </c>
      <c r="G780" s="3" t="s">
        <v>474</v>
      </c>
      <c r="H780" s="3">
        <v>0</v>
      </c>
      <c r="I780" s="3" t="s">
        <v>500</v>
      </c>
      <c r="J780" s="3" t="s">
        <v>483</v>
      </c>
      <c r="K780" s="3" t="s">
        <v>23</v>
      </c>
      <c r="L780" s="149" t="s">
        <v>23</v>
      </c>
      <c r="M780" s="3" t="s">
        <v>487</v>
      </c>
      <c r="N780" s="149" t="s">
        <v>475</v>
      </c>
      <c r="O780" s="153">
        <v>0.64500000000000002</v>
      </c>
      <c r="P780" s="160">
        <v>2.5000000000000001E-2</v>
      </c>
      <c r="Q780" s="157">
        <v>0.56000000000000005</v>
      </c>
      <c r="R780" s="160">
        <v>2.5000000000000001E-2</v>
      </c>
      <c r="S780" s="157">
        <v>1</v>
      </c>
      <c r="T780" s="160">
        <v>1</v>
      </c>
      <c r="V780" s="149" t="s">
        <v>475</v>
      </c>
      <c r="W780" s="153">
        <v>4.2999999999999997E-2</v>
      </c>
      <c r="X780" s="149" t="s">
        <v>475</v>
      </c>
      <c r="Y780" s="149">
        <v>4.2999999999999997E-2</v>
      </c>
      <c r="AA780" s="160">
        <v>1E-3</v>
      </c>
      <c r="AB780" s="152">
        <v>66797.793149999998</v>
      </c>
      <c r="AC780" s="152">
        <v>57994.98320000001</v>
      </c>
      <c r="AD780" s="152">
        <v>0</v>
      </c>
      <c r="AE780" s="152">
        <v>0</v>
      </c>
      <c r="AF780" s="152">
        <v>4453.1862099999998</v>
      </c>
      <c r="AG780" s="160">
        <v>2589.0617500000003</v>
      </c>
      <c r="AH780" s="160">
        <v>2589.0617500000003</v>
      </c>
      <c r="AJ780" s="160">
        <v>103.56247</v>
      </c>
      <c r="AK780" s="3" t="s">
        <v>25</v>
      </c>
      <c r="AL780" s="3" t="s">
        <v>2197</v>
      </c>
      <c r="AM780" s="3" t="s">
        <v>2198</v>
      </c>
      <c r="AN780" s="157" t="s">
        <v>490</v>
      </c>
    </row>
    <row r="781" spans="1:40" x14ac:dyDescent="0.25">
      <c r="A781" s="3">
        <v>20231231</v>
      </c>
      <c r="B781" s="3" t="s">
        <v>2199</v>
      </c>
      <c r="C781" s="3" t="s">
        <v>2200</v>
      </c>
      <c r="D781" s="149">
        <v>5803904.04</v>
      </c>
      <c r="E781" s="3" t="s">
        <v>24</v>
      </c>
      <c r="F781" s="3" t="s">
        <v>473</v>
      </c>
      <c r="G781" s="3" t="s">
        <v>474</v>
      </c>
      <c r="H781" s="3">
        <v>0</v>
      </c>
      <c r="I781" s="3" t="s">
        <v>473</v>
      </c>
      <c r="J781" s="3" t="s">
        <v>473</v>
      </c>
      <c r="K781" s="3" t="s">
        <v>23</v>
      </c>
      <c r="L781" s="149" t="s">
        <v>23</v>
      </c>
      <c r="M781" s="3" t="s">
        <v>475</v>
      </c>
      <c r="N781" s="149" t="s">
        <v>475</v>
      </c>
      <c r="O781" s="149" t="s">
        <v>475</v>
      </c>
      <c r="Q781" s="3" t="s">
        <v>475</v>
      </c>
      <c r="V781" s="149" t="s">
        <v>475</v>
      </c>
      <c r="W781" s="149" t="s">
        <v>475</v>
      </c>
      <c r="X781" s="149" t="s">
        <v>475</v>
      </c>
      <c r="Y781" s="149" t="s">
        <v>475</v>
      </c>
      <c r="AB781" s="152">
        <v>0</v>
      </c>
      <c r="AC781" s="152">
        <v>0</v>
      </c>
      <c r="AD781" s="152">
        <v>0</v>
      </c>
      <c r="AE781" s="152">
        <v>0</v>
      </c>
      <c r="AF781" s="152">
        <v>0</v>
      </c>
      <c r="AK781" s="3" t="s">
        <v>475</v>
      </c>
      <c r="AL781" s="3" t="s">
        <v>475</v>
      </c>
      <c r="AM781" s="3" t="s">
        <v>475</v>
      </c>
    </row>
    <row r="782" spans="1:40" x14ac:dyDescent="0.25">
      <c r="A782" s="3">
        <v>20231231</v>
      </c>
      <c r="B782" s="3" t="s">
        <v>2201</v>
      </c>
      <c r="C782" s="3" t="s">
        <v>2202</v>
      </c>
      <c r="D782" s="149">
        <v>129720.52</v>
      </c>
      <c r="E782" s="3" t="s">
        <v>23</v>
      </c>
      <c r="F782" s="3" t="s">
        <v>500</v>
      </c>
      <c r="G782" s="3" t="s">
        <v>474</v>
      </c>
      <c r="H782" s="3">
        <v>0</v>
      </c>
      <c r="I782" s="3" t="s">
        <v>500</v>
      </c>
      <c r="J782" s="3" t="s">
        <v>483</v>
      </c>
      <c r="K782" s="3" t="s">
        <v>23</v>
      </c>
      <c r="L782" s="149" t="s">
        <v>23</v>
      </c>
      <c r="M782" s="3" t="s">
        <v>475</v>
      </c>
      <c r="N782" s="149" t="s">
        <v>475</v>
      </c>
      <c r="O782" s="149" t="s">
        <v>475</v>
      </c>
      <c r="Q782" s="3" t="s">
        <v>475</v>
      </c>
      <c r="V782" s="149" t="s">
        <v>475</v>
      </c>
      <c r="W782" s="149" t="s">
        <v>475</v>
      </c>
      <c r="X782" s="149" t="s">
        <v>475</v>
      </c>
      <c r="Y782" s="149" t="s">
        <v>475</v>
      </c>
      <c r="AB782" s="152">
        <v>0</v>
      </c>
      <c r="AC782" s="152">
        <v>0</v>
      </c>
      <c r="AD782" s="152">
        <v>0</v>
      </c>
      <c r="AE782" s="152">
        <v>0</v>
      </c>
      <c r="AF782" s="152">
        <v>0</v>
      </c>
      <c r="AK782" s="3" t="s">
        <v>25</v>
      </c>
      <c r="AL782" s="3" t="s">
        <v>2203</v>
      </c>
      <c r="AM782" s="3" t="s">
        <v>475</v>
      </c>
    </row>
    <row r="783" spans="1:40" x14ac:dyDescent="0.25">
      <c r="A783" s="3">
        <v>20231231</v>
      </c>
      <c r="B783" s="3" t="s">
        <v>2204</v>
      </c>
      <c r="C783" s="3" t="s">
        <v>2205</v>
      </c>
      <c r="D783" s="149">
        <v>864594.3</v>
      </c>
      <c r="E783" s="3" t="s">
        <v>23</v>
      </c>
      <c r="F783" s="3" t="s">
        <v>500</v>
      </c>
      <c r="G783" s="3" t="s">
        <v>504</v>
      </c>
      <c r="H783" s="3">
        <v>1</v>
      </c>
      <c r="I783" s="3" t="s">
        <v>500</v>
      </c>
      <c r="J783" s="3">
        <v>0</v>
      </c>
      <c r="K783" s="3" t="s">
        <v>24</v>
      </c>
      <c r="L783" s="149" t="s">
        <v>23</v>
      </c>
      <c r="M783" s="3" t="s">
        <v>475</v>
      </c>
      <c r="N783" s="149" t="s">
        <v>475</v>
      </c>
      <c r="O783" s="149" t="s">
        <v>475</v>
      </c>
      <c r="Q783" s="3" t="s">
        <v>475</v>
      </c>
      <c r="V783" s="149" t="s">
        <v>475</v>
      </c>
      <c r="W783" s="149" t="s">
        <v>475</v>
      </c>
      <c r="X783" s="149" t="s">
        <v>475</v>
      </c>
      <c r="Y783" s="149" t="s">
        <v>475</v>
      </c>
      <c r="AB783" s="152">
        <v>0</v>
      </c>
      <c r="AC783" s="152">
        <v>0</v>
      </c>
      <c r="AD783" s="152">
        <v>0</v>
      </c>
      <c r="AE783" s="152">
        <v>0</v>
      </c>
      <c r="AF783" s="152">
        <v>0</v>
      </c>
      <c r="AK783" s="3" t="s">
        <v>475</v>
      </c>
      <c r="AL783" s="3" t="s">
        <v>475</v>
      </c>
      <c r="AM783" s="3" t="s">
        <v>475</v>
      </c>
    </row>
    <row r="784" spans="1:40" x14ac:dyDescent="0.25">
      <c r="A784" s="3">
        <v>20231231</v>
      </c>
      <c r="B784" s="3" t="s">
        <v>2206</v>
      </c>
      <c r="C784" s="3" t="s">
        <v>2207</v>
      </c>
      <c r="D784" s="149">
        <v>170333.22999999998</v>
      </c>
      <c r="E784" s="3" t="s">
        <v>23</v>
      </c>
      <c r="F784" s="3" t="s">
        <v>500</v>
      </c>
      <c r="G784" s="3" t="s">
        <v>504</v>
      </c>
      <c r="H784" s="3">
        <v>1</v>
      </c>
      <c r="I784" s="3" t="s">
        <v>500</v>
      </c>
      <c r="J784" s="3">
        <v>0</v>
      </c>
      <c r="K784" s="3" t="s">
        <v>24</v>
      </c>
      <c r="L784" s="149" t="s">
        <v>23</v>
      </c>
      <c r="M784" s="3" t="s">
        <v>475</v>
      </c>
      <c r="N784" s="149" t="s">
        <v>475</v>
      </c>
      <c r="O784" s="149" t="s">
        <v>475</v>
      </c>
      <c r="Q784" s="3" t="s">
        <v>475</v>
      </c>
      <c r="V784" s="149" t="s">
        <v>475</v>
      </c>
      <c r="W784" s="149" t="s">
        <v>475</v>
      </c>
      <c r="X784" s="149" t="s">
        <v>475</v>
      </c>
      <c r="Y784" s="149" t="s">
        <v>475</v>
      </c>
      <c r="AB784" s="152">
        <v>0</v>
      </c>
      <c r="AC784" s="152">
        <v>0</v>
      </c>
      <c r="AD784" s="152">
        <v>0</v>
      </c>
      <c r="AE784" s="152">
        <v>0</v>
      </c>
      <c r="AF784" s="152">
        <v>0</v>
      </c>
      <c r="AK784" s="3" t="s">
        <v>475</v>
      </c>
      <c r="AL784" s="3" t="s">
        <v>475</v>
      </c>
      <c r="AM784" s="3" t="s">
        <v>475</v>
      </c>
    </row>
    <row r="785" spans="1:39" x14ac:dyDescent="0.25">
      <c r="A785" s="3">
        <v>20231231</v>
      </c>
      <c r="B785" s="3" t="s">
        <v>2208</v>
      </c>
      <c r="C785" s="3" t="s">
        <v>2209</v>
      </c>
      <c r="D785" s="149">
        <v>1646745.6199999999</v>
      </c>
      <c r="E785" s="3" t="s">
        <v>24</v>
      </c>
      <c r="F785" s="3" t="s">
        <v>473</v>
      </c>
      <c r="G785" s="3" t="s">
        <v>474</v>
      </c>
      <c r="H785" s="3">
        <v>0</v>
      </c>
      <c r="I785" s="3" t="s">
        <v>473</v>
      </c>
      <c r="J785" s="3" t="s">
        <v>473</v>
      </c>
      <c r="K785" s="3" t="s">
        <v>23</v>
      </c>
      <c r="L785" s="149" t="s">
        <v>23</v>
      </c>
      <c r="M785" s="3" t="s">
        <v>475</v>
      </c>
      <c r="N785" s="149" t="s">
        <v>475</v>
      </c>
      <c r="O785" s="149" t="s">
        <v>475</v>
      </c>
      <c r="Q785" s="3" t="s">
        <v>475</v>
      </c>
      <c r="V785" s="149" t="s">
        <v>475</v>
      </c>
      <c r="W785" s="149" t="s">
        <v>475</v>
      </c>
      <c r="X785" s="149" t="s">
        <v>475</v>
      </c>
      <c r="Y785" s="149" t="s">
        <v>475</v>
      </c>
      <c r="AB785" s="152">
        <v>0</v>
      </c>
      <c r="AC785" s="152">
        <v>0</v>
      </c>
      <c r="AD785" s="152">
        <v>0</v>
      </c>
      <c r="AE785" s="152">
        <v>0</v>
      </c>
      <c r="AF785" s="152">
        <v>0</v>
      </c>
      <c r="AK785" s="3" t="s">
        <v>475</v>
      </c>
      <c r="AL785" s="3" t="s">
        <v>475</v>
      </c>
      <c r="AM785" s="3" t="s">
        <v>475</v>
      </c>
    </row>
    <row r="786" spans="1:39" x14ac:dyDescent="0.25">
      <c r="A786" s="3">
        <v>20231231</v>
      </c>
      <c r="B786" s="3" t="s">
        <v>2210</v>
      </c>
      <c r="C786" s="3" t="s">
        <v>2211</v>
      </c>
      <c r="D786" s="149">
        <v>6686033.3600000003</v>
      </c>
      <c r="E786" s="3" t="s">
        <v>23</v>
      </c>
      <c r="F786" s="3" t="s">
        <v>500</v>
      </c>
      <c r="G786" s="3" t="s">
        <v>504</v>
      </c>
      <c r="H786" s="3">
        <v>1</v>
      </c>
      <c r="I786" s="3" t="s">
        <v>500</v>
      </c>
      <c r="J786" s="3">
        <v>0</v>
      </c>
      <c r="K786" s="3" t="s">
        <v>24</v>
      </c>
      <c r="L786" s="149" t="s">
        <v>23</v>
      </c>
      <c r="M786" s="3" t="s">
        <v>475</v>
      </c>
      <c r="N786" s="149" t="s">
        <v>475</v>
      </c>
      <c r="O786" s="149" t="s">
        <v>475</v>
      </c>
      <c r="Q786" s="3" t="s">
        <v>475</v>
      </c>
      <c r="V786" s="149" t="s">
        <v>475</v>
      </c>
      <c r="W786" s="149" t="s">
        <v>475</v>
      </c>
      <c r="X786" s="149" t="s">
        <v>475</v>
      </c>
      <c r="Y786" s="149" t="s">
        <v>475</v>
      </c>
      <c r="AB786" s="152">
        <v>0</v>
      </c>
      <c r="AC786" s="152">
        <v>0</v>
      </c>
      <c r="AD786" s="152">
        <v>0</v>
      </c>
      <c r="AE786" s="152">
        <v>0</v>
      </c>
      <c r="AF786" s="152">
        <v>0</v>
      </c>
      <c r="AK786" s="3" t="s">
        <v>475</v>
      </c>
      <c r="AL786" s="3" t="s">
        <v>475</v>
      </c>
      <c r="AM786" s="3" t="s">
        <v>475</v>
      </c>
    </row>
    <row r="787" spans="1:39" x14ac:dyDescent="0.25">
      <c r="A787" s="3">
        <v>20231231</v>
      </c>
      <c r="B787" s="3" t="s">
        <v>2212</v>
      </c>
      <c r="C787" s="3" t="s">
        <v>2213</v>
      </c>
      <c r="D787" s="149">
        <v>9186299.2299999986</v>
      </c>
      <c r="E787" s="3" t="s">
        <v>23</v>
      </c>
      <c r="F787" s="3" t="s">
        <v>500</v>
      </c>
      <c r="G787" s="3" t="s">
        <v>504</v>
      </c>
      <c r="H787" s="3">
        <v>1</v>
      </c>
      <c r="I787" s="3" t="s">
        <v>500</v>
      </c>
      <c r="J787" s="3">
        <v>0</v>
      </c>
      <c r="K787" s="3" t="s">
        <v>24</v>
      </c>
      <c r="L787" s="149" t="s">
        <v>23</v>
      </c>
      <c r="M787" s="3" t="s">
        <v>475</v>
      </c>
      <c r="N787" s="149" t="s">
        <v>475</v>
      </c>
      <c r="O787" s="149" t="s">
        <v>475</v>
      </c>
      <c r="Q787" s="3" t="s">
        <v>475</v>
      </c>
      <c r="V787" s="149" t="s">
        <v>475</v>
      </c>
      <c r="W787" s="149" t="s">
        <v>475</v>
      </c>
      <c r="X787" s="149" t="s">
        <v>475</v>
      </c>
      <c r="Y787" s="149" t="s">
        <v>475</v>
      </c>
      <c r="AB787" s="152">
        <v>0</v>
      </c>
      <c r="AC787" s="152">
        <v>0</v>
      </c>
      <c r="AD787" s="152">
        <v>0</v>
      </c>
      <c r="AE787" s="152">
        <v>0</v>
      </c>
      <c r="AF787" s="152">
        <v>0</v>
      </c>
      <c r="AK787" s="3" t="s">
        <v>475</v>
      </c>
      <c r="AL787" s="3" t="s">
        <v>475</v>
      </c>
      <c r="AM787" s="3" t="s">
        <v>475</v>
      </c>
    </row>
    <row r="788" spans="1:39" x14ac:dyDescent="0.25">
      <c r="A788" s="3">
        <v>20231231</v>
      </c>
      <c r="B788" s="3" t="s">
        <v>2214</v>
      </c>
      <c r="C788" s="3" t="s">
        <v>2215</v>
      </c>
      <c r="D788" s="149">
        <v>3259536.54</v>
      </c>
      <c r="E788" s="3" t="s">
        <v>24</v>
      </c>
      <c r="F788" s="3" t="s">
        <v>473</v>
      </c>
      <c r="G788" s="3" t="s">
        <v>474</v>
      </c>
      <c r="H788" s="3">
        <v>0</v>
      </c>
      <c r="I788" s="3" t="s">
        <v>473</v>
      </c>
      <c r="J788" s="3" t="s">
        <v>473</v>
      </c>
      <c r="K788" s="3" t="s">
        <v>23</v>
      </c>
      <c r="L788" s="149" t="s">
        <v>23</v>
      </c>
      <c r="M788" s="3" t="s">
        <v>475</v>
      </c>
      <c r="N788" s="149" t="s">
        <v>475</v>
      </c>
      <c r="O788" s="149" t="s">
        <v>475</v>
      </c>
      <c r="Q788" s="3" t="s">
        <v>475</v>
      </c>
      <c r="V788" s="149" t="s">
        <v>475</v>
      </c>
      <c r="W788" s="149" t="s">
        <v>475</v>
      </c>
      <c r="X788" s="149" t="s">
        <v>475</v>
      </c>
      <c r="Y788" s="149" t="s">
        <v>475</v>
      </c>
      <c r="AB788" s="152">
        <v>0</v>
      </c>
      <c r="AC788" s="152">
        <v>0</v>
      </c>
      <c r="AD788" s="152">
        <v>0</v>
      </c>
      <c r="AE788" s="152">
        <v>0</v>
      </c>
      <c r="AF788" s="152">
        <v>0</v>
      </c>
      <c r="AK788" s="3" t="s">
        <v>475</v>
      </c>
      <c r="AL788" s="3" t="s">
        <v>475</v>
      </c>
      <c r="AM788" s="3" t="s">
        <v>475</v>
      </c>
    </row>
    <row r="789" spans="1:39" x14ac:dyDescent="0.25">
      <c r="A789" s="3">
        <v>20231231</v>
      </c>
      <c r="B789" s="3" t="s">
        <v>2216</v>
      </c>
      <c r="C789" s="3" t="s">
        <v>2217</v>
      </c>
      <c r="D789" s="149">
        <v>1820418.2</v>
      </c>
      <c r="E789" s="3" t="s">
        <v>24</v>
      </c>
      <c r="F789" s="3" t="s">
        <v>473</v>
      </c>
      <c r="G789" s="3" t="s">
        <v>474</v>
      </c>
      <c r="H789" s="3">
        <v>0</v>
      </c>
      <c r="I789" s="3" t="s">
        <v>473</v>
      </c>
      <c r="J789" s="3" t="s">
        <v>473</v>
      </c>
      <c r="K789" s="3" t="s">
        <v>23</v>
      </c>
      <c r="L789" s="149" t="s">
        <v>23</v>
      </c>
      <c r="M789" s="3" t="s">
        <v>475</v>
      </c>
      <c r="N789" s="149" t="s">
        <v>475</v>
      </c>
      <c r="O789" s="149" t="s">
        <v>475</v>
      </c>
      <c r="Q789" s="3" t="s">
        <v>475</v>
      </c>
      <c r="V789" s="149" t="s">
        <v>475</v>
      </c>
      <c r="W789" s="149" t="s">
        <v>475</v>
      </c>
      <c r="X789" s="149" t="s">
        <v>475</v>
      </c>
      <c r="Y789" s="149" t="s">
        <v>475</v>
      </c>
      <c r="AB789" s="152">
        <v>0</v>
      </c>
      <c r="AC789" s="152">
        <v>0</v>
      </c>
      <c r="AD789" s="152">
        <v>0</v>
      </c>
      <c r="AE789" s="152">
        <v>0</v>
      </c>
      <c r="AF789" s="152">
        <v>0</v>
      </c>
      <c r="AK789" s="3" t="s">
        <v>475</v>
      </c>
      <c r="AL789" s="3" t="s">
        <v>475</v>
      </c>
      <c r="AM789" s="3" t="s">
        <v>475</v>
      </c>
    </row>
    <row r="790" spans="1:39" x14ac:dyDescent="0.25">
      <c r="A790" s="3">
        <v>20231231</v>
      </c>
      <c r="B790" s="3" t="s">
        <v>2218</v>
      </c>
      <c r="C790" s="3" t="s">
        <v>2219</v>
      </c>
      <c r="D790" s="149">
        <v>24406.9</v>
      </c>
      <c r="E790" s="3" t="s">
        <v>23</v>
      </c>
      <c r="F790" s="3" t="s">
        <v>500</v>
      </c>
      <c r="G790" s="3" t="s">
        <v>474</v>
      </c>
      <c r="H790" s="3">
        <v>0</v>
      </c>
      <c r="I790" s="3" t="s">
        <v>500</v>
      </c>
      <c r="J790" s="3">
        <v>0</v>
      </c>
      <c r="K790" s="3" t="s">
        <v>23</v>
      </c>
      <c r="L790" s="149" t="s">
        <v>23</v>
      </c>
      <c r="M790" s="3" t="s">
        <v>475</v>
      </c>
      <c r="N790" s="149" t="s">
        <v>475</v>
      </c>
      <c r="O790" s="149" t="s">
        <v>475</v>
      </c>
      <c r="Q790" s="3" t="s">
        <v>475</v>
      </c>
      <c r="V790" s="149" t="s">
        <v>475</v>
      </c>
      <c r="W790" s="149" t="s">
        <v>475</v>
      </c>
      <c r="X790" s="149" t="s">
        <v>475</v>
      </c>
      <c r="Y790" s="149" t="s">
        <v>475</v>
      </c>
      <c r="AB790" s="152">
        <v>0</v>
      </c>
      <c r="AC790" s="152">
        <v>0</v>
      </c>
      <c r="AD790" s="152">
        <v>0</v>
      </c>
      <c r="AE790" s="152">
        <v>0</v>
      </c>
      <c r="AF790" s="152">
        <v>0</v>
      </c>
      <c r="AK790" s="3" t="s">
        <v>475</v>
      </c>
      <c r="AL790" s="3" t="s">
        <v>475</v>
      </c>
      <c r="AM790" s="3" t="s">
        <v>475</v>
      </c>
    </row>
    <row r="791" spans="1:39" x14ac:dyDescent="0.25">
      <c r="A791" s="3">
        <v>20231231</v>
      </c>
      <c r="B791" s="3" t="s">
        <v>2220</v>
      </c>
      <c r="C791" s="3" t="s">
        <v>2221</v>
      </c>
      <c r="D791" s="149">
        <v>23622</v>
      </c>
      <c r="E791" s="3" t="s">
        <v>23</v>
      </c>
      <c r="F791" s="3" t="s">
        <v>500</v>
      </c>
      <c r="G791" s="3" t="s">
        <v>474</v>
      </c>
      <c r="H791" s="3">
        <v>0</v>
      </c>
      <c r="I791" s="3" t="s">
        <v>500</v>
      </c>
      <c r="J791" s="3">
        <v>0</v>
      </c>
      <c r="K791" s="3" t="s">
        <v>23</v>
      </c>
      <c r="L791" s="149" t="s">
        <v>23</v>
      </c>
      <c r="M791" s="3" t="s">
        <v>475</v>
      </c>
      <c r="N791" s="149" t="s">
        <v>475</v>
      </c>
      <c r="O791" s="149" t="s">
        <v>475</v>
      </c>
      <c r="Q791" s="3" t="s">
        <v>475</v>
      </c>
      <c r="V791" s="149" t="s">
        <v>475</v>
      </c>
      <c r="W791" s="149" t="s">
        <v>475</v>
      </c>
      <c r="X791" s="149" t="s">
        <v>475</v>
      </c>
      <c r="Y791" s="149" t="s">
        <v>475</v>
      </c>
      <c r="AB791" s="152">
        <v>0</v>
      </c>
      <c r="AC791" s="152">
        <v>0</v>
      </c>
      <c r="AD791" s="152">
        <v>0</v>
      </c>
      <c r="AE791" s="152">
        <v>0</v>
      </c>
      <c r="AF791" s="152">
        <v>0</v>
      </c>
      <c r="AK791" s="3" t="s">
        <v>475</v>
      </c>
      <c r="AL791" s="3" t="s">
        <v>475</v>
      </c>
      <c r="AM791" s="3" t="s">
        <v>475</v>
      </c>
    </row>
    <row r="792" spans="1:39" x14ac:dyDescent="0.25">
      <c r="A792" s="3">
        <v>20231231</v>
      </c>
      <c r="B792" s="3" t="s">
        <v>2222</v>
      </c>
      <c r="C792" s="3" t="s">
        <v>2223</v>
      </c>
      <c r="D792" s="149">
        <v>850367.49</v>
      </c>
      <c r="E792" s="3" t="s">
        <v>23</v>
      </c>
      <c r="F792" s="3" t="s">
        <v>500</v>
      </c>
      <c r="G792" s="3" t="s">
        <v>474</v>
      </c>
      <c r="H792" s="3">
        <v>0</v>
      </c>
      <c r="I792" s="3" t="s">
        <v>500</v>
      </c>
      <c r="J792" s="3" t="s">
        <v>483</v>
      </c>
      <c r="K792" s="3" t="s">
        <v>23</v>
      </c>
      <c r="L792" s="149" t="s">
        <v>23</v>
      </c>
      <c r="M792" s="3" t="s">
        <v>475</v>
      </c>
      <c r="N792" s="149" t="s">
        <v>475</v>
      </c>
      <c r="O792" s="149" t="s">
        <v>475</v>
      </c>
      <c r="Q792" s="3" t="s">
        <v>475</v>
      </c>
      <c r="V792" s="149" t="s">
        <v>475</v>
      </c>
      <c r="W792" s="149" t="s">
        <v>475</v>
      </c>
      <c r="X792" s="149" t="s">
        <v>475</v>
      </c>
      <c r="Y792" s="149" t="s">
        <v>475</v>
      </c>
      <c r="AB792" s="152">
        <v>0</v>
      </c>
      <c r="AC792" s="152">
        <v>0</v>
      </c>
      <c r="AD792" s="152">
        <v>0</v>
      </c>
      <c r="AE792" s="152">
        <v>0</v>
      </c>
      <c r="AF792" s="152">
        <v>0</v>
      </c>
      <c r="AK792" s="3" t="s">
        <v>25</v>
      </c>
      <c r="AL792" s="3" t="s">
        <v>2224</v>
      </c>
      <c r="AM792" s="3" t="s">
        <v>475</v>
      </c>
    </row>
    <row r="793" spans="1:39" x14ac:dyDescent="0.25">
      <c r="A793" s="3">
        <v>20231231</v>
      </c>
      <c r="B793" s="3" t="s">
        <v>2225</v>
      </c>
      <c r="C793" s="3" t="s">
        <v>2226</v>
      </c>
      <c r="D793" s="149">
        <v>117436.1</v>
      </c>
      <c r="E793" s="3" t="s">
        <v>24</v>
      </c>
      <c r="F793" s="3" t="s">
        <v>473</v>
      </c>
      <c r="G793" s="3" t="s">
        <v>474</v>
      </c>
      <c r="H793" s="3">
        <v>0</v>
      </c>
      <c r="I793" s="3" t="s">
        <v>473</v>
      </c>
      <c r="J793" s="3" t="s">
        <v>473</v>
      </c>
      <c r="K793" s="3" t="s">
        <v>23</v>
      </c>
      <c r="L793" s="149" t="s">
        <v>23</v>
      </c>
      <c r="M793" s="3" t="s">
        <v>475</v>
      </c>
      <c r="N793" s="149" t="s">
        <v>475</v>
      </c>
      <c r="O793" s="149" t="s">
        <v>475</v>
      </c>
      <c r="Q793" s="3" t="s">
        <v>475</v>
      </c>
      <c r="V793" s="149" t="s">
        <v>475</v>
      </c>
      <c r="W793" s="149" t="s">
        <v>475</v>
      </c>
      <c r="X793" s="149" t="s">
        <v>475</v>
      </c>
      <c r="Y793" s="149" t="s">
        <v>475</v>
      </c>
      <c r="AB793" s="152">
        <v>0</v>
      </c>
      <c r="AC793" s="152">
        <v>0</v>
      </c>
      <c r="AD793" s="152">
        <v>0</v>
      </c>
      <c r="AE793" s="152">
        <v>0</v>
      </c>
      <c r="AF793" s="152">
        <v>0</v>
      </c>
      <c r="AK793" s="3" t="s">
        <v>475</v>
      </c>
      <c r="AL793" s="3" t="s">
        <v>475</v>
      </c>
      <c r="AM793" s="3" t="s">
        <v>475</v>
      </c>
    </row>
    <row r="794" spans="1:39" x14ac:dyDescent="0.25">
      <c r="A794" s="3">
        <v>20231231</v>
      </c>
      <c r="B794" s="3" t="s">
        <v>2227</v>
      </c>
      <c r="C794" s="3" t="s">
        <v>2228</v>
      </c>
      <c r="D794" s="149">
        <v>2936711.97</v>
      </c>
      <c r="E794" s="3" t="s">
        <v>23</v>
      </c>
      <c r="F794" s="3" t="s">
        <v>500</v>
      </c>
      <c r="G794" s="3" t="s">
        <v>504</v>
      </c>
      <c r="H794" s="3">
        <v>1</v>
      </c>
      <c r="I794" s="3" t="s">
        <v>500</v>
      </c>
      <c r="J794" s="3">
        <v>0</v>
      </c>
      <c r="K794" s="3" t="s">
        <v>24</v>
      </c>
      <c r="L794" s="149" t="s">
        <v>23</v>
      </c>
      <c r="M794" s="3" t="s">
        <v>475</v>
      </c>
      <c r="N794" s="149" t="s">
        <v>475</v>
      </c>
      <c r="O794" s="149" t="s">
        <v>475</v>
      </c>
      <c r="Q794" s="3" t="s">
        <v>475</v>
      </c>
      <c r="V794" s="149" t="s">
        <v>475</v>
      </c>
      <c r="W794" s="149" t="s">
        <v>475</v>
      </c>
      <c r="X794" s="149" t="s">
        <v>475</v>
      </c>
      <c r="Y794" s="149" t="s">
        <v>475</v>
      </c>
      <c r="AB794" s="152">
        <v>0</v>
      </c>
      <c r="AC794" s="152">
        <v>0</v>
      </c>
      <c r="AD794" s="152">
        <v>0</v>
      </c>
      <c r="AE794" s="152">
        <v>0</v>
      </c>
      <c r="AF794" s="152">
        <v>0</v>
      </c>
      <c r="AK794" s="3" t="s">
        <v>475</v>
      </c>
      <c r="AL794" s="3" t="s">
        <v>475</v>
      </c>
      <c r="AM794" s="3" t="s">
        <v>475</v>
      </c>
    </row>
    <row r="795" spans="1:39" x14ac:dyDescent="0.25">
      <c r="A795" s="3">
        <v>20231231</v>
      </c>
      <c r="B795" s="3" t="s">
        <v>2229</v>
      </c>
      <c r="C795" s="3" t="s">
        <v>2230</v>
      </c>
      <c r="D795" s="149">
        <v>959.55</v>
      </c>
      <c r="E795" s="3" t="s">
        <v>24</v>
      </c>
      <c r="F795" s="3" t="s">
        <v>473</v>
      </c>
      <c r="G795" s="3" t="s">
        <v>474</v>
      </c>
      <c r="H795" s="3">
        <v>0</v>
      </c>
      <c r="I795" s="3" t="s">
        <v>473</v>
      </c>
      <c r="J795" s="3" t="s">
        <v>473</v>
      </c>
      <c r="K795" s="3" t="s">
        <v>23</v>
      </c>
      <c r="L795" s="149" t="s">
        <v>23</v>
      </c>
      <c r="M795" s="3" t="s">
        <v>475</v>
      </c>
      <c r="N795" s="149" t="s">
        <v>475</v>
      </c>
      <c r="O795" s="149" t="s">
        <v>475</v>
      </c>
      <c r="Q795" s="3" t="s">
        <v>475</v>
      </c>
      <c r="V795" s="149" t="s">
        <v>475</v>
      </c>
      <c r="W795" s="149" t="s">
        <v>475</v>
      </c>
      <c r="X795" s="149" t="s">
        <v>475</v>
      </c>
      <c r="Y795" s="149" t="s">
        <v>475</v>
      </c>
      <c r="AB795" s="152">
        <v>0</v>
      </c>
      <c r="AC795" s="152">
        <v>0</v>
      </c>
      <c r="AD795" s="152">
        <v>0</v>
      </c>
      <c r="AE795" s="152">
        <v>0</v>
      </c>
      <c r="AF795" s="152">
        <v>0</v>
      </c>
      <c r="AK795" s="3" t="s">
        <v>475</v>
      </c>
      <c r="AL795" s="3" t="s">
        <v>475</v>
      </c>
      <c r="AM795" s="3" t="s">
        <v>475</v>
      </c>
    </row>
    <row r="796" spans="1:39" x14ac:dyDescent="0.25">
      <c r="A796" s="3">
        <v>20231231</v>
      </c>
      <c r="B796" s="3" t="s">
        <v>2231</v>
      </c>
      <c r="C796" s="3" t="s">
        <v>2232</v>
      </c>
      <c r="D796" s="149">
        <v>2907465.1</v>
      </c>
      <c r="E796" s="3" t="s">
        <v>24</v>
      </c>
      <c r="F796" s="3" t="s">
        <v>473</v>
      </c>
      <c r="G796" s="3" t="s">
        <v>474</v>
      </c>
      <c r="H796" s="3">
        <v>0</v>
      </c>
      <c r="I796" s="3" t="s">
        <v>473</v>
      </c>
      <c r="J796" s="3" t="s">
        <v>473</v>
      </c>
      <c r="K796" s="3" t="s">
        <v>23</v>
      </c>
      <c r="L796" s="149" t="s">
        <v>23</v>
      </c>
      <c r="M796" s="3" t="s">
        <v>475</v>
      </c>
      <c r="N796" s="149" t="s">
        <v>475</v>
      </c>
      <c r="O796" s="149" t="s">
        <v>475</v>
      </c>
      <c r="Q796" s="3" t="s">
        <v>475</v>
      </c>
      <c r="V796" s="149" t="s">
        <v>475</v>
      </c>
      <c r="W796" s="149" t="s">
        <v>475</v>
      </c>
      <c r="X796" s="149" t="s">
        <v>475</v>
      </c>
      <c r="Y796" s="149" t="s">
        <v>475</v>
      </c>
      <c r="AB796" s="152">
        <v>0</v>
      </c>
      <c r="AC796" s="152">
        <v>0</v>
      </c>
      <c r="AD796" s="152">
        <v>0</v>
      </c>
      <c r="AE796" s="152">
        <v>0</v>
      </c>
      <c r="AF796" s="152">
        <v>0</v>
      </c>
      <c r="AK796" s="3" t="s">
        <v>475</v>
      </c>
      <c r="AL796" s="3" t="s">
        <v>475</v>
      </c>
      <c r="AM796" s="3" t="s">
        <v>475</v>
      </c>
    </row>
    <row r="797" spans="1:39" x14ac:dyDescent="0.25">
      <c r="A797" s="3">
        <v>20231231</v>
      </c>
      <c r="B797" s="3" t="s">
        <v>2233</v>
      </c>
      <c r="C797" s="3" t="s">
        <v>2234</v>
      </c>
      <c r="D797" s="149">
        <v>84305.45</v>
      </c>
      <c r="E797" s="3" t="s">
        <v>23</v>
      </c>
      <c r="F797" s="3" t="s">
        <v>500</v>
      </c>
      <c r="G797" s="3" t="s">
        <v>504</v>
      </c>
      <c r="H797" s="3">
        <v>1</v>
      </c>
      <c r="I797" s="3" t="s">
        <v>500</v>
      </c>
      <c r="J797" s="3">
        <v>0</v>
      </c>
      <c r="K797" s="3" t="s">
        <v>24</v>
      </c>
      <c r="L797" s="149" t="s">
        <v>23</v>
      </c>
      <c r="M797" s="3" t="s">
        <v>475</v>
      </c>
      <c r="N797" s="149" t="s">
        <v>475</v>
      </c>
      <c r="O797" s="149" t="s">
        <v>475</v>
      </c>
      <c r="Q797" s="3" t="s">
        <v>475</v>
      </c>
      <c r="V797" s="149" t="s">
        <v>475</v>
      </c>
      <c r="W797" s="149" t="s">
        <v>475</v>
      </c>
      <c r="X797" s="149" t="s">
        <v>475</v>
      </c>
      <c r="Y797" s="149" t="s">
        <v>475</v>
      </c>
      <c r="AB797" s="152">
        <v>0</v>
      </c>
      <c r="AC797" s="152">
        <v>0</v>
      </c>
      <c r="AD797" s="152">
        <v>0</v>
      </c>
      <c r="AE797" s="152">
        <v>0</v>
      </c>
      <c r="AF797" s="152">
        <v>0</v>
      </c>
      <c r="AK797" s="3" t="s">
        <v>475</v>
      </c>
      <c r="AL797" s="3" t="s">
        <v>475</v>
      </c>
      <c r="AM797" s="3" t="s">
        <v>475</v>
      </c>
    </row>
    <row r="798" spans="1:39" x14ac:dyDescent="0.25">
      <c r="A798" s="3">
        <v>20231231</v>
      </c>
      <c r="B798" s="3" t="s">
        <v>2235</v>
      </c>
      <c r="C798" s="3" t="s">
        <v>2236</v>
      </c>
      <c r="D798" s="149">
        <v>30042.84</v>
      </c>
      <c r="E798" s="3" t="s">
        <v>23</v>
      </c>
      <c r="F798" s="3" t="s">
        <v>500</v>
      </c>
      <c r="G798" s="3" t="s">
        <v>504</v>
      </c>
      <c r="H798" s="3">
        <v>1</v>
      </c>
      <c r="I798" s="3" t="s">
        <v>500</v>
      </c>
      <c r="J798" s="3">
        <v>0</v>
      </c>
      <c r="K798" s="3" t="s">
        <v>24</v>
      </c>
      <c r="L798" s="149" t="s">
        <v>23</v>
      </c>
      <c r="M798" s="3" t="s">
        <v>475</v>
      </c>
      <c r="N798" s="149" t="s">
        <v>475</v>
      </c>
      <c r="O798" s="149" t="s">
        <v>475</v>
      </c>
      <c r="Q798" s="3" t="s">
        <v>475</v>
      </c>
      <c r="V798" s="149" t="s">
        <v>475</v>
      </c>
      <c r="W798" s="149" t="s">
        <v>475</v>
      </c>
      <c r="X798" s="149" t="s">
        <v>475</v>
      </c>
      <c r="Y798" s="149" t="s">
        <v>475</v>
      </c>
      <c r="AB798" s="152">
        <v>0</v>
      </c>
      <c r="AC798" s="152">
        <v>0</v>
      </c>
      <c r="AD798" s="152">
        <v>0</v>
      </c>
      <c r="AE798" s="152">
        <v>0</v>
      </c>
      <c r="AF798" s="152">
        <v>0</v>
      </c>
      <c r="AK798" s="3" t="s">
        <v>475</v>
      </c>
      <c r="AL798" s="3" t="s">
        <v>475</v>
      </c>
      <c r="AM798" s="3" t="s">
        <v>475</v>
      </c>
    </row>
    <row r="799" spans="1:39" x14ac:dyDescent="0.25">
      <c r="A799" s="3">
        <v>20231231</v>
      </c>
      <c r="B799" s="3" t="s">
        <v>2237</v>
      </c>
      <c r="C799" s="3" t="s">
        <v>2238</v>
      </c>
      <c r="D799" s="149">
        <v>195064.08</v>
      </c>
      <c r="E799" s="3" t="s">
        <v>23</v>
      </c>
      <c r="F799" s="3" t="s">
        <v>500</v>
      </c>
      <c r="G799" s="3" t="s">
        <v>474</v>
      </c>
      <c r="H799" s="3">
        <v>0</v>
      </c>
      <c r="I799" s="3" t="s">
        <v>500</v>
      </c>
      <c r="J799" s="3">
        <v>0</v>
      </c>
      <c r="K799" s="3" t="s">
        <v>23</v>
      </c>
      <c r="L799" s="149" t="s">
        <v>23</v>
      </c>
      <c r="M799" s="3" t="s">
        <v>475</v>
      </c>
      <c r="N799" s="149" t="s">
        <v>475</v>
      </c>
      <c r="O799" s="149" t="s">
        <v>475</v>
      </c>
      <c r="Q799" s="3" t="s">
        <v>475</v>
      </c>
      <c r="V799" s="149" t="s">
        <v>475</v>
      </c>
      <c r="W799" s="149" t="s">
        <v>475</v>
      </c>
      <c r="X799" s="149" t="s">
        <v>475</v>
      </c>
      <c r="Y799" s="149" t="s">
        <v>475</v>
      </c>
      <c r="AB799" s="152">
        <v>0</v>
      </c>
      <c r="AC799" s="152">
        <v>0</v>
      </c>
      <c r="AD799" s="152">
        <v>0</v>
      </c>
      <c r="AE799" s="152">
        <v>0</v>
      </c>
      <c r="AF799" s="152">
        <v>0</v>
      </c>
      <c r="AK799" s="3" t="s">
        <v>475</v>
      </c>
      <c r="AL799" s="3" t="s">
        <v>475</v>
      </c>
      <c r="AM799" s="3" t="s">
        <v>475</v>
      </c>
    </row>
    <row r="800" spans="1:39" x14ac:dyDescent="0.25">
      <c r="A800" s="3">
        <v>20231231</v>
      </c>
      <c r="B800" s="3" t="s">
        <v>2239</v>
      </c>
      <c r="C800" s="3" t="s">
        <v>2240</v>
      </c>
      <c r="D800" s="149">
        <v>1031233.61</v>
      </c>
      <c r="E800" s="3" t="s">
        <v>24</v>
      </c>
      <c r="F800" s="3" t="s">
        <v>473</v>
      </c>
      <c r="G800" s="3" t="s">
        <v>474</v>
      </c>
      <c r="H800" s="3">
        <v>0</v>
      </c>
      <c r="I800" s="3" t="s">
        <v>473</v>
      </c>
      <c r="J800" s="3" t="s">
        <v>473</v>
      </c>
      <c r="K800" s="3" t="s">
        <v>23</v>
      </c>
      <c r="L800" s="149" t="s">
        <v>23</v>
      </c>
      <c r="M800" s="3" t="s">
        <v>475</v>
      </c>
      <c r="N800" s="149" t="s">
        <v>475</v>
      </c>
      <c r="O800" s="149" t="s">
        <v>475</v>
      </c>
      <c r="Q800" s="3" t="s">
        <v>475</v>
      </c>
      <c r="V800" s="149" t="s">
        <v>475</v>
      </c>
      <c r="W800" s="149" t="s">
        <v>475</v>
      </c>
      <c r="X800" s="149" t="s">
        <v>475</v>
      </c>
      <c r="Y800" s="149" t="s">
        <v>475</v>
      </c>
      <c r="AB800" s="152">
        <v>0</v>
      </c>
      <c r="AC800" s="152">
        <v>0</v>
      </c>
      <c r="AD800" s="152">
        <v>0</v>
      </c>
      <c r="AE800" s="152">
        <v>0</v>
      </c>
      <c r="AF800" s="152">
        <v>0</v>
      </c>
      <c r="AK800" s="3" t="s">
        <v>475</v>
      </c>
      <c r="AL800" s="3" t="s">
        <v>475</v>
      </c>
      <c r="AM800" s="3" t="s">
        <v>475</v>
      </c>
    </row>
    <row r="801" spans="1:40" x14ac:dyDescent="0.25">
      <c r="A801" s="3">
        <v>20231231</v>
      </c>
      <c r="B801" s="3" t="s">
        <v>547</v>
      </c>
      <c r="C801" s="3" t="s">
        <v>548</v>
      </c>
      <c r="D801" s="149">
        <v>2910451.77</v>
      </c>
      <c r="E801" s="3" t="s">
        <v>23</v>
      </c>
      <c r="F801" s="3" t="s">
        <v>500</v>
      </c>
      <c r="G801" s="3" t="s">
        <v>474</v>
      </c>
      <c r="H801" s="3">
        <v>0</v>
      </c>
      <c r="I801" s="3" t="s">
        <v>500</v>
      </c>
      <c r="J801" s="3" t="s">
        <v>506</v>
      </c>
      <c r="K801" s="3" t="s">
        <v>23</v>
      </c>
      <c r="L801" s="149" t="s">
        <v>23</v>
      </c>
      <c r="M801" s="3" t="s">
        <v>487</v>
      </c>
      <c r="N801" s="149" t="s">
        <v>475</v>
      </c>
      <c r="O801" s="153">
        <v>0.996</v>
      </c>
      <c r="Q801" s="157">
        <v>0.34599999999999997</v>
      </c>
      <c r="S801" s="157">
        <v>1</v>
      </c>
      <c r="V801" s="149" t="s">
        <v>475</v>
      </c>
      <c r="W801" s="153">
        <v>0.34599999999999997</v>
      </c>
      <c r="X801" s="149" t="s">
        <v>475</v>
      </c>
      <c r="Y801" s="149">
        <v>0.34599999999999997</v>
      </c>
      <c r="AB801" s="152">
        <v>2898809.9629199998</v>
      </c>
      <c r="AC801" s="152">
        <v>1007016.31242</v>
      </c>
      <c r="AD801" s="152">
        <v>0</v>
      </c>
      <c r="AE801" s="152">
        <v>0</v>
      </c>
      <c r="AF801" s="152">
        <v>1007016.31242</v>
      </c>
      <c r="AK801" s="154" t="s">
        <v>22</v>
      </c>
      <c r="AL801" s="154" t="s">
        <v>549</v>
      </c>
      <c r="AM801" s="154" t="s">
        <v>550</v>
      </c>
      <c r="AN801" s="155" t="s">
        <v>490</v>
      </c>
    </row>
    <row r="802" spans="1:40" x14ac:dyDescent="0.25">
      <c r="A802" s="3">
        <v>20231231</v>
      </c>
      <c r="B802" s="3" t="s">
        <v>2243</v>
      </c>
      <c r="C802" s="3" t="s">
        <v>2244</v>
      </c>
      <c r="D802" s="149">
        <v>19586.21</v>
      </c>
      <c r="E802" s="3" t="s">
        <v>23</v>
      </c>
      <c r="F802" s="3" t="s">
        <v>500</v>
      </c>
      <c r="G802" s="3" t="s">
        <v>474</v>
      </c>
      <c r="H802" s="3">
        <v>0</v>
      </c>
      <c r="I802" s="3" t="s">
        <v>500</v>
      </c>
      <c r="J802" s="3" t="s">
        <v>483</v>
      </c>
      <c r="K802" s="3" t="s">
        <v>23</v>
      </c>
      <c r="L802" s="149" t="s">
        <v>23</v>
      </c>
      <c r="M802" s="3" t="s">
        <v>475</v>
      </c>
      <c r="N802" s="149" t="s">
        <v>475</v>
      </c>
      <c r="O802" s="149" t="s">
        <v>475</v>
      </c>
      <c r="Q802" s="3" t="s">
        <v>475</v>
      </c>
      <c r="V802" s="149" t="s">
        <v>475</v>
      </c>
      <c r="W802" s="149" t="s">
        <v>475</v>
      </c>
      <c r="X802" s="149" t="s">
        <v>475</v>
      </c>
      <c r="Y802" s="149" t="s">
        <v>475</v>
      </c>
      <c r="AB802" s="152">
        <v>0</v>
      </c>
      <c r="AC802" s="152">
        <v>0</v>
      </c>
      <c r="AD802" s="152">
        <v>0</v>
      </c>
      <c r="AE802" s="152">
        <v>0</v>
      </c>
      <c r="AF802" s="152">
        <v>0</v>
      </c>
      <c r="AK802" s="3" t="s">
        <v>25</v>
      </c>
      <c r="AL802" s="3" t="s">
        <v>2245</v>
      </c>
      <c r="AM802" s="3" t="s">
        <v>475</v>
      </c>
    </row>
    <row r="803" spans="1:40" x14ac:dyDescent="0.25">
      <c r="A803" s="3">
        <v>20231231</v>
      </c>
      <c r="B803" s="3" t="s">
        <v>2246</v>
      </c>
      <c r="C803" s="3" t="s">
        <v>2247</v>
      </c>
      <c r="D803" s="149">
        <v>24097.26</v>
      </c>
      <c r="E803" s="3" t="s">
        <v>23</v>
      </c>
      <c r="F803" s="3" t="s">
        <v>500</v>
      </c>
      <c r="G803" s="3" t="s">
        <v>474</v>
      </c>
      <c r="H803" s="3">
        <v>0</v>
      </c>
      <c r="I803" s="3" t="s">
        <v>500</v>
      </c>
      <c r="J803" s="3" t="s">
        <v>483</v>
      </c>
      <c r="K803" s="3" t="s">
        <v>23</v>
      </c>
      <c r="L803" s="149" t="s">
        <v>23</v>
      </c>
      <c r="M803" s="3" t="s">
        <v>475</v>
      </c>
      <c r="N803" s="149" t="s">
        <v>475</v>
      </c>
      <c r="O803" s="149" t="s">
        <v>475</v>
      </c>
      <c r="Q803" s="3" t="s">
        <v>475</v>
      </c>
      <c r="V803" s="149" t="s">
        <v>475</v>
      </c>
      <c r="W803" s="149" t="s">
        <v>475</v>
      </c>
      <c r="X803" s="149" t="s">
        <v>475</v>
      </c>
      <c r="Y803" s="149" t="s">
        <v>475</v>
      </c>
      <c r="AB803" s="152">
        <v>0</v>
      </c>
      <c r="AC803" s="152">
        <v>0</v>
      </c>
      <c r="AD803" s="152">
        <v>0</v>
      </c>
      <c r="AE803" s="152">
        <v>0</v>
      </c>
      <c r="AF803" s="152">
        <v>0</v>
      </c>
      <c r="AK803" s="3" t="s">
        <v>25</v>
      </c>
      <c r="AL803" s="3" t="s">
        <v>1113</v>
      </c>
      <c r="AM803" s="3" t="s">
        <v>475</v>
      </c>
    </row>
    <row r="804" spans="1:40" x14ac:dyDescent="0.25">
      <c r="A804" s="3">
        <v>20231231</v>
      </c>
      <c r="B804" s="3" t="s">
        <v>2248</v>
      </c>
      <c r="C804" s="3" t="s">
        <v>2249</v>
      </c>
      <c r="D804" s="149">
        <v>2951599.38</v>
      </c>
      <c r="E804" s="3" t="s">
        <v>24</v>
      </c>
      <c r="F804" s="3" t="s">
        <v>473</v>
      </c>
      <c r="G804" s="3" t="s">
        <v>474</v>
      </c>
      <c r="H804" s="3">
        <v>0</v>
      </c>
      <c r="I804" s="3" t="s">
        <v>473</v>
      </c>
      <c r="J804" s="3" t="s">
        <v>473</v>
      </c>
      <c r="K804" s="3" t="s">
        <v>23</v>
      </c>
      <c r="L804" s="149" t="s">
        <v>23</v>
      </c>
      <c r="M804" s="3" t="s">
        <v>475</v>
      </c>
      <c r="N804" s="149" t="s">
        <v>475</v>
      </c>
      <c r="O804" s="149" t="s">
        <v>475</v>
      </c>
      <c r="Q804" s="3" t="s">
        <v>475</v>
      </c>
      <c r="V804" s="149" t="s">
        <v>475</v>
      </c>
      <c r="W804" s="149" t="s">
        <v>475</v>
      </c>
      <c r="X804" s="149" t="s">
        <v>475</v>
      </c>
      <c r="Y804" s="149" t="s">
        <v>475</v>
      </c>
      <c r="AB804" s="152">
        <v>0</v>
      </c>
      <c r="AC804" s="152">
        <v>0</v>
      </c>
      <c r="AD804" s="152">
        <v>0</v>
      </c>
      <c r="AE804" s="152">
        <v>0</v>
      </c>
      <c r="AF804" s="152">
        <v>0</v>
      </c>
      <c r="AK804" s="3" t="s">
        <v>475</v>
      </c>
      <c r="AL804" s="3" t="s">
        <v>475</v>
      </c>
      <c r="AM804" s="3" t="s">
        <v>475</v>
      </c>
    </row>
    <row r="805" spans="1:40" x14ac:dyDescent="0.25">
      <c r="A805" s="3">
        <v>20231231</v>
      </c>
      <c r="B805" s="3" t="s">
        <v>2250</v>
      </c>
      <c r="C805" s="3" t="s">
        <v>2251</v>
      </c>
      <c r="D805" s="149">
        <v>11373158.560000001</v>
      </c>
      <c r="E805" s="3" t="s">
        <v>24</v>
      </c>
      <c r="F805" s="3" t="s">
        <v>473</v>
      </c>
      <c r="G805" s="3" t="s">
        <v>474</v>
      </c>
      <c r="H805" s="3">
        <v>0</v>
      </c>
      <c r="I805" s="3" t="s">
        <v>473</v>
      </c>
      <c r="J805" s="3" t="s">
        <v>473</v>
      </c>
      <c r="K805" s="3" t="s">
        <v>23</v>
      </c>
      <c r="L805" s="149" t="s">
        <v>23</v>
      </c>
      <c r="M805" s="3" t="s">
        <v>475</v>
      </c>
      <c r="N805" s="149" t="s">
        <v>475</v>
      </c>
      <c r="O805" s="149" t="s">
        <v>475</v>
      </c>
      <c r="Q805" s="3" t="s">
        <v>475</v>
      </c>
      <c r="V805" s="149" t="s">
        <v>475</v>
      </c>
      <c r="W805" s="149" t="s">
        <v>475</v>
      </c>
      <c r="X805" s="149" t="s">
        <v>475</v>
      </c>
      <c r="Y805" s="149" t="s">
        <v>475</v>
      </c>
      <c r="AB805" s="152">
        <v>0</v>
      </c>
      <c r="AC805" s="152">
        <v>0</v>
      </c>
      <c r="AD805" s="152">
        <v>0</v>
      </c>
      <c r="AE805" s="152">
        <v>0</v>
      </c>
      <c r="AF805" s="152">
        <v>0</v>
      </c>
      <c r="AK805" s="3" t="s">
        <v>475</v>
      </c>
      <c r="AL805" s="3" t="s">
        <v>475</v>
      </c>
      <c r="AM805" s="3" t="s">
        <v>475</v>
      </c>
    </row>
    <row r="806" spans="1:40" x14ac:dyDescent="0.25">
      <c r="A806" s="3">
        <v>20231231</v>
      </c>
      <c r="B806" s="3" t="s">
        <v>2252</v>
      </c>
      <c r="C806" s="3" t="s">
        <v>2253</v>
      </c>
      <c r="D806" s="149">
        <v>4563.95</v>
      </c>
      <c r="E806" s="3" t="s">
        <v>24</v>
      </c>
      <c r="F806" s="3" t="s">
        <v>473</v>
      </c>
      <c r="G806" s="3" t="s">
        <v>474</v>
      </c>
      <c r="H806" s="3">
        <v>0</v>
      </c>
      <c r="I806" s="3" t="s">
        <v>473</v>
      </c>
      <c r="J806" s="3" t="s">
        <v>473</v>
      </c>
      <c r="K806" s="3" t="s">
        <v>23</v>
      </c>
      <c r="L806" s="149" t="s">
        <v>23</v>
      </c>
      <c r="M806" s="3" t="s">
        <v>475</v>
      </c>
      <c r="N806" s="149" t="s">
        <v>475</v>
      </c>
      <c r="O806" s="149" t="s">
        <v>475</v>
      </c>
      <c r="Q806" s="3" t="s">
        <v>475</v>
      </c>
      <c r="V806" s="149" t="s">
        <v>475</v>
      </c>
      <c r="W806" s="149" t="s">
        <v>475</v>
      </c>
      <c r="X806" s="149" t="s">
        <v>475</v>
      </c>
      <c r="Y806" s="149" t="s">
        <v>475</v>
      </c>
      <c r="AB806" s="152">
        <v>0</v>
      </c>
      <c r="AC806" s="152">
        <v>0</v>
      </c>
      <c r="AD806" s="152">
        <v>0</v>
      </c>
      <c r="AE806" s="152">
        <v>0</v>
      </c>
      <c r="AF806" s="152">
        <v>0</v>
      </c>
      <c r="AK806" s="3" t="s">
        <v>475</v>
      </c>
      <c r="AL806" s="3" t="s">
        <v>475</v>
      </c>
      <c r="AM806" s="3" t="s">
        <v>475</v>
      </c>
    </row>
    <row r="807" spans="1:40" x14ac:dyDescent="0.25">
      <c r="A807" s="3">
        <v>20231231</v>
      </c>
      <c r="B807" s="3" t="s">
        <v>2254</v>
      </c>
      <c r="C807" s="3" t="s">
        <v>2255</v>
      </c>
      <c r="D807" s="149">
        <v>6177775.7299999995</v>
      </c>
      <c r="E807" s="3" t="s">
        <v>23</v>
      </c>
      <c r="F807" s="3" t="s">
        <v>500</v>
      </c>
      <c r="G807" s="3" t="s">
        <v>504</v>
      </c>
      <c r="H807" s="3">
        <v>1</v>
      </c>
      <c r="I807" s="3" t="s">
        <v>500</v>
      </c>
      <c r="J807" s="3">
        <v>0</v>
      </c>
      <c r="K807" s="3" t="s">
        <v>24</v>
      </c>
      <c r="L807" s="149" t="s">
        <v>23</v>
      </c>
      <c r="M807" s="3" t="s">
        <v>475</v>
      </c>
      <c r="N807" s="149" t="s">
        <v>475</v>
      </c>
      <c r="O807" s="149" t="s">
        <v>475</v>
      </c>
      <c r="Q807" s="3" t="s">
        <v>475</v>
      </c>
      <c r="V807" s="149" t="s">
        <v>475</v>
      </c>
      <c r="W807" s="149" t="s">
        <v>475</v>
      </c>
      <c r="X807" s="149" t="s">
        <v>475</v>
      </c>
      <c r="Y807" s="149" t="s">
        <v>475</v>
      </c>
      <c r="AB807" s="152">
        <v>0</v>
      </c>
      <c r="AC807" s="152">
        <v>0</v>
      </c>
      <c r="AD807" s="152">
        <v>0</v>
      </c>
      <c r="AE807" s="152">
        <v>0</v>
      </c>
      <c r="AF807" s="152">
        <v>0</v>
      </c>
      <c r="AK807" s="3" t="s">
        <v>475</v>
      </c>
      <c r="AL807" s="3" t="s">
        <v>475</v>
      </c>
      <c r="AM807" s="3" t="s">
        <v>475</v>
      </c>
    </row>
    <row r="808" spans="1:40" x14ac:dyDescent="0.25">
      <c r="A808" s="3">
        <v>20231231</v>
      </c>
      <c r="B808" s="3" t="s">
        <v>2256</v>
      </c>
      <c r="C808" s="3" t="s">
        <v>2257</v>
      </c>
      <c r="D808" s="149">
        <v>383223.21</v>
      </c>
      <c r="E808" s="3" t="s">
        <v>24</v>
      </c>
      <c r="F808" s="3" t="s">
        <v>473</v>
      </c>
      <c r="G808" s="3" t="s">
        <v>474</v>
      </c>
      <c r="H808" s="3">
        <v>0</v>
      </c>
      <c r="I808" s="3" t="s">
        <v>473</v>
      </c>
      <c r="J808" s="3" t="s">
        <v>473</v>
      </c>
      <c r="K808" s="3" t="s">
        <v>23</v>
      </c>
      <c r="L808" s="149" t="s">
        <v>23</v>
      </c>
      <c r="M808" s="3" t="s">
        <v>475</v>
      </c>
      <c r="N808" s="149" t="s">
        <v>475</v>
      </c>
      <c r="O808" s="149" t="s">
        <v>475</v>
      </c>
      <c r="Q808" s="3" t="s">
        <v>475</v>
      </c>
      <c r="V808" s="149" t="s">
        <v>475</v>
      </c>
      <c r="W808" s="149" t="s">
        <v>475</v>
      </c>
      <c r="X808" s="149" t="s">
        <v>475</v>
      </c>
      <c r="Y808" s="149" t="s">
        <v>475</v>
      </c>
      <c r="AB808" s="152">
        <v>0</v>
      </c>
      <c r="AC808" s="152">
        <v>0</v>
      </c>
      <c r="AD808" s="152">
        <v>0</v>
      </c>
      <c r="AE808" s="152">
        <v>0</v>
      </c>
      <c r="AF808" s="152">
        <v>0</v>
      </c>
      <c r="AK808" s="3" t="s">
        <v>475</v>
      </c>
      <c r="AL808" s="3" t="s">
        <v>475</v>
      </c>
      <c r="AM808" s="3" t="s">
        <v>475</v>
      </c>
    </row>
    <row r="809" spans="1:40" x14ac:dyDescent="0.25">
      <c r="A809" s="3">
        <v>20231231</v>
      </c>
      <c r="B809" s="3" t="s">
        <v>2258</v>
      </c>
      <c r="C809" s="3" t="s">
        <v>2259</v>
      </c>
      <c r="D809" s="149">
        <v>778256.26</v>
      </c>
      <c r="E809" s="3" t="s">
        <v>23</v>
      </c>
      <c r="F809" s="3" t="s">
        <v>500</v>
      </c>
      <c r="G809" s="3" t="s">
        <v>504</v>
      </c>
      <c r="H809" s="3">
        <v>1</v>
      </c>
      <c r="I809" s="3" t="s">
        <v>500</v>
      </c>
      <c r="J809" s="3" t="s">
        <v>506</v>
      </c>
      <c r="K809" s="3" t="s">
        <v>24</v>
      </c>
      <c r="L809" s="149" t="s">
        <v>23</v>
      </c>
      <c r="M809" s="3" t="s">
        <v>475</v>
      </c>
      <c r="N809" s="149" t="s">
        <v>475</v>
      </c>
      <c r="O809" s="149" t="s">
        <v>475</v>
      </c>
      <c r="Q809" s="3" t="s">
        <v>475</v>
      </c>
      <c r="V809" s="149" t="s">
        <v>475</v>
      </c>
      <c r="W809" s="149" t="s">
        <v>475</v>
      </c>
      <c r="X809" s="149" t="s">
        <v>475</v>
      </c>
      <c r="Y809" s="149" t="s">
        <v>475</v>
      </c>
      <c r="AB809" s="152">
        <v>0</v>
      </c>
      <c r="AC809" s="152">
        <v>0</v>
      </c>
      <c r="AD809" s="152">
        <v>0</v>
      </c>
      <c r="AE809" s="152">
        <v>0</v>
      </c>
      <c r="AF809" s="152">
        <v>0</v>
      </c>
      <c r="AK809" s="3" t="s">
        <v>22</v>
      </c>
      <c r="AL809" s="3" t="s">
        <v>571</v>
      </c>
      <c r="AM809" s="3" t="s">
        <v>475</v>
      </c>
    </row>
    <row r="810" spans="1:40" x14ac:dyDescent="0.25">
      <c r="A810" s="3">
        <v>20231231</v>
      </c>
      <c r="B810" s="3" t="s">
        <v>2260</v>
      </c>
      <c r="C810" s="3" t="s">
        <v>2261</v>
      </c>
      <c r="D810" s="149">
        <v>9055.52</v>
      </c>
      <c r="E810" s="3" t="s">
        <v>24</v>
      </c>
      <c r="F810" s="3" t="s">
        <v>473</v>
      </c>
      <c r="G810" s="3" t="s">
        <v>474</v>
      </c>
      <c r="H810" s="3">
        <v>0</v>
      </c>
      <c r="I810" s="3" t="s">
        <v>473</v>
      </c>
      <c r="J810" s="3" t="s">
        <v>473</v>
      </c>
      <c r="K810" s="3" t="s">
        <v>23</v>
      </c>
      <c r="L810" s="149" t="s">
        <v>23</v>
      </c>
      <c r="M810" s="3" t="s">
        <v>475</v>
      </c>
      <c r="N810" s="149" t="s">
        <v>475</v>
      </c>
      <c r="O810" s="149" t="s">
        <v>475</v>
      </c>
      <c r="Q810" s="3" t="s">
        <v>475</v>
      </c>
      <c r="V810" s="149" t="s">
        <v>475</v>
      </c>
      <c r="W810" s="149" t="s">
        <v>475</v>
      </c>
      <c r="X810" s="149" t="s">
        <v>475</v>
      </c>
      <c r="Y810" s="149" t="s">
        <v>475</v>
      </c>
      <c r="AB810" s="152">
        <v>0</v>
      </c>
      <c r="AC810" s="152">
        <v>0</v>
      </c>
      <c r="AD810" s="152">
        <v>0</v>
      </c>
      <c r="AE810" s="152">
        <v>0</v>
      </c>
      <c r="AF810" s="152">
        <v>0</v>
      </c>
      <c r="AK810" s="3" t="s">
        <v>475</v>
      </c>
      <c r="AL810" s="3" t="s">
        <v>475</v>
      </c>
      <c r="AM810" s="3" t="s">
        <v>475</v>
      </c>
    </row>
    <row r="811" spans="1:40" x14ac:dyDescent="0.25">
      <c r="A811" s="3">
        <v>20231231</v>
      </c>
      <c r="B811" s="3" t="s">
        <v>2262</v>
      </c>
      <c r="C811" s="3" t="s">
        <v>2263</v>
      </c>
      <c r="D811" s="149">
        <v>1273977.3</v>
      </c>
      <c r="E811" s="3" t="s">
        <v>23</v>
      </c>
      <c r="F811" s="3" t="s">
        <v>500</v>
      </c>
      <c r="G811" s="3" t="s">
        <v>474</v>
      </c>
      <c r="H811" s="3">
        <v>0</v>
      </c>
      <c r="I811" s="3" t="s">
        <v>500</v>
      </c>
      <c r="J811" s="3">
        <v>0</v>
      </c>
      <c r="K811" s="3" t="s">
        <v>23</v>
      </c>
      <c r="L811" s="149" t="s">
        <v>23</v>
      </c>
      <c r="M811" s="3" t="s">
        <v>475</v>
      </c>
      <c r="N811" s="149" t="s">
        <v>475</v>
      </c>
      <c r="O811" s="149" t="s">
        <v>475</v>
      </c>
      <c r="Q811" s="3" t="s">
        <v>475</v>
      </c>
      <c r="V811" s="149" t="s">
        <v>475</v>
      </c>
      <c r="W811" s="149" t="s">
        <v>475</v>
      </c>
      <c r="X811" s="149" t="s">
        <v>475</v>
      </c>
      <c r="Y811" s="149" t="s">
        <v>475</v>
      </c>
      <c r="AB811" s="152">
        <v>0</v>
      </c>
      <c r="AC811" s="152">
        <v>0</v>
      </c>
      <c r="AD811" s="152">
        <v>0</v>
      </c>
      <c r="AE811" s="152">
        <v>0</v>
      </c>
      <c r="AF811" s="152">
        <v>0</v>
      </c>
      <c r="AK811" s="3" t="s">
        <v>475</v>
      </c>
      <c r="AL811" s="3" t="s">
        <v>475</v>
      </c>
      <c r="AM811" s="3" t="s">
        <v>475</v>
      </c>
    </row>
    <row r="812" spans="1:40" x14ac:dyDescent="0.25">
      <c r="A812" s="3">
        <v>20231231</v>
      </c>
      <c r="B812" s="3" t="s">
        <v>2264</v>
      </c>
      <c r="C812" s="3" t="s">
        <v>2265</v>
      </c>
      <c r="D812" s="149">
        <v>3581014.93</v>
      </c>
      <c r="E812" s="3" t="s">
        <v>23</v>
      </c>
      <c r="F812" s="3" t="s">
        <v>500</v>
      </c>
      <c r="G812" s="3" t="s">
        <v>504</v>
      </c>
      <c r="H812" s="3">
        <v>1</v>
      </c>
      <c r="I812" s="3" t="s">
        <v>500</v>
      </c>
      <c r="J812" s="3">
        <v>0</v>
      </c>
      <c r="K812" s="3" t="s">
        <v>24</v>
      </c>
      <c r="L812" s="149" t="s">
        <v>23</v>
      </c>
      <c r="M812" s="3" t="s">
        <v>475</v>
      </c>
      <c r="N812" s="149" t="s">
        <v>475</v>
      </c>
      <c r="O812" s="149" t="s">
        <v>475</v>
      </c>
      <c r="Q812" s="3" t="s">
        <v>475</v>
      </c>
      <c r="V812" s="149" t="s">
        <v>475</v>
      </c>
      <c r="W812" s="149" t="s">
        <v>475</v>
      </c>
      <c r="X812" s="149" t="s">
        <v>475</v>
      </c>
      <c r="Y812" s="149" t="s">
        <v>475</v>
      </c>
      <c r="AB812" s="152">
        <v>0</v>
      </c>
      <c r="AC812" s="152">
        <v>0</v>
      </c>
      <c r="AD812" s="152">
        <v>0</v>
      </c>
      <c r="AE812" s="152">
        <v>0</v>
      </c>
      <c r="AF812" s="152">
        <v>0</v>
      </c>
      <c r="AK812" s="3" t="s">
        <v>475</v>
      </c>
      <c r="AL812" s="3" t="s">
        <v>475</v>
      </c>
      <c r="AM812" s="3" t="s">
        <v>475</v>
      </c>
    </row>
    <row r="813" spans="1:40" x14ac:dyDescent="0.25">
      <c r="A813" s="3">
        <v>20231231</v>
      </c>
      <c r="B813" s="3" t="s">
        <v>2266</v>
      </c>
      <c r="C813" s="3" t="s">
        <v>2267</v>
      </c>
      <c r="D813" s="149">
        <v>18239140.169999998</v>
      </c>
      <c r="E813" s="3" t="s">
        <v>24</v>
      </c>
      <c r="F813" s="3" t="s">
        <v>473</v>
      </c>
      <c r="G813" s="3" t="s">
        <v>474</v>
      </c>
      <c r="H813" s="3">
        <v>0</v>
      </c>
      <c r="I813" s="3" t="s">
        <v>473</v>
      </c>
      <c r="J813" s="3" t="s">
        <v>473</v>
      </c>
      <c r="K813" s="3" t="s">
        <v>23</v>
      </c>
      <c r="L813" s="149" t="s">
        <v>23</v>
      </c>
      <c r="M813" s="3" t="s">
        <v>475</v>
      </c>
      <c r="N813" s="149" t="s">
        <v>475</v>
      </c>
      <c r="O813" s="149" t="s">
        <v>475</v>
      </c>
      <c r="Q813" s="3" t="s">
        <v>475</v>
      </c>
      <c r="V813" s="149" t="s">
        <v>475</v>
      </c>
      <c r="W813" s="149" t="s">
        <v>475</v>
      </c>
      <c r="X813" s="149" t="s">
        <v>475</v>
      </c>
      <c r="Y813" s="149" t="s">
        <v>475</v>
      </c>
      <c r="AB813" s="152">
        <v>0</v>
      </c>
      <c r="AC813" s="152">
        <v>0</v>
      </c>
      <c r="AD813" s="152">
        <v>0</v>
      </c>
      <c r="AE813" s="152">
        <v>0</v>
      </c>
      <c r="AF813" s="152">
        <v>0</v>
      </c>
      <c r="AK813" s="3" t="s">
        <v>475</v>
      </c>
      <c r="AL813" s="3" t="s">
        <v>475</v>
      </c>
      <c r="AM813" s="3" t="s">
        <v>475</v>
      </c>
    </row>
    <row r="814" spans="1:40" x14ac:dyDescent="0.25">
      <c r="A814" s="3">
        <v>20231231</v>
      </c>
      <c r="B814" s="3" t="s">
        <v>2268</v>
      </c>
      <c r="C814" s="3" t="s">
        <v>2269</v>
      </c>
      <c r="D814" s="149">
        <v>5865009.3100000005</v>
      </c>
      <c r="E814" s="3" t="s">
        <v>24</v>
      </c>
      <c r="F814" s="3" t="s">
        <v>473</v>
      </c>
      <c r="G814" s="3" t="s">
        <v>474</v>
      </c>
      <c r="H814" s="3">
        <v>0</v>
      </c>
      <c r="I814" s="3" t="s">
        <v>473</v>
      </c>
      <c r="J814" s="3" t="s">
        <v>473</v>
      </c>
      <c r="K814" s="3" t="s">
        <v>23</v>
      </c>
      <c r="L814" s="149" t="s">
        <v>23</v>
      </c>
      <c r="M814" s="3" t="s">
        <v>475</v>
      </c>
      <c r="N814" s="149" t="s">
        <v>475</v>
      </c>
      <c r="O814" s="149" t="s">
        <v>475</v>
      </c>
      <c r="Q814" s="3" t="s">
        <v>475</v>
      </c>
      <c r="V814" s="149" t="s">
        <v>475</v>
      </c>
      <c r="W814" s="149" t="s">
        <v>475</v>
      </c>
      <c r="X814" s="149" t="s">
        <v>475</v>
      </c>
      <c r="Y814" s="149" t="s">
        <v>475</v>
      </c>
      <c r="AB814" s="152">
        <v>0</v>
      </c>
      <c r="AC814" s="152">
        <v>0</v>
      </c>
      <c r="AD814" s="152">
        <v>0</v>
      </c>
      <c r="AE814" s="152">
        <v>0</v>
      </c>
      <c r="AF814" s="152">
        <v>0</v>
      </c>
      <c r="AK814" s="3" t="s">
        <v>475</v>
      </c>
      <c r="AL814" s="3" t="s">
        <v>475</v>
      </c>
      <c r="AM814" s="3" t="s">
        <v>475</v>
      </c>
    </row>
    <row r="815" spans="1:40" x14ac:dyDescent="0.25">
      <c r="A815" s="3">
        <v>20231231</v>
      </c>
      <c r="B815" s="3" t="s">
        <v>2270</v>
      </c>
      <c r="C815" s="3" t="s">
        <v>2271</v>
      </c>
      <c r="D815" s="149">
        <v>522642.62999999995</v>
      </c>
      <c r="E815" s="3" t="s">
        <v>24</v>
      </c>
      <c r="F815" s="3" t="s">
        <v>473</v>
      </c>
      <c r="G815" s="3" t="s">
        <v>474</v>
      </c>
      <c r="H815" s="3">
        <v>0</v>
      </c>
      <c r="I815" s="3" t="s">
        <v>473</v>
      </c>
      <c r="J815" s="3" t="s">
        <v>473</v>
      </c>
      <c r="K815" s="3" t="s">
        <v>23</v>
      </c>
      <c r="L815" s="149" t="s">
        <v>23</v>
      </c>
      <c r="M815" s="3" t="s">
        <v>475</v>
      </c>
      <c r="N815" s="149" t="s">
        <v>475</v>
      </c>
      <c r="O815" s="149" t="s">
        <v>475</v>
      </c>
      <c r="Q815" s="3" t="s">
        <v>475</v>
      </c>
      <c r="V815" s="149" t="s">
        <v>475</v>
      </c>
      <c r="W815" s="149" t="s">
        <v>475</v>
      </c>
      <c r="X815" s="149" t="s">
        <v>475</v>
      </c>
      <c r="Y815" s="149" t="s">
        <v>475</v>
      </c>
      <c r="AB815" s="152">
        <v>0</v>
      </c>
      <c r="AC815" s="152">
        <v>0</v>
      </c>
      <c r="AD815" s="152">
        <v>0</v>
      </c>
      <c r="AE815" s="152">
        <v>0</v>
      </c>
      <c r="AF815" s="152">
        <v>0</v>
      </c>
      <c r="AK815" s="3" t="s">
        <v>475</v>
      </c>
      <c r="AL815" s="3" t="s">
        <v>475</v>
      </c>
      <c r="AM815" s="3" t="s">
        <v>475</v>
      </c>
    </row>
    <row r="816" spans="1:40" x14ac:dyDescent="0.25">
      <c r="A816" s="3">
        <v>20231231</v>
      </c>
      <c r="B816" s="3" t="s">
        <v>2272</v>
      </c>
      <c r="C816" s="3" t="s">
        <v>2273</v>
      </c>
      <c r="D816" s="149">
        <v>28260.55</v>
      </c>
      <c r="E816" s="3" t="s">
        <v>23</v>
      </c>
      <c r="F816" s="3" t="s">
        <v>500</v>
      </c>
      <c r="G816" s="3" t="s">
        <v>474</v>
      </c>
      <c r="H816" s="3">
        <v>0</v>
      </c>
      <c r="I816" s="3" t="s">
        <v>500</v>
      </c>
      <c r="J816" s="3">
        <v>0</v>
      </c>
      <c r="K816" s="3" t="s">
        <v>23</v>
      </c>
      <c r="L816" s="149" t="s">
        <v>23</v>
      </c>
      <c r="M816" s="3" t="s">
        <v>475</v>
      </c>
      <c r="N816" s="149" t="s">
        <v>475</v>
      </c>
      <c r="O816" s="149" t="s">
        <v>475</v>
      </c>
      <c r="Q816" s="3" t="s">
        <v>475</v>
      </c>
      <c r="V816" s="149" t="s">
        <v>475</v>
      </c>
      <c r="W816" s="149" t="s">
        <v>475</v>
      </c>
      <c r="X816" s="149" t="s">
        <v>475</v>
      </c>
      <c r="Y816" s="149" t="s">
        <v>475</v>
      </c>
      <c r="AB816" s="152">
        <v>0</v>
      </c>
      <c r="AC816" s="152">
        <v>0</v>
      </c>
      <c r="AD816" s="152">
        <v>0</v>
      </c>
      <c r="AE816" s="152">
        <v>0</v>
      </c>
      <c r="AF816" s="152">
        <v>0</v>
      </c>
      <c r="AK816" s="3" t="s">
        <v>475</v>
      </c>
      <c r="AL816" s="3" t="s">
        <v>475</v>
      </c>
      <c r="AM816" s="3" t="s">
        <v>475</v>
      </c>
    </row>
    <row r="817" spans="1:39" x14ac:dyDescent="0.25">
      <c r="A817" s="3">
        <v>20231231</v>
      </c>
      <c r="B817" s="3" t="s">
        <v>2274</v>
      </c>
      <c r="C817" s="3" t="s">
        <v>2275</v>
      </c>
      <c r="D817" s="149">
        <v>44891.85</v>
      </c>
      <c r="E817" s="3" t="s">
        <v>23</v>
      </c>
      <c r="F817" s="3" t="s">
        <v>500</v>
      </c>
      <c r="G817" s="3" t="s">
        <v>474</v>
      </c>
      <c r="H817" s="3">
        <v>0</v>
      </c>
      <c r="I817" s="3" t="s">
        <v>500</v>
      </c>
      <c r="J817" s="3">
        <v>0</v>
      </c>
      <c r="K817" s="3" t="s">
        <v>23</v>
      </c>
      <c r="L817" s="149" t="s">
        <v>23</v>
      </c>
      <c r="M817" s="3" t="s">
        <v>475</v>
      </c>
      <c r="N817" s="149" t="s">
        <v>475</v>
      </c>
      <c r="O817" s="149" t="s">
        <v>475</v>
      </c>
      <c r="Q817" s="3" t="s">
        <v>475</v>
      </c>
      <c r="V817" s="149" t="s">
        <v>475</v>
      </c>
      <c r="W817" s="149" t="s">
        <v>475</v>
      </c>
      <c r="X817" s="149" t="s">
        <v>475</v>
      </c>
      <c r="Y817" s="149" t="s">
        <v>475</v>
      </c>
      <c r="AB817" s="152">
        <v>0</v>
      </c>
      <c r="AC817" s="152">
        <v>0</v>
      </c>
      <c r="AD817" s="152">
        <v>0</v>
      </c>
      <c r="AE817" s="152">
        <v>0</v>
      </c>
      <c r="AF817" s="152">
        <v>0</v>
      </c>
      <c r="AK817" s="3" t="s">
        <v>475</v>
      </c>
      <c r="AL817" s="3" t="s">
        <v>475</v>
      </c>
      <c r="AM817" s="3" t="s">
        <v>475</v>
      </c>
    </row>
    <row r="818" spans="1:39" x14ac:dyDescent="0.25">
      <c r="A818" s="3">
        <v>20231231</v>
      </c>
      <c r="B818" s="3" t="s">
        <v>2276</v>
      </c>
      <c r="C818" s="3" t="s">
        <v>2277</v>
      </c>
      <c r="D818" s="149">
        <v>29239.86</v>
      </c>
      <c r="E818" s="3" t="s">
        <v>23</v>
      </c>
      <c r="F818" s="3" t="s">
        <v>500</v>
      </c>
      <c r="G818" s="3" t="s">
        <v>474</v>
      </c>
      <c r="H818" s="3">
        <v>0</v>
      </c>
      <c r="I818" s="3" t="s">
        <v>500</v>
      </c>
      <c r="J818" s="3">
        <v>0</v>
      </c>
      <c r="K818" s="3" t="s">
        <v>23</v>
      </c>
      <c r="L818" s="149" t="s">
        <v>23</v>
      </c>
      <c r="M818" s="3" t="s">
        <v>475</v>
      </c>
      <c r="N818" s="149" t="s">
        <v>475</v>
      </c>
      <c r="O818" s="149" t="s">
        <v>475</v>
      </c>
      <c r="Q818" s="3" t="s">
        <v>475</v>
      </c>
      <c r="V818" s="149" t="s">
        <v>475</v>
      </c>
      <c r="W818" s="149" t="s">
        <v>475</v>
      </c>
      <c r="X818" s="149" t="s">
        <v>475</v>
      </c>
      <c r="Y818" s="149" t="s">
        <v>475</v>
      </c>
      <c r="AB818" s="152">
        <v>0</v>
      </c>
      <c r="AC818" s="152">
        <v>0</v>
      </c>
      <c r="AD818" s="152">
        <v>0</v>
      </c>
      <c r="AE818" s="152">
        <v>0</v>
      </c>
      <c r="AF818" s="152">
        <v>0</v>
      </c>
      <c r="AK818" s="3" t="s">
        <v>475</v>
      </c>
      <c r="AL818" s="3" t="s">
        <v>475</v>
      </c>
      <c r="AM818" s="3" t="s">
        <v>475</v>
      </c>
    </row>
    <row r="819" spans="1:39" x14ac:dyDescent="0.25">
      <c r="A819" s="3">
        <v>20231231</v>
      </c>
      <c r="B819" s="3" t="s">
        <v>2278</v>
      </c>
      <c r="C819" s="3" t="s">
        <v>2279</v>
      </c>
      <c r="D819" s="149">
        <v>10084.77</v>
      </c>
      <c r="E819" s="3" t="s">
        <v>24</v>
      </c>
      <c r="F819" s="3" t="s">
        <v>473</v>
      </c>
      <c r="G819" s="3" t="s">
        <v>474</v>
      </c>
      <c r="H819" s="3">
        <v>0</v>
      </c>
      <c r="I819" s="3" t="s">
        <v>473</v>
      </c>
      <c r="J819" s="3" t="s">
        <v>473</v>
      </c>
      <c r="K819" s="3" t="s">
        <v>23</v>
      </c>
      <c r="L819" s="149" t="s">
        <v>23</v>
      </c>
      <c r="M819" s="3" t="s">
        <v>475</v>
      </c>
      <c r="N819" s="149" t="s">
        <v>475</v>
      </c>
      <c r="O819" s="149" t="s">
        <v>475</v>
      </c>
      <c r="Q819" s="3" t="s">
        <v>475</v>
      </c>
      <c r="V819" s="149" t="s">
        <v>475</v>
      </c>
      <c r="W819" s="149" t="s">
        <v>475</v>
      </c>
      <c r="X819" s="149" t="s">
        <v>475</v>
      </c>
      <c r="Y819" s="149" t="s">
        <v>475</v>
      </c>
      <c r="AB819" s="152">
        <v>0</v>
      </c>
      <c r="AC819" s="152">
        <v>0</v>
      </c>
      <c r="AD819" s="152">
        <v>0</v>
      </c>
      <c r="AE819" s="152">
        <v>0</v>
      </c>
      <c r="AF819" s="152">
        <v>0</v>
      </c>
      <c r="AK819" s="3" t="s">
        <v>475</v>
      </c>
      <c r="AL819" s="3" t="s">
        <v>475</v>
      </c>
      <c r="AM819" s="3" t="s">
        <v>475</v>
      </c>
    </row>
    <row r="820" spans="1:39" x14ac:dyDescent="0.25">
      <c r="A820" s="3">
        <v>20231231</v>
      </c>
      <c r="B820" s="3" t="s">
        <v>2280</v>
      </c>
      <c r="C820" s="3" t="s">
        <v>2281</v>
      </c>
      <c r="D820" s="149">
        <v>3110.77</v>
      </c>
      <c r="E820" s="3" t="s">
        <v>24</v>
      </c>
      <c r="F820" s="3" t="s">
        <v>473</v>
      </c>
      <c r="G820" s="3" t="s">
        <v>474</v>
      </c>
      <c r="H820" s="3">
        <v>0</v>
      </c>
      <c r="I820" s="3" t="s">
        <v>473</v>
      </c>
      <c r="J820" s="3" t="s">
        <v>473</v>
      </c>
      <c r="K820" s="3" t="s">
        <v>23</v>
      </c>
      <c r="L820" s="149" t="s">
        <v>23</v>
      </c>
      <c r="M820" s="3" t="s">
        <v>475</v>
      </c>
      <c r="N820" s="149" t="s">
        <v>475</v>
      </c>
      <c r="O820" s="149" t="s">
        <v>475</v>
      </c>
      <c r="Q820" s="3" t="s">
        <v>475</v>
      </c>
      <c r="V820" s="149" t="s">
        <v>475</v>
      </c>
      <c r="W820" s="149" t="s">
        <v>475</v>
      </c>
      <c r="X820" s="149" t="s">
        <v>475</v>
      </c>
      <c r="Y820" s="149" t="s">
        <v>475</v>
      </c>
      <c r="AB820" s="152">
        <v>0</v>
      </c>
      <c r="AC820" s="152">
        <v>0</v>
      </c>
      <c r="AD820" s="152">
        <v>0</v>
      </c>
      <c r="AE820" s="152">
        <v>0</v>
      </c>
      <c r="AF820" s="152">
        <v>0</v>
      </c>
      <c r="AK820" s="3" t="s">
        <v>475</v>
      </c>
      <c r="AL820" s="3" t="s">
        <v>475</v>
      </c>
      <c r="AM820" s="3" t="s">
        <v>475</v>
      </c>
    </row>
    <row r="821" spans="1:39" x14ac:dyDescent="0.25">
      <c r="A821" s="3">
        <v>20231231</v>
      </c>
      <c r="B821" s="3" t="s">
        <v>2282</v>
      </c>
      <c r="C821" s="3" t="s">
        <v>2283</v>
      </c>
      <c r="D821" s="149">
        <v>434136.79000000004</v>
      </c>
      <c r="E821" s="3" t="s">
        <v>24</v>
      </c>
      <c r="F821" s="3" t="s">
        <v>473</v>
      </c>
      <c r="G821" s="3" t="s">
        <v>474</v>
      </c>
      <c r="H821" s="3">
        <v>0</v>
      </c>
      <c r="I821" s="3" t="s">
        <v>473</v>
      </c>
      <c r="J821" s="3" t="s">
        <v>473</v>
      </c>
      <c r="K821" s="3" t="s">
        <v>23</v>
      </c>
      <c r="L821" s="149" t="s">
        <v>23</v>
      </c>
      <c r="M821" s="3" t="s">
        <v>475</v>
      </c>
      <c r="N821" s="149" t="s">
        <v>475</v>
      </c>
      <c r="O821" s="149" t="s">
        <v>475</v>
      </c>
      <c r="Q821" s="3" t="s">
        <v>475</v>
      </c>
      <c r="V821" s="149" t="s">
        <v>475</v>
      </c>
      <c r="W821" s="149" t="s">
        <v>475</v>
      </c>
      <c r="X821" s="149" t="s">
        <v>475</v>
      </c>
      <c r="Y821" s="149" t="s">
        <v>475</v>
      </c>
      <c r="AB821" s="152">
        <v>0</v>
      </c>
      <c r="AC821" s="152">
        <v>0</v>
      </c>
      <c r="AD821" s="152">
        <v>0</v>
      </c>
      <c r="AE821" s="152">
        <v>0</v>
      </c>
      <c r="AF821" s="152">
        <v>0</v>
      </c>
      <c r="AK821" s="3" t="s">
        <v>475</v>
      </c>
      <c r="AL821" s="3" t="s">
        <v>475</v>
      </c>
      <c r="AM821" s="3" t="s">
        <v>475</v>
      </c>
    </row>
    <row r="822" spans="1:39" x14ac:dyDescent="0.25">
      <c r="A822" s="3">
        <v>20231231</v>
      </c>
      <c r="B822" s="3" t="s">
        <v>2284</v>
      </c>
      <c r="C822" s="3" t="s">
        <v>2285</v>
      </c>
      <c r="D822" s="149">
        <v>935454.82</v>
      </c>
      <c r="E822" s="3" t="s">
        <v>23</v>
      </c>
      <c r="F822" s="3" t="s">
        <v>500</v>
      </c>
      <c r="G822" s="3" t="s">
        <v>474</v>
      </c>
      <c r="H822" s="3">
        <v>0</v>
      </c>
      <c r="I822" s="3" t="s">
        <v>500</v>
      </c>
      <c r="J822" s="3">
        <v>0</v>
      </c>
      <c r="K822" s="3" t="s">
        <v>23</v>
      </c>
      <c r="L822" s="149" t="s">
        <v>23</v>
      </c>
      <c r="M822" s="3" t="s">
        <v>475</v>
      </c>
      <c r="N822" s="149" t="s">
        <v>475</v>
      </c>
      <c r="O822" s="149" t="s">
        <v>475</v>
      </c>
      <c r="Q822" s="3" t="s">
        <v>475</v>
      </c>
      <c r="V822" s="149" t="s">
        <v>475</v>
      </c>
      <c r="W822" s="149" t="s">
        <v>475</v>
      </c>
      <c r="X822" s="149" t="s">
        <v>475</v>
      </c>
      <c r="Y822" s="149" t="s">
        <v>475</v>
      </c>
      <c r="AB822" s="152">
        <v>0</v>
      </c>
      <c r="AC822" s="152">
        <v>0</v>
      </c>
      <c r="AD822" s="152">
        <v>0</v>
      </c>
      <c r="AE822" s="152">
        <v>0</v>
      </c>
      <c r="AF822" s="152">
        <v>0</v>
      </c>
      <c r="AK822" s="3" t="s">
        <v>475</v>
      </c>
      <c r="AL822" s="3" t="s">
        <v>475</v>
      </c>
      <c r="AM822" s="3" t="s">
        <v>475</v>
      </c>
    </row>
    <row r="823" spans="1:39" x14ac:dyDescent="0.25">
      <c r="A823" s="3">
        <v>20231231</v>
      </c>
      <c r="B823" s="3" t="s">
        <v>2286</v>
      </c>
      <c r="C823" s="3" t="s">
        <v>2287</v>
      </c>
      <c r="D823" s="149">
        <v>8188854.9000000004</v>
      </c>
      <c r="E823" s="3" t="s">
        <v>23</v>
      </c>
      <c r="F823" s="3" t="s">
        <v>500</v>
      </c>
      <c r="G823" s="3" t="s">
        <v>504</v>
      </c>
      <c r="H823" s="3">
        <v>1</v>
      </c>
      <c r="I823" s="3" t="s">
        <v>500</v>
      </c>
      <c r="J823" s="3">
        <v>0</v>
      </c>
      <c r="K823" s="3" t="s">
        <v>24</v>
      </c>
      <c r="L823" s="149" t="s">
        <v>23</v>
      </c>
      <c r="M823" s="3" t="s">
        <v>475</v>
      </c>
      <c r="N823" s="149" t="s">
        <v>475</v>
      </c>
      <c r="O823" s="149" t="s">
        <v>475</v>
      </c>
      <c r="Q823" s="3" t="s">
        <v>475</v>
      </c>
      <c r="V823" s="149" t="s">
        <v>475</v>
      </c>
      <c r="W823" s="149" t="s">
        <v>475</v>
      </c>
      <c r="X823" s="149" t="s">
        <v>475</v>
      </c>
      <c r="Y823" s="149" t="s">
        <v>475</v>
      </c>
      <c r="AB823" s="152">
        <v>0</v>
      </c>
      <c r="AC823" s="152">
        <v>0</v>
      </c>
      <c r="AD823" s="152">
        <v>0</v>
      </c>
      <c r="AE823" s="152">
        <v>0</v>
      </c>
      <c r="AF823" s="152">
        <v>0</v>
      </c>
      <c r="AK823" s="3" t="s">
        <v>475</v>
      </c>
      <c r="AL823" s="3" t="s">
        <v>475</v>
      </c>
      <c r="AM823" s="3" t="s">
        <v>475</v>
      </c>
    </row>
    <row r="824" spans="1:39" x14ac:dyDescent="0.25">
      <c r="A824" s="3">
        <v>20231231</v>
      </c>
      <c r="B824" s="3" t="s">
        <v>2288</v>
      </c>
      <c r="C824" s="3" t="s">
        <v>2289</v>
      </c>
      <c r="D824" s="149">
        <v>2939096.3899999997</v>
      </c>
      <c r="E824" s="3" t="s">
        <v>23</v>
      </c>
      <c r="F824" s="3" t="s">
        <v>500</v>
      </c>
      <c r="G824" s="3" t="s">
        <v>567</v>
      </c>
      <c r="H824" s="3">
        <v>0</v>
      </c>
      <c r="I824" s="3" t="s">
        <v>500</v>
      </c>
      <c r="J824" s="3" t="s">
        <v>506</v>
      </c>
      <c r="K824" s="3" t="s">
        <v>23</v>
      </c>
      <c r="L824" s="149" t="s">
        <v>23</v>
      </c>
      <c r="M824" s="3" t="s">
        <v>475</v>
      </c>
      <c r="N824" s="149" t="s">
        <v>475</v>
      </c>
      <c r="O824" s="149" t="s">
        <v>475</v>
      </c>
      <c r="Q824" s="3" t="s">
        <v>475</v>
      </c>
      <c r="V824" s="149" t="s">
        <v>475</v>
      </c>
      <c r="W824" s="149" t="s">
        <v>475</v>
      </c>
      <c r="X824" s="149" t="s">
        <v>475</v>
      </c>
      <c r="Y824" s="149" t="s">
        <v>475</v>
      </c>
      <c r="AB824" s="152">
        <v>0</v>
      </c>
      <c r="AC824" s="152">
        <v>0</v>
      </c>
      <c r="AD824" s="152">
        <v>0</v>
      </c>
      <c r="AE824" s="152">
        <v>0</v>
      </c>
      <c r="AF824" s="152">
        <v>0</v>
      </c>
      <c r="AK824" s="3" t="s">
        <v>22</v>
      </c>
      <c r="AL824" s="3" t="s">
        <v>2290</v>
      </c>
      <c r="AM824" s="3" t="s">
        <v>475</v>
      </c>
    </row>
    <row r="825" spans="1:39" x14ac:dyDescent="0.25">
      <c r="A825" s="3">
        <v>20231231</v>
      </c>
      <c r="B825" s="3" t="s">
        <v>2291</v>
      </c>
      <c r="C825" s="3" t="s">
        <v>2292</v>
      </c>
      <c r="D825" s="149">
        <v>149445.84000000003</v>
      </c>
      <c r="E825" s="3" t="s">
        <v>24</v>
      </c>
      <c r="F825" s="3" t="s">
        <v>473</v>
      </c>
      <c r="G825" s="3" t="s">
        <v>474</v>
      </c>
      <c r="H825" s="3">
        <v>0</v>
      </c>
      <c r="I825" s="3" t="s">
        <v>473</v>
      </c>
      <c r="J825" s="3" t="s">
        <v>473</v>
      </c>
      <c r="K825" s="3" t="s">
        <v>23</v>
      </c>
      <c r="L825" s="149" t="s">
        <v>23</v>
      </c>
      <c r="M825" s="3" t="s">
        <v>475</v>
      </c>
      <c r="N825" s="149" t="s">
        <v>475</v>
      </c>
      <c r="O825" s="149" t="s">
        <v>475</v>
      </c>
      <c r="Q825" s="3" t="s">
        <v>475</v>
      </c>
      <c r="V825" s="149" t="s">
        <v>475</v>
      </c>
      <c r="W825" s="149" t="s">
        <v>475</v>
      </c>
      <c r="X825" s="149" t="s">
        <v>475</v>
      </c>
      <c r="Y825" s="149" t="s">
        <v>475</v>
      </c>
      <c r="AB825" s="152">
        <v>0</v>
      </c>
      <c r="AC825" s="152">
        <v>0</v>
      </c>
      <c r="AD825" s="152">
        <v>0</v>
      </c>
      <c r="AE825" s="152">
        <v>0</v>
      </c>
      <c r="AF825" s="152">
        <v>0</v>
      </c>
      <c r="AK825" s="3" t="s">
        <v>475</v>
      </c>
      <c r="AL825" s="3" t="s">
        <v>475</v>
      </c>
      <c r="AM825" s="3" t="s">
        <v>475</v>
      </c>
    </row>
    <row r="826" spans="1:39" x14ac:dyDescent="0.25">
      <c r="A826" s="3">
        <v>20231231</v>
      </c>
      <c r="B826" s="3" t="s">
        <v>2293</v>
      </c>
      <c r="C826" s="3" t="s">
        <v>2294</v>
      </c>
      <c r="D826" s="149">
        <v>1639503.01</v>
      </c>
      <c r="E826" s="3" t="s">
        <v>24</v>
      </c>
      <c r="F826" s="3" t="s">
        <v>473</v>
      </c>
      <c r="G826" s="3" t="s">
        <v>474</v>
      </c>
      <c r="H826" s="3">
        <v>0</v>
      </c>
      <c r="I826" s="3" t="s">
        <v>473</v>
      </c>
      <c r="J826" s="3" t="s">
        <v>473</v>
      </c>
      <c r="K826" s="3" t="s">
        <v>23</v>
      </c>
      <c r="L826" s="149" t="s">
        <v>23</v>
      </c>
      <c r="M826" s="3" t="s">
        <v>475</v>
      </c>
      <c r="N826" s="149" t="s">
        <v>475</v>
      </c>
      <c r="O826" s="149" t="s">
        <v>475</v>
      </c>
      <c r="Q826" s="3" t="s">
        <v>475</v>
      </c>
      <c r="V826" s="149" t="s">
        <v>475</v>
      </c>
      <c r="W826" s="149" t="s">
        <v>475</v>
      </c>
      <c r="X826" s="149" t="s">
        <v>475</v>
      </c>
      <c r="Y826" s="149" t="s">
        <v>475</v>
      </c>
      <c r="AB826" s="152">
        <v>0</v>
      </c>
      <c r="AC826" s="152">
        <v>0</v>
      </c>
      <c r="AD826" s="152">
        <v>0</v>
      </c>
      <c r="AE826" s="152">
        <v>0</v>
      </c>
      <c r="AF826" s="152">
        <v>0</v>
      </c>
      <c r="AK826" s="3" t="s">
        <v>475</v>
      </c>
      <c r="AL826" s="3" t="s">
        <v>475</v>
      </c>
      <c r="AM826" s="3" t="s">
        <v>475</v>
      </c>
    </row>
    <row r="827" spans="1:39" x14ac:dyDescent="0.25">
      <c r="A827" s="3">
        <v>20231231</v>
      </c>
      <c r="B827" s="3" t="s">
        <v>2295</v>
      </c>
      <c r="C827" s="3" t="s">
        <v>2296</v>
      </c>
      <c r="D827" s="149">
        <v>560646.31999999995</v>
      </c>
      <c r="E827" s="3" t="s">
        <v>23</v>
      </c>
      <c r="F827" s="3" t="s">
        <v>500</v>
      </c>
      <c r="G827" s="3" t="s">
        <v>790</v>
      </c>
      <c r="H827" s="3">
        <v>1</v>
      </c>
      <c r="I827" s="3" t="s">
        <v>500</v>
      </c>
      <c r="J827" s="3">
        <v>0</v>
      </c>
      <c r="K827" s="3" t="s">
        <v>24</v>
      </c>
      <c r="L827" s="149" t="s">
        <v>23</v>
      </c>
      <c r="M827" s="3" t="s">
        <v>475</v>
      </c>
      <c r="N827" s="149" t="s">
        <v>475</v>
      </c>
      <c r="O827" s="149" t="s">
        <v>475</v>
      </c>
      <c r="Q827" s="3" t="s">
        <v>475</v>
      </c>
      <c r="V827" s="149" t="s">
        <v>475</v>
      </c>
      <c r="W827" s="149" t="s">
        <v>475</v>
      </c>
      <c r="X827" s="149" t="s">
        <v>475</v>
      </c>
      <c r="Y827" s="149" t="s">
        <v>475</v>
      </c>
      <c r="AB827" s="152">
        <v>0</v>
      </c>
      <c r="AC827" s="152">
        <v>0</v>
      </c>
      <c r="AD827" s="152">
        <v>0</v>
      </c>
      <c r="AE827" s="152">
        <v>0</v>
      </c>
      <c r="AF827" s="152">
        <v>0</v>
      </c>
      <c r="AK827" s="3" t="s">
        <v>475</v>
      </c>
      <c r="AL827" s="3" t="s">
        <v>475</v>
      </c>
      <c r="AM827" s="3" t="s">
        <v>475</v>
      </c>
    </row>
    <row r="828" spans="1:39" x14ac:dyDescent="0.25">
      <c r="A828" s="3">
        <v>20231231</v>
      </c>
      <c r="B828" s="3" t="s">
        <v>2297</v>
      </c>
      <c r="C828" s="3" t="s">
        <v>2298</v>
      </c>
      <c r="D828" s="149">
        <v>39993.800000000003</v>
      </c>
      <c r="E828" s="3" t="s">
        <v>24</v>
      </c>
      <c r="F828" s="3" t="s">
        <v>473</v>
      </c>
      <c r="G828" s="3" t="s">
        <v>474</v>
      </c>
      <c r="H828" s="3">
        <v>0</v>
      </c>
      <c r="I828" s="3" t="s">
        <v>473</v>
      </c>
      <c r="J828" s="3" t="s">
        <v>473</v>
      </c>
      <c r="K828" s="3" t="s">
        <v>23</v>
      </c>
      <c r="L828" s="149" t="s">
        <v>23</v>
      </c>
      <c r="M828" s="3" t="s">
        <v>475</v>
      </c>
      <c r="N828" s="149" t="s">
        <v>475</v>
      </c>
      <c r="O828" s="149" t="s">
        <v>475</v>
      </c>
      <c r="Q828" s="3" t="s">
        <v>475</v>
      </c>
      <c r="V828" s="149" t="s">
        <v>475</v>
      </c>
      <c r="W828" s="149" t="s">
        <v>475</v>
      </c>
      <c r="X828" s="149" t="s">
        <v>475</v>
      </c>
      <c r="Y828" s="149" t="s">
        <v>475</v>
      </c>
      <c r="AB828" s="152">
        <v>0</v>
      </c>
      <c r="AC828" s="152">
        <v>0</v>
      </c>
      <c r="AD828" s="152">
        <v>0</v>
      </c>
      <c r="AE828" s="152">
        <v>0</v>
      </c>
      <c r="AF828" s="152">
        <v>0</v>
      </c>
      <c r="AK828" s="3" t="s">
        <v>475</v>
      </c>
      <c r="AL828" s="3" t="s">
        <v>475</v>
      </c>
      <c r="AM828" s="3" t="s">
        <v>475</v>
      </c>
    </row>
    <row r="829" spans="1:39" x14ac:dyDescent="0.25">
      <c r="A829" s="3">
        <v>20231231</v>
      </c>
      <c r="B829" s="3" t="s">
        <v>2299</v>
      </c>
      <c r="C829" s="3" t="s">
        <v>2300</v>
      </c>
      <c r="D829" s="149">
        <v>731687.44</v>
      </c>
      <c r="E829" s="3" t="s">
        <v>24</v>
      </c>
      <c r="F829" s="3" t="s">
        <v>473</v>
      </c>
      <c r="G829" s="3" t="s">
        <v>474</v>
      </c>
      <c r="H829" s="3">
        <v>0</v>
      </c>
      <c r="I829" s="3" t="s">
        <v>473</v>
      </c>
      <c r="J829" s="3" t="s">
        <v>473</v>
      </c>
      <c r="K829" s="3" t="s">
        <v>23</v>
      </c>
      <c r="L829" s="149" t="s">
        <v>23</v>
      </c>
      <c r="M829" s="3" t="s">
        <v>475</v>
      </c>
      <c r="N829" s="149" t="s">
        <v>475</v>
      </c>
      <c r="O829" s="149" t="s">
        <v>475</v>
      </c>
      <c r="Q829" s="3" t="s">
        <v>475</v>
      </c>
      <c r="V829" s="149" t="s">
        <v>475</v>
      </c>
      <c r="W829" s="149" t="s">
        <v>475</v>
      </c>
      <c r="X829" s="149" t="s">
        <v>475</v>
      </c>
      <c r="Y829" s="149" t="s">
        <v>475</v>
      </c>
      <c r="AB829" s="152">
        <v>0</v>
      </c>
      <c r="AC829" s="152">
        <v>0</v>
      </c>
      <c r="AD829" s="152">
        <v>0</v>
      </c>
      <c r="AE829" s="152">
        <v>0</v>
      </c>
      <c r="AF829" s="152">
        <v>0</v>
      </c>
      <c r="AK829" s="3" t="s">
        <v>475</v>
      </c>
      <c r="AL829" s="3" t="s">
        <v>475</v>
      </c>
      <c r="AM829" s="3" t="s">
        <v>475</v>
      </c>
    </row>
    <row r="830" spans="1:39" x14ac:dyDescent="0.25">
      <c r="A830" s="3">
        <v>20231231</v>
      </c>
      <c r="B830" s="3" t="s">
        <v>2301</v>
      </c>
      <c r="C830" s="3" t="s">
        <v>2302</v>
      </c>
      <c r="D830" s="149">
        <v>4392470.54</v>
      </c>
      <c r="E830" s="3" t="s">
        <v>24</v>
      </c>
      <c r="F830" s="3" t="s">
        <v>473</v>
      </c>
      <c r="G830" s="3" t="s">
        <v>474</v>
      </c>
      <c r="H830" s="3">
        <v>0</v>
      </c>
      <c r="I830" s="3" t="s">
        <v>473</v>
      </c>
      <c r="J830" s="3" t="s">
        <v>473</v>
      </c>
      <c r="K830" s="3" t="s">
        <v>23</v>
      </c>
      <c r="L830" s="149" t="s">
        <v>23</v>
      </c>
      <c r="M830" s="3" t="s">
        <v>475</v>
      </c>
      <c r="N830" s="149" t="s">
        <v>475</v>
      </c>
      <c r="O830" s="149" t="s">
        <v>475</v>
      </c>
      <c r="Q830" s="3" t="s">
        <v>475</v>
      </c>
      <c r="V830" s="149" t="s">
        <v>475</v>
      </c>
      <c r="W830" s="149" t="s">
        <v>475</v>
      </c>
      <c r="X830" s="149" t="s">
        <v>475</v>
      </c>
      <c r="Y830" s="149" t="s">
        <v>475</v>
      </c>
      <c r="AB830" s="152">
        <v>0</v>
      </c>
      <c r="AC830" s="152">
        <v>0</v>
      </c>
      <c r="AD830" s="152">
        <v>0</v>
      </c>
      <c r="AE830" s="152">
        <v>0</v>
      </c>
      <c r="AF830" s="152">
        <v>0</v>
      </c>
      <c r="AK830" s="3" t="s">
        <v>475</v>
      </c>
      <c r="AL830" s="3" t="s">
        <v>475</v>
      </c>
      <c r="AM830" s="3" t="s">
        <v>475</v>
      </c>
    </row>
    <row r="831" spans="1:39" x14ac:dyDescent="0.25">
      <c r="A831" s="3">
        <v>20231231</v>
      </c>
      <c r="B831" s="3" t="s">
        <v>2303</v>
      </c>
      <c r="C831" s="3" t="s">
        <v>2304</v>
      </c>
      <c r="D831" s="149">
        <v>39604.6</v>
      </c>
      <c r="E831" s="3" t="s">
        <v>23</v>
      </c>
      <c r="F831" s="3" t="s">
        <v>500</v>
      </c>
      <c r="G831" s="3" t="s">
        <v>474</v>
      </c>
      <c r="H831" s="3">
        <v>0</v>
      </c>
      <c r="I831" s="3" t="s">
        <v>500</v>
      </c>
      <c r="J831" s="3">
        <v>0</v>
      </c>
      <c r="K831" s="3" t="s">
        <v>23</v>
      </c>
      <c r="L831" s="149" t="s">
        <v>23</v>
      </c>
      <c r="M831" s="3" t="s">
        <v>475</v>
      </c>
      <c r="N831" s="149" t="s">
        <v>475</v>
      </c>
      <c r="O831" s="149" t="s">
        <v>475</v>
      </c>
      <c r="Q831" s="3" t="s">
        <v>475</v>
      </c>
      <c r="V831" s="149" t="s">
        <v>475</v>
      </c>
      <c r="W831" s="149" t="s">
        <v>475</v>
      </c>
      <c r="X831" s="149" t="s">
        <v>475</v>
      </c>
      <c r="Y831" s="149" t="s">
        <v>475</v>
      </c>
      <c r="AB831" s="152">
        <v>0</v>
      </c>
      <c r="AC831" s="152">
        <v>0</v>
      </c>
      <c r="AD831" s="152">
        <v>0</v>
      </c>
      <c r="AE831" s="152">
        <v>0</v>
      </c>
      <c r="AF831" s="152">
        <v>0</v>
      </c>
      <c r="AK831" s="3" t="s">
        <v>475</v>
      </c>
      <c r="AL831" s="3" t="s">
        <v>475</v>
      </c>
      <c r="AM831" s="3" t="s">
        <v>475</v>
      </c>
    </row>
    <row r="832" spans="1:39" x14ac:dyDescent="0.25">
      <c r="A832" s="3">
        <v>20231231</v>
      </c>
      <c r="B832" s="3" t="s">
        <v>2305</v>
      </c>
      <c r="C832" s="3" t="s">
        <v>2306</v>
      </c>
      <c r="D832" s="149">
        <v>30622.97</v>
      </c>
      <c r="E832" s="3" t="s">
        <v>23</v>
      </c>
      <c r="F832" s="3" t="s">
        <v>500</v>
      </c>
      <c r="G832" s="3" t="s">
        <v>474</v>
      </c>
      <c r="H832" s="3">
        <v>0</v>
      </c>
      <c r="I832" s="3" t="s">
        <v>500</v>
      </c>
      <c r="J832" s="3">
        <v>0</v>
      </c>
      <c r="K832" s="3" t="s">
        <v>23</v>
      </c>
      <c r="L832" s="149" t="s">
        <v>23</v>
      </c>
      <c r="M832" s="3" t="s">
        <v>475</v>
      </c>
      <c r="N832" s="149" t="s">
        <v>475</v>
      </c>
      <c r="O832" s="149" t="s">
        <v>475</v>
      </c>
      <c r="Q832" s="3" t="s">
        <v>475</v>
      </c>
      <c r="V832" s="149" t="s">
        <v>475</v>
      </c>
      <c r="W832" s="149" t="s">
        <v>475</v>
      </c>
      <c r="X832" s="149" t="s">
        <v>475</v>
      </c>
      <c r="Y832" s="149" t="s">
        <v>475</v>
      </c>
      <c r="AB832" s="152">
        <v>0</v>
      </c>
      <c r="AC832" s="152">
        <v>0</v>
      </c>
      <c r="AD832" s="152">
        <v>0</v>
      </c>
      <c r="AE832" s="152">
        <v>0</v>
      </c>
      <c r="AF832" s="152">
        <v>0</v>
      </c>
      <c r="AK832" s="3" t="s">
        <v>475</v>
      </c>
      <c r="AL832" s="3" t="s">
        <v>475</v>
      </c>
      <c r="AM832" s="3" t="s">
        <v>475</v>
      </c>
    </row>
    <row r="833" spans="1:39" x14ac:dyDescent="0.25">
      <c r="A833" s="3">
        <v>20231231</v>
      </c>
      <c r="B833" s="3" t="s">
        <v>2307</v>
      </c>
      <c r="C833" s="3" t="s">
        <v>2308</v>
      </c>
      <c r="D833" s="149">
        <v>541547.92999999993</v>
      </c>
      <c r="E833" s="3" t="s">
        <v>23</v>
      </c>
      <c r="F833" s="3" t="s">
        <v>500</v>
      </c>
      <c r="G833" s="3" t="s">
        <v>474</v>
      </c>
      <c r="H833" s="3">
        <v>0</v>
      </c>
      <c r="I833" s="3" t="s">
        <v>500</v>
      </c>
      <c r="J833" s="3">
        <v>0</v>
      </c>
      <c r="K833" s="3" t="s">
        <v>23</v>
      </c>
      <c r="L833" s="149" t="s">
        <v>23</v>
      </c>
      <c r="M833" s="3" t="s">
        <v>475</v>
      </c>
      <c r="N833" s="149" t="s">
        <v>475</v>
      </c>
      <c r="O833" s="149" t="s">
        <v>475</v>
      </c>
      <c r="Q833" s="3" t="s">
        <v>475</v>
      </c>
      <c r="V833" s="149" t="s">
        <v>475</v>
      </c>
      <c r="W833" s="149" t="s">
        <v>475</v>
      </c>
      <c r="X833" s="149" t="s">
        <v>475</v>
      </c>
      <c r="Y833" s="149" t="s">
        <v>475</v>
      </c>
      <c r="AB833" s="152">
        <v>0</v>
      </c>
      <c r="AC833" s="152">
        <v>0</v>
      </c>
      <c r="AD833" s="152">
        <v>0</v>
      </c>
      <c r="AE833" s="152">
        <v>0</v>
      </c>
      <c r="AF833" s="152">
        <v>0</v>
      </c>
      <c r="AK833" s="3" t="s">
        <v>475</v>
      </c>
      <c r="AL833" s="3" t="s">
        <v>475</v>
      </c>
      <c r="AM833" s="3" t="s">
        <v>475</v>
      </c>
    </row>
    <row r="834" spans="1:39" x14ac:dyDescent="0.25">
      <c r="A834" s="3">
        <v>20231231</v>
      </c>
      <c r="B834" s="3" t="s">
        <v>2309</v>
      </c>
      <c r="C834" s="3" t="s">
        <v>2310</v>
      </c>
      <c r="D834" s="149">
        <v>862698.75</v>
      </c>
      <c r="E834" s="3" t="s">
        <v>24</v>
      </c>
      <c r="F834" s="3" t="s">
        <v>473</v>
      </c>
      <c r="G834" s="3" t="s">
        <v>474</v>
      </c>
      <c r="H834" s="3">
        <v>0</v>
      </c>
      <c r="I834" s="3" t="s">
        <v>473</v>
      </c>
      <c r="J834" s="3" t="s">
        <v>473</v>
      </c>
      <c r="K834" s="3" t="s">
        <v>23</v>
      </c>
      <c r="L834" s="149" t="s">
        <v>23</v>
      </c>
      <c r="M834" s="3" t="s">
        <v>475</v>
      </c>
      <c r="N834" s="149" t="s">
        <v>475</v>
      </c>
      <c r="O834" s="149" t="s">
        <v>475</v>
      </c>
      <c r="Q834" s="3" t="s">
        <v>475</v>
      </c>
      <c r="V834" s="149" t="s">
        <v>475</v>
      </c>
      <c r="W834" s="149" t="s">
        <v>475</v>
      </c>
      <c r="X834" s="149" t="s">
        <v>475</v>
      </c>
      <c r="Y834" s="149" t="s">
        <v>475</v>
      </c>
      <c r="AB834" s="152">
        <v>0</v>
      </c>
      <c r="AC834" s="152">
        <v>0</v>
      </c>
      <c r="AD834" s="152">
        <v>0</v>
      </c>
      <c r="AE834" s="152">
        <v>0</v>
      </c>
      <c r="AF834" s="152">
        <v>0</v>
      </c>
      <c r="AK834" s="3" t="s">
        <v>475</v>
      </c>
      <c r="AL834" s="3" t="s">
        <v>475</v>
      </c>
      <c r="AM834" s="3" t="s">
        <v>475</v>
      </c>
    </row>
    <row r="835" spans="1:39" x14ac:dyDescent="0.25">
      <c r="A835" s="3">
        <v>20231231</v>
      </c>
      <c r="B835" s="3" t="s">
        <v>2311</v>
      </c>
      <c r="C835" s="3" t="s">
        <v>2312</v>
      </c>
      <c r="D835" s="149">
        <v>863061.68</v>
      </c>
      <c r="E835" s="3" t="s">
        <v>24</v>
      </c>
      <c r="F835" s="3" t="s">
        <v>473</v>
      </c>
      <c r="G835" s="3" t="s">
        <v>474</v>
      </c>
      <c r="H835" s="3">
        <v>0</v>
      </c>
      <c r="I835" s="3" t="s">
        <v>473</v>
      </c>
      <c r="J835" s="3" t="s">
        <v>473</v>
      </c>
      <c r="K835" s="3" t="s">
        <v>23</v>
      </c>
      <c r="L835" s="149" t="s">
        <v>23</v>
      </c>
      <c r="M835" s="3" t="s">
        <v>475</v>
      </c>
      <c r="N835" s="149" t="s">
        <v>475</v>
      </c>
      <c r="O835" s="149" t="s">
        <v>475</v>
      </c>
      <c r="Q835" s="3" t="s">
        <v>475</v>
      </c>
      <c r="V835" s="149" t="s">
        <v>475</v>
      </c>
      <c r="W835" s="149" t="s">
        <v>475</v>
      </c>
      <c r="X835" s="149" t="s">
        <v>475</v>
      </c>
      <c r="Y835" s="149" t="s">
        <v>475</v>
      </c>
      <c r="AB835" s="152">
        <v>0</v>
      </c>
      <c r="AC835" s="152">
        <v>0</v>
      </c>
      <c r="AD835" s="152">
        <v>0</v>
      </c>
      <c r="AE835" s="152">
        <v>0</v>
      </c>
      <c r="AF835" s="152">
        <v>0</v>
      </c>
      <c r="AK835" s="3" t="s">
        <v>475</v>
      </c>
      <c r="AL835" s="3" t="s">
        <v>475</v>
      </c>
      <c r="AM835" s="3" t="s">
        <v>475</v>
      </c>
    </row>
    <row r="836" spans="1:39" x14ac:dyDescent="0.25">
      <c r="A836" s="3">
        <v>20231231</v>
      </c>
      <c r="B836" s="3" t="s">
        <v>2313</v>
      </c>
      <c r="C836" s="3" t="s">
        <v>2314</v>
      </c>
      <c r="D836" s="149">
        <v>209264.3</v>
      </c>
      <c r="E836" s="3" t="s">
        <v>24</v>
      </c>
      <c r="F836" s="3" t="s">
        <v>473</v>
      </c>
      <c r="G836" s="3" t="s">
        <v>474</v>
      </c>
      <c r="H836" s="3">
        <v>0</v>
      </c>
      <c r="I836" s="3" t="s">
        <v>473</v>
      </c>
      <c r="J836" s="3" t="s">
        <v>473</v>
      </c>
      <c r="K836" s="3" t="s">
        <v>23</v>
      </c>
      <c r="L836" s="149" t="s">
        <v>23</v>
      </c>
      <c r="M836" s="3" t="s">
        <v>475</v>
      </c>
      <c r="N836" s="149" t="s">
        <v>475</v>
      </c>
      <c r="O836" s="149" t="s">
        <v>475</v>
      </c>
      <c r="Q836" s="3" t="s">
        <v>475</v>
      </c>
      <c r="V836" s="149" t="s">
        <v>475</v>
      </c>
      <c r="W836" s="149" t="s">
        <v>475</v>
      </c>
      <c r="X836" s="149" t="s">
        <v>475</v>
      </c>
      <c r="Y836" s="149" t="s">
        <v>475</v>
      </c>
      <c r="AB836" s="152">
        <v>0</v>
      </c>
      <c r="AC836" s="152">
        <v>0</v>
      </c>
      <c r="AD836" s="152">
        <v>0</v>
      </c>
      <c r="AE836" s="152">
        <v>0</v>
      </c>
      <c r="AF836" s="152">
        <v>0</v>
      </c>
      <c r="AK836" s="3" t="s">
        <v>475</v>
      </c>
      <c r="AL836" s="3" t="s">
        <v>475</v>
      </c>
      <c r="AM836" s="3" t="s">
        <v>475</v>
      </c>
    </row>
    <row r="837" spans="1:39" x14ac:dyDescent="0.25">
      <c r="A837" s="3">
        <v>20231231</v>
      </c>
      <c r="B837" s="3" t="s">
        <v>2315</v>
      </c>
      <c r="C837" s="3" t="s">
        <v>2316</v>
      </c>
      <c r="D837" s="149">
        <v>15560.9</v>
      </c>
      <c r="E837" s="3" t="s">
        <v>23</v>
      </c>
      <c r="F837" s="3" t="s">
        <v>500</v>
      </c>
      <c r="G837" s="3" t="s">
        <v>474</v>
      </c>
      <c r="H837" s="3">
        <v>0</v>
      </c>
      <c r="I837" s="3" t="s">
        <v>500</v>
      </c>
      <c r="J837" s="3" t="s">
        <v>483</v>
      </c>
      <c r="K837" s="3" t="s">
        <v>23</v>
      </c>
      <c r="L837" s="149" t="s">
        <v>23</v>
      </c>
      <c r="M837" s="3" t="s">
        <v>475</v>
      </c>
      <c r="N837" s="149" t="s">
        <v>475</v>
      </c>
      <c r="O837" s="149" t="s">
        <v>475</v>
      </c>
      <c r="Q837" s="3" t="s">
        <v>475</v>
      </c>
      <c r="V837" s="149" t="s">
        <v>475</v>
      </c>
      <c r="W837" s="149" t="s">
        <v>475</v>
      </c>
      <c r="X837" s="149" t="s">
        <v>475</v>
      </c>
      <c r="Y837" s="149" t="s">
        <v>475</v>
      </c>
      <c r="AB837" s="152">
        <v>0</v>
      </c>
      <c r="AC837" s="152">
        <v>0</v>
      </c>
      <c r="AD837" s="152">
        <v>0</v>
      </c>
      <c r="AE837" s="152">
        <v>0</v>
      </c>
      <c r="AF837" s="152">
        <v>0</v>
      </c>
      <c r="AK837" s="3" t="s">
        <v>25</v>
      </c>
      <c r="AL837" s="3" t="s">
        <v>2317</v>
      </c>
      <c r="AM837" s="3" t="s">
        <v>475</v>
      </c>
    </row>
    <row r="838" spans="1:39" x14ac:dyDescent="0.25">
      <c r="A838" s="3">
        <v>20231231</v>
      </c>
      <c r="B838" s="3" t="s">
        <v>2318</v>
      </c>
      <c r="C838" s="3" t="s">
        <v>2319</v>
      </c>
      <c r="D838" s="149">
        <v>43007.66</v>
      </c>
      <c r="E838" s="3" t="s">
        <v>24</v>
      </c>
      <c r="F838" s="3" t="s">
        <v>473</v>
      </c>
      <c r="G838" s="3" t="s">
        <v>474</v>
      </c>
      <c r="H838" s="3">
        <v>0</v>
      </c>
      <c r="I838" s="3" t="s">
        <v>473</v>
      </c>
      <c r="J838" s="3" t="s">
        <v>473</v>
      </c>
      <c r="K838" s="3" t="s">
        <v>23</v>
      </c>
      <c r="L838" s="149" t="s">
        <v>23</v>
      </c>
      <c r="M838" s="3" t="s">
        <v>475</v>
      </c>
      <c r="N838" s="149" t="s">
        <v>475</v>
      </c>
      <c r="O838" s="149" t="s">
        <v>475</v>
      </c>
      <c r="Q838" s="3" t="s">
        <v>475</v>
      </c>
      <c r="V838" s="149" t="s">
        <v>475</v>
      </c>
      <c r="W838" s="149" t="s">
        <v>475</v>
      </c>
      <c r="X838" s="149" t="s">
        <v>475</v>
      </c>
      <c r="Y838" s="149" t="s">
        <v>475</v>
      </c>
      <c r="AB838" s="152">
        <v>0</v>
      </c>
      <c r="AC838" s="152">
        <v>0</v>
      </c>
      <c r="AD838" s="152">
        <v>0</v>
      </c>
      <c r="AE838" s="152">
        <v>0</v>
      </c>
      <c r="AF838" s="152">
        <v>0</v>
      </c>
      <c r="AK838" s="3" t="s">
        <v>475</v>
      </c>
      <c r="AL838" s="3" t="s">
        <v>475</v>
      </c>
      <c r="AM838" s="3" t="s">
        <v>475</v>
      </c>
    </row>
    <row r="839" spans="1:39" x14ac:dyDescent="0.25">
      <c r="A839" s="3">
        <v>20231231</v>
      </c>
      <c r="B839" s="3" t="s">
        <v>2320</v>
      </c>
      <c r="C839" s="3" t="s">
        <v>2321</v>
      </c>
      <c r="D839" s="149">
        <v>91374.09</v>
      </c>
      <c r="E839" s="3" t="s">
        <v>23</v>
      </c>
      <c r="F839" s="3" t="s">
        <v>500</v>
      </c>
      <c r="G839" s="3" t="s">
        <v>474</v>
      </c>
      <c r="H839" s="3">
        <v>0</v>
      </c>
      <c r="I839" s="3" t="s">
        <v>500</v>
      </c>
      <c r="J839" s="3">
        <v>0</v>
      </c>
      <c r="K839" s="3" t="s">
        <v>23</v>
      </c>
      <c r="L839" s="149" t="s">
        <v>23</v>
      </c>
      <c r="M839" s="3" t="s">
        <v>475</v>
      </c>
      <c r="N839" s="149" t="s">
        <v>475</v>
      </c>
      <c r="O839" s="149" t="s">
        <v>475</v>
      </c>
      <c r="Q839" s="3" t="s">
        <v>475</v>
      </c>
      <c r="V839" s="149" t="s">
        <v>475</v>
      </c>
      <c r="W839" s="149" t="s">
        <v>475</v>
      </c>
      <c r="X839" s="149" t="s">
        <v>475</v>
      </c>
      <c r="Y839" s="149" t="s">
        <v>475</v>
      </c>
      <c r="AB839" s="152">
        <v>0</v>
      </c>
      <c r="AC839" s="152">
        <v>0</v>
      </c>
      <c r="AD839" s="152">
        <v>0</v>
      </c>
      <c r="AE839" s="152">
        <v>0</v>
      </c>
      <c r="AF839" s="152">
        <v>0</v>
      </c>
      <c r="AK839" s="3" t="s">
        <v>475</v>
      </c>
      <c r="AL839" s="3" t="s">
        <v>475</v>
      </c>
      <c r="AM839" s="3" t="s">
        <v>475</v>
      </c>
    </row>
    <row r="840" spans="1:39" x14ac:dyDescent="0.25">
      <c r="A840" s="3">
        <v>20231231</v>
      </c>
      <c r="B840" s="3" t="s">
        <v>2322</v>
      </c>
      <c r="C840" s="3" t="s">
        <v>2323</v>
      </c>
      <c r="D840" s="149">
        <v>11832626.220000003</v>
      </c>
      <c r="E840" s="3" t="s">
        <v>23</v>
      </c>
      <c r="F840" s="3" t="s">
        <v>500</v>
      </c>
      <c r="G840" s="3" t="s">
        <v>504</v>
      </c>
      <c r="H840" s="3">
        <v>1</v>
      </c>
      <c r="I840" s="3" t="s">
        <v>500</v>
      </c>
      <c r="J840" s="3">
        <v>0</v>
      </c>
      <c r="K840" s="3" t="s">
        <v>24</v>
      </c>
      <c r="L840" s="149" t="s">
        <v>23</v>
      </c>
      <c r="M840" s="3" t="s">
        <v>475</v>
      </c>
      <c r="N840" s="149" t="s">
        <v>475</v>
      </c>
      <c r="O840" s="149" t="s">
        <v>475</v>
      </c>
      <c r="Q840" s="3" t="s">
        <v>475</v>
      </c>
      <c r="V840" s="149" t="s">
        <v>475</v>
      </c>
      <c r="W840" s="149" t="s">
        <v>475</v>
      </c>
      <c r="X840" s="149" t="s">
        <v>475</v>
      </c>
      <c r="Y840" s="149" t="s">
        <v>475</v>
      </c>
      <c r="AB840" s="152">
        <v>0</v>
      </c>
      <c r="AC840" s="152">
        <v>0</v>
      </c>
      <c r="AD840" s="152">
        <v>0</v>
      </c>
      <c r="AE840" s="152">
        <v>0</v>
      </c>
      <c r="AF840" s="152">
        <v>0</v>
      </c>
      <c r="AK840" s="3" t="s">
        <v>475</v>
      </c>
      <c r="AL840" s="3" t="s">
        <v>475</v>
      </c>
      <c r="AM840" s="3" t="s">
        <v>475</v>
      </c>
    </row>
    <row r="841" spans="1:39" x14ac:dyDescent="0.25">
      <c r="A841" s="3">
        <v>20231231</v>
      </c>
      <c r="B841" s="3" t="s">
        <v>2324</v>
      </c>
      <c r="C841" s="3" t="s">
        <v>2325</v>
      </c>
      <c r="D841" s="149">
        <v>470903.69999999995</v>
      </c>
      <c r="E841" s="3" t="s">
        <v>24</v>
      </c>
      <c r="F841" s="3" t="s">
        <v>473</v>
      </c>
      <c r="G841" s="3" t="s">
        <v>474</v>
      </c>
      <c r="H841" s="3">
        <v>0</v>
      </c>
      <c r="I841" s="3" t="s">
        <v>473</v>
      </c>
      <c r="J841" s="3" t="s">
        <v>473</v>
      </c>
      <c r="K841" s="3" t="s">
        <v>23</v>
      </c>
      <c r="L841" s="149" t="s">
        <v>23</v>
      </c>
      <c r="M841" s="3" t="s">
        <v>475</v>
      </c>
      <c r="N841" s="149" t="s">
        <v>475</v>
      </c>
      <c r="O841" s="149" t="s">
        <v>475</v>
      </c>
      <c r="Q841" s="3" t="s">
        <v>475</v>
      </c>
      <c r="V841" s="149" t="s">
        <v>475</v>
      </c>
      <c r="W841" s="149" t="s">
        <v>475</v>
      </c>
      <c r="X841" s="149" t="s">
        <v>475</v>
      </c>
      <c r="Y841" s="149" t="s">
        <v>475</v>
      </c>
      <c r="AB841" s="152">
        <v>0</v>
      </c>
      <c r="AC841" s="152">
        <v>0</v>
      </c>
      <c r="AD841" s="152">
        <v>0</v>
      </c>
      <c r="AE841" s="152">
        <v>0</v>
      </c>
      <c r="AF841" s="152">
        <v>0</v>
      </c>
      <c r="AK841" s="3" t="s">
        <v>475</v>
      </c>
      <c r="AL841" s="3" t="s">
        <v>475</v>
      </c>
      <c r="AM841" s="3" t="s">
        <v>475</v>
      </c>
    </row>
    <row r="842" spans="1:39" x14ac:dyDescent="0.25">
      <c r="A842" s="3">
        <v>20231231</v>
      </c>
      <c r="B842" s="3" t="s">
        <v>2326</v>
      </c>
      <c r="C842" s="3" t="s">
        <v>2327</v>
      </c>
      <c r="D842" s="149">
        <v>137.94999999999999</v>
      </c>
      <c r="E842" s="3" t="s">
        <v>24</v>
      </c>
      <c r="F842" s="3" t="s">
        <v>473</v>
      </c>
      <c r="G842" s="3" t="s">
        <v>474</v>
      </c>
      <c r="H842" s="3">
        <v>0</v>
      </c>
      <c r="I842" s="3" t="s">
        <v>473</v>
      </c>
      <c r="J842" s="3" t="s">
        <v>473</v>
      </c>
      <c r="K842" s="3" t="s">
        <v>23</v>
      </c>
      <c r="L842" s="149" t="s">
        <v>23</v>
      </c>
      <c r="M842" s="3" t="s">
        <v>475</v>
      </c>
      <c r="N842" s="149" t="s">
        <v>475</v>
      </c>
      <c r="O842" s="149" t="s">
        <v>475</v>
      </c>
      <c r="Q842" s="3" t="s">
        <v>475</v>
      </c>
      <c r="V842" s="149" t="s">
        <v>475</v>
      </c>
      <c r="W842" s="149" t="s">
        <v>475</v>
      </c>
      <c r="X842" s="149" t="s">
        <v>475</v>
      </c>
      <c r="Y842" s="149" t="s">
        <v>475</v>
      </c>
      <c r="AB842" s="152">
        <v>0</v>
      </c>
      <c r="AC842" s="152">
        <v>0</v>
      </c>
      <c r="AD842" s="152">
        <v>0</v>
      </c>
      <c r="AE842" s="152">
        <v>0</v>
      </c>
      <c r="AF842" s="152">
        <v>0</v>
      </c>
      <c r="AK842" s="3" t="s">
        <v>475</v>
      </c>
      <c r="AL842" s="3" t="s">
        <v>475</v>
      </c>
      <c r="AM842" s="3" t="s">
        <v>475</v>
      </c>
    </row>
    <row r="843" spans="1:39" x14ac:dyDescent="0.25">
      <c r="A843" s="3">
        <v>20231231</v>
      </c>
      <c r="B843" s="3" t="s">
        <v>2328</v>
      </c>
      <c r="C843" s="3" t="s">
        <v>2329</v>
      </c>
      <c r="D843" s="149">
        <v>317799.21999999997</v>
      </c>
      <c r="E843" s="3" t="s">
        <v>23</v>
      </c>
      <c r="F843" s="3" t="s">
        <v>500</v>
      </c>
      <c r="G843" s="3" t="s">
        <v>504</v>
      </c>
      <c r="H843" s="3">
        <v>1</v>
      </c>
      <c r="I843" s="3" t="s">
        <v>500</v>
      </c>
      <c r="J843" s="3">
        <v>0</v>
      </c>
      <c r="K843" s="3" t="s">
        <v>24</v>
      </c>
      <c r="L843" s="149" t="s">
        <v>23</v>
      </c>
      <c r="M843" s="3" t="s">
        <v>475</v>
      </c>
      <c r="N843" s="149" t="s">
        <v>475</v>
      </c>
      <c r="O843" s="149" t="s">
        <v>475</v>
      </c>
      <c r="Q843" s="3" t="s">
        <v>475</v>
      </c>
      <c r="V843" s="149" t="s">
        <v>475</v>
      </c>
      <c r="W843" s="149" t="s">
        <v>475</v>
      </c>
      <c r="X843" s="149" t="s">
        <v>475</v>
      </c>
      <c r="Y843" s="149" t="s">
        <v>475</v>
      </c>
      <c r="AB843" s="152">
        <v>0</v>
      </c>
      <c r="AC843" s="152">
        <v>0</v>
      </c>
      <c r="AD843" s="152">
        <v>0</v>
      </c>
      <c r="AE843" s="152">
        <v>0</v>
      </c>
      <c r="AF843" s="152">
        <v>0</v>
      </c>
      <c r="AK843" s="3" t="s">
        <v>475</v>
      </c>
      <c r="AL843" s="3" t="s">
        <v>475</v>
      </c>
      <c r="AM843" s="3" t="s">
        <v>475</v>
      </c>
    </row>
    <row r="844" spans="1:39" x14ac:dyDescent="0.25">
      <c r="A844" s="3">
        <v>20231231</v>
      </c>
      <c r="B844" s="3" t="s">
        <v>2330</v>
      </c>
      <c r="C844" s="3" t="s">
        <v>2331</v>
      </c>
      <c r="D844" s="149">
        <v>126267.8</v>
      </c>
      <c r="E844" s="3" t="s">
        <v>23</v>
      </c>
      <c r="F844" s="3" t="s">
        <v>500</v>
      </c>
      <c r="G844" s="3" t="s">
        <v>474</v>
      </c>
      <c r="H844" s="3">
        <v>0</v>
      </c>
      <c r="I844" s="3" t="s">
        <v>500</v>
      </c>
      <c r="J844" s="3">
        <v>0</v>
      </c>
      <c r="K844" s="3" t="s">
        <v>23</v>
      </c>
      <c r="L844" s="149" t="s">
        <v>23</v>
      </c>
      <c r="M844" s="3" t="s">
        <v>475</v>
      </c>
      <c r="N844" s="149" t="s">
        <v>475</v>
      </c>
      <c r="O844" s="149" t="s">
        <v>475</v>
      </c>
      <c r="Q844" s="3" t="s">
        <v>475</v>
      </c>
      <c r="V844" s="149" t="s">
        <v>475</v>
      </c>
      <c r="W844" s="149" t="s">
        <v>475</v>
      </c>
      <c r="X844" s="149" t="s">
        <v>475</v>
      </c>
      <c r="Y844" s="149" t="s">
        <v>475</v>
      </c>
      <c r="AB844" s="152">
        <v>0</v>
      </c>
      <c r="AC844" s="152">
        <v>0</v>
      </c>
      <c r="AD844" s="152">
        <v>0</v>
      </c>
      <c r="AE844" s="152">
        <v>0</v>
      </c>
      <c r="AF844" s="152">
        <v>0</v>
      </c>
      <c r="AK844" s="3" t="s">
        <v>475</v>
      </c>
      <c r="AL844" s="3" t="s">
        <v>475</v>
      </c>
      <c r="AM844" s="3" t="s">
        <v>475</v>
      </c>
    </row>
    <row r="845" spans="1:39" x14ac:dyDescent="0.25">
      <c r="A845" s="3">
        <v>20231231</v>
      </c>
      <c r="B845" s="3" t="s">
        <v>2332</v>
      </c>
      <c r="C845" s="3" t="s">
        <v>2333</v>
      </c>
      <c r="D845" s="149">
        <v>99356.46</v>
      </c>
      <c r="E845" s="3" t="s">
        <v>23</v>
      </c>
      <c r="F845" s="3" t="s">
        <v>500</v>
      </c>
      <c r="G845" s="3" t="s">
        <v>474</v>
      </c>
      <c r="H845" s="3">
        <v>0</v>
      </c>
      <c r="I845" s="3" t="s">
        <v>500</v>
      </c>
      <c r="J845" s="3">
        <v>0</v>
      </c>
      <c r="K845" s="3" t="s">
        <v>23</v>
      </c>
      <c r="L845" s="149" t="s">
        <v>23</v>
      </c>
      <c r="M845" s="3" t="s">
        <v>475</v>
      </c>
      <c r="N845" s="149" t="s">
        <v>475</v>
      </c>
      <c r="O845" s="149" t="s">
        <v>475</v>
      </c>
      <c r="Q845" s="3" t="s">
        <v>475</v>
      </c>
      <c r="V845" s="149" t="s">
        <v>475</v>
      </c>
      <c r="W845" s="149" t="s">
        <v>475</v>
      </c>
      <c r="X845" s="149" t="s">
        <v>475</v>
      </c>
      <c r="Y845" s="149" t="s">
        <v>475</v>
      </c>
      <c r="AB845" s="152">
        <v>0</v>
      </c>
      <c r="AC845" s="152">
        <v>0</v>
      </c>
      <c r="AD845" s="152">
        <v>0</v>
      </c>
      <c r="AE845" s="152">
        <v>0</v>
      </c>
      <c r="AF845" s="152">
        <v>0</v>
      </c>
      <c r="AK845" s="3" t="s">
        <v>475</v>
      </c>
      <c r="AL845" s="3" t="s">
        <v>475</v>
      </c>
      <c r="AM845" s="3" t="s">
        <v>475</v>
      </c>
    </row>
    <row r="846" spans="1:39" x14ac:dyDescent="0.25">
      <c r="A846" s="3">
        <v>20231231</v>
      </c>
      <c r="B846" s="3" t="s">
        <v>2334</v>
      </c>
      <c r="C846" s="3" t="s">
        <v>2335</v>
      </c>
      <c r="D846" s="149">
        <v>453356.33999999997</v>
      </c>
      <c r="E846" s="3" t="s">
        <v>24</v>
      </c>
      <c r="F846" s="3" t="s">
        <v>473</v>
      </c>
      <c r="G846" s="3" t="s">
        <v>474</v>
      </c>
      <c r="H846" s="3">
        <v>0</v>
      </c>
      <c r="I846" s="3" t="s">
        <v>473</v>
      </c>
      <c r="J846" s="3" t="s">
        <v>473</v>
      </c>
      <c r="K846" s="3" t="s">
        <v>23</v>
      </c>
      <c r="L846" s="149" t="s">
        <v>23</v>
      </c>
      <c r="M846" s="3" t="s">
        <v>475</v>
      </c>
      <c r="N846" s="149" t="s">
        <v>475</v>
      </c>
      <c r="O846" s="149" t="s">
        <v>475</v>
      </c>
      <c r="Q846" s="3" t="s">
        <v>475</v>
      </c>
      <c r="V846" s="149" t="s">
        <v>475</v>
      </c>
      <c r="W846" s="149" t="s">
        <v>475</v>
      </c>
      <c r="X846" s="149" t="s">
        <v>475</v>
      </c>
      <c r="Y846" s="149" t="s">
        <v>475</v>
      </c>
      <c r="AB846" s="152">
        <v>0</v>
      </c>
      <c r="AC846" s="152">
        <v>0</v>
      </c>
      <c r="AD846" s="152">
        <v>0</v>
      </c>
      <c r="AE846" s="152">
        <v>0</v>
      </c>
      <c r="AF846" s="152">
        <v>0</v>
      </c>
      <c r="AK846" s="3" t="s">
        <v>475</v>
      </c>
      <c r="AL846" s="3" t="s">
        <v>475</v>
      </c>
      <c r="AM846" s="3" t="s">
        <v>475</v>
      </c>
    </row>
    <row r="847" spans="1:39" x14ac:dyDescent="0.25">
      <c r="A847" s="3">
        <v>20231231</v>
      </c>
      <c r="B847" s="3" t="s">
        <v>2336</v>
      </c>
      <c r="C847" s="3" t="s">
        <v>2337</v>
      </c>
      <c r="D847" s="149">
        <v>385558.38</v>
      </c>
      <c r="E847" s="3" t="s">
        <v>23</v>
      </c>
      <c r="F847" s="3" t="s">
        <v>500</v>
      </c>
      <c r="G847" s="3" t="s">
        <v>790</v>
      </c>
      <c r="H847" s="3">
        <v>1</v>
      </c>
      <c r="I847" s="3" t="s">
        <v>500</v>
      </c>
      <c r="J847" s="3">
        <v>0</v>
      </c>
      <c r="K847" s="3" t="s">
        <v>24</v>
      </c>
      <c r="L847" s="149" t="s">
        <v>23</v>
      </c>
      <c r="M847" s="3" t="s">
        <v>475</v>
      </c>
      <c r="N847" s="149" t="s">
        <v>475</v>
      </c>
      <c r="O847" s="149" t="s">
        <v>475</v>
      </c>
      <c r="Q847" s="3" t="s">
        <v>475</v>
      </c>
      <c r="V847" s="149" t="s">
        <v>475</v>
      </c>
      <c r="W847" s="149" t="s">
        <v>475</v>
      </c>
      <c r="X847" s="149" t="s">
        <v>475</v>
      </c>
      <c r="Y847" s="149" t="s">
        <v>475</v>
      </c>
      <c r="AB847" s="152">
        <v>0</v>
      </c>
      <c r="AC847" s="152">
        <v>0</v>
      </c>
      <c r="AD847" s="152">
        <v>0</v>
      </c>
      <c r="AE847" s="152">
        <v>0</v>
      </c>
      <c r="AF847" s="152">
        <v>0</v>
      </c>
      <c r="AK847" s="3" t="s">
        <v>475</v>
      </c>
      <c r="AL847" s="3" t="s">
        <v>475</v>
      </c>
      <c r="AM847" s="3" t="s">
        <v>475</v>
      </c>
    </row>
    <row r="848" spans="1:39" x14ac:dyDescent="0.25">
      <c r="A848" s="3">
        <v>20231231</v>
      </c>
      <c r="B848" s="3" t="s">
        <v>2338</v>
      </c>
      <c r="C848" s="3" t="s">
        <v>2339</v>
      </c>
      <c r="D848" s="149">
        <v>406729.33</v>
      </c>
      <c r="E848" s="3" t="s">
        <v>23</v>
      </c>
      <c r="F848" s="3" t="s">
        <v>500</v>
      </c>
      <c r="G848" s="3" t="s">
        <v>504</v>
      </c>
      <c r="H848" s="3">
        <v>1</v>
      </c>
      <c r="I848" s="3" t="s">
        <v>500</v>
      </c>
      <c r="J848" s="3">
        <v>0</v>
      </c>
      <c r="K848" s="3" t="s">
        <v>24</v>
      </c>
      <c r="L848" s="149" t="s">
        <v>23</v>
      </c>
      <c r="M848" s="3" t="s">
        <v>475</v>
      </c>
      <c r="N848" s="149" t="s">
        <v>475</v>
      </c>
      <c r="O848" s="149" t="s">
        <v>475</v>
      </c>
      <c r="Q848" s="3" t="s">
        <v>475</v>
      </c>
      <c r="V848" s="149" t="s">
        <v>475</v>
      </c>
      <c r="W848" s="149" t="s">
        <v>475</v>
      </c>
      <c r="X848" s="149" t="s">
        <v>475</v>
      </c>
      <c r="Y848" s="149" t="s">
        <v>475</v>
      </c>
      <c r="AB848" s="152">
        <v>0</v>
      </c>
      <c r="AC848" s="152">
        <v>0</v>
      </c>
      <c r="AD848" s="152">
        <v>0</v>
      </c>
      <c r="AE848" s="152">
        <v>0</v>
      </c>
      <c r="AF848" s="152">
        <v>0</v>
      </c>
      <c r="AK848" s="3" t="s">
        <v>475</v>
      </c>
      <c r="AL848" s="3" t="s">
        <v>475</v>
      </c>
      <c r="AM848" s="3" t="s">
        <v>475</v>
      </c>
    </row>
    <row r="849" spans="1:39" x14ac:dyDescent="0.25">
      <c r="A849" s="3">
        <v>20231231</v>
      </c>
      <c r="B849" s="3" t="s">
        <v>2340</v>
      </c>
      <c r="C849" s="3" t="s">
        <v>2341</v>
      </c>
      <c r="D849" s="149">
        <v>12856.41</v>
      </c>
      <c r="E849" s="3" t="s">
        <v>24</v>
      </c>
      <c r="F849" s="3" t="s">
        <v>473</v>
      </c>
      <c r="G849" s="3" t="s">
        <v>474</v>
      </c>
      <c r="H849" s="3">
        <v>0</v>
      </c>
      <c r="I849" s="3" t="s">
        <v>473</v>
      </c>
      <c r="J849" s="3" t="s">
        <v>473</v>
      </c>
      <c r="K849" s="3" t="s">
        <v>23</v>
      </c>
      <c r="L849" s="149" t="s">
        <v>23</v>
      </c>
      <c r="M849" s="3" t="s">
        <v>475</v>
      </c>
      <c r="N849" s="149" t="s">
        <v>475</v>
      </c>
      <c r="O849" s="149" t="s">
        <v>475</v>
      </c>
      <c r="Q849" s="3" t="s">
        <v>475</v>
      </c>
      <c r="V849" s="149" t="s">
        <v>475</v>
      </c>
      <c r="W849" s="149" t="s">
        <v>475</v>
      </c>
      <c r="X849" s="149" t="s">
        <v>475</v>
      </c>
      <c r="Y849" s="149" t="s">
        <v>475</v>
      </c>
      <c r="AB849" s="152">
        <v>0</v>
      </c>
      <c r="AC849" s="152">
        <v>0</v>
      </c>
      <c r="AD849" s="152">
        <v>0</v>
      </c>
      <c r="AE849" s="152">
        <v>0</v>
      </c>
      <c r="AF849" s="152">
        <v>0</v>
      </c>
      <c r="AK849" s="3" t="s">
        <v>25</v>
      </c>
      <c r="AL849" s="3" t="s">
        <v>2342</v>
      </c>
      <c r="AM849" s="3" t="s">
        <v>475</v>
      </c>
    </row>
    <row r="850" spans="1:39" x14ac:dyDescent="0.25">
      <c r="A850" s="3">
        <v>20231231</v>
      </c>
      <c r="B850" s="3" t="s">
        <v>2343</v>
      </c>
      <c r="C850" s="3" t="s">
        <v>2344</v>
      </c>
      <c r="D850" s="149">
        <v>3894.94</v>
      </c>
      <c r="E850" s="3" t="s">
        <v>24</v>
      </c>
      <c r="F850" s="3" t="s">
        <v>473</v>
      </c>
      <c r="G850" s="3" t="s">
        <v>474</v>
      </c>
      <c r="H850" s="3">
        <v>0</v>
      </c>
      <c r="I850" s="3" t="s">
        <v>473</v>
      </c>
      <c r="J850" s="3" t="s">
        <v>473</v>
      </c>
      <c r="K850" s="3" t="s">
        <v>23</v>
      </c>
      <c r="L850" s="149" t="s">
        <v>23</v>
      </c>
      <c r="M850" s="3" t="s">
        <v>475</v>
      </c>
      <c r="N850" s="149" t="s">
        <v>475</v>
      </c>
      <c r="O850" s="149" t="s">
        <v>475</v>
      </c>
      <c r="Q850" s="3" t="s">
        <v>475</v>
      </c>
      <c r="V850" s="149" t="s">
        <v>475</v>
      </c>
      <c r="W850" s="149" t="s">
        <v>475</v>
      </c>
      <c r="X850" s="149" t="s">
        <v>475</v>
      </c>
      <c r="Y850" s="149" t="s">
        <v>475</v>
      </c>
      <c r="AB850" s="152">
        <v>0</v>
      </c>
      <c r="AC850" s="152">
        <v>0</v>
      </c>
      <c r="AD850" s="152">
        <v>0</v>
      </c>
      <c r="AE850" s="152">
        <v>0</v>
      </c>
      <c r="AF850" s="152">
        <v>0</v>
      </c>
      <c r="AK850" s="3" t="s">
        <v>475</v>
      </c>
      <c r="AL850" s="3" t="s">
        <v>475</v>
      </c>
      <c r="AM850" s="3" t="s">
        <v>475</v>
      </c>
    </row>
    <row r="851" spans="1:39" x14ac:dyDescent="0.25">
      <c r="A851" s="3">
        <v>20231231</v>
      </c>
      <c r="B851" s="3" t="s">
        <v>2345</v>
      </c>
      <c r="C851" s="3" t="s">
        <v>2346</v>
      </c>
      <c r="D851" s="149">
        <v>678828.22</v>
      </c>
      <c r="E851" s="3" t="s">
        <v>24</v>
      </c>
      <c r="F851" s="3" t="s">
        <v>473</v>
      </c>
      <c r="G851" s="3" t="s">
        <v>474</v>
      </c>
      <c r="H851" s="3">
        <v>0</v>
      </c>
      <c r="I851" s="3" t="s">
        <v>473</v>
      </c>
      <c r="J851" s="3" t="s">
        <v>473</v>
      </c>
      <c r="K851" s="3" t="s">
        <v>23</v>
      </c>
      <c r="L851" s="149" t="s">
        <v>23</v>
      </c>
      <c r="M851" s="3" t="s">
        <v>475</v>
      </c>
      <c r="N851" s="149" t="s">
        <v>475</v>
      </c>
      <c r="O851" s="149" t="s">
        <v>475</v>
      </c>
      <c r="Q851" s="3" t="s">
        <v>475</v>
      </c>
      <c r="V851" s="149" t="s">
        <v>475</v>
      </c>
      <c r="W851" s="149" t="s">
        <v>475</v>
      </c>
      <c r="X851" s="149" t="s">
        <v>475</v>
      </c>
      <c r="Y851" s="149" t="s">
        <v>475</v>
      </c>
      <c r="AB851" s="152">
        <v>0</v>
      </c>
      <c r="AC851" s="152">
        <v>0</v>
      </c>
      <c r="AD851" s="152">
        <v>0</v>
      </c>
      <c r="AE851" s="152">
        <v>0</v>
      </c>
      <c r="AF851" s="152">
        <v>0</v>
      </c>
      <c r="AK851" s="3" t="s">
        <v>475</v>
      </c>
      <c r="AL851" s="3" t="s">
        <v>475</v>
      </c>
      <c r="AM851" s="3" t="s">
        <v>475</v>
      </c>
    </row>
    <row r="852" spans="1:39" x14ac:dyDescent="0.25">
      <c r="A852" s="3">
        <v>20231231</v>
      </c>
      <c r="B852" s="3" t="s">
        <v>2347</v>
      </c>
      <c r="C852" s="3" t="s">
        <v>2348</v>
      </c>
      <c r="D852" s="149">
        <v>1815.83</v>
      </c>
      <c r="E852" s="3" t="s">
        <v>24</v>
      </c>
      <c r="F852" s="3" t="s">
        <v>473</v>
      </c>
      <c r="G852" s="3" t="s">
        <v>474</v>
      </c>
      <c r="H852" s="3">
        <v>0</v>
      </c>
      <c r="I852" s="3" t="s">
        <v>473</v>
      </c>
      <c r="J852" s="3" t="s">
        <v>473</v>
      </c>
      <c r="K852" s="3" t="s">
        <v>23</v>
      </c>
      <c r="L852" s="149" t="s">
        <v>23</v>
      </c>
      <c r="M852" s="3" t="s">
        <v>475</v>
      </c>
      <c r="N852" s="149" t="s">
        <v>475</v>
      </c>
      <c r="O852" s="149" t="s">
        <v>475</v>
      </c>
      <c r="Q852" s="3" t="s">
        <v>475</v>
      </c>
      <c r="V852" s="149" t="s">
        <v>475</v>
      </c>
      <c r="W852" s="149" t="s">
        <v>475</v>
      </c>
      <c r="X852" s="149" t="s">
        <v>475</v>
      </c>
      <c r="Y852" s="149" t="s">
        <v>475</v>
      </c>
      <c r="AB852" s="152">
        <v>0</v>
      </c>
      <c r="AC852" s="152">
        <v>0</v>
      </c>
      <c r="AD852" s="152">
        <v>0</v>
      </c>
      <c r="AE852" s="152">
        <v>0</v>
      </c>
      <c r="AF852" s="152">
        <v>0</v>
      </c>
      <c r="AK852" s="3" t="s">
        <v>475</v>
      </c>
      <c r="AL852" s="3" t="s">
        <v>475</v>
      </c>
      <c r="AM852" s="3" t="s">
        <v>475</v>
      </c>
    </row>
    <row r="853" spans="1:39" x14ac:dyDescent="0.25">
      <c r="A853" s="3">
        <v>20231231</v>
      </c>
      <c r="B853" s="3" t="s">
        <v>2349</v>
      </c>
      <c r="C853" s="3" t="s">
        <v>2350</v>
      </c>
      <c r="D853" s="149">
        <v>4919.54</v>
      </c>
      <c r="E853" s="3" t="s">
        <v>24</v>
      </c>
      <c r="F853" s="3" t="s">
        <v>473</v>
      </c>
      <c r="G853" s="3" t="s">
        <v>474</v>
      </c>
      <c r="H853" s="3">
        <v>0</v>
      </c>
      <c r="I853" s="3" t="s">
        <v>473</v>
      </c>
      <c r="J853" s="3" t="s">
        <v>473</v>
      </c>
      <c r="K853" s="3" t="s">
        <v>23</v>
      </c>
      <c r="L853" s="149" t="s">
        <v>23</v>
      </c>
      <c r="M853" s="3" t="s">
        <v>475</v>
      </c>
      <c r="N853" s="149" t="s">
        <v>475</v>
      </c>
      <c r="O853" s="149" t="s">
        <v>475</v>
      </c>
      <c r="Q853" s="3" t="s">
        <v>475</v>
      </c>
      <c r="V853" s="149" t="s">
        <v>475</v>
      </c>
      <c r="W853" s="149" t="s">
        <v>475</v>
      </c>
      <c r="X853" s="149" t="s">
        <v>475</v>
      </c>
      <c r="Y853" s="149" t="s">
        <v>475</v>
      </c>
      <c r="AB853" s="152">
        <v>0</v>
      </c>
      <c r="AC853" s="152">
        <v>0</v>
      </c>
      <c r="AD853" s="152">
        <v>0</v>
      </c>
      <c r="AE853" s="152">
        <v>0</v>
      </c>
      <c r="AF853" s="152">
        <v>0</v>
      </c>
      <c r="AK853" s="3" t="s">
        <v>475</v>
      </c>
      <c r="AL853" s="3" t="s">
        <v>475</v>
      </c>
      <c r="AM853" s="3" t="s">
        <v>475</v>
      </c>
    </row>
    <row r="854" spans="1:39" x14ac:dyDescent="0.25">
      <c r="A854" s="3">
        <v>20231231</v>
      </c>
      <c r="B854" s="3" t="s">
        <v>2351</v>
      </c>
      <c r="C854" s="3" t="s">
        <v>2352</v>
      </c>
      <c r="D854" s="149">
        <v>43047.43</v>
      </c>
      <c r="E854" s="3" t="s">
        <v>24</v>
      </c>
      <c r="F854" s="3" t="s">
        <v>473</v>
      </c>
      <c r="G854" s="3" t="s">
        <v>474</v>
      </c>
      <c r="H854" s="3">
        <v>0</v>
      </c>
      <c r="I854" s="3" t="s">
        <v>473</v>
      </c>
      <c r="J854" s="3" t="s">
        <v>473</v>
      </c>
      <c r="K854" s="3" t="s">
        <v>23</v>
      </c>
      <c r="L854" s="149" t="s">
        <v>23</v>
      </c>
      <c r="M854" s="3" t="s">
        <v>475</v>
      </c>
      <c r="N854" s="149" t="s">
        <v>475</v>
      </c>
      <c r="O854" s="149" t="s">
        <v>475</v>
      </c>
      <c r="Q854" s="3" t="s">
        <v>475</v>
      </c>
      <c r="V854" s="149" t="s">
        <v>475</v>
      </c>
      <c r="W854" s="149" t="s">
        <v>475</v>
      </c>
      <c r="X854" s="149" t="s">
        <v>475</v>
      </c>
      <c r="Y854" s="149" t="s">
        <v>475</v>
      </c>
      <c r="AB854" s="152">
        <v>0</v>
      </c>
      <c r="AC854" s="152">
        <v>0</v>
      </c>
      <c r="AD854" s="152">
        <v>0</v>
      </c>
      <c r="AE854" s="152">
        <v>0</v>
      </c>
      <c r="AF854" s="152">
        <v>0</v>
      </c>
      <c r="AK854" s="3" t="s">
        <v>475</v>
      </c>
      <c r="AL854" s="3" t="s">
        <v>475</v>
      </c>
      <c r="AM854" s="3" t="s">
        <v>475</v>
      </c>
    </row>
    <row r="855" spans="1:39" x14ac:dyDescent="0.25">
      <c r="A855" s="3">
        <v>20231231</v>
      </c>
      <c r="B855" s="3" t="s">
        <v>2353</v>
      </c>
      <c r="C855" s="3" t="s">
        <v>2354</v>
      </c>
      <c r="D855" s="149">
        <v>11307180.35</v>
      </c>
      <c r="E855" s="3" t="s">
        <v>23</v>
      </c>
      <c r="F855" s="3" t="s">
        <v>500</v>
      </c>
      <c r="G855" s="3" t="s">
        <v>504</v>
      </c>
      <c r="H855" s="3">
        <v>1</v>
      </c>
      <c r="I855" s="3" t="s">
        <v>500</v>
      </c>
      <c r="J855" s="3" t="s">
        <v>506</v>
      </c>
      <c r="K855" s="3" t="s">
        <v>24</v>
      </c>
      <c r="L855" s="149" t="s">
        <v>23</v>
      </c>
      <c r="M855" s="3" t="s">
        <v>475</v>
      </c>
      <c r="N855" s="149" t="s">
        <v>475</v>
      </c>
      <c r="O855" s="149" t="s">
        <v>475</v>
      </c>
      <c r="Q855" s="3" t="s">
        <v>475</v>
      </c>
      <c r="V855" s="149" t="s">
        <v>475</v>
      </c>
      <c r="W855" s="149" t="s">
        <v>475</v>
      </c>
      <c r="X855" s="149" t="s">
        <v>475</v>
      </c>
      <c r="Y855" s="149" t="s">
        <v>475</v>
      </c>
      <c r="AB855" s="152">
        <v>0</v>
      </c>
      <c r="AC855" s="152">
        <v>0</v>
      </c>
      <c r="AD855" s="152">
        <v>0</v>
      </c>
      <c r="AE855" s="152">
        <v>0</v>
      </c>
      <c r="AF855" s="152">
        <v>0</v>
      </c>
      <c r="AK855" s="3" t="s">
        <v>22</v>
      </c>
      <c r="AL855" s="3" t="s">
        <v>1037</v>
      </c>
      <c r="AM855" s="3" t="s">
        <v>475</v>
      </c>
    </row>
    <row r="856" spans="1:39" x14ac:dyDescent="0.25">
      <c r="A856" s="3">
        <v>20231231</v>
      </c>
      <c r="B856" s="3" t="s">
        <v>2355</v>
      </c>
      <c r="C856" s="3" t="s">
        <v>2356</v>
      </c>
      <c r="D856" s="149">
        <v>20682.61</v>
      </c>
      <c r="E856" s="3" t="s">
        <v>23</v>
      </c>
      <c r="F856" s="3" t="s">
        <v>500</v>
      </c>
      <c r="G856" s="3" t="s">
        <v>474</v>
      </c>
      <c r="H856" s="3">
        <v>0</v>
      </c>
      <c r="I856" s="3" t="s">
        <v>500</v>
      </c>
      <c r="J856" s="3">
        <v>0</v>
      </c>
      <c r="K856" s="3" t="s">
        <v>23</v>
      </c>
      <c r="L856" s="149" t="s">
        <v>23</v>
      </c>
      <c r="M856" s="3" t="s">
        <v>475</v>
      </c>
      <c r="N856" s="149" t="s">
        <v>475</v>
      </c>
      <c r="O856" s="149" t="s">
        <v>475</v>
      </c>
      <c r="Q856" s="3" t="s">
        <v>475</v>
      </c>
      <c r="V856" s="149" t="s">
        <v>475</v>
      </c>
      <c r="W856" s="149" t="s">
        <v>475</v>
      </c>
      <c r="X856" s="149" t="s">
        <v>475</v>
      </c>
      <c r="Y856" s="149" t="s">
        <v>475</v>
      </c>
      <c r="AB856" s="152">
        <v>0</v>
      </c>
      <c r="AC856" s="152">
        <v>0</v>
      </c>
      <c r="AD856" s="152">
        <v>0</v>
      </c>
      <c r="AE856" s="152">
        <v>0</v>
      </c>
      <c r="AF856" s="152">
        <v>0</v>
      </c>
      <c r="AK856" s="3" t="s">
        <v>475</v>
      </c>
      <c r="AL856" s="3" t="s">
        <v>475</v>
      </c>
      <c r="AM856" s="3" t="s">
        <v>475</v>
      </c>
    </row>
    <row r="857" spans="1:39" x14ac:dyDescent="0.25">
      <c r="A857" s="3">
        <v>20231231</v>
      </c>
      <c r="B857" s="3" t="s">
        <v>2357</v>
      </c>
      <c r="C857" s="3" t="s">
        <v>2358</v>
      </c>
      <c r="D857" s="149">
        <v>290740.80000000005</v>
      </c>
      <c r="E857" s="3" t="s">
        <v>23</v>
      </c>
      <c r="F857" s="3" t="s">
        <v>500</v>
      </c>
      <c r="G857" s="3" t="s">
        <v>474</v>
      </c>
      <c r="H857" s="3">
        <v>0</v>
      </c>
      <c r="I857" s="3" t="s">
        <v>500</v>
      </c>
      <c r="J857" s="3">
        <v>0</v>
      </c>
      <c r="K857" s="3" t="s">
        <v>23</v>
      </c>
      <c r="L857" s="149" t="s">
        <v>23</v>
      </c>
      <c r="M857" s="3" t="s">
        <v>475</v>
      </c>
      <c r="N857" s="149" t="s">
        <v>475</v>
      </c>
      <c r="O857" s="149" t="s">
        <v>475</v>
      </c>
      <c r="Q857" s="3" t="s">
        <v>475</v>
      </c>
      <c r="V857" s="149" t="s">
        <v>475</v>
      </c>
      <c r="W857" s="149" t="s">
        <v>475</v>
      </c>
      <c r="X857" s="149" t="s">
        <v>475</v>
      </c>
      <c r="Y857" s="149" t="s">
        <v>475</v>
      </c>
      <c r="AB857" s="152">
        <v>0</v>
      </c>
      <c r="AC857" s="152">
        <v>0</v>
      </c>
      <c r="AD857" s="152">
        <v>0</v>
      </c>
      <c r="AE857" s="152">
        <v>0</v>
      </c>
      <c r="AF857" s="152">
        <v>0</v>
      </c>
      <c r="AK857" s="3" t="s">
        <v>475</v>
      </c>
      <c r="AL857" s="3" t="s">
        <v>475</v>
      </c>
      <c r="AM857" s="3" t="s">
        <v>475</v>
      </c>
    </row>
    <row r="858" spans="1:39" x14ac:dyDescent="0.25">
      <c r="A858" s="3">
        <v>20231231</v>
      </c>
      <c r="B858" s="3" t="s">
        <v>2359</v>
      </c>
      <c r="C858" s="3" t="s">
        <v>2360</v>
      </c>
      <c r="D858" s="149">
        <v>2128.9499999999998</v>
      </c>
      <c r="E858" s="3" t="s">
        <v>24</v>
      </c>
      <c r="F858" s="3" t="s">
        <v>473</v>
      </c>
      <c r="G858" s="3" t="s">
        <v>474</v>
      </c>
      <c r="H858" s="3">
        <v>0</v>
      </c>
      <c r="I858" s="3" t="s">
        <v>473</v>
      </c>
      <c r="J858" s="3" t="s">
        <v>473</v>
      </c>
      <c r="K858" s="3" t="s">
        <v>23</v>
      </c>
      <c r="L858" s="149" t="s">
        <v>23</v>
      </c>
      <c r="M858" s="3" t="s">
        <v>475</v>
      </c>
      <c r="N858" s="149" t="s">
        <v>475</v>
      </c>
      <c r="O858" s="149" t="s">
        <v>475</v>
      </c>
      <c r="Q858" s="3" t="s">
        <v>475</v>
      </c>
      <c r="V858" s="149" t="s">
        <v>475</v>
      </c>
      <c r="W858" s="149" t="s">
        <v>475</v>
      </c>
      <c r="X858" s="149" t="s">
        <v>475</v>
      </c>
      <c r="Y858" s="149" t="s">
        <v>475</v>
      </c>
      <c r="AB858" s="152">
        <v>0</v>
      </c>
      <c r="AC858" s="152">
        <v>0</v>
      </c>
      <c r="AD858" s="152">
        <v>0</v>
      </c>
      <c r="AE858" s="152">
        <v>0</v>
      </c>
      <c r="AF858" s="152">
        <v>0</v>
      </c>
      <c r="AK858" s="3" t="s">
        <v>475</v>
      </c>
      <c r="AL858" s="3" t="s">
        <v>475</v>
      </c>
      <c r="AM858" s="3" t="s">
        <v>475</v>
      </c>
    </row>
    <row r="859" spans="1:39" x14ac:dyDescent="0.25">
      <c r="A859" s="3">
        <v>20231231</v>
      </c>
      <c r="B859" s="3" t="s">
        <v>2361</v>
      </c>
      <c r="C859" s="3" t="s">
        <v>2362</v>
      </c>
      <c r="D859" s="149">
        <v>49592.58</v>
      </c>
      <c r="E859" s="3" t="s">
        <v>23</v>
      </c>
      <c r="F859" s="3" t="s">
        <v>500</v>
      </c>
      <c r="G859" s="3" t="s">
        <v>474</v>
      </c>
      <c r="H859" s="3">
        <v>0</v>
      </c>
      <c r="I859" s="3" t="s">
        <v>500</v>
      </c>
      <c r="J859" s="3">
        <v>0</v>
      </c>
      <c r="K859" s="3" t="s">
        <v>23</v>
      </c>
      <c r="L859" s="149" t="s">
        <v>23</v>
      </c>
      <c r="M859" s="3" t="s">
        <v>475</v>
      </c>
      <c r="N859" s="149" t="s">
        <v>475</v>
      </c>
      <c r="O859" s="149" t="s">
        <v>475</v>
      </c>
      <c r="Q859" s="3" t="s">
        <v>475</v>
      </c>
      <c r="V859" s="149" t="s">
        <v>475</v>
      </c>
      <c r="W859" s="149" t="s">
        <v>475</v>
      </c>
      <c r="X859" s="149" t="s">
        <v>475</v>
      </c>
      <c r="Y859" s="149" t="s">
        <v>475</v>
      </c>
      <c r="AB859" s="152">
        <v>0</v>
      </c>
      <c r="AC859" s="152">
        <v>0</v>
      </c>
      <c r="AD859" s="152">
        <v>0</v>
      </c>
      <c r="AE859" s="152">
        <v>0</v>
      </c>
      <c r="AF859" s="152">
        <v>0</v>
      </c>
      <c r="AK859" s="3" t="s">
        <v>475</v>
      </c>
      <c r="AL859" s="3" t="s">
        <v>475</v>
      </c>
      <c r="AM859" s="3" t="s">
        <v>475</v>
      </c>
    </row>
    <row r="860" spans="1:39" x14ac:dyDescent="0.25">
      <c r="A860" s="3">
        <v>20231231</v>
      </c>
      <c r="B860" s="3" t="s">
        <v>2363</v>
      </c>
      <c r="C860" s="3" t="s">
        <v>2364</v>
      </c>
      <c r="D860" s="149">
        <v>279076.37</v>
      </c>
      <c r="E860" s="3" t="s">
        <v>24</v>
      </c>
      <c r="F860" s="3" t="s">
        <v>473</v>
      </c>
      <c r="G860" s="3" t="s">
        <v>474</v>
      </c>
      <c r="H860" s="3">
        <v>0</v>
      </c>
      <c r="I860" s="3" t="s">
        <v>473</v>
      </c>
      <c r="J860" s="3" t="s">
        <v>473</v>
      </c>
      <c r="K860" s="3" t="s">
        <v>23</v>
      </c>
      <c r="L860" s="149" t="s">
        <v>23</v>
      </c>
      <c r="M860" s="3" t="s">
        <v>475</v>
      </c>
      <c r="N860" s="149" t="s">
        <v>475</v>
      </c>
      <c r="O860" s="149" t="s">
        <v>475</v>
      </c>
      <c r="Q860" s="3" t="s">
        <v>475</v>
      </c>
      <c r="V860" s="149" t="s">
        <v>475</v>
      </c>
      <c r="W860" s="149" t="s">
        <v>475</v>
      </c>
      <c r="X860" s="149" t="s">
        <v>475</v>
      </c>
      <c r="Y860" s="149" t="s">
        <v>475</v>
      </c>
      <c r="AB860" s="152">
        <v>0</v>
      </c>
      <c r="AC860" s="152">
        <v>0</v>
      </c>
      <c r="AD860" s="152">
        <v>0</v>
      </c>
      <c r="AE860" s="152">
        <v>0</v>
      </c>
      <c r="AF860" s="152">
        <v>0</v>
      </c>
      <c r="AK860" s="3" t="s">
        <v>475</v>
      </c>
      <c r="AL860" s="3" t="s">
        <v>475</v>
      </c>
      <c r="AM860" s="3" t="s">
        <v>475</v>
      </c>
    </row>
    <row r="861" spans="1:39" x14ac:dyDescent="0.25">
      <c r="A861" s="3">
        <v>20231231</v>
      </c>
      <c r="B861" s="3" t="s">
        <v>2365</v>
      </c>
      <c r="C861" s="3" t="s">
        <v>2366</v>
      </c>
      <c r="D861" s="149">
        <v>844837.73</v>
      </c>
      <c r="E861" s="3" t="s">
        <v>24</v>
      </c>
      <c r="F861" s="3" t="s">
        <v>473</v>
      </c>
      <c r="G861" s="3" t="s">
        <v>474</v>
      </c>
      <c r="H861" s="3">
        <v>0</v>
      </c>
      <c r="I861" s="3" t="s">
        <v>473</v>
      </c>
      <c r="J861" s="3" t="s">
        <v>473</v>
      </c>
      <c r="K861" s="3" t="s">
        <v>23</v>
      </c>
      <c r="L861" s="149" t="s">
        <v>23</v>
      </c>
      <c r="M861" s="3" t="s">
        <v>475</v>
      </c>
      <c r="N861" s="149" t="s">
        <v>475</v>
      </c>
      <c r="O861" s="149" t="s">
        <v>475</v>
      </c>
      <c r="Q861" s="3" t="s">
        <v>475</v>
      </c>
      <c r="V861" s="149" t="s">
        <v>475</v>
      </c>
      <c r="W861" s="149" t="s">
        <v>475</v>
      </c>
      <c r="X861" s="149" t="s">
        <v>475</v>
      </c>
      <c r="Y861" s="149" t="s">
        <v>475</v>
      </c>
      <c r="AB861" s="152">
        <v>0</v>
      </c>
      <c r="AC861" s="152">
        <v>0</v>
      </c>
      <c r="AD861" s="152">
        <v>0</v>
      </c>
      <c r="AE861" s="152">
        <v>0</v>
      </c>
      <c r="AF861" s="152">
        <v>0</v>
      </c>
      <c r="AK861" s="3" t="s">
        <v>475</v>
      </c>
      <c r="AL861" s="3" t="s">
        <v>475</v>
      </c>
      <c r="AM861" s="3" t="s">
        <v>475</v>
      </c>
    </row>
    <row r="862" spans="1:39" x14ac:dyDescent="0.25">
      <c r="A862" s="3">
        <v>20231231</v>
      </c>
      <c r="B862" s="3" t="s">
        <v>2367</v>
      </c>
      <c r="C862" s="3" t="s">
        <v>2368</v>
      </c>
      <c r="D862" s="149">
        <v>1304389.71</v>
      </c>
      <c r="E862" s="3" t="s">
        <v>23</v>
      </c>
      <c r="F862" s="3" t="s">
        <v>500</v>
      </c>
      <c r="G862" s="3" t="s">
        <v>474</v>
      </c>
      <c r="H862" s="3">
        <v>0</v>
      </c>
      <c r="I862" s="3" t="s">
        <v>500</v>
      </c>
      <c r="J862" s="3">
        <v>0</v>
      </c>
      <c r="K862" s="3" t="s">
        <v>23</v>
      </c>
      <c r="L862" s="149" t="s">
        <v>23</v>
      </c>
      <c r="M862" s="3" t="s">
        <v>475</v>
      </c>
      <c r="N862" s="149" t="s">
        <v>475</v>
      </c>
      <c r="O862" s="149" t="s">
        <v>475</v>
      </c>
      <c r="Q862" s="3" t="s">
        <v>475</v>
      </c>
      <c r="V862" s="149" t="s">
        <v>475</v>
      </c>
      <c r="W862" s="149" t="s">
        <v>475</v>
      </c>
      <c r="X862" s="149" t="s">
        <v>475</v>
      </c>
      <c r="Y862" s="149" t="s">
        <v>475</v>
      </c>
      <c r="AB862" s="152">
        <v>0</v>
      </c>
      <c r="AC862" s="152">
        <v>0</v>
      </c>
      <c r="AD862" s="152">
        <v>0</v>
      </c>
      <c r="AE862" s="152">
        <v>0</v>
      </c>
      <c r="AF862" s="152">
        <v>0</v>
      </c>
      <c r="AK862" s="3" t="s">
        <v>475</v>
      </c>
      <c r="AL862" s="3" t="s">
        <v>475</v>
      </c>
      <c r="AM862" s="3" t="s">
        <v>475</v>
      </c>
    </row>
    <row r="863" spans="1:39" x14ac:dyDescent="0.25">
      <c r="A863" s="3">
        <v>20231231</v>
      </c>
      <c r="B863" s="3" t="s">
        <v>2369</v>
      </c>
      <c r="C863" s="3" t="s">
        <v>2370</v>
      </c>
      <c r="D863" s="149">
        <v>239303.8</v>
      </c>
      <c r="E863" s="3" t="s">
        <v>23</v>
      </c>
      <c r="F863" s="3" t="s">
        <v>500</v>
      </c>
      <c r="G863" s="3" t="s">
        <v>474</v>
      </c>
      <c r="H863" s="3">
        <v>0</v>
      </c>
      <c r="I863" s="3" t="s">
        <v>500</v>
      </c>
      <c r="J863" s="3" t="s">
        <v>483</v>
      </c>
      <c r="K863" s="3" t="s">
        <v>23</v>
      </c>
      <c r="L863" s="149" t="s">
        <v>23</v>
      </c>
      <c r="M863" s="3" t="s">
        <v>475</v>
      </c>
      <c r="N863" s="149" t="s">
        <v>475</v>
      </c>
      <c r="O863" s="149" t="s">
        <v>475</v>
      </c>
      <c r="Q863" s="3" t="s">
        <v>475</v>
      </c>
      <c r="V863" s="149" t="s">
        <v>475</v>
      </c>
      <c r="W863" s="149" t="s">
        <v>475</v>
      </c>
      <c r="X863" s="149" t="s">
        <v>475</v>
      </c>
      <c r="Y863" s="149" t="s">
        <v>475</v>
      </c>
      <c r="AB863" s="152">
        <v>0</v>
      </c>
      <c r="AC863" s="152">
        <v>0</v>
      </c>
      <c r="AD863" s="152">
        <v>0</v>
      </c>
      <c r="AE863" s="152">
        <v>0</v>
      </c>
      <c r="AF863" s="152">
        <v>0</v>
      </c>
      <c r="AK863" s="3" t="s">
        <v>25</v>
      </c>
      <c r="AL863" s="3" t="s">
        <v>2371</v>
      </c>
      <c r="AM863" s="3" t="s">
        <v>475</v>
      </c>
    </row>
    <row r="864" spans="1:39" x14ac:dyDescent="0.25">
      <c r="A864" s="3">
        <v>20231231</v>
      </c>
      <c r="B864" s="3" t="s">
        <v>2372</v>
      </c>
      <c r="C864" s="3" t="s">
        <v>2373</v>
      </c>
      <c r="D864" s="149">
        <v>801218.9</v>
      </c>
      <c r="E864" s="3" t="s">
        <v>23</v>
      </c>
      <c r="F864" s="3" t="s">
        <v>500</v>
      </c>
      <c r="G864" s="3" t="s">
        <v>474</v>
      </c>
      <c r="H864" s="3">
        <v>0</v>
      </c>
      <c r="I864" s="3" t="s">
        <v>500</v>
      </c>
      <c r="J864" s="3">
        <v>0</v>
      </c>
      <c r="K864" s="3" t="s">
        <v>23</v>
      </c>
      <c r="L864" s="149" t="s">
        <v>23</v>
      </c>
      <c r="M864" s="3" t="s">
        <v>475</v>
      </c>
      <c r="N864" s="149" t="s">
        <v>475</v>
      </c>
      <c r="O864" s="149" t="s">
        <v>475</v>
      </c>
      <c r="Q864" s="3" t="s">
        <v>475</v>
      </c>
      <c r="V864" s="149" t="s">
        <v>475</v>
      </c>
      <c r="W864" s="149" t="s">
        <v>475</v>
      </c>
      <c r="X864" s="149" t="s">
        <v>475</v>
      </c>
      <c r="Y864" s="149" t="s">
        <v>475</v>
      </c>
      <c r="AB864" s="152">
        <v>0</v>
      </c>
      <c r="AC864" s="152">
        <v>0</v>
      </c>
      <c r="AD864" s="152">
        <v>0</v>
      </c>
      <c r="AE864" s="152">
        <v>0</v>
      </c>
      <c r="AF864" s="152">
        <v>0</v>
      </c>
      <c r="AK864" s="3" t="s">
        <v>475</v>
      </c>
      <c r="AL864" s="3" t="s">
        <v>475</v>
      </c>
      <c r="AM864" s="3" t="s">
        <v>475</v>
      </c>
    </row>
    <row r="865" spans="1:39" x14ac:dyDescent="0.25">
      <c r="A865" s="3">
        <v>20231231</v>
      </c>
      <c r="B865" s="3" t="s">
        <v>2374</v>
      </c>
      <c r="C865" s="3" t="s">
        <v>2375</v>
      </c>
      <c r="D865" s="149">
        <v>296572.43</v>
      </c>
      <c r="E865" s="3" t="s">
        <v>24</v>
      </c>
      <c r="F865" s="3" t="s">
        <v>473</v>
      </c>
      <c r="G865" s="3" t="s">
        <v>474</v>
      </c>
      <c r="H865" s="3">
        <v>0</v>
      </c>
      <c r="I865" s="3" t="s">
        <v>473</v>
      </c>
      <c r="J865" s="3" t="s">
        <v>473</v>
      </c>
      <c r="K865" s="3" t="s">
        <v>23</v>
      </c>
      <c r="L865" s="149" t="s">
        <v>23</v>
      </c>
      <c r="M865" s="3" t="s">
        <v>475</v>
      </c>
      <c r="N865" s="149" t="s">
        <v>475</v>
      </c>
      <c r="O865" s="149" t="s">
        <v>475</v>
      </c>
      <c r="Q865" s="3" t="s">
        <v>475</v>
      </c>
      <c r="V865" s="149" t="s">
        <v>475</v>
      </c>
      <c r="W865" s="149" t="s">
        <v>475</v>
      </c>
      <c r="X865" s="149" t="s">
        <v>475</v>
      </c>
      <c r="Y865" s="149" t="s">
        <v>475</v>
      </c>
      <c r="AB865" s="152">
        <v>0</v>
      </c>
      <c r="AC865" s="152">
        <v>0</v>
      </c>
      <c r="AD865" s="152">
        <v>0</v>
      </c>
      <c r="AE865" s="152">
        <v>0</v>
      </c>
      <c r="AF865" s="152">
        <v>0</v>
      </c>
      <c r="AK865" s="3" t="s">
        <v>475</v>
      </c>
      <c r="AL865" s="3" t="s">
        <v>475</v>
      </c>
      <c r="AM865" s="3" t="s">
        <v>475</v>
      </c>
    </row>
    <row r="866" spans="1:39" x14ac:dyDescent="0.25">
      <c r="A866" s="3">
        <v>20231231</v>
      </c>
      <c r="B866" s="3" t="s">
        <v>2376</v>
      </c>
      <c r="C866" s="3" t="s">
        <v>2377</v>
      </c>
      <c r="D866" s="149">
        <v>421480.92</v>
      </c>
      <c r="E866" s="3" t="s">
        <v>23</v>
      </c>
      <c r="F866" s="3" t="s">
        <v>500</v>
      </c>
      <c r="G866" s="3" t="s">
        <v>474</v>
      </c>
      <c r="H866" s="3">
        <v>0</v>
      </c>
      <c r="I866" s="3" t="s">
        <v>500</v>
      </c>
      <c r="J866" s="3" t="s">
        <v>506</v>
      </c>
      <c r="K866" s="3" t="s">
        <v>23</v>
      </c>
      <c r="L866" s="149" t="s">
        <v>23</v>
      </c>
      <c r="M866" s="3" t="s">
        <v>475</v>
      </c>
      <c r="N866" s="149" t="s">
        <v>475</v>
      </c>
      <c r="O866" s="149" t="s">
        <v>475</v>
      </c>
      <c r="Q866" s="3" t="s">
        <v>475</v>
      </c>
      <c r="V866" s="149" t="s">
        <v>475</v>
      </c>
      <c r="W866" s="149" t="s">
        <v>475</v>
      </c>
      <c r="X866" s="149" t="s">
        <v>475</v>
      </c>
      <c r="Y866" s="149" t="s">
        <v>475</v>
      </c>
      <c r="AB866" s="152">
        <v>0</v>
      </c>
      <c r="AC866" s="152">
        <v>0</v>
      </c>
      <c r="AD866" s="152">
        <v>0</v>
      </c>
      <c r="AE866" s="152">
        <v>0</v>
      </c>
      <c r="AF866" s="152">
        <v>0</v>
      </c>
      <c r="AK866" s="3" t="s">
        <v>22</v>
      </c>
      <c r="AL866" s="3" t="s">
        <v>2378</v>
      </c>
      <c r="AM866" s="3" t="s">
        <v>475</v>
      </c>
    </row>
    <row r="867" spans="1:39" x14ac:dyDescent="0.25">
      <c r="A867" s="3">
        <v>20231231</v>
      </c>
      <c r="B867" s="3" t="s">
        <v>2379</v>
      </c>
      <c r="C867" s="3" t="s">
        <v>2380</v>
      </c>
      <c r="D867" s="149">
        <v>8979618.620000001</v>
      </c>
      <c r="E867" s="3" t="s">
        <v>23</v>
      </c>
      <c r="F867" s="3" t="s">
        <v>500</v>
      </c>
      <c r="G867" s="3" t="s">
        <v>474</v>
      </c>
      <c r="H867" s="3">
        <v>0</v>
      </c>
      <c r="I867" s="3" t="s">
        <v>500</v>
      </c>
      <c r="J867" s="3" t="s">
        <v>506</v>
      </c>
      <c r="K867" s="3" t="s">
        <v>23</v>
      </c>
      <c r="L867" s="149" t="s">
        <v>23</v>
      </c>
      <c r="M867" s="3" t="s">
        <v>475</v>
      </c>
      <c r="N867" s="149" t="s">
        <v>475</v>
      </c>
      <c r="O867" s="149" t="s">
        <v>475</v>
      </c>
      <c r="Q867" s="3" t="s">
        <v>475</v>
      </c>
      <c r="V867" s="149" t="s">
        <v>475</v>
      </c>
      <c r="W867" s="149" t="s">
        <v>475</v>
      </c>
      <c r="X867" s="149" t="s">
        <v>475</v>
      </c>
      <c r="Y867" s="149" t="s">
        <v>475</v>
      </c>
      <c r="AB867" s="152">
        <v>0</v>
      </c>
      <c r="AC867" s="152">
        <v>0</v>
      </c>
      <c r="AD867" s="152">
        <v>0</v>
      </c>
      <c r="AE867" s="152">
        <v>0</v>
      </c>
      <c r="AF867" s="152">
        <v>0</v>
      </c>
      <c r="AK867" s="3" t="s">
        <v>22</v>
      </c>
      <c r="AL867" s="3" t="s">
        <v>543</v>
      </c>
    </row>
    <row r="868" spans="1:39" x14ac:dyDescent="0.25">
      <c r="A868" s="3">
        <v>20231231</v>
      </c>
      <c r="B868" s="3" t="s">
        <v>2381</v>
      </c>
      <c r="C868" s="3" t="s">
        <v>2382</v>
      </c>
      <c r="D868" s="149">
        <v>38621.939999999995</v>
      </c>
      <c r="E868" s="3" t="s">
        <v>24</v>
      </c>
      <c r="F868" s="3" t="s">
        <v>473</v>
      </c>
      <c r="G868" s="3" t="s">
        <v>474</v>
      </c>
      <c r="H868" s="3">
        <v>0</v>
      </c>
      <c r="I868" s="3" t="s">
        <v>473</v>
      </c>
      <c r="J868" s="3" t="s">
        <v>473</v>
      </c>
      <c r="K868" s="3" t="s">
        <v>23</v>
      </c>
      <c r="L868" s="149" t="s">
        <v>23</v>
      </c>
      <c r="M868" s="3" t="s">
        <v>475</v>
      </c>
      <c r="N868" s="149" t="s">
        <v>475</v>
      </c>
      <c r="O868" s="149" t="s">
        <v>475</v>
      </c>
      <c r="Q868" s="3" t="s">
        <v>475</v>
      </c>
      <c r="V868" s="149" t="s">
        <v>475</v>
      </c>
      <c r="W868" s="149" t="s">
        <v>475</v>
      </c>
      <c r="X868" s="149" t="s">
        <v>475</v>
      </c>
      <c r="Y868" s="149" t="s">
        <v>475</v>
      </c>
      <c r="AB868" s="152">
        <v>0</v>
      </c>
      <c r="AC868" s="152">
        <v>0</v>
      </c>
      <c r="AD868" s="152">
        <v>0</v>
      </c>
      <c r="AE868" s="152">
        <v>0</v>
      </c>
      <c r="AF868" s="152">
        <v>0</v>
      </c>
      <c r="AK868" s="3" t="s">
        <v>475</v>
      </c>
      <c r="AL868" s="3" t="s">
        <v>475</v>
      </c>
      <c r="AM868" s="3" t="s">
        <v>475</v>
      </c>
    </row>
    <row r="869" spans="1:39" x14ac:dyDescent="0.25">
      <c r="A869" s="3">
        <v>20231231</v>
      </c>
      <c r="B869" s="3" t="s">
        <v>2383</v>
      </c>
      <c r="C869" s="3" t="s">
        <v>2384</v>
      </c>
      <c r="D869" s="149">
        <v>975066.61999999988</v>
      </c>
      <c r="E869" s="3" t="s">
        <v>23</v>
      </c>
      <c r="F869" s="3" t="s">
        <v>500</v>
      </c>
      <c r="G869" s="3" t="s">
        <v>504</v>
      </c>
      <c r="H869" s="3">
        <v>1</v>
      </c>
      <c r="I869" s="3" t="s">
        <v>500</v>
      </c>
      <c r="J869" s="3">
        <v>0</v>
      </c>
      <c r="K869" s="3" t="s">
        <v>24</v>
      </c>
      <c r="L869" s="149" t="s">
        <v>23</v>
      </c>
      <c r="M869" s="3" t="s">
        <v>475</v>
      </c>
      <c r="N869" s="149" t="s">
        <v>475</v>
      </c>
      <c r="O869" s="149" t="s">
        <v>475</v>
      </c>
      <c r="Q869" s="3" t="s">
        <v>475</v>
      </c>
      <c r="V869" s="149" t="s">
        <v>475</v>
      </c>
      <c r="W869" s="149" t="s">
        <v>475</v>
      </c>
      <c r="X869" s="149" t="s">
        <v>475</v>
      </c>
      <c r="Y869" s="149" t="s">
        <v>475</v>
      </c>
      <c r="AB869" s="152">
        <v>0</v>
      </c>
      <c r="AC869" s="152">
        <v>0</v>
      </c>
      <c r="AD869" s="152">
        <v>0</v>
      </c>
      <c r="AE869" s="152">
        <v>0</v>
      </c>
      <c r="AF869" s="152">
        <v>0</v>
      </c>
      <c r="AK869" s="3" t="s">
        <v>475</v>
      </c>
      <c r="AL869" s="3" t="s">
        <v>475</v>
      </c>
      <c r="AM869" s="3" t="s">
        <v>475</v>
      </c>
    </row>
    <row r="870" spans="1:39" x14ac:dyDescent="0.25">
      <c r="A870" s="3">
        <v>20231231</v>
      </c>
      <c r="B870" s="3" t="s">
        <v>2385</v>
      </c>
      <c r="C870" s="3" t="s">
        <v>2386</v>
      </c>
      <c r="D870" s="149">
        <v>987731.78</v>
      </c>
      <c r="E870" s="3" t="s">
        <v>24</v>
      </c>
      <c r="F870" s="3" t="s">
        <v>473</v>
      </c>
      <c r="G870" s="3" t="s">
        <v>474</v>
      </c>
      <c r="H870" s="3">
        <v>0</v>
      </c>
      <c r="I870" s="3" t="s">
        <v>473</v>
      </c>
      <c r="J870" s="3" t="s">
        <v>473</v>
      </c>
      <c r="K870" s="3" t="s">
        <v>23</v>
      </c>
      <c r="L870" s="149" t="s">
        <v>23</v>
      </c>
      <c r="M870" s="3" t="s">
        <v>475</v>
      </c>
      <c r="N870" s="149" t="s">
        <v>475</v>
      </c>
      <c r="O870" s="149" t="s">
        <v>475</v>
      </c>
      <c r="Q870" s="3" t="s">
        <v>475</v>
      </c>
      <c r="V870" s="149" t="s">
        <v>475</v>
      </c>
      <c r="W870" s="149" t="s">
        <v>475</v>
      </c>
      <c r="X870" s="149" t="s">
        <v>475</v>
      </c>
      <c r="Y870" s="149" t="s">
        <v>475</v>
      </c>
      <c r="AB870" s="152">
        <v>0</v>
      </c>
      <c r="AC870" s="152">
        <v>0</v>
      </c>
      <c r="AD870" s="152">
        <v>0</v>
      </c>
      <c r="AE870" s="152">
        <v>0</v>
      </c>
      <c r="AF870" s="152">
        <v>0</v>
      </c>
      <c r="AK870" s="3" t="s">
        <v>475</v>
      </c>
      <c r="AL870" s="3" t="s">
        <v>475</v>
      </c>
      <c r="AM870" s="3" t="s">
        <v>475</v>
      </c>
    </row>
    <row r="871" spans="1:39" x14ac:dyDescent="0.25">
      <c r="A871" s="3">
        <v>20231231</v>
      </c>
      <c r="B871" s="3" t="s">
        <v>2387</v>
      </c>
      <c r="C871" s="3" t="s">
        <v>2388</v>
      </c>
      <c r="D871" s="149">
        <v>278842.83999999997</v>
      </c>
      <c r="E871" s="3" t="s">
        <v>24</v>
      </c>
      <c r="F871" s="3" t="s">
        <v>473</v>
      </c>
      <c r="G871" s="3" t="s">
        <v>474</v>
      </c>
      <c r="H871" s="3">
        <v>0</v>
      </c>
      <c r="I871" s="3" t="s">
        <v>473</v>
      </c>
      <c r="J871" s="3" t="s">
        <v>473</v>
      </c>
      <c r="K871" s="3" t="s">
        <v>23</v>
      </c>
      <c r="L871" s="149" t="s">
        <v>23</v>
      </c>
      <c r="M871" s="3" t="s">
        <v>475</v>
      </c>
      <c r="N871" s="149" t="s">
        <v>475</v>
      </c>
      <c r="O871" s="149" t="s">
        <v>475</v>
      </c>
      <c r="Q871" s="3" t="s">
        <v>475</v>
      </c>
      <c r="V871" s="149" t="s">
        <v>475</v>
      </c>
      <c r="W871" s="149" t="s">
        <v>475</v>
      </c>
      <c r="X871" s="149" t="s">
        <v>475</v>
      </c>
      <c r="Y871" s="149" t="s">
        <v>475</v>
      </c>
      <c r="AB871" s="152">
        <v>0</v>
      </c>
      <c r="AC871" s="152">
        <v>0</v>
      </c>
      <c r="AD871" s="152">
        <v>0</v>
      </c>
      <c r="AE871" s="152">
        <v>0</v>
      </c>
      <c r="AF871" s="152">
        <v>0</v>
      </c>
      <c r="AK871" s="3" t="s">
        <v>475</v>
      </c>
      <c r="AL871" s="3" t="s">
        <v>475</v>
      </c>
      <c r="AM871" s="3" t="s">
        <v>475</v>
      </c>
    </row>
    <row r="872" spans="1:39" x14ac:dyDescent="0.25">
      <c r="A872" s="3">
        <v>20231231</v>
      </c>
      <c r="B872" s="3" t="s">
        <v>2389</v>
      </c>
      <c r="C872" s="3" t="s">
        <v>2390</v>
      </c>
      <c r="D872" s="149">
        <v>101680.9</v>
      </c>
      <c r="E872" s="3" t="s">
        <v>23</v>
      </c>
      <c r="F872" s="3" t="s">
        <v>500</v>
      </c>
      <c r="G872" s="3" t="s">
        <v>790</v>
      </c>
      <c r="H872" s="3">
        <v>1</v>
      </c>
      <c r="I872" s="3" t="s">
        <v>500</v>
      </c>
      <c r="J872" s="3">
        <v>0</v>
      </c>
      <c r="K872" s="3" t="s">
        <v>24</v>
      </c>
      <c r="L872" s="149" t="s">
        <v>23</v>
      </c>
      <c r="M872" s="3" t="s">
        <v>475</v>
      </c>
      <c r="N872" s="149" t="s">
        <v>475</v>
      </c>
      <c r="O872" s="149" t="s">
        <v>475</v>
      </c>
      <c r="Q872" s="3" t="s">
        <v>475</v>
      </c>
      <c r="V872" s="149" t="s">
        <v>475</v>
      </c>
      <c r="W872" s="149" t="s">
        <v>475</v>
      </c>
      <c r="X872" s="149" t="s">
        <v>475</v>
      </c>
      <c r="Y872" s="149" t="s">
        <v>475</v>
      </c>
      <c r="AB872" s="152">
        <v>0</v>
      </c>
      <c r="AC872" s="152">
        <v>0</v>
      </c>
      <c r="AD872" s="152">
        <v>0</v>
      </c>
      <c r="AE872" s="152">
        <v>0</v>
      </c>
      <c r="AF872" s="152">
        <v>0</v>
      </c>
      <c r="AK872" s="3" t="s">
        <v>475</v>
      </c>
      <c r="AL872" s="3" t="s">
        <v>475</v>
      </c>
      <c r="AM872" s="3" t="s">
        <v>475</v>
      </c>
    </row>
    <row r="873" spans="1:39" x14ac:dyDescent="0.25">
      <c r="A873" s="3">
        <v>20231231</v>
      </c>
      <c r="B873" s="3" t="s">
        <v>2391</v>
      </c>
      <c r="C873" s="3" t="s">
        <v>2392</v>
      </c>
      <c r="D873" s="149">
        <v>1720663.17</v>
      </c>
      <c r="E873" s="3" t="s">
        <v>23</v>
      </c>
      <c r="F873" s="3" t="s">
        <v>500</v>
      </c>
      <c r="G873" s="3" t="s">
        <v>504</v>
      </c>
      <c r="H873" s="3">
        <v>1</v>
      </c>
      <c r="I873" s="3" t="s">
        <v>500</v>
      </c>
      <c r="J873" s="3">
        <v>0</v>
      </c>
      <c r="K873" s="3" t="s">
        <v>24</v>
      </c>
      <c r="L873" s="149" t="s">
        <v>23</v>
      </c>
      <c r="M873" s="3" t="s">
        <v>475</v>
      </c>
      <c r="N873" s="149" t="s">
        <v>475</v>
      </c>
      <c r="O873" s="149" t="s">
        <v>475</v>
      </c>
      <c r="Q873" s="3" t="s">
        <v>475</v>
      </c>
      <c r="V873" s="149" t="s">
        <v>475</v>
      </c>
      <c r="W873" s="149" t="s">
        <v>475</v>
      </c>
      <c r="X873" s="149" t="s">
        <v>475</v>
      </c>
      <c r="Y873" s="149" t="s">
        <v>475</v>
      </c>
      <c r="AB873" s="152">
        <v>0</v>
      </c>
      <c r="AC873" s="152">
        <v>0</v>
      </c>
      <c r="AD873" s="152">
        <v>0</v>
      </c>
      <c r="AE873" s="152">
        <v>0</v>
      </c>
      <c r="AF873" s="152">
        <v>0</v>
      </c>
      <c r="AK873" s="3" t="s">
        <v>475</v>
      </c>
      <c r="AL873" s="3" t="s">
        <v>475</v>
      </c>
      <c r="AM873" s="3" t="s">
        <v>475</v>
      </c>
    </row>
    <row r="874" spans="1:39" x14ac:dyDescent="0.25">
      <c r="A874" s="3">
        <v>20231231</v>
      </c>
      <c r="B874" s="3" t="s">
        <v>2393</v>
      </c>
      <c r="C874" s="3" t="s">
        <v>2394</v>
      </c>
      <c r="D874" s="149">
        <v>155482.44</v>
      </c>
      <c r="E874" s="3" t="s">
        <v>23</v>
      </c>
      <c r="F874" s="3" t="s">
        <v>500</v>
      </c>
      <c r="G874" s="3" t="s">
        <v>474</v>
      </c>
      <c r="H874" s="3">
        <v>0</v>
      </c>
      <c r="I874" s="3" t="s">
        <v>500</v>
      </c>
      <c r="J874" s="3">
        <v>0</v>
      </c>
      <c r="K874" s="3" t="s">
        <v>23</v>
      </c>
      <c r="L874" s="149" t="s">
        <v>23</v>
      </c>
      <c r="M874" s="3" t="s">
        <v>475</v>
      </c>
      <c r="N874" s="149" t="s">
        <v>475</v>
      </c>
      <c r="O874" s="149" t="s">
        <v>475</v>
      </c>
      <c r="Q874" s="3" t="s">
        <v>475</v>
      </c>
      <c r="V874" s="149" t="s">
        <v>475</v>
      </c>
      <c r="W874" s="149" t="s">
        <v>475</v>
      </c>
      <c r="X874" s="149" t="s">
        <v>475</v>
      </c>
      <c r="Y874" s="149" t="s">
        <v>475</v>
      </c>
      <c r="AB874" s="152">
        <v>0</v>
      </c>
      <c r="AC874" s="152">
        <v>0</v>
      </c>
      <c r="AD874" s="152">
        <v>0</v>
      </c>
      <c r="AE874" s="152">
        <v>0</v>
      </c>
      <c r="AF874" s="152">
        <v>0</v>
      </c>
      <c r="AK874" s="3" t="s">
        <v>475</v>
      </c>
      <c r="AL874" s="3" t="s">
        <v>475</v>
      </c>
      <c r="AM874" s="3" t="s">
        <v>475</v>
      </c>
    </row>
    <row r="875" spans="1:39" x14ac:dyDescent="0.25">
      <c r="A875" s="3">
        <v>20231231</v>
      </c>
      <c r="B875" s="3" t="s">
        <v>2395</v>
      </c>
      <c r="C875" s="3" t="s">
        <v>2396</v>
      </c>
      <c r="D875" s="149">
        <v>1303038.75</v>
      </c>
      <c r="E875" s="3" t="s">
        <v>23</v>
      </c>
      <c r="F875" s="3" t="s">
        <v>500</v>
      </c>
      <c r="G875" s="3" t="s">
        <v>474</v>
      </c>
      <c r="H875" s="3">
        <v>0</v>
      </c>
      <c r="I875" s="3" t="s">
        <v>500</v>
      </c>
      <c r="J875" s="3">
        <v>0</v>
      </c>
      <c r="K875" s="3" t="s">
        <v>23</v>
      </c>
      <c r="L875" s="149" t="s">
        <v>23</v>
      </c>
      <c r="M875" s="3" t="s">
        <v>475</v>
      </c>
      <c r="N875" s="149" t="s">
        <v>475</v>
      </c>
      <c r="O875" s="149" t="s">
        <v>475</v>
      </c>
      <c r="Q875" s="3" t="s">
        <v>475</v>
      </c>
      <c r="V875" s="149" t="s">
        <v>475</v>
      </c>
      <c r="W875" s="149" t="s">
        <v>475</v>
      </c>
      <c r="X875" s="149" t="s">
        <v>475</v>
      </c>
      <c r="Y875" s="149" t="s">
        <v>475</v>
      </c>
      <c r="AB875" s="152">
        <v>0</v>
      </c>
      <c r="AC875" s="152">
        <v>0</v>
      </c>
      <c r="AD875" s="152">
        <v>0</v>
      </c>
      <c r="AE875" s="152">
        <v>0</v>
      </c>
      <c r="AF875" s="152">
        <v>0</v>
      </c>
      <c r="AK875" s="3" t="s">
        <v>475</v>
      </c>
      <c r="AL875" s="3" t="s">
        <v>475</v>
      </c>
      <c r="AM875" s="3" t="s">
        <v>475</v>
      </c>
    </row>
    <row r="876" spans="1:39" x14ac:dyDescent="0.25">
      <c r="A876" s="3">
        <v>20231231</v>
      </c>
      <c r="B876" s="3" t="s">
        <v>2397</v>
      </c>
      <c r="C876" s="3" t="s">
        <v>2398</v>
      </c>
      <c r="D876" s="149">
        <v>374524.85</v>
      </c>
      <c r="E876" s="3" t="s">
        <v>23</v>
      </c>
      <c r="F876" s="3" t="s">
        <v>500</v>
      </c>
      <c r="G876" s="3" t="s">
        <v>474</v>
      </c>
      <c r="H876" s="3">
        <v>0</v>
      </c>
      <c r="I876" s="3" t="s">
        <v>500</v>
      </c>
      <c r="J876" s="3">
        <v>0</v>
      </c>
      <c r="K876" s="3" t="s">
        <v>23</v>
      </c>
      <c r="L876" s="149" t="s">
        <v>23</v>
      </c>
      <c r="M876" s="3" t="s">
        <v>475</v>
      </c>
      <c r="N876" s="149" t="s">
        <v>475</v>
      </c>
      <c r="O876" s="149" t="s">
        <v>475</v>
      </c>
      <c r="Q876" s="3" t="s">
        <v>475</v>
      </c>
      <c r="V876" s="149" t="s">
        <v>475</v>
      </c>
      <c r="W876" s="149" t="s">
        <v>475</v>
      </c>
      <c r="X876" s="149" t="s">
        <v>475</v>
      </c>
      <c r="Y876" s="149" t="s">
        <v>475</v>
      </c>
      <c r="AB876" s="152">
        <v>0</v>
      </c>
      <c r="AC876" s="152">
        <v>0</v>
      </c>
      <c r="AD876" s="152">
        <v>0</v>
      </c>
      <c r="AE876" s="152">
        <v>0</v>
      </c>
      <c r="AF876" s="152">
        <v>0</v>
      </c>
      <c r="AK876" s="3" t="s">
        <v>475</v>
      </c>
      <c r="AL876" s="3" t="s">
        <v>475</v>
      </c>
      <c r="AM876" s="3" t="s">
        <v>475</v>
      </c>
    </row>
    <row r="877" spans="1:39" x14ac:dyDescent="0.25">
      <c r="A877" s="3">
        <v>20231231</v>
      </c>
      <c r="B877" s="3" t="s">
        <v>2399</v>
      </c>
      <c r="C877" s="3" t="s">
        <v>2400</v>
      </c>
      <c r="D877" s="149">
        <v>417.72</v>
      </c>
      <c r="E877" s="3" t="s">
        <v>24</v>
      </c>
      <c r="F877" s="3" t="s">
        <v>473</v>
      </c>
      <c r="G877" s="3" t="s">
        <v>474</v>
      </c>
      <c r="H877" s="3">
        <v>0</v>
      </c>
      <c r="I877" s="3" t="s">
        <v>473</v>
      </c>
      <c r="J877" s="3" t="s">
        <v>473</v>
      </c>
      <c r="K877" s="3" t="s">
        <v>23</v>
      </c>
      <c r="L877" s="149" t="s">
        <v>23</v>
      </c>
      <c r="M877" s="3" t="s">
        <v>475</v>
      </c>
      <c r="N877" s="149" t="s">
        <v>475</v>
      </c>
      <c r="O877" s="149" t="s">
        <v>475</v>
      </c>
      <c r="Q877" s="3" t="s">
        <v>475</v>
      </c>
      <c r="V877" s="149" t="s">
        <v>475</v>
      </c>
      <c r="W877" s="149" t="s">
        <v>475</v>
      </c>
      <c r="X877" s="149" t="s">
        <v>475</v>
      </c>
      <c r="Y877" s="149" t="s">
        <v>475</v>
      </c>
      <c r="AB877" s="152">
        <v>0</v>
      </c>
      <c r="AC877" s="152">
        <v>0</v>
      </c>
      <c r="AD877" s="152">
        <v>0</v>
      </c>
      <c r="AE877" s="152">
        <v>0</v>
      </c>
      <c r="AF877" s="152">
        <v>0</v>
      </c>
      <c r="AK877" s="3" t="s">
        <v>475</v>
      </c>
      <c r="AL877" s="3" t="s">
        <v>475</v>
      </c>
      <c r="AM877" s="3" t="s">
        <v>475</v>
      </c>
    </row>
    <row r="878" spans="1:39" x14ac:dyDescent="0.25">
      <c r="A878" s="3">
        <v>20231231</v>
      </c>
      <c r="B878" s="3" t="s">
        <v>2401</v>
      </c>
      <c r="C878" s="3" t="s">
        <v>2402</v>
      </c>
      <c r="D878" s="149">
        <v>171145.3</v>
      </c>
      <c r="E878" s="3" t="s">
        <v>24</v>
      </c>
      <c r="F878" s="3" t="s">
        <v>473</v>
      </c>
      <c r="G878" s="3" t="s">
        <v>474</v>
      </c>
      <c r="H878" s="3">
        <v>0</v>
      </c>
      <c r="I878" s="3" t="s">
        <v>473</v>
      </c>
      <c r="J878" s="3" t="s">
        <v>473</v>
      </c>
      <c r="K878" s="3" t="s">
        <v>23</v>
      </c>
      <c r="L878" s="149" t="s">
        <v>23</v>
      </c>
      <c r="M878" s="3" t="s">
        <v>475</v>
      </c>
      <c r="N878" s="149" t="s">
        <v>475</v>
      </c>
      <c r="O878" s="149" t="s">
        <v>475</v>
      </c>
      <c r="Q878" s="3" t="s">
        <v>475</v>
      </c>
      <c r="V878" s="149" t="s">
        <v>475</v>
      </c>
      <c r="W878" s="149" t="s">
        <v>475</v>
      </c>
      <c r="X878" s="149" t="s">
        <v>475</v>
      </c>
      <c r="Y878" s="149" t="s">
        <v>475</v>
      </c>
      <c r="AB878" s="152">
        <v>0</v>
      </c>
      <c r="AC878" s="152">
        <v>0</v>
      </c>
      <c r="AD878" s="152">
        <v>0</v>
      </c>
      <c r="AE878" s="152">
        <v>0</v>
      </c>
      <c r="AF878" s="152">
        <v>0</v>
      </c>
      <c r="AK878" s="3" t="s">
        <v>475</v>
      </c>
      <c r="AL878" s="3" t="s">
        <v>475</v>
      </c>
      <c r="AM878" s="3" t="s">
        <v>475</v>
      </c>
    </row>
    <row r="879" spans="1:39" x14ac:dyDescent="0.25">
      <c r="A879" s="3">
        <v>20231231</v>
      </c>
      <c r="B879" s="3" t="s">
        <v>2403</v>
      </c>
      <c r="C879" s="3" t="s">
        <v>2404</v>
      </c>
      <c r="D879" s="149">
        <v>745.4</v>
      </c>
      <c r="E879" s="3" t="s">
        <v>24</v>
      </c>
      <c r="F879" s="3" t="s">
        <v>473</v>
      </c>
      <c r="G879" s="3" t="s">
        <v>474</v>
      </c>
      <c r="H879" s="3">
        <v>0</v>
      </c>
      <c r="I879" s="3" t="s">
        <v>473</v>
      </c>
      <c r="J879" s="3" t="s">
        <v>473</v>
      </c>
      <c r="K879" s="3" t="s">
        <v>23</v>
      </c>
      <c r="L879" s="149" t="s">
        <v>23</v>
      </c>
      <c r="M879" s="3" t="s">
        <v>475</v>
      </c>
      <c r="N879" s="149" t="s">
        <v>475</v>
      </c>
      <c r="O879" s="149" t="s">
        <v>475</v>
      </c>
      <c r="Q879" s="3" t="s">
        <v>475</v>
      </c>
      <c r="V879" s="149" t="s">
        <v>475</v>
      </c>
      <c r="W879" s="149" t="s">
        <v>475</v>
      </c>
      <c r="X879" s="149" t="s">
        <v>475</v>
      </c>
      <c r="Y879" s="149" t="s">
        <v>475</v>
      </c>
      <c r="AB879" s="152">
        <v>0</v>
      </c>
      <c r="AC879" s="152">
        <v>0</v>
      </c>
      <c r="AD879" s="152">
        <v>0</v>
      </c>
      <c r="AE879" s="152">
        <v>0</v>
      </c>
      <c r="AF879" s="152">
        <v>0</v>
      </c>
      <c r="AK879" s="3" t="s">
        <v>475</v>
      </c>
      <c r="AL879" s="3" t="s">
        <v>475</v>
      </c>
      <c r="AM879" s="3" t="s">
        <v>475</v>
      </c>
    </row>
    <row r="880" spans="1:39" x14ac:dyDescent="0.25">
      <c r="A880" s="3">
        <v>20231231</v>
      </c>
      <c r="B880" s="3" t="s">
        <v>2405</v>
      </c>
      <c r="C880" s="3" t="s">
        <v>2406</v>
      </c>
      <c r="D880" s="149">
        <v>71704.53</v>
      </c>
      <c r="E880" s="3" t="s">
        <v>23</v>
      </c>
      <c r="F880" s="3" t="s">
        <v>500</v>
      </c>
      <c r="G880" s="3" t="s">
        <v>474</v>
      </c>
      <c r="H880" s="3">
        <v>0</v>
      </c>
      <c r="I880" s="3" t="s">
        <v>500</v>
      </c>
      <c r="J880" s="3">
        <v>0</v>
      </c>
      <c r="K880" s="3" t="s">
        <v>23</v>
      </c>
      <c r="L880" s="149" t="s">
        <v>23</v>
      </c>
      <c r="M880" s="3" t="s">
        <v>475</v>
      </c>
      <c r="N880" s="149" t="s">
        <v>475</v>
      </c>
      <c r="O880" s="149" t="s">
        <v>475</v>
      </c>
      <c r="Q880" s="3" t="s">
        <v>475</v>
      </c>
      <c r="V880" s="149" t="s">
        <v>475</v>
      </c>
      <c r="W880" s="149" t="s">
        <v>475</v>
      </c>
      <c r="X880" s="149" t="s">
        <v>475</v>
      </c>
      <c r="Y880" s="149" t="s">
        <v>475</v>
      </c>
      <c r="AB880" s="152">
        <v>0</v>
      </c>
      <c r="AC880" s="152">
        <v>0</v>
      </c>
      <c r="AD880" s="152">
        <v>0</v>
      </c>
      <c r="AE880" s="152">
        <v>0</v>
      </c>
      <c r="AF880" s="152">
        <v>0</v>
      </c>
      <c r="AK880" s="3" t="s">
        <v>475</v>
      </c>
      <c r="AL880" s="3" t="s">
        <v>475</v>
      </c>
      <c r="AM880" s="3" t="s">
        <v>475</v>
      </c>
    </row>
    <row r="881" spans="1:39" x14ac:dyDescent="0.25">
      <c r="A881" s="3">
        <v>20231231</v>
      </c>
      <c r="B881" s="3" t="s">
        <v>2407</v>
      </c>
      <c r="C881" s="3" t="s">
        <v>2408</v>
      </c>
      <c r="D881" s="149">
        <v>0.9</v>
      </c>
      <c r="E881" s="3" t="s">
        <v>23</v>
      </c>
      <c r="F881" s="3" t="s">
        <v>500</v>
      </c>
      <c r="G881" s="3" t="s">
        <v>474</v>
      </c>
      <c r="H881" s="3">
        <v>0</v>
      </c>
      <c r="I881" s="3" t="s">
        <v>500</v>
      </c>
      <c r="J881" s="3">
        <v>0</v>
      </c>
      <c r="K881" s="3" t="s">
        <v>23</v>
      </c>
      <c r="L881" s="149" t="s">
        <v>23</v>
      </c>
      <c r="M881" s="3" t="s">
        <v>475</v>
      </c>
      <c r="N881" s="149" t="s">
        <v>475</v>
      </c>
      <c r="O881" s="149" t="s">
        <v>475</v>
      </c>
      <c r="Q881" s="3" t="s">
        <v>475</v>
      </c>
      <c r="V881" s="149" t="s">
        <v>475</v>
      </c>
      <c r="W881" s="149" t="s">
        <v>475</v>
      </c>
      <c r="X881" s="149" t="s">
        <v>475</v>
      </c>
      <c r="Y881" s="149" t="s">
        <v>475</v>
      </c>
      <c r="AB881" s="152">
        <v>0</v>
      </c>
      <c r="AC881" s="152">
        <v>0</v>
      </c>
      <c r="AD881" s="152">
        <v>0</v>
      </c>
      <c r="AE881" s="152">
        <v>0</v>
      </c>
      <c r="AF881" s="152">
        <v>0</v>
      </c>
      <c r="AK881" s="3" t="s">
        <v>475</v>
      </c>
      <c r="AL881" s="3" t="s">
        <v>475</v>
      </c>
      <c r="AM881" s="3" t="s">
        <v>475</v>
      </c>
    </row>
    <row r="882" spans="1:39" x14ac:dyDescent="0.25">
      <c r="A882" s="3">
        <v>20231231</v>
      </c>
      <c r="B882" s="3" t="s">
        <v>2409</v>
      </c>
      <c r="C882" s="3" t="s">
        <v>2410</v>
      </c>
      <c r="D882" s="149">
        <v>478513.26</v>
      </c>
      <c r="E882" s="3" t="s">
        <v>23</v>
      </c>
      <c r="F882" s="3" t="s">
        <v>500</v>
      </c>
      <c r="G882" s="3" t="s">
        <v>474</v>
      </c>
      <c r="H882" s="3">
        <v>0</v>
      </c>
      <c r="I882" s="3" t="s">
        <v>500</v>
      </c>
      <c r="J882" s="3" t="s">
        <v>483</v>
      </c>
      <c r="K882" s="3" t="s">
        <v>23</v>
      </c>
      <c r="L882" s="149" t="s">
        <v>23</v>
      </c>
      <c r="M882" s="3" t="s">
        <v>475</v>
      </c>
      <c r="N882" s="149" t="s">
        <v>475</v>
      </c>
      <c r="O882" s="149" t="s">
        <v>475</v>
      </c>
      <c r="Q882" s="3" t="s">
        <v>475</v>
      </c>
      <c r="V882" s="149" t="s">
        <v>475</v>
      </c>
      <c r="W882" s="149" t="s">
        <v>475</v>
      </c>
      <c r="X882" s="149" t="s">
        <v>475</v>
      </c>
      <c r="Y882" s="149" t="s">
        <v>475</v>
      </c>
      <c r="AB882" s="152">
        <v>0</v>
      </c>
      <c r="AC882" s="152">
        <v>0</v>
      </c>
      <c r="AD882" s="152">
        <v>0</v>
      </c>
      <c r="AE882" s="152">
        <v>0</v>
      </c>
      <c r="AF882" s="152">
        <v>0</v>
      </c>
      <c r="AK882" s="3" t="s">
        <v>25</v>
      </c>
      <c r="AL882" s="3" t="s">
        <v>2411</v>
      </c>
      <c r="AM882" s="3" t="s">
        <v>475</v>
      </c>
    </row>
    <row r="883" spans="1:39" x14ac:dyDescent="0.25">
      <c r="A883" s="3">
        <v>20231231</v>
      </c>
      <c r="B883" s="3" t="s">
        <v>2412</v>
      </c>
      <c r="C883" s="3" t="s">
        <v>2413</v>
      </c>
      <c r="D883" s="149">
        <v>51227.3</v>
      </c>
      <c r="E883" s="3" t="s">
        <v>23</v>
      </c>
      <c r="F883" s="3" t="s">
        <v>500</v>
      </c>
      <c r="G883" s="3" t="s">
        <v>474</v>
      </c>
      <c r="H883" s="3">
        <v>0</v>
      </c>
      <c r="I883" s="3" t="s">
        <v>500</v>
      </c>
      <c r="J883" s="3">
        <v>0</v>
      </c>
      <c r="K883" s="3" t="s">
        <v>23</v>
      </c>
      <c r="L883" s="149" t="s">
        <v>23</v>
      </c>
      <c r="M883" s="3" t="s">
        <v>475</v>
      </c>
      <c r="N883" s="149" t="s">
        <v>475</v>
      </c>
      <c r="O883" s="149" t="s">
        <v>475</v>
      </c>
      <c r="Q883" s="3" t="s">
        <v>475</v>
      </c>
      <c r="V883" s="149" t="s">
        <v>475</v>
      </c>
      <c r="W883" s="149" t="s">
        <v>475</v>
      </c>
      <c r="X883" s="149" t="s">
        <v>475</v>
      </c>
      <c r="Y883" s="149" t="s">
        <v>475</v>
      </c>
      <c r="AB883" s="152">
        <v>0</v>
      </c>
      <c r="AC883" s="152">
        <v>0</v>
      </c>
      <c r="AD883" s="152">
        <v>0</v>
      </c>
      <c r="AE883" s="152">
        <v>0</v>
      </c>
      <c r="AF883" s="152">
        <v>0</v>
      </c>
      <c r="AK883" s="3" t="s">
        <v>475</v>
      </c>
      <c r="AL883" s="3" t="s">
        <v>475</v>
      </c>
      <c r="AM883" s="3" t="s">
        <v>475</v>
      </c>
    </row>
    <row r="884" spans="1:39" x14ac:dyDescent="0.25">
      <c r="A884" s="3">
        <v>20231231</v>
      </c>
      <c r="B884" s="3" t="s">
        <v>2414</v>
      </c>
      <c r="C884" s="3" t="s">
        <v>2415</v>
      </c>
      <c r="D884" s="149">
        <v>53225.659999999996</v>
      </c>
      <c r="E884" s="3" t="s">
        <v>23</v>
      </c>
      <c r="F884" s="3" t="s">
        <v>500</v>
      </c>
      <c r="G884" s="3" t="s">
        <v>474</v>
      </c>
      <c r="H884" s="3">
        <v>0</v>
      </c>
      <c r="I884" s="3" t="s">
        <v>500</v>
      </c>
      <c r="J884" s="3">
        <v>0</v>
      </c>
      <c r="K884" s="3" t="s">
        <v>23</v>
      </c>
      <c r="L884" s="149" t="s">
        <v>23</v>
      </c>
      <c r="M884" s="3" t="s">
        <v>475</v>
      </c>
      <c r="N884" s="149" t="s">
        <v>475</v>
      </c>
      <c r="O884" s="149" t="s">
        <v>475</v>
      </c>
      <c r="Q884" s="3" t="s">
        <v>475</v>
      </c>
      <c r="V884" s="149" t="s">
        <v>475</v>
      </c>
      <c r="W884" s="149" t="s">
        <v>475</v>
      </c>
      <c r="X884" s="149" t="s">
        <v>475</v>
      </c>
      <c r="Y884" s="149" t="s">
        <v>475</v>
      </c>
      <c r="AB884" s="152">
        <v>0</v>
      </c>
      <c r="AC884" s="152">
        <v>0</v>
      </c>
      <c r="AD884" s="152">
        <v>0</v>
      </c>
      <c r="AE884" s="152">
        <v>0</v>
      </c>
      <c r="AF884" s="152">
        <v>0</v>
      </c>
      <c r="AK884" s="3" t="s">
        <v>475</v>
      </c>
      <c r="AL884" s="3" t="s">
        <v>475</v>
      </c>
      <c r="AM884" s="3" t="s">
        <v>475</v>
      </c>
    </row>
    <row r="885" spans="1:39" x14ac:dyDescent="0.25">
      <c r="A885" s="3">
        <v>20231231</v>
      </c>
      <c r="B885" s="3" t="s">
        <v>2416</v>
      </c>
      <c r="C885" s="3" t="s">
        <v>2417</v>
      </c>
      <c r="D885" s="149">
        <v>364335.7</v>
      </c>
      <c r="E885" s="3" t="s">
        <v>23</v>
      </c>
      <c r="F885" s="3" t="s">
        <v>500</v>
      </c>
      <c r="G885" s="3" t="s">
        <v>504</v>
      </c>
      <c r="H885" s="3">
        <v>1</v>
      </c>
      <c r="I885" s="3" t="s">
        <v>500</v>
      </c>
      <c r="J885" s="3">
        <v>0</v>
      </c>
      <c r="K885" s="3" t="s">
        <v>24</v>
      </c>
      <c r="L885" s="149" t="s">
        <v>23</v>
      </c>
      <c r="M885" s="3" t="s">
        <v>475</v>
      </c>
      <c r="N885" s="149" t="s">
        <v>475</v>
      </c>
      <c r="O885" s="149" t="s">
        <v>475</v>
      </c>
      <c r="Q885" s="3" t="s">
        <v>475</v>
      </c>
      <c r="V885" s="149" t="s">
        <v>475</v>
      </c>
      <c r="W885" s="149" t="s">
        <v>475</v>
      </c>
      <c r="X885" s="149" t="s">
        <v>475</v>
      </c>
      <c r="Y885" s="149" t="s">
        <v>475</v>
      </c>
      <c r="AB885" s="152">
        <v>0</v>
      </c>
      <c r="AC885" s="152">
        <v>0</v>
      </c>
      <c r="AD885" s="152">
        <v>0</v>
      </c>
      <c r="AE885" s="152">
        <v>0</v>
      </c>
      <c r="AF885" s="152">
        <v>0</v>
      </c>
      <c r="AK885" s="3" t="s">
        <v>475</v>
      </c>
      <c r="AL885" s="3" t="s">
        <v>475</v>
      </c>
      <c r="AM885" s="3" t="s">
        <v>475</v>
      </c>
    </row>
    <row r="886" spans="1:39" x14ac:dyDescent="0.25">
      <c r="A886" s="3">
        <v>20231231</v>
      </c>
      <c r="B886" s="3" t="s">
        <v>2418</v>
      </c>
      <c r="C886" s="3" t="s">
        <v>2419</v>
      </c>
      <c r="D886" s="149">
        <v>13355.849999999999</v>
      </c>
      <c r="E886" s="3" t="s">
        <v>24</v>
      </c>
      <c r="F886" s="3" t="s">
        <v>473</v>
      </c>
      <c r="G886" s="3" t="s">
        <v>474</v>
      </c>
      <c r="H886" s="3">
        <v>0</v>
      </c>
      <c r="I886" s="3" t="s">
        <v>473</v>
      </c>
      <c r="J886" s="3" t="s">
        <v>473</v>
      </c>
      <c r="K886" s="3" t="s">
        <v>23</v>
      </c>
      <c r="L886" s="149" t="s">
        <v>23</v>
      </c>
      <c r="M886" s="3" t="s">
        <v>475</v>
      </c>
      <c r="N886" s="149" t="s">
        <v>475</v>
      </c>
      <c r="O886" s="149" t="s">
        <v>475</v>
      </c>
      <c r="Q886" s="3" t="s">
        <v>475</v>
      </c>
      <c r="V886" s="149" t="s">
        <v>475</v>
      </c>
      <c r="W886" s="149" t="s">
        <v>475</v>
      </c>
      <c r="X886" s="149" t="s">
        <v>475</v>
      </c>
      <c r="Y886" s="149" t="s">
        <v>475</v>
      </c>
      <c r="AB886" s="152">
        <v>0</v>
      </c>
      <c r="AC886" s="152">
        <v>0</v>
      </c>
      <c r="AD886" s="152">
        <v>0</v>
      </c>
      <c r="AE886" s="152">
        <v>0</v>
      </c>
      <c r="AF886" s="152">
        <v>0</v>
      </c>
      <c r="AK886" s="3" t="s">
        <v>475</v>
      </c>
      <c r="AL886" s="3" t="s">
        <v>475</v>
      </c>
      <c r="AM886" s="3" t="s">
        <v>475</v>
      </c>
    </row>
    <row r="887" spans="1:39" x14ac:dyDescent="0.25">
      <c r="A887" s="3">
        <v>20231231</v>
      </c>
      <c r="B887" s="3" t="s">
        <v>2420</v>
      </c>
      <c r="C887" s="3" t="s">
        <v>2421</v>
      </c>
      <c r="D887" s="149">
        <v>15462.92</v>
      </c>
      <c r="E887" s="3" t="s">
        <v>23</v>
      </c>
      <c r="F887" s="3" t="s">
        <v>500</v>
      </c>
      <c r="G887" s="3" t="s">
        <v>592</v>
      </c>
      <c r="H887" s="3">
        <v>0</v>
      </c>
      <c r="I887" s="3" t="s">
        <v>500</v>
      </c>
      <c r="J887" s="3" t="s">
        <v>483</v>
      </c>
      <c r="K887" s="3" t="s">
        <v>23</v>
      </c>
      <c r="L887" s="149" t="s">
        <v>23</v>
      </c>
      <c r="M887" s="3" t="s">
        <v>475</v>
      </c>
      <c r="N887" s="149" t="s">
        <v>475</v>
      </c>
      <c r="O887" s="149" t="s">
        <v>475</v>
      </c>
      <c r="Q887" s="3" t="s">
        <v>475</v>
      </c>
      <c r="V887" s="149" t="s">
        <v>475</v>
      </c>
      <c r="W887" s="149" t="s">
        <v>475</v>
      </c>
      <c r="X887" s="149" t="s">
        <v>475</v>
      </c>
      <c r="Y887" s="149" t="s">
        <v>475</v>
      </c>
      <c r="AB887" s="152">
        <v>0</v>
      </c>
      <c r="AC887" s="152">
        <v>0</v>
      </c>
      <c r="AD887" s="152">
        <v>0</v>
      </c>
      <c r="AE887" s="152">
        <v>0</v>
      </c>
      <c r="AF887" s="152">
        <v>0</v>
      </c>
      <c r="AK887" s="3" t="s">
        <v>25</v>
      </c>
      <c r="AL887" s="3" t="s">
        <v>1217</v>
      </c>
      <c r="AM887" s="3" t="s">
        <v>475</v>
      </c>
    </row>
    <row r="888" spans="1:39" x14ac:dyDescent="0.25">
      <c r="A888" s="3">
        <v>20231231</v>
      </c>
      <c r="B888" s="3" t="s">
        <v>2422</v>
      </c>
      <c r="C888" s="3" t="s">
        <v>2423</v>
      </c>
      <c r="D888" s="149">
        <v>3395488.1999999997</v>
      </c>
      <c r="E888" s="3" t="s">
        <v>24</v>
      </c>
      <c r="F888" s="3" t="s">
        <v>473</v>
      </c>
      <c r="G888" s="3" t="s">
        <v>474</v>
      </c>
      <c r="H888" s="3">
        <v>0</v>
      </c>
      <c r="I888" s="3" t="s">
        <v>473</v>
      </c>
      <c r="J888" s="3" t="s">
        <v>473</v>
      </c>
      <c r="K888" s="3" t="s">
        <v>23</v>
      </c>
      <c r="L888" s="149" t="s">
        <v>23</v>
      </c>
      <c r="M888" s="3" t="s">
        <v>475</v>
      </c>
      <c r="N888" s="149" t="s">
        <v>475</v>
      </c>
      <c r="O888" s="149" t="s">
        <v>475</v>
      </c>
      <c r="Q888" s="3" t="s">
        <v>475</v>
      </c>
      <c r="V888" s="149" t="s">
        <v>475</v>
      </c>
      <c r="W888" s="149" t="s">
        <v>475</v>
      </c>
      <c r="X888" s="149" t="s">
        <v>475</v>
      </c>
      <c r="Y888" s="149" t="s">
        <v>475</v>
      </c>
      <c r="AB888" s="152">
        <v>0</v>
      </c>
      <c r="AC888" s="152">
        <v>0</v>
      </c>
      <c r="AD888" s="152">
        <v>0</v>
      </c>
      <c r="AE888" s="152">
        <v>0</v>
      </c>
      <c r="AF888" s="152">
        <v>0</v>
      </c>
      <c r="AK888" s="3" t="s">
        <v>475</v>
      </c>
      <c r="AL888" s="3" t="s">
        <v>475</v>
      </c>
      <c r="AM888" s="3" t="s">
        <v>475</v>
      </c>
    </row>
    <row r="889" spans="1:39" x14ac:dyDescent="0.25">
      <c r="A889" s="3">
        <v>20231231</v>
      </c>
      <c r="B889" s="3" t="s">
        <v>2424</v>
      </c>
      <c r="C889" s="3" t="s">
        <v>2425</v>
      </c>
      <c r="D889" s="149">
        <v>2055.79</v>
      </c>
      <c r="E889" s="3" t="s">
        <v>24</v>
      </c>
      <c r="F889" s="3" t="s">
        <v>473</v>
      </c>
      <c r="G889" s="3" t="s">
        <v>474</v>
      </c>
      <c r="H889" s="3">
        <v>0</v>
      </c>
      <c r="I889" s="3" t="s">
        <v>473</v>
      </c>
      <c r="J889" s="3" t="s">
        <v>473</v>
      </c>
      <c r="K889" s="3" t="s">
        <v>23</v>
      </c>
      <c r="L889" s="149" t="s">
        <v>23</v>
      </c>
      <c r="M889" s="3" t="s">
        <v>475</v>
      </c>
      <c r="N889" s="149" t="s">
        <v>475</v>
      </c>
      <c r="O889" s="149" t="s">
        <v>475</v>
      </c>
      <c r="Q889" s="3" t="s">
        <v>475</v>
      </c>
      <c r="V889" s="149" t="s">
        <v>475</v>
      </c>
      <c r="W889" s="149" t="s">
        <v>475</v>
      </c>
      <c r="X889" s="149" t="s">
        <v>475</v>
      </c>
      <c r="Y889" s="149" t="s">
        <v>475</v>
      </c>
      <c r="AB889" s="152">
        <v>0</v>
      </c>
      <c r="AC889" s="152">
        <v>0</v>
      </c>
      <c r="AD889" s="152">
        <v>0</v>
      </c>
      <c r="AE889" s="152">
        <v>0</v>
      </c>
      <c r="AF889" s="152">
        <v>0</v>
      </c>
      <c r="AK889" s="3" t="s">
        <v>475</v>
      </c>
      <c r="AL889" s="3" t="s">
        <v>475</v>
      </c>
      <c r="AM889" s="3" t="s">
        <v>475</v>
      </c>
    </row>
    <row r="890" spans="1:39" x14ac:dyDescent="0.25">
      <c r="A890" s="3">
        <v>20231231</v>
      </c>
      <c r="B890" s="3" t="s">
        <v>2426</v>
      </c>
      <c r="C890" s="3" t="s">
        <v>2427</v>
      </c>
      <c r="D890" s="149">
        <v>2535221.4300000002</v>
      </c>
      <c r="E890" s="3" t="s">
        <v>23</v>
      </c>
      <c r="F890" s="3" t="s">
        <v>500</v>
      </c>
      <c r="G890" s="3" t="s">
        <v>474</v>
      </c>
      <c r="H890" s="3">
        <v>0</v>
      </c>
      <c r="I890" s="3" t="s">
        <v>500</v>
      </c>
      <c r="J890" s="3">
        <v>0</v>
      </c>
      <c r="K890" s="3" t="s">
        <v>23</v>
      </c>
      <c r="L890" s="149" t="s">
        <v>23</v>
      </c>
      <c r="M890" s="3" t="s">
        <v>475</v>
      </c>
      <c r="N890" s="149" t="s">
        <v>475</v>
      </c>
      <c r="O890" s="149" t="s">
        <v>475</v>
      </c>
      <c r="Q890" s="3" t="s">
        <v>475</v>
      </c>
      <c r="V890" s="149" t="s">
        <v>475</v>
      </c>
      <c r="W890" s="149" t="s">
        <v>475</v>
      </c>
      <c r="X890" s="149" t="s">
        <v>475</v>
      </c>
      <c r="Y890" s="149" t="s">
        <v>475</v>
      </c>
      <c r="AB890" s="152">
        <v>0</v>
      </c>
      <c r="AC890" s="152">
        <v>0</v>
      </c>
      <c r="AD890" s="152">
        <v>0</v>
      </c>
      <c r="AE890" s="152">
        <v>0</v>
      </c>
      <c r="AF890" s="152">
        <v>0</v>
      </c>
      <c r="AK890" s="3" t="s">
        <v>475</v>
      </c>
      <c r="AL890" s="3" t="s">
        <v>475</v>
      </c>
      <c r="AM890" s="3" t="s">
        <v>475</v>
      </c>
    </row>
    <row r="891" spans="1:39" x14ac:dyDescent="0.25">
      <c r="A891" s="3">
        <v>20231231</v>
      </c>
      <c r="B891" s="3" t="s">
        <v>2428</v>
      </c>
      <c r="C891" s="3" t="s">
        <v>2429</v>
      </c>
      <c r="D891" s="149">
        <v>194500</v>
      </c>
      <c r="E891" s="3" t="s">
        <v>23</v>
      </c>
      <c r="F891" s="3" t="s">
        <v>500</v>
      </c>
      <c r="G891" s="3" t="s">
        <v>474</v>
      </c>
      <c r="H891" s="3">
        <v>0</v>
      </c>
      <c r="I891" s="3" t="s">
        <v>500</v>
      </c>
      <c r="J891" s="3" t="s">
        <v>483</v>
      </c>
      <c r="K891" s="3" t="s">
        <v>23</v>
      </c>
      <c r="L891" s="149" t="s">
        <v>23</v>
      </c>
      <c r="M891" s="3" t="s">
        <v>475</v>
      </c>
      <c r="N891" s="149" t="s">
        <v>475</v>
      </c>
      <c r="O891" s="149" t="s">
        <v>475</v>
      </c>
      <c r="Q891" s="3" t="s">
        <v>475</v>
      </c>
      <c r="V891" s="149" t="s">
        <v>475</v>
      </c>
      <c r="W891" s="149" t="s">
        <v>475</v>
      </c>
      <c r="X891" s="149" t="s">
        <v>475</v>
      </c>
      <c r="Y891" s="149" t="s">
        <v>475</v>
      </c>
      <c r="AB891" s="152">
        <v>0</v>
      </c>
      <c r="AC891" s="152">
        <v>0</v>
      </c>
      <c r="AD891" s="152">
        <v>0</v>
      </c>
      <c r="AE891" s="152">
        <v>0</v>
      </c>
      <c r="AF891" s="152">
        <v>0</v>
      </c>
      <c r="AK891" s="3" t="s">
        <v>25</v>
      </c>
      <c r="AL891" s="3" t="s">
        <v>2430</v>
      </c>
      <c r="AM891" s="3" t="s">
        <v>475</v>
      </c>
    </row>
    <row r="892" spans="1:39" x14ac:dyDescent="0.25">
      <c r="A892" s="3">
        <v>20231231</v>
      </c>
      <c r="B892" s="3" t="s">
        <v>2431</v>
      </c>
      <c r="C892" s="3" t="s">
        <v>2432</v>
      </c>
      <c r="D892" s="149">
        <v>10128.799999999999</v>
      </c>
      <c r="E892" s="3" t="s">
        <v>23</v>
      </c>
      <c r="F892" s="3" t="s">
        <v>500</v>
      </c>
      <c r="G892" s="3" t="s">
        <v>474</v>
      </c>
      <c r="H892" s="3">
        <v>0</v>
      </c>
      <c r="I892" s="3" t="s">
        <v>500</v>
      </c>
      <c r="J892" s="3" t="s">
        <v>483</v>
      </c>
      <c r="K892" s="3" t="s">
        <v>23</v>
      </c>
      <c r="L892" s="149" t="s">
        <v>23</v>
      </c>
      <c r="M892" s="3" t="s">
        <v>475</v>
      </c>
      <c r="N892" s="149" t="s">
        <v>475</v>
      </c>
      <c r="O892" s="149" t="s">
        <v>475</v>
      </c>
      <c r="Q892" s="3" t="s">
        <v>475</v>
      </c>
      <c r="V892" s="149" t="s">
        <v>475</v>
      </c>
      <c r="W892" s="149" t="s">
        <v>475</v>
      </c>
      <c r="X892" s="149" t="s">
        <v>475</v>
      </c>
      <c r="Y892" s="149" t="s">
        <v>475</v>
      </c>
      <c r="AB892" s="152">
        <v>0</v>
      </c>
      <c r="AC892" s="152">
        <v>0</v>
      </c>
      <c r="AD892" s="152">
        <v>0</v>
      </c>
      <c r="AE892" s="152">
        <v>0</v>
      </c>
      <c r="AF892" s="152">
        <v>0</v>
      </c>
      <c r="AK892" s="3" t="s">
        <v>25</v>
      </c>
      <c r="AL892" s="3" t="s">
        <v>2433</v>
      </c>
      <c r="AM892" s="3" t="s">
        <v>475</v>
      </c>
    </row>
    <row r="893" spans="1:39" x14ac:dyDescent="0.25">
      <c r="A893" s="3">
        <v>20231231</v>
      </c>
      <c r="B893" s="3" t="s">
        <v>2434</v>
      </c>
      <c r="C893" s="3" t="s">
        <v>2435</v>
      </c>
      <c r="D893" s="149">
        <v>97723.4</v>
      </c>
      <c r="E893" s="3" t="s">
        <v>23</v>
      </c>
      <c r="F893" s="3" t="s">
        <v>500</v>
      </c>
      <c r="G893" s="3" t="s">
        <v>504</v>
      </c>
      <c r="H893" s="3">
        <v>1</v>
      </c>
      <c r="I893" s="3" t="s">
        <v>500</v>
      </c>
      <c r="J893" s="3">
        <v>0</v>
      </c>
      <c r="K893" s="3" t="s">
        <v>24</v>
      </c>
      <c r="L893" s="149" t="s">
        <v>23</v>
      </c>
      <c r="M893" s="3" t="s">
        <v>475</v>
      </c>
      <c r="N893" s="149" t="s">
        <v>475</v>
      </c>
      <c r="O893" s="149" t="s">
        <v>475</v>
      </c>
      <c r="Q893" s="3" t="s">
        <v>475</v>
      </c>
      <c r="V893" s="149" t="s">
        <v>475</v>
      </c>
      <c r="W893" s="149" t="s">
        <v>475</v>
      </c>
      <c r="X893" s="149" t="s">
        <v>475</v>
      </c>
      <c r="Y893" s="149" t="s">
        <v>475</v>
      </c>
      <c r="AB893" s="152">
        <v>0</v>
      </c>
      <c r="AC893" s="152">
        <v>0</v>
      </c>
      <c r="AD893" s="152">
        <v>0</v>
      </c>
      <c r="AE893" s="152">
        <v>0</v>
      </c>
      <c r="AF893" s="152">
        <v>0</v>
      </c>
      <c r="AK893" s="3" t="s">
        <v>475</v>
      </c>
      <c r="AL893" s="3" t="s">
        <v>475</v>
      </c>
      <c r="AM893" s="3" t="s">
        <v>475</v>
      </c>
    </row>
    <row r="894" spans="1:39" x14ac:dyDescent="0.25">
      <c r="A894" s="3">
        <v>20231231</v>
      </c>
      <c r="B894" s="3" t="s">
        <v>2436</v>
      </c>
      <c r="C894" s="3" t="s">
        <v>2437</v>
      </c>
      <c r="D894" s="149">
        <v>188983.51</v>
      </c>
      <c r="E894" s="3" t="s">
        <v>24</v>
      </c>
      <c r="F894" s="3" t="s">
        <v>473</v>
      </c>
      <c r="G894" s="3" t="s">
        <v>474</v>
      </c>
      <c r="H894" s="3">
        <v>0</v>
      </c>
      <c r="I894" s="3" t="s">
        <v>473</v>
      </c>
      <c r="J894" s="3" t="s">
        <v>473</v>
      </c>
      <c r="K894" s="3" t="s">
        <v>23</v>
      </c>
      <c r="L894" s="149" t="s">
        <v>23</v>
      </c>
      <c r="M894" s="3" t="s">
        <v>475</v>
      </c>
      <c r="N894" s="149" t="s">
        <v>475</v>
      </c>
      <c r="O894" s="149" t="s">
        <v>475</v>
      </c>
      <c r="Q894" s="3" t="s">
        <v>475</v>
      </c>
      <c r="V894" s="149" t="s">
        <v>475</v>
      </c>
      <c r="W894" s="149" t="s">
        <v>475</v>
      </c>
      <c r="X894" s="149" t="s">
        <v>475</v>
      </c>
      <c r="Y894" s="149" t="s">
        <v>475</v>
      </c>
      <c r="AB894" s="152">
        <v>0</v>
      </c>
      <c r="AC894" s="152">
        <v>0</v>
      </c>
      <c r="AD894" s="152">
        <v>0</v>
      </c>
      <c r="AE894" s="152">
        <v>0</v>
      </c>
      <c r="AF894" s="152">
        <v>0</v>
      </c>
      <c r="AK894" s="3" t="s">
        <v>475</v>
      </c>
      <c r="AL894" s="3" t="s">
        <v>475</v>
      </c>
      <c r="AM894" s="3" t="s">
        <v>475</v>
      </c>
    </row>
    <row r="895" spans="1:39" x14ac:dyDescent="0.25">
      <c r="A895" s="3">
        <v>20231231</v>
      </c>
      <c r="B895" s="3" t="s">
        <v>2438</v>
      </c>
      <c r="C895" s="3" t="s">
        <v>2439</v>
      </c>
      <c r="D895" s="149">
        <v>380450.61</v>
      </c>
      <c r="E895" s="3" t="s">
        <v>23</v>
      </c>
      <c r="F895" s="3" t="s">
        <v>500</v>
      </c>
      <c r="G895" s="3" t="s">
        <v>474</v>
      </c>
      <c r="H895" s="3">
        <v>0</v>
      </c>
      <c r="I895" s="3" t="s">
        <v>500</v>
      </c>
      <c r="J895" s="3">
        <v>0</v>
      </c>
      <c r="K895" s="3" t="s">
        <v>23</v>
      </c>
      <c r="L895" s="149" t="s">
        <v>23</v>
      </c>
      <c r="M895" s="3" t="s">
        <v>475</v>
      </c>
      <c r="N895" s="149" t="s">
        <v>475</v>
      </c>
      <c r="O895" s="149" t="s">
        <v>475</v>
      </c>
      <c r="Q895" s="3" t="s">
        <v>475</v>
      </c>
      <c r="V895" s="149" t="s">
        <v>475</v>
      </c>
      <c r="W895" s="149" t="s">
        <v>475</v>
      </c>
      <c r="X895" s="149" t="s">
        <v>475</v>
      </c>
      <c r="Y895" s="149" t="s">
        <v>475</v>
      </c>
      <c r="AB895" s="152">
        <v>0</v>
      </c>
      <c r="AC895" s="152">
        <v>0</v>
      </c>
      <c r="AD895" s="152">
        <v>0</v>
      </c>
      <c r="AE895" s="152">
        <v>0</v>
      </c>
      <c r="AF895" s="152">
        <v>0</v>
      </c>
      <c r="AK895" s="3" t="s">
        <v>475</v>
      </c>
      <c r="AL895" s="3" t="s">
        <v>475</v>
      </c>
      <c r="AM895" s="3" t="s">
        <v>475</v>
      </c>
    </row>
    <row r="896" spans="1:39" x14ac:dyDescent="0.25">
      <c r="A896" s="3">
        <v>20231231</v>
      </c>
      <c r="B896" s="3" t="s">
        <v>2440</v>
      </c>
      <c r="C896" s="3" t="s">
        <v>2441</v>
      </c>
      <c r="D896" s="149">
        <v>404016.22000000003</v>
      </c>
      <c r="E896" s="3" t="s">
        <v>24</v>
      </c>
      <c r="F896" s="3" t="s">
        <v>473</v>
      </c>
      <c r="G896" s="3" t="s">
        <v>474</v>
      </c>
      <c r="H896" s="3">
        <v>0</v>
      </c>
      <c r="I896" s="3" t="s">
        <v>473</v>
      </c>
      <c r="J896" s="3" t="s">
        <v>473</v>
      </c>
      <c r="K896" s="3" t="s">
        <v>23</v>
      </c>
      <c r="L896" s="149" t="s">
        <v>23</v>
      </c>
      <c r="M896" s="3" t="s">
        <v>475</v>
      </c>
      <c r="N896" s="149" t="s">
        <v>475</v>
      </c>
      <c r="O896" s="149" t="s">
        <v>475</v>
      </c>
      <c r="Q896" s="3" t="s">
        <v>475</v>
      </c>
      <c r="V896" s="149" t="s">
        <v>475</v>
      </c>
      <c r="W896" s="149" t="s">
        <v>475</v>
      </c>
      <c r="X896" s="149" t="s">
        <v>475</v>
      </c>
      <c r="Y896" s="149" t="s">
        <v>475</v>
      </c>
      <c r="AB896" s="152">
        <v>0</v>
      </c>
      <c r="AC896" s="152">
        <v>0</v>
      </c>
      <c r="AD896" s="152">
        <v>0</v>
      </c>
      <c r="AE896" s="152">
        <v>0</v>
      </c>
      <c r="AF896" s="152">
        <v>0</v>
      </c>
      <c r="AK896" s="3" t="s">
        <v>475</v>
      </c>
      <c r="AL896" s="3" t="s">
        <v>475</v>
      </c>
      <c r="AM896" s="3" t="s">
        <v>475</v>
      </c>
    </row>
    <row r="897" spans="1:40" x14ac:dyDescent="0.25">
      <c r="A897" s="3">
        <v>20231231</v>
      </c>
      <c r="B897" s="3" t="s">
        <v>2442</v>
      </c>
      <c r="C897" s="3" t="s">
        <v>2443</v>
      </c>
      <c r="D897" s="149">
        <v>58814.95</v>
      </c>
      <c r="E897" s="3" t="s">
        <v>23</v>
      </c>
      <c r="F897" s="3" t="s">
        <v>500</v>
      </c>
      <c r="G897" s="3" t="s">
        <v>790</v>
      </c>
      <c r="H897" s="3">
        <v>1</v>
      </c>
      <c r="I897" s="3" t="s">
        <v>500</v>
      </c>
      <c r="J897" s="3">
        <v>0</v>
      </c>
      <c r="K897" s="3" t="s">
        <v>24</v>
      </c>
      <c r="L897" s="149" t="s">
        <v>23</v>
      </c>
      <c r="M897" s="3" t="s">
        <v>475</v>
      </c>
      <c r="N897" s="149" t="s">
        <v>475</v>
      </c>
      <c r="O897" s="149" t="s">
        <v>475</v>
      </c>
      <c r="Q897" s="3" t="s">
        <v>475</v>
      </c>
      <c r="V897" s="149" t="s">
        <v>475</v>
      </c>
      <c r="W897" s="149" t="s">
        <v>475</v>
      </c>
      <c r="X897" s="149" t="s">
        <v>475</v>
      </c>
      <c r="Y897" s="149" t="s">
        <v>475</v>
      </c>
      <c r="AB897" s="152">
        <v>0</v>
      </c>
      <c r="AC897" s="152">
        <v>0</v>
      </c>
      <c r="AD897" s="152">
        <v>0</v>
      </c>
      <c r="AE897" s="152">
        <v>0</v>
      </c>
      <c r="AF897" s="152">
        <v>0</v>
      </c>
      <c r="AK897" s="3" t="s">
        <v>475</v>
      </c>
      <c r="AL897" s="3" t="s">
        <v>475</v>
      </c>
      <c r="AM897" s="3" t="s">
        <v>475</v>
      </c>
    </row>
    <row r="898" spans="1:40" x14ac:dyDescent="0.25">
      <c r="A898" s="3">
        <v>20231231</v>
      </c>
      <c r="B898" s="3" t="s">
        <v>2444</v>
      </c>
      <c r="C898" s="3" t="s">
        <v>2445</v>
      </c>
      <c r="D898" s="149">
        <v>151726.72</v>
      </c>
      <c r="E898" s="3" t="s">
        <v>23</v>
      </c>
      <c r="F898" s="3" t="s">
        <v>500</v>
      </c>
      <c r="G898" s="3" t="s">
        <v>474</v>
      </c>
      <c r="H898" s="3">
        <v>0</v>
      </c>
      <c r="I898" s="3" t="s">
        <v>500</v>
      </c>
      <c r="J898" s="3" t="s">
        <v>483</v>
      </c>
      <c r="K898" s="3" t="s">
        <v>23</v>
      </c>
      <c r="L898" s="149" t="s">
        <v>23</v>
      </c>
      <c r="M898" s="3" t="s">
        <v>487</v>
      </c>
      <c r="N898" s="149" t="s">
        <v>475</v>
      </c>
      <c r="O898" s="149" t="s">
        <v>475</v>
      </c>
      <c r="Q898" s="3" t="s">
        <v>475</v>
      </c>
      <c r="V898" s="149" t="s">
        <v>475</v>
      </c>
      <c r="W898" s="149" t="s">
        <v>475</v>
      </c>
      <c r="X898" s="149" t="s">
        <v>475</v>
      </c>
      <c r="Y898" s="149" t="s">
        <v>475</v>
      </c>
      <c r="AB898" s="152">
        <v>0</v>
      </c>
      <c r="AC898" s="152">
        <v>0</v>
      </c>
      <c r="AD898" s="152">
        <v>0</v>
      </c>
      <c r="AE898" s="152">
        <v>0</v>
      </c>
      <c r="AF898" s="152">
        <v>0</v>
      </c>
      <c r="AK898" s="3" t="s">
        <v>25</v>
      </c>
      <c r="AL898" s="3" t="s">
        <v>2446</v>
      </c>
      <c r="AM898" s="3" t="s">
        <v>2447</v>
      </c>
      <c r="AN898" s="157" t="s">
        <v>490</v>
      </c>
    </row>
    <row r="899" spans="1:40" x14ac:dyDescent="0.25">
      <c r="A899" s="3">
        <v>20231231</v>
      </c>
      <c r="B899" s="3" t="s">
        <v>2448</v>
      </c>
      <c r="C899" s="3" t="s">
        <v>2449</v>
      </c>
      <c r="D899" s="149">
        <v>22730.400000000001</v>
      </c>
      <c r="E899" s="3" t="s">
        <v>23</v>
      </c>
      <c r="F899" s="3" t="s">
        <v>500</v>
      </c>
      <c r="G899" s="3" t="s">
        <v>474</v>
      </c>
      <c r="H899" s="3">
        <v>0</v>
      </c>
      <c r="I899" s="3" t="s">
        <v>500</v>
      </c>
      <c r="J899" s="3">
        <v>0</v>
      </c>
      <c r="K899" s="3" t="s">
        <v>23</v>
      </c>
      <c r="L899" s="149" t="s">
        <v>23</v>
      </c>
      <c r="M899" s="3" t="s">
        <v>475</v>
      </c>
      <c r="N899" s="149" t="s">
        <v>475</v>
      </c>
      <c r="O899" s="149" t="s">
        <v>475</v>
      </c>
      <c r="Q899" s="3" t="s">
        <v>475</v>
      </c>
      <c r="V899" s="149" t="s">
        <v>475</v>
      </c>
      <c r="W899" s="149" t="s">
        <v>475</v>
      </c>
      <c r="X899" s="149" t="s">
        <v>475</v>
      </c>
      <c r="Y899" s="149" t="s">
        <v>475</v>
      </c>
      <c r="AB899" s="152">
        <v>0</v>
      </c>
      <c r="AC899" s="152">
        <v>0</v>
      </c>
      <c r="AD899" s="152">
        <v>0</v>
      </c>
      <c r="AE899" s="152">
        <v>0</v>
      </c>
      <c r="AF899" s="152">
        <v>0</v>
      </c>
      <c r="AK899" s="3" t="s">
        <v>475</v>
      </c>
      <c r="AL899" s="3" t="s">
        <v>475</v>
      </c>
      <c r="AM899" s="3" t="s">
        <v>475</v>
      </c>
    </row>
    <row r="900" spans="1:40" x14ac:dyDescent="0.25">
      <c r="A900" s="3">
        <v>20231231</v>
      </c>
      <c r="B900" s="3" t="s">
        <v>2450</v>
      </c>
      <c r="C900" s="3" t="s">
        <v>2451</v>
      </c>
      <c r="D900" s="149">
        <v>1066883.1400000001</v>
      </c>
      <c r="E900" s="3" t="s">
        <v>24</v>
      </c>
      <c r="F900" s="3" t="s">
        <v>473</v>
      </c>
      <c r="G900" s="3" t="s">
        <v>474</v>
      </c>
      <c r="H900" s="3">
        <v>0</v>
      </c>
      <c r="I900" s="3" t="s">
        <v>473</v>
      </c>
      <c r="J900" s="3" t="s">
        <v>473</v>
      </c>
      <c r="K900" s="3" t="s">
        <v>23</v>
      </c>
      <c r="L900" s="149" t="s">
        <v>23</v>
      </c>
      <c r="M900" s="3" t="s">
        <v>475</v>
      </c>
      <c r="N900" s="149" t="s">
        <v>475</v>
      </c>
      <c r="O900" s="149" t="s">
        <v>475</v>
      </c>
      <c r="Q900" s="3" t="s">
        <v>475</v>
      </c>
      <c r="V900" s="149" t="s">
        <v>475</v>
      </c>
      <c r="W900" s="149" t="s">
        <v>475</v>
      </c>
      <c r="X900" s="149" t="s">
        <v>475</v>
      </c>
      <c r="Y900" s="149" t="s">
        <v>475</v>
      </c>
      <c r="AB900" s="152">
        <v>0</v>
      </c>
      <c r="AC900" s="152">
        <v>0</v>
      </c>
      <c r="AD900" s="152">
        <v>0</v>
      </c>
      <c r="AE900" s="152">
        <v>0</v>
      </c>
      <c r="AF900" s="152">
        <v>0</v>
      </c>
      <c r="AK900" s="3" t="s">
        <v>475</v>
      </c>
      <c r="AL900" s="3" t="s">
        <v>475</v>
      </c>
      <c r="AM900" s="3" t="s">
        <v>475</v>
      </c>
    </row>
    <row r="901" spans="1:40" x14ac:dyDescent="0.25">
      <c r="A901" s="3">
        <v>20231231</v>
      </c>
      <c r="B901" s="3" t="s">
        <v>2452</v>
      </c>
      <c r="C901" s="3" t="s">
        <v>2453</v>
      </c>
      <c r="D901" s="149">
        <v>172970.44</v>
      </c>
      <c r="E901" s="3" t="s">
        <v>23</v>
      </c>
      <c r="F901" s="3" t="s">
        <v>500</v>
      </c>
      <c r="G901" s="3" t="s">
        <v>474</v>
      </c>
      <c r="H901" s="3">
        <v>0</v>
      </c>
      <c r="I901" s="3" t="s">
        <v>500</v>
      </c>
      <c r="J901" s="3" t="s">
        <v>483</v>
      </c>
      <c r="K901" s="3" t="s">
        <v>23</v>
      </c>
      <c r="L901" s="149" t="s">
        <v>23</v>
      </c>
      <c r="M901" s="3" t="s">
        <v>475</v>
      </c>
      <c r="N901" s="149" t="s">
        <v>475</v>
      </c>
      <c r="O901" s="149" t="s">
        <v>475</v>
      </c>
      <c r="Q901" s="3" t="s">
        <v>475</v>
      </c>
      <c r="V901" s="149" t="s">
        <v>475</v>
      </c>
      <c r="W901" s="149" t="s">
        <v>475</v>
      </c>
      <c r="X901" s="149" t="s">
        <v>475</v>
      </c>
      <c r="Y901" s="149" t="s">
        <v>475</v>
      </c>
      <c r="AB901" s="152">
        <v>0</v>
      </c>
      <c r="AC901" s="152">
        <v>0</v>
      </c>
      <c r="AD901" s="152">
        <v>0</v>
      </c>
      <c r="AE901" s="152">
        <v>0</v>
      </c>
      <c r="AF901" s="152">
        <v>0</v>
      </c>
      <c r="AK901" s="3" t="s">
        <v>25</v>
      </c>
      <c r="AL901" s="3" t="s">
        <v>2454</v>
      </c>
      <c r="AM901" s="3" t="s">
        <v>475</v>
      </c>
    </row>
    <row r="902" spans="1:40" x14ac:dyDescent="0.25">
      <c r="A902" s="3">
        <v>20231231</v>
      </c>
      <c r="B902" s="3" t="s">
        <v>2455</v>
      </c>
      <c r="C902" s="3" t="s">
        <v>2456</v>
      </c>
      <c r="D902" s="149">
        <v>19476.650000000001</v>
      </c>
      <c r="E902" s="3" t="s">
        <v>23</v>
      </c>
      <c r="F902" s="3" t="s">
        <v>500</v>
      </c>
      <c r="G902" s="3" t="s">
        <v>474</v>
      </c>
      <c r="H902" s="3">
        <v>0</v>
      </c>
      <c r="I902" s="3" t="s">
        <v>500</v>
      </c>
      <c r="J902" s="3" t="s">
        <v>483</v>
      </c>
      <c r="K902" s="3" t="s">
        <v>23</v>
      </c>
      <c r="L902" s="149" t="s">
        <v>23</v>
      </c>
      <c r="M902" s="3" t="s">
        <v>475</v>
      </c>
      <c r="N902" s="149" t="s">
        <v>475</v>
      </c>
      <c r="O902" s="149" t="s">
        <v>475</v>
      </c>
      <c r="Q902" s="3" t="s">
        <v>475</v>
      </c>
      <c r="V902" s="149" t="s">
        <v>475</v>
      </c>
      <c r="W902" s="149" t="s">
        <v>475</v>
      </c>
      <c r="X902" s="149" t="s">
        <v>475</v>
      </c>
      <c r="Y902" s="149" t="s">
        <v>475</v>
      </c>
      <c r="AB902" s="152">
        <v>0</v>
      </c>
      <c r="AC902" s="152">
        <v>0</v>
      </c>
      <c r="AD902" s="152">
        <v>0</v>
      </c>
      <c r="AE902" s="152">
        <v>0</v>
      </c>
      <c r="AF902" s="152">
        <v>0</v>
      </c>
      <c r="AK902" s="3" t="s">
        <v>25</v>
      </c>
      <c r="AL902" s="3" t="s">
        <v>2457</v>
      </c>
      <c r="AM902" s="3" t="s">
        <v>475</v>
      </c>
    </row>
    <row r="903" spans="1:40" x14ac:dyDescent="0.25">
      <c r="A903" s="3">
        <v>20231231</v>
      </c>
      <c r="B903" s="3" t="s">
        <v>2458</v>
      </c>
      <c r="C903" s="3" t="s">
        <v>2459</v>
      </c>
      <c r="D903" s="149">
        <v>14920</v>
      </c>
      <c r="E903" s="3" t="s">
        <v>23</v>
      </c>
      <c r="F903" s="3" t="s">
        <v>500</v>
      </c>
      <c r="G903" s="3" t="s">
        <v>474</v>
      </c>
      <c r="H903" s="3">
        <v>0</v>
      </c>
      <c r="I903" s="3" t="s">
        <v>500</v>
      </c>
      <c r="J903" s="3">
        <v>0</v>
      </c>
      <c r="K903" s="3" t="s">
        <v>23</v>
      </c>
      <c r="L903" s="149" t="s">
        <v>23</v>
      </c>
      <c r="M903" s="3" t="s">
        <v>475</v>
      </c>
      <c r="N903" s="149" t="s">
        <v>475</v>
      </c>
      <c r="O903" s="149" t="s">
        <v>475</v>
      </c>
      <c r="Q903" s="3" t="s">
        <v>475</v>
      </c>
      <c r="V903" s="149" t="s">
        <v>475</v>
      </c>
      <c r="W903" s="149" t="s">
        <v>475</v>
      </c>
      <c r="X903" s="149" t="s">
        <v>475</v>
      </c>
      <c r="Y903" s="149" t="s">
        <v>475</v>
      </c>
      <c r="AB903" s="152">
        <v>0</v>
      </c>
      <c r="AC903" s="152">
        <v>0</v>
      </c>
      <c r="AD903" s="152">
        <v>0</v>
      </c>
      <c r="AE903" s="152">
        <v>0</v>
      </c>
      <c r="AF903" s="152">
        <v>0</v>
      </c>
      <c r="AK903" s="3" t="s">
        <v>475</v>
      </c>
      <c r="AL903" s="3" t="s">
        <v>475</v>
      </c>
      <c r="AM903" s="3" t="s">
        <v>475</v>
      </c>
    </row>
    <row r="904" spans="1:40" x14ac:dyDescent="0.25">
      <c r="A904" s="3">
        <v>20231231</v>
      </c>
      <c r="B904" s="3" t="s">
        <v>2460</v>
      </c>
      <c r="C904" s="3" t="s">
        <v>2461</v>
      </c>
      <c r="D904" s="149">
        <v>2057636.72</v>
      </c>
      <c r="E904" s="3" t="s">
        <v>23</v>
      </c>
      <c r="F904" s="3" t="s">
        <v>500</v>
      </c>
      <c r="G904" s="3" t="s">
        <v>504</v>
      </c>
      <c r="H904" s="3">
        <v>1</v>
      </c>
      <c r="I904" s="3" t="s">
        <v>500</v>
      </c>
      <c r="J904" s="3">
        <v>0</v>
      </c>
      <c r="K904" s="3" t="s">
        <v>24</v>
      </c>
      <c r="L904" s="149" t="s">
        <v>23</v>
      </c>
      <c r="M904" s="3" t="s">
        <v>475</v>
      </c>
      <c r="N904" s="149" t="s">
        <v>475</v>
      </c>
      <c r="O904" s="149" t="s">
        <v>475</v>
      </c>
      <c r="Q904" s="3" t="s">
        <v>475</v>
      </c>
      <c r="V904" s="149" t="s">
        <v>475</v>
      </c>
      <c r="W904" s="149" t="s">
        <v>475</v>
      </c>
      <c r="X904" s="149" t="s">
        <v>475</v>
      </c>
      <c r="Y904" s="149" t="s">
        <v>475</v>
      </c>
      <c r="AB904" s="152">
        <v>0</v>
      </c>
      <c r="AC904" s="152">
        <v>0</v>
      </c>
      <c r="AD904" s="152">
        <v>0</v>
      </c>
      <c r="AE904" s="152">
        <v>0</v>
      </c>
      <c r="AF904" s="152">
        <v>0</v>
      </c>
      <c r="AK904" s="3" t="s">
        <v>475</v>
      </c>
      <c r="AL904" s="3" t="s">
        <v>475</v>
      </c>
      <c r="AM904" s="3" t="s">
        <v>475</v>
      </c>
    </row>
    <row r="905" spans="1:40" x14ac:dyDescent="0.25">
      <c r="A905" s="3">
        <v>20231231</v>
      </c>
      <c r="B905" s="3" t="s">
        <v>2515</v>
      </c>
      <c r="C905" s="3" t="s">
        <v>2516</v>
      </c>
      <c r="D905" s="149">
        <v>294155.06</v>
      </c>
      <c r="E905" s="3" t="s">
        <v>23</v>
      </c>
      <c r="F905" s="3" t="s">
        <v>500</v>
      </c>
      <c r="G905" s="3" t="s">
        <v>567</v>
      </c>
      <c r="H905" s="3">
        <v>0</v>
      </c>
      <c r="I905" s="3" t="s">
        <v>500</v>
      </c>
      <c r="J905" s="3" t="s">
        <v>506</v>
      </c>
      <c r="K905" s="3" t="s">
        <v>23</v>
      </c>
      <c r="L905" s="149" t="s">
        <v>23</v>
      </c>
      <c r="M905" s="3" t="s">
        <v>487</v>
      </c>
      <c r="N905" s="149" t="s">
        <v>475</v>
      </c>
      <c r="O905" s="149" t="s">
        <v>475</v>
      </c>
      <c r="Q905" s="3" t="s">
        <v>475</v>
      </c>
      <c r="V905" s="149" t="s">
        <v>475</v>
      </c>
      <c r="W905" s="149" t="s">
        <v>475</v>
      </c>
      <c r="X905" s="149" t="s">
        <v>475</v>
      </c>
      <c r="Y905" s="149" t="s">
        <v>475</v>
      </c>
      <c r="AB905" s="152">
        <v>0</v>
      </c>
      <c r="AC905" s="152">
        <v>0</v>
      </c>
      <c r="AD905" s="152">
        <v>0</v>
      </c>
      <c r="AE905" s="152">
        <v>0</v>
      </c>
      <c r="AF905" s="152">
        <v>0</v>
      </c>
      <c r="AK905" s="3" t="s">
        <v>22</v>
      </c>
      <c r="AL905" s="3" t="s">
        <v>831</v>
      </c>
      <c r="AM905" s="3" t="s">
        <v>832</v>
      </c>
      <c r="AN905" s="157" t="s">
        <v>490</v>
      </c>
    </row>
    <row r="906" spans="1:40" x14ac:dyDescent="0.25">
      <c r="A906" s="3">
        <v>20231231</v>
      </c>
      <c r="B906" s="3" t="s">
        <v>2464</v>
      </c>
      <c r="C906" s="3" t="s">
        <v>2465</v>
      </c>
      <c r="D906" s="149">
        <v>554047.12</v>
      </c>
      <c r="E906" s="3" t="s">
        <v>23</v>
      </c>
      <c r="F906" s="3" t="s">
        <v>500</v>
      </c>
      <c r="G906" s="3" t="s">
        <v>504</v>
      </c>
      <c r="H906" s="3">
        <v>1</v>
      </c>
      <c r="I906" s="3" t="s">
        <v>500</v>
      </c>
      <c r="J906" s="3">
        <v>0</v>
      </c>
      <c r="K906" s="3" t="s">
        <v>24</v>
      </c>
      <c r="L906" s="149" t="s">
        <v>23</v>
      </c>
      <c r="M906" s="3" t="s">
        <v>475</v>
      </c>
      <c r="N906" s="149" t="s">
        <v>475</v>
      </c>
      <c r="O906" s="149" t="s">
        <v>475</v>
      </c>
      <c r="Q906" s="3" t="s">
        <v>475</v>
      </c>
      <c r="V906" s="149" t="s">
        <v>475</v>
      </c>
      <c r="W906" s="149" t="s">
        <v>475</v>
      </c>
      <c r="X906" s="149" t="s">
        <v>475</v>
      </c>
      <c r="Y906" s="149" t="s">
        <v>475</v>
      </c>
      <c r="AB906" s="152">
        <v>0</v>
      </c>
      <c r="AC906" s="152">
        <v>0</v>
      </c>
      <c r="AD906" s="152">
        <v>0</v>
      </c>
      <c r="AE906" s="152">
        <v>0</v>
      </c>
      <c r="AF906" s="152">
        <v>0</v>
      </c>
      <c r="AK906" s="3" t="s">
        <v>475</v>
      </c>
      <c r="AL906" s="3" t="s">
        <v>475</v>
      </c>
      <c r="AM906" s="3" t="s">
        <v>475</v>
      </c>
    </row>
    <row r="907" spans="1:40" x14ac:dyDescent="0.25">
      <c r="A907" s="3">
        <v>20231231</v>
      </c>
      <c r="B907" s="3" t="s">
        <v>2466</v>
      </c>
      <c r="C907" s="3" t="s">
        <v>2467</v>
      </c>
      <c r="D907" s="149">
        <v>100526.1</v>
      </c>
      <c r="E907" s="3" t="s">
        <v>23</v>
      </c>
      <c r="F907" s="3" t="s">
        <v>500</v>
      </c>
      <c r="G907" s="3" t="s">
        <v>474</v>
      </c>
      <c r="H907" s="3">
        <v>0</v>
      </c>
      <c r="I907" s="3" t="s">
        <v>500</v>
      </c>
      <c r="J907" s="3">
        <v>0</v>
      </c>
      <c r="K907" s="3" t="s">
        <v>23</v>
      </c>
      <c r="L907" s="149" t="s">
        <v>23</v>
      </c>
      <c r="M907" s="3" t="s">
        <v>475</v>
      </c>
      <c r="N907" s="149" t="s">
        <v>475</v>
      </c>
      <c r="O907" s="149" t="s">
        <v>475</v>
      </c>
      <c r="Q907" s="3" t="s">
        <v>475</v>
      </c>
      <c r="V907" s="149" t="s">
        <v>475</v>
      </c>
      <c r="W907" s="149" t="s">
        <v>475</v>
      </c>
      <c r="X907" s="149" t="s">
        <v>475</v>
      </c>
      <c r="Y907" s="149" t="s">
        <v>475</v>
      </c>
      <c r="AB907" s="152">
        <v>0</v>
      </c>
      <c r="AC907" s="152">
        <v>0</v>
      </c>
      <c r="AD907" s="152">
        <v>0</v>
      </c>
      <c r="AE907" s="152">
        <v>0</v>
      </c>
      <c r="AF907" s="152">
        <v>0</v>
      </c>
      <c r="AK907" s="3" t="s">
        <v>475</v>
      </c>
      <c r="AL907" s="3" t="s">
        <v>475</v>
      </c>
      <c r="AM907" s="3" t="s">
        <v>475</v>
      </c>
    </row>
    <row r="908" spans="1:40" x14ac:dyDescent="0.25">
      <c r="A908" s="3">
        <v>20231231</v>
      </c>
      <c r="B908" s="3" t="s">
        <v>2468</v>
      </c>
      <c r="C908" s="3" t="s">
        <v>2469</v>
      </c>
      <c r="D908" s="149">
        <v>7923.12</v>
      </c>
      <c r="E908" s="3" t="s">
        <v>24</v>
      </c>
      <c r="F908" s="3" t="s">
        <v>473</v>
      </c>
      <c r="G908" s="3" t="s">
        <v>474</v>
      </c>
      <c r="H908" s="3">
        <v>0</v>
      </c>
      <c r="I908" s="3" t="s">
        <v>473</v>
      </c>
      <c r="J908" s="3" t="s">
        <v>473</v>
      </c>
      <c r="K908" s="3" t="s">
        <v>23</v>
      </c>
      <c r="L908" s="149" t="s">
        <v>23</v>
      </c>
      <c r="M908" s="3" t="s">
        <v>475</v>
      </c>
      <c r="N908" s="149" t="s">
        <v>475</v>
      </c>
      <c r="O908" s="149" t="s">
        <v>475</v>
      </c>
      <c r="Q908" s="3" t="s">
        <v>475</v>
      </c>
      <c r="V908" s="149" t="s">
        <v>475</v>
      </c>
      <c r="W908" s="149" t="s">
        <v>475</v>
      </c>
      <c r="X908" s="149" t="s">
        <v>475</v>
      </c>
      <c r="Y908" s="149" t="s">
        <v>475</v>
      </c>
      <c r="AB908" s="152">
        <v>0</v>
      </c>
      <c r="AC908" s="152">
        <v>0</v>
      </c>
      <c r="AD908" s="152">
        <v>0</v>
      </c>
      <c r="AE908" s="152">
        <v>0</v>
      </c>
      <c r="AF908" s="152">
        <v>0</v>
      </c>
      <c r="AK908" s="3" t="s">
        <v>475</v>
      </c>
      <c r="AL908" s="3" t="s">
        <v>475</v>
      </c>
      <c r="AM908" s="3" t="s">
        <v>475</v>
      </c>
    </row>
    <row r="909" spans="1:40" x14ac:dyDescent="0.25">
      <c r="A909" s="3">
        <v>20231231</v>
      </c>
      <c r="B909" s="3" t="s">
        <v>2470</v>
      </c>
      <c r="C909" s="3" t="s">
        <v>2471</v>
      </c>
      <c r="D909" s="149">
        <v>38311.93</v>
      </c>
      <c r="E909" s="3" t="s">
        <v>23</v>
      </c>
      <c r="F909" s="3" t="s">
        <v>500</v>
      </c>
      <c r="G909" s="3" t="s">
        <v>474</v>
      </c>
      <c r="H909" s="3">
        <v>0</v>
      </c>
      <c r="I909" s="3" t="s">
        <v>500</v>
      </c>
      <c r="J909" s="3">
        <v>0</v>
      </c>
      <c r="K909" s="3" t="s">
        <v>23</v>
      </c>
      <c r="L909" s="149" t="s">
        <v>23</v>
      </c>
      <c r="M909" s="3" t="s">
        <v>475</v>
      </c>
      <c r="N909" s="149" t="s">
        <v>475</v>
      </c>
      <c r="O909" s="149" t="s">
        <v>475</v>
      </c>
      <c r="Q909" s="3" t="s">
        <v>475</v>
      </c>
      <c r="V909" s="149" t="s">
        <v>475</v>
      </c>
      <c r="W909" s="149" t="s">
        <v>475</v>
      </c>
      <c r="X909" s="149" t="s">
        <v>475</v>
      </c>
      <c r="Y909" s="149" t="s">
        <v>475</v>
      </c>
      <c r="AB909" s="152">
        <v>0</v>
      </c>
      <c r="AC909" s="152">
        <v>0</v>
      </c>
      <c r="AD909" s="152">
        <v>0</v>
      </c>
      <c r="AE909" s="152">
        <v>0</v>
      </c>
      <c r="AF909" s="152">
        <v>0</v>
      </c>
      <c r="AK909" s="3" t="s">
        <v>475</v>
      </c>
      <c r="AL909" s="3" t="s">
        <v>475</v>
      </c>
      <c r="AM909" s="3" t="s">
        <v>475</v>
      </c>
    </row>
    <row r="910" spans="1:40" x14ac:dyDescent="0.25">
      <c r="A910" s="3">
        <v>20231231</v>
      </c>
      <c r="B910" s="3" t="s">
        <v>2472</v>
      </c>
      <c r="C910" s="3" t="s">
        <v>2473</v>
      </c>
      <c r="D910" s="149">
        <v>413968</v>
      </c>
      <c r="E910" s="3" t="s">
        <v>23</v>
      </c>
      <c r="F910" s="3" t="s">
        <v>500</v>
      </c>
      <c r="G910" s="3" t="s">
        <v>474</v>
      </c>
      <c r="H910" s="3">
        <v>0</v>
      </c>
      <c r="I910" s="3" t="s">
        <v>500</v>
      </c>
      <c r="J910" s="3">
        <v>0</v>
      </c>
      <c r="K910" s="3" t="s">
        <v>23</v>
      </c>
      <c r="L910" s="149" t="s">
        <v>23</v>
      </c>
      <c r="M910" s="3" t="s">
        <v>475</v>
      </c>
      <c r="N910" s="149" t="s">
        <v>475</v>
      </c>
      <c r="O910" s="149" t="s">
        <v>475</v>
      </c>
      <c r="Q910" s="3" t="s">
        <v>475</v>
      </c>
      <c r="V910" s="149" t="s">
        <v>475</v>
      </c>
      <c r="W910" s="149" t="s">
        <v>475</v>
      </c>
      <c r="X910" s="149" t="s">
        <v>475</v>
      </c>
      <c r="Y910" s="149" t="s">
        <v>475</v>
      </c>
      <c r="AB910" s="152">
        <v>0</v>
      </c>
      <c r="AC910" s="152">
        <v>0</v>
      </c>
      <c r="AD910" s="152">
        <v>0</v>
      </c>
      <c r="AE910" s="152">
        <v>0</v>
      </c>
      <c r="AF910" s="152">
        <v>0</v>
      </c>
      <c r="AK910" s="3" t="s">
        <v>475</v>
      </c>
      <c r="AL910" s="3" t="s">
        <v>475</v>
      </c>
      <c r="AM910" s="3" t="s">
        <v>475</v>
      </c>
    </row>
    <row r="911" spans="1:40" x14ac:dyDescent="0.25">
      <c r="A911" s="3">
        <v>20231231</v>
      </c>
      <c r="B911" s="3" t="s">
        <v>2474</v>
      </c>
      <c r="C911" s="3" t="s">
        <v>2475</v>
      </c>
      <c r="D911" s="149">
        <v>1776380.76</v>
      </c>
      <c r="E911" s="3" t="s">
        <v>23</v>
      </c>
      <c r="F911" s="3" t="s">
        <v>500</v>
      </c>
      <c r="G911" s="3" t="s">
        <v>504</v>
      </c>
      <c r="H911" s="3">
        <v>1</v>
      </c>
      <c r="I911" s="3" t="s">
        <v>500</v>
      </c>
      <c r="J911" s="3">
        <v>0</v>
      </c>
      <c r="K911" s="3" t="s">
        <v>24</v>
      </c>
      <c r="L911" s="149" t="s">
        <v>23</v>
      </c>
      <c r="M911" s="3" t="s">
        <v>475</v>
      </c>
      <c r="N911" s="149" t="s">
        <v>475</v>
      </c>
      <c r="O911" s="149" t="s">
        <v>475</v>
      </c>
      <c r="Q911" s="3" t="s">
        <v>475</v>
      </c>
      <c r="V911" s="149" t="s">
        <v>475</v>
      </c>
      <c r="W911" s="149" t="s">
        <v>475</v>
      </c>
      <c r="X911" s="149" t="s">
        <v>475</v>
      </c>
      <c r="Y911" s="149" t="s">
        <v>475</v>
      </c>
      <c r="AB911" s="152">
        <v>0</v>
      </c>
      <c r="AC911" s="152">
        <v>0</v>
      </c>
      <c r="AD911" s="152">
        <v>0</v>
      </c>
      <c r="AE911" s="152">
        <v>0</v>
      </c>
      <c r="AF911" s="152">
        <v>0</v>
      </c>
      <c r="AK911" s="3" t="s">
        <v>475</v>
      </c>
      <c r="AL911" s="3" t="s">
        <v>475</v>
      </c>
      <c r="AM911" s="3" t="s">
        <v>475</v>
      </c>
    </row>
    <row r="912" spans="1:40" x14ac:dyDescent="0.25">
      <c r="A912" s="3">
        <v>20231231</v>
      </c>
      <c r="B912" s="3" t="s">
        <v>2476</v>
      </c>
      <c r="C912" s="3" t="s">
        <v>2477</v>
      </c>
      <c r="D912" s="149">
        <v>85930.75</v>
      </c>
      <c r="E912" s="3" t="s">
        <v>24</v>
      </c>
      <c r="F912" s="3" t="s">
        <v>473</v>
      </c>
      <c r="G912" s="3" t="s">
        <v>474</v>
      </c>
      <c r="H912" s="3">
        <v>0</v>
      </c>
      <c r="I912" s="3" t="s">
        <v>473</v>
      </c>
      <c r="J912" s="3" t="s">
        <v>473</v>
      </c>
      <c r="K912" s="3" t="s">
        <v>23</v>
      </c>
      <c r="L912" s="149" t="s">
        <v>23</v>
      </c>
      <c r="M912" s="3" t="s">
        <v>475</v>
      </c>
      <c r="N912" s="149" t="s">
        <v>475</v>
      </c>
      <c r="O912" s="149" t="s">
        <v>475</v>
      </c>
      <c r="Q912" s="3" t="s">
        <v>475</v>
      </c>
      <c r="V912" s="149" t="s">
        <v>475</v>
      </c>
      <c r="W912" s="149" t="s">
        <v>475</v>
      </c>
      <c r="X912" s="149" t="s">
        <v>475</v>
      </c>
      <c r="Y912" s="149" t="s">
        <v>475</v>
      </c>
      <c r="AB912" s="152">
        <v>0</v>
      </c>
      <c r="AC912" s="152">
        <v>0</v>
      </c>
      <c r="AD912" s="152">
        <v>0</v>
      </c>
      <c r="AE912" s="152">
        <v>0</v>
      </c>
      <c r="AF912" s="152">
        <v>0</v>
      </c>
      <c r="AK912" s="3" t="s">
        <v>475</v>
      </c>
      <c r="AL912" s="3" t="s">
        <v>475</v>
      </c>
      <c r="AM912" s="3" t="s">
        <v>475</v>
      </c>
    </row>
    <row r="913" spans="1:40" x14ac:dyDescent="0.25">
      <c r="A913" s="3">
        <v>20231231</v>
      </c>
      <c r="B913" s="3" t="s">
        <v>2478</v>
      </c>
      <c r="C913" s="3" t="s">
        <v>2479</v>
      </c>
      <c r="D913" s="149">
        <v>406562.99</v>
      </c>
      <c r="E913" s="3" t="s">
        <v>23</v>
      </c>
      <c r="F913" s="3" t="s">
        <v>500</v>
      </c>
      <c r="G913" s="3" t="s">
        <v>504</v>
      </c>
      <c r="H913" s="3">
        <v>1</v>
      </c>
      <c r="I913" s="3" t="s">
        <v>500</v>
      </c>
      <c r="J913" s="3" t="s">
        <v>506</v>
      </c>
      <c r="K913" s="3" t="s">
        <v>24</v>
      </c>
      <c r="L913" s="149" t="s">
        <v>23</v>
      </c>
      <c r="M913" s="3" t="s">
        <v>475</v>
      </c>
      <c r="N913" s="149" t="s">
        <v>475</v>
      </c>
      <c r="O913" s="149" t="s">
        <v>475</v>
      </c>
      <c r="Q913" s="3" t="s">
        <v>475</v>
      </c>
      <c r="V913" s="149" t="s">
        <v>475</v>
      </c>
      <c r="W913" s="149" t="s">
        <v>475</v>
      </c>
      <c r="X913" s="149" t="s">
        <v>475</v>
      </c>
      <c r="Y913" s="149" t="s">
        <v>475</v>
      </c>
      <c r="AB913" s="152">
        <v>0</v>
      </c>
      <c r="AC913" s="152">
        <v>0</v>
      </c>
      <c r="AD913" s="152">
        <v>0</v>
      </c>
      <c r="AE913" s="152">
        <v>0</v>
      </c>
      <c r="AF913" s="152">
        <v>0</v>
      </c>
      <c r="AK913" s="3" t="s">
        <v>22</v>
      </c>
      <c r="AL913" s="3" t="s">
        <v>571</v>
      </c>
      <c r="AM913" s="3" t="s">
        <v>475</v>
      </c>
    </row>
    <row r="914" spans="1:40" x14ac:dyDescent="0.25">
      <c r="A914" s="3">
        <v>20231231</v>
      </c>
      <c r="B914" s="3" t="s">
        <v>2480</v>
      </c>
      <c r="C914" s="3" t="s">
        <v>2481</v>
      </c>
      <c r="D914" s="149">
        <v>3395627.82</v>
      </c>
      <c r="E914" s="3" t="s">
        <v>24</v>
      </c>
      <c r="F914" s="3" t="s">
        <v>473</v>
      </c>
      <c r="G914" s="3" t="s">
        <v>474</v>
      </c>
      <c r="H914" s="3">
        <v>0</v>
      </c>
      <c r="I914" s="3" t="s">
        <v>473</v>
      </c>
      <c r="J914" s="3" t="s">
        <v>473</v>
      </c>
      <c r="K914" s="3" t="s">
        <v>23</v>
      </c>
      <c r="L914" s="149" t="s">
        <v>23</v>
      </c>
      <c r="M914" s="3" t="s">
        <v>475</v>
      </c>
      <c r="N914" s="149" t="s">
        <v>475</v>
      </c>
      <c r="O914" s="149" t="s">
        <v>475</v>
      </c>
      <c r="Q914" s="3" t="s">
        <v>475</v>
      </c>
      <c r="V914" s="149" t="s">
        <v>475</v>
      </c>
      <c r="W914" s="149" t="s">
        <v>475</v>
      </c>
      <c r="X914" s="149" t="s">
        <v>475</v>
      </c>
      <c r="Y914" s="149" t="s">
        <v>475</v>
      </c>
      <c r="AB914" s="152">
        <v>0</v>
      </c>
      <c r="AC914" s="152">
        <v>0</v>
      </c>
      <c r="AD914" s="152">
        <v>0</v>
      </c>
      <c r="AE914" s="152">
        <v>0</v>
      </c>
      <c r="AF914" s="152">
        <v>0</v>
      </c>
      <c r="AK914" s="3" t="s">
        <v>475</v>
      </c>
      <c r="AL914" s="3" t="s">
        <v>475</v>
      </c>
      <c r="AM914" s="3" t="s">
        <v>475</v>
      </c>
    </row>
    <row r="915" spans="1:40" x14ac:dyDescent="0.25">
      <c r="A915" s="3">
        <v>20231231</v>
      </c>
      <c r="B915" s="3" t="s">
        <v>2482</v>
      </c>
      <c r="C915" s="3" t="s">
        <v>2483</v>
      </c>
      <c r="D915" s="149">
        <v>38281.550000000003</v>
      </c>
      <c r="E915" s="3" t="s">
        <v>24</v>
      </c>
      <c r="F915" s="3" t="s">
        <v>473</v>
      </c>
      <c r="G915" s="3" t="s">
        <v>474</v>
      </c>
      <c r="H915" s="3">
        <v>0</v>
      </c>
      <c r="I915" s="3" t="s">
        <v>473</v>
      </c>
      <c r="J915" s="3" t="s">
        <v>473</v>
      </c>
      <c r="K915" s="3" t="s">
        <v>23</v>
      </c>
      <c r="L915" s="149" t="s">
        <v>23</v>
      </c>
      <c r="M915" s="3" t="s">
        <v>475</v>
      </c>
      <c r="N915" s="149" t="s">
        <v>475</v>
      </c>
      <c r="O915" s="149" t="s">
        <v>475</v>
      </c>
      <c r="Q915" s="3" t="s">
        <v>475</v>
      </c>
      <c r="V915" s="149" t="s">
        <v>475</v>
      </c>
      <c r="W915" s="149" t="s">
        <v>475</v>
      </c>
      <c r="X915" s="149" t="s">
        <v>475</v>
      </c>
      <c r="Y915" s="149" t="s">
        <v>475</v>
      </c>
      <c r="AB915" s="152">
        <v>0</v>
      </c>
      <c r="AC915" s="152">
        <v>0</v>
      </c>
      <c r="AD915" s="152">
        <v>0</v>
      </c>
      <c r="AE915" s="152">
        <v>0</v>
      </c>
      <c r="AF915" s="152">
        <v>0</v>
      </c>
      <c r="AK915" s="3" t="s">
        <v>475</v>
      </c>
      <c r="AL915" s="3" t="s">
        <v>475</v>
      </c>
      <c r="AM915" s="3" t="s">
        <v>475</v>
      </c>
    </row>
    <row r="916" spans="1:40" x14ac:dyDescent="0.25">
      <c r="A916" s="3">
        <v>20231231</v>
      </c>
      <c r="B916" s="3" t="s">
        <v>2484</v>
      </c>
      <c r="C916" s="3" t="s">
        <v>2485</v>
      </c>
      <c r="D916" s="149">
        <v>2550.5700000000002</v>
      </c>
      <c r="E916" s="3" t="s">
        <v>24</v>
      </c>
      <c r="F916" s="3" t="s">
        <v>473</v>
      </c>
      <c r="G916" s="3" t="s">
        <v>474</v>
      </c>
      <c r="H916" s="3">
        <v>0</v>
      </c>
      <c r="I916" s="3" t="s">
        <v>473</v>
      </c>
      <c r="J916" s="3" t="s">
        <v>473</v>
      </c>
      <c r="K916" s="3" t="s">
        <v>23</v>
      </c>
      <c r="L916" s="149" t="s">
        <v>23</v>
      </c>
      <c r="M916" s="3" t="s">
        <v>475</v>
      </c>
      <c r="N916" s="149" t="s">
        <v>475</v>
      </c>
      <c r="O916" s="149" t="s">
        <v>475</v>
      </c>
      <c r="Q916" s="3" t="s">
        <v>475</v>
      </c>
      <c r="V916" s="149" t="s">
        <v>475</v>
      </c>
      <c r="W916" s="149" t="s">
        <v>475</v>
      </c>
      <c r="X916" s="149" t="s">
        <v>475</v>
      </c>
      <c r="Y916" s="149" t="s">
        <v>475</v>
      </c>
      <c r="AB916" s="152">
        <v>0</v>
      </c>
      <c r="AC916" s="152">
        <v>0</v>
      </c>
      <c r="AD916" s="152">
        <v>0</v>
      </c>
      <c r="AE916" s="152">
        <v>0</v>
      </c>
      <c r="AF916" s="152">
        <v>0</v>
      </c>
      <c r="AK916" s="3" t="s">
        <v>475</v>
      </c>
      <c r="AL916" s="3" t="s">
        <v>475</v>
      </c>
      <c r="AM916" s="3" t="s">
        <v>475</v>
      </c>
    </row>
    <row r="917" spans="1:40" x14ac:dyDescent="0.25">
      <c r="A917" s="3">
        <v>20231231</v>
      </c>
      <c r="B917" s="3" t="s">
        <v>2486</v>
      </c>
      <c r="C917" s="3" t="s">
        <v>2487</v>
      </c>
      <c r="D917" s="149">
        <v>1250146.58</v>
      </c>
      <c r="E917" s="3" t="s">
        <v>24</v>
      </c>
      <c r="F917" s="3" t="s">
        <v>473</v>
      </c>
      <c r="G917" s="3" t="s">
        <v>474</v>
      </c>
      <c r="H917" s="3">
        <v>0</v>
      </c>
      <c r="I917" s="3" t="s">
        <v>473</v>
      </c>
      <c r="J917" s="3" t="s">
        <v>473</v>
      </c>
      <c r="K917" s="3" t="s">
        <v>23</v>
      </c>
      <c r="L917" s="149" t="s">
        <v>23</v>
      </c>
      <c r="M917" s="3" t="s">
        <v>475</v>
      </c>
      <c r="N917" s="149" t="s">
        <v>475</v>
      </c>
      <c r="O917" s="149" t="s">
        <v>475</v>
      </c>
      <c r="Q917" s="3" t="s">
        <v>475</v>
      </c>
      <c r="V917" s="149" t="s">
        <v>475</v>
      </c>
      <c r="W917" s="149" t="s">
        <v>475</v>
      </c>
      <c r="X917" s="149" t="s">
        <v>475</v>
      </c>
      <c r="Y917" s="149" t="s">
        <v>475</v>
      </c>
      <c r="AB917" s="152">
        <v>0</v>
      </c>
      <c r="AC917" s="152">
        <v>0</v>
      </c>
      <c r="AD917" s="152">
        <v>0</v>
      </c>
      <c r="AE917" s="152">
        <v>0</v>
      </c>
      <c r="AF917" s="152">
        <v>0</v>
      </c>
      <c r="AK917" s="3" t="s">
        <v>475</v>
      </c>
      <c r="AL917" s="3" t="s">
        <v>475</v>
      </c>
      <c r="AM917" s="3" t="s">
        <v>475</v>
      </c>
    </row>
    <row r="918" spans="1:40" x14ac:dyDescent="0.25">
      <c r="A918" s="3">
        <v>20231231</v>
      </c>
      <c r="B918" s="3" t="s">
        <v>2488</v>
      </c>
      <c r="C918" s="3" t="s">
        <v>2489</v>
      </c>
      <c r="D918" s="149">
        <v>896029.65999999992</v>
      </c>
      <c r="E918" s="3" t="s">
        <v>24</v>
      </c>
      <c r="F918" s="3" t="s">
        <v>473</v>
      </c>
      <c r="G918" s="3" t="s">
        <v>474</v>
      </c>
      <c r="H918" s="3">
        <v>0</v>
      </c>
      <c r="I918" s="3" t="s">
        <v>473</v>
      </c>
      <c r="J918" s="3" t="s">
        <v>473</v>
      </c>
      <c r="K918" s="3" t="s">
        <v>23</v>
      </c>
      <c r="L918" s="149" t="s">
        <v>23</v>
      </c>
      <c r="M918" s="3" t="s">
        <v>475</v>
      </c>
      <c r="N918" s="149" t="s">
        <v>475</v>
      </c>
      <c r="O918" s="149" t="s">
        <v>475</v>
      </c>
      <c r="Q918" s="3" t="s">
        <v>475</v>
      </c>
      <c r="V918" s="149" t="s">
        <v>475</v>
      </c>
      <c r="W918" s="149" t="s">
        <v>475</v>
      </c>
      <c r="X918" s="149" t="s">
        <v>475</v>
      </c>
      <c r="Y918" s="149" t="s">
        <v>475</v>
      </c>
      <c r="AB918" s="152">
        <v>0</v>
      </c>
      <c r="AC918" s="152">
        <v>0</v>
      </c>
      <c r="AD918" s="152">
        <v>0</v>
      </c>
      <c r="AE918" s="152">
        <v>0</v>
      </c>
      <c r="AF918" s="152">
        <v>0</v>
      </c>
      <c r="AK918" s="3" t="s">
        <v>475</v>
      </c>
      <c r="AL918" s="3" t="s">
        <v>475</v>
      </c>
      <c r="AM918" s="3" t="s">
        <v>475</v>
      </c>
    </row>
    <row r="919" spans="1:40" x14ac:dyDescent="0.25">
      <c r="A919" s="3">
        <v>20231231</v>
      </c>
      <c r="B919" s="3" t="s">
        <v>2490</v>
      </c>
      <c r="C919" s="3" t="s">
        <v>2491</v>
      </c>
      <c r="D919" s="149">
        <v>71248.539999999994</v>
      </c>
      <c r="E919" s="3" t="s">
        <v>24</v>
      </c>
      <c r="F919" s="3" t="s">
        <v>473</v>
      </c>
      <c r="G919" s="3" t="s">
        <v>474</v>
      </c>
      <c r="H919" s="3">
        <v>0</v>
      </c>
      <c r="I919" s="3" t="s">
        <v>473</v>
      </c>
      <c r="J919" s="3" t="s">
        <v>473</v>
      </c>
      <c r="K919" s="3" t="s">
        <v>23</v>
      </c>
      <c r="L919" s="149" t="s">
        <v>23</v>
      </c>
      <c r="M919" s="3" t="s">
        <v>475</v>
      </c>
      <c r="N919" s="149" t="s">
        <v>475</v>
      </c>
      <c r="O919" s="149" t="s">
        <v>475</v>
      </c>
      <c r="Q919" s="3" t="s">
        <v>475</v>
      </c>
      <c r="V919" s="149" t="s">
        <v>475</v>
      </c>
      <c r="W919" s="149" t="s">
        <v>475</v>
      </c>
      <c r="X919" s="149" t="s">
        <v>475</v>
      </c>
      <c r="Y919" s="149" t="s">
        <v>475</v>
      </c>
      <c r="AB919" s="152">
        <v>0</v>
      </c>
      <c r="AC919" s="152">
        <v>0</v>
      </c>
      <c r="AD919" s="152">
        <v>0</v>
      </c>
      <c r="AE919" s="152">
        <v>0</v>
      </c>
      <c r="AF919" s="152">
        <v>0</v>
      </c>
      <c r="AK919" s="3" t="s">
        <v>475</v>
      </c>
      <c r="AL919" s="3" t="s">
        <v>475</v>
      </c>
      <c r="AM919" s="3" t="s">
        <v>475</v>
      </c>
    </row>
    <row r="920" spans="1:40" x14ac:dyDescent="0.25">
      <c r="A920" s="3">
        <v>20231231</v>
      </c>
      <c r="B920" s="3" t="s">
        <v>2241</v>
      </c>
      <c r="C920" s="3" t="s">
        <v>2242</v>
      </c>
      <c r="D920" s="149">
        <v>207550.78</v>
      </c>
      <c r="E920" s="3" t="s">
        <v>23</v>
      </c>
      <c r="F920" s="3" t="s">
        <v>500</v>
      </c>
      <c r="G920" s="3" t="s">
        <v>474</v>
      </c>
      <c r="H920" s="3">
        <v>0</v>
      </c>
      <c r="I920" s="3" t="s">
        <v>500</v>
      </c>
      <c r="J920" s="3" t="s">
        <v>506</v>
      </c>
      <c r="K920" s="3" t="s">
        <v>23</v>
      </c>
      <c r="L920" s="149" t="s">
        <v>23</v>
      </c>
      <c r="M920" s="3" t="s">
        <v>487</v>
      </c>
      <c r="N920" s="149" t="s">
        <v>475</v>
      </c>
      <c r="O920" s="153">
        <v>0.17499999999999999</v>
      </c>
      <c r="Q920" s="157">
        <v>0.14099999999999999</v>
      </c>
      <c r="S920" s="157">
        <v>1</v>
      </c>
      <c r="V920" s="149" t="s">
        <v>475</v>
      </c>
      <c r="W920" s="153">
        <v>5.0000000000000001E-3</v>
      </c>
      <c r="X920" s="149" t="s">
        <v>475</v>
      </c>
      <c r="Y920" s="149">
        <v>5.0000000000000001E-3</v>
      </c>
      <c r="AB920" s="152">
        <v>36321.386500000001</v>
      </c>
      <c r="AC920" s="152">
        <v>29264.659979999997</v>
      </c>
      <c r="AD920" s="152">
        <v>0</v>
      </c>
      <c r="AE920" s="152">
        <v>0</v>
      </c>
      <c r="AF920" s="152">
        <v>1037.7538999999999</v>
      </c>
      <c r="AK920" s="3" t="s">
        <v>22</v>
      </c>
      <c r="AL920" s="3" t="s">
        <v>1605</v>
      </c>
      <c r="AM920" s="3" t="s">
        <v>1606</v>
      </c>
      <c r="AN920" s="157" t="s">
        <v>490</v>
      </c>
    </row>
    <row r="921" spans="1:40" x14ac:dyDescent="0.25">
      <c r="A921" s="3">
        <v>20231231</v>
      </c>
      <c r="B921" s="3" t="s">
        <v>2496</v>
      </c>
      <c r="C921" s="3" t="s">
        <v>2497</v>
      </c>
      <c r="D921" s="149">
        <v>7797.74</v>
      </c>
      <c r="E921" s="3" t="s">
        <v>23</v>
      </c>
      <c r="F921" s="3" t="s">
        <v>500</v>
      </c>
      <c r="G921" s="3" t="s">
        <v>474</v>
      </c>
      <c r="H921" s="3">
        <v>0</v>
      </c>
      <c r="I921" s="3" t="s">
        <v>500</v>
      </c>
      <c r="J921" s="3" t="s">
        <v>483</v>
      </c>
      <c r="K921" s="3" t="s">
        <v>23</v>
      </c>
      <c r="L921" s="149" t="s">
        <v>23</v>
      </c>
      <c r="M921" s="3" t="s">
        <v>475</v>
      </c>
      <c r="N921" s="149" t="s">
        <v>475</v>
      </c>
      <c r="O921" s="149" t="s">
        <v>475</v>
      </c>
      <c r="Q921" s="3" t="s">
        <v>475</v>
      </c>
      <c r="V921" s="149" t="s">
        <v>475</v>
      </c>
      <c r="W921" s="149" t="s">
        <v>475</v>
      </c>
      <c r="X921" s="149" t="s">
        <v>475</v>
      </c>
      <c r="Y921" s="149" t="s">
        <v>475</v>
      </c>
      <c r="AB921" s="152">
        <v>0</v>
      </c>
      <c r="AC921" s="152">
        <v>0</v>
      </c>
      <c r="AD921" s="152">
        <v>0</v>
      </c>
      <c r="AE921" s="152">
        <v>0</v>
      </c>
      <c r="AF921" s="152">
        <v>0</v>
      </c>
      <c r="AK921" s="3" t="s">
        <v>25</v>
      </c>
      <c r="AL921" s="3" t="s">
        <v>2498</v>
      </c>
      <c r="AM921" s="3" t="s">
        <v>475</v>
      </c>
    </row>
    <row r="922" spans="1:40" x14ac:dyDescent="0.25">
      <c r="A922" s="3">
        <v>20231231</v>
      </c>
      <c r="B922" s="3" t="s">
        <v>2499</v>
      </c>
      <c r="C922" s="3" t="s">
        <v>2500</v>
      </c>
      <c r="D922" s="149">
        <v>33840</v>
      </c>
      <c r="E922" s="3" t="s">
        <v>23</v>
      </c>
      <c r="F922" s="3" t="s">
        <v>500</v>
      </c>
      <c r="G922" s="3" t="s">
        <v>474</v>
      </c>
      <c r="H922" s="3">
        <v>0</v>
      </c>
      <c r="I922" s="3" t="s">
        <v>500</v>
      </c>
      <c r="J922" s="3">
        <v>0</v>
      </c>
      <c r="K922" s="3" t="s">
        <v>23</v>
      </c>
      <c r="L922" s="149" t="s">
        <v>23</v>
      </c>
      <c r="M922" s="3" t="s">
        <v>475</v>
      </c>
      <c r="N922" s="149" t="s">
        <v>475</v>
      </c>
      <c r="O922" s="149" t="s">
        <v>475</v>
      </c>
      <c r="Q922" s="3" t="s">
        <v>475</v>
      </c>
      <c r="V922" s="149" t="s">
        <v>475</v>
      </c>
      <c r="W922" s="149" t="s">
        <v>475</v>
      </c>
      <c r="X922" s="149" t="s">
        <v>475</v>
      </c>
      <c r="Y922" s="149" t="s">
        <v>475</v>
      </c>
      <c r="AB922" s="152">
        <v>0</v>
      </c>
      <c r="AC922" s="152">
        <v>0</v>
      </c>
      <c r="AD922" s="152">
        <v>0</v>
      </c>
      <c r="AE922" s="152">
        <v>0</v>
      </c>
      <c r="AF922" s="152">
        <v>0</v>
      </c>
      <c r="AK922" s="3" t="s">
        <v>475</v>
      </c>
      <c r="AL922" s="3" t="s">
        <v>475</v>
      </c>
      <c r="AM922" s="3" t="s">
        <v>475</v>
      </c>
    </row>
    <row r="923" spans="1:40" x14ac:dyDescent="0.25">
      <c r="A923" s="3">
        <v>20231231</v>
      </c>
      <c r="B923" s="3" t="s">
        <v>2501</v>
      </c>
      <c r="C923" s="3" t="s">
        <v>2502</v>
      </c>
      <c r="D923" s="149">
        <v>8653.0300000000007</v>
      </c>
      <c r="E923" s="3" t="s">
        <v>23</v>
      </c>
      <c r="F923" s="3" t="s">
        <v>500</v>
      </c>
      <c r="G923" s="3" t="s">
        <v>474</v>
      </c>
      <c r="H923" s="3">
        <v>0</v>
      </c>
      <c r="I923" s="3" t="s">
        <v>500</v>
      </c>
      <c r="J923" s="3">
        <v>0</v>
      </c>
      <c r="K923" s="3" t="s">
        <v>23</v>
      </c>
      <c r="L923" s="149" t="s">
        <v>23</v>
      </c>
      <c r="M923" s="3" t="s">
        <v>475</v>
      </c>
      <c r="N923" s="149" t="s">
        <v>475</v>
      </c>
      <c r="O923" s="149" t="s">
        <v>475</v>
      </c>
      <c r="Q923" s="3" t="s">
        <v>475</v>
      </c>
      <c r="V923" s="149" t="s">
        <v>475</v>
      </c>
      <c r="W923" s="149" t="s">
        <v>475</v>
      </c>
      <c r="X923" s="149" t="s">
        <v>475</v>
      </c>
      <c r="Y923" s="149" t="s">
        <v>475</v>
      </c>
      <c r="AB923" s="152">
        <v>0</v>
      </c>
      <c r="AC923" s="152">
        <v>0</v>
      </c>
      <c r="AD923" s="152">
        <v>0</v>
      </c>
      <c r="AE923" s="152">
        <v>0</v>
      </c>
      <c r="AF923" s="152">
        <v>0</v>
      </c>
      <c r="AK923" s="3" t="s">
        <v>475</v>
      </c>
      <c r="AL923" s="3" t="s">
        <v>475</v>
      </c>
      <c r="AM923" s="3" t="s">
        <v>475</v>
      </c>
    </row>
    <row r="924" spans="1:40" x14ac:dyDescent="0.25">
      <c r="A924" s="3">
        <v>20231231</v>
      </c>
      <c r="B924" s="3" t="s">
        <v>2503</v>
      </c>
      <c r="C924" s="3" t="s">
        <v>2504</v>
      </c>
      <c r="D924" s="149">
        <v>196061.36</v>
      </c>
      <c r="E924" s="3" t="s">
        <v>23</v>
      </c>
      <c r="F924" s="3" t="s">
        <v>500</v>
      </c>
      <c r="G924" s="3" t="s">
        <v>474</v>
      </c>
      <c r="H924" s="3">
        <v>0</v>
      </c>
      <c r="I924" s="3" t="s">
        <v>500</v>
      </c>
      <c r="J924" s="3">
        <v>0</v>
      </c>
      <c r="K924" s="3" t="s">
        <v>23</v>
      </c>
      <c r="L924" s="149" t="s">
        <v>23</v>
      </c>
      <c r="M924" s="3" t="s">
        <v>475</v>
      </c>
      <c r="N924" s="149" t="s">
        <v>475</v>
      </c>
      <c r="O924" s="149" t="s">
        <v>475</v>
      </c>
      <c r="Q924" s="3" t="s">
        <v>475</v>
      </c>
      <c r="V924" s="149" t="s">
        <v>475</v>
      </c>
      <c r="W924" s="149" t="s">
        <v>475</v>
      </c>
      <c r="X924" s="149" t="s">
        <v>475</v>
      </c>
      <c r="Y924" s="149" t="s">
        <v>475</v>
      </c>
      <c r="AB924" s="152">
        <v>0</v>
      </c>
      <c r="AC924" s="152">
        <v>0</v>
      </c>
      <c r="AD924" s="152">
        <v>0</v>
      </c>
      <c r="AE924" s="152">
        <v>0</v>
      </c>
      <c r="AF924" s="152">
        <v>0</v>
      </c>
      <c r="AK924" s="3" t="s">
        <v>475</v>
      </c>
      <c r="AL924" s="3" t="s">
        <v>475</v>
      </c>
      <c r="AM924" s="3" t="s">
        <v>475</v>
      </c>
    </row>
    <row r="925" spans="1:40" x14ac:dyDescent="0.25">
      <c r="A925" s="3">
        <v>20231231</v>
      </c>
      <c r="B925" s="3" t="s">
        <v>2505</v>
      </c>
      <c r="C925" s="3" t="s">
        <v>2506</v>
      </c>
      <c r="D925" s="149">
        <v>15582.77</v>
      </c>
      <c r="E925" s="3" t="s">
        <v>24</v>
      </c>
      <c r="F925" s="3" t="s">
        <v>473</v>
      </c>
      <c r="G925" s="3" t="s">
        <v>474</v>
      </c>
      <c r="H925" s="3">
        <v>0</v>
      </c>
      <c r="I925" s="3" t="s">
        <v>473</v>
      </c>
      <c r="J925" s="3" t="s">
        <v>473</v>
      </c>
      <c r="K925" s="3" t="s">
        <v>23</v>
      </c>
      <c r="L925" s="149" t="s">
        <v>23</v>
      </c>
      <c r="M925" s="3" t="s">
        <v>475</v>
      </c>
      <c r="N925" s="149" t="s">
        <v>475</v>
      </c>
      <c r="O925" s="149" t="s">
        <v>475</v>
      </c>
      <c r="Q925" s="3" t="s">
        <v>475</v>
      </c>
      <c r="V925" s="149" t="s">
        <v>475</v>
      </c>
      <c r="W925" s="149" t="s">
        <v>475</v>
      </c>
      <c r="X925" s="149" t="s">
        <v>475</v>
      </c>
      <c r="Y925" s="149" t="s">
        <v>475</v>
      </c>
      <c r="AB925" s="152">
        <v>0</v>
      </c>
      <c r="AC925" s="152">
        <v>0</v>
      </c>
      <c r="AD925" s="152">
        <v>0</v>
      </c>
      <c r="AE925" s="152">
        <v>0</v>
      </c>
      <c r="AF925" s="152">
        <v>0</v>
      </c>
      <c r="AK925" s="3" t="s">
        <v>475</v>
      </c>
      <c r="AL925" s="3" t="s">
        <v>475</v>
      </c>
      <c r="AM925" s="3" t="s">
        <v>475</v>
      </c>
    </row>
    <row r="926" spans="1:40" x14ac:dyDescent="0.25">
      <c r="A926" s="3">
        <v>20231231</v>
      </c>
      <c r="B926" s="3" t="s">
        <v>2507</v>
      </c>
      <c r="C926" s="3" t="s">
        <v>2508</v>
      </c>
      <c r="D926" s="149">
        <v>53023.98</v>
      </c>
      <c r="E926" s="3" t="s">
        <v>23</v>
      </c>
      <c r="F926" s="3" t="s">
        <v>500</v>
      </c>
      <c r="G926" s="3" t="s">
        <v>474</v>
      </c>
      <c r="H926" s="3">
        <v>0</v>
      </c>
      <c r="I926" s="3" t="s">
        <v>500</v>
      </c>
      <c r="J926" s="3">
        <v>0</v>
      </c>
      <c r="K926" s="3" t="s">
        <v>23</v>
      </c>
      <c r="L926" s="149" t="s">
        <v>23</v>
      </c>
      <c r="M926" s="3" t="s">
        <v>475</v>
      </c>
      <c r="N926" s="149" t="s">
        <v>475</v>
      </c>
      <c r="O926" s="149" t="s">
        <v>475</v>
      </c>
      <c r="Q926" s="3" t="s">
        <v>475</v>
      </c>
      <c r="V926" s="149" t="s">
        <v>475</v>
      </c>
      <c r="W926" s="149" t="s">
        <v>475</v>
      </c>
      <c r="X926" s="149" t="s">
        <v>475</v>
      </c>
      <c r="Y926" s="149" t="s">
        <v>475</v>
      </c>
      <c r="AB926" s="152">
        <v>0</v>
      </c>
      <c r="AC926" s="152">
        <v>0</v>
      </c>
      <c r="AD926" s="152">
        <v>0</v>
      </c>
      <c r="AE926" s="152">
        <v>0</v>
      </c>
      <c r="AF926" s="152">
        <v>0</v>
      </c>
      <c r="AK926" s="3" t="s">
        <v>475</v>
      </c>
      <c r="AL926" s="3" t="s">
        <v>475</v>
      </c>
      <c r="AM926" s="3" t="s">
        <v>475</v>
      </c>
    </row>
    <row r="927" spans="1:40" x14ac:dyDescent="0.25">
      <c r="A927" s="3">
        <v>20231231</v>
      </c>
      <c r="B927" s="3" t="s">
        <v>2509</v>
      </c>
      <c r="C927" s="3" t="s">
        <v>2510</v>
      </c>
      <c r="D927" s="149">
        <v>859721.84000000008</v>
      </c>
      <c r="E927" s="3" t="s">
        <v>24</v>
      </c>
      <c r="F927" s="3" t="s">
        <v>473</v>
      </c>
      <c r="G927" s="3" t="s">
        <v>474</v>
      </c>
      <c r="H927" s="3">
        <v>0</v>
      </c>
      <c r="I927" s="3" t="s">
        <v>473</v>
      </c>
      <c r="J927" s="3" t="s">
        <v>473</v>
      </c>
      <c r="K927" s="3" t="s">
        <v>23</v>
      </c>
      <c r="L927" s="149" t="s">
        <v>23</v>
      </c>
      <c r="M927" s="3" t="s">
        <v>475</v>
      </c>
      <c r="N927" s="149" t="s">
        <v>475</v>
      </c>
      <c r="O927" s="149" t="s">
        <v>475</v>
      </c>
      <c r="Q927" s="3" t="s">
        <v>475</v>
      </c>
      <c r="V927" s="149" t="s">
        <v>475</v>
      </c>
      <c r="W927" s="149" t="s">
        <v>475</v>
      </c>
      <c r="X927" s="149" t="s">
        <v>475</v>
      </c>
      <c r="Y927" s="149" t="s">
        <v>475</v>
      </c>
      <c r="AB927" s="152">
        <v>0</v>
      </c>
      <c r="AC927" s="152">
        <v>0</v>
      </c>
      <c r="AD927" s="152">
        <v>0</v>
      </c>
      <c r="AE927" s="152">
        <v>0</v>
      </c>
      <c r="AF927" s="152">
        <v>0</v>
      </c>
      <c r="AK927" s="3" t="s">
        <v>475</v>
      </c>
      <c r="AL927" s="3" t="s">
        <v>475</v>
      </c>
      <c r="AM927" s="3" t="s">
        <v>475</v>
      </c>
    </row>
    <row r="928" spans="1:40" x14ac:dyDescent="0.25">
      <c r="A928" s="3">
        <v>20231231</v>
      </c>
      <c r="B928" s="3" t="s">
        <v>2511</v>
      </c>
      <c r="C928" s="3" t="s">
        <v>2512</v>
      </c>
      <c r="D928" s="149">
        <v>370078.6</v>
      </c>
      <c r="E928" s="3" t="s">
        <v>24</v>
      </c>
      <c r="F928" s="3" t="s">
        <v>473</v>
      </c>
      <c r="G928" s="3" t="s">
        <v>474</v>
      </c>
      <c r="H928" s="3">
        <v>0</v>
      </c>
      <c r="I928" s="3" t="s">
        <v>473</v>
      </c>
      <c r="J928" s="3" t="s">
        <v>473</v>
      </c>
      <c r="K928" s="3" t="s">
        <v>23</v>
      </c>
      <c r="L928" s="149" t="s">
        <v>23</v>
      </c>
      <c r="M928" s="3" t="s">
        <v>475</v>
      </c>
      <c r="N928" s="149" t="s">
        <v>475</v>
      </c>
      <c r="O928" s="149" t="s">
        <v>475</v>
      </c>
      <c r="Q928" s="3" t="s">
        <v>475</v>
      </c>
      <c r="V928" s="149" t="s">
        <v>475</v>
      </c>
      <c r="W928" s="149" t="s">
        <v>475</v>
      </c>
      <c r="X928" s="149" t="s">
        <v>475</v>
      </c>
      <c r="Y928" s="149" t="s">
        <v>475</v>
      </c>
      <c r="AB928" s="152">
        <v>0</v>
      </c>
      <c r="AC928" s="152">
        <v>0</v>
      </c>
      <c r="AD928" s="152">
        <v>0</v>
      </c>
      <c r="AE928" s="152">
        <v>0</v>
      </c>
      <c r="AF928" s="152">
        <v>0</v>
      </c>
      <c r="AK928" s="3" t="s">
        <v>475</v>
      </c>
      <c r="AL928" s="3" t="s">
        <v>475</v>
      </c>
      <c r="AM928" s="3" t="s">
        <v>475</v>
      </c>
    </row>
    <row r="929" spans="1:40" x14ac:dyDescent="0.25">
      <c r="A929" s="3">
        <v>20231231</v>
      </c>
      <c r="B929" s="3" t="s">
        <v>2513</v>
      </c>
      <c r="C929" s="3" t="s">
        <v>2514</v>
      </c>
      <c r="D929" s="149">
        <v>273.57</v>
      </c>
      <c r="E929" s="3" t="s">
        <v>24</v>
      </c>
      <c r="F929" s="3" t="s">
        <v>473</v>
      </c>
      <c r="G929" s="3" t="s">
        <v>474</v>
      </c>
      <c r="H929" s="3">
        <v>0</v>
      </c>
      <c r="I929" s="3" t="s">
        <v>473</v>
      </c>
      <c r="J929" s="3" t="s">
        <v>473</v>
      </c>
      <c r="K929" s="3" t="s">
        <v>23</v>
      </c>
      <c r="L929" s="149" t="s">
        <v>23</v>
      </c>
      <c r="M929" s="3" t="s">
        <v>475</v>
      </c>
      <c r="N929" s="149" t="s">
        <v>475</v>
      </c>
      <c r="O929" s="149" t="s">
        <v>475</v>
      </c>
      <c r="Q929" s="3" t="s">
        <v>475</v>
      </c>
      <c r="V929" s="149" t="s">
        <v>475</v>
      </c>
      <c r="W929" s="149" t="s">
        <v>475</v>
      </c>
      <c r="X929" s="149" t="s">
        <v>475</v>
      </c>
      <c r="Y929" s="149" t="s">
        <v>475</v>
      </c>
      <c r="AB929" s="152">
        <v>0</v>
      </c>
      <c r="AC929" s="152">
        <v>0</v>
      </c>
      <c r="AD929" s="152">
        <v>0</v>
      </c>
      <c r="AE929" s="152">
        <v>0</v>
      </c>
      <c r="AF929" s="152">
        <v>0</v>
      </c>
      <c r="AK929" s="3" t="s">
        <v>475</v>
      </c>
      <c r="AL929" s="3" t="s">
        <v>475</v>
      </c>
      <c r="AM929" s="3" t="s">
        <v>475</v>
      </c>
    </row>
    <row r="930" spans="1:40" x14ac:dyDescent="0.25">
      <c r="A930" s="3">
        <v>20231231</v>
      </c>
      <c r="B930" s="3" t="s">
        <v>2462</v>
      </c>
      <c r="C930" s="3" t="s">
        <v>2463</v>
      </c>
      <c r="D930" s="149">
        <v>58353.47</v>
      </c>
      <c r="E930" s="3" t="s">
        <v>23</v>
      </c>
      <c r="F930" s="3" t="s">
        <v>500</v>
      </c>
      <c r="G930" s="3" t="s">
        <v>474</v>
      </c>
      <c r="H930" s="3">
        <v>0</v>
      </c>
      <c r="I930" s="3" t="s">
        <v>500</v>
      </c>
      <c r="J930" s="3" t="s">
        <v>506</v>
      </c>
      <c r="K930" s="3" t="s">
        <v>23</v>
      </c>
      <c r="L930" s="149" t="s">
        <v>23</v>
      </c>
      <c r="M930" s="3" t="s">
        <v>487</v>
      </c>
      <c r="N930" s="149" t="s">
        <v>475</v>
      </c>
      <c r="O930" s="153">
        <v>0.17499999999999999</v>
      </c>
      <c r="Q930" s="157">
        <v>0.14099999999999999</v>
      </c>
      <c r="S930" s="157">
        <v>1</v>
      </c>
      <c r="V930" s="149" t="s">
        <v>475</v>
      </c>
      <c r="W930" s="153">
        <v>5.0000000000000001E-3</v>
      </c>
      <c r="X930" s="149" t="s">
        <v>475</v>
      </c>
      <c r="Y930" s="149">
        <v>5.0000000000000001E-3</v>
      </c>
      <c r="AB930" s="152">
        <v>10211.857249999999</v>
      </c>
      <c r="AC930" s="152">
        <v>8227.8392699999986</v>
      </c>
      <c r="AD930" s="152">
        <v>0</v>
      </c>
      <c r="AE930" s="152">
        <v>0</v>
      </c>
      <c r="AF930" s="152">
        <v>291.76735000000002</v>
      </c>
      <c r="AK930" s="3" t="s">
        <v>22</v>
      </c>
      <c r="AL930" s="3" t="s">
        <v>1605</v>
      </c>
      <c r="AM930" s="3" t="s">
        <v>1606</v>
      </c>
      <c r="AN930" s="157" t="s">
        <v>490</v>
      </c>
    </row>
    <row r="931" spans="1:40" x14ac:dyDescent="0.25">
      <c r="A931" s="3">
        <v>20231231</v>
      </c>
      <c r="B931" s="3" t="s">
        <v>2517</v>
      </c>
      <c r="C931" s="3" t="s">
        <v>2518</v>
      </c>
      <c r="D931" s="149">
        <v>1730320.8400000003</v>
      </c>
      <c r="E931" s="3" t="s">
        <v>24</v>
      </c>
      <c r="F931" s="3" t="s">
        <v>473</v>
      </c>
      <c r="G931" s="3" t="s">
        <v>474</v>
      </c>
      <c r="H931" s="3">
        <v>0</v>
      </c>
      <c r="I931" s="3" t="s">
        <v>473</v>
      </c>
      <c r="J931" s="3" t="s">
        <v>473</v>
      </c>
      <c r="K931" s="3" t="s">
        <v>23</v>
      </c>
      <c r="L931" s="149" t="s">
        <v>23</v>
      </c>
      <c r="M931" s="3" t="s">
        <v>475</v>
      </c>
      <c r="N931" s="149" t="s">
        <v>475</v>
      </c>
      <c r="O931" s="149" t="s">
        <v>475</v>
      </c>
      <c r="Q931" s="3" t="s">
        <v>475</v>
      </c>
      <c r="V931" s="149" t="s">
        <v>475</v>
      </c>
      <c r="W931" s="149" t="s">
        <v>475</v>
      </c>
      <c r="X931" s="149" t="s">
        <v>475</v>
      </c>
      <c r="Y931" s="149" t="s">
        <v>475</v>
      </c>
      <c r="AB931" s="152">
        <v>0</v>
      </c>
      <c r="AC931" s="152">
        <v>0</v>
      </c>
      <c r="AD931" s="152">
        <v>0</v>
      </c>
      <c r="AE931" s="152">
        <v>0</v>
      </c>
      <c r="AF931" s="152">
        <v>0</v>
      </c>
      <c r="AK931" s="3" t="s">
        <v>475</v>
      </c>
      <c r="AL931" s="3" t="s">
        <v>475</v>
      </c>
      <c r="AM931" s="3" t="s">
        <v>475</v>
      </c>
    </row>
    <row r="932" spans="1:40" x14ac:dyDescent="0.25">
      <c r="A932" s="3">
        <v>20231231</v>
      </c>
      <c r="B932" s="3" t="s">
        <v>2519</v>
      </c>
      <c r="C932" s="3" t="s">
        <v>2520</v>
      </c>
      <c r="D932" s="149">
        <v>94229.83</v>
      </c>
      <c r="E932" s="3" t="s">
        <v>23</v>
      </c>
      <c r="F932" s="3" t="s">
        <v>500</v>
      </c>
      <c r="G932" s="3" t="s">
        <v>474</v>
      </c>
      <c r="H932" s="3">
        <v>0</v>
      </c>
      <c r="I932" s="3" t="s">
        <v>500</v>
      </c>
      <c r="J932" s="3">
        <v>0</v>
      </c>
      <c r="K932" s="3" t="s">
        <v>23</v>
      </c>
      <c r="L932" s="149" t="s">
        <v>23</v>
      </c>
      <c r="M932" s="3" t="s">
        <v>475</v>
      </c>
      <c r="N932" s="149" t="s">
        <v>475</v>
      </c>
      <c r="O932" s="149" t="s">
        <v>475</v>
      </c>
      <c r="Q932" s="3" t="s">
        <v>475</v>
      </c>
      <c r="V932" s="149" t="s">
        <v>475</v>
      </c>
      <c r="W932" s="149" t="s">
        <v>475</v>
      </c>
      <c r="X932" s="149" t="s">
        <v>475</v>
      </c>
      <c r="Y932" s="149" t="s">
        <v>475</v>
      </c>
      <c r="AB932" s="152">
        <v>0</v>
      </c>
      <c r="AC932" s="152">
        <v>0</v>
      </c>
      <c r="AD932" s="152">
        <v>0</v>
      </c>
      <c r="AE932" s="152">
        <v>0</v>
      </c>
      <c r="AF932" s="152">
        <v>0</v>
      </c>
      <c r="AK932" s="3" t="s">
        <v>475</v>
      </c>
      <c r="AL932" s="3" t="s">
        <v>475</v>
      </c>
      <c r="AM932" s="3" t="s">
        <v>475</v>
      </c>
    </row>
    <row r="933" spans="1:40" x14ac:dyDescent="0.25">
      <c r="A933" s="3">
        <v>20231231</v>
      </c>
      <c r="B933" s="3" t="s">
        <v>2521</v>
      </c>
      <c r="C933" s="3" t="s">
        <v>2522</v>
      </c>
      <c r="D933" s="149">
        <v>56451.11</v>
      </c>
      <c r="E933" s="3" t="s">
        <v>23</v>
      </c>
      <c r="F933" s="3" t="s">
        <v>500</v>
      </c>
      <c r="G933" s="3" t="s">
        <v>474</v>
      </c>
      <c r="H933" s="3">
        <v>0</v>
      </c>
      <c r="I933" s="3" t="s">
        <v>500</v>
      </c>
      <c r="J933" s="3">
        <v>0</v>
      </c>
      <c r="K933" s="3" t="s">
        <v>23</v>
      </c>
      <c r="L933" s="149" t="s">
        <v>23</v>
      </c>
      <c r="M933" s="3" t="s">
        <v>475</v>
      </c>
      <c r="N933" s="149" t="s">
        <v>475</v>
      </c>
      <c r="O933" s="149" t="s">
        <v>475</v>
      </c>
      <c r="Q933" s="3" t="s">
        <v>475</v>
      </c>
      <c r="V933" s="149" t="s">
        <v>475</v>
      </c>
      <c r="W933" s="149" t="s">
        <v>475</v>
      </c>
      <c r="X933" s="149" t="s">
        <v>475</v>
      </c>
      <c r="Y933" s="149" t="s">
        <v>475</v>
      </c>
      <c r="AB933" s="152">
        <v>0</v>
      </c>
      <c r="AC933" s="152">
        <v>0</v>
      </c>
      <c r="AD933" s="152">
        <v>0</v>
      </c>
      <c r="AE933" s="152">
        <v>0</v>
      </c>
      <c r="AF933" s="152">
        <v>0</v>
      </c>
      <c r="AK933" s="3" t="s">
        <v>475</v>
      </c>
      <c r="AL933" s="3" t="s">
        <v>475</v>
      </c>
      <c r="AM933" s="3" t="s">
        <v>475</v>
      </c>
    </row>
    <row r="934" spans="1:40" x14ac:dyDescent="0.25">
      <c r="A934" s="3">
        <v>20231231</v>
      </c>
      <c r="B934" s="3" t="s">
        <v>2523</v>
      </c>
      <c r="C934" s="3" t="s">
        <v>2524</v>
      </c>
      <c r="D934" s="149">
        <v>153153</v>
      </c>
      <c r="E934" s="3" t="s">
        <v>23</v>
      </c>
      <c r="F934" s="3" t="s">
        <v>500</v>
      </c>
      <c r="G934" s="3" t="s">
        <v>504</v>
      </c>
      <c r="H934" s="3">
        <v>1</v>
      </c>
      <c r="I934" s="3" t="s">
        <v>500</v>
      </c>
      <c r="J934" s="3">
        <v>0</v>
      </c>
      <c r="K934" s="3" t="s">
        <v>24</v>
      </c>
      <c r="L934" s="149" t="s">
        <v>23</v>
      </c>
      <c r="M934" s="3" t="s">
        <v>475</v>
      </c>
      <c r="N934" s="149" t="s">
        <v>475</v>
      </c>
      <c r="O934" s="149" t="s">
        <v>475</v>
      </c>
      <c r="Q934" s="3" t="s">
        <v>475</v>
      </c>
      <c r="V934" s="149" t="s">
        <v>475</v>
      </c>
      <c r="W934" s="149" t="s">
        <v>475</v>
      </c>
      <c r="X934" s="149" t="s">
        <v>475</v>
      </c>
      <c r="Y934" s="149" t="s">
        <v>475</v>
      </c>
      <c r="AB934" s="152">
        <v>0</v>
      </c>
      <c r="AC934" s="152">
        <v>0</v>
      </c>
      <c r="AD934" s="152">
        <v>0</v>
      </c>
      <c r="AE934" s="152">
        <v>0</v>
      </c>
      <c r="AF934" s="152">
        <v>0</v>
      </c>
      <c r="AK934" s="3" t="s">
        <v>475</v>
      </c>
      <c r="AL934" s="3" t="s">
        <v>475</v>
      </c>
      <c r="AM934" s="3" t="s">
        <v>475</v>
      </c>
    </row>
    <row r="935" spans="1:40" x14ac:dyDescent="0.25">
      <c r="A935" s="3">
        <v>20231231</v>
      </c>
      <c r="B935" s="3" t="s">
        <v>2525</v>
      </c>
      <c r="C935" s="3" t="s">
        <v>2526</v>
      </c>
      <c r="D935" s="149">
        <v>22705.95</v>
      </c>
      <c r="E935" s="3" t="s">
        <v>23</v>
      </c>
      <c r="F935" s="3" t="s">
        <v>500</v>
      </c>
      <c r="G935" s="3" t="s">
        <v>474</v>
      </c>
      <c r="H935" s="3">
        <v>0</v>
      </c>
      <c r="I935" s="3" t="s">
        <v>500</v>
      </c>
      <c r="J935" s="3" t="s">
        <v>483</v>
      </c>
      <c r="K935" s="3" t="s">
        <v>23</v>
      </c>
      <c r="L935" s="149" t="s">
        <v>23</v>
      </c>
      <c r="M935" s="3" t="s">
        <v>487</v>
      </c>
      <c r="N935" s="149" t="s">
        <v>475</v>
      </c>
      <c r="O935" s="153">
        <v>1.9199999999999998E-2</v>
      </c>
      <c r="Q935" s="3" t="s">
        <v>475</v>
      </c>
      <c r="S935" s="157">
        <v>1</v>
      </c>
      <c r="V935" s="149" t="s">
        <v>475</v>
      </c>
      <c r="W935" s="149" t="s">
        <v>475</v>
      </c>
      <c r="X935" s="149" t="s">
        <v>475</v>
      </c>
      <c r="Y935" s="149" t="s">
        <v>475</v>
      </c>
      <c r="AB935" s="152">
        <v>435.95423999999997</v>
      </c>
      <c r="AC935" s="152">
        <v>0</v>
      </c>
      <c r="AD935" s="152">
        <v>0</v>
      </c>
      <c r="AE935" s="152">
        <v>0</v>
      </c>
      <c r="AF935" s="152">
        <v>0</v>
      </c>
      <c r="AK935" s="3" t="s">
        <v>25</v>
      </c>
      <c r="AL935" s="3" t="s">
        <v>2527</v>
      </c>
      <c r="AM935" s="3" t="s">
        <v>2528</v>
      </c>
      <c r="AN935" s="157" t="s">
        <v>490</v>
      </c>
    </row>
    <row r="936" spans="1:40" x14ac:dyDescent="0.25">
      <c r="A936" s="3">
        <v>20231231</v>
      </c>
      <c r="B936" s="3" t="s">
        <v>2529</v>
      </c>
      <c r="C936" s="3" t="s">
        <v>2530</v>
      </c>
      <c r="D936" s="149">
        <v>3276524.81</v>
      </c>
      <c r="E936" s="3" t="s">
        <v>24</v>
      </c>
      <c r="F936" s="3" t="s">
        <v>473</v>
      </c>
      <c r="G936" s="3" t="s">
        <v>474</v>
      </c>
      <c r="H936" s="3">
        <v>0</v>
      </c>
      <c r="I936" s="3" t="s">
        <v>473</v>
      </c>
      <c r="J936" s="3" t="s">
        <v>473</v>
      </c>
      <c r="K936" s="3" t="s">
        <v>23</v>
      </c>
      <c r="L936" s="149" t="s">
        <v>23</v>
      </c>
      <c r="M936" s="3" t="s">
        <v>475</v>
      </c>
      <c r="N936" s="149" t="s">
        <v>475</v>
      </c>
      <c r="O936" s="149" t="s">
        <v>475</v>
      </c>
      <c r="Q936" s="3" t="s">
        <v>475</v>
      </c>
      <c r="V936" s="149" t="s">
        <v>475</v>
      </c>
      <c r="W936" s="149" t="s">
        <v>475</v>
      </c>
      <c r="X936" s="149" t="s">
        <v>475</v>
      </c>
      <c r="Y936" s="149" t="s">
        <v>475</v>
      </c>
      <c r="AB936" s="152">
        <v>0</v>
      </c>
      <c r="AC936" s="152">
        <v>0</v>
      </c>
      <c r="AD936" s="152">
        <v>0</v>
      </c>
      <c r="AE936" s="152">
        <v>0</v>
      </c>
      <c r="AF936" s="152">
        <v>0</v>
      </c>
      <c r="AK936" s="3" t="s">
        <v>475</v>
      </c>
      <c r="AL936" s="3" t="s">
        <v>475</v>
      </c>
      <c r="AM936" s="3" t="s">
        <v>475</v>
      </c>
    </row>
    <row r="937" spans="1:40" x14ac:dyDescent="0.25">
      <c r="A937" s="3">
        <v>20231231</v>
      </c>
      <c r="B937" s="3" t="s">
        <v>2531</v>
      </c>
      <c r="C937" s="3" t="s">
        <v>2532</v>
      </c>
      <c r="D937" s="149">
        <v>248150.39999999999</v>
      </c>
      <c r="E937" s="3" t="s">
        <v>23</v>
      </c>
      <c r="F937" s="3" t="s">
        <v>500</v>
      </c>
      <c r="G937" s="3" t="s">
        <v>504</v>
      </c>
      <c r="H937" s="3">
        <v>1</v>
      </c>
      <c r="I937" s="3" t="s">
        <v>500</v>
      </c>
      <c r="J937" s="3" t="s">
        <v>506</v>
      </c>
      <c r="K937" s="3" t="s">
        <v>24</v>
      </c>
      <c r="L937" s="149" t="s">
        <v>23</v>
      </c>
      <c r="M937" s="3" t="s">
        <v>475</v>
      </c>
      <c r="N937" s="149" t="s">
        <v>475</v>
      </c>
      <c r="O937" s="149" t="s">
        <v>475</v>
      </c>
      <c r="Q937" s="3" t="s">
        <v>475</v>
      </c>
      <c r="V937" s="149" t="s">
        <v>475</v>
      </c>
      <c r="W937" s="149" t="s">
        <v>475</v>
      </c>
      <c r="X937" s="149" t="s">
        <v>475</v>
      </c>
      <c r="Y937" s="149" t="s">
        <v>475</v>
      </c>
      <c r="AB937" s="152">
        <v>0</v>
      </c>
      <c r="AC937" s="152">
        <v>0</v>
      </c>
      <c r="AD937" s="152">
        <v>0</v>
      </c>
      <c r="AE937" s="152">
        <v>0</v>
      </c>
      <c r="AF937" s="152">
        <v>0</v>
      </c>
      <c r="AK937" s="3" t="s">
        <v>22</v>
      </c>
      <c r="AL937" s="3" t="s">
        <v>672</v>
      </c>
      <c r="AM937" s="3" t="s">
        <v>475</v>
      </c>
    </row>
    <row r="938" spans="1:40" x14ac:dyDescent="0.25">
      <c r="A938" s="3">
        <v>20231231</v>
      </c>
      <c r="B938" s="3" t="s">
        <v>2533</v>
      </c>
      <c r="C938" s="3" t="s">
        <v>2534</v>
      </c>
      <c r="D938" s="149">
        <v>314880.43</v>
      </c>
      <c r="E938" s="3" t="s">
        <v>24</v>
      </c>
      <c r="F938" s="3" t="s">
        <v>473</v>
      </c>
      <c r="G938" s="3" t="s">
        <v>474</v>
      </c>
      <c r="H938" s="3">
        <v>0</v>
      </c>
      <c r="I938" s="3" t="s">
        <v>473</v>
      </c>
      <c r="J938" s="3" t="s">
        <v>473</v>
      </c>
      <c r="K938" s="3" t="s">
        <v>23</v>
      </c>
      <c r="L938" s="149" t="s">
        <v>23</v>
      </c>
      <c r="M938" s="3" t="s">
        <v>475</v>
      </c>
      <c r="N938" s="149" t="s">
        <v>475</v>
      </c>
      <c r="O938" s="149" t="s">
        <v>475</v>
      </c>
      <c r="Q938" s="3" t="s">
        <v>475</v>
      </c>
      <c r="V938" s="149" t="s">
        <v>475</v>
      </c>
      <c r="W938" s="149" t="s">
        <v>475</v>
      </c>
      <c r="X938" s="149" t="s">
        <v>475</v>
      </c>
      <c r="Y938" s="149" t="s">
        <v>475</v>
      </c>
      <c r="AB938" s="152">
        <v>0</v>
      </c>
      <c r="AC938" s="152">
        <v>0</v>
      </c>
      <c r="AD938" s="152">
        <v>0</v>
      </c>
      <c r="AE938" s="152">
        <v>0</v>
      </c>
      <c r="AF938" s="152">
        <v>0</v>
      </c>
      <c r="AK938" s="3" t="s">
        <v>475</v>
      </c>
      <c r="AL938" s="3" t="s">
        <v>475</v>
      </c>
      <c r="AM938" s="3" t="s">
        <v>475</v>
      </c>
    </row>
    <row r="939" spans="1:40" x14ac:dyDescent="0.25">
      <c r="A939" s="3">
        <v>20231231</v>
      </c>
      <c r="B939" s="3" t="s">
        <v>2535</v>
      </c>
      <c r="C939" s="3" t="s">
        <v>2536</v>
      </c>
      <c r="D939" s="149">
        <v>16744.25</v>
      </c>
      <c r="E939" s="3" t="s">
        <v>23</v>
      </c>
      <c r="F939" s="3" t="s">
        <v>500</v>
      </c>
      <c r="G939" s="3" t="s">
        <v>474</v>
      </c>
      <c r="H939" s="3">
        <v>0</v>
      </c>
      <c r="I939" s="3" t="s">
        <v>500</v>
      </c>
      <c r="J939" s="3" t="s">
        <v>483</v>
      </c>
      <c r="K939" s="3" t="s">
        <v>23</v>
      </c>
      <c r="L939" s="149" t="s">
        <v>23</v>
      </c>
      <c r="M939" s="3" t="s">
        <v>487</v>
      </c>
      <c r="N939" s="149" t="s">
        <v>475</v>
      </c>
      <c r="O939" s="153">
        <v>0.72299999999999998</v>
      </c>
      <c r="Q939" s="157">
        <v>0.54800000000000004</v>
      </c>
      <c r="S939" s="157">
        <v>1</v>
      </c>
      <c r="V939" s="153">
        <v>1.0999999999999999E-2</v>
      </c>
      <c r="W939" s="153">
        <v>0.113</v>
      </c>
      <c r="X939" s="149">
        <v>1.0999999999999999E-2</v>
      </c>
      <c r="Y939" s="149">
        <v>0.113</v>
      </c>
      <c r="AB939" s="152">
        <v>12106.09275</v>
      </c>
      <c r="AC939" s="152">
        <v>9175.8490000000002</v>
      </c>
      <c r="AD939" s="152">
        <v>0</v>
      </c>
      <c r="AE939" s="152">
        <v>184.18674999999999</v>
      </c>
      <c r="AF939" s="152">
        <v>1892.10025</v>
      </c>
      <c r="AK939" s="3" t="s">
        <v>25</v>
      </c>
      <c r="AL939" s="3" t="s">
        <v>2537</v>
      </c>
      <c r="AM939" s="3" t="s">
        <v>2538</v>
      </c>
      <c r="AN939" s="157" t="s">
        <v>490</v>
      </c>
    </row>
    <row r="940" spans="1:40" x14ac:dyDescent="0.25">
      <c r="A940" s="3">
        <v>20231231</v>
      </c>
      <c r="B940" s="3" t="s">
        <v>2539</v>
      </c>
      <c r="C940" s="3" t="s">
        <v>2540</v>
      </c>
      <c r="D940" s="149">
        <v>887427</v>
      </c>
      <c r="E940" s="3" t="s">
        <v>24</v>
      </c>
      <c r="F940" s="3" t="s">
        <v>473</v>
      </c>
      <c r="G940" s="3" t="s">
        <v>474</v>
      </c>
      <c r="H940" s="3">
        <v>0</v>
      </c>
      <c r="I940" s="3" t="s">
        <v>473</v>
      </c>
      <c r="J940" s="3" t="s">
        <v>473</v>
      </c>
      <c r="K940" s="3" t="s">
        <v>23</v>
      </c>
      <c r="L940" s="149" t="s">
        <v>23</v>
      </c>
      <c r="M940" s="3" t="s">
        <v>475</v>
      </c>
      <c r="N940" s="149" t="s">
        <v>475</v>
      </c>
      <c r="O940" s="149" t="s">
        <v>475</v>
      </c>
      <c r="Q940" s="3" t="s">
        <v>475</v>
      </c>
      <c r="V940" s="149" t="s">
        <v>475</v>
      </c>
      <c r="W940" s="149" t="s">
        <v>475</v>
      </c>
      <c r="X940" s="149" t="s">
        <v>475</v>
      </c>
      <c r="Y940" s="149" t="s">
        <v>475</v>
      </c>
      <c r="AB940" s="152">
        <v>0</v>
      </c>
      <c r="AC940" s="152">
        <v>0</v>
      </c>
      <c r="AD940" s="152">
        <v>0</v>
      </c>
      <c r="AE940" s="152">
        <v>0</v>
      </c>
      <c r="AF940" s="152">
        <v>0</v>
      </c>
      <c r="AK940" s="3" t="s">
        <v>475</v>
      </c>
      <c r="AL940" s="3" t="s">
        <v>475</v>
      </c>
      <c r="AM940" s="3" t="s">
        <v>475</v>
      </c>
    </row>
    <row r="941" spans="1:40" x14ac:dyDescent="0.25">
      <c r="A941" s="3">
        <v>20231231</v>
      </c>
      <c r="B941" s="3" t="s">
        <v>2541</v>
      </c>
      <c r="C941" s="3" t="s">
        <v>2542</v>
      </c>
      <c r="D941" s="149">
        <v>74038.81</v>
      </c>
      <c r="E941" s="3" t="s">
        <v>23</v>
      </c>
      <c r="F941" s="3" t="s">
        <v>500</v>
      </c>
      <c r="G941" s="3" t="s">
        <v>474</v>
      </c>
      <c r="H941" s="3">
        <v>0</v>
      </c>
      <c r="I941" s="3" t="s">
        <v>500</v>
      </c>
      <c r="J941" s="3">
        <v>0</v>
      </c>
      <c r="K941" s="3" t="s">
        <v>23</v>
      </c>
      <c r="L941" s="149" t="s">
        <v>23</v>
      </c>
      <c r="M941" s="3" t="s">
        <v>475</v>
      </c>
      <c r="N941" s="149" t="s">
        <v>475</v>
      </c>
      <c r="O941" s="149" t="s">
        <v>475</v>
      </c>
      <c r="Q941" s="3" t="s">
        <v>475</v>
      </c>
      <c r="V941" s="149" t="s">
        <v>475</v>
      </c>
      <c r="W941" s="149" t="s">
        <v>475</v>
      </c>
      <c r="X941" s="149" t="s">
        <v>475</v>
      </c>
      <c r="Y941" s="149" t="s">
        <v>475</v>
      </c>
      <c r="AB941" s="152">
        <v>0</v>
      </c>
      <c r="AC941" s="152">
        <v>0</v>
      </c>
      <c r="AD941" s="152">
        <v>0</v>
      </c>
      <c r="AE941" s="152">
        <v>0</v>
      </c>
      <c r="AF941" s="152">
        <v>0</v>
      </c>
      <c r="AK941" s="3" t="s">
        <v>475</v>
      </c>
      <c r="AL941" s="3" t="s">
        <v>475</v>
      </c>
      <c r="AM941" s="3" t="s">
        <v>475</v>
      </c>
    </row>
    <row r="942" spans="1:40" x14ac:dyDescent="0.25">
      <c r="A942" s="3">
        <v>20231231</v>
      </c>
      <c r="B942" s="3" t="s">
        <v>2543</v>
      </c>
      <c r="C942" s="3" t="s">
        <v>2544</v>
      </c>
      <c r="D942" s="149">
        <v>44520.5</v>
      </c>
      <c r="E942" s="3" t="s">
        <v>23</v>
      </c>
      <c r="F942" s="3" t="s">
        <v>500</v>
      </c>
      <c r="G942" s="3" t="s">
        <v>474</v>
      </c>
      <c r="H942" s="3">
        <v>0</v>
      </c>
      <c r="I942" s="3" t="s">
        <v>500</v>
      </c>
      <c r="J942" s="3">
        <v>0</v>
      </c>
      <c r="K942" s="3" t="s">
        <v>23</v>
      </c>
      <c r="L942" s="149" t="s">
        <v>23</v>
      </c>
      <c r="M942" s="3" t="s">
        <v>475</v>
      </c>
      <c r="N942" s="149" t="s">
        <v>475</v>
      </c>
      <c r="O942" s="149" t="s">
        <v>475</v>
      </c>
      <c r="Q942" s="3" t="s">
        <v>475</v>
      </c>
      <c r="V942" s="149" t="s">
        <v>475</v>
      </c>
      <c r="W942" s="149" t="s">
        <v>475</v>
      </c>
      <c r="X942" s="149" t="s">
        <v>475</v>
      </c>
      <c r="Y942" s="149" t="s">
        <v>475</v>
      </c>
      <c r="AB942" s="152">
        <v>0</v>
      </c>
      <c r="AC942" s="152">
        <v>0</v>
      </c>
      <c r="AD942" s="152">
        <v>0</v>
      </c>
      <c r="AE942" s="152">
        <v>0</v>
      </c>
      <c r="AF942" s="152">
        <v>0</v>
      </c>
      <c r="AK942" s="3" t="s">
        <v>475</v>
      </c>
      <c r="AL942" s="3" t="s">
        <v>475</v>
      </c>
      <c r="AM942" s="3" t="s">
        <v>475</v>
      </c>
    </row>
    <row r="943" spans="1:40" x14ac:dyDescent="0.25">
      <c r="A943" s="3">
        <v>20231231</v>
      </c>
      <c r="B943" s="3" t="s">
        <v>2545</v>
      </c>
      <c r="C943" s="3" t="s">
        <v>2546</v>
      </c>
      <c r="D943" s="149">
        <v>418554.52</v>
      </c>
      <c r="E943" s="3" t="s">
        <v>23</v>
      </c>
      <c r="F943" s="3" t="s">
        <v>500</v>
      </c>
      <c r="G943" s="3" t="s">
        <v>474</v>
      </c>
      <c r="H943" s="3">
        <v>0</v>
      </c>
      <c r="I943" s="3" t="s">
        <v>500</v>
      </c>
      <c r="J943" s="3">
        <v>0</v>
      </c>
      <c r="K943" s="3" t="s">
        <v>23</v>
      </c>
      <c r="L943" s="149" t="s">
        <v>23</v>
      </c>
      <c r="M943" s="3" t="s">
        <v>475</v>
      </c>
      <c r="N943" s="149" t="s">
        <v>475</v>
      </c>
      <c r="O943" s="149" t="s">
        <v>475</v>
      </c>
      <c r="Q943" s="3" t="s">
        <v>475</v>
      </c>
      <c r="V943" s="149" t="s">
        <v>475</v>
      </c>
      <c r="W943" s="149" t="s">
        <v>475</v>
      </c>
      <c r="X943" s="149" t="s">
        <v>475</v>
      </c>
      <c r="Y943" s="149" t="s">
        <v>475</v>
      </c>
      <c r="AB943" s="152">
        <v>0</v>
      </c>
      <c r="AC943" s="152">
        <v>0</v>
      </c>
      <c r="AD943" s="152">
        <v>0</v>
      </c>
      <c r="AE943" s="152">
        <v>0</v>
      </c>
      <c r="AF943" s="152">
        <v>0</v>
      </c>
      <c r="AK943" s="3" t="s">
        <v>475</v>
      </c>
      <c r="AL943" s="3" t="s">
        <v>475</v>
      </c>
      <c r="AM943" s="3" t="s">
        <v>475</v>
      </c>
    </row>
    <row r="944" spans="1:40" x14ac:dyDescent="0.25">
      <c r="A944" s="3">
        <v>20231231</v>
      </c>
      <c r="B944" s="3" t="s">
        <v>2547</v>
      </c>
      <c r="C944" s="3" t="s">
        <v>2548</v>
      </c>
      <c r="D944" s="149">
        <v>908667.17</v>
      </c>
      <c r="E944" s="3" t="s">
        <v>24</v>
      </c>
      <c r="F944" s="3" t="s">
        <v>473</v>
      </c>
      <c r="G944" s="3" t="s">
        <v>474</v>
      </c>
      <c r="H944" s="3">
        <v>0</v>
      </c>
      <c r="I944" s="3" t="s">
        <v>473</v>
      </c>
      <c r="J944" s="3" t="s">
        <v>473</v>
      </c>
      <c r="K944" s="3" t="s">
        <v>23</v>
      </c>
      <c r="L944" s="149" t="s">
        <v>23</v>
      </c>
      <c r="M944" s="3" t="s">
        <v>475</v>
      </c>
      <c r="N944" s="149" t="s">
        <v>475</v>
      </c>
      <c r="O944" s="149" t="s">
        <v>475</v>
      </c>
      <c r="Q944" s="3" t="s">
        <v>475</v>
      </c>
      <c r="V944" s="149" t="s">
        <v>475</v>
      </c>
      <c r="W944" s="149" t="s">
        <v>475</v>
      </c>
      <c r="X944" s="149" t="s">
        <v>475</v>
      </c>
      <c r="Y944" s="149" t="s">
        <v>475</v>
      </c>
      <c r="AB944" s="152">
        <v>0</v>
      </c>
      <c r="AC944" s="152">
        <v>0</v>
      </c>
      <c r="AD944" s="152">
        <v>0</v>
      </c>
      <c r="AE944" s="152">
        <v>0</v>
      </c>
      <c r="AF944" s="152">
        <v>0</v>
      </c>
      <c r="AK944" s="3" t="s">
        <v>475</v>
      </c>
      <c r="AL944" s="3" t="s">
        <v>475</v>
      </c>
      <c r="AM944" s="3" t="s">
        <v>475</v>
      </c>
    </row>
    <row r="945" spans="1:39" x14ac:dyDescent="0.25">
      <c r="A945" s="3">
        <v>20231231</v>
      </c>
      <c r="B945" s="3" t="s">
        <v>2549</v>
      </c>
      <c r="C945" s="3" t="s">
        <v>2550</v>
      </c>
      <c r="D945" s="149">
        <v>140450.88</v>
      </c>
      <c r="E945" s="3" t="s">
        <v>24</v>
      </c>
      <c r="F945" s="3" t="s">
        <v>473</v>
      </c>
      <c r="G945" s="3" t="s">
        <v>474</v>
      </c>
      <c r="H945" s="3">
        <v>0</v>
      </c>
      <c r="I945" s="3" t="s">
        <v>473</v>
      </c>
      <c r="J945" s="3" t="s">
        <v>473</v>
      </c>
      <c r="K945" s="3" t="s">
        <v>23</v>
      </c>
      <c r="L945" s="149" t="s">
        <v>23</v>
      </c>
      <c r="M945" s="3" t="s">
        <v>475</v>
      </c>
      <c r="N945" s="149" t="s">
        <v>475</v>
      </c>
      <c r="O945" s="149" t="s">
        <v>475</v>
      </c>
      <c r="Q945" s="3" t="s">
        <v>475</v>
      </c>
      <c r="V945" s="149" t="s">
        <v>475</v>
      </c>
      <c r="W945" s="149" t="s">
        <v>475</v>
      </c>
      <c r="X945" s="149" t="s">
        <v>475</v>
      </c>
      <c r="Y945" s="149" t="s">
        <v>475</v>
      </c>
      <c r="AB945" s="152">
        <v>0</v>
      </c>
      <c r="AC945" s="152">
        <v>0</v>
      </c>
      <c r="AD945" s="152">
        <v>0</v>
      </c>
      <c r="AE945" s="152">
        <v>0</v>
      </c>
      <c r="AF945" s="152">
        <v>0</v>
      </c>
      <c r="AK945" s="3" t="s">
        <v>475</v>
      </c>
      <c r="AL945" s="3" t="s">
        <v>475</v>
      </c>
      <c r="AM945" s="3" t="s">
        <v>475</v>
      </c>
    </row>
    <row r="946" spans="1:39" x14ac:dyDescent="0.25">
      <c r="A946" s="3">
        <v>20231231</v>
      </c>
      <c r="B946" s="3" t="s">
        <v>2551</v>
      </c>
      <c r="C946" s="3" t="s">
        <v>2552</v>
      </c>
      <c r="D946" s="149">
        <v>0.2</v>
      </c>
      <c r="E946" s="3" t="s">
        <v>23</v>
      </c>
      <c r="F946" s="3" t="s">
        <v>500</v>
      </c>
      <c r="G946" s="3" t="s">
        <v>474</v>
      </c>
      <c r="H946" s="3">
        <v>0</v>
      </c>
      <c r="I946" s="3" t="s">
        <v>500</v>
      </c>
      <c r="J946" s="3">
        <v>0</v>
      </c>
      <c r="K946" s="3" t="s">
        <v>23</v>
      </c>
      <c r="L946" s="149" t="s">
        <v>23</v>
      </c>
      <c r="M946" s="3" t="s">
        <v>475</v>
      </c>
      <c r="N946" s="149" t="s">
        <v>475</v>
      </c>
      <c r="O946" s="149" t="s">
        <v>475</v>
      </c>
      <c r="Q946" s="3" t="s">
        <v>475</v>
      </c>
      <c r="V946" s="149" t="s">
        <v>475</v>
      </c>
      <c r="W946" s="149" t="s">
        <v>475</v>
      </c>
      <c r="X946" s="149" t="s">
        <v>475</v>
      </c>
      <c r="Y946" s="149" t="s">
        <v>475</v>
      </c>
      <c r="AB946" s="152">
        <v>0</v>
      </c>
      <c r="AC946" s="152">
        <v>0</v>
      </c>
      <c r="AD946" s="152">
        <v>0</v>
      </c>
      <c r="AE946" s="152">
        <v>0</v>
      </c>
      <c r="AF946" s="152">
        <v>0</v>
      </c>
      <c r="AK946" s="3" t="s">
        <v>475</v>
      </c>
      <c r="AL946" s="3" t="s">
        <v>475</v>
      </c>
      <c r="AM946" s="3" t="s">
        <v>475</v>
      </c>
    </row>
    <row r="947" spans="1:39" x14ac:dyDescent="0.25">
      <c r="A947" s="3">
        <v>20231231</v>
      </c>
      <c r="B947" s="3" t="s">
        <v>2553</v>
      </c>
      <c r="C947" s="3" t="s">
        <v>2554</v>
      </c>
      <c r="D947" s="149">
        <v>421777.44</v>
      </c>
      <c r="E947" s="3" t="s">
        <v>23</v>
      </c>
      <c r="F947" s="3" t="s">
        <v>500</v>
      </c>
      <c r="G947" s="3" t="s">
        <v>504</v>
      </c>
      <c r="H947" s="3">
        <v>1</v>
      </c>
      <c r="I947" s="3" t="s">
        <v>500</v>
      </c>
      <c r="J947" s="3" t="s">
        <v>506</v>
      </c>
      <c r="K947" s="3" t="s">
        <v>24</v>
      </c>
      <c r="L947" s="149" t="s">
        <v>23</v>
      </c>
      <c r="M947" s="3" t="s">
        <v>475</v>
      </c>
      <c r="N947" s="149" t="s">
        <v>475</v>
      </c>
      <c r="O947" s="149" t="s">
        <v>475</v>
      </c>
      <c r="Q947" s="3" t="s">
        <v>475</v>
      </c>
      <c r="V947" s="149" t="s">
        <v>475</v>
      </c>
      <c r="W947" s="149" t="s">
        <v>475</v>
      </c>
      <c r="X947" s="149" t="s">
        <v>475</v>
      </c>
      <c r="Y947" s="149" t="s">
        <v>475</v>
      </c>
      <c r="AB947" s="152">
        <v>0</v>
      </c>
      <c r="AC947" s="152">
        <v>0</v>
      </c>
      <c r="AD947" s="152">
        <v>0</v>
      </c>
      <c r="AE947" s="152">
        <v>0</v>
      </c>
      <c r="AF947" s="152">
        <v>0</v>
      </c>
      <c r="AK947" s="3" t="s">
        <v>22</v>
      </c>
      <c r="AL947" s="3" t="s">
        <v>571</v>
      </c>
      <c r="AM947" s="3" t="s">
        <v>475</v>
      </c>
    </row>
    <row r="948" spans="1:39" x14ac:dyDescent="0.25">
      <c r="A948" s="3">
        <v>20231231</v>
      </c>
      <c r="B948" s="3" t="s">
        <v>2555</v>
      </c>
      <c r="C948" s="3" t="s">
        <v>2556</v>
      </c>
      <c r="D948" s="149">
        <v>92445.75</v>
      </c>
      <c r="E948" s="3" t="s">
        <v>23</v>
      </c>
      <c r="F948" s="3" t="s">
        <v>500</v>
      </c>
      <c r="G948" s="3" t="s">
        <v>474</v>
      </c>
      <c r="H948" s="3">
        <v>0</v>
      </c>
      <c r="I948" s="3" t="s">
        <v>500</v>
      </c>
      <c r="J948" s="3">
        <v>0</v>
      </c>
      <c r="K948" s="3" t="s">
        <v>23</v>
      </c>
      <c r="L948" s="149" t="s">
        <v>23</v>
      </c>
      <c r="M948" s="3" t="s">
        <v>475</v>
      </c>
      <c r="N948" s="149" t="s">
        <v>475</v>
      </c>
      <c r="O948" s="149" t="s">
        <v>475</v>
      </c>
      <c r="Q948" s="3" t="s">
        <v>475</v>
      </c>
      <c r="V948" s="149" t="s">
        <v>475</v>
      </c>
      <c r="W948" s="149" t="s">
        <v>475</v>
      </c>
      <c r="X948" s="149" t="s">
        <v>475</v>
      </c>
      <c r="Y948" s="149" t="s">
        <v>475</v>
      </c>
      <c r="AB948" s="152">
        <v>0</v>
      </c>
      <c r="AC948" s="152">
        <v>0</v>
      </c>
      <c r="AD948" s="152">
        <v>0</v>
      </c>
      <c r="AE948" s="152">
        <v>0</v>
      </c>
      <c r="AF948" s="152">
        <v>0</v>
      </c>
      <c r="AK948" s="3" t="s">
        <v>475</v>
      </c>
      <c r="AL948" s="3" t="s">
        <v>475</v>
      </c>
      <c r="AM948" s="3" t="s">
        <v>475</v>
      </c>
    </row>
    <row r="949" spans="1:39" x14ac:dyDescent="0.25">
      <c r="A949" s="3">
        <v>20231231</v>
      </c>
      <c r="B949" s="3" t="s">
        <v>2557</v>
      </c>
      <c r="C949" s="3" t="s">
        <v>2558</v>
      </c>
      <c r="D949" s="149">
        <v>273432.71999999997</v>
      </c>
      <c r="E949" s="3" t="s">
        <v>24</v>
      </c>
      <c r="F949" s="3" t="s">
        <v>473</v>
      </c>
      <c r="G949" s="3" t="s">
        <v>474</v>
      </c>
      <c r="H949" s="3">
        <v>0</v>
      </c>
      <c r="I949" s="3" t="s">
        <v>473</v>
      </c>
      <c r="J949" s="3" t="s">
        <v>473</v>
      </c>
      <c r="K949" s="3" t="s">
        <v>23</v>
      </c>
      <c r="L949" s="149" t="s">
        <v>23</v>
      </c>
      <c r="M949" s="3" t="s">
        <v>475</v>
      </c>
      <c r="N949" s="149" t="s">
        <v>475</v>
      </c>
      <c r="O949" s="149" t="s">
        <v>475</v>
      </c>
      <c r="Q949" s="3" t="s">
        <v>475</v>
      </c>
      <c r="V949" s="149" t="s">
        <v>475</v>
      </c>
      <c r="W949" s="149" t="s">
        <v>475</v>
      </c>
      <c r="X949" s="149" t="s">
        <v>475</v>
      </c>
      <c r="Y949" s="149" t="s">
        <v>475</v>
      </c>
      <c r="AB949" s="152">
        <v>0</v>
      </c>
      <c r="AC949" s="152">
        <v>0</v>
      </c>
      <c r="AD949" s="152">
        <v>0</v>
      </c>
      <c r="AE949" s="152">
        <v>0</v>
      </c>
      <c r="AF949" s="152">
        <v>0</v>
      </c>
      <c r="AK949" s="3" t="s">
        <v>475</v>
      </c>
      <c r="AL949" s="3" t="s">
        <v>475</v>
      </c>
      <c r="AM949" s="3" t="s">
        <v>475</v>
      </c>
    </row>
    <row r="950" spans="1:39" x14ac:dyDescent="0.25">
      <c r="A950" s="3">
        <v>20231231</v>
      </c>
      <c r="B950" s="3" t="s">
        <v>2559</v>
      </c>
      <c r="C950" s="3" t="s">
        <v>2560</v>
      </c>
      <c r="D950" s="149">
        <v>27314.45</v>
      </c>
      <c r="E950" s="3" t="s">
        <v>23</v>
      </c>
      <c r="F950" s="3" t="s">
        <v>500</v>
      </c>
      <c r="G950" s="3" t="s">
        <v>474</v>
      </c>
      <c r="H950" s="3">
        <v>0</v>
      </c>
      <c r="I950" s="3" t="s">
        <v>500</v>
      </c>
      <c r="J950" s="3">
        <v>0</v>
      </c>
      <c r="K950" s="3" t="s">
        <v>23</v>
      </c>
      <c r="L950" s="149" t="s">
        <v>23</v>
      </c>
      <c r="M950" s="3" t="s">
        <v>475</v>
      </c>
      <c r="N950" s="149" t="s">
        <v>475</v>
      </c>
      <c r="O950" s="149" t="s">
        <v>475</v>
      </c>
      <c r="Q950" s="3" t="s">
        <v>475</v>
      </c>
      <c r="V950" s="149" t="s">
        <v>475</v>
      </c>
      <c r="W950" s="149" t="s">
        <v>475</v>
      </c>
      <c r="X950" s="149" t="s">
        <v>475</v>
      </c>
      <c r="Y950" s="149" t="s">
        <v>475</v>
      </c>
      <c r="AB950" s="152">
        <v>0</v>
      </c>
      <c r="AC950" s="152">
        <v>0</v>
      </c>
      <c r="AD950" s="152">
        <v>0</v>
      </c>
      <c r="AE950" s="152">
        <v>0</v>
      </c>
      <c r="AF950" s="152">
        <v>0</v>
      </c>
      <c r="AK950" s="3" t="s">
        <v>475</v>
      </c>
      <c r="AL950" s="3" t="s">
        <v>475</v>
      </c>
      <c r="AM950" s="3" t="s">
        <v>475</v>
      </c>
    </row>
    <row r="951" spans="1:39" x14ac:dyDescent="0.25">
      <c r="A951" s="3">
        <v>20231231</v>
      </c>
      <c r="B951" s="3" t="s">
        <v>2561</v>
      </c>
      <c r="C951" s="3" t="s">
        <v>2562</v>
      </c>
      <c r="D951" s="149">
        <v>188520</v>
      </c>
      <c r="E951" s="3" t="s">
        <v>23</v>
      </c>
      <c r="F951" s="3" t="s">
        <v>500</v>
      </c>
      <c r="G951" s="3" t="s">
        <v>474</v>
      </c>
      <c r="H951" s="3">
        <v>0</v>
      </c>
      <c r="I951" s="3" t="s">
        <v>500</v>
      </c>
      <c r="J951" s="3">
        <v>0</v>
      </c>
      <c r="K951" s="3" t="s">
        <v>23</v>
      </c>
      <c r="L951" s="149" t="s">
        <v>23</v>
      </c>
      <c r="M951" s="3" t="s">
        <v>475</v>
      </c>
      <c r="N951" s="149" t="s">
        <v>475</v>
      </c>
      <c r="O951" s="149" t="s">
        <v>475</v>
      </c>
      <c r="Q951" s="3" t="s">
        <v>475</v>
      </c>
      <c r="V951" s="149" t="s">
        <v>475</v>
      </c>
      <c r="W951" s="149" t="s">
        <v>475</v>
      </c>
      <c r="X951" s="149" t="s">
        <v>475</v>
      </c>
      <c r="Y951" s="149" t="s">
        <v>475</v>
      </c>
      <c r="AB951" s="152">
        <v>0</v>
      </c>
      <c r="AC951" s="152">
        <v>0</v>
      </c>
      <c r="AD951" s="152">
        <v>0</v>
      </c>
      <c r="AE951" s="152">
        <v>0</v>
      </c>
      <c r="AF951" s="152">
        <v>0</v>
      </c>
      <c r="AK951" s="3" t="s">
        <v>475</v>
      </c>
      <c r="AL951" s="3" t="s">
        <v>475</v>
      </c>
      <c r="AM951" s="3" t="s">
        <v>475</v>
      </c>
    </row>
    <row r="952" spans="1:39" x14ac:dyDescent="0.25">
      <c r="A952" s="3">
        <v>20231231</v>
      </c>
      <c r="B952" s="3" t="s">
        <v>2563</v>
      </c>
      <c r="C952" s="3" t="s">
        <v>2564</v>
      </c>
      <c r="D952" s="149">
        <v>445060.42</v>
      </c>
      <c r="E952" s="3" t="s">
        <v>24</v>
      </c>
      <c r="F952" s="3" t="s">
        <v>473</v>
      </c>
      <c r="G952" s="3" t="s">
        <v>474</v>
      </c>
      <c r="H952" s="3">
        <v>0</v>
      </c>
      <c r="I952" s="3" t="s">
        <v>473</v>
      </c>
      <c r="J952" s="3" t="s">
        <v>473</v>
      </c>
      <c r="K952" s="3" t="s">
        <v>23</v>
      </c>
      <c r="L952" s="149" t="s">
        <v>23</v>
      </c>
      <c r="M952" s="3" t="s">
        <v>475</v>
      </c>
      <c r="N952" s="149" t="s">
        <v>475</v>
      </c>
      <c r="O952" s="149" t="s">
        <v>475</v>
      </c>
      <c r="Q952" s="3" t="s">
        <v>475</v>
      </c>
      <c r="V952" s="149" t="s">
        <v>475</v>
      </c>
      <c r="W952" s="149" t="s">
        <v>475</v>
      </c>
      <c r="X952" s="149" t="s">
        <v>475</v>
      </c>
      <c r="Y952" s="149" t="s">
        <v>475</v>
      </c>
      <c r="AB952" s="152">
        <v>0</v>
      </c>
      <c r="AC952" s="152">
        <v>0</v>
      </c>
      <c r="AD952" s="152">
        <v>0</v>
      </c>
      <c r="AE952" s="152">
        <v>0</v>
      </c>
      <c r="AF952" s="152">
        <v>0</v>
      </c>
      <c r="AK952" s="3" t="s">
        <v>475</v>
      </c>
      <c r="AL952" s="3" t="s">
        <v>475</v>
      </c>
      <c r="AM952" s="3" t="s">
        <v>475</v>
      </c>
    </row>
    <row r="953" spans="1:39" x14ac:dyDescent="0.25">
      <c r="A953" s="3">
        <v>20231231</v>
      </c>
      <c r="B953" s="3" t="s">
        <v>2565</v>
      </c>
      <c r="C953" s="3" t="s">
        <v>2566</v>
      </c>
      <c r="D953" s="149">
        <v>29272.73</v>
      </c>
      <c r="E953" s="3" t="s">
        <v>23</v>
      </c>
      <c r="F953" s="3" t="s">
        <v>500</v>
      </c>
      <c r="G953" s="3" t="s">
        <v>474</v>
      </c>
      <c r="H953" s="3">
        <v>0</v>
      </c>
      <c r="I953" s="3" t="s">
        <v>500</v>
      </c>
      <c r="J953" s="3">
        <v>0</v>
      </c>
      <c r="K953" s="3" t="s">
        <v>23</v>
      </c>
      <c r="L953" s="149" t="s">
        <v>23</v>
      </c>
      <c r="M953" s="3" t="s">
        <v>475</v>
      </c>
      <c r="N953" s="149" t="s">
        <v>475</v>
      </c>
      <c r="O953" s="149" t="s">
        <v>475</v>
      </c>
      <c r="Q953" s="3" t="s">
        <v>475</v>
      </c>
      <c r="V953" s="149" t="s">
        <v>475</v>
      </c>
      <c r="W953" s="149" t="s">
        <v>475</v>
      </c>
      <c r="X953" s="149" t="s">
        <v>475</v>
      </c>
      <c r="Y953" s="149" t="s">
        <v>475</v>
      </c>
      <c r="AB953" s="152">
        <v>0</v>
      </c>
      <c r="AC953" s="152">
        <v>0</v>
      </c>
      <c r="AD953" s="152">
        <v>0</v>
      </c>
      <c r="AE953" s="152">
        <v>0</v>
      </c>
      <c r="AF953" s="152">
        <v>0</v>
      </c>
      <c r="AK953" s="3" t="s">
        <v>475</v>
      </c>
      <c r="AL953" s="3" t="s">
        <v>475</v>
      </c>
      <c r="AM953" s="3" t="s">
        <v>475</v>
      </c>
    </row>
    <row r="954" spans="1:39" x14ac:dyDescent="0.25">
      <c r="A954" s="3">
        <v>20231231</v>
      </c>
      <c r="B954" s="3" t="s">
        <v>2567</v>
      </c>
      <c r="C954" s="3" t="s">
        <v>2568</v>
      </c>
      <c r="D954" s="149">
        <v>54790.59</v>
      </c>
      <c r="E954" s="3" t="s">
        <v>23</v>
      </c>
      <c r="F954" s="3" t="s">
        <v>500</v>
      </c>
      <c r="G954" s="3" t="s">
        <v>474</v>
      </c>
      <c r="H954" s="3">
        <v>0</v>
      </c>
      <c r="I954" s="3" t="s">
        <v>500</v>
      </c>
      <c r="J954" s="3" t="s">
        <v>483</v>
      </c>
      <c r="K954" s="3" t="s">
        <v>23</v>
      </c>
      <c r="L954" s="149" t="s">
        <v>23</v>
      </c>
      <c r="M954" s="3" t="s">
        <v>475</v>
      </c>
      <c r="N954" s="149" t="s">
        <v>475</v>
      </c>
      <c r="O954" s="149" t="s">
        <v>475</v>
      </c>
      <c r="Q954" s="3" t="s">
        <v>475</v>
      </c>
      <c r="V954" s="149" t="s">
        <v>475</v>
      </c>
      <c r="W954" s="149" t="s">
        <v>475</v>
      </c>
      <c r="X954" s="149" t="s">
        <v>475</v>
      </c>
      <c r="Y954" s="149" t="s">
        <v>475</v>
      </c>
      <c r="AB954" s="152">
        <v>0</v>
      </c>
      <c r="AC954" s="152">
        <v>0</v>
      </c>
      <c r="AD954" s="152">
        <v>0</v>
      </c>
      <c r="AE954" s="152">
        <v>0</v>
      </c>
      <c r="AF954" s="152">
        <v>0</v>
      </c>
      <c r="AK954" s="3" t="s">
        <v>25</v>
      </c>
      <c r="AL954" s="3">
        <v>0</v>
      </c>
      <c r="AM954" s="3" t="s">
        <v>475</v>
      </c>
    </row>
    <row r="955" spans="1:39" x14ac:dyDescent="0.25">
      <c r="A955" s="3">
        <v>20231231</v>
      </c>
      <c r="B955" s="3" t="s">
        <v>2569</v>
      </c>
      <c r="C955" s="3" t="s">
        <v>2570</v>
      </c>
      <c r="D955" s="149">
        <v>533739.4</v>
      </c>
      <c r="E955" s="3" t="s">
        <v>23</v>
      </c>
      <c r="F955" s="3" t="s">
        <v>500</v>
      </c>
      <c r="G955" s="3" t="s">
        <v>474</v>
      </c>
      <c r="H955" s="3">
        <v>0</v>
      </c>
      <c r="I955" s="3" t="s">
        <v>500</v>
      </c>
      <c r="J955" s="3">
        <v>0</v>
      </c>
      <c r="K955" s="3" t="s">
        <v>23</v>
      </c>
      <c r="L955" s="149" t="s">
        <v>23</v>
      </c>
      <c r="M955" s="3" t="s">
        <v>475</v>
      </c>
      <c r="N955" s="149" t="s">
        <v>475</v>
      </c>
      <c r="O955" s="149" t="s">
        <v>475</v>
      </c>
      <c r="Q955" s="3" t="s">
        <v>475</v>
      </c>
      <c r="V955" s="149" t="s">
        <v>475</v>
      </c>
      <c r="W955" s="149" t="s">
        <v>475</v>
      </c>
      <c r="X955" s="149" t="s">
        <v>475</v>
      </c>
      <c r="Y955" s="149" t="s">
        <v>475</v>
      </c>
      <c r="AB955" s="152">
        <v>0</v>
      </c>
      <c r="AC955" s="152">
        <v>0</v>
      </c>
      <c r="AD955" s="152">
        <v>0</v>
      </c>
      <c r="AE955" s="152">
        <v>0</v>
      </c>
      <c r="AF955" s="152">
        <v>0</v>
      </c>
      <c r="AK955" s="3" t="s">
        <v>475</v>
      </c>
      <c r="AL955" s="3" t="s">
        <v>475</v>
      </c>
      <c r="AM955" s="3" t="s">
        <v>475</v>
      </c>
    </row>
    <row r="956" spans="1:39" x14ac:dyDescent="0.25">
      <c r="A956" s="3">
        <v>20231231</v>
      </c>
      <c r="B956" s="3" t="s">
        <v>2571</v>
      </c>
      <c r="C956" s="3" t="s">
        <v>2572</v>
      </c>
      <c r="D956" s="149">
        <v>132565.73000000001</v>
      </c>
      <c r="E956" s="3" t="s">
        <v>23</v>
      </c>
      <c r="F956" s="3" t="s">
        <v>500</v>
      </c>
      <c r="G956" s="3" t="s">
        <v>474</v>
      </c>
      <c r="H956" s="3">
        <v>0</v>
      </c>
      <c r="I956" s="3" t="s">
        <v>500</v>
      </c>
      <c r="J956" s="3" t="s">
        <v>483</v>
      </c>
      <c r="K956" s="3" t="s">
        <v>23</v>
      </c>
      <c r="L956" s="149" t="s">
        <v>23</v>
      </c>
      <c r="M956" s="3" t="s">
        <v>475</v>
      </c>
      <c r="N956" s="149" t="s">
        <v>475</v>
      </c>
      <c r="O956" s="149" t="s">
        <v>475</v>
      </c>
      <c r="Q956" s="3" t="s">
        <v>475</v>
      </c>
      <c r="V956" s="149" t="s">
        <v>475</v>
      </c>
      <c r="W956" s="149" t="s">
        <v>475</v>
      </c>
      <c r="X956" s="149" t="s">
        <v>475</v>
      </c>
      <c r="Y956" s="149" t="s">
        <v>475</v>
      </c>
      <c r="AB956" s="152">
        <v>0</v>
      </c>
      <c r="AC956" s="152">
        <v>0</v>
      </c>
      <c r="AD956" s="152">
        <v>0</v>
      </c>
      <c r="AE956" s="152">
        <v>0</v>
      </c>
      <c r="AF956" s="152">
        <v>0</v>
      </c>
      <c r="AK956" s="3" t="s">
        <v>25</v>
      </c>
      <c r="AL956" s="3" t="s">
        <v>2573</v>
      </c>
      <c r="AM956" s="3" t="s">
        <v>475</v>
      </c>
    </row>
    <row r="957" spans="1:39" x14ac:dyDescent="0.25">
      <c r="A957" s="3">
        <v>20231231</v>
      </c>
      <c r="B957" s="3" t="s">
        <v>2574</v>
      </c>
      <c r="C957" s="3" t="s">
        <v>2575</v>
      </c>
      <c r="D957" s="149">
        <v>8059.04</v>
      </c>
      <c r="E957" s="3" t="s">
        <v>24</v>
      </c>
      <c r="F957" s="3" t="s">
        <v>473</v>
      </c>
      <c r="G957" s="3" t="s">
        <v>474</v>
      </c>
      <c r="H957" s="3">
        <v>0</v>
      </c>
      <c r="I957" s="3" t="s">
        <v>473</v>
      </c>
      <c r="J957" s="3" t="s">
        <v>473</v>
      </c>
      <c r="K957" s="3" t="s">
        <v>23</v>
      </c>
      <c r="L957" s="149" t="s">
        <v>23</v>
      </c>
      <c r="M957" s="3" t="s">
        <v>475</v>
      </c>
      <c r="N957" s="149" t="s">
        <v>475</v>
      </c>
      <c r="O957" s="149" t="s">
        <v>475</v>
      </c>
      <c r="Q957" s="3" t="s">
        <v>475</v>
      </c>
      <c r="V957" s="149" t="s">
        <v>475</v>
      </c>
      <c r="W957" s="149" t="s">
        <v>475</v>
      </c>
      <c r="X957" s="149" t="s">
        <v>475</v>
      </c>
      <c r="Y957" s="149" t="s">
        <v>475</v>
      </c>
      <c r="AB957" s="152">
        <v>0</v>
      </c>
      <c r="AC957" s="152">
        <v>0</v>
      </c>
      <c r="AD957" s="152">
        <v>0</v>
      </c>
      <c r="AE957" s="152">
        <v>0</v>
      </c>
      <c r="AF957" s="152">
        <v>0</v>
      </c>
      <c r="AK957" s="3" t="s">
        <v>475</v>
      </c>
      <c r="AL957" s="3" t="s">
        <v>475</v>
      </c>
      <c r="AM957" s="3" t="s">
        <v>475</v>
      </c>
    </row>
    <row r="958" spans="1:39" x14ac:dyDescent="0.25">
      <c r="A958" s="3">
        <v>20231231</v>
      </c>
      <c r="B958" s="3" t="s">
        <v>2576</v>
      </c>
      <c r="C958" s="3" t="s">
        <v>2577</v>
      </c>
      <c r="D958" s="149">
        <v>98110.26</v>
      </c>
      <c r="E958" s="3" t="s">
        <v>23</v>
      </c>
      <c r="F958" s="3" t="s">
        <v>500</v>
      </c>
      <c r="G958" s="3" t="s">
        <v>474</v>
      </c>
      <c r="H958" s="3">
        <v>0</v>
      </c>
      <c r="I958" s="3" t="s">
        <v>500</v>
      </c>
      <c r="J958" s="3">
        <v>0</v>
      </c>
      <c r="K958" s="3" t="s">
        <v>23</v>
      </c>
      <c r="L958" s="149" t="s">
        <v>23</v>
      </c>
      <c r="M958" s="3" t="s">
        <v>475</v>
      </c>
      <c r="N958" s="149" t="s">
        <v>475</v>
      </c>
      <c r="O958" s="149" t="s">
        <v>475</v>
      </c>
      <c r="Q958" s="3" t="s">
        <v>475</v>
      </c>
      <c r="V958" s="149" t="s">
        <v>475</v>
      </c>
      <c r="W958" s="149" t="s">
        <v>475</v>
      </c>
      <c r="X958" s="149" t="s">
        <v>475</v>
      </c>
      <c r="Y958" s="149" t="s">
        <v>475</v>
      </c>
      <c r="AB958" s="152">
        <v>0</v>
      </c>
      <c r="AC958" s="152">
        <v>0</v>
      </c>
      <c r="AD958" s="152">
        <v>0</v>
      </c>
      <c r="AE958" s="152">
        <v>0</v>
      </c>
      <c r="AF958" s="152">
        <v>0</v>
      </c>
      <c r="AK958" s="3" t="s">
        <v>475</v>
      </c>
      <c r="AL958" s="3" t="s">
        <v>475</v>
      </c>
      <c r="AM958" s="3" t="s">
        <v>475</v>
      </c>
    </row>
    <row r="959" spans="1:39" x14ac:dyDescent="0.25">
      <c r="A959" s="3">
        <v>20231231</v>
      </c>
      <c r="B959" s="3" t="s">
        <v>2578</v>
      </c>
      <c r="C959" s="3" t="s">
        <v>2579</v>
      </c>
      <c r="D959" s="149">
        <v>503176.09</v>
      </c>
      <c r="E959" s="3" t="s">
        <v>24</v>
      </c>
      <c r="F959" s="3" t="s">
        <v>473</v>
      </c>
      <c r="G959" s="3" t="s">
        <v>474</v>
      </c>
      <c r="H959" s="3">
        <v>0</v>
      </c>
      <c r="I959" s="3" t="s">
        <v>473</v>
      </c>
      <c r="J959" s="3" t="s">
        <v>473</v>
      </c>
      <c r="K959" s="3" t="s">
        <v>23</v>
      </c>
      <c r="L959" s="149" t="s">
        <v>23</v>
      </c>
      <c r="M959" s="3" t="s">
        <v>475</v>
      </c>
      <c r="N959" s="149" t="s">
        <v>475</v>
      </c>
      <c r="O959" s="149" t="s">
        <v>475</v>
      </c>
      <c r="Q959" s="3" t="s">
        <v>475</v>
      </c>
      <c r="V959" s="149" t="s">
        <v>475</v>
      </c>
      <c r="W959" s="149" t="s">
        <v>475</v>
      </c>
      <c r="X959" s="149" t="s">
        <v>475</v>
      </c>
      <c r="Y959" s="149" t="s">
        <v>475</v>
      </c>
      <c r="AB959" s="152">
        <v>0</v>
      </c>
      <c r="AC959" s="152">
        <v>0</v>
      </c>
      <c r="AD959" s="152">
        <v>0</v>
      </c>
      <c r="AE959" s="152">
        <v>0</v>
      </c>
      <c r="AF959" s="152">
        <v>0</v>
      </c>
      <c r="AK959" s="3" t="s">
        <v>475</v>
      </c>
      <c r="AL959" s="3" t="s">
        <v>475</v>
      </c>
      <c r="AM959" s="3" t="s">
        <v>475</v>
      </c>
    </row>
    <row r="960" spans="1:39" x14ac:dyDescent="0.25">
      <c r="A960" s="3">
        <v>20231231</v>
      </c>
      <c r="B960" s="3" t="s">
        <v>2580</v>
      </c>
      <c r="C960" s="3" t="s">
        <v>2581</v>
      </c>
      <c r="D960" s="149">
        <v>9153.65</v>
      </c>
      <c r="E960" s="3" t="s">
        <v>23</v>
      </c>
      <c r="F960" s="3" t="s">
        <v>500</v>
      </c>
      <c r="G960" s="3" t="s">
        <v>504</v>
      </c>
      <c r="H960" s="3">
        <v>1</v>
      </c>
      <c r="I960" s="3" t="s">
        <v>500</v>
      </c>
      <c r="J960" s="3">
        <v>0</v>
      </c>
      <c r="K960" s="3" t="s">
        <v>24</v>
      </c>
      <c r="L960" s="149" t="s">
        <v>23</v>
      </c>
      <c r="M960" s="3" t="s">
        <v>475</v>
      </c>
      <c r="N960" s="149" t="s">
        <v>475</v>
      </c>
      <c r="O960" s="149" t="s">
        <v>475</v>
      </c>
      <c r="Q960" s="3" t="s">
        <v>475</v>
      </c>
      <c r="V960" s="149" t="s">
        <v>475</v>
      </c>
      <c r="W960" s="149" t="s">
        <v>475</v>
      </c>
      <c r="X960" s="149" t="s">
        <v>475</v>
      </c>
      <c r="Y960" s="149" t="s">
        <v>475</v>
      </c>
      <c r="AB960" s="152">
        <v>0</v>
      </c>
      <c r="AC960" s="152">
        <v>0</v>
      </c>
      <c r="AD960" s="152">
        <v>0</v>
      </c>
      <c r="AE960" s="152">
        <v>0</v>
      </c>
      <c r="AF960" s="152">
        <v>0</v>
      </c>
      <c r="AK960" s="3" t="s">
        <v>475</v>
      </c>
      <c r="AL960" s="3" t="s">
        <v>475</v>
      </c>
      <c r="AM960" s="3" t="s">
        <v>475</v>
      </c>
    </row>
    <row r="961" spans="1:40" x14ac:dyDescent="0.25">
      <c r="A961" s="3">
        <v>20231231</v>
      </c>
      <c r="B961" s="3" t="s">
        <v>2582</v>
      </c>
      <c r="C961" s="3" t="s">
        <v>2583</v>
      </c>
      <c r="D961" s="149">
        <v>236839.03</v>
      </c>
      <c r="E961" s="3" t="s">
        <v>24</v>
      </c>
      <c r="F961" s="3" t="s">
        <v>473</v>
      </c>
      <c r="G961" s="3" t="s">
        <v>474</v>
      </c>
      <c r="H961" s="3">
        <v>0</v>
      </c>
      <c r="I961" s="3" t="s">
        <v>473</v>
      </c>
      <c r="J961" s="3" t="s">
        <v>473</v>
      </c>
      <c r="K961" s="3" t="s">
        <v>23</v>
      </c>
      <c r="L961" s="149" t="s">
        <v>23</v>
      </c>
      <c r="M961" s="3" t="s">
        <v>475</v>
      </c>
      <c r="N961" s="149" t="s">
        <v>475</v>
      </c>
      <c r="O961" s="149" t="s">
        <v>475</v>
      </c>
      <c r="Q961" s="3" t="s">
        <v>475</v>
      </c>
      <c r="V961" s="149" t="s">
        <v>475</v>
      </c>
      <c r="W961" s="149" t="s">
        <v>475</v>
      </c>
      <c r="X961" s="149" t="s">
        <v>475</v>
      </c>
      <c r="Y961" s="149" t="s">
        <v>475</v>
      </c>
      <c r="AB961" s="152">
        <v>0</v>
      </c>
      <c r="AC961" s="152">
        <v>0</v>
      </c>
      <c r="AD961" s="152">
        <v>0</v>
      </c>
      <c r="AE961" s="152">
        <v>0</v>
      </c>
      <c r="AF961" s="152">
        <v>0</v>
      </c>
      <c r="AK961" s="3" t="s">
        <v>475</v>
      </c>
      <c r="AL961" s="3" t="s">
        <v>475</v>
      </c>
      <c r="AM961" s="3" t="s">
        <v>475</v>
      </c>
    </row>
    <row r="962" spans="1:40" x14ac:dyDescent="0.25">
      <c r="A962" s="3">
        <v>20231231</v>
      </c>
      <c r="B962" s="3" t="s">
        <v>2584</v>
      </c>
      <c r="C962" s="3" t="s">
        <v>2585</v>
      </c>
      <c r="D962" s="149">
        <v>87156.2</v>
      </c>
      <c r="E962" s="3" t="s">
        <v>23</v>
      </c>
      <c r="F962" s="3" t="s">
        <v>500</v>
      </c>
      <c r="G962" s="3" t="s">
        <v>504</v>
      </c>
      <c r="H962" s="3">
        <v>1</v>
      </c>
      <c r="I962" s="3" t="s">
        <v>500</v>
      </c>
      <c r="J962" s="3">
        <v>0</v>
      </c>
      <c r="K962" s="3" t="s">
        <v>24</v>
      </c>
      <c r="L962" s="149" t="s">
        <v>23</v>
      </c>
      <c r="M962" s="3" t="s">
        <v>475</v>
      </c>
      <c r="N962" s="149" t="s">
        <v>475</v>
      </c>
      <c r="O962" s="149" t="s">
        <v>475</v>
      </c>
      <c r="Q962" s="3" t="s">
        <v>475</v>
      </c>
      <c r="V962" s="149" t="s">
        <v>475</v>
      </c>
      <c r="W962" s="149" t="s">
        <v>475</v>
      </c>
      <c r="X962" s="149" t="s">
        <v>475</v>
      </c>
      <c r="Y962" s="149" t="s">
        <v>475</v>
      </c>
      <c r="AB962" s="152">
        <v>0</v>
      </c>
      <c r="AC962" s="152">
        <v>0</v>
      </c>
      <c r="AD962" s="152">
        <v>0</v>
      </c>
      <c r="AE962" s="152">
        <v>0</v>
      </c>
      <c r="AF962" s="152">
        <v>0</v>
      </c>
      <c r="AK962" s="3" t="s">
        <v>475</v>
      </c>
      <c r="AL962" s="3" t="s">
        <v>475</v>
      </c>
      <c r="AM962" s="3" t="s">
        <v>475</v>
      </c>
    </row>
    <row r="963" spans="1:40" x14ac:dyDescent="0.25">
      <c r="A963" s="3">
        <v>20231231</v>
      </c>
      <c r="B963" s="3" t="s">
        <v>2586</v>
      </c>
      <c r="C963" s="3" t="s">
        <v>2587</v>
      </c>
      <c r="D963" s="149">
        <v>880.72</v>
      </c>
      <c r="E963" s="3" t="s">
        <v>24</v>
      </c>
      <c r="F963" s="3" t="s">
        <v>473</v>
      </c>
      <c r="G963" s="3" t="s">
        <v>474</v>
      </c>
      <c r="H963" s="3">
        <v>0</v>
      </c>
      <c r="I963" s="3" t="s">
        <v>473</v>
      </c>
      <c r="J963" s="3" t="s">
        <v>473</v>
      </c>
      <c r="K963" s="3" t="s">
        <v>23</v>
      </c>
      <c r="L963" s="149" t="s">
        <v>23</v>
      </c>
      <c r="M963" s="3" t="s">
        <v>475</v>
      </c>
      <c r="N963" s="149" t="s">
        <v>475</v>
      </c>
      <c r="O963" s="149" t="s">
        <v>475</v>
      </c>
      <c r="Q963" s="3" t="s">
        <v>475</v>
      </c>
      <c r="V963" s="149" t="s">
        <v>475</v>
      </c>
      <c r="W963" s="149" t="s">
        <v>475</v>
      </c>
      <c r="X963" s="149" t="s">
        <v>475</v>
      </c>
      <c r="Y963" s="149" t="s">
        <v>475</v>
      </c>
      <c r="AB963" s="152">
        <v>0</v>
      </c>
      <c r="AC963" s="152">
        <v>0</v>
      </c>
      <c r="AD963" s="152">
        <v>0</v>
      </c>
      <c r="AE963" s="152">
        <v>0</v>
      </c>
      <c r="AF963" s="152">
        <v>0</v>
      </c>
      <c r="AK963" s="3" t="s">
        <v>475</v>
      </c>
      <c r="AL963" s="3" t="s">
        <v>475</v>
      </c>
      <c r="AM963" s="3" t="s">
        <v>475</v>
      </c>
    </row>
    <row r="964" spans="1:40" x14ac:dyDescent="0.25">
      <c r="A964" s="3">
        <v>20231231</v>
      </c>
      <c r="B964" s="3" t="s">
        <v>2588</v>
      </c>
      <c r="C964" s="3" t="s">
        <v>2589</v>
      </c>
      <c r="D964" s="149">
        <v>778636.5199999999</v>
      </c>
      <c r="E964" s="3" t="s">
        <v>23</v>
      </c>
      <c r="F964" s="3" t="s">
        <v>500</v>
      </c>
      <c r="G964" s="3" t="s">
        <v>474</v>
      </c>
      <c r="H964" s="3">
        <v>0</v>
      </c>
      <c r="I964" s="3" t="s">
        <v>500</v>
      </c>
      <c r="J964" s="3">
        <v>0</v>
      </c>
      <c r="K964" s="3" t="s">
        <v>23</v>
      </c>
      <c r="L964" s="149" t="s">
        <v>23</v>
      </c>
      <c r="M964" s="3" t="s">
        <v>475</v>
      </c>
      <c r="N964" s="149" t="s">
        <v>475</v>
      </c>
      <c r="O964" s="149" t="s">
        <v>475</v>
      </c>
      <c r="Q964" s="3" t="s">
        <v>475</v>
      </c>
      <c r="V964" s="149" t="s">
        <v>475</v>
      </c>
      <c r="W964" s="149" t="s">
        <v>475</v>
      </c>
      <c r="X964" s="149" t="s">
        <v>475</v>
      </c>
      <c r="Y964" s="149" t="s">
        <v>475</v>
      </c>
      <c r="AB964" s="152">
        <v>0</v>
      </c>
      <c r="AC964" s="152">
        <v>0</v>
      </c>
      <c r="AD964" s="152">
        <v>0</v>
      </c>
      <c r="AE964" s="152">
        <v>0</v>
      </c>
      <c r="AF964" s="152">
        <v>0</v>
      </c>
      <c r="AK964" s="3" t="s">
        <v>475</v>
      </c>
      <c r="AL964" s="3" t="s">
        <v>475</v>
      </c>
      <c r="AM964" s="3" t="s">
        <v>475</v>
      </c>
    </row>
    <row r="965" spans="1:40" x14ac:dyDescent="0.25">
      <c r="A965" s="3">
        <v>20231231</v>
      </c>
      <c r="B965" s="3" t="s">
        <v>2590</v>
      </c>
      <c r="C965" s="3" t="s">
        <v>2591</v>
      </c>
      <c r="D965" s="149">
        <v>22907737.149999999</v>
      </c>
      <c r="E965" s="3" t="s">
        <v>24</v>
      </c>
      <c r="F965" s="3" t="s">
        <v>473</v>
      </c>
      <c r="G965" s="3" t="s">
        <v>474</v>
      </c>
      <c r="H965" s="3">
        <v>0</v>
      </c>
      <c r="I965" s="3" t="s">
        <v>473</v>
      </c>
      <c r="J965" s="3" t="s">
        <v>473</v>
      </c>
      <c r="K965" s="3" t="s">
        <v>23</v>
      </c>
      <c r="L965" s="149" t="s">
        <v>23</v>
      </c>
      <c r="M965" s="3" t="s">
        <v>475</v>
      </c>
      <c r="N965" s="149" t="s">
        <v>475</v>
      </c>
      <c r="O965" s="149" t="s">
        <v>475</v>
      </c>
      <c r="Q965" s="3" t="s">
        <v>475</v>
      </c>
      <c r="V965" s="149" t="s">
        <v>475</v>
      </c>
      <c r="W965" s="149" t="s">
        <v>475</v>
      </c>
      <c r="X965" s="149" t="s">
        <v>475</v>
      </c>
      <c r="Y965" s="149" t="s">
        <v>475</v>
      </c>
      <c r="AB965" s="152">
        <v>0</v>
      </c>
      <c r="AC965" s="152">
        <v>0</v>
      </c>
      <c r="AD965" s="152">
        <v>0</v>
      </c>
      <c r="AE965" s="152">
        <v>0</v>
      </c>
      <c r="AF965" s="152">
        <v>0</v>
      </c>
      <c r="AK965" s="3" t="s">
        <v>475</v>
      </c>
      <c r="AL965" s="3" t="s">
        <v>475</v>
      </c>
      <c r="AM965" s="3" t="s">
        <v>475</v>
      </c>
    </row>
    <row r="966" spans="1:40" x14ac:dyDescent="0.25">
      <c r="A966" s="3">
        <v>20231231</v>
      </c>
      <c r="B966" s="3" t="s">
        <v>2592</v>
      </c>
      <c r="C966" s="3" t="s">
        <v>2593</v>
      </c>
      <c r="D966" s="149">
        <v>84071.11</v>
      </c>
      <c r="E966" s="3" t="s">
        <v>23</v>
      </c>
      <c r="F966" s="3" t="s">
        <v>500</v>
      </c>
      <c r="G966" s="3" t="s">
        <v>474</v>
      </c>
      <c r="H966" s="3">
        <v>0</v>
      </c>
      <c r="I966" s="3" t="s">
        <v>500</v>
      </c>
      <c r="J966" s="3" t="s">
        <v>483</v>
      </c>
      <c r="K966" s="3" t="s">
        <v>23</v>
      </c>
      <c r="L966" s="149" t="s">
        <v>23</v>
      </c>
      <c r="M966" s="3" t="s">
        <v>475</v>
      </c>
      <c r="N966" s="149" t="s">
        <v>475</v>
      </c>
      <c r="O966" s="149" t="s">
        <v>475</v>
      </c>
      <c r="Q966" s="3" t="s">
        <v>475</v>
      </c>
      <c r="V966" s="149" t="s">
        <v>475</v>
      </c>
      <c r="W966" s="149" t="s">
        <v>475</v>
      </c>
      <c r="X966" s="149" t="s">
        <v>475</v>
      </c>
      <c r="Y966" s="149" t="s">
        <v>475</v>
      </c>
      <c r="AB966" s="152">
        <v>0</v>
      </c>
      <c r="AC966" s="152">
        <v>0</v>
      </c>
      <c r="AD966" s="152">
        <v>0</v>
      </c>
      <c r="AE966" s="152">
        <v>0</v>
      </c>
      <c r="AF966" s="152">
        <v>0</v>
      </c>
      <c r="AK966" s="3" t="s">
        <v>25</v>
      </c>
      <c r="AL966" s="3" t="s">
        <v>2594</v>
      </c>
      <c r="AM966" s="3" t="s">
        <v>475</v>
      </c>
    </row>
    <row r="967" spans="1:40" x14ac:dyDescent="0.25">
      <c r="A967" s="3">
        <v>20231231</v>
      </c>
      <c r="B967" s="3" t="s">
        <v>2595</v>
      </c>
      <c r="C967" s="3" t="s">
        <v>2596</v>
      </c>
      <c r="D967" s="149">
        <v>366168.09</v>
      </c>
      <c r="E967" s="3" t="s">
        <v>23</v>
      </c>
      <c r="F967" s="3" t="s">
        <v>500</v>
      </c>
      <c r="G967" s="3" t="s">
        <v>474</v>
      </c>
      <c r="H967" s="3">
        <v>0</v>
      </c>
      <c r="I967" s="3" t="s">
        <v>500</v>
      </c>
      <c r="J967" s="3">
        <v>0</v>
      </c>
      <c r="K967" s="3" t="s">
        <v>23</v>
      </c>
      <c r="L967" s="149" t="s">
        <v>23</v>
      </c>
      <c r="M967" s="3" t="s">
        <v>475</v>
      </c>
      <c r="N967" s="149" t="s">
        <v>475</v>
      </c>
      <c r="O967" s="149" t="s">
        <v>475</v>
      </c>
      <c r="Q967" s="3" t="s">
        <v>475</v>
      </c>
      <c r="V967" s="149" t="s">
        <v>475</v>
      </c>
      <c r="W967" s="149" t="s">
        <v>475</v>
      </c>
      <c r="X967" s="149" t="s">
        <v>475</v>
      </c>
      <c r="Y967" s="149" t="s">
        <v>475</v>
      </c>
      <c r="AB967" s="152">
        <v>0</v>
      </c>
      <c r="AC967" s="152">
        <v>0</v>
      </c>
      <c r="AD967" s="152">
        <v>0</v>
      </c>
      <c r="AE967" s="152">
        <v>0</v>
      </c>
      <c r="AF967" s="152">
        <v>0</v>
      </c>
      <c r="AK967" s="3" t="s">
        <v>475</v>
      </c>
      <c r="AL967" s="3" t="s">
        <v>475</v>
      </c>
      <c r="AM967" s="3" t="s">
        <v>475</v>
      </c>
    </row>
    <row r="968" spans="1:40" x14ac:dyDescent="0.25">
      <c r="A968" s="3">
        <v>20231231</v>
      </c>
      <c r="B968" s="3" t="s">
        <v>2597</v>
      </c>
      <c r="C968" s="3" t="s">
        <v>2598</v>
      </c>
      <c r="D968" s="149">
        <v>126438.02</v>
      </c>
      <c r="E968" s="3" t="s">
        <v>24</v>
      </c>
      <c r="F968" s="3" t="s">
        <v>473</v>
      </c>
      <c r="G968" s="3" t="s">
        <v>474</v>
      </c>
      <c r="H968" s="3">
        <v>0</v>
      </c>
      <c r="I968" s="3" t="s">
        <v>473</v>
      </c>
      <c r="J968" s="3" t="s">
        <v>473</v>
      </c>
      <c r="K968" s="3" t="s">
        <v>23</v>
      </c>
      <c r="L968" s="149" t="s">
        <v>23</v>
      </c>
      <c r="M968" s="3" t="s">
        <v>475</v>
      </c>
      <c r="N968" s="149" t="s">
        <v>475</v>
      </c>
      <c r="O968" s="149" t="s">
        <v>475</v>
      </c>
      <c r="Q968" s="3" t="s">
        <v>475</v>
      </c>
      <c r="V968" s="149" t="s">
        <v>475</v>
      </c>
      <c r="W968" s="149" t="s">
        <v>475</v>
      </c>
      <c r="X968" s="149" t="s">
        <v>475</v>
      </c>
      <c r="Y968" s="149" t="s">
        <v>475</v>
      </c>
      <c r="AB968" s="152">
        <v>0</v>
      </c>
      <c r="AC968" s="152">
        <v>0</v>
      </c>
      <c r="AD968" s="152">
        <v>0</v>
      </c>
      <c r="AE968" s="152">
        <v>0</v>
      </c>
      <c r="AF968" s="152">
        <v>0</v>
      </c>
      <c r="AK968" s="3" t="s">
        <v>475</v>
      </c>
      <c r="AL968" s="3" t="s">
        <v>475</v>
      </c>
      <c r="AM968" s="3" t="s">
        <v>475</v>
      </c>
    </row>
    <row r="969" spans="1:40" x14ac:dyDescent="0.25">
      <c r="A969" s="3">
        <v>20231231</v>
      </c>
      <c r="B969" s="3" t="s">
        <v>2599</v>
      </c>
      <c r="C969" s="3" t="s">
        <v>2600</v>
      </c>
      <c r="D969" s="149">
        <v>760920.6</v>
      </c>
      <c r="E969" s="3" t="s">
        <v>24</v>
      </c>
      <c r="F969" s="3" t="s">
        <v>473</v>
      </c>
      <c r="G969" s="3" t="s">
        <v>474</v>
      </c>
      <c r="H969" s="3">
        <v>0</v>
      </c>
      <c r="I969" s="3" t="s">
        <v>473</v>
      </c>
      <c r="J969" s="3" t="s">
        <v>473</v>
      </c>
      <c r="K969" s="3" t="s">
        <v>23</v>
      </c>
      <c r="L969" s="149" t="s">
        <v>23</v>
      </c>
      <c r="M969" s="3" t="s">
        <v>475</v>
      </c>
      <c r="N969" s="149" t="s">
        <v>475</v>
      </c>
      <c r="O969" s="149" t="s">
        <v>475</v>
      </c>
      <c r="Q969" s="3" t="s">
        <v>475</v>
      </c>
      <c r="V969" s="149" t="s">
        <v>475</v>
      </c>
      <c r="W969" s="149" t="s">
        <v>475</v>
      </c>
      <c r="X969" s="149" t="s">
        <v>475</v>
      </c>
      <c r="Y969" s="149" t="s">
        <v>475</v>
      </c>
      <c r="AB969" s="152">
        <v>0</v>
      </c>
      <c r="AC969" s="152">
        <v>0</v>
      </c>
      <c r="AD969" s="152">
        <v>0</v>
      </c>
      <c r="AE969" s="152">
        <v>0</v>
      </c>
      <c r="AF969" s="152">
        <v>0</v>
      </c>
      <c r="AK969" s="3" t="s">
        <v>475</v>
      </c>
      <c r="AL969" s="3" t="s">
        <v>475</v>
      </c>
      <c r="AM969" s="3" t="s">
        <v>475</v>
      </c>
    </row>
    <row r="970" spans="1:40" x14ac:dyDescent="0.25">
      <c r="A970" s="3">
        <v>20231231</v>
      </c>
      <c r="B970" s="3" t="s">
        <v>2601</v>
      </c>
      <c r="C970" s="3" t="s">
        <v>2602</v>
      </c>
      <c r="D970" s="149">
        <v>50622.45</v>
      </c>
      <c r="E970" s="3" t="s">
        <v>23</v>
      </c>
      <c r="F970" s="3" t="s">
        <v>500</v>
      </c>
      <c r="G970" s="3" t="s">
        <v>474</v>
      </c>
      <c r="H970" s="3">
        <v>0</v>
      </c>
      <c r="I970" s="3" t="s">
        <v>500</v>
      </c>
      <c r="J970" s="3" t="s">
        <v>483</v>
      </c>
      <c r="K970" s="3" t="s">
        <v>23</v>
      </c>
      <c r="L970" s="149" t="s">
        <v>23</v>
      </c>
      <c r="M970" s="3" t="s">
        <v>475</v>
      </c>
      <c r="N970" s="149" t="s">
        <v>475</v>
      </c>
      <c r="O970" s="149" t="s">
        <v>475</v>
      </c>
      <c r="Q970" s="3" t="s">
        <v>475</v>
      </c>
      <c r="V970" s="149" t="s">
        <v>475</v>
      </c>
      <c r="W970" s="149" t="s">
        <v>475</v>
      </c>
      <c r="X970" s="149" t="s">
        <v>475</v>
      </c>
      <c r="Y970" s="149" t="s">
        <v>475</v>
      </c>
      <c r="AB970" s="152">
        <v>0</v>
      </c>
      <c r="AC970" s="152">
        <v>0</v>
      </c>
      <c r="AD970" s="152">
        <v>0</v>
      </c>
      <c r="AE970" s="152">
        <v>0</v>
      </c>
      <c r="AF970" s="152">
        <v>0</v>
      </c>
      <c r="AK970" s="3" t="s">
        <v>25</v>
      </c>
      <c r="AL970" s="3" t="s">
        <v>1113</v>
      </c>
      <c r="AM970" s="3" t="s">
        <v>475</v>
      </c>
    </row>
    <row r="971" spans="1:40" x14ac:dyDescent="0.25">
      <c r="A971" s="3">
        <v>20231231</v>
      </c>
      <c r="B971" s="3" t="s">
        <v>1199</v>
      </c>
      <c r="C971" s="3" t="s">
        <v>1200</v>
      </c>
      <c r="D971" s="149">
        <v>736471.89</v>
      </c>
      <c r="E971" s="3" t="s">
        <v>23</v>
      </c>
      <c r="F971" s="3" t="s">
        <v>500</v>
      </c>
      <c r="G971" s="3" t="s">
        <v>592</v>
      </c>
      <c r="H971" s="3">
        <v>0</v>
      </c>
      <c r="I971" s="3" t="s">
        <v>500</v>
      </c>
      <c r="J971" s="3" t="s">
        <v>506</v>
      </c>
      <c r="K971" s="3" t="s">
        <v>23</v>
      </c>
      <c r="L971" s="149" t="s">
        <v>23</v>
      </c>
      <c r="M971" s="3" t="s">
        <v>487</v>
      </c>
      <c r="N971" s="149" t="s">
        <v>475</v>
      </c>
      <c r="O971" s="149" t="s">
        <v>475</v>
      </c>
      <c r="Q971" s="3" t="s">
        <v>475</v>
      </c>
      <c r="V971" s="149" t="s">
        <v>475</v>
      </c>
      <c r="W971" s="149" t="s">
        <v>475</v>
      </c>
      <c r="X971" s="149" t="s">
        <v>475</v>
      </c>
      <c r="Y971" s="149" t="s">
        <v>475</v>
      </c>
      <c r="AB971" s="152">
        <v>0</v>
      </c>
      <c r="AC971" s="152">
        <v>0</v>
      </c>
      <c r="AD971" s="152">
        <v>0</v>
      </c>
      <c r="AE971" s="152">
        <v>0</v>
      </c>
      <c r="AF971" s="152">
        <v>0</v>
      </c>
      <c r="AK971" s="3" t="s">
        <v>22</v>
      </c>
      <c r="AL971" s="3" t="s">
        <v>1201</v>
      </c>
      <c r="AM971" s="3" t="s">
        <v>1202</v>
      </c>
      <c r="AN971" s="157" t="s">
        <v>490</v>
      </c>
    </row>
    <row r="972" spans="1:40" x14ac:dyDescent="0.25">
      <c r="A972" s="3">
        <v>20231231</v>
      </c>
      <c r="B972" s="3" t="s">
        <v>2605</v>
      </c>
      <c r="C972" s="3" t="s">
        <v>2606</v>
      </c>
      <c r="D972" s="149">
        <v>20263.75</v>
      </c>
      <c r="E972" s="3" t="s">
        <v>23</v>
      </c>
      <c r="F972" s="3" t="s">
        <v>500</v>
      </c>
      <c r="G972" s="3" t="s">
        <v>474</v>
      </c>
      <c r="H972" s="3">
        <v>0</v>
      </c>
      <c r="I972" s="3" t="s">
        <v>500</v>
      </c>
      <c r="J972" s="3">
        <v>0</v>
      </c>
      <c r="K972" s="3" t="s">
        <v>23</v>
      </c>
      <c r="L972" s="149" t="s">
        <v>23</v>
      </c>
      <c r="M972" s="3" t="s">
        <v>475</v>
      </c>
      <c r="N972" s="149" t="s">
        <v>475</v>
      </c>
      <c r="O972" s="149" t="s">
        <v>475</v>
      </c>
      <c r="Q972" s="3" t="s">
        <v>475</v>
      </c>
      <c r="V972" s="149" t="s">
        <v>475</v>
      </c>
      <c r="W972" s="149" t="s">
        <v>475</v>
      </c>
      <c r="X972" s="149" t="s">
        <v>475</v>
      </c>
      <c r="Y972" s="149" t="s">
        <v>475</v>
      </c>
      <c r="AB972" s="152">
        <v>0</v>
      </c>
      <c r="AC972" s="152">
        <v>0</v>
      </c>
      <c r="AD972" s="152">
        <v>0</v>
      </c>
      <c r="AE972" s="152">
        <v>0</v>
      </c>
      <c r="AF972" s="152">
        <v>0</v>
      </c>
      <c r="AK972" s="3" t="s">
        <v>475</v>
      </c>
      <c r="AL972" s="3" t="s">
        <v>475</v>
      </c>
      <c r="AM972" s="3" t="s">
        <v>475</v>
      </c>
    </row>
    <row r="973" spans="1:40" x14ac:dyDescent="0.25">
      <c r="A973" s="3">
        <v>20231231</v>
      </c>
      <c r="B973" s="3" t="s">
        <v>2607</v>
      </c>
      <c r="C973" s="3" t="s">
        <v>2608</v>
      </c>
      <c r="D973" s="149">
        <v>38871.54</v>
      </c>
      <c r="E973" s="3" t="s">
        <v>23</v>
      </c>
      <c r="F973" s="3" t="s">
        <v>500</v>
      </c>
      <c r="G973" s="3" t="s">
        <v>474</v>
      </c>
      <c r="H973" s="3">
        <v>0</v>
      </c>
      <c r="I973" s="3" t="s">
        <v>500</v>
      </c>
      <c r="J973" s="3">
        <v>0</v>
      </c>
      <c r="K973" s="3" t="s">
        <v>23</v>
      </c>
      <c r="L973" s="149" t="s">
        <v>23</v>
      </c>
      <c r="M973" s="3" t="s">
        <v>475</v>
      </c>
      <c r="N973" s="149" t="s">
        <v>475</v>
      </c>
      <c r="O973" s="149" t="s">
        <v>475</v>
      </c>
      <c r="Q973" s="3" t="s">
        <v>475</v>
      </c>
      <c r="V973" s="149" t="s">
        <v>475</v>
      </c>
      <c r="W973" s="149" t="s">
        <v>475</v>
      </c>
      <c r="X973" s="149" t="s">
        <v>475</v>
      </c>
      <c r="Y973" s="149" t="s">
        <v>475</v>
      </c>
      <c r="AB973" s="152">
        <v>0</v>
      </c>
      <c r="AC973" s="152">
        <v>0</v>
      </c>
      <c r="AD973" s="152">
        <v>0</v>
      </c>
      <c r="AE973" s="152">
        <v>0</v>
      </c>
      <c r="AF973" s="152">
        <v>0</v>
      </c>
      <c r="AK973" s="3" t="s">
        <v>475</v>
      </c>
      <c r="AL973" s="3" t="s">
        <v>475</v>
      </c>
      <c r="AM973" s="3" t="s">
        <v>475</v>
      </c>
    </row>
    <row r="974" spans="1:40" x14ac:dyDescent="0.25">
      <c r="A974" s="3">
        <v>20231231</v>
      </c>
      <c r="B974" s="3" t="s">
        <v>2609</v>
      </c>
      <c r="C974" s="3" t="s">
        <v>2610</v>
      </c>
      <c r="D974" s="149">
        <v>152110.04999999999</v>
      </c>
      <c r="E974" s="3" t="s">
        <v>23</v>
      </c>
      <c r="F974" s="3" t="s">
        <v>500</v>
      </c>
      <c r="G974" s="3" t="s">
        <v>474</v>
      </c>
      <c r="H974" s="3">
        <v>0</v>
      </c>
      <c r="I974" s="3" t="s">
        <v>500</v>
      </c>
      <c r="J974" s="3" t="s">
        <v>483</v>
      </c>
      <c r="K974" s="3" t="s">
        <v>23</v>
      </c>
      <c r="L974" s="149" t="s">
        <v>23</v>
      </c>
      <c r="M974" s="3" t="s">
        <v>475</v>
      </c>
      <c r="N974" s="149" t="s">
        <v>475</v>
      </c>
      <c r="O974" s="149" t="s">
        <v>475</v>
      </c>
      <c r="Q974" s="3" t="s">
        <v>475</v>
      </c>
      <c r="V974" s="149" t="s">
        <v>475</v>
      </c>
      <c r="W974" s="149" t="s">
        <v>475</v>
      </c>
      <c r="X974" s="149" t="s">
        <v>475</v>
      </c>
      <c r="Y974" s="149" t="s">
        <v>475</v>
      </c>
      <c r="AB974" s="152">
        <v>0</v>
      </c>
      <c r="AC974" s="152">
        <v>0</v>
      </c>
      <c r="AD974" s="152">
        <v>0</v>
      </c>
      <c r="AE974" s="152">
        <v>0</v>
      </c>
      <c r="AF974" s="152">
        <v>0</v>
      </c>
      <c r="AK974" s="3" t="s">
        <v>25</v>
      </c>
      <c r="AL974" s="3">
        <v>0</v>
      </c>
      <c r="AM974" s="3" t="s">
        <v>475</v>
      </c>
    </row>
    <row r="975" spans="1:40" x14ac:dyDescent="0.25">
      <c r="A975" s="3">
        <v>20231231</v>
      </c>
      <c r="B975" s="3" t="s">
        <v>2611</v>
      </c>
      <c r="C975" s="3" t="s">
        <v>2612</v>
      </c>
      <c r="D975" s="149">
        <v>490668.11</v>
      </c>
      <c r="E975" s="3" t="s">
        <v>23</v>
      </c>
      <c r="F975" s="3" t="s">
        <v>500</v>
      </c>
      <c r="G975" s="3" t="s">
        <v>504</v>
      </c>
      <c r="H975" s="3">
        <v>1</v>
      </c>
      <c r="I975" s="3" t="s">
        <v>500</v>
      </c>
      <c r="J975" s="3">
        <v>0</v>
      </c>
      <c r="K975" s="3" t="s">
        <v>24</v>
      </c>
      <c r="L975" s="149" t="s">
        <v>23</v>
      </c>
      <c r="M975" s="3" t="s">
        <v>475</v>
      </c>
      <c r="N975" s="149" t="s">
        <v>475</v>
      </c>
      <c r="O975" s="149" t="s">
        <v>475</v>
      </c>
      <c r="Q975" s="3" t="s">
        <v>475</v>
      </c>
      <c r="V975" s="149" t="s">
        <v>475</v>
      </c>
      <c r="W975" s="149" t="s">
        <v>475</v>
      </c>
      <c r="X975" s="149" t="s">
        <v>475</v>
      </c>
      <c r="Y975" s="149" t="s">
        <v>475</v>
      </c>
      <c r="AB975" s="152">
        <v>0</v>
      </c>
      <c r="AC975" s="152">
        <v>0</v>
      </c>
      <c r="AD975" s="152">
        <v>0</v>
      </c>
      <c r="AE975" s="152">
        <v>0</v>
      </c>
      <c r="AF975" s="152">
        <v>0</v>
      </c>
      <c r="AK975" s="3" t="s">
        <v>475</v>
      </c>
      <c r="AL975" s="3" t="s">
        <v>475</v>
      </c>
      <c r="AM975" s="3" t="s">
        <v>475</v>
      </c>
    </row>
    <row r="976" spans="1:40" x14ac:dyDescent="0.25">
      <c r="A976" s="3">
        <v>20231231</v>
      </c>
      <c r="B976" s="3" t="s">
        <v>2613</v>
      </c>
      <c r="C976" s="3" t="s">
        <v>2614</v>
      </c>
      <c r="D976" s="149">
        <v>594024.01</v>
      </c>
      <c r="E976" s="3" t="s">
        <v>23</v>
      </c>
      <c r="F976" s="3" t="s">
        <v>500</v>
      </c>
      <c r="G976" s="3" t="s">
        <v>474</v>
      </c>
      <c r="H976" s="3">
        <v>0</v>
      </c>
      <c r="I976" s="3" t="s">
        <v>500</v>
      </c>
      <c r="J976" s="3">
        <v>0</v>
      </c>
      <c r="K976" s="3" t="s">
        <v>23</v>
      </c>
      <c r="L976" s="149" t="s">
        <v>23</v>
      </c>
      <c r="M976" s="3" t="s">
        <v>475</v>
      </c>
      <c r="N976" s="149" t="s">
        <v>475</v>
      </c>
      <c r="O976" s="149" t="s">
        <v>475</v>
      </c>
      <c r="Q976" s="3" t="s">
        <v>475</v>
      </c>
      <c r="V976" s="149" t="s">
        <v>475</v>
      </c>
      <c r="W976" s="149" t="s">
        <v>475</v>
      </c>
      <c r="X976" s="149" t="s">
        <v>475</v>
      </c>
      <c r="Y976" s="149" t="s">
        <v>475</v>
      </c>
      <c r="AB976" s="152">
        <v>0</v>
      </c>
      <c r="AC976" s="152">
        <v>0</v>
      </c>
      <c r="AD976" s="152">
        <v>0</v>
      </c>
      <c r="AE976" s="152">
        <v>0</v>
      </c>
      <c r="AF976" s="152">
        <v>0</v>
      </c>
      <c r="AK976" s="3" t="s">
        <v>475</v>
      </c>
      <c r="AL976" s="3" t="s">
        <v>475</v>
      </c>
      <c r="AM976" s="3" t="s">
        <v>475</v>
      </c>
    </row>
    <row r="977" spans="1:39" x14ac:dyDescent="0.25">
      <c r="A977" s="3">
        <v>20231231</v>
      </c>
      <c r="B977" s="3" t="s">
        <v>2615</v>
      </c>
      <c r="C977" s="3" t="s">
        <v>2616</v>
      </c>
      <c r="D977" s="149">
        <v>79875</v>
      </c>
      <c r="E977" s="3" t="s">
        <v>23</v>
      </c>
      <c r="F977" s="3" t="s">
        <v>500</v>
      </c>
      <c r="G977" s="3" t="s">
        <v>474</v>
      </c>
      <c r="H977" s="3">
        <v>0</v>
      </c>
      <c r="I977" s="3" t="s">
        <v>500</v>
      </c>
      <c r="J977" s="3" t="s">
        <v>483</v>
      </c>
      <c r="K977" s="3" t="s">
        <v>23</v>
      </c>
      <c r="L977" s="149" t="s">
        <v>23</v>
      </c>
      <c r="M977" s="3" t="s">
        <v>475</v>
      </c>
      <c r="N977" s="149" t="s">
        <v>475</v>
      </c>
      <c r="O977" s="149" t="s">
        <v>475</v>
      </c>
      <c r="Q977" s="3" t="s">
        <v>475</v>
      </c>
      <c r="V977" s="149" t="s">
        <v>475</v>
      </c>
      <c r="W977" s="149" t="s">
        <v>475</v>
      </c>
      <c r="X977" s="149" t="s">
        <v>475</v>
      </c>
      <c r="Y977" s="149" t="s">
        <v>475</v>
      </c>
      <c r="AB977" s="152">
        <v>0</v>
      </c>
      <c r="AC977" s="152">
        <v>0</v>
      </c>
      <c r="AD977" s="152">
        <v>0</v>
      </c>
      <c r="AE977" s="152">
        <v>0</v>
      </c>
      <c r="AF977" s="152">
        <v>0</v>
      </c>
      <c r="AK977" s="3" t="s">
        <v>25</v>
      </c>
      <c r="AL977" s="3" t="s">
        <v>2617</v>
      </c>
      <c r="AM977" s="3" t="s">
        <v>475</v>
      </c>
    </row>
    <row r="978" spans="1:39" x14ac:dyDescent="0.25">
      <c r="A978" s="3">
        <v>20231231</v>
      </c>
      <c r="B978" s="3" t="s">
        <v>2618</v>
      </c>
      <c r="C978" s="3" t="s">
        <v>2619</v>
      </c>
      <c r="D978" s="149">
        <v>130051.73</v>
      </c>
      <c r="E978" s="3" t="s">
        <v>23</v>
      </c>
      <c r="F978" s="3" t="s">
        <v>500</v>
      </c>
      <c r="G978" s="3" t="s">
        <v>790</v>
      </c>
      <c r="H978" s="3">
        <v>1</v>
      </c>
      <c r="I978" s="3" t="s">
        <v>500</v>
      </c>
      <c r="J978" s="3">
        <v>0</v>
      </c>
      <c r="K978" s="3" t="s">
        <v>24</v>
      </c>
      <c r="L978" s="149" t="s">
        <v>23</v>
      </c>
      <c r="M978" s="3" t="s">
        <v>475</v>
      </c>
      <c r="N978" s="149" t="s">
        <v>475</v>
      </c>
      <c r="O978" s="149" t="s">
        <v>475</v>
      </c>
      <c r="Q978" s="3" t="s">
        <v>475</v>
      </c>
      <c r="V978" s="149" t="s">
        <v>475</v>
      </c>
      <c r="W978" s="149" t="s">
        <v>475</v>
      </c>
      <c r="X978" s="149" t="s">
        <v>475</v>
      </c>
      <c r="Y978" s="149" t="s">
        <v>475</v>
      </c>
      <c r="AB978" s="152">
        <v>0</v>
      </c>
      <c r="AC978" s="152">
        <v>0</v>
      </c>
      <c r="AD978" s="152">
        <v>0</v>
      </c>
      <c r="AE978" s="152">
        <v>0</v>
      </c>
      <c r="AF978" s="152">
        <v>0</v>
      </c>
      <c r="AK978" s="3" t="s">
        <v>475</v>
      </c>
      <c r="AL978" s="3" t="s">
        <v>475</v>
      </c>
      <c r="AM978" s="3" t="s">
        <v>475</v>
      </c>
    </row>
    <row r="979" spans="1:39" x14ac:dyDescent="0.25">
      <c r="A979" s="3">
        <v>20231231</v>
      </c>
      <c r="B979" s="3" t="s">
        <v>2620</v>
      </c>
      <c r="C979" s="3" t="s">
        <v>2621</v>
      </c>
      <c r="D979" s="149">
        <v>11848.2</v>
      </c>
      <c r="E979" s="3" t="s">
        <v>23</v>
      </c>
      <c r="F979" s="3" t="s">
        <v>500</v>
      </c>
      <c r="G979" s="3" t="s">
        <v>474</v>
      </c>
      <c r="H979" s="3">
        <v>0</v>
      </c>
      <c r="I979" s="3" t="s">
        <v>500</v>
      </c>
      <c r="J979" s="3">
        <v>0</v>
      </c>
      <c r="K979" s="3" t="s">
        <v>23</v>
      </c>
      <c r="L979" s="149" t="s">
        <v>23</v>
      </c>
      <c r="M979" s="3" t="s">
        <v>475</v>
      </c>
      <c r="N979" s="149" t="s">
        <v>475</v>
      </c>
      <c r="O979" s="149" t="s">
        <v>475</v>
      </c>
      <c r="Q979" s="3" t="s">
        <v>475</v>
      </c>
      <c r="V979" s="149" t="s">
        <v>475</v>
      </c>
      <c r="W979" s="149" t="s">
        <v>475</v>
      </c>
      <c r="X979" s="149" t="s">
        <v>475</v>
      </c>
      <c r="Y979" s="149" t="s">
        <v>475</v>
      </c>
      <c r="AB979" s="152">
        <v>0</v>
      </c>
      <c r="AC979" s="152">
        <v>0</v>
      </c>
      <c r="AD979" s="152">
        <v>0</v>
      </c>
      <c r="AE979" s="152">
        <v>0</v>
      </c>
      <c r="AF979" s="152">
        <v>0</v>
      </c>
      <c r="AK979" s="3" t="s">
        <v>475</v>
      </c>
      <c r="AL979" s="3" t="s">
        <v>475</v>
      </c>
      <c r="AM979" s="3" t="s">
        <v>475</v>
      </c>
    </row>
    <row r="980" spans="1:39" x14ac:dyDescent="0.25">
      <c r="A980" s="3">
        <v>20231231</v>
      </c>
      <c r="B980" s="3" t="s">
        <v>2622</v>
      </c>
      <c r="C980" s="3" t="s">
        <v>2623</v>
      </c>
      <c r="D980" s="149">
        <v>17303</v>
      </c>
      <c r="E980" s="3" t="s">
        <v>23</v>
      </c>
      <c r="F980" s="3" t="s">
        <v>500</v>
      </c>
      <c r="G980" s="3" t="s">
        <v>474</v>
      </c>
      <c r="H980" s="3">
        <v>0</v>
      </c>
      <c r="I980" s="3" t="s">
        <v>500</v>
      </c>
      <c r="J980" s="3">
        <v>0</v>
      </c>
      <c r="K980" s="3" t="s">
        <v>23</v>
      </c>
      <c r="L980" s="149" t="s">
        <v>23</v>
      </c>
      <c r="M980" s="3" t="s">
        <v>475</v>
      </c>
      <c r="N980" s="149" t="s">
        <v>475</v>
      </c>
      <c r="O980" s="149" t="s">
        <v>475</v>
      </c>
      <c r="Q980" s="3" t="s">
        <v>475</v>
      </c>
      <c r="V980" s="149" t="s">
        <v>475</v>
      </c>
      <c r="W980" s="149" t="s">
        <v>475</v>
      </c>
      <c r="X980" s="149" t="s">
        <v>475</v>
      </c>
      <c r="Y980" s="149" t="s">
        <v>475</v>
      </c>
      <c r="AB980" s="152">
        <v>0</v>
      </c>
      <c r="AC980" s="152">
        <v>0</v>
      </c>
      <c r="AD980" s="152">
        <v>0</v>
      </c>
      <c r="AE980" s="152">
        <v>0</v>
      </c>
      <c r="AF980" s="152">
        <v>0</v>
      </c>
      <c r="AK980" s="3" t="s">
        <v>475</v>
      </c>
      <c r="AL980" s="3" t="s">
        <v>475</v>
      </c>
      <c r="AM980" s="3" t="s">
        <v>475</v>
      </c>
    </row>
    <row r="981" spans="1:39" x14ac:dyDescent="0.25">
      <c r="A981" s="3">
        <v>20231231</v>
      </c>
      <c r="B981" s="3" t="s">
        <v>2624</v>
      </c>
      <c r="C981" s="3" t="s">
        <v>2625</v>
      </c>
      <c r="D981" s="149">
        <v>146370.81</v>
      </c>
      <c r="E981" s="3" t="s">
        <v>24</v>
      </c>
      <c r="F981" s="3" t="s">
        <v>473</v>
      </c>
      <c r="G981" s="3" t="s">
        <v>474</v>
      </c>
      <c r="H981" s="3">
        <v>0</v>
      </c>
      <c r="I981" s="3" t="s">
        <v>473</v>
      </c>
      <c r="J981" s="3" t="s">
        <v>473</v>
      </c>
      <c r="K981" s="3" t="s">
        <v>23</v>
      </c>
      <c r="L981" s="149" t="s">
        <v>23</v>
      </c>
      <c r="M981" s="3" t="s">
        <v>475</v>
      </c>
      <c r="N981" s="149" t="s">
        <v>475</v>
      </c>
      <c r="O981" s="149" t="s">
        <v>475</v>
      </c>
      <c r="Q981" s="3" t="s">
        <v>475</v>
      </c>
      <c r="V981" s="149" t="s">
        <v>475</v>
      </c>
      <c r="W981" s="149" t="s">
        <v>475</v>
      </c>
      <c r="X981" s="149" t="s">
        <v>475</v>
      </c>
      <c r="Y981" s="149" t="s">
        <v>475</v>
      </c>
      <c r="AB981" s="152">
        <v>0</v>
      </c>
      <c r="AC981" s="152">
        <v>0</v>
      </c>
      <c r="AD981" s="152">
        <v>0</v>
      </c>
      <c r="AE981" s="152">
        <v>0</v>
      </c>
      <c r="AF981" s="152">
        <v>0</v>
      </c>
      <c r="AK981" s="3" t="s">
        <v>475</v>
      </c>
      <c r="AL981" s="3" t="s">
        <v>475</v>
      </c>
      <c r="AM981" s="3" t="s">
        <v>475</v>
      </c>
    </row>
    <row r="982" spans="1:39" x14ac:dyDescent="0.25">
      <c r="A982" s="3">
        <v>20231231</v>
      </c>
      <c r="B982" s="3" t="s">
        <v>2626</v>
      </c>
      <c r="C982" s="3" t="s">
        <v>2627</v>
      </c>
      <c r="D982" s="149">
        <v>194745.44</v>
      </c>
      <c r="E982" s="3" t="s">
        <v>24</v>
      </c>
      <c r="F982" s="3" t="s">
        <v>473</v>
      </c>
      <c r="G982" s="3" t="s">
        <v>474</v>
      </c>
      <c r="H982" s="3">
        <v>0</v>
      </c>
      <c r="I982" s="3" t="s">
        <v>473</v>
      </c>
      <c r="J982" s="3" t="s">
        <v>473</v>
      </c>
      <c r="K982" s="3" t="s">
        <v>23</v>
      </c>
      <c r="L982" s="149" t="s">
        <v>23</v>
      </c>
      <c r="M982" s="3" t="s">
        <v>475</v>
      </c>
      <c r="N982" s="149" t="s">
        <v>475</v>
      </c>
      <c r="O982" s="149" t="s">
        <v>475</v>
      </c>
      <c r="Q982" s="3" t="s">
        <v>475</v>
      </c>
      <c r="V982" s="149" t="s">
        <v>475</v>
      </c>
      <c r="W982" s="149" t="s">
        <v>475</v>
      </c>
      <c r="X982" s="149" t="s">
        <v>475</v>
      </c>
      <c r="Y982" s="149" t="s">
        <v>475</v>
      </c>
      <c r="AB982" s="152">
        <v>0</v>
      </c>
      <c r="AC982" s="152">
        <v>0</v>
      </c>
      <c r="AD982" s="152">
        <v>0</v>
      </c>
      <c r="AE982" s="152">
        <v>0</v>
      </c>
      <c r="AF982" s="152">
        <v>0</v>
      </c>
      <c r="AK982" s="3" t="s">
        <v>475</v>
      </c>
      <c r="AL982" s="3" t="s">
        <v>475</v>
      </c>
      <c r="AM982" s="3" t="s">
        <v>475</v>
      </c>
    </row>
    <row r="983" spans="1:39" x14ac:dyDescent="0.25">
      <c r="A983" s="3">
        <v>20231231</v>
      </c>
      <c r="B983" s="3" t="s">
        <v>2628</v>
      </c>
      <c r="C983" s="3" t="s">
        <v>2629</v>
      </c>
      <c r="D983" s="149">
        <v>77575.11</v>
      </c>
      <c r="E983" s="3" t="s">
        <v>23</v>
      </c>
      <c r="F983" s="3" t="s">
        <v>500</v>
      </c>
      <c r="G983" s="3" t="s">
        <v>474</v>
      </c>
      <c r="H983" s="3">
        <v>0</v>
      </c>
      <c r="I983" s="3" t="s">
        <v>500</v>
      </c>
      <c r="J983" s="3">
        <v>0</v>
      </c>
      <c r="K983" s="3" t="s">
        <v>23</v>
      </c>
      <c r="L983" s="149" t="s">
        <v>23</v>
      </c>
      <c r="M983" s="3" t="s">
        <v>475</v>
      </c>
      <c r="N983" s="149" t="s">
        <v>475</v>
      </c>
      <c r="O983" s="149" t="s">
        <v>475</v>
      </c>
      <c r="Q983" s="3" t="s">
        <v>475</v>
      </c>
      <c r="V983" s="149" t="s">
        <v>475</v>
      </c>
      <c r="W983" s="149" t="s">
        <v>475</v>
      </c>
      <c r="X983" s="149" t="s">
        <v>475</v>
      </c>
      <c r="Y983" s="149" t="s">
        <v>475</v>
      </c>
      <c r="AB983" s="152">
        <v>0</v>
      </c>
      <c r="AC983" s="152">
        <v>0</v>
      </c>
      <c r="AD983" s="152">
        <v>0</v>
      </c>
      <c r="AE983" s="152">
        <v>0</v>
      </c>
      <c r="AF983" s="152">
        <v>0</v>
      </c>
      <c r="AK983" s="3" t="s">
        <v>475</v>
      </c>
      <c r="AL983" s="3" t="s">
        <v>475</v>
      </c>
      <c r="AM983" s="3" t="s">
        <v>475</v>
      </c>
    </row>
    <row r="984" spans="1:39" x14ac:dyDescent="0.25">
      <c r="A984" s="3">
        <v>20231231</v>
      </c>
      <c r="B984" s="3" t="s">
        <v>2630</v>
      </c>
      <c r="C984" s="3" t="s">
        <v>2631</v>
      </c>
      <c r="D984" s="149">
        <v>143141.56</v>
      </c>
      <c r="E984" s="3" t="s">
        <v>23</v>
      </c>
      <c r="F984" s="3" t="s">
        <v>500</v>
      </c>
      <c r="G984" s="3" t="s">
        <v>504</v>
      </c>
      <c r="H984" s="3">
        <v>1</v>
      </c>
      <c r="I984" s="3" t="s">
        <v>500</v>
      </c>
      <c r="J984" s="3" t="s">
        <v>506</v>
      </c>
      <c r="K984" s="3" t="s">
        <v>24</v>
      </c>
      <c r="L984" s="149" t="s">
        <v>23</v>
      </c>
      <c r="M984" s="3" t="s">
        <v>475</v>
      </c>
      <c r="N984" s="149" t="s">
        <v>475</v>
      </c>
      <c r="O984" s="149" t="s">
        <v>475</v>
      </c>
      <c r="Q984" s="3" t="s">
        <v>475</v>
      </c>
      <c r="V984" s="149" t="s">
        <v>475</v>
      </c>
      <c r="W984" s="149" t="s">
        <v>475</v>
      </c>
      <c r="X984" s="149" t="s">
        <v>475</v>
      </c>
      <c r="Y984" s="149" t="s">
        <v>475</v>
      </c>
      <c r="AB984" s="152">
        <v>0</v>
      </c>
      <c r="AC984" s="152">
        <v>0</v>
      </c>
      <c r="AD984" s="152">
        <v>0</v>
      </c>
      <c r="AE984" s="152">
        <v>0</v>
      </c>
      <c r="AF984" s="152">
        <v>0</v>
      </c>
      <c r="AK984" s="3" t="s">
        <v>22</v>
      </c>
      <c r="AL984" s="3" t="s">
        <v>672</v>
      </c>
      <c r="AM984" s="3" t="s">
        <v>475</v>
      </c>
    </row>
    <row r="985" spans="1:39" x14ac:dyDescent="0.25">
      <c r="A985" s="3">
        <v>20231231</v>
      </c>
      <c r="B985" s="3" t="s">
        <v>2632</v>
      </c>
      <c r="C985" s="3" t="s">
        <v>2633</v>
      </c>
      <c r="D985" s="149">
        <v>13242.34</v>
      </c>
      <c r="E985" s="3" t="s">
        <v>24</v>
      </c>
      <c r="F985" s="3" t="s">
        <v>473</v>
      </c>
      <c r="G985" s="3" t="s">
        <v>474</v>
      </c>
      <c r="H985" s="3">
        <v>0</v>
      </c>
      <c r="I985" s="3" t="s">
        <v>473</v>
      </c>
      <c r="J985" s="3" t="s">
        <v>473</v>
      </c>
      <c r="K985" s="3" t="s">
        <v>23</v>
      </c>
      <c r="L985" s="149" t="s">
        <v>23</v>
      </c>
      <c r="M985" s="3" t="s">
        <v>475</v>
      </c>
      <c r="N985" s="149" t="s">
        <v>475</v>
      </c>
      <c r="O985" s="149" t="s">
        <v>475</v>
      </c>
      <c r="Q985" s="3" t="s">
        <v>475</v>
      </c>
      <c r="V985" s="149" t="s">
        <v>475</v>
      </c>
      <c r="W985" s="149" t="s">
        <v>475</v>
      </c>
      <c r="X985" s="149" t="s">
        <v>475</v>
      </c>
      <c r="Y985" s="149" t="s">
        <v>475</v>
      </c>
      <c r="AB985" s="152">
        <v>0</v>
      </c>
      <c r="AC985" s="152">
        <v>0</v>
      </c>
      <c r="AD985" s="152">
        <v>0</v>
      </c>
      <c r="AE985" s="152">
        <v>0</v>
      </c>
      <c r="AF985" s="152">
        <v>0</v>
      </c>
      <c r="AK985" s="3" t="s">
        <v>475</v>
      </c>
      <c r="AL985" s="3" t="s">
        <v>475</v>
      </c>
      <c r="AM985" s="3" t="s">
        <v>475</v>
      </c>
    </row>
    <row r="986" spans="1:39" x14ac:dyDescent="0.25">
      <c r="A986" s="3">
        <v>20231231</v>
      </c>
      <c r="B986" s="3" t="s">
        <v>2634</v>
      </c>
      <c r="C986" s="3" t="s">
        <v>2635</v>
      </c>
      <c r="D986" s="149">
        <v>8196.3700000000008</v>
      </c>
      <c r="E986" s="3" t="s">
        <v>24</v>
      </c>
      <c r="F986" s="3" t="s">
        <v>473</v>
      </c>
      <c r="G986" s="3" t="s">
        <v>474</v>
      </c>
      <c r="H986" s="3">
        <v>0</v>
      </c>
      <c r="I986" s="3" t="s">
        <v>473</v>
      </c>
      <c r="J986" s="3" t="s">
        <v>473</v>
      </c>
      <c r="K986" s="3" t="s">
        <v>23</v>
      </c>
      <c r="L986" s="149" t="s">
        <v>23</v>
      </c>
      <c r="M986" s="3" t="s">
        <v>475</v>
      </c>
      <c r="N986" s="149" t="s">
        <v>475</v>
      </c>
      <c r="O986" s="149" t="s">
        <v>475</v>
      </c>
      <c r="Q986" s="3" t="s">
        <v>475</v>
      </c>
      <c r="V986" s="149" t="s">
        <v>475</v>
      </c>
      <c r="W986" s="149" t="s">
        <v>475</v>
      </c>
      <c r="X986" s="149" t="s">
        <v>475</v>
      </c>
      <c r="Y986" s="149" t="s">
        <v>475</v>
      </c>
      <c r="AB986" s="152">
        <v>0</v>
      </c>
      <c r="AC986" s="152">
        <v>0</v>
      </c>
      <c r="AD986" s="152">
        <v>0</v>
      </c>
      <c r="AE986" s="152">
        <v>0</v>
      </c>
      <c r="AF986" s="152">
        <v>0</v>
      </c>
      <c r="AK986" s="3" t="s">
        <v>475</v>
      </c>
      <c r="AL986" s="3" t="s">
        <v>475</v>
      </c>
      <c r="AM986" s="3" t="s">
        <v>475</v>
      </c>
    </row>
    <row r="987" spans="1:39" x14ac:dyDescent="0.25">
      <c r="A987" s="3">
        <v>20231231</v>
      </c>
      <c r="B987" s="3" t="s">
        <v>2636</v>
      </c>
      <c r="C987" s="3" t="s">
        <v>2637</v>
      </c>
      <c r="D987" s="149">
        <v>66018.67</v>
      </c>
      <c r="E987" s="3" t="s">
        <v>24</v>
      </c>
      <c r="F987" s="3" t="s">
        <v>473</v>
      </c>
      <c r="G987" s="3" t="s">
        <v>474</v>
      </c>
      <c r="H987" s="3">
        <v>0</v>
      </c>
      <c r="I987" s="3" t="s">
        <v>473</v>
      </c>
      <c r="J987" s="3" t="s">
        <v>473</v>
      </c>
      <c r="K987" s="3" t="s">
        <v>23</v>
      </c>
      <c r="L987" s="149" t="s">
        <v>23</v>
      </c>
      <c r="M987" s="3" t="s">
        <v>475</v>
      </c>
      <c r="N987" s="149" t="s">
        <v>475</v>
      </c>
      <c r="O987" s="149" t="s">
        <v>475</v>
      </c>
      <c r="Q987" s="3" t="s">
        <v>475</v>
      </c>
      <c r="V987" s="149" t="s">
        <v>475</v>
      </c>
      <c r="W987" s="149" t="s">
        <v>475</v>
      </c>
      <c r="X987" s="149" t="s">
        <v>475</v>
      </c>
      <c r="Y987" s="149" t="s">
        <v>475</v>
      </c>
      <c r="AB987" s="152">
        <v>0</v>
      </c>
      <c r="AC987" s="152">
        <v>0</v>
      </c>
      <c r="AD987" s="152">
        <v>0</v>
      </c>
      <c r="AE987" s="152">
        <v>0</v>
      </c>
      <c r="AF987" s="152">
        <v>0</v>
      </c>
      <c r="AK987" s="3" t="s">
        <v>475</v>
      </c>
      <c r="AL987" s="3" t="s">
        <v>475</v>
      </c>
      <c r="AM987" s="3" t="s">
        <v>475</v>
      </c>
    </row>
    <row r="988" spans="1:39" x14ac:dyDescent="0.25">
      <c r="A988" s="3">
        <v>20231231</v>
      </c>
      <c r="B988" s="3" t="s">
        <v>2638</v>
      </c>
      <c r="C988" s="3" t="s">
        <v>2639</v>
      </c>
      <c r="D988" s="149">
        <v>240337.32</v>
      </c>
      <c r="E988" s="3" t="s">
        <v>23</v>
      </c>
      <c r="F988" s="3" t="s">
        <v>500</v>
      </c>
      <c r="G988" s="3" t="s">
        <v>474</v>
      </c>
      <c r="H988" s="3">
        <v>0</v>
      </c>
      <c r="I988" s="3" t="s">
        <v>500</v>
      </c>
      <c r="J988" s="3">
        <v>0</v>
      </c>
      <c r="K988" s="3" t="s">
        <v>23</v>
      </c>
      <c r="L988" s="149" t="s">
        <v>23</v>
      </c>
      <c r="M988" s="3" t="s">
        <v>475</v>
      </c>
      <c r="N988" s="149" t="s">
        <v>475</v>
      </c>
      <c r="O988" s="149" t="s">
        <v>475</v>
      </c>
      <c r="Q988" s="3" t="s">
        <v>475</v>
      </c>
      <c r="V988" s="149" t="s">
        <v>475</v>
      </c>
      <c r="W988" s="149" t="s">
        <v>475</v>
      </c>
      <c r="X988" s="149" t="s">
        <v>475</v>
      </c>
      <c r="Y988" s="149" t="s">
        <v>475</v>
      </c>
      <c r="AB988" s="152">
        <v>0</v>
      </c>
      <c r="AC988" s="152">
        <v>0</v>
      </c>
      <c r="AD988" s="152">
        <v>0</v>
      </c>
      <c r="AE988" s="152">
        <v>0</v>
      </c>
      <c r="AF988" s="152">
        <v>0</v>
      </c>
      <c r="AK988" s="3" t="s">
        <v>475</v>
      </c>
      <c r="AL988" s="3" t="s">
        <v>475</v>
      </c>
      <c r="AM988" s="3" t="s">
        <v>475</v>
      </c>
    </row>
    <row r="989" spans="1:39" x14ac:dyDescent="0.25">
      <c r="A989" s="3">
        <v>20231231</v>
      </c>
      <c r="B989" s="3" t="s">
        <v>2640</v>
      </c>
      <c r="C989" s="3" t="s">
        <v>2641</v>
      </c>
      <c r="D989" s="149">
        <v>20550.04</v>
      </c>
      <c r="E989" s="3" t="s">
        <v>24</v>
      </c>
      <c r="F989" s="3" t="s">
        <v>473</v>
      </c>
      <c r="G989" s="3" t="s">
        <v>474</v>
      </c>
      <c r="H989" s="3">
        <v>0</v>
      </c>
      <c r="I989" s="3" t="s">
        <v>473</v>
      </c>
      <c r="J989" s="3" t="s">
        <v>473</v>
      </c>
      <c r="K989" s="3" t="s">
        <v>23</v>
      </c>
      <c r="L989" s="149" t="s">
        <v>23</v>
      </c>
      <c r="M989" s="3" t="s">
        <v>475</v>
      </c>
      <c r="N989" s="149" t="s">
        <v>475</v>
      </c>
      <c r="O989" s="149" t="s">
        <v>475</v>
      </c>
      <c r="Q989" s="3" t="s">
        <v>475</v>
      </c>
      <c r="V989" s="149" t="s">
        <v>475</v>
      </c>
      <c r="W989" s="149" t="s">
        <v>475</v>
      </c>
      <c r="X989" s="149" t="s">
        <v>475</v>
      </c>
      <c r="Y989" s="149" t="s">
        <v>475</v>
      </c>
      <c r="AB989" s="152">
        <v>0</v>
      </c>
      <c r="AC989" s="152">
        <v>0</v>
      </c>
      <c r="AD989" s="152">
        <v>0</v>
      </c>
      <c r="AE989" s="152">
        <v>0</v>
      </c>
      <c r="AF989" s="152">
        <v>0</v>
      </c>
      <c r="AK989" s="3" t="s">
        <v>475</v>
      </c>
      <c r="AL989" s="3" t="s">
        <v>475</v>
      </c>
      <c r="AM989" s="3" t="s">
        <v>475</v>
      </c>
    </row>
    <row r="990" spans="1:39" x14ac:dyDescent="0.25">
      <c r="A990" s="3">
        <v>20231231</v>
      </c>
      <c r="B990" s="3" t="s">
        <v>2642</v>
      </c>
      <c r="C990" s="3" t="s">
        <v>2643</v>
      </c>
      <c r="D990" s="149">
        <v>37287.620000000003</v>
      </c>
      <c r="E990" s="3" t="s">
        <v>23</v>
      </c>
      <c r="F990" s="3" t="s">
        <v>500</v>
      </c>
      <c r="G990" s="3" t="s">
        <v>474</v>
      </c>
      <c r="H990" s="3">
        <v>0</v>
      </c>
      <c r="I990" s="3" t="s">
        <v>500</v>
      </c>
      <c r="J990" s="3">
        <v>0</v>
      </c>
      <c r="K990" s="3" t="s">
        <v>23</v>
      </c>
      <c r="L990" s="149" t="s">
        <v>23</v>
      </c>
      <c r="M990" s="3" t="s">
        <v>475</v>
      </c>
      <c r="N990" s="149" t="s">
        <v>475</v>
      </c>
      <c r="O990" s="149" t="s">
        <v>475</v>
      </c>
      <c r="Q990" s="3" t="s">
        <v>475</v>
      </c>
      <c r="V990" s="149" t="s">
        <v>475</v>
      </c>
      <c r="W990" s="149" t="s">
        <v>475</v>
      </c>
      <c r="X990" s="149" t="s">
        <v>475</v>
      </c>
      <c r="Y990" s="149" t="s">
        <v>475</v>
      </c>
      <c r="AB990" s="152">
        <v>0</v>
      </c>
      <c r="AC990" s="152">
        <v>0</v>
      </c>
      <c r="AD990" s="152">
        <v>0</v>
      </c>
      <c r="AE990" s="152">
        <v>0</v>
      </c>
      <c r="AF990" s="152">
        <v>0</v>
      </c>
      <c r="AK990" s="3" t="s">
        <v>475</v>
      </c>
      <c r="AL990" s="3" t="s">
        <v>475</v>
      </c>
      <c r="AM990" s="3" t="s">
        <v>475</v>
      </c>
    </row>
    <row r="991" spans="1:39" x14ac:dyDescent="0.25">
      <c r="A991" s="3">
        <v>20231231</v>
      </c>
      <c r="B991" s="3" t="s">
        <v>2644</v>
      </c>
      <c r="C991" s="3" t="s">
        <v>2645</v>
      </c>
      <c r="D991" s="149">
        <v>281.82</v>
      </c>
      <c r="E991" s="3" t="s">
        <v>24</v>
      </c>
      <c r="F991" s="3" t="s">
        <v>473</v>
      </c>
      <c r="G991" s="3" t="s">
        <v>474</v>
      </c>
      <c r="H991" s="3">
        <v>0</v>
      </c>
      <c r="I991" s="3" t="s">
        <v>473</v>
      </c>
      <c r="J991" s="3" t="s">
        <v>473</v>
      </c>
      <c r="K991" s="3" t="s">
        <v>23</v>
      </c>
      <c r="L991" s="149" t="s">
        <v>23</v>
      </c>
      <c r="M991" s="3" t="s">
        <v>475</v>
      </c>
      <c r="N991" s="149" t="s">
        <v>475</v>
      </c>
      <c r="O991" s="149" t="s">
        <v>475</v>
      </c>
      <c r="Q991" s="3" t="s">
        <v>475</v>
      </c>
      <c r="V991" s="149" t="s">
        <v>475</v>
      </c>
      <c r="W991" s="149" t="s">
        <v>475</v>
      </c>
      <c r="X991" s="149" t="s">
        <v>475</v>
      </c>
      <c r="Y991" s="149" t="s">
        <v>475</v>
      </c>
      <c r="AB991" s="152">
        <v>0</v>
      </c>
      <c r="AC991" s="152">
        <v>0</v>
      </c>
      <c r="AD991" s="152">
        <v>0</v>
      </c>
      <c r="AE991" s="152">
        <v>0</v>
      </c>
      <c r="AF991" s="152">
        <v>0</v>
      </c>
      <c r="AK991" s="3" t="s">
        <v>475</v>
      </c>
      <c r="AL991" s="3" t="s">
        <v>475</v>
      </c>
      <c r="AM991" s="3" t="s">
        <v>475</v>
      </c>
    </row>
    <row r="992" spans="1:39" x14ac:dyDescent="0.25">
      <c r="A992" s="3">
        <v>20231231</v>
      </c>
      <c r="B992" s="3" t="s">
        <v>2646</v>
      </c>
      <c r="C992" s="3" t="s">
        <v>2647</v>
      </c>
      <c r="D992" s="149">
        <v>134824.4</v>
      </c>
      <c r="E992" s="3" t="s">
        <v>24</v>
      </c>
      <c r="F992" s="3" t="s">
        <v>473</v>
      </c>
      <c r="G992" s="3" t="s">
        <v>474</v>
      </c>
      <c r="H992" s="3">
        <v>0</v>
      </c>
      <c r="I992" s="3" t="s">
        <v>473</v>
      </c>
      <c r="J992" s="3" t="s">
        <v>473</v>
      </c>
      <c r="K992" s="3" t="s">
        <v>23</v>
      </c>
      <c r="L992" s="149" t="s">
        <v>23</v>
      </c>
      <c r="M992" s="3" t="s">
        <v>475</v>
      </c>
      <c r="N992" s="149" t="s">
        <v>475</v>
      </c>
      <c r="O992" s="149" t="s">
        <v>475</v>
      </c>
      <c r="Q992" s="3" t="s">
        <v>475</v>
      </c>
      <c r="V992" s="149" t="s">
        <v>475</v>
      </c>
      <c r="W992" s="149" t="s">
        <v>475</v>
      </c>
      <c r="X992" s="149" t="s">
        <v>475</v>
      </c>
      <c r="Y992" s="149" t="s">
        <v>475</v>
      </c>
      <c r="AB992" s="152">
        <v>0</v>
      </c>
      <c r="AC992" s="152">
        <v>0</v>
      </c>
      <c r="AD992" s="152">
        <v>0</v>
      </c>
      <c r="AE992" s="152">
        <v>0</v>
      </c>
      <c r="AF992" s="152">
        <v>0</v>
      </c>
      <c r="AK992" s="3" t="s">
        <v>475</v>
      </c>
      <c r="AL992" s="3" t="s">
        <v>475</v>
      </c>
      <c r="AM992" s="3" t="s">
        <v>475</v>
      </c>
    </row>
    <row r="993" spans="1:40" x14ac:dyDescent="0.25">
      <c r="A993" s="3">
        <v>20231231</v>
      </c>
      <c r="B993" s="3" t="s">
        <v>2648</v>
      </c>
      <c r="C993" s="3" t="s">
        <v>2649</v>
      </c>
      <c r="D993" s="149">
        <v>61390</v>
      </c>
      <c r="E993" s="3" t="s">
        <v>23</v>
      </c>
      <c r="F993" s="3" t="s">
        <v>500</v>
      </c>
      <c r="G993" s="3" t="s">
        <v>1422</v>
      </c>
      <c r="H993" s="3">
        <v>0</v>
      </c>
      <c r="I993" s="3" t="s">
        <v>500</v>
      </c>
      <c r="J993" s="3" t="s">
        <v>483</v>
      </c>
      <c r="K993" s="3" t="s">
        <v>23</v>
      </c>
      <c r="L993" s="149" t="s">
        <v>23</v>
      </c>
      <c r="M993" s="3" t="s">
        <v>487</v>
      </c>
      <c r="N993" s="149" t="s">
        <v>475</v>
      </c>
      <c r="O993" s="153">
        <v>1.4E-2</v>
      </c>
      <c r="Q993" s="3" t="s">
        <v>475</v>
      </c>
      <c r="S993" s="157">
        <v>1</v>
      </c>
      <c r="V993" s="149" t="s">
        <v>475</v>
      </c>
      <c r="W993" s="149" t="s">
        <v>475</v>
      </c>
      <c r="X993" s="149" t="s">
        <v>475</v>
      </c>
      <c r="Y993" s="149" t="s">
        <v>475</v>
      </c>
      <c r="AB993" s="152">
        <v>859.46</v>
      </c>
      <c r="AC993" s="152">
        <v>0</v>
      </c>
      <c r="AD993" s="152">
        <v>0</v>
      </c>
      <c r="AE993" s="152">
        <v>0</v>
      </c>
      <c r="AF993" s="152">
        <v>0</v>
      </c>
      <c r="AK993" s="3" t="s">
        <v>25</v>
      </c>
      <c r="AL993" s="3" t="s">
        <v>2650</v>
      </c>
      <c r="AM993" s="3" t="s">
        <v>2651</v>
      </c>
      <c r="AN993" s="157" t="s">
        <v>490</v>
      </c>
    </row>
    <row r="994" spans="1:40" x14ac:dyDescent="0.25">
      <c r="A994" s="3">
        <v>20231231</v>
      </c>
      <c r="B994" s="3" t="s">
        <v>2652</v>
      </c>
      <c r="C994" s="3" t="s">
        <v>2653</v>
      </c>
      <c r="D994" s="149">
        <v>12209.78</v>
      </c>
      <c r="E994" s="3" t="s">
        <v>23</v>
      </c>
      <c r="F994" s="3" t="s">
        <v>500</v>
      </c>
      <c r="G994" s="3" t="s">
        <v>474</v>
      </c>
      <c r="H994" s="3">
        <v>0</v>
      </c>
      <c r="I994" s="3" t="s">
        <v>500</v>
      </c>
      <c r="J994" s="3">
        <v>0</v>
      </c>
      <c r="K994" s="3" t="s">
        <v>23</v>
      </c>
      <c r="L994" s="149" t="s">
        <v>23</v>
      </c>
      <c r="M994" s="3" t="s">
        <v>475</v>
      </c>
      <c r="N994" s="149" t="s">
        <v>475</v>
      </c>
      <c r="O994" s="149" t="s">
        <v>475</v>
      </c>
      <c r="Q994" s="3" t="s">
        <v>475</v>
      </c>
      <c r="V994" s="149" t="s">
        <v>475</v>
      </c>
      <c r="W994" s="149" t="s">
        <v>475</v>
      </c>
      <c r="X994" s="149" t="s">
        <v>475</v>
      </c>
      <c r="Y994" s="149" t="s">
        <v>475</v>
      </c>
      <c r="AB994" s="152">
        <v>0</v>
      </c>
      <c r="AC994" s="152">
        <v>0</v>
      </c>
      <c r="AD994" s="152">
        <v>0</v>
      </c>
      <c r="AE994" s="152">
        <v>0</v>
      </c>
      <c r="AF994" s="152">
        <v>0</v>
      </c>
      <c r="AK994" s="3" t="s">
        <v>475</v>
      </c>
      <c r="AL994" s="3" t="s">
        <v>475</v>
      </c>
      <c r="AM994" s="3" t="s">
        <v>475</v>
      </c>
    </row>
    <row r="995" spans="1:40" x14ac:dyDescent="0.25">
      <c r="A995" s="3">
        <v>20231231</v>
      </c>
      <c r="B995" s="3" t="s">
        <v>2654</v>
      </c>
      <c r="C995" s="3" t="s">
        <v>2655</v>
      </c>
      <c r="D995" s="149">
        <v>2693098.2399999998</v>
      </c>
      <c r="E995" s="3" t="s">
        <v>23</v>
      </c>
      <c r="F995" s="3" t="s">
        <v>500</v>
      </c>
      <c r="G995" s="3" t="s">
        <v>504</v>
      </c>
      <c r="H995" s="3">
        <v>1</v>
      </c>
      <c r="I995" s="3" t="s">
        <v>500</v>
      </c>
      <c r="J995" s="3">
        <v>0</v>
      </c>
      <c r="K995" s="3" t="s">
        <v>24</v>
      </c>
      <c r="L995" s="149" t="s">
        <v>23</v>
      </c>
      <c r="M995" s="3" t="s">
        <v>475</v>
      </c>
      <c r="N995" s="149" t="s">
        <v>475</v>
      </c>
      <c r="O995" s="149" t="s">
        <v>475</v>
      </c>
      <c r="Q995" s="3" t="s">
        <v>475</v>
      </c>
      <c r="V995" s="149" t="s">
        <v>475</v>
      </c>
      <c r="W995" s="149" t="s">
        <v>475</v>
      </c>
      <c r="X995" s="149" t="s">
        <v>475</v>
      </c>
      <c r="Y995" s="149" t="s">
        <v>475</v>
      </c>
      <c r="AB995" s="152">
        <v>0</v>
      </c>
      <c r="AC995" s="152">
        <v>0</v>
      </c>
      <c r="AD995" s="152">
        <v>0</v>
      </c>
      <c r="AE995" s="152">
        <v>0</v>
      </c>
      <c r="AF995" s="152">
        <v>0</v>
      </c>
      <c r="AK995" s="3" t="s">
        <v>475</v>
      </c>
      <c r="AL995" s="3" t="s">
        <v>475</v>
      </c>
      <c r="AM995" s="3" t="s">
        <v>475</v>
      </c>
    </row>
    <row r="996" spans="1:40" x14ac:dyDescent="0.25">
      <c r="A996" s="3">
        <v>20231231</v>
      </c>
      <c r="B996" s="3" t="s">
        <v>2656</v>
      </c>
      <c r="C996" s="3" t="s">
        <v>2657</v>
      </c>
      <c r="D996" s="149">
        <v>1067189.76</v>
      </c>
      <c r="E996" s="3" t="s">
        <v>24</v>
      </c>
      <c r="F996" s="3" t="s">
        <v>473</v>
      </c>
      <c r="G996" s="3" t="s">
        <v>474</v>
      </c>
      <c r="H996" s="3">
        <v>0</v>
      </c>
      <c r="I996" s="3" t="s">
        <v>473</v>
      </c>
      <c r="J996" s="3" t="s">
        <v>473</v>
      </c>
      <c r="K996" s="3" t="s">
        <v>23</v>
      </c>
      <c r="L996" s="149" t="s">
        <v>23</v>
      </c>
      <c r="M996" s="3" t="s">
        <v>475</v>
      </c>
      <c r="N996" s="149" t="s">
        <v>475</v>
      </c>
      <c r="O996" s="149" t="s">
        <v>475</v>
      </c>
      <c r="Q996" s="3" t="s">
        <v>475</v>
      </c>
      <c r="V996" s="149" t="s">
        <v>475</v>
      </c>
      <c r="W996" s="149" t="s">
        <v>475</v>
      </c>
      <c r="X996" s="149" t="s">
        <v>475</v>
      </c>
      <c r="Y996" s="149" t="s">
        <v>475</v>
      </c>
      <c r="AB996" s="152">
        <v>0</v>
      </c>
      <c r="AC996" s="152">
        <v>0</v>
      </c>
      <c r="AD996" s="152">
        <v>0</v>
      </c>
      <c r="AE996" s="152">
        <v>0</v>
      </c>
      <c r="AF996" s="152">
        <v>0</v>
      </c>
      <c r="AK996" s="3" t="s">
        <v>475</v>
      </c>
      <c r="AL996" s="3" t="s">
        <v>475</v>
      </c>
      <c r="AM996" s="3" t="s">
        <v>475</v>
      </c>
    </row>
    <row r="997" spans="1:40" x14ac:dyDescent="0.25">
      <c r="A997" s="3">
        <v>20231231</v>
      </c>
      <c r="B997" s="3" t="s">
        <v>2658</v>
      </c>
      <c r="C997" s="3" t="s">
        <v>2659</v>
      </c>
      <c r="D997" s="149">
        <v>9840.42</v>
      </c>
      <c r="E997" s="3" t="s">
        <v>23</v>
      </c>
      <c r="F997" s="3" t="s">
        <v>500</v>
      </c>
      <c r="G997" s="3" t="s">
        <v>474</v>
      </c>
      <c r="H997" s="3">
        <v>0</v>
      </c>
      <c r="I997" s="3" t="s">
        <v>500</v>
      </c>
      <c r="J997" s="3">
        <v>0</v>
      </c>
      <c r="K997" s="3" t="s">
        <v>23</v>
      </c>
      <c r="L997" s="149" t="s">
        <v>23</v>
      </c>
      <c r="M997" s="3" t="s">
        <v>475</v>
      </c>
      <c r="N997" s="149" t="s">
        <v>475</v>
      </c>
      <c r="O997" s="149" t="s">
        <v>475</v>
      </c>
      <c r="Q997" s="3" t="s">
        <v>475</v>
      </c>
      <c r="V997" s="149" t="s">
        <v>475</v>
      </c>
      <c r="W997" s="149" t="s">
        <v>475</v>
      </c>
      <c r="X997" s="149" t="s">
        <v>475</v>
      </c>
      <c r="Y997" s="149" t="s">
        <v>475</v>
      </c>
      <c r="AB997" s="152">
        <v>0</v>
      </c>
      <c r="AC997" s="152">
        <v>0</v>
      </c>
      <c r="AD997" s="152">
        <v>0</v>
      </c>
      <c r="AE997" s="152">
        <v>0</v>
      </c>
      <c r="AF997" s="152">
        <v>0</v>
      </c>
      <c r="AK997" s="3" t="s">
        <v>475</v>
      </c>
      <c r="AL997" s="3" t="s">
        <v>475</v>
      </c>
      <c r="AM997" s="3" t="s">
        <v>475</v>
      </c>
    </row>
    <row r="998" spans="1:40" x14ac:dyDescent="0.25">
      <c r="A998" s="3">
        <v>20231231</v>
      </c>
      <c r="B998" s="3" t="s">
        <v>2660</v>
      </c>
      <c r="C998" s="3" t="s">
        <v>2661</v>
      </c>
      <c r="D998" s="149">
        <v>32907.919999999998</v>
      </c>
      <c r="E998" s="3" t="s">
        <v>23</v>
      </c>
      <c r="F998" s="3" t="s">
        <v>500</v>
      </c>
      <c r="G998" s="3" t="s">
        <v>474</v>
      </c>
      <c r="H998" s="3">
        <v>0</v>
      </c>
      <c r="I998" s="3" t="s">
        <v>500</v>
      </c>
      <c r="J998" s="3">
        <v>0</v>
      </c>
      <c r="K998" s="3" t="s">
        <v>23</v>
      </c>
      <c r="L998" s="149" t="s">
        <v>23</v>
      </c>
      <c r="M998" s="3" t="s">
        <v>475</v>
      </c>
      <c r="N998" s="149" t="s">
        <v>475</v>
      </c>
      <c r="O998" s="149" t="s">
        <v>475</v>
      </c>
      <c r="Q998" s="3" t="s">
        <v>475</v>
      </c>
      <c r="V998" s="149" t="s">
        <v>475</v>
      </c>
      <c r="W998" s="149" t="s">
        <v>475</v>
      </c>
      <c r="X998" s="149" t="s">
        <v>475</v>
      </c>
      <c r="Y998" s="149" t="s">
        <v>475</v>
      </c>
      <c r="AB998" s="152">
        <v>0</v>
      </c>
      <c r="AC998" s="152">
        <v>0</v>
      </c>
      <c r="AD998" s="152">
        <v>0</v>
      </c>
      <c r="AE998" s="152">
        <v>0</v>
      </c>
      <c r="AF998" s="152">
        <v>0</v>
      </c>
      <c r="AK998" s="3" t="s">
        <v>475</v>
      </c>
      <c r="AL998" s="3" t="s">
        <v>475</v>
      </c>
      <c r="AM998" s="3" t="s">
        <v>475</v>
      </c>
    </row>
    <row r="999" spans="1:40" x14ac:dyDescent="0.25">
      <c r="A999" s="3">
        <v>20231231</v>
      </c>
      <c r="B999" s="3" t="s">
        <v>2662</v>
      </c>
      <c r="C999" s="3" t="s">
        <v>2663</v>
      </c>
      <c r="D999" s="149">
        <v>298853.46000000002</v>
      </c>
      <c r="E999" s="3" t="s">
        <v>23</v>
      </c>
      <c r="F999" s="3" t="s">
        <v>500</v>
      </c>
      <c r="G999" s="3" t="s">
        <v>567</v>
      </c>
      <c r="H999" s="3">
        <v>0</v>
      </c>
      <c r="I999" s="3" t="s">
        <v>500</v>
      </c>
      <c r="J999" s="3">
        <v>0</v>
      </c>
      <c r="K999" s="3" t="s">
        <v>23</v>
      </c>
      <c r="L999" s="149" t="s">
        <v>23</v>
      </c>
      <c r="M999" s="3" t="s">
        <v>475</v>
      </c>
      <c r="N999" s="149" t="s">
        <v>475</v>
      </c>
      <c r="O999" s="149" t="s">
        <v>475</v>
      </c>
      <c r="Q999" s="3" t="s">
        <v>475</v>
      </c>
      <c r="V999" s="149" t="s">
        <v>475</v>
      </c>
      <c r="W999" s="149" t="s">
        <v>475</v>
      </c>
      <c r="X999" s="149" t="s">
        <v>475</v>
      </c>
      <c r="Y999" s="149" t="s">
        <v>475</v>
      </c>
      <c r="AB999" s="152">
        <v>0</v>
      </c>
      <c r="AC999" s="152">
        <v>0</v>
      </c>
      <c r="AD999" s="152">
        <v>0</v>
      </c>
      <c r="AE999" s="152">
        <v>0</v>
      </c>
      <c r="AF999" s="152">
        <v>0</v>
      </c>
      <c r="AK999" s="3" t="s">
        <v>475</v>
      </c>
      <c r="AL999" s="3" t="s">
        <v>475</v>
      </c>
      <c r="AM999" s="3" t="s">
        <v>475</v>
      </c>
    </row>
    <row r="1000" spans="1:40" x14ac:dyDescent="0.25">
      <c r="A1000" s="3">
        <v>20231231</v>
      </c>
      <c r="B1000" s="3" t="s">
        <v>2664</v>
      </c>
      <c r="C1000" s="3" t="s">
        <v>2665</v>
      </c>
      <c r="D1000" s="149">
        <v>11022.35</v>
      </c>
      <c r="E1000" s="3" t="s">
        <v>24</v>
      </c>
      <c r="F1000" s="3" t="s">
        <v>473</v>
      </c>
      <c r="G1000" s="3" t="s">
        <v>474</v>
      </c>
      <c r="H1000" s="3">
        <v>0</v>
      </c>
      <c r="I1000" s="3" t="s">
        <v>473</v>
      </c>
      <c r="J1000" s="3" t="s">
        <v>473</v>
      </c>
      <c r="K1000" s="3" t="s">
        <v>23</v>
      </c>
      <c r="L1000" s="149" t="s">
        <v>23</v>
      </c>
      <c r="M1000" s="3" t="s">
        <v>475</v>
      </c>
      <c r="N1000" s="149" t="s">
        <v>475</v>
      </c>
      <c r="O1000" s="149" t="s">
        <v>475</v>
      </c>
      <c r="Q1000" s="3" t="s">
        <v>475</v>
      </c>
      <c r="V1000" s="149" t="s">
        <v>475</v>
      </c>
      <c r="W1000" s="149" t="s">
        <v>475</v>
      </c>
      <c r="X1000" s="149" t="s">
        <v>475</v>
      </c>
      <c r="Y1000" s="149" t="s">
        <v>475</v>
      </c>
      <c r="AB1000" s="152">
        <v>0</v>
      </c>
      <c r="AC1000" s="152">
        <v>0</v>
      </c>
      <c r="AD1000" s="152">
        <v>0</v>
      </c>
      <c r="AE1000" s="152">
        <v>0</v>
      </c>
      <c r="AF1000" s="152">
        <v>0</v>
      </c>
      <c r="AK1000" s="3" t="s">
        <v>475</v>
      </c>
      <c r="AL1000" s="3" t="s">
        <v>475</v>
      </c>
      <c r="AM1000" s="3" t="s">
        <v>475</v>
      </c>
    </row>
    <row r="1001" spans="1:40" x14ac:dyDescent="0.25">
      <c r="A1001" s="3">
        <v>20231231</v>
      </c>
      <c r="B1001" s="3" t="s">
        <v>2666</v>
      </c>
      <c r="C1001" s="3" t="s">
        <v>2667</v>
      </c>
      <c r="D1001" s="149">
        <v>1039483.25</v>
      </c>
      <c r="E1001" s="3" t="s">
        <v>24</v>
      </c>
      <c r="F1001" s="3" t="s">
        <v>473</v>
      </c>
      <c r="G1001" s="3" t="s">
        <v>474</v>
      </c>
      <c r="H1001" s="3">
        <v>0</v>
      </c>
      <c r="I1001" s="3" t="s">
        <v>473</v>
      </c>
      <c r="J1001" s="3" t="s">
        <v>473</v>
      </c>
      <c r="K1001" s="3" t="s">
        <v>23</v>
      </c>
      <c r="L1001" s="149" t="s">
        <v>23</v>
      </c>
      <c r="M1001" s="3" t="s">
        <v>475</v>
      </c>
      <c r="N1001" s="149" t="s">
        <v>475</v>
      </c>
      <c r="O1001" s="149" t="s">
        <v>475</v>
      </c>
      <c r="Q1001" s="3" t="s">
        <v>475</v>
      </c>
      <c r="V1001" s="149" t="s">
        <v>475</v>
      </c>
      <c r="W1001" s="149" t="s">
        <v>475</v>
      </c>
      <c r="X1001" s="149" t="s">
        <v>475</v>
      </c>
      <c r="Y1001" s="149" t="s">
        <v>475</v>
      </c>
      <c r="AB1001" s="152">
        <v>0</v>
      </c>
      <c r="AC1001" s="152">
        <v>0</v>
      </c>
      <c r="AD1001" s="152">
        <v>0</v>
      </c>
      <c r="AE1001" s="152">
        <v>0</v>
      </c>
      <c r="AF1001" s="152">
        <v>0</v>
      </c>
      <c r="AK1001" s="3" t="s">
        <v>475</v>
      </c>
      <c r="AL1001" s="3" t="s">
        <v>475</v>
      </c>
      <c r="AM1001" s="3" t="s">
        <v>475</v>
      </c>
    </row>
    <row r="1002" spans="1:40" x14ac:dyDescent="0.25">
      <c r="A1002" s="3">
        <v>20231231</v>
      </c>
      <c r="B1002" s="3" t="s">
        <v>2668</v>
      </c>
      <c r="C1002" s="3" t="s">
        <v>2669</v>
      </c>
      <c r="D1002" s="149">
        <v>2325230.79</v>
      </c>
      <c r="E1002" s="3" t="s">
        <v>23</v>
      </c>
      <c r="F1002" s="3" t="s">
        <v>500</v>
      </c>
      <c r="G1002" s="3" t="s">
        <v>504</v>
      </c>
      <c r="H1002" s="3">
        <v>1</v>
      </c>
      <c r="I1002" s="3" t="s">
        <v>500</v>
      </c>
      <c r="J1002" s="3" t="s">
        <v>506</v>
      </c>
      <c r="K1002" s="3" t="s">
        <v>24</v>
      </c>
      <c r="L1002" s="149" t="s">
        <v>23</v>
      </c>
      <c r="M1002" s="3" t="s">
        <v>475</v>
      </c>
      <c r="N1002" s="149" t="s">
        <v>475</v>
      </c>
      <c r="O1002" s="149" t="s">
        <v>475</v>
      </c>
      <c r="Q1002" s="3" t="s">
        <v>475</v>
      </c>
      <c r="V1002" s="149" t="s">
        <v>475</v>
      </c>
      <c r="W1002" s="149" t="s">
        <v>475</v>
      </c>
      <c r="X1002" s="149" t="s">
        <v>475</v>
      </c>
      <c r="Y1002" s="149" t="s">
        <v>475</v>
      </c>
      <c r="AB1002" s="152">
        <v>0</v>
      </c>
      <c r="AC1002" s="152">
        <v>0</v>
      </c>
      <c r="AD1002" s="152">
        <v>0</v>
      </c>
      <c r="AE1002" s="152">
        <v>0</v>
      </c>
      <c r="AF1002" s="152">
        <v>0</v>
      </c>
      <c r="AK1002" s="3" t="s">
        <v>22</v>
      </c>
      <c r="AL1002" s="3" t="s">
        <v>571</v>
      </c>
      <c r="AM1002" s="3" t="s">
        <v>475</v>
      </c>
    </row>
    <row r="1003" spans="1:40" x14ac:dyDescent="0.25">
      <c r="A1003" s="3">
        <v>20231231</v>
      </c>
      <c r="B1003" s="3" t="s">
        <v>2670</v>
      </c>
      <c r="C1003" s="3" t="s">
        <v>2671</v>
      </c>
      <c r="D1003" s="149">
        <v>224365.87</v>
      </c>
      <c r="E1003" s="3" t="s">
        <v>24</v>
      </c>
      <c r="F1003" s="3" t="s">
        <v>473</v>
      </c>
      <c r="G1003" s="3" t="s">
        <v>474</v>
      </c>
      <c r="H1003" s="3">
        <v>0</v>
      </c>
      <c r="I1003" s="3" t="s">
        <v>473</v>
      </c>
      <c r="J1003" s="3" t="s">
        <v>473</v>
      </c>
      <c r="K1003" s="3" t="s">
        <v>23</v>
      </c>
      <c r="L1003" s="149" t="s">
        <v>23</v>
      </c>
      <c r="M1003" s="3" t="s">
        <v>475</v>
      </c>
      <c r="N1003" s="149" t="s">
        <v>475</v>
      </c>
      <c r="O1003" s="149" t="s">
        <v>475</v>
      </c>
      <c r="Q1003" s="3" t="s">
        <v>475</v>
      </c>
      <c r="V1003" s="149" t="s">
        <v>475</v>
      </c>
      <c r="W1003" s="149" t="s">
        <v>475</v>
      </c>
      <c r="X1003" s="149" t="s">
        <v>475</v>
      </c>
      <c r="Y1003" s="149" t="s">
        <v>475</v>
      </c>
      <c r="AB1003" s="152">
        <v>0</v>
      </c>
      <c r="AC1003" s="152">
        <v>0</v>
      </c>
      <c r="AD1003" s="152">
        <v>0</v>
      </c>
      <c r="AE1003" s="152">
        <v>0</v>
      </c>
      <c r="AF1003" s="152">
        <v>0</v>
      </c>
      <c r="AK1003" s="3" t="s">
        <v>475</v>
      </c>
      <c r="AL1003" s="3" t="s">
        <v>475</v>
      </c>
      <c r="AM1003" s="3" t="s">
        <v>475</v>
      </c>
    </row>
    <row r="1004" spans="1:40" x14ac:dyDescent="0.25">
      <c r="A1004" s="3">
        <v>20231231</v>
      </c>
      <c r="B1004" s="3" t="s">
        <v>2672</v>
      </c>
      <c r="C1004" s="3" t="s">
        <v>2673</v>
      </c>
      <c r="D1004" s="149">
        <v>12465.39</v>
      </c>
      <c r="E1004" s="3" t="s">
        <v>24</v>
      </c>
      <c r="F1004" s="3" t="s">
        <v>473</v>
      </c>
      <c r="G1004" s="3" t="s">
        <v>474</v>
      </c>
      <c r="H1004" s="3">
        <v>0</v>
      </c>
      <c r="I1004" s="3" t="s">
        <v>473</v>
      </c>
      <c r="J1004" s="3" t="s">
        <v>473</v>
      </c>
      <c r="K1004" s="3" t="s">
        <v>23</v>
      </c>
      <c r="L1004" s="149" t="s">
        <v>23</v>
      </c>
      <c r="M1004" s="3" t="s">
        <v>475</v>
      </c>
      <c r="N1004" s="149" t="s">
        <v>475</v>
      </c>
      <c r="O1004" s="149" t="s">
        <v>475</v>
      </c>
      <c r="Q1004" s="3" t="s">
        <v>475</v>
      </c>
      <c r="V1004" s="149" t="s">
        <v>475</v>
      </c>
      <c r="W1004" s="149" t="s">
        <v>475</v>
      </c>
      <c r="X1004" s="149" t="s">
        <v>475</v>
      </c>
      <c r="Y1004" s="149" t="s">
        <v>475</v>
      </c>
      <c r="AB1004" s="152">
        <v>0</v>
      </c>
      <c r="AC1004" s="152">
        <v>0</v>
      </c>
      <c r="AD1004" s="152">
        <v>0</v>
      </c>
      <c r="AE1004" s="152">
        <v>0</v>
      </c>
      <c r="AF1004" s="152">
        <v>0</v>
      </c>
      <c r="AK1004" s="3" t="s">
        <v>475</v>
      </c>
      <c r="AL1004" s="3" t="s">
        <v>475</v>
      </c>
      <c r="AM1004" s="3" t="s">
        <v>475</v>
      </c>
    </row>
    <row r="1005" spans="1:40" x14ac:dyDescent="0.25">
      <c r="A1005" s="3">
        <v>20231231</v>
      </c>
      <c r="B1005" s="3" t="s">
        <v>2674</v>
      </c>
      <c r="C1005" s="3" t="s">
        <v>2675</v>
      </c>
      <c r="D1005" s="149">
        <v>93495.360000000001</v>
      </c>
      <c r="E1005" s="3" t="s">
        <v>24</v>
      </c>
      <c r="F1005" s="3" t="s">
        <v>473</v>
      </c>
      <c r="G1005" s="3" t="s">
        <v>474</v>
      </c>
      <c r="H1005" s="3">
        <v>0</v>
      </c>
      <c r="I1005" s="3" t="s">
        <v>473</v>
      </c>
      <c r="J1005" s="3" t="s">
        <v>473</v>
      </c>
      <c r="K1005" s="3" t="s">
        <v>23</v>
      </c>
      <c r="L1005" s="149" t="s">
        <v>23</v>
      </c>
      <c r="M1005" s="3" t="s">
        <v>475</v>
      </c>
      <c r="N1005" s="149" t="s">
        <v>475</v>
      </c>
      <c r="O1005" s="149" t="s">
        <v>475</v>
      </c>
      <c r="Q1005" s="3" t="s">
        <v>475</v>
      </c>
      <c r="V1005" s="149" t="s">
        <v>475</v>
      </c>
      <c r="W1005" s="149" t="s">
        <v>475</v>
      </c>
      <c r="X1005" s="149" t="s">
        <v>475</v>
      </c>
      <c r="Y1005" s="149" t="s">
        <v>475</v>
      </c>
      <c r="AB1005" s="152">
        <v>0</v>
      </c>
      <c r="AC1005" s="152">
        <v>0</v>
      </c>
      <c r="AD1005" s="152">
        <v>0</v>
      </c>
      <c r="AE1005" s="152">
        <v>0</v>
      </c>
      <c r="AF1005" s="152">
        <v>0</v>
      </c>
      <c r="AK1005" s="3" t="s">
        <v>475</v>
      </c>
      <c r="AL1005" s="3" t="s">
        <v>475</v>
      </c>
      <c r="AM1005" s="3" t="s">
        <v>475</v>
      </c>
    </row>
    <row r="1006" spans="1:40" x14ac:dyDescent="0.25">
      <c r="A1006" s="3">
        <v>20231231</v>
      </c>
      <c r="B1006" s="3" t="s">
        <v>2676</v>
      </c>
      <c r="C1006" s="3" t="s">
        <v>2677</v>
      </c>
      <c r="D1006" s="149">
        <v>277387.53999999998</v>
      </c>
      <c r="E1006" s="3" t="s">
        <v>24</v>
      </c>
      <c r="F1006" s="3" t="s">
        <v>473</v>
      </c>
      <c r="G1006" s="3" t="s">
        <v>474</v>
      </c>
      <c r="H1006" s="3">
        <v>0</v>
      </c>
      <c r="I1006" s="3" t="s">
        <v>473</v>
      </c>
      <c r="J1006" s="3" t="s">
        <v>473</v>
      </c>
      <c r="K1006" s="3" t="s">
        <v>23</v>
      </c>
      <c r="L1006" s="149" t="s">
        <v>23</v>
      </c>
      <c r="M1006" s="3" t="s">
        <v>475</v>
      </c>
      <c r="N1006" s="149" t="s">
        <v>475</v>
      </c>
      <c r="O1006" s="149" t="s">
        <v>475</v>
      </c>
      <c r="Q1006" s="3" t="s">
        <v>475</v>
      </c>
      <c r="V1006" s="149" t="s">
        <v>475</v>
      </c>
      <c r="W1006" s="149" t="s">
        <v>475</v>
      </c>
      <c r="X1006" s="149" t="s">
        <v>475</v>
      </c>
      <c r="Y1006" s="149" t="s">
        <v>475</v>
      </c>
      <c r="AB1006" s="152">
        <v>0</v>
      </c>
      <c r="AC1006" s="152">
        <v>0</v>
      </c>
      <c r="AD1006" s="152">
        <v>0</v>
      </c>
      <c r="AE1006" s="152">
        <v>0</v>
      </c>
      <c r="AF1006" s="152">
        <v>0</v>
      </c>
      <c r="AK1006" s="3" t="s">
        <v>475</v>
      </c>
      <c r="AL1006" s="3" t="s">
        <v>475</v>
      </c>
      <c r="AM1006" s="3" t="s">
        <v>475</v>
      </c>
    </row>
    <row r="1007" spans="1:40" x14ac:dyDescent="0.25">
      <c r="A1007" s="3">
        <v>20231231</v>
      </c>
      <c r="B1007" s="3" t="s">
        <v>2678</v>
      </c>
      <c r="C1007" s="3" t="s">
        <v>2679</v>
      </c>
      <c r="D1007" s="149">
        <v>2683361.1800000002</v>
      </c>
      <c r="E1007" s="3" t="s">
        <v>23</v>
      </c>
      <c r="F1007" s="3" t="s">
        <v>500</v>
      </c>
      <c r="G1007" s="3" t="s">
        <v>592</v>
      </c>
      <c r="H1007" s="3">
        <v>0</v>
      </c>
      <c r="I1007" s="3" t="s">
        <v>500</v>
      </c>
      <c r="J1007" s="3">
        <v>0</v>
      </c>
      <c r="K1007" s="3" t="s">
        <v>23</v>
      </c>
      <c r="L1007" s="149" t="s">
        <v>23</v>
      </c>
      <c r="M1007" s="3" t="s">
        <v>475</v>
      </c>
      <c r="N1007" s="149" t="s">
        <v>475</v>
      </c>
      <c r="O1007" s="149" t="s">
        <v>475</v>
      </c>
      <c r="Q1007" s="3" t="s">
        <v>475</v>
      </c>
      <c r="V1007" s="149" t="s">
        <v>475</v>
      </c>
      <c r="W1007" s="149" t="s">
        <v>475</v>
      </c>
      <c r="X1007" s="149" t="s">
        <v>475</v>
      </c>
      <c r="Y1007" s="149" t="s">
        <v>475</v>
      </c>
      <c r="AB1007" s="152">
        <v>0</v>
      </c>
      <c r="AC1007" s="152">
        <v>0</v>
      </c>
      <c r="AD1007" s="152">
        <v>0</v>
      </c>
      <c r="AE1007" s="152">
        <v>0</v>
      </c>
      <c r="AF1007" s="152">
        <v>0</v>
      </c>
      <c r="AK1007" s="3" t="s">
        <v>475</v>
      </c>
      <c r="AL1007" s="3" t="s">
        <v>475</v>
      </c>
      <c r="AM1007" s="3" t="s">
        <v>475</v>
      </c>
    </row>
    <row r="1008" spans="1:40" x14ac:dyDescent="0.25">
      <c r="A1008" s="3">
        <v>20231231</v>
      </c>
      <c r="B1008" s="3" t="s">
        <v>2680</v>
      </c>
      <c r="C1008" s="3" t="s">
        <v>2681</v>
      </c>
      <c r="D1008" s="149">
        <v>1364434.54</v>
      </c>
      <c r="E1008" s="3" t="s">
        <v>23</v>
      </c>
      <c r="F1008" s="3" t="s">
        <v>500</v>
      </c>
      <c r="G1008" s="3" t="s">
        <v>474</v>
      </c>
      <c r="H1008" s="3">
        <v>0</v>
      </c>
      <c r="I1008" s="3" t="s">
        <v>500</v>
      </c>
      <c r="J1008" s="3">
        <v>0</v>
      </c>
      <c r="K1008" s="3" t="s">
        <v>23</v>
      </c>
      <c r="L1008" s="149" t="s">
        <v>23</v>
      </c>
      <c r="M1008" s="3" t="s">
        <v>475</v>
      </c>
      <c r="N1008" s="149" t="s">
        <v>475</v>
      </c>
      <c r="O1008" s="149" t="s">
        <v>475</v>
      </c>
      <c r="Q1008" s="3" t="s">
        <v>475</v>
      </c>
      <c r="V1008" s="149" t="s">
        <v>475</v>
      </c>
      <c r="W1008" s="149" t="s">
        <v>475</v>
      </c>
      <c r="X1008" s="149" t="s">
        <v>475</v>
      </c>
      <c r="Y1008" s="149" t="s">
        <v>475</v>
      </c>
      <c r="AB1008" s="152">
        <v>0</v>
      </c>
      <c r="AC1008" s="152">
        <v>0</v>
      </c>
      <c r="AD1008" s="152">
        <v>0</v>
      </c>
      <c r="AE1008" s="152">
        <v>0</v>
      </c>
      <c r="AF1008" s="152">
        <v>0</v>
      </c>
      <c r="AK1008" s="3" t="s">
        <v>475</v>
      </c>
      <c r="AL1008" s="3" t="s">
        <v>475</v>
      </c>
      <c r="AM1008" s="3" t="s">
        <v>475</v>
      </c>
    </row>
    <row r="1009" spans="1:40" x14ac:dyDescent="0.25">
      <c r="A1009" s="3">
        <v>20231231</v>
      </c>
      <c r="B1009" s="3" t="s">
        <v>2682</v>
      </c>
      <c r="C1009" s="3" t="s">
        <v>2683</v>
      </c>
      <c r="D1009" s="149">
        <v>2856069</v>
      </c>
      <c r="E1009" s="3" t="s">
        <v>23</v>
      </c>
      <c r="F1009" s="3" t="s">
        <v>500</v>
      </c>
      <c r="G1009" s="3" t="s">
        <v>474</v>
      </c>
      <c r="H1009" s="3">
        <v>0</v>
      </c>
      <c r="I1009" s="3" t="s">
        <v>500</v>
      </c>
      <c r="J1009" s="3">
        <v>0</v>
      </c>
      <c r="K1009" s="3" t="s">
        <v>23</v>
      </c>
      <c r="L1009" s="149" t="s">
        <v>23</v>
      </c>
      <c r="M1009" s="3" t="s">
        <v>475</v>
      </c>
      <c r="N1009" s="149" t="s">
        <v>475</v>
      </c>
      <c r="O1009" s="149" t="s">
        <v>475</v>
      </c>
      <c r="Q1009" s="3" t="s">
        <v>475</v>
      </c>
      <c r="V1009" s="149" t="s">
        <v>475</v>
      </c>
      <c r="W1009" s="149" t="s">
        <v>475</v>
      </c>
      <c r="X1009" s="149" t="s">
        <v>475</v>
      </c>
      <c r="Y1009" s="149" t="s">
        <v>475</v>
      </c>
      <c r="AB1009" s="152">
        <v>0</v>
      </c>
      <c r="AC1009" s="152">
        <v>0</v>
      </c>
      <c r="AD1009" s="152">
        <v>0</v>
      </c>
      <c r="AE1009" s="152">
        <v>0</v>
      </c>
      <c r="AF1009" s="152">
        <v>0</v>
      </c>
      <c r="AK1009" s="3" t="s">
        <v>475</v>
      </c>
      <c r="AL1009" s="3" t="s">
        <v>475</v>
      </c>
      <c r="AM1009" s="3" t="s">
        <v>475</v>
      </c>
    </row>
    <row r="1010" spans="1:40" x14ac:dyDescent="0.25">
      <c r="A1010" s="3">
        <v>20231231</v>
      </c>
      <c r="B1010" s="3" t="s">
        <v>2684</v>
      </c>
      <c r="C1010" s="3" t="s">
        <v>2685</v>
      </c>
      <c r="D1010" s="149">
        <v>314410.88999999996</v>
      </c>
      <c r="E1010" s="3" t="s">
        <v>24</v>
      </c>
      <c r="F1010" s="3" t="s">
        <v>473</v>
      </c>
      <c r="G1010" s="3" t="s">
        <v>474</v>
      </c>
      <c r="H1010" s="3">
        <v>0</v>
      </c>
      <c r="I1010" s="3" t="s">
        <v>473</v>
      </c>
      <c r="J1010" s="3" t="s">
        <v>473</v>
      </c>
      <c r="K1010" s="3" t="s">
        <v>23</v>
      </c>
      <c r="L1010" s="149" t="s">
        <v>23</v>
      </c>
      <c r="M1010" s="3" t="s">
        <v>475</v>
      </c>
      <c r="N1010" s="149" t="s">
        <v>475</v>
      </c>
      <c r="O1010" s="149" t="s">
        <v>475</v>
      </c>
      <c r="Q1010" s="3" t="s">
        <v>475</v>
      </c>
      <c r="V1010" s="149" t="s">
        <v>475</v>
      </c>
      <c r="W1010" s="149" t="s">
        <v>475</v>
      </c>
      <c r="X1010" s="149" t="s">
        <v>475</v>
      </c>
      <c r="Y1010" s="149" t="s">
        <v>475</v>
      </c>
      <c r="AB1010" s="152">
        <v>0</v>
      </c>
      <c r="AC1010" s="152">
        <v>0</v>
      </c>
      <c r="AD1010" s="152">
        <v>0</v>
      </c>
      <c r="AE1010" s="152">
        <v>0</v>
      </c>
      <c r="AF1010" s="152">
        <v>0</v>
      </c>
      <c r="AK1010" s="3" t="s">
        <v>475</v>
      </c>
      <c r="AL1010" s="3" t="s">
        <v>475</v>
      </c>
      <c r="AM1010" s="3" t="s">
        <v>475</v>
      </c>
    </row>
    <row r="1011" spans="1:40" x14ac:dyDescent="0.25">
      <c r="A1011" s="3">
        <v>20231231</v>
      </c>
      <c r="B1011" s="3" t="s">
        <v>2686</v>
      </c>
      <c r="C1011" s="3" t="s">
        <v>2687</v>
      </c>
      <c r="D1011" s="149">
        <v>341446.61</v>
      </c>
      <c r="E1011" s="3" t="s">
        <v>24</v>
      </c>
      <c r="F1011" s="3" t="s">
        <v>473</v>
      </c>
      <c r="G1011" s="3" t="s">
        <v>474</v>
      </c>
      <c r="H1011" s="3">
        <v>0</v>
      </c>
      <c r="I1011" s="3" t="s">
        <v>473</v>
      </c>
      <c r="J1011" s="3" t="s">
        <v>473</v>
      </c>
      <c r="K1011" s="3" t="s">
        <v>23</v>
      </c>
      <c r="L1011" s="149" t="s">
        <v>23</v>
      </c>
      <c r="M1011" s="3" t="s">
        <v>475</v>
      </c>
      <c r="N1011" s="149" t="s">
        <v>475</v>
      </c>
      <c r="O1011" s="149" t="s">
        <v>475</v>
      </c>
      <c r="Q1011" s="3" t="s">
        <v>475</v>
      </c>
      <c r="V1011" s="149" t="s">
        <v>475</v>
      </c>
      <c r="W1011" s="149" t="s">
        <v>475</v>
      </c>
      <c r="X1011" s="149" t="s">
        <v>475</v>
      </c>
      <c r="Y1011" s="149" t="s">
        <v>475</v>
      </c>
      <c r="AB1011" s="152">
        <v>0</v>
      </c>
      <c r="AC1011" s="152">
        <v>0</v>
      </c>
      <c r="AD1011" s="152">
        <v>0</v>
      </c>
      <c r="AE1011" s="152">
        <v>0</v>
      </c>
      <c r="AF1011" s="152">
        <v>0</v>
      </c>
      <c r="AK1011" s="3" t="s">
        <v>475</v>
      </c>
      <c r="AL1011" s="3" t="s">
        <v>475</v>
      </c>
      <c r="AM1011" s="3" t="s">
        <v>475</v>
      </c>
    </row>
    <row r="1012" spans="1:40" x14ac:dyDescent="0.25">
      <c r="A1012" s="3">
        <v>20231231</v>
      </c>
      <c r="B1012" s="3" t="s">
        <v>2688</v>
      </c>
      <c r="C1012" s="3" t="s">
        <v>2689</v>
      </c>
      <c r="D1012" s="149">
        <v>141806.79</v>
      </c>
      <c r="E1012" s="3" t="s">
        <v>23</v>
      </c>
      <c r="F1012" s="3" t="s">
        <v>500</v>
      </c>
      <c r="G1012" s="3" t="s">
        <v>474</v>
      </c>
      <c r="H1012" s="3">
        <v>0</v>
      </c>
      <c r="I1012" s="3" t="s">
        <v>500</v>
      </c>
      <c r="J1012" s="3" t="s">
        <v>483</v>
      </c>
      <c r="K1012" s="3" t="s">
        <v>23</v>
      </c>
      <c r="L1012" s="149" t="s">
        <v>23</v>
      </c>
      <c r="M1012" s="3" t="s">
        <v>475</v>
      </c>
      <c r="N1012" s="149" t="s">
        <v>475</v>
      </c>
      <c r="O1012" s="149" t="s">
        <v>475</v>
      </c>
      <c r="Q1012" s="3" t="s">
        <v>475</v>
      </c>
      <c r="V1012" s="149" t="s">
        <v>475</v>
      </c>
      <c r="W1012" s="149" t="s">
        <v>475</v>
      </c>
      <c r="X1012" s="149" t="s">
        <v>475</v>
      </c>
      <c r="Y1012" s="149" t="s">
        <v>475</v>
      </c>
      <c r="AB1012" s="152">
        <v>0</v>
      </c>
      <c r="AC1012" s="152">
        <v>0</v>
      </c>
      <c r="AD1012" s="152">
        <v>0</v>
      </c>
      <c r="AE1012" s="152">
        <v>0</v>
      </c>
      <c r="AF1012" s="152">
        <v>0</v>
      </c>
      <c r="AK1012" s="3" t="s">
        <v>25</v>
      </c>
      <c r="AL1012" s="3" t="s">
        <v>2690</v>
      </c>
      <c r="AM1012" s="3" t="s">
        <v>475</v>
      </c>
    </row>
    <row r="1013" spans="1:40" x14ac:dyDescent="0.25">
      <c r="A1013" s="3">
        <v>20231231</v>
      </c>
      <c r="B1013" s="3" t="s">
        <v>2691</v>
      </c>
      <c r="C1013" s="3" t="s">
        <v>2692</v>
      </c>
      <c r="D1013" s="149">
        <v>187185.75</v>
      </c>
      <c r="E1013" s="3" t="s">
        <v>23</v>
      </c>
      <c r="F1013" s="3" t="s">
        <v>500</v>
      </c>
      <c r="G1013" s="3" t="s">
        <v>474</v>
      </c>
      <c r="H1013" s="3">
        <v>0</v>
      </c>
      <c r="I1013" s="3" t="s">
        <v>500</v>
      </c>
      <c r="J1013" s="3">
        <v>0</v>
      </c>
      <c r="K1013" s="3" t="s">
        <v>23</v>
      </c>
      <c r="L1013" s="149" t="s">
        <v>23</v>
      </c>
      <c r="M1013" s="3" t="s">
        <v>475</v>
      </c>
      <c r="N1013" s="149" t="s">
        <v>475</v>
      </c>
      <c r="O1013" s="149" t="s">
        <v>475</v>
      </c>
      <c r="Q1013" s="3" t="s">
        <v>475</v>
      </c>
      <c r="V1013" s="149" t="s">
        <v>475</v>
      </c>
      <c r="W1013" s="149" t="s">
        <v>475</v>
      </c>
      <c r="X1013" s="149" t="s">
        <v>475</v>
      </c>
      <c r="Y1013" s="149" t="s">
        <v>475</v>
      </c>
      <c r="AB1013" s="152">
        <v>0</v>
      </c>
      <c r="AC1013" s="152">
        <v>0</v>
      </c>
      <c r="AD1013" s="152">
        <v>0</v>
      </c>
      <c r="AE1013" s="152">
        <v>0</v>
      </c>
      <c r="AF1013" s="152">
        <v>0</v>
      </c>
      <c r="AK1013" s="3" t="s">
        <v>475</v>
      </c>
      <c r="AL1013" s="3" t="s">
        <v>475</v>
      </c>
      <c r="AM1013" s="3" t="s">
        <v>475</v>
      </c>
    </row>
    <row r="1014" spans="1:40" x14ac:dyDescent="0.25">
      <c r="A1014" s="3">
        <v>20231231</v>
      </c>
      <c r="B1014" s="3" t="s">
        <v>2693</v>
      </c>
      <c r="C1014" s="3" t="s">
        <v>2694</v>
      </c>
      <c r="D1014" s="149">
        <v>418691.68</v>
      </c>
      <c r="E1014" s="3" t="s">
        <v>23</v>
      </c>
      <c r="F1014" s="3" t="s">
        <v>500</v>
      </c>
      <c r="G1014" s="3" t="s">
        <v>474</v>
      </c>
      <c r="H1014" s="3">
        <v>0</v>
      </c>
      <c r="I1014" s="3" t="s">
        <v>500</v>
      </c>
      <c r="J1014" s="3">
        <v>0</v>
      </c>
      <c r="K1014" s="3" t="s">
        <v>23</v>
      </c>
      <c r="L1014" s="149" t="s">
        <v>23</v>
      </c>
      <c r="M1014" s="3" t="s">
        <v>475</v>
      </c>
      <c r="N1014" s="149" t="s">
        <v>475</v>
      </c>
      <c r="O1014" s="149" t="s">
        <v>475</v>
      </c>
      <c r="Q1014" s="3" t="s">
        <v>475</v>
      </c>
      <c r="V1014" s="149" t="s">
        <v>475</v>
      </c>
      <c r="W1014" s="149" t="s">
        <v>475</v>
      </c>
      <c r="X1014" s="149" t="s">
        <v>475</v>
      </c>
      <c r="Y1014" s="149" t="s">
        <v>475</v>
      </c>
      <c r="AB1014" s="152">
        <v>0</v>
      </c>
      <c r="AC1014" s="152">
        <v>0</v>
      </c>
      <c r="AD1014" s="152">
        <v>0</v>
      </c>
      <c r="AE1014" s="152">
        <v>0</v>
      </c>
      <c r="AF1014" s="152">
        <v>0</v>
      </c>
      <c r="AK1014" s="3" t="s">
        <v>475</v>
      </c>
      <c r="AL1014" s="3" t="s">
        <v>475</v>
      </c>
      <c r="AM1014" s="3" t="s">
        <v>475</v>
      </c>
    </row>
    <row r="1015" spans="1:40" x14ac:dyDescent="0.25">
      <c r="A1015" s="3">
        <v>20231231</v>
      </c>
      <c r="B1015" s="3" t="s">
        <v>2695</v>
      </c>
      <c r="C1015" s="3" t="s">
        <v>2696</v>
      </c>
      <c r="D1015" s="149">
        <v>754057.29</v>
      </c>
      <c r="E1015" s="3" t="s">
        <v>23</v>
      </c>
      <c r="F1015" s="3" t="s">
        <v>500</v>
      </c>
      <c r="G1015" s="3" t="s">
        <v>504</v>
      </c>
      <c r="H1015" s="3">
        <v>1</v>
      </c>
      <c r="I1015" s="3" t="s">
        <v>500</v>
      </c>
      <c r="J1015" s="3">
        <v>0</v>
      </c>
      <c r="K1015" s="3" t="s">
        <v>24</v>
      </c>
      <c r="L1015" s="149" t="s">
        <v>23</v>
      </c>
      <c r="M1015" s="3" t="s">
        <v>475</v>
      </c>
      <c r="N1015" s="149" t="s">
        <v>475</v>
      </c>
      <c r="O1015" s="149" t="s">
        <v>475</v>
      </c>
      <c r="Q1015" s="3" t="s">
        <v>475</v>
      </c>
      <c r="V1015" s="149" t="s">
        <v>475</v>
      </c>
      <c r="W1015" s="149" t="s">
        <v>475</v>
      </c>
      <c r="X1015" s="149" t="s">
        <v>475</v>
      </c>
      <c r="Y1015" s="149" t="s">
        <v>475</v>
      </c>
      <c r="AB1015" s="152">
        <v>0</v>
      </c>
      <c r="AC1015" s="152">
        <v>0</v>
      </c>
      <c r="AD1015" s="152">
        <v>0</v>
      </c>
      <c r="AE1015" s="152">
        <v>0</v>
      </c>
      <c r="AF1015" s="152">
        <v>0</v>
      </c>
      <c r="AK1015" s="3" t="s">
        <v>475</v>
      </c>
      <c r="AL1015" s="3" t="s">
        <v>475</v>
      </c>
      <c r="AM1015" s="3" t="s">
        <v>475</v>
      </c>
    </row>
    <row r="1016" spans="1:40" x14ac:dyDescent="0.25">
      <c r="A1016" s="3">
        <v>20231231</v>
      </c>
      <c r="B1016" s="3" t="s">
        <v>2697</v>
      </c>
      <c r="C1016" s="3" t="s">
        <v>2698</v>
      </c>
      <c r="D1016" s="149">
        <v>166169.29999999999</v>
      </c>
      <c r="E1016" s="3" t="s">
        <v>23</v>
      </c>
      <c r="F1016" s="3" t="s">
        <v>500</v>
      </c>
      <c r="G1016" s="3" t="s">
        <v>474</v>
      </c>
      <c r="H1016" s="3">
        <v>0</v>
      </c>
      <c r="I1016" s="3" t="s">
        <v>500</v>
      </c>
      <c r="J1016" s="3">
        <v>0</v>
      </c>
      <c r="K1016" s="3" t="s">
        <v>23</v>
      </c>
      <c r="L1016" s="149" t="s">
        <v>23</v>
      </c>
      <c r="M1016" s="3" t="s">
        <v>475</v>
      </c>
      <c r="N1016" s="149" t="s">
        <v>475</v>
      </c>
      <c r="O1016" s="149" t="s">
        <v>475</v>
      </c>
      <c r="Q1016" s="3" t="s">
        <v>475</v>
      </c>
      <c r="V1016" s="149" t="s">
        <v>475</v>
      </c>
      <c r="W1016" s="149" t="s">
        <v>475</v>
      </c>
      <c r="X1016" s="149" t="s">
        <v>475</v>
      </c>
      <c r="Y1016" s="149" t="s">
        <v>475</v>
      </c>
      <c r="AB1016" s="152">
        <v>0</v>
      </c>
      <c r="AC1016" s="152">
        <v>0</v>
      </c>
      <c r="AD1016" s="152">
        <v>0</v>
      </c>
      <c r="AE1016" s="152">
        <v>0</v>
      </c>
      <c r="AF1016" s="152">
        <v>0</v>
      </c>
      <c r="AK1016" s="3" t="s">
        <v>475</v>
      </c>
      <c r="AL1016" s="3" t="s">
        <v>475</v>
      </c>
      <c r="AM1016" s="3" t="s">
        <v>475</v>
      </c>
    </row>
    <row r="1017" spans="1:40" x14ac:dyDescent="0.25">
      <c r="A1017" s="3">
        <v>20231231</v>
      </c>
      <c r="B1017" s="3" t="s">
        <v>2699</v>
      </c>
      <c r="C1017" s="3" t="s">
        <v>2700</v>
      </c>
      <c r="D1017" s="149">
        <v>117.47</v>
      </c>
      <c r="E1017" s="3" t="s">
        <v>24</v>
      </c>
      <c r="F1017" s="3" t="s">
        <v>473</v>
      </c>
      <c r="G1017" s="3" t="s">
        <v>474</v>
      </c>
      <c r="H1017" s="3">
        <v>0</v>
      </c>
      <c r="I1017" s="3" t="s">
        <v>473</v>
      </c>
      <c r="J1017" s="3" t="s">
        <v>473</v>
      </c>
      <c r="K1017" s="3" t="s">
        <v>23</v>
      </c>
      <c r="L1017" s="149" t="s">
        <v>23</v>
      </c>
      <c r="M1017" s="3" t="s">
        <v>475</v>
      </c>
      <c r="N1017" s="149" t="s">
        <v>475</v>
      </c>
      <c r="O1017" s="149" t="s">
        <v>475</v>
      </c>
      <c r="Q1017" s="3" t="s">
        <v>475</v>
      </c>
      <c r="V1017" s="149" t="s">
        <v>475</v>
      </c>
      <c r="W1017" s="149" t="s">
        <v>475</v>
      </c>
      <c r="X1017" s="149" t="s">
        <v>475</v>
      </c>
      <c r="Y1017" s="149" t="s">
        <v>475</v>
      </c>
      <c r="AB1017" s="152">
        <v>0</v>
      </c>
      <c r="AC1017" s="152">
        <v>0</v>
      </c>
      <c r="AD1017" s="152">
        <v>0</v>
      </c>
      <c r="AE1017" s="152">
        <v>0</v>
      </c>
      <c r="AF1017" s="152">
        <v>0</v>
      </c>
      <c r="AK1017" s="3" t="s">
        <v>475</v>
      </c>
      <c r="AL1017" s="3" t="s">
        <v>475</v>
      </c>
      <c r="AM1017" s="3" t="s">
        <v>475</v>
      </c>
    </row>
    <row r="1018" spans="1:40" x14ac:dyDescent="0.25">
      <c r="A1018" s="3">
        <v>20231231</v>
      </c>
      <c r="B1018" s="3" t="s">
        <v>2701</v>
      </c>
      <c r="C1018" s="3" t="s">
        <v>2702</v>
      </c>
      <c r="D1018" s="149">
        <v>39553.279999999999</v>
      </c>
      <c r="E1018" s="3" t="s">
        <v>23</v>
      </c>
      <c r="F1018" s="3" t="s">
        <v>500</v>
      </c>
      <c r="G1018" s="3" t="s">
        <v>474</v>
      </c>
      <c r="H1018" s="3">
        <v>0</v>
      </c>
      <c r="I1018" s="3" t="s">
        <v>500</v>
      </c>
      <c r="J1018" s="3">
        <v>0</v>
      </c>
      <c r="K1018" s="3" t="s">
        <v>23</v>
      </c>
      <c r="L1018" s="149" t="s">
        <v>23</v>
      </c>
      <c r="M1018" s="3" t="s">
        <v>475</v>
      </c>
      <c r="N1018" s="149" t="s">
        <v>475</v>
      </c>
      <c r="O1018" s="149" t="s">
        <v>475</v>
      </c>
      <c r="Q1018" s="3" t="s">
        <v>475</v>
      </c>
      <c r="V1018" s="149" t="s">
        <v>475</v>
      </c>
      <c r="W1018" s="149" t="s">
        <v>475</v>
      </c>
      <c r="X1018" s="149" t="s">
        <v>475</v>
      </c>
      <c r="Y1018" s="149" t="s">
        <v>475</v>
      </c>
      <c r="AB1018" s="152">
        <v>0</v>
      </c>
      <c r="AC1018" s="152">
        <v>0</v>
      </c>
      <c r="AD1018" s="152">
        <v>0</v>
      </c>
      <c r="AE1018" s="152">
        <v>0</v>
      </c>
      <c r="AF1018" s="152">
        <v>0</v>
      </c>
      <c r="AK1018" s="3" t="s">
        <v>475</v>
      </c>
      <c r="AL1018" s="3" t="s">
        <v>475</v>
      </c>
      <c r="AM1018" s="3" t="s">
        <v>475</v>
      </c>
    </row>
    <row r="1019" spans="1:40" x14ac:dyDescent="0.25">
      <c r="A1019" s="3">
        <v>20231231</v>
      </c>
      <c r="B1019" s="3" t="s">
        <v>2703</v>
      </c>
      <c r="C1019" s="3" t="s">
        <v>2704</v>
      </c>
      <c r="D1019" s="149">
        <v>239397.1</v>
      </c>
      <c r="E1019" s="3" t="s">
        <v>23</v>
      </c>
      <c r="F1019" s="3" t="s">
        <v>500</v>
      </c>
      <c r="G1019" s="3" t="s">
        <v>474</v>
      </c>
      <c r="H1019" s="3">
        <v>0</v>
      </c>
      <c r="I1019" s="3" t="s">
        <v>500</v>
      </c>
      <c r="J1019" s="3" t="s">
        <v>483</v>
      </c>
      <c r="K1019" s="3" t="s">
        <v>23</v>
      </c>
      <c r="L1019" s="149" t="s">
        <v>23</v>
      </c>
      <c r="M1019" s="3" t="s">
        <v>475</v>
      </c>
      <c r="N1019" s="149" t="s">
        <v>475</v>
      </c>
      <c r="O1019" s="149" t="s">
        <v>475</v>
      </c>
      <c r="Q1019" s="3" t="s">
        <v>475</v>
      </c>
      <c r="V1019" s="149" t="s">
        <v>475</v>
      </c>
      <c r="W1019" s="149" t="s">
        <v>475</v>
      </c>
      <c r="X1019" s="149" t="s">
        <v>475</v>
      </c>
      <c r="Y1019" s="149" t="s">
        <v>475</v>
      </c>
      <c r="AB1019" s="152">
        <v>0</v>
      </c>
      <c r="AC1019" s="152">
        <v>0</v>
      </c>
      <c r="AD1019" s="152">
        <v>0</v>
      </c>
      <c r="AE1019" s="152">
        <v>0</v>
      </c>
      <c r="AF1019" s="152">
        <v>0</v>
      </c>
      <c r="AK1019" s="3" t="s">
        <v>25</v>
      </c>
      <c r="AL1019" s="3" t="s">
        <v>2705</v>
      </c>
      <c r="AM1019" s="3" t="s">
        <v>475</v>
      </c>
    </row>
    <row r="1020" spans="1:40" x14ac:dyDescent="0.25">
      <c r="A1020" s="3">
        <v>20231231</v>
      </c>
      <c r="B1020" s="3" t="s">
        <v>1177</v>
      </c>
      <c r="C1020" s="3" t="s">
        <v>1178</v>
      </c>
      <c r="D1020" s="149">
        <v>199569.9</v>
      </c>
      <c r="E1020" s="3" t="s">
        <v>23</v>
      </c>
      <c r="F1020" s="3" t="s">
        <v>500</v>
      </c>
      <c r="G1020" s="3" t="s">
        <v>474</v>
      </c>
      <c r="H1020" s="3">
        <v>0</v>
      </c>
      <c r="I1020" s="3" t="s">
        <v>500</v>
      </c>
      <c r="J1020" s="3" t="s">
        <v>506</v>
      </c>
      <c r="K1020" s="3" t="s">
        <v>23</v>
      </c>
      <c r="L1020" s="149" t="s">
        <v>23</v>
      </c>
      <c r="M1020" s="3" t="s">
        <v>487</v>
      </c>
      <c r="N1020" s="149" t="s">
        <v>475</v>
      </c>
      <c r="O1020" s="153">
        <v>1.03E-2</v>
      </c>
      <c r="Q1020" s="157">
        <v>1.03E-2</v>
      </c>
      <c r="S1020" s="157">
        <v>1</v>
      </c>
      <c r="V1020" s="149" t="s">
        <v>475</v>
      </c>
      <c r="W1020" s="153">
        <v>1.03E-2</v>
      </c>
      <c r="X1020" s="149" t="s">
        <v>475</v>
      </c>
      <c r="Y1020" s="149">
        <v>1.03E-2</v>
      </c>
      <c r="AB1020" s="152">
        <v>2055.56997</v>
      </c>
      <c r="AC1020" s="152">
        <v>2055.56997</v>
      </c>
      <c r="AD1020" s="152">
        <v>0</v>
      </c>
      <c r="AE1020" s="152">
        <v>0</v>
      </c>
      <c r="AF1020" s="152">
        <v>2055.56997</v>
      </c>
      <c r="AK1020" s="3" t="s">
        <v>22</v>
      </c>
      <c r="AL1020" s="3" t="s">
        <v>910</v>
      </c>
      <c r="AM1020" s="3" t="s">
        <v>911</v>
      </c>
      <c r="AN1020" s="157" t="s">
        <v>490</v>
      </c>
    </row>
    <row r="1021" spans="1:40" x14ac:dyDescent="0.25">
      <c r="A1021" s="3">
        <v>20231231</v>
      </c>
      <c r="B1021" s="3" t="s">
        <v>2708</v>
      </c>
      <c r="C1021" s="3" t="s">
        <v>2709</v>
      </c>
      <c r="D1021" s="149">
        <v>14352.53</v>
      </c>
      <c r="E1021" s="3" t="s">
        <v>23</v>
      </c>
      <c r="F1021" s="3" t="s">
        <v>500</v>
      </c>
      <c r="G1021" s="3" t="s">
        <v>474</v>
      </c>
      <c r="H1021" s="3">
        <v>0</v>
      </c>
      <c r="I1021" s="3" t="s">
        <v>500</v>
      </c>
      <c r="J1021" s="3">
        <v>0</v>
      </c>
      <c r="K1021" s="3" t="s">
        <v>23</v>
      </c>
      <c r="L1021" s="149" t="s">
        <v>23</v>
      </c>
      <c r="M1021" s="3" t="s">
        <v>475</v>
      </c>
      <c r="N1021" s="149" t="s">
        <v>475</v>
      </c>
      <c r="O1021" s="149" t="s">
        <v>475</v>
      </c>
      <c r="Q1021" s="3" t="s">
        <v>475</v>
      </c>
      <c r="V1021" s="149" t="s">
        <v>475</v>
      </c>
      <c r="W1021" s="149" t="s">
        <v>475</v>
      </c>
      <c r="X1021" s="149" t="s">
        <v>475</v>
      </c>
      <c r="Y1021" s="149" t="s">
        <v>475</v>
      </c>
      <c r="AB1021" s="152">
        <v>0</v>
      </c>
      <c r="AC1021" s="152">
        <v>0</v>
      </c>
      <c r="AD1021" s="152">
        <v>0</v>
      </c>
      <c r="AE1021" s="152">
        <v>0</v>
      </c>
      <c r="AF1021" s="152">
        <v>0</v>
      </c>
      <c r="AK1021" s="3" t="s">
        <v>475</v>
      </c>
      <c r="AL1021" s="3" t="s">
        <v>475</v>
      </c>
      <c r="AM1021" s="3" t="s">
        <v>475</v>
      </c>
    </row>
    <row r="1022" spans="1:40" x14ac:dyDescent="0.25">
      <c r="A1022" s="3">
        <v>20231231</v>
      </c>
      <c r="B1022" s="3" t="s">
        <v>2710</v>
      </c>
      <c r="C1022" s="3" t="s">
        <v>2711</v>
      </c>
      <c r="D1022" s="149">
        <v>125.5</v>
      </c>
      <c r="E1022" s="3" t="s">
        <v>23</v>
      </c>
      <c r="F1022" s="3" t="s">
        <v>500</v>
      </c>
      <c r="G1022" s="3" t="s">
        <v>474</v>
      </c>
      <c r="H1022" s="3">
        <v>0</v>
      </c>
      <c r="I1022" s="3" t="s">
        <v>500</v>
      </c>
      <c r="J1022" s="3">
        <v>0</v>
      </c>
      <c r="K1022" s="3" t="s">
        <v>23</v>
      </c>
      <c r="L1022" s="149" t="s">
        <v>23</v>
      </c>
      <c r="M1022" s="3" t="s">
        <v>475</v>
      </c>
      <c r="N1022" s="149" t="s">
        <v>475</v>
      </c>
      <c r="O1022" s="149" t="s">
        <v>475</v>
      </c>
      <c r="Q1022" s="3" t="s">
        <v>475</v>
      </c>
      <c r="V1022" s="149" t="s">
        <v>475</v>
      </c>
      <c r="W1022" s="149" t="s">
        <v>475</v>
      </c>
      <c r="X1022" s="149" t="s">
        <v>475</v>
      </c>
      <c r="Y1022" s="149" t="s">
        <v>475</v>
      </c>
      <c r="AB1022" s="152">
        <v>0</v>
      </c>
      <c r="AC1022" s="152">
        <v>0</v>
      </c>
      <c r="AD1022" s="152">
        <v>0</v>
      </c>
      <c r="AE1022" s="152">
        <v>0</v>
      </c>
      <c r="AF1022" s="152">
        <v>0</v>
      </c>
      <c r="AK1022" s="3" t="s">
        <v>475</v>
      </c>
      <c r="AL1022" s="3" t="s">
        <v>475</v>
      </c>
      <c r="AM1022" s="3" t="s">
        <v>475</v>
      </c>
    </row>
    <row r="1023" spans="1:40" x14ac:dyDescent="0.25">
      <c r="A1023" s="3">
        <v>20231231</v>
      </c>
      <c r="B1023" s="3" t="s">
        <v>2712</v>
      </c>
      <c r="C1023" s="3" t="s">
        <v>2713</v>
      </c>
      <c r="D1023" s="149">
        <v>99280.75</v>
      </c>
      <c r="E1023" s="3" t="s">
        <v>23</v>
      </c>
      <c r="F1023" s="3" t="s">
        <v>500</v>
      </c>
      <c r="G1023" s="3" t="s">
        <v>592</v>
      </c>
      <c r="H1023" s="3">
        <v>0</v>
      </c>
      <c r="I1023" s="3" t="s">
        <v>500</v>
      </c>
      <c r="J1023" s="3">
        <v>0</v>
      </c>
      <c r="K1023" s="3" t="s">
        <v>23</v>
      </c>
      <c r="L1023" s="149" t="s">
        <v>23</v>
      </c>
      <c r="M1023" s="3" t="s">
        <v>475</v>
      </c>
      <c r="N1023" s="149" t="s">
        <v>475</v>
      </c>
      <c r="O1023" s="149" t="s">
        <v>475</v>
      </c>
      <c r="Q1023" s="3" t="s">
        <v>475</v>
      </c>
      <c r="V1023" s="149" t="s">
        <v>475</v>
      </c>
      <c r="W1023" s="149" t="s">
        <v>475</v>
      </c>
      <c r="X1023" s="149" t="s">
        <v>475</v>
      </c>
      <c r="Y1023" s="149" t="s">
        <v>475</v>
      </c>
      <c r="AB1023" s="152">
        <v>0</v>
      </c>
      <c r="AC1023" s="152">
        <v>0</v>
      </c>
      <c r="AD1023" s="152">
        <v>0</v>
      </c>
      <c r="AE1023" s="152">
        <v>0</v>
      </c>
      <c r="AF1023" s="152">
        <v>0</v>
      </c>
      <c r="AK1023" s="3" t="s">
        <v>475</v>
      </c>
      <c r="AL1023" s="3" t="s">
        <v>475</v>
      </c>
      <c r="AM1023" s="3" t="s">
        <v>475</v>
      </c>
    </row>
    <row r="1024" spans="1:40" x14ac:dyDescent="0.25">
      <c r="A1024" s="3">
        <v>20231231</v>
      </c>
      <c r="B1024" s="3" t="s">
        <v>2714</v>
      </c>
      <c r="C1024" s="3" t="s">
        <v>2715</v>
      </c>
      <c r="D1024" s="149">
        <v>303617.7</v>
      </c>
      <c r="E1024" s="3" t="s">
        <v>23</v>
      </c>
      <c r="F1024" s="3" t="s">
        <v>500</v>
      </c>
      <c r="G1024" s="3" t="s">
        <v>474</v>
      </c>
      <c r="H1024" s="3">
        <v>0</v>
      </c>
      <c r="I1024" s="3" t="s">
        <v>500</v>
      </c>
      <c r="J1024" s="3" t="s">
        <v>483</v>
      </c>
      <c r="K1024" s="3" t="s">
        <v>23</v>
      </c>
      <c r="L1024" s="149" t="s">
        <v>23</v>
      </c>
      <c r="M1024" s="3" t="s">
        <v>487</v>
      </c>
      <c r="N1024" s="149" t="s">
        <v>475</v>
      </c>
      <c r="O1024" s="153">
        <v>1</v>
      </c>
      <c r="Q1024" s="157">
        <v>0.22</v>
      </c>
      <c r="S1024" s="157">
        <v>1</v>
      </c>
      <c r="V1024" s="153">
        <v>0.02</v>
      </c>
      <c r="W1024" s="153">
        <v>0.2</v>
      </c>
      <c r="X1024" s="149">
        <v>0.02</v>
      </c>
      <c r="Y1024" s="149">
        <v>0.2</v>
      </c>
      <c r="AB1024" s="152">
        <v>303617.7</v>
      </c>
      <c r="AC1024" s="152">
        <v>66795.894</v>
      </c>
      <c r="AD1024" s="152">
        <v>0</v>
      </c>
      <c r="AE1024" s="152">
        <v>6072.3540000000003</v>
      </c>
      <c r="AF1024" s="152">
        <v>60723.540000000008</v>
      </c>
      <c r="AK1024" s="3" t="s">
        <v>25</v>
      </c>
      <c r="AL1024" s="3" t="s">
        <v>2716</v>
      </c>
      <c r="AM1024" s="3" t="s">
        <v>2717</v>
      </c>
      <c r="AN1024" s="157" t="s">
        <v>490</v>
      </c>
    </row>
    <row r="1025" spans="1:39" x14ac:dyDescent="0.25">
      <c r="A1025" s="3">
        <v>20231231</v>
      </c>
      <c r="B1025" s="3" t="s">
        <v>2718</v>
      </c>
      <c r="C1025" s="3" t="s">
        <v>2719</v>
      </c>
      <c r="D1025" s="149">
        <v>492196.51</v>
      </c>
      <c r="E1025" s="3" t="s">
        <v>24</v>
      </c>
      <c r="F1025" s="3" t="s">
        <v>473</v>
      </c>
      <c r="G1025" s="3" t="s">
        <v>474</v>
      </c>
      <c r="H1025" s="3">
        <v>0</v>
      </c>
      <c r="I1025" s="3" t="s">
        <v>473</v>
      </c>
      <c r="J1025" s="3" t="s">
        <v>473</v>
      </c>
      <c r="K1025" s="3" t="s">
        <v>23</v>
      </c>
      <c r="L1025" s="149" t="s">
        <v>23</v>
      </c>
      <c r="M1025" s="3" t="s">
        <v>475</v>
      </c>
      <c r="N1025" s="149" t="s">
        <v>475</v>
      </c>
      <c r="O1025" s="149" t="s">
        <v>475</v>
      </c>
      <c r="Q1025" s="3" t="s">
        <v>475</v>
      </c>
      <c r="V1025" s="149" t="s">
        <v>475</v>
      </c>
      <c r="W1025" s="149" t="s">
        <v>475</v>
      </c>
      <c r="X1025" s="149" t="s">
        <v>475</v>
      </c>
      <c r="Y1025" s="149" t="s">
        <v>475</v>
      </c>
      <c r="AB1025" s="152">
        <v>0</v>
      </c>
      <c r="AC1025" s="152">
        <v>0</v>
      </c>
      <c r="AD1025" s="152">
        <v>0</v>
      </c>
      <c r="AE1025" s="152">
        <v>0</v>
      </c>
      <c r="AF1025" s="152">
        <v>0</v>
      </c>
      <c r="AK1025" s="3" t="s">
        <v>475</v>
      </c>
      <c r="AL1025" s="3" t="s">
        <v>475</v>
      </c>
      <c r="AM1025" s="3" t="s">
        <v>475</v>
      </c>
    </row>
    <row r="1026" spans="1:39" x14ac:dyDescent="0.25">
      <c r="A1026" s="3">
        <v>20231231</v>
      </c>
      <c r="B1026" s="3" t="s">
        <v>2720</v>
      </c>
      <c r="C1026" s="3" t="s">
        <v>2721</v>
      </c>
      <c r="D1026" s="149">
        <v>670234.31999999995</v>
      </c>
      <c r="E1026" s="3" t="s">
        <v>23</v>
      </c>
      <c r="F1026" s="3" t="s">
        <v>500</v>
      </c>
      <c r="G1026" s="3" t="s">
        <v>504</v>
      </c>
      <c r="H1026" s="3">
        <v>1</v>
      </c>
      <c r="I1026" s="3" t="s">
        <v>500</v>
      </c>
      <c r="J1026" s="3" t="s">
        <v>506</v>
      </c>
      <c r="K1026" s="3" t="s">
        <v>24</v>
      </c>
      <c r="L1026" s="149" t="s">
        <v>23</v>
      </c>
      <c r="M1026" s="3" t="s">
        <v>475</v>
      </c>
      <c r="N1026" s="149" t="s">
        <v>475</v>
      </c>
      <c r="O1026" s="149" t="s">
        <v>475</v>
      </c>
      <c r="Q1026" s="3" t="s">
        <v>475</v>
      </c>
      <c r="V1026" s="149" t="s">
        <v>475</v>
      </c>
      <c r="W1026" s="149" t="s">
        <v>475</v>
      </c>
      <c r="X1026" s="149" t="s">
        <v>475</v>
      </c>
      <c r="Y1026" s="149" t="s">
        <v>475</v>
      </c>
      <c r="AB1026" s="152">
        <v>0</v>
      </c>
      <c r="AC1026" s="152">
        <v>0</v>
      </c>
      <c r="AD1026" s="152">
        <v>0</v>
      </c>
      <c r="AE1026" s="152">
        <v>0</v>
      </c>
      <c r="AF1026" s="152">
        <v>0</v>
      </c>
      <c r="AK1026" s="3" t="s">
        <v>22</v>
      </c>
      <c r="AL1026" s="3" t="s">
        <v>1429</v>
      </c>
      <c r="AM1026" s="3" t="s">
        <v>475</v>
      </c>
    </row>
    <row r="1027" spans="1:39" x14ac:dyDescent="0.25">
      <c r="A1027" s="3">
        <v>20231231</v>
      </c>
      <c r="B1027" s="3" t="s">
        <v>2722</v>
      </c>
      <c r="C1027" s="3" t="s">
        <v>2723</v>
      </c>
      <c r="D1027" s="149">
        <v>1169887.6399999999</v>
      </c>
      <c r="E1027" s="3" t="s">
        <v>23</v>
      </c>
      <c r="F1027" s="3" t="s">
        <v>500</v>
      </c>
      <c r="G1027" s="3" t="s">
        <v>504</v>
      </c>
      <c r="H1027" s="3">
        <v>1</v>
      </c>
      <c r="I1027" s="3" t="s">
        <v>500</v>
      </c>
      <c r="J1027" s="3">
        <v>0</v>
      </c>
      <c r="K1027" s="3" t="s">
        <v>24</v>
      </c>
      <c r="L1027" s="149" t="s">
        <v>23</v>
      </c>
      <c r="M1027" s="3" t="s">
        <v>475</v>
      </c>
      <c r="N1027" s="149" t="s">
        <v>475</v>
      </c>
      <c r="O1027" s="149" t="s">
        <v>475</v>
      </c>
      <c r="Q1027" s="3" t="s">
        <v>475</v>
      </c>
      <c r="V1027" s="149" t="s">
        <v>475</v>
      </c>
      <c r="W1027" s="149" t="s">
        <v>475</v>
      </c>
      <c r="X1027" s="149" t="s">
        <v>475</v>
      </c>
      <c r="Y1027" s="149" t="s">
        <v>475</v>
      </c>
      <c r="AB1027" s="152">
        <v>0</v>
      </c>
      <c r="AC1027" s="152">
        <v>0</v>
      </c>
      <c r="AD1027" s="152">
        <v>0</v>
      </c>
      <c r="AE1027" s="152">
        <v>0</v>
      </c>
      <c r="AF1027" s="152">
        <v>0</v>
      </c>
      <c r="AK1027" s="3" t="s">
        <v>475</v>
      </c>
      <c r="AL1027" s="3" t="s">
        <v>475</v>
      </c>
      <c r="AM1027" s="3" t="s">
        <v>475</v>
      </c>
    </row>
    <row r="1028" spans="1:39" x14ac:dyDescent="0.25">
      <c r="A1028" s="3">
        <v>20231231</v>
      </c>
      <c r="B1028" s="3" t="s">
        <v>2724</v>
      </c>
      <c r="C1028" s="3" t="s">
        <v>2725</v>
      </c>
      <c r="D1028" s="149">
        <v>54572.53</v>
      </c>
      <c r="E1028" s="3" t="s">
        <v>24</v>
      </c>
      <c r="F1028" s="3" t="s">
        <v>473</v>
      </c>
      <c r="G1028" s="3" t="s">
        <v>474</v>
      </c>
      <c r="H1028" s="3">
        <v>0</v>
      </c>
      <c r="I1028" s="3" t="s">
        <v>473</v>
      </c>
      <c r="J1028" s="3" t="s">
        <v>473</v>
      </c>
      <c r="K1028" s="3" t="s">
        <v>23</v>
      </c>
      <c r="L1028" s="149" t="s">
        <v>23</v>
      </c>
      <c r="M1028" s="3" t="s">
        <v>475</v>
      </c>
      <c r="N1028" s="149" t="s">
        <v>475</v>
      </c>
      <c r="O1028" s="149" t="s">
        <v>475</v>
      </c>
      <c r="Q1028" s="3" t="s">
        <v>475</v>
      </c>
      <c r="V1028" s="149" t="s">
        <v>475</v>
      </c>
      <c r="W1028" s="149" t="s">
        <v>475</v>
      </c>
      <c r="X1028" s="149" t="s">
        <v>475</v>
      </c>
      <c r="Y1028" s="149" t="s">
        <v>475</v>
      </c>
      <c r="AB1028" s="152">
        <v>0</v>
      </c>
      <c r="AC1028" s="152">
        <v>0</v>
      </c>
      <c r="AD1028" s="152">
        <v>0</v>
      </c>
      <c r="AE1028" s="152">
        <v>0</v>
      </c>
      <c r="AF1028" s="152">
        <v>0</v>
      </c>
      <c r="AK1028" s="3" t="s">
        <v>475</v>
      </c>
      <c r="AL1028" s="3" t="s">
        <v>475</v>
      </c>
      <c r="AM1028" s="3" t="s">
        <v>475</v>
      </c>
    </row>
    <row r="1029" spans="1:39" x14ac:dyDescent="0.25">
      <c r="A1029" s="3">
        <v>20231231</v>
      </c>
      <c r="B1029" s="3" t="s">
        <v>2726</v>
      </c>
      <c r="C1029" s="3" t="s">
        <v>2727</v>
      </c>
      <c r="D1029" s="149">
        <v>40248.68</v>
      </c>
      <c r="E1029" s="3" t="s">
        <v>23</v>
      </c>
      <c r="F1029" s="3" t="s">
        <v>500</v>
      </c>
      <c r="G1029" s="3" t="s">
        <v>474</v>
      </c>
      <c r="H1029" s="3">
        <v>0</v>
      </c>
      <c r="I1029" s="3" t="s">
        <v>500</v>
      </c>
      <c r="J1029" s="3">
        <v>0</v>
      </c>
      <c r="K1029" s="3" t="s">
        <v>23</v>
      </c>
      <c r="L1029" s="149" t="s">
        <v>23</v>
      </c>
      <c r="M1029" s="3" t="s">
        <v>475</v>
      </c>
      <c r="N1029" s="149" t="s">
        <v>475</v>
      </c>
      <c r="O1029" s="149" t="s">
        <v>475</v>
      </c>
      <c r="Q1029" s="3" t="s">
        <v>475</v>
      </c>
      <c r="V1029" s="149" t="s">
        <v>475</v>
      </c>
      <c r="W1029" s="149" t="s">
        <v>475</v>
      </c>
      <c r="X1029" s="149" t="s">
        <v>475</v>
      </c>
      <c r="Y1029" s="149" t="s">
        <v>475</v>
      </c>
      <c r="AB1029" s="152">
        <v>0</v>
      </c>
      <c r="AC1029" s="152">
        <v>0</v>
      </c>
      <c r="AD1029" s="152">
        <v>0</v>
      </c>
      <c r="AE1029" s="152">
        <v>0</v>
      </c>
      <c r="AF1029" s="152">
        <v>0</v>
      </c>
      <c r="AK1029" s="3" t="s">
        <v>475</v>
      </c>
      <c r="AL1029" s="3" t="s">
        <v>475</v>
      </c>
      <c r="AM1029" s="3" t="s">
        <v>475</v>
      </c>
    </row>
    <row r="1030" spans="1:39" x14ac:dyDescent="0.25">
      <c r="A1030" s="3">
        <v>20231231</v>
      </c>
      <c r="B1030" s="3" t="s">
        <v>2728</v>
      </c>
      <c r="C1030" s="3" t="s">
        <v>2729</v>
      </c>
      <c r="D1030" s="149">
        <v>660160.81999999995</v>
      </c>
      <c r="E1030" s="3" t="s">
        <v>24</v>
      </c>
      <c r="F1030" s="3" t="s">
        <v>473</v>
      </c>
      <c r="G1030" s="3" t="s">
        <v>474</v>
      </c>
      <c r="H1030" s="3">
        <v>0</v>
      </c>
      <c r="I1030" s="3" t="s">
        <v>473</v>
      </c>
      <c r="J1030" s="3" t="s">
        <v>473</v>
      </c>
      <c r="K1030" s="3" t="s">
        <v>23</v>
      </c>
      <c r="L1030" s="149" t="s">
        <v>23</v>
      </c>
      <c r="M1030" s="3" t="s">
        <v>475</v>
      </c>
      <c r="N1030" s="149" t="s">
        <v>475</v>
      </c>
      <c r="O1030" s="149" t="s">
        <v>475</v>
      </c>
      <c r="Q1030" s="3" t="s">
        <v>475</v>
      </c>
      <c r="V1030" s="149" t="s">
        <v>475</v>
      </c>
      <c r="W1030" s="149" t="s">
        <v>475</v>
      </c>
      <c r="X1030" s="149" t="s">
        <v>475</v>
      </c>
      <c r="Y1030" s="149" t="s">
        <v>475</v>
      </c>
      <c r="AB1030" s="152">
        <v>0</v>
      </c>
      <c r="AC1030" s="152">
        <v>0</v>
      </c>
      <c r="AD1030" s="152">
        <v>0</v>
      </c>
      <c r="AE1030" s="152">
        <v>0</v>
      </c>
      <c r="AF1030" s="152">
        <v>0</v>
      </c>
      <c r="AK1030" s="3" t="s">
        <v>475</v>
      </c>
      <c r="AL1030" s="3" t="s">
        <v>475</v>
      </c>
      <c r="AM1030" s="3" t="s">
        <v>475</v>
      </c>
    </row>
    <row r="1031" spans="1:39" x14ac:dyDescent="0.25">
      <c r="A1031" s="3">
        <v>20231231</v>
      </c>
      <c r="B1031" s="3" t="s">
        <v>2730</v>
      </c>
      <c r="C1031" s="3" t="s">
        <v>2731</v>
      </c>
      <c r="D1031" s="149">
        <v>66199.98</v>
      </c>
      <c r="E1031" s="3" t="s">
        <v>24</v>
      </c>
      <c r="F1031" s="3" t="s">
        <v>473</v>
      </c>
      <c r="G1031" s="3" t="s">
        <v>474</v>
      </c>
      <c r="H1031" s="3">
        <v>0</v>
      </c>
      <c r="I1031" s="3" t="s">
        <v>473</v>
      </c>
      <c r="J1031" s="3" t="s">
        <v>473</v>
      </c>
      <c r="K1031" s="3" t="s">
        <v>23</v>
      </c>
      <c r="L1031" s="149" t="s">
        <v>23</v>
      </c>
      <c r="M1031" s="3" t="s">
        <v>475</v>
      </c>
      <c r="N1031" s="149" t="s">
        <v>475</v>
      </c>
      <c r="O1031" s="149" t="s">
        <v>475</v>
      </c>
      <c r="Q1031" s="3" t="s">
        <v>475</v>
      </c>
      <c r="V1031" s="149" t="s">
        <v>475</v>
      </c>
      <c r="W1031" s="149" t="s">
        <v>475</v>
      </c>
      <c r="X1031" s="149" t="s">
        <v>475</v>
      </c>
      <c r="Y1031" s="149" t="s">
        <v>475</v>
      </c>
      <c r="AB1031" s="152">
        <v>0</v>
      </c>
      <c r="AC1031" s="152">
        <v>0</v>
      </c>
      <c r="AD1031" s="152">
        <v>0</v>
      </c>
      <c r="AE1031" s="152">
        <v>0</v>
      </c>
      <c r="AF1031" s="152">
        <v>0</v>
      </c>
      <c r="AK1031" s="3" t="s">
        <v>475</v>
      </c>
      <c r="AL1031" s="3" t="s">
        <v>475</v>
      </c>
      <c r="AM1031" s="3" t="s">
        <v>475</v>
      </c>
    </row>
    <row r="1032" spans="1:39" x14ac:dyDescent="0.25">
      <c r="A1032" s="3">
        <v>20231231</v>
      </c>
      <c r="B1032" s="3" t="s">
        <v>2732</v>
      </c>
      <c r="C1032" s="3" t="s">
        <v>2733</v>
      </c>
      <c r="D1032" s="149">
        <v>76686.37</v>
      </c>
      <c r="E1032" s="3" t="s">
        <v>24</v>
      </c>
      <c r="F1032" s="3" t="s">
        <v>473</v>
      </c>
      <c r="G1032" s="3" t="s">
        <v>474</v>
      </c>
      <c r="H1032" s="3">
        <v>0</v>
      </c>
      <c r="I1032" s="3" t="s">
        <v>473</v>
      </c>
      <c r="J1032" s="3" t="s">
        <v>473</v>
      </c>
      <c r="K1032" s="3" t="s">
        <v>23</v>
      </c>
      <c r="L1032" s="149" t="s">
        <v>23</v>
      </c>
      <c r="M1032" s="3" t="s">
        <v>475</v>
      </c>
      <c r="N1032" s="149" t="s">
        <v>475</v>
      </c>
      <c r="O1032" s="149" t="s">
        <v>475</v>
      </c>
      <c r="Q1032" s="3" t="s">
        <v>475</v>
      </c>
      <c r="V1032" s="149" t="s">
        <v>475</v>
      </c>
      <c r="W1032" s="149" t="s">
        <v>475</v>
      </c>
      <c r="X1032" s="149" t="s">
        <v>475</v>
      </c>
      <c r="Y1032" s="149" t="s">
        <v>475</v>
      </c>
      <c r="AB1032" s="152">
        <v>0</v>
      </c>
      <c r="AC1032" s="152">
        <v>0</v>
      </c>
      <c r="AD1032" s="152">
        <v>0</v>
      </c>
      <c r="AE1032" s="152">
        <v>0</v>
      </c>
      <c r="AF1032" s="152">
        <v>0</v>
      </c>
      <c r="AK1032" s="3" t="s">
        <v>475</v>
      </c>
      <c r="AL1032" s="3" t="s">
        <v>475</v>
      </c>
      <c r="AM1032" s="3" t="s">
        <v>475</v>
      </c>
    </row>
    <row r="1033" spans="1:39" x14ac:dyDescent="0.25">
      <c r="A1033" s="3">
        <v>20231231</v>
      </c>
      <c r="B1033" s="3" t="s">
        <v>2734</v>
      </c>
      <c r="C1033" s="3" t="s">
        <v>2735</v>
      </c>
      <c r="D1033" s="149">
        <v>196998.32</v>
      </c>
      <c r="E1033" s="3" t="s">
        <v>23</v>
      </c>
      <c r="F1033" s="3" t="s">
        <v>500</v>
      </c>
      <c r="G1033" s="3" t="s">
        <v>474</v>
      </c>
      <c r="H1033" s="3">
        <v>0</v>
      </c>
      <c r="I1033" s="3" t="s">
        <v>500</v>
      </c>
      <c r="J1033" s="3">
        <v>0</v>
      </c>
      <c r="K1033" s="3" t="s">
        <v>23</v>
      </c>
      <c r="L1033" s="149" t="s">
        <v>23</v>
      </c>
      <c r="M1033" s="3" t="s">
        <v>475</v>
      </c>
      <c r="N1033" s="149" t="s">
        <v>475</v>
      </c>
      <c r="O1033" s="149" t="s">
        <v>475</v>
      </c>
      <c r="Q1033" s="3" t="s">
        <v>475</v>
      </c>
      <c r="V1033" s="149" t="s">
        <v>475</v>
      </c>
      <c r="W1033" s="149" t="s">
        <v>475</v>
      </c>
      <c r="X1033" s="149" t="s">
        <v>475</v>
      </c>
      <c r="Y1033" s="149" t="s">
        <v>475</v>
      </c>
      <c r="AB1033" s="152">
        <v>0</v>
      </c>
      <c r="AC1033" s="152">
        <v>0</v>
      </c>
      <c r="AD1033" s="152">
        <v>0</v>
      </c>
      <c r="AE1033" s="152">
        <v>0</v>
      </c>
      <c r="AF1033" s="152">
        <v>0</v>
      </c>
      <c r="AK1033" s="3" t="s">
        <v>475</v>
      </c>
      <c r="AL1033" s="3" t="s">
        <v>475</v>
      </c>
      <c r="AM1033" s="3" t="s">
        <v>475</v>
      </c>
    </row>
    <row r="1034" spans="1:39" x14ac:dyDescent="0.25">
      <c r="A1034" s="3">
        <v>20231231</v>
      </c>
      <c r="B1034" s="3" t="s">
        <v>2736</v>
      </c>
      <c r="C1034" s="3" t="s">
        <v>2737</v>
      </c>
      <c r="D1034" s="149">
        <v>344.64</v>
      </c>
      <c r="E1034" s="3" t="s">
        <v>24</v>
      </c>
      <c r="F1034" s="3" t="s">
        <v>473</v>
      </c>
      <c r="G1034" s="3" t="s">
        <v>474</v>
      </c>
      <c r="H1034" s="3">
        <v>0</v>
      </c>
      <c r="I1034" s="3" t="s">
        <v>473</v>
      </c>
      <c r="J1034" s="3" t="s">
        <v>473</v>
      </c>
      <c r="K1034" s="3" t="s">
        <v>23</v>
      </c>
      <c r="L1034" s="149" t="s">
        <v>23</v>
      </c>
      <c r="M1034" s="3" t="s">
        <v>475</v>
      </c>
      <c r="N1034" s="149" t="s">
        <v>475</v>
      </c>
      <c r="O1034" s="149" t="s">
        <v>475</v>
      </c>
      <c r="Q1034" s="3" t="s">
        <v>475</v>
      </c>
      <c r="V1034" s="149" t="s">
        <v>475</v>
      </c>
      <c r="W1034" s="149" t="s">
        <v>475</v>
      </c>
      <c r="X1034" s="149" t="s">
        <v>475</v>
      </c>
      <c r="Y1034" s="149" t="s">
        <v>475</v>
      </c>
      <c r="AB1034" s="152">
        <v>0</v>
      </c>
      <c r="AC1034" s="152">
        <v>0</v>
      </c>
      <c r="AD1034" s="152">
        <v>0</v>
      </c>
      <c r="AE1034" s="152">
        <v>0</v>
      </c>
      <c r="AF1034" s="152">
        <v>0</v>
      </c>
      <c r="AK1034" s="3" t="s">
        <v>475</v>
      </c>
      <c r="AL1034" s="3" t="s">
        <v>475</v>
      </c>
      <c r="AM1034" s="3" t="s">
        <v>475</v>
      </c>
    </row>
    <row r="1035" spans="1:39" x14ac:dyDescent="0.25">
      <c r="A1035" s="3">
        <v>20231231</v>
      </c>
      <c r="B1035" s="3" t="s">
        <v>2738</v>
      </c>
      <c r="C1035" s="3" t="s">
        <v>2739</v>
      </c>
      <c r="D1035" s="149">
        <v>18299.54</v>
      </c>
      <c r="E1035" s="3" t="s">
        <v>23</v>
      </c>
      <c r="F1035" s="3" t="s">
        <v>500</v>
      </c>
      <c r="G1035" s="3" t="s">
        <v>474</v>
      </c>
      <c r="H1035" s="3">
        <v>0</v>
      </c>
      <c r="I1035" s="3" t="s">
        <v>500</v>
      </c>
      <c r="J1035" s="3">
        <v>0</v>
      </c>
      <c r="K1035" s="3" t="s">
        <v>23</v>
      </c>
      <c r="L1035" s="149" t="s">
        <v>23</v>
      </c>
      <c r="M1035" s="3" t="s">
        <v>475</v>
      </c>
      <c r="N1035" s="149" t="s">
        <v>475</v>
      </c>
      <c r="O1035" s="149" t="s">
        <v>475</v>
      </c>
      <c r="Q1035" s="3" t="s">
        <v>475</v>
      </c>
      <c r="V1035" s="149" t="s">
        <v>475</v>
      </c>
      <c r="W1035" s="149" t="s">
        <v>475</v>
      </c>
      <c r="X1035" s="149" t="s">
        <v>475</v>
      </c>
      <c r="Y1035" s="149" t="s">
        <v>475</v>
      </c>
      <c r="AB1035" s="152">
        <v>0</v>
      </c>
      <c r="AC1035" s="152">
        <v>0</v>
      </c>
      <c r="AD1035" s="152">
        <v>0</v>
      </c>
      <c r="AE1035" s="152">
        <v>0</v>
      </c>
      <c r="AF1035" s="152">
        <v>0</v>
      </c>
      <c r="AK1035" s="3" t="s">
        <v>475</v>
      </c>
      <c r="AL1035" s="3" t="s">
        <v>475</v>
      </c>
      <c r="AM1035" s="3" t="s">
        <v>475</v>
      </c>
    </row>
    <row r="1036" spans="1:39" x14ac:dyDescent="0.25">
      <c r="A1036" s="3">
        <v>20231231</v>
      </c>
      <c r="B1036" s="3" t="s">
        <v>2740</v>
      </c>
      <c r="C1036" s="3" t="s">
        <v>2741</v>
      </c>
      <c r="D1036" s="149">
        <v>74298.11</v>
      </c>
      <c r="E1036" s="3" t="s">
        <v>23</v>
      </c>
      <c r="F1036" s="3" t="s">
        <v>500</v>
      </c>
      <c r="G1036" s="3" t="s">
        <v>474</v>
      </c>
      <c r="H1036" s="3">
        <v>0</v>
      </c>
      <c r="I1036" s="3" t="s">
        <v>500</v>
      </c>
      <c r="J1036" s="3" t="s">
        <v>506</v>
      </c>
      <c r="K1036" s="3" t="s">
        <v>23</v>
      </c>
      <c r="L1036" s="149" t="s">
        <v>23</v>
      </c>
      <c r="M1036" s="3" t="s">
        <v>475</v>
      </c>
      <c r="N1036" s="149" t="s">
        <v>475</v>
      </c>
      <c r="O1036" s="149" t="s">
        <v>475</v>
      </c>
      <c r="Q1036" s="3" t="s">
        <v>475</v>
      </c>
      <c r="V1036" s="149" t="s">
        <v>475</v>
      </c>
      <c r="W1036" s="149" t="s">
        <v>475</v>
      </c>
      <c r="X1036" s="149" t="s">
        <v>475</v>
      </c>
      <c r="Y1036" s="149" t="s">
        <v>475</v>
      </c>
      <c r="AB1036" s="152">
        <v>0</v>
      </c>
      <c r="AC1036" s="152">
        <v>0</v>
      </c>
      <c r="AD1036" s="152">
        <v>0</v>
      </c>
      <c r="AE1036" s="152">
        <v>0</v>
      </c>
      <c r="AF1036" s="152">
        <v>0</v>
      </c>
      <c r="AK1036" s="3" t="s">
        <v>22</v>
      </c>
      <c r="AL1036" s="3" t="s">
        <v>1336</v>
      </c>
      <c r="AM1036" s="3" t="s">
        <v>475</v>
      </c>
    </row>
    <row r="1037" spans="1:39" x14ac:dyDescent="0.25">
      <c r="A1037" s="3">
        <v>20231231</v>
      </c>
      <c r="B1037" s="3" t="s">
        <v>2742</v>
      </c>
      <c r="C1037" s="3" t="s">
        <v>2743</v>
      </c>
      <c r="D1037" s="149">
        <v>897794.12</v>
      </c>
      <c r="E1037" s="3" t="s">
        <v>23</v>
      </c>
      <c r="F1037" s="3" t="s">
        <v>500</v>
      </c>
      <c r="G1037" s="3" t="s">
        <v>474</v>
      </c>
      <c r="H1037" s="3">
        <v>0</v>
      </c>
      <c r="I1037" s="3" t="s">
        <v>500</v>
      </c>
      <c r="J1037" s="3">
        <v>0</v>
      </c>
      <c r="K1037" s="3" t="s">
        <v>23</v>
      </c>
      <c r="L1037" s="149" t="s">
        <v>23</v>
      </c>
      <c r="M1037" s="3" t="s">
        <v>475</v>
      </c>
      <c r="N1037" s="149" t="s">
        <v>475</v>
      </c>
      <c r="O1037" s="149" t="s">
        <v>475</v>
      </c>
      <c r="Q1037" s="3" t="s">
        <v>475</v>
      </c>
      <c r="V1037" s="149" t="s">
        <v>475</v>
      </c>
      <c r="W1037" s="149" t="s">
        <v>475</v>
      </c>
      <c r="X1037" s="149" t="s">
        <v>475</v>
      </c>
      <c r="Y1037" s="149" t="s">
        <v>475</v>
      </c>
      <c r="AB1037" s="152">
        <v>0</v>
      </c>
      <c r="AC1037" s="152">
        <v>0</v>
      </c>
      <c r="AD1037" s="152">
        <v>0</v>
      </c>
      <c r="AE1037" s="152">
        <v>0</v>
      </c>
      <c r="AF1037" s="152">
        <v>0</v>
      </c>
      <c r="AK1037" s="3" t="s">
        <v>475</v>
      </c>
      <c r="AL1037" s="3" t="s">
        <v>475</v>
      </c>
      <c r="AM1037" s="3" t="s">
        <v>475</v>
      </c>
    </row>
    <row r="1038" spans="1:39" x14ac:dyDescent="0.25">
      <c r="A1038" s="3">
        <v>20231231</v>
      </c>
      <c r="B1038" s="3" t="s">
        <v>2744</v>
      </c>
      <c r="C1038" s="3" t="s">
        <v>2745</v>
      </c>
      <c r="D1038" s="149">
        <v>1687828</v>
      </c>
      <c r="E1038" s="3" t="s">
        <v>23</v>
      </c>
      <c r="F1038" s="3" t="s">
        <v>500</v>
      </c>
      <c r="G1038" s="3" t="s">
        <v>504</v>
      </c>
      <c r="H1038" s="3">
        <v>1</v>
      </c>
      <c r="I1038" s="3" t="s">
        <v>500</v>
      </c>
      <c r="J1038" s="3">
        <v>0</v>
      </c>
      <c r="K1038" s="3" t="s">
        <v>24</v>
      </c>
      <c r="L1038" s="149" t="s">
        <v>23</v>
      </c>
      <c r="M1038" s="3" t="s">
        <v>475</v>
      </c>
      <c r="N1038" s="149" t="s">
        <v>475</v>
      </c>
      <c r="O1038" s="149" t="s">
        <v>475</v>
      </c>
      <c r="Q1038" s="3" t="s">
        <v>475</v>
      </c>
      <c r="V1038" s="149" t="s">
        <v>475</v>
      </c>
      <c r="W1038" s="149" t="s">
        <v>475</v>
      </c>
      <c r="X1038" s="149" t="s">
        <v>475</v>
      </c>
      <c r="Y1038" s="149" t="s">
        <v>475</v>
      </c>
      <c r="AB1038" s="152">
        <v>0</v>
      </c>
      <c r="AC1038" s="152">
        <v>0</v>
      </c>
      <c r="AD1038" s="152">
        <v>0</v>
      </c>
      <c r="AE1038" s="152">
        <v>0</v>
      </c>
      <c r="AF1038" s="152">
        <v>0</v>
      </c>
      <c r="AK1038" s="3" t="s">
        <v>475</v>
      </c>
      <c r="AL1038" s="3" t="s">
        <v>475</v>
      </c>
      <c r="AM1038" s="3" t="s">
        <v>475</v>
      </c>
    </row>
    <row r="1039" spans="1:39" x14ac:dyDescent="0.25">
      <c r="A1039" s="3">
        <v>20231231</v>
      </c>
      <c r="B1039" s="3" t="s">
        <v>2746</v>
      </c>
      <c r="C1039" s="3" t="s">
        <v>2747</v>
      </c>
      <c r="D1039" s="149">
        <v>7280597.8599999994</v>
      </c>
      <c r="E1039" s="3" t="s">
        <v>24</v>
      </c>
      <c r="F1039" s="3" t="s">
        <v>473</v>
      </c>
      <c r="G1039" s="3" t="s">
        <v>474</v>
      </c>
      <c r="H1039" s="3">
        <v>0</v>
      </c>
      <c r="I1039" s="3" t="s">
        <v>473</v>
      </c>
      <c r="J1039" s="3" t="s">
        <v>473</v>
      </c>
      <c r="K1039" s="3" t="s">
        <v>23</v>
      </c>
      <c r="L1039" s="149" t="s">
        <v>23</v>
      </c>
      <c r="M1039" s="3" t="s">
        <v>475</v>
      </c>
      <c r="N1039" s="149" t="s">
        <v>475</v>
      </c>
      <c r="O1039" s="149" t="s">
        <v>475</v>
      </c>
      <c r="Q1039" s="3" t="s">
        <v>475</v>
      </c>
      <c r="V1039" s="149" t="s">
        <v>475</v>
      </c>
      <c r="W1039" s="149" t="s">
        <v>475</v>
      </c>
      <c r="X1039" s="149" t="s">
        <v>475</v>
      </c>
      <c r="Y1039" s="149" t="s">
        <v>475</v>
      </c>
      <c r="AB1039" s="152">
        <v>0</v>
      </c>
      <c r="AC1039" s="152">
        <v>0</v>
      </c>
      <c r="AD1039" s="152">
        <v>0</v>
      </c>
      <c r="AE1039" s="152">
        <v>0</v>
      </c>
      <c r="AF1039" s="152">
        <v>0</v>
      </c>
      <c r="AK1039" s="3" t="s">
        <v>475</v>
      </c>
      <c r="AL1039" s="3" t="s">
        <v>475</v>
      </c>
      <c r="AM1039" s="3" t="s">
        <v>475</v>
      </c>
    </row>
    <row r="1040" spans="1:39" x14ac:dyDescent="0.25">
      <c r="A1040" s="3">
        <v>20231231</v>
      </c>
      <c r="B1040" s="3" t="s">
        <v>2748</v>
      </c>
      <c r="C1040" s="3" t="s">
        <v>2749</v>
      </c>
      <c r="D1040" s="149">
        <v>37796.620000000003</v>
      </c>
      <c r="E1040" s="3" t="s">
        <v>23</v>
      </c>
      <c r="F1040" s="3" t="s">
        <v>500</v>
      </c>
      <c r="G1040" s="3" t="s">
        <v>790</v>
      </c>
      <c r="H1040" s="3">
        <v>1</v>
      </c>
      <c r="I1040" s="3" t="s">
        <v>500</v>
      </c>
      <c r="J1040" s="3">
        <v>0</v>
      </c>
      <c r="K1040" s="3" t="s">
        <v>24</v>
      </c>
      <c r="L1040" s="149" t="s">
        <v>23</v>
      </c>
      <c r="M1040" s="3" t="s">
        <v>475</v>
      </c>
      <c r="N1040" s="149" t="s">
        <v>475</v>
      </c>
      <c r="O1040" s="149" t="s">
        <v>475</v>
      </c>
      <c r="Q1040" s="3" t="s">
        <v>475</v>
      </c>
      <c r="V1040" s="149" t="s">
        <v>475</v>
      </c>
      <c r="W1040" s="149" t="s">
        <v>475</v>
      </c>
      <c r="X1040" s="149" t="s">
        <v>475</v>
      </c>
      <c r="Y1040" s="149" t="s">
        <v>475</v>
      </c>
      <c r="AB1040" s="152">
        <v>0</v>
      </c>
      <c r="AC1040" s="152">
        <v>0</v>
      </c>
      <c r="AD1040" s="152">
        <v>0</v>
      </c>
      <c r="AE1040" s="152">
        <v>0</v>
      </c>
      <c r="AF1040" s="152">
        <v>0</v>
      </c>
      <c r="AK1040" s="3" t="s">
        <v>475</v>
      </c>
      <c r="AL1040" s="3" t="s">
        <v>475</v>
      </c>
      <c r="AM1040" s="3" t="s">
        <v>475</v>
      </c>
    </row>
    <row r="1041" spans="1:39" x14ac:dyDescent="0.25">
      <c r="A1041" s="3">
        <v>20231231</v>
      </c>
      <c r="B1041" s="3" t="s">
        <v>2750</v>
      </c>
      <c r="C1041" s="3" t="s">
        <v>2751</v>
      </c>
      <c r="D1041" s="149">
        <v>21339.58</v>
      </c>
      <c r="E1041" s="3" t="s">
        <v>23</v>
      </c>
      <c r="F1041" s="3" t="s">
        <v>500</v>
      </c>
      <c r="G1041" s="3" t="s">
        <v>474</v>
      </c>
      <c r="H1041" s="3">
        <v>0</v>
      </c>
      <c r="I1041" s="3" t="s">
        <v>500</v>
      </c>
      <c r="J1041" s="3" t="s">
        <v>483</v>
      </c>
      <c r="K1041" s="3" t="s">
        <v>23</v>
      </c>
      <c r="L1041" s="149" t="s">
        <v>23</v>
      </c>
      <c r="M1041" s="3" t="s">
        <v>475</v>
      </c>
      <c r="N1041" s="149" t="s">
        <v>475</v>
      </c>
      <c r="O1041" s="149" t="s">
        <v>475</v>
      </c>
      <c r="Q1041" s="3" t="s">
        <v>475</v>
      </c>
      <c r="V1041" s="149" t="s">
        <v>475</v>
      </c>
      <c r="W1041" s="149" t="s">
        <v>475</v>
      </c>
      <c r="X1041" s="149" t="s">
        <v>475</v>
      </c>
      <c r="Y1041" s="149" t="s">
        <v>475</v>
      </c>
      <c r="AB1041" s="152">
        <v>0</v>
      </c>
      <c r="AC1041" s="152">
        <v>0</v>
      </c>
      <c r="AD1041" s="152">
        <v>0</v>
      </c>
      <c r="AE1041" s="152">
        <v>0</v>
      </c>
      <c r="AF1041" s="152">
        <v>0</v>
      </c>
      <c r="AK1041" s="3" t="s">
        <v>25</v>
      </c>
      <c r="AL1041" s="3">
        <v>0</v>
      </c>
      <c r="AM1041" s="3" t="s">
        <v>475</v>
      </c>
    </row>
    <row r="1042" spans="1:39" x14ac:dyDescent="0.25">
      <c r="A1042" s="3">
        <v>20231231</v>
      </c>
      <c r="B1042" s="3" t="s">
        <v>2752</v>
      </c>
      <c r="C1042" s="3" t="s">
        <v>2753</v>
      </c>
      <c r="D1042" s="149">
        <v>10108.56</v>
      </c>
      <c r="E1042" s="3" t="s">
        <v>23</v>
      </c>
      <c r="F1042" s="3" t="s">
        <v>500</v>
      </c>
      <c r="G1042" s="3" t="s">
        <v>474</v>
      </c>
      <c r="H1042" s="3">
        <v>0</v>
      </c>
      <c r="I1042" s="3" t="s">
        <v>500</v>
      </c>
      <c r="J1042" s="3">
        <v>0</v>
      </c>
      <c r="K1042" s="3" t="s">
        <v>23</v>
      </c>
      <c r="L1042" s="149" t="s">
        <v>23</v>
      </c>
      <c r="M1042" s="3" t="s">
        <v>475</v>
      </c>
      <c r="N1042" s="149" t="s">
        <v>475</v>
      </c>
      <c r="O1042" s="149" t="s">
        <v>475</v>
      </c>
      <c r="Q1042" s="3" t="s">
        <v>475</v>
      </c>
      <c r="V1042" s="149" t="s">
        <v>475</v>
      </c>
      <c r="W1042" s="149" t="s">
        <v>475</v>
      </c>
      <c r="X1042" s="149" t="s">
        <v>475</v>
      </c>
      <c r="Y1042" s="149" t="s">
        <v>475</v>
      </c>
      <c r="AB1042" s="152">
        <v>0</v>
      </c>
      <c r="AC1042" s="152">
        <v>0</v>
      </c>
      <c r="AD1042" s="152">
        <v>0</v>
      </c>
      <c r="AE1042" s="152">
        <v>0</v>
      </c>
      <c r="AF1042" s="152">
        <v>0</v>
      </c>
      <c r="AK1042" s="3" t="s">
        <v>475</v>
      </c>
      <c r="AL1042" s="3" t="s">
        <v>475</v>
      </c>
      <c r="AM1042" s="3" t="s">
        <v>475</v>
      </c>
    </row>
    <row r="1043" spans="1:39" x14ac:dyDescent="0.25">
      <c r="A1043" s="3">
        <v>20231231</v>
      </c>
      <c r="B1043" s="3" t="s">
        <v>2754</v>
      </c>
      <c r="C1043" s="3" t="s">
        <v>2755</v>
      </c>
      <c r="D1043" s="149">
        <v>216138.06</v>
      </c>
      <c r="E1043" s="3" t="s">
        <v>23</v>
      </c>
      <c r="F1043" s="3" t="s">
        <v>500</v>
      </c>
      <c r="G1043" s="3" t="s">
        <v>474</v>
      </c>
      <c r="H1043" s="3">
        <v>0</v>
      </c>
      <c r="I1043" s="3" t="s">
        <v>500</v>
      </c>
      <c r="J1043" s="3">
        <v>0</v>
      </c>
      <c r="K1043" s="3" t="s">
        <v>23</v>
      </c>
      <c r="L1043" s="149" t="s">
        <v>23</v>
      </c>
      <c r="M1043" s="3" t="s">
        <v>475</v>
      </c>
      <c r="N1043" s="149" t="s">
        <v>475</v>
      </c>
      <c r="O1043" s="149" t="s">
        <v>475</v>
      </c>
      <c r="Q1043" s="3" t="s">
        <v>475</v>
      </c>
      <c r="V1043" s="149" t="s">
        <v>475</v>
      </c>
      <c r="W1043" s="149" t="s">
        <v>475</v>
      </c>
      <c r="X1043" s="149" t="s">
        <v>475</v>
      </c>
      <c r="Y1043" s="149" t="s">
        <v>475</v>
      </c>
      <c r="AB1043" s="152">
        <v>0</v>
      </c>
      <c r="AC1043" s="152">
        <v>0</v>
      </c>
      <c r="AD1043" s="152">
        <v>0</v>
      </c>
      <c r="AE1043" s="152">
        <v>0</v>
      </c>
      <c r="AF1043" s="152">
        <v>0</v>
      </c>
      <c r="AK1043" s="3" t="s">
        <v>475</v>
      </c>
      <c r="AL1043" s="3" t="s">
        <v>475</v>
      </c>
      <c r="AM1043" s="3" t="s">
        <v>475</v>
      </c>
    </row>
    <row r="1044" spans="1:39" x14ac:dyDescent="0.25">
      <c r="A1044" s="3">
        <v>20231231</v>
      </c>
      <c r="B1044" s="3" t="s">
        <v>2756</v>
      </c>
      <c r="C1044" s="3" t="s">
        <v>2757</v>
      </c>
      <c r="D1044" s="149">
        <v>1592198.24</v>
      </c>
      <c r="E1044" s="3" t="s">
        <v>23</v>
      </c>
      <c r="F1044" s="3" t="s">
        <v>500</v>
      </c>
      <c r="G1044" s="3" t="s">
        <v>504</v>
      </c>
      <c r="H1044" s="3">
        <v>1</v>
      </c>
      <c r="I1044" s="3" t="s">
        <v>500</v>
      </c>
      <c r="J1044" s="3" t="s">
        <v>506</v>
      </c>
      <c r="K1044" s="3" t="s">
        <v>24</v>
      </c>
      <c r="L1044" s="149" t="s">
        <v>23</v>
      </c>
      <c r="M1044" s="3" t="s">
        <v>475</v>
      </c>
      <c r="N1044" s="149" t="s">
        <v>475</v>
      </c>
      <c r="O1044" s="149" t="s">
        <v>475</v>
      </c>
      <c r="Q1044" s="3" t="s">
        <v>475</v>
      </c>
      <c r="V1044" s="149" t="s">
        <v>475</v>
      </c>
      <c r="W1044" s="149" t="s">
        <v>475</v>
      </c>
      <c r="X1044" s="149" t="s">
        <v>475</v>
      </c>
      <c r="Y1044" s="149" t="s">
        <v>475</v>
      </c>
      <c r="AB1044" s="152">
        <v>0</v>
      </c>
      <c r="AC1044" s="152">
        <v>0</v>
      </c>
      <c r="AD1044" s="152">
        <v>0</v>
      </c>
      <c r="AE1044" s="152">
        <v>0</v>
      </c>
      <c r="AF1044" s="152">
        <v>0</v>
      </c>
      <c r="AK1044" s="3" t="s">
        <v>22</v>
      </c>
      <c r="AL1044" s="3" t="s">
        <v>1037</v>
      </c>
      <c r="AM1044" s="3" t="s">
        <v>475</v>
      </c>
    </row>
    <row r="1045" spans="1:39" x14ac:dyDescent="0.25">
      <c r="A1045" s="3">
        <v>20231231</v>
      </c>
      <c r="B1045" s="3" t="s">
        <v>2758</v>
      </c>
      <c r="C1045" s="3" t="s">
        <v>2759</v>
      </c>
      <c r="D1045" s="149">
        <v>566163.03</v>
      </c>
      <c r="E1045" s="3" t="s">
        <v>23</v>
      </c>
      <c r="F1045" s="3" t="s">
        <v>500</v>
      </c>
      <c r="G1045" s="3" t="s">
        <v>790</v>
      </c>
      <c r="H1045" s="3">
        <v>1</v>
      </c>
      <c r="I1045" s="3" t="s">
        <v>500</v>
      </c>
      <c r="J1045" s="3">
        <v>0</v>
      </c>
      <c r="K1045" s="3" t="s">
        <v>24</v>
      </c>
      <c r="L1045" s="149" t="s">
        <v>23</v>
      </c>
      <c r="M1045" s="3" t="s">
        <v>475</v>
      </c>
      <c r="N1045" s="149" t="s">
        <v>475</v>
      </c>
      <c r="O1045" s="149" t="s">
        <v>475</v>
      </c>
      <c r="Q1045" s="3" t="s">
        <v>475</v>
      </c>
      <c r="V1045" s="149" t="s">
        <v>475</v>
      </c>
      <c r="W1045" s="149" t="s">
        <v>475</v>
      </c>
      <c r="X1045" s="149" t="s">
        <v>475</v>
      </c>
      <c r="Y1045" s="149" t="s">
        <v>475</v>
      </c>
      <c r="AB1045" s="152">
        <v>0</v>
      </c>
      <c r="AC1045" s="152">
        <v>0</v>
      </c>
      <c r="AD1045" s="152">
        <v>0</v>
      </c>
      <c r="AE1045" s="152">
        <v>0</v>
      </c>
      <c r="AF1045" s="152">
        <v>0</v>
      </c>
      <c r="AK1045" s="3" t="s">
        <v>475</v>
      </c>
      <c r="AL1045" s="3" t="s">
        <v>475</v>
      </c>
      <c r="AM1045" s="3" t="s">
        <v>475</v>
      </c>
    </row>
    <row r="1046" spans="1:39" x14ac:dyDescent="0.25">
      <c r="A1046" s="3">
        <v>20231231</v>
      </c>
      <c r="B1046" s="3" t="s">
        <v>2760</v>
      </c>
      <c r="C1046" s="3" t="s">
        <v>2761</v>
      </c>
      <c r="D1046" s="149">
        <v>732437.24</v>
      </c>
      <c r="E1046" s="3" t="s">
        <v>23</v>
      </c>
      <c r="F1046" s="3" t="s">
        <v>500</v>
      </c>
      <c r="G1046" s="3" t="s">
        <v>474</v>
      </c>
      <c r="H1046" s="3">
        <v>0</v>
      </c>
      <c r="I1046" s="3" t="s">
        <v>500</v>
      </c>
      <c r="J1046" s="3">
        <v>0</v>
      </c>
      <c r="K1046" s="3" t="s">
        <v>23</v>
      </c>
      <c r="L1046" s="149" t="s">
        <v>23</v>
      </c>
      <c r="M1046" s="3" t="s">
        <v>475</v>
      </c>
      <c r="N1046" s="149" t="s">
        <v>475</v>
      </c>
      <c r="O1046" s="149" t="s">
        <v>475</v>
      </c>
      <c r="Q1046" s="3" t="s">
        <v>475</v>
      </c>
      <c r="V1046" s="149" t="s">
        <v>475</v>
      </c>
      <c r="W1046" s="149" t="s">
        <v>475</v>
      </c>
      <c r="X1046" s="149" t="s">
        <v>475</v>
      </c>
      <c r="Y1046" s="149" t="s">
        <v>475</v>
      </c>
      <c r="AB1046" s="152">
        <v>0</v>
      </c>
      <c r="AC1046" s="152">
        <v>0</v>
      </c>
      <c r="AD1046" s="152">
        <v>0</v>
      </c>
      <c r="AE1046" s="152">
        <v>0</v>
      </c>
      <c r="AF1046" s="152">
        <v>0</v>
      </c>
      <c r="AK1046" s="3" t="s">
        <v>475</v>
      </c>
      <c r="AL1046" s="3" t="s">
        <v>475</v>
      </c>
      <c r="AM1046" s="3" t="s">
        <v>475</v>
      </c>
    </row>
    <row r="1047" spans="1:39" x14ac:dyDescent="0.25">
      <c r="A1047" s="3">
        <v>20231231</v>
      </c>
      <c r="B1047" s="3" t="s">
        <v>2762</v>
      </c>
      <c r="C1047" s="3" t="s">
        <v>2763</v>
      </c>
      <c r="D1047" s="149">
        <v>435.4</v>
      </c>
      <c r="E1047" s="3" t="s">
        <v>24</v>
      </c>
      <c r="F1047" s="3" t="s">
        <v>473</v>
      </c>
      <c r="G1047" s="3" t="s">
        <v>474</v>
      </c>
      <c r="H1047" s="3">
        <v>0</v>
      </c>
      <c r="I1047" s="3" t="s">
        <v>473</v>
      </c>
      <c r="J1047" s="3" t="s">
        <v>473</v>
      </c>
      <c r="K1047" s="3" t="s">
        <v>23</v>
      </c>
      <c r="L1047" s="149" t="s">
        <v>23</v>
      </c>
      <c r="M1047" s="3" t="s">
        <v>475</v>
      </c>
      <c r="N1047" s="149" t="s">
        <v>475</v>
      </c>
      <c r="O1047" s="149" t="s">
        <v>475</v>
      </c>
      <c r="Q1047" s="3" t="s">
        <v>475</v>
      </c>
      <c r="V1047" s="149" t="s">
        <v>475</v>
      </c>
      <c r="W1047" s="149" t="s">
        <v>475</v>
      </c>
      <c r="X1047" s="149" t="s">
        <v>475</v>
      </c>
      <c r="Y1047" s="149" t="s">
        <v>475</v>
      </c>
      <c r="AB1047" s="152">
        <v>0</v>
      </c>
      <c r="AC1047" s="152">
        <v>0</v>
      </c>
      <c r="AD1047" s="152">
        <v>0</v>
      </c>
      <c r="AE1047" s="152">
        <v>0</v>
      </c>
      <c r="AF1047" s="152">
        <v>0</v>
      </c>
      <c r="AK1047" s="3" t="s">
        <v>475</v>
      </c>
      <c r="AL1047" s="3" t="s">
        <v>475</v>
      </c>
      <c r="AM1047" s="3" t="s">
        <v>475</v>
      </c>
    </row>
    <row r="1048" spans="1:39" x14ac:dyDescent="0.25">
      <c r="A1048" s="3">
        <v>20231231</v>
      </c>
      <c r="B1048" s="3" t="s">
        <v>2764</v>
      </c>
      <c r="C1048" s="3" t="s">
        <v>2765</v>
      </c>
      <c r="D1048" s="149">
        <v>430171.71</v>
      </c>
      <c r="E1048" s="3" t="s">
        <v>23</v>
      </c>
      <c r="F1048" s="3" t="s">
        <v>500</v>
      </c>
      <c r="G1048" s="3" t="s">
        <v>790</v>
      </c>
      <c r="H1048" s="3">
        <v>1</v>
      </c>
      <c r="I1048" s="3" t="s">
        <v>500</v>
      </c>
      <c r="J1048" s="3">
        <v>0</v>
      </c>
      <c r="K1048" s="3" t="s">
        <v>24</v>
      </c>
      <c r="L1048" s="149" t="s">
        <v>23</v>
      </c>
      <c r="M1048" s="3" t="s">
        <v>475</v>
      </c>
      <c r="N1048" s="149" t="s">
        <v>475</v>
      </c>
      <c r="O1048" s="149" t="s">
        <v>475</v>
      </c>
      <c r="Q1048" s="3" t="s">
        <v>475</v>
      </c>
      <c r="V1048" s="149" t="s">
        <v>475</v>
      </c>
      <c r="W1048" s="149" t="s">
        <v>475</v>
      </c>
      <c r="X1048" s="149" t="s">
        <v>475</v>
      </c>
      <c r="Y1048" s="149" t="s">
        <v>475</v>
      </c>
      <c r="AB1048" s="152">
        <v>0</v>
      </c>
      <c r="AC1048" s="152">
        <v>0</v>
      </c>
      <c r="AD1048" s="152">
        <v>0</v>
      </c>
      <c r="AE1048" s="152">
        <v>0</v>
      </c>
      <c r="AF1048" s="152">
        <v>0</v>
      </c>
      <c r="AK1048" s="3" t="s">
        <v>475</v>
      </c>
      <c r="AL1048" s="3" t="s">
        <v>475</v>
      </c>
      <c r="AM1048" s="3" t="s">
        <v>475</v>
      </c>
    </row>
    <row r="1049" spans="1:39" x14ac:dyDescent="0.25">
      <c r="A1049" s="3">
        <v>20231231</v>
      </c>
      <c r="B1049" s="3" t="s">
        <v>2766</v>
      </c>
      <c r="C1049" s="3" t="s">
        <v>2767</v>
      </c>
      <c r="D1049" s="149">
        <v>551647.42000000004</v>
      </c>
      <c r="E1049" s="3" t="s">
        <v>23</v>
      </c>
      <c r="F1049" s="3" t="s">
        <v>500</v>
      </c>
      <c r="G1049" s="3" t="s">
        <v>504</v>
      </c>
      <c r="H1049" s="3">
        <v>1</v>
      </c>
      <c r="I1049" s="3" t="s">
        <v>500</v>
      </c>
      <c r="J1049" s="3">
        <v>0</v>
      </c>
      <c r="K1049" s="3" t="s">
        <v>24</v>
      </c>
      <c r="L1049" s="149" t="s">
        <v>23</v>
      </c>
      <c r="M1049" s="3" t="s">
        <v>475</v>
      </c>
      <c r="N1049" s="149" t="s">
        <v>475</v>
      </c>
      <c r="O1049" s="149" t="s">
        <v>475</v>
      </c>
      <c r="Q1049" s="3" t="s">
        <v>475</v>
      </c>
      <c r="V1049" s="149" t="s">
        <v>475</v>
      </c>
      <c r="W1049" s="149" t="s">
        <v>475</v>
      </c>
      <c r="X1049" s="149" t="s">
        <v>475</v>
      </c>
      <c r="Y1049" s="149" t="s">
        <v>475</v>
      </c>
      <c r="AB1049" s="152">
        <v>0</v>
      </c>
      <c r="AC1049" s="152">
        <v>0</v>
      </c>
      <c r="AD1049" s="152">
        <v>0</v>
      </c>
      <c r="AE1049" s="152">
        <v>0</v>
      </c>
      <c r="AF1049" s="152">
        <v>0</v>
      </c>
      <c r="AK1049" s="3" t="s">
        <v>475</v>
      </c>
      <c r="AL1049" s="3" t="s">
        <v>475</v>
      </c>
      <c r="AM1049" s="3" t="s">
        <v>475</v>
      </c>
    </row>
    <row r="1050" spans="1:39" x14ac:dyDescent="0.25">
      <c r="A1050" s="3">
        <v>20231231</v>
      </c>
      <c r="B1050" s="3" t="s">
        <v>2768</v>
      </c>
      <c r="C1050" s="3" t="s">
        <v>2769</v>
      </c>
      <c r="D1050" s="149">
        <v>93095.23</v>
      </c>
      <c r="E1050" s="3" t="s">
        <v>23</v>
      </c>
      <c r="F1050" s="3" t="s">
        <v>500</v>
      </c>
      <c r="G1050" s="3" t="s">
        <v>567</v>
      </c>
      <c r="H1050" s="3">
        <v>0</v>
      </c>
      <c r="I1050" s="3" t="s">
        <v>500</v>
      </c>
      <c r="J1050" s="3">
        <v>0</v>
      </c>
      <c r="K1050" s="3" t="s">
        <v>23</v>
      </c>
      <c r="L1050" s="149" t="s">
        <v>23</v>
      </c>
      <c r="M1050" s="3" t="s">
        <v>475</v>
      </c>
      <c r="N1050" s="149" t="s">
        <v>475</v>
      </c>
      <c r="O1050" s="149" t="s">
        <v>475</v>
      </c>
      <c r="Q1050" s="3" t="s">
        <v>475</v>
      </c>
      <c r="V1050" s="149" t="s">
        <v>475</v>
      </c>
      <c r="W1050" s="149" t="s">
        <v>475</v>
      </c>
      <c r="X1050" s="149" t="s">
        <v>475</v>
      </c>
      <c r="Y1050" s="149" t="s">
        <v>475</v>
      </c>
      <c r="AB1050" s="152">
        <v>0</v>
      </c>
      <c r="AC1050" s="152">
        <v>0</v>
      </c>
      <c r="AD1050" s="152">
        <v>0</v>
      </c>
      <c r="AE1050" s="152">
        <v>0</v>
      </c>
      <c r="AF1050" s="152">
        <v>0</v>
      </c>
      <c r="AK1050" s="3" t="s">
        <v>475</v>
      </c>
      <c r="AL1050" s="3" t="s">
        <v>475</v>
      </c>
      <c r="AM1050" s="3" t="s">
        <v>475</v>
      </c>
    </row>
    <row r="1051" spans="1:39" x14ac:dyDescent="0.25">
      <c r="A1051" s="3">
        <v>20231231</v>
      </c>
      <c r="B1051" s="3" t="s">
        <v>2770</v>
      </c>
      <c r="C1051" s="3" t="s">
        <v>2771</v>
      </c>
      <c r="D1051" s="149">
        <v>92779.28</v>
      </c>
      <c r="E1051" s="3" t="s">
        <v>23</v>
      </c>
      <c r="F1051" s="3" t="s">
        <v>500</v>
      </c>
      <c r="G1051" s="3" t="s">
        <v>474</v>
      </c>
      <c r="H1051" s="3">
        <v>0</v>
      </c>
      <c r="I1051" s="3" t="s">
        <v>500</v>
      </c>
      <c r="J1051" s="3" t="s">
        <v>483</v>
      </c>
      <c r="K1051" s="3" t="s">
        <v>23</v>
      </c>
      <c r="L1051" s="149" t="s">
        <v>23</v>
      </c>
      <c r="M1051" s="3" t="s">
        <v>475</v>
      </c>
      <c r="N1051" s="149" t="s">
        <v>475</v>
      </c>
      <c r="O1051" s="149" t="s">
        <v>475</v>
      </c>
      <c r="Q1051" s="3" t="s">
        <v>475</v>
      </c>
      <c r="V1051" s="149" t="s">
        <v>475</v>
      </c>
      <c r="W1051" s="149" t="s">
        <v>475</v>
      </c>
      <c r="X1051" s="149" t="s">
        <v>475</v>
      </c>
      <c r="Y1051" s="149" t="s">
        <v>475</v>
      </c>
      <c r="AB1051" s="152">
        <v>0</v>
      </c>
      <c r="AC1051" s="152">
        <v>0</v>
      </c>
      <c r="AD1051" s="152">
        <v>0</v>
      </c>
      <c r="AE1051" s="152">
        <v>0</v>
      </c>
      <c r="AF1051" s="152">
        <v>0</v>
      </c>
      <c r="AK1051" s="3" t="s">
        <v>25</v>
      </c>
      <c r="AL1051" s="3">
        <v>0</v>
      </c>
      <c r="AM1051" s="3" t="s">
        <v>475</v>
      </c>
    </row>
    <row r="1052" spans="1:39" x14ac:dyDescent="0.25">
      <c r="A1052" s="3">
        <v>20231231</v>
      </c>
      <c r="B1052" s="3" t="s">
        <v>2772</v>
      </c>
      <c r="C1052" s="3" t="s">
        <v>2773</v>
      </c>
      <c r="D1052" s="149">
        <v>201297.34</v>
      </c>
      <c r="E1052" s="3" t="s">
        <v>23</v>
      </c>
      <c r="F1052" s="3" t="s">
        <v>500</v>
      </c>
      <c r="G1052" s="3" t="s">
        <v>567</v>
      </c>
      <c r="H1052" s="3">
        <v>0</v>
      </c>
      <c r="I1052" s="3" t="s">
        <v>500</v>
      </c>
      <c r="J1052" s="3">
        <v>0</v>
      </c>
      <c r="K1052" s="3" t="s">
        <v>23</v>
      </c>
      <c r="L1052" s="149" t="s">
        <v>23</v>
      </c>
      <c r="M1052" s="3" t="s">
        <v>475</v>
      </c>
      <c r="N1052" s="149" t="s">
        <v>475</v>
      </c>
      <c r="O1052" s="149" t="s">
        <v>475</v>
      </c>
      <c r="Q1052" s="3" t="s">
        <v>475</v>
      </c>
      <c r="V1052" s="149" t="s">
        <v>475</v>
      </c>
      <c r="W1052" s="149" t="s">
        <v>475</v>
      </c>
      <c r="X1052" s="149" t="s">
        <v>475</v>
      </c>
      <c r="Y1052" s="149" t="s">
        <v>475</v>
      </c>
      <c r="AB1052" s="152">
        <v>0</v>
      </c>
      <c r="AC1052" s="152">
        <v>0</v>
      </c>
      <c r="AD1052" s="152">
        <v>0</v>
      </c>
      <c r="AE1052" s="152">
        <v>0</v>
      </c>
      <c r="AF1052" s="152">
        <v>0</v>
      </c>
      <c r="AK1052" s="3" t="s">
        <v>475</v>
      </c>
      <c r="AL1052" s="3" t="s">
        <v>475</v>
      </c>
      <c r="AM1052" s="3" t="s">
        <v>475</v>
      </c>
    </row>
    <row r="1053" spans="1:39" x14ac:dyDescent="0.25">
      <c r="A1053" s="3">
        <v>20231231</v>
      </c>
      <c r="B1053" s="3" t="s">
        <v>2774</v>
      </c>
      <c r="C1053" s="3" t="s">
        <v>2775</v>
      </c>
      <c r="D1053" s="149">
        <v>64695.58</v>
      </c>
      <c r="E1053" s="3" t="s">
        <v>24</v>
      </c>
      <c r="F1053" s="3" t="s">
        <v>473</v>
      </c>
      <c r="G1053" s="3" t="s">
        <v>474</v>
      </c>
      <c r="H1053" s="3">
        <v>0</v>
      </c>
      <c r="I1053" s="3" t="s">
        <v>473</v>
      </c>
      <c r="J1053" s="3" t="s">
        <v>473</v>
      </c>
      <c r="K1053" s="3" t="s">
        <v>23</v>
      </c>
      <c r="L1053" s="149" t="s">
        <v>23</v>
      </c>
      <c r="M1053" s="3" t="s">
        <v>475</v>
      </c>
      <c r="N1053" s="149" t="s">
        <v>475</v>
      </c>
      <c r="O1053" s="149" t="s">
        <v>475</v>
      </c>
      <c r="Q1053" s="3" t="s">
        <v>475</v>
      </c>
      <c r="V1053" s="149" t="s">
        <v>475</v>
      </c>
      <c r="W1053" s="149" t="s">
        <v>475</v>
      </c>
      <c r="X1053" s="149" t="s">
        <v>475</v>
      </c>
      <c r="Y1053" s="149" t="s">
        <v>475</v>
      </c>
      <c r="AB1053" s="152">
        <v>0</v>
      </c>
      <c r="AC1053" s="152">
        <v>0</v>
      </c>
      <c r="AD1053" s="152">
        <v>0</v>
      </c>
      <c r="AE1053" s="152">
        <v>0</v>
      </c>
      <c r="AF1053" s="152">
        <v>0</v>
      </c>
      <c r="AK1053" s="3" t="s">
        <v>475</v>
      </c>
      <c r="AL1053" s="3" t="s">
        <v>475</v>
      </c>
      <c r="AM1053" s="3" t="s">
        <v>475</v>
      </c>
    </row>
    <row r="1054" spans="1:39" x14ac:dyDescent="0.25">
      <c r="A1054" s="3">
        <v>20231231</v>
      </c>
      <c r="B1054" s="3" t="s">
        <v>2776</v>
      </c>
      <c r="C1054" s="3" t="s">
        <v>2777</v>
      </c>
      <c r="D1054" s="149">
        <v>29329.1</v>
      </c>
      <c r="E1054" s="3" t="s">
        <v>23</v>
      </c>
      <c r="F1054" s="3" t="s">
        <v>500</v>
      </c>
      <c r="G1054" s="3" t="s">
        <v>474</v>
      </c>
      <c r="H1054" s="3">
        <v>0</v>
      </c>
      <c r="I1054" s="3" t="s">
        <v>500</v>
      </c>
      <c r="J1054" s="3">
        <v>0</v>
      </c>
      <c r="K1054" s="3" t="s">
        <v>23</v>
      </c>
      <c r="L1054" s="149" t="s">
        <v>23</v>
      </c>
      <c r="M1054" s="3" t="s">
        <v>475</v>
      </c>
      <c r="N1054" s="149" t="s">
        <v>475</v>
      </c>
      <c r="O1054" s="149" t="s">
        <v>475</v>
      </c>
      <c r="Q1054" s="3" t="s">
        <v>475</v>
      </c>
      <c r="V1054" s="149" t="s">
        <v>475</v>
      </c>
      <c r="W1054" s="149" t="s">
        <v>475</v>
      </c>
      <c r="X1054" s="149" t="s">
        <v>475</v>
      </c>
      <c r="Y1054" s="149" t="s">
        <v>475</v>
      </c>
      <c r="AB1054" s="152">
        <v>0</v>
      </c>
      <c r="AC1054" s="152">
        <v>0</v>
      </c>
      <c r="AD1054" s="152">
        <v>0</v>
      </c>
      <c r="AE1054" s="152">
        <v>0</v>
      </c>
      <c r="AF1054" s="152">
        <v>0</v>
      </c>
      <c r="AK1054" s="3" t="s">
        <v>475</v>
      </c>
      <c r="AL1054" s="3" t="s">
        <v>475</v>
      </c>
      <c r="AM1054" s="3" t="s">
        <v>475</v>
      </c>
    </row>
    <row r="1055" spans="1:39" x14ac:dyDescent="0.25">
      <c r="A1055" s="3">
        <v>20231231</v>
      </c>
      <c r="B1055" s="3" t="s">
        <v>2778</v>
      </c>
      <c r="C1055" s="3" t="s">
        <v>2779</v>
      </c>
      <c r="D1055" s="149">
        <v>696334.24</v>
      </c>
      <c r="E1055" s="3" t="s">
        <v>24</v>
      </c>
      <c r="F1055" s="3" t="s">
        <v>473</v>
      </c>
      <c r="G1055" s="3" t="s">
        <v>474</v>
      </c>
      <c r="H1055" s="3">
        <v>0</v>
      </c>
      <c r="I1055" s="3" t="s">
        <v>473</v>
      </c>
      <c r="J1055" s="3" t="s">
        <v>473</v>
      </c>
      <c r="K1055" s="3" t="s">
        <v>23</v>
      </c>
      <c r="L1055" s="149" t="s">
        <v>23</v>
      </c>
      <c r="M1055" s="3" t="s">
        <v>475</v>
      </c>
      <c r="N1055" s="149" t="s">
        <v>475</v>
      </c>
      <c r="O1055" s="149" t="s">
        <v>475</v>
      </c>
      <c r="Q1055" s="3" t="s">
        <v>475</v>
      </c>
      <c r="V1055" s="149" t="s">
        <v>475</v>
      </c>
      <c r="W1055" s="149" t="s">
        <v>475</v>
      </c>
      <c r="X1055" s="149" t="s">
        <v>475</v>
      </c>
      <c r="Y1055" s="149" t="s">
        <v>475</v>
      </c>
      <c r="AB1055" s="152">
        <v>0</v>
      </c>
      <c r="AC1055" s="152">
        <v>0</v>
      </c>
      <c r="AD1055" s="152">
        <v>0</v>
      </c>
      <c r="AE1055" s="152">
        <v>0</v>
      </c>
      <c r="AF1055" s="152">
        <v>0</v>
      </c>
      <c r="AK1055" s="3" t="s">
        <v>475</v>
      </c>
      <c r="AL1055" s="3" t="s">
        <v>475</v>
      </c>
      <c r="AM1055" s="3" t="s">
        <v>475</v>
      </c>
    </row>
    <row r="1056" spans="1:39" x14ac:dyDescent="0.25">
      <c r="A1056" s="3">
        <v>20231231</v>
      </c>
      <c r="B1056" s="3" t="s">
        <v>2780</v>
      </c>
      <c r="C1056" s="3" t="s">
        <v>2781</v>
      </c>
      <c r="D1056" s="149">
        <v>1243408.8600000001</v>
      </c>
      <c r="E1056" s="3" t="s">
        <v>23</v>
      </c>
      <c r="F1056" s="3" t="s">
        <v>500</v>
      </c>
      <c r="G1056" s="3" t="s">
        <v>592</v>
      </c>
      <c r="H1056" s="3">
        <v>0</v>
      </c>
      <c r="I1056" s="3" t="s">
        <v>500</v>
      </c>
      <c r="J1056" s="3">
        <v>0</v>
      </c>
      <c r="K1056" s="3" t="s">
        <v>23</v>
      </c>
      <c r="L1056" s="149" t="s">
        <v>23</v>
      </c>
      <c r="M1056" s="3" t="s">
        <v>475</v>
      </c>
      <c r="N1056" s="149" t="s">
        <v>475</v>
      </c>
      <c r="O1056" s="149" t="s">
        <v>475</v>
      </c>
      <c r="Q1056" s="3" t="s">
        <v>475</v>
      </c>
      <c r="V1056" s="149" t="s">
        <v>475</v>
      </c>
      <c r="W1056" s="149" t="s">
        <v>475</v>
      </c>
      <c r="X1056" s="149" t="s">
        <v>475</v>
      </c>
      <c r="Y1056" s="149" t="s">
        <v>475</v>
      </c>
      <c r="AB1056" s="152">
        <v>0</v>
      </c>
      <c r="AC1056" s="152">
        <v>0</v>
      </c>
      <c r="AD1056" s="152">
        <v>0</v>
      </c>
      <c r="AE1056" s="152">
        <v>0</v>
      </c>
      <c r="AF1056" s="152">
        <v>0</v>
      </c>
      <c r="AK1056" s="3" t="s">
        <v>475</v>
      </c>
      <c r="AL1056" s="3" t="s">
        <v>475</v>
      </c>
      <c r="AM1056" s="3" t="s">
        <v>475</v>
      </c>
    </row>
    <row r="1057" spans="1:40" x14ac:dyDescent="0.25">
      <c r="A1057" s="3">
        <v>20231231</v>
      </c>
      <c r="B1057" s="3" t="s">
        <v>2782</v>
      </c>
      <c r="C1057" s="3" t="s">
        <v>2783</v>
      </c>
      <c r="D1057" s="149">
        <v>653081.47</v>
      </c>
      <c r="E1057" s="3" t="s">
        <v>23</v>
      </c>
      <c r="F1057" s="3" t="s">
        <v>500</v>
      </c>
      <c r="G1057" s="3" t="s">
        <v>474</v>
      </c>
      <c r="H1057" s="3">
        <v>0</v>
      </c>
      <c r="I1057" s="3" t="s">
        <v>500</v>
      </c>
      <c r="J1057" s="3">
        <v>0</v>
      </c>
      <c r="K1057" s="3" t="s">
        <v>23</v>
      </c>
      <c r="L1057" s="149" t="s">
        <v>23</v>
      </c>
      <c r="M1057" s="3" t="s">
        <v>475</v>
      </c>
      <c r="N1057" s="149" t="s">
        <v>475</v>
      </c>
      <c r="O1057" s="149" t="s">
        <v>475</v>
      </c>
      <c r="Q1057" s="3" t="s">
        <v>475</v>
      </c>
      <c r="V1057" s="149" t="s">
        <v>475</v>
      </c>
      <c r="W1057" s="149" t="s">
        <v>475</v>
      </c>
      <c r="X1057" s="149" t="s">
        <v>475</v>
      </c>
      <c r="Y1057" s="149" t="s">
        <v>475</v>
      </c>
      <c r="AB1057" s="152">
        <v>0</v>
      </c>
      <c r="AC1057" s="152">
        <v>0</v>
      </c>
      <c r="AD1057" s="152">
        <v>0</v>
      </c>
      <c r="AE1057" s="152">
        <v>0</v>
      </c>
      <c r="AF1057" s="152">
        <v>0</v>
      </c>
      <c r="AK1057" s="3" t="s">
        <v>475</v>
      </c>
      <c r="AL1057" s="3" t="s">
        <v>475</v>
      </c>
      <c r="AM1057" s="3" t="s">
        <v>475</v>
      </c>
    </row>
    <row r="1058" spans="1:40" x14ac:dyDescent="0.25">
      <c r="A1058" s="3">
        <v>20231231</v>
      </c>
      <c r="B1058" s="3" t="s">
        <v>2784</v>
      </c>
      <c r="C1058" s="3" t="s">
        <v>2785</v>
      </c>
      <c r="D1058" s="149">
        <v>586839.13</v>
      </c>
      <c r="E1058" s="3" t="s">
        <v>23</v>
      </c>
      <c r="F1058" s="3" t="s">
        <v>500</v>
      </c>
      <c r="G1058" s="3" t="s">
        <v>474</v>
      </c>
      <c r="H1058" s="3">
        <v>0</v>
      </c>
      <c r="I1058" s="3" t="s">
        <v>500</v>
      </c>
      <c r="J1058" s="3">
        <v>0</v>
      </c>
      <c r="K1058" s="3" t="s">
        <v>23</v>
      </c>
      <c r="L1058" s="149" t="s">
        <v>23</v>
      </c>
      <c r="M1058" s="3" t="s">
        <v>475</v>
      </c>
      <c r="N1058" s="149" t="s">
        <v>475</v>
      </c>
      <c r="O1058" s="149" t="s">
        <v>475</v>
      </c>
      <c r="Q1058" s="3" t="s">
        <v>475</v>
      </c>
      <c r="V1058" s="149" t="s">
        <v>475</v>
      </c>
      <c r="W1058" s="149" t="s">
        <v>475</v>
      </c>
      <c r="X1058" s="149" t="s">
        <v>475</v>
      </c>
      <c r="Y1058" s="149" t="s">
        <v>475</v>
      </c>
      <c r="AB1058" s="152">
        <v>0</v>
      </c>
      <c r="AC1058" s="152">
        <v>0</v>
      </c>
      <c r="AD1058" s="152">
        <v>0</v>
      </c>
      <c r="AE1058" s="152">
        <v>0</v>
      </c>
      <c r="AF1058" s="152">
        <v>0</v>
      </c>
      <c r="AK1058" s="3" t="s">
        <v>475</v>
      </c>
      <c r="AL1058" s="3" t="s">
        <v>475</v>
      </c>
      <c r="AM1058" s="3" t="s">
        <v>475</v>
      </c>
    </row>
    <row r="1059" spans="1:40" x14ac:dyDescent="0.25">
      <c r="A1059" s="3">
        <v>20231231</v>
      </c>
      <c r="B1059" s="3" t="s">
        <v>2786</v>
      </c>
      <c r="C1059" s="3" t="s">
        <v>2787</v>
      </c>
      <c r="D1059" s="149">
        <v>55400</v>
      </c>
      <c r="E1059" s="3" t="s">
        <v>23</v>
      </c>
      <c r="F1059" s="3" t="s">
        <v>500</v>
      </c>
      <c r="G1059" s="3" t="s">
        <v>474</v>
      </c>
      <c r="H1059" s="3">
        <v>0</v>
      </c>
      <c r="I1059" s="3" t="s">
        <v>500</v>
      </c>
      <c r="J1059" s="3">
        <v>0</v>
      </c>
      <c r="K1059" s="3" t="s">
        <v>23</v>
      </c>
      <c r="L1059" s="149" t="s">
        <v>23</v>
      </c>
      <c r="M1059" s="3" t="s">
        <v>475</v>
      </c>
      <c r="N1059" s="149" t="s">
        <v>475</v>
      </c>
      <c r="O1059" s="149" t="s">
        <v>475</v>
      </c>
      <c r="Q1059" s="3" t="s">
        <v>475</v>
      </c>
      <c r="V1059" s="149" t="s">
        <v>475</v>
      </c>
      <c r="W1059" s="149" t="s">
        <v>475</v>
      </c>
      <c r="X1059" s="149" t="s">
        <v>475</v>
      </c>
      <c r="Y1059" s="149" t="s">
        <v>475</v>
      </c>
      <c r="AB1059" s="152">
        <v>0</v>
      </c>
      <c r="AC1059" s="152">
        <v>0</v>
      </c>
      <c r="AD1059" s="152">
        <v>0</v>
      </c>
      <c r="AE1059" s="152">
        <v>0</v>
      </c>
      <c r="AF1059" s="152">
        <v>0</v>
      </c>
      <c r="AK1059" s="3" t="s">
        <v>475</v>
      </c>
      <c r="AL1059" s="3" t="s">
        <v>1087</v>
      </c>
      <c r="AM1059" s="3" t="s">
        <v>475</v>
      </c>
    </row>
    <row r="1060" spans="1:40" x14ac:dyDescent="0.25">
      <c r="A1060" s="3">
        <v>20231231</v>
      </c>
      <c r="B1060" s="3" t="s">
        <v>2788</v>
      </c>
      <c r="C1060" s="3" t="s">
        <v>2789</v>
      </c>
      <c r="D1060" s="149">
        <v>7020</v>
      </c>
      <c r="E1060" s="3" t="s">
        <v>23</v>
      </c>
      <c r="F1060" s="3" t="s">
        <v>500</v>
      </c>
      <c r="G1060" s="3" t="s">
        <v>474</v>
      </c>
      <c r="H1060" s="3">
        <v>0</v>
      </c>
      <c r="I1060" s="3" t="s">
        <v>500</v>
      </c>
      <c r="J1060" s="3">
        <v>0</v>
      </c>
      <c r="K1060" s="3" t="s">
        <v>23</v>
      </c>
      <c r="L1060" s="149" t="s">
        <v>23</v>
      </c>
      <c r="M1060" s="3" t="s">
        <v>475</v>
      </c>
      <c r="N1060" s="149" t="s">
        <v>475</v>
      </c>
      <c r="O1060" s="149" t="s">
        <v>475</v>
      </c>
      <c r="Q1060" s="3" t="s">
        <v>475</v>
      </c>
      <c r="V1060" s="149" t="s">
        <v>475</v>
      </c>
      <c r="W1060" s="149" t="s">
        <v>475</v>
      </c>
      <c r="X1060" s="149" t="s">
        <v>475</v>
      </c>
      <c r="Y1060" s="149" t="s">
        <v>475</v>
      </c>
      <c r="AB1060" s="152">
        <v>0</v>
      </c>
      <c r="AC1060" s="152">
        <v>0</v>
      </c>
      <c r="AD1060" s="152">
        <v>0</v>
      </c>
      <c r="AE1060" s="152">
        <v>0</v>
      </c>
      <c r="AF1060" s="152">
        <v>0</v>
      </c>
      <c r="AK1060" s="3" t="s">
        <v>475</v>
      </c>
      <c r="AL1060" s="3" t="s">
        <v>475</v>
      </c>
      <c r="AM1060" s="3" t="s">
        <v>475</v>
      </c>
    </row>
    <row r="1061" spans="1:40" x14ac:dyDescent="0.25">
      <c r="A1061" s="3">
        <v>20231231</v>
      </c>
      <c r="B1061" s="3" t="s">
        <v>2790</v>
      </c>
      <c r="C1061" s="3" t="s">
        <v>2791</v>
      </c>
      <c r="D1061" s="149">
        <v>243922.53</v>
      </c>
      <c r="E1061" s="3" t="s">
        <v>24</v>
      </c>
      <c r="F1061" s="3" t="s">
        <v>473</v>
      </c>
      <c r="G1061" s="3" t="s">
        <v>474</v>
      </c>
      <c r="H1061" s="3">
        <v>0</v>
      </c>
      <c r="I1061" s="3" t="s">
        <v>473</v>
      </c>
      <c r="J1061" s="3" t="s">
        <v>473</v>
      </c>
      <c r="K1061" s="3" t="s">
        <v>23</v>
      </c>
      <c r="L1061" s="149" t="s">
        <v>23</v>
      </c>
      <c r="M1061" s="3" t="s">
        <v>475</v>
      </c>
      <c r="N1061" s="149" t="s">
        <v>475</v>
      </c>
      <c r="O1061" s="149" t="s">
        <v>475</v>
      </c>
      <c r="Q1061" s="3" t="s">
        <v>475</v>
      </c>
      <c r="V1061" s="149" t="s">
        <v>475</v>
      </c>
      <c r="W1061" s="149" t="s">
        <v>475</v>
      </c>
      <c r="X1061" s="149" t="s">
        <v>475</v>
      </c>
      <c r="Y1061" s="149" t="s">
        <v>475</v>
      </c>
      <c r="AB1061" s="152">
        <v>0</v>
      </c>
      <c r="AC1061" s="152">
        <v>0</v>
      </c>
      <c r="AD1061" s="152">
        <v>0</v>
      </c>
      <c r="AE1061" s="152">
        <v>0</v>
      </c>
      <c r="AF1061" s="152">
        <v>0</v>
      </c>
      <c r="AK1061" s="3" t="s">
        <v>475</v>
      </c>
      <c r="AL1061" s="3" t="s">
        <v>475</v>
      </c>
      <c r="AM1061" s="3" t="s">
        <v>475</v>
      </c>
    </row>
    <row r="1062" spans="1:40" x14ac:dyDescent="0.25">
      <c r="A1062" s="3">
        <v>20231231</v>
      </c>
      <c r="B1062" s="3" t="s">
        <v>2792</v>
      </c>
      <c r="C1062" s="3" t="s">
        <v>2793</v>
      </c>
      <c r="D1062" s="149">
        <v>120474.4</v>
      </c>
      <c r="E1062" s="3" t="s">
        <v>24</v>
      </c>
      <c r="F1062" s="3" t="s">
        <v>473</v>
      </c>
      <c r="G1062" s="3" t="s">
        <v>474</v>
      </c>
      <c r="H1062" s="3">
        <v>0</v>
      </c>
      <c r="I1062" s="3" t="s">
        <v>473</v>
      </c>
      <c r="J1062" s="3" t="s">
        <v>473</v>
      </c>
      <c r="K1062" s="3" t="s">
        <v>23</v>
      </c>
      <c r="L1062" s="149" t="s">
        <v>23</v>
      </c>
      <c r="M1062" s="3" t="s">
        <v>475</v>
      </c>
      <c r="N1062" s="149" t="s">
        <v>475</v>
      </c>
      <c r="O1062" s="149" t="s">
        <v>475</v>
      </c>
      <c r="Q1062" s="3" t="s">
        <v>475</v>
      </c>
      <c r="V1062" s="149" t="s">
        <v>475</v>
      </c>
      <c r="W1062" s="149" t="s">
        <v>475</v>
      </c>
      <c r="X1062" s="149" t="s">
        <v>475</v>
      </c>
      <c r="Y1062" s="149" t="s">
        <v>475</v>
      </c>
      <c r="AB1062" s="152">
        <v>0</v>
      </c>
      <c r="AC1062" s="152">
        <v>0</v>
      </c>
      <c r="AD1062" s="152">
        <v>0</v>
      </c>
      <c r="AE1062" s="152">
        <v>0</v>
      </c>
      <c r="AF1062" s="152">
        <v>0</v>
      </c>
      <c r="AK1062" s="3" t="s">
        <v>475</v>
      </c>
      <c r="AL1062" s="3" t="s">
        <v>475</v>
      </c>
      <c r="AM1062" s="3" t="s">
        <v>475</v>
      </c>
    </row>
    <row r="1063" spans="1:40" x14ac:dyDescent="0.25">
      <c r="A1063" s="3">
        <v>20231231</v>
      </c>
      <c r="B1063" s="3" t="s">
        <v>2794</v>
      </c>
      <c r="C1063" s="3" t="s">
        <v>2795</v>
      </c>
      <c r="D1063" s="149">
        <v>377.82</v>
      </c>
      <c r="E1063" s="3" t="s">
        <v>24</v>
      </c>
      <c r="F1063" s="3" t="s">
        <v>473</v>
      </c>
      <c r="G1063" s="3" t="s">
        <v>474</v>
      </c>
      <c r="H1063" s="3">
        <v>0</v>
      </c>
      <c r="I1063" s="3" t="s">
        <v>473</v>
      </c>
      <c r="J1063" s="3" t="s">
        <v>473</v>
      </c>
      <c r="K1063" s="3" t="s">
        <v>23</v>
      </c>
      <c r="L1063" s="149" t="s">
        <v>23</v>
      </c>
      <c r="M1063" s="3" t="s">
        <v>475</v>
      </c>
      <c r="N1063" s="149" t="s">
        <v>475</v>
      </c>
      <c r="O1063" s="149" t="s">
        <v>475</v>
      </c>
      <c r="Q1063" s="3" t="s">
        <v>475</v>
      </c>
      <c r="V1063" s="149" t="s">
        <v>475</v>
      </c>
      <c r="W1063" s="149" t="s">
        <v>475</v>
      </c>
      <c r="X1063" s="149" t="s">
        <v>475</v>
      </c>
      <c r="Y1063" s="149" t="s">
        <v>475</v>
      </c>
      <c r="AB1063" s="152">
        <v>0</v>
      </c>
      <c r="AC1063" s="152">
        <v>0</v>
      </c>
      <c r="AD1063" s="152">
        <v>0</v>
      </c>
      <c r="AE1063" s="152">
        <v>0</v>
      </c>
      <c r="AF1063" s="152">
        <v>0</v>
      </c>
      <c r="AK1063" s="3" t="s">
        <v>475</v>
      </c>
      <c r="AL1063" s="3" t="s">
        <v>475</v>
      </c>
      <c r="AM1063" s="3" t="s">
        <v>475</v>
      </c>
    </row>
    <row r="1064" spans="1:40" x14ac:dyDescent="0.25">
      <c r="A1064" s="3">
        <v>20231231</v>
      </c>
      <c r="B1064" s="3" t="s">
        <v>2796</v>
      </c>
      <c r="C1064" s="3" t="s">
        <v>2797</v>
      </c>
      <c r="D1064" s="149">
        <v>465.31</v>
      </c>
      <c r="E1064" s="3" t="s">
        <v>24</v>
      </c>
      <c r="F1064" s="3" t="s">
        <v>473</v>
      </c>
      <c r="G1064" s="3" t="s">
        <v>474</v>
      </c>
      <c r="H1064" s="3">
        <v>0</v>
      </c>
      <c r="I1064" s="3" t="s">
        <v>473</v>
      </c>
      <c r="J1064" s="3" t="s">
        <v>473</v>
      </c>
      <c r="K1064" s="3" t="s">
        <v>23</v>
      </c>
      <c r="L1064" s="149" t="s">
        <v>23</v>
      </c>
      <c r="M1064" s="3" t="s">
        <v>475</v>
      </c>
      <c r="N1064" s="149" t="s">
        <v>475</v>
      </c>
      <c r="O1064" s="149" t="s">
        <v>475</v>
      </c>
      <c r="Q1064" s="3" t="s">
        <v>475</v>
      </c>
      <c r="V1064" s="149" t="s">
        <v>475</v>
      </c>
      <c r="W1064" s="149" t="s">
        <v>475</v>
      </c>
      <c r="X1064" s="149" t="s">
        <v>475</v>
      </c>
      <c r="Y1064" s="149" t="s">
        <v>475</v>
      </c>
      <c r="AB1064" s="152">
        <v>0</v>
      </c>
      <c r="AC1064" s="152">
        <v>0</v>
      </c>
      <c r="AD1064" s="152">
        <v>0</v>
      </c>
      <c r="AE1064" s="152">
        <v>0</v>
      </c>
      <c r="AF1064" s="152">
        <v>0</v>
      </c>
      <c r="AK1064" s="3" t="s">
        <v>475</v>
      </c>
      <c r="AL1064" s="3" t="s">
        <v>475</v>
      </c>
      <c r="AM1064" s="3" t="s">
        <v>475</v>
      </c>
    </row>
    <row r="1065" spans="1:40" x14ac:dyDescent="0.25">
      <c r="A1065" s="3">
        <v>20231231</v>
      </c>
      <c r="B1065" s="3" t="s">
        <v>2802</v>
      </c>
      <c r="C1065" s="3" t="s">
        <v>2803</v>
      </c>
      <c r="D1065" s="149">
        <v>586848.18000000005</v>
      </c>
      <c r="E1065" s="3" t="s">
        <v>23</v>
      </c>
      <c r="F1065" s="3" t="s">
        <v>500</v>
      </c>
      <c r="G1065" s="3" t="s">
        <v>474</v>
      </c>
      <c r="H1065" s="3">
        <v>0</v>
      </c>
      <c r="I1065" s="3" t="s">
        <v>500</v>
      </c>
      <c r="J1065" s="3" t="s">
        <v>506</v>
      </c>
      <c r="K1065" s="3" t="s">
        <v>23</v>
      </c>
      <c r="L1065" s="149" t="s">
        <v>23</v>
      </c>
      <c r="M1065" s="3" t="s">
        <v>487</v>
      </c>
      <c r="N1065" s="149" t="s">
        <v>475</v>
      </c>
      <c r="O1065" s="153">
        <v>0.88200000000000001</v>
      </c>
      <c r="Q1065" s="157">
        <v>0.78649999999999998</v>
      </c>
      <c r="S1065" s="157">
        <v>1</v>
      </c>
      <c r="V1065" s="149" t="s">
        <v>475</v>
      </c>
      <c r="W1065" s="153">
        <v>0.32269999999999999</v>
      </c>
      <c r="X1065" s="149" t="s">
        <v>475</v>
      </c>
      <c r="Y1065" s="149">
        <v>0.32269999999999999</v>
      </c>
      <c r="AB1065" s="152">
        <v>517600.09476000007</v>
      </c>
      <c r="AC1065" s="152">
        <v>461556.09357000003</v>
      </c>
      <c r="AD1065" s="152">
        <v>0</v>
      </c>
      <c r="AE1065" s="152">
        <v>0</v>
      </c>
      <c r="AF1065" s="152">
        <v>189375.90768600002</v>
      </c>
      <c r="AK1065" s="154" t="s">
        <v>22</v>
      </c>
      <c r="AL1065" s="154" t="s">
        <v>488</v>
      </c>
      <c r="AM1065" s="154" t="s">
        <v>489</v>
      </c>
      <c r="AN1065" s="155" t="s">
        <v>490</v>
      </c>
    </row>
    <row r="1066" spans="1:40" x14ac:dyDescent="0.25">
      <c r="A1066" s="3">
        <v>20231231</v>
      </c>
      <c r="B1066" s="3" t="s">
        <v>647</v>
      </c>
      <c r="C1066" s="3" t="s">
        <v>648</v>
      </c>
      <c r="D1066" s="149">
        <v>609064.5</v>
      </c>
      <c r="E1066" s="3" t="s">
        <v>23</v>
      </c>
      <c r="F1066" s="3" t="s">
        <v>500</v>
      </c>
      <c r="G1066" s="3" t="s">
        <v>567</v>
      </c>
      <c r="H1066" s="3">
        <v>0</v>
      </c>
      <c r="I1066" s="3" t="s">
        <v>500</v>
      </c>
      <c r="J1066" s="3" t="s">
        <v>506</v>
      </c>
      <c r="K1066" s="3" t="s">
        <v>23</v>
      </c>
      <c r="L1066" s="149" t="s">
        <v>23</v>
      </c>
      <c r="M1066" s="3" t="s">
        <v>487</v>
      </c>
      <c r="N1066" s="149" t="s">
        <v>475</v>
      </c>
      <c r="O1066" s="153">
        <v>0.996</v>
      </c>
      <c r="Q1066" s="157">
        <v>0.34599999999999997</v>
      </c>
      <c r="S1066" s="157">
        <v>1</v>
      </c>
      <c r="V1066" s="149" t="s">
        <v>475</v>
      </c>
      <c r="W1066" s="153">
        <v>0.34599999999999997</v>
      </c>
      <c r="X1066" s="149" t="s">
        <v>475</v>
      </c>
      <c r="Y1066" s="149">
        <v>0.34599999999999997</v>
      </c>
      <c r="AB1066" s="152">
        <v>606628.24199999997</v>
      </c>
      <c r="AC1066" s="152">
        <v>210736.31699999998</v>
      </c>
      <c r="AD1066" s="152">
        <v>0</v>
      </c>
      <c r="AE1066" s="152">
        <v>0</v>
      </c>
      <c r="AF1066" s="152">
        <v>210736.31699999998</v>
      </c>
      <c r="AK1066" s="154" t="s">
        <v>22</v>
      </c>
      <c r="AL1066" s="154" t="s">
        <v>549</v>
      </c>
      <c r="AM1066" s="154" t="s">
        <v>550</v>
      </c>
      <c r="AN1066" s="155" t="s">
        <v>490</v>
      </c>
    </row>
    <row r="1067" spans="1:40" x14ac:dyDescent="0.25">
      <c r="A1067" s="3">
        <v>20231231</v>
      </c>
      <c r="B1067" s="3" t="s">
        <v>1179</v>
      </c>
      <c r="C1067" s="3" t="s">
        <v>1180</v>
      </c>
      <c r="D1067" s="149">
        <v>102725.11</v>
      </c>
      <c r="E1067" s="3" t="s">
        <v>23</v>
      </c>
      <c r="F1067" s="3" t="s">
        <v>500</v>
      </c>
      <c r="G1067" s="3" t="s">
        <v>474</v>
      </c>
      <c r="H1067" s="3">
        <v>0</v>
      </c>
      <c r="I1067" s="3" t="s">
        <v>500</v>
      </c>
      <c r="J1067" s="157" t="s">
        <v>506</v>
      </c>
      <c r="K1067" s="3" t="s">
        <v>23</v>
      </c>
      <c r="L1067" s="149" t="s">
        <v>23</v>
      </c>
      <c r="M1067" s="3" t="s">
        <v>487</v>
      </c>
      <c r="N1067" s="149" t="s">
        <v>475</v>
      </c>
      <c r="O1067" s="153">
        <v>0.98799999999999999</v>
      </c>
      <c r="Q1067" s="157">
        <v>0.22</v>
      </c>
      <c r="S1067" s="157">
        <v>1</v>
      </c>
      <c r="V1067" s="149" t="s">
        <v>475</v>
      </c>
      <c r="W1067" s="153">
        <v>0.22</v>
      </c>
      <c r="X1067" s="149" t="s">
        <v>475</v>
      </c>
      <c r="Y1067" s="149">
        <v>0.22</v>
      </c>
      <c r="AB1067" s="152">
        <v>101492.40867999999</v>
      </c>
      <c r="AC1067" s="152">
        <v>22599.5242</v>
      </c>
      <c r="AD1067" s="152">
        <v>0</v>
      </c>
      <c r="AE1067" s="152">
        <v>0</v>
      </c>
      <c r="AF1067" s="152">
        <v>22599.5242</v>
      </c>
      <c r="AK1067" s="3" t="s">
        <v>22</v>
      </c>
      <c r="AL1067" s="3" t="s">
        <v>1181</v>
      </c>
      <c r="AM1067" s="3" t="s">
        <v>1182</v>
      </c>
      <c r="AN1067" s="157" t="s">
        <v>490</v>
      </c>
    </row>
    <row r="1068" spans="1:40" x14ac:dyDescent="0.25">
      <c r="A1068" s="3">
        <v>20231231</v>
      </c>
      <c r="B1068" s="3" t="s">
        <v>2804</v>
      </c>
      <c r="C1068" s="3" t="s">
        <v>2805</v>
      </c>
      <c r="D1068" s="149">
        <v>14652</v>
      </c>
      <c r="E1068" s="3" t="s">
        <v>23</v>
      </c>
      <c r="F1068" s="3" t="s">
        <v>500</v>
      </c>
      <c r="G1068" s="3" t="s">
        <v>474</v>
      </c>
      <c r="H1068" s="3">
        <v>0</v>
      </c>
      <c r="I1068" s="3" t="s">
        <v>500</v>
      </c>
      <c r="J1068" s="157">
        <v>0</v>
      </c>
      <c r="K1068" s="3" t="s">
        <v>23</v>
      </c>
      <c r="L1068" s="149" t="s">
        <v>23</v>
      </c>
      <c r="M1068" s="3" t="s">
        <v>475</v>
      </c>
      <c r="N1068" s="149" t="s">
        <v>475</v>
      </c>
      <c r="O1068" s="149" t="s">
        <v>475</v>
      </c>
      <c r="Q1068" s="3" t="s">
        <v>475</v>
      </c>
      <c r="V1068" s="149" t="s">
        <v>475</v>
      </c>
      <c r="W1068" s="149" t="s">
        <v>475</v>
      </c>
      <c r="X1068" s="149" t="s">
        <v>475</v>
      </c>
      <c r="Y1068" s="149" t="s">
        <v>475</v>
      </c>
      <c r="AB1068" s="152">
        <v>0</v>
      </c>
      <c r="AC1068" s="152">
        <v>0</v>
      </c>
      <c r="AD1068" s="152">
        <v>0</v>
      </c>
      <c r="AE1068" s="152">
        <v>0</v>
      </c>
      <c r="AF1068" s="152">
        <v>0</v>
      </c>
      <c r="AK1068" s="3" t="s">
        <v>475</v>
      </c>
      <c r="AL1068" s="3" t="s">
        <v>475</v>
      </c>
      <c r="AM1068" s="3" t="s">
        <v>475</v>
      </c>
    </row>
    <row r="1069" spans="1:40" x14ac:dyDescent="0.25">
      <c r="A1069" s="3">
        <v>20231231</v>
      </c>
      <c r="B1069" s="3" t="s">
        <v>2806</v>
      </c>
      <c r="C1069" s="3" t="s">
        <v>2807</v>
      </c>
      <c r="D1069" s="149">
        <v>19772.68</v>
      </c>
      <c r="E1069" s="3" t="s">
        <v>24</v>
      </c>
      <c r="F1069" s="3" t="s">
        <v>473</v>
      </c>
      <c r="G1069" s="3" t="s">
        <v>474</v>
      </c>
      <c r="H1069" s="3">
        <v>0</v>
      </c>
      <c r="I1069" s="3" t="s">
        <v>473</v>
      </c>
      <c r="J1069" s="3" t="s">
        <v>473</v>
      </c>
      <c r="K1069" s="3" t="s">
        <v>23</v>
      </c>
      <c r="L1069" s="149" t="s">
        <v>23</v>
      </c>
      <c r="M1069" s="3" t="s">
        <v>475</v>
      </c>
      <c r="N1069" s="149" t="s">
        <v>475</v>
      </c>
      <c r="O1069" s="149" t="s">
        <v>475</v>
      </c>
      <c r="Q1069" s="3" t="s">
        <v>475</v>
      </c>
      <c r="V1069" s="149" t="s">
        <v>475</v>
      </c>
      <c r="W1069" s="149" t="s">
        <v>475</v>
      </c>
      <c r="X1069" s="149" t="s">
        <v>475</v>
      </c>
      <c r="Y1069" s="149" t="s">
        <v>475</v>
      </c>
      <c r="AB1069" s="152">
        <v>0</v>
      </c>
      <c r="AC1069" s="152">
        <v>0</v>
      </c>
      <c r="AD1069" s="152">
        <v>0</v>
      </c>
      <c r="AE1069" s="152">
        <v>0</v>
      </c>
      <c r="AF1069" s="152">
        <v>0</v>
      </c>
      <c r="AK1069" s="3" t="s">
        <v>475</v>
      </c>
      <c r="AL1069" s="3" t="s">
        <v>475</v>
      </c>
      <c r="AM1069" s="3" t="s">
        <v>475</v>
      </c>
    </row>
    <row r="1070" spans="1:40" x14ac:dyDescent="0.25">
      <c r="A1070" s="3">
        <v>20231231</v>
      </c>
      <c r="B1070" s="3" t="s">
        <v>2808</v>
      </c>
      <c r="C1070" s="3" t="s">
        <v>2809</v>
      </c>
      <c r="D1070" s="149">
        <v>1780902.45</v>
      </c>
      <c r="E1070" s="3" t="s">
        <v>23</v>
      </c>
      <c r="F1070" s="3" t="s">
        <v>500</v>
      </c>
      <c r="G1070" s="3" t="s">
        <v>504</v>
      </c>
      <c r="H1070" s="3">
        <v>1</v>
      </c>
      <c r="I1070" s="3" t="s">
        <v>500</v>
      </c>
      <c r="J1070" s="157" t="s">
        <v>506</v>
      </c>
      <c r="K1070" s="3" t="s">
        <v>24</v>
      </c>
      <c r="L1070" s="149" t="s">
        <v>23</v>
      </c>
      <c r="M1070" s="3" t="s">
        <v>475</v>
      </c>
      <c r="N1070" s="149" t="s">
        <v>475</v>
      </c>
      <c r="O1070" s="149" t="s">
        <v>475</v>
      </c>
      <c r="Q1070" s="3" t="s">
        <v>475</v>
      </c>
      <c r="V1070" s="149" t="s">
        <v>475</v>
      </c>
      <c r="W1070" s="149" t="s">
        <v>475</v>
      </c>
      <c r="X1070" s="149" t="s">
        <v>475</v>
      </c>
      <c r="Y1070" s="149" t="s">
        <v>475</v>
      </c>
      <c r="AB1070" s="152">
        <v>0</v>
      </c>
      <c r="AC1070" s="152">
        <v>0</v>
      </c>
      <c r="AD1070" s="152">
        <v>0</v>
      </c>
      <c r="AE1070" s="152">
        <v>0</v>
      </c>
      <c r="AF1070" s="152">
        <v>0</v>
      </c>
      <c r="AK1070" s="3" t="s">
        <v>22</v>
      </c>
      <c r="AL1070" s="3" t="s">
        <v>571</v>
      </c>
      <c r="AM1070" s="3" t="s">
        <v>475</v>
      </c>
    </row>
    <row r="1071" spans="1:40" x14ac:dyDescent="0.25">
      <c r="A1071" s="3">
        <v>20231231</v>
      </c>
      <c r="B1071" s="3" t="s">
        <v>2810</v>
      </c>
      <c r="C1071" s="3" t="s">
        <v>2811</v>
      </c>
      <c r="D1071" s="149">
        <v>1084599.95</v>
      </c>
      <c r="E1071" s="3" t="s">
        <v>23</v>
      </c>
      <c r="F1071" s="3" t="s">
        <v>500</v>
      </c>
      <c r="G1071" s="3" t="s">
        <v>790</v>
      </c>
      <c r="H1071" s="3">
        <v>1</v>
      </c>
      <c r="I1071" s="3" t="s">
        <v>500</v>
      </c>
      <c r="J1071" s="157">
        <v>0</v>
      </c>
      <c r="K1071" s="3" t="s">
        <v>24</v>
      </c>
      <c r="L1071" s="149" t="s">
        <v>23</v>
      </c>
      <c r="M1071" s="3" t="s">
        <v>475</v>
      </c>
      <c r="N1071" s="149" t="s">
        <v>475</v>
      </c>
      <c r="O1071" s="149" t="s">
        <v>475</v>
      </c>
      <c r="Q1071" s="3" t="s">
        <v>475</v>
      </c>
      <c r="V1071" s="149" t="s">
        <v>475</v>
      </c>
      <c r="W1071" s="149" t="s">
        <v>475</v>
      </c>
      <c r="X1071" s="149" t="s">
        <v>475</v>
      </c>
      <c r="Y1071" s="149" t="s">
        <v>475</v>
      </c>
      <c r="AB1071" s="152">
        <v>0</v>
      </c>
      <c r="AC1071" s="152">
        <v>0</v>
      </c>
      <c r="AD1071" s="152">
        <v>0</v>
      </c>
      <c r="AE1071" s="152">
        <v>0</v>
      </c>
      <c r="AF1071" s="152">
        <v>0</v>
      </c>
      <c r="AK1071" s="3" t="s">
        <v>475</v>
      </c>
      <c r="AL1071" s="3" t="s">
        <v>475</v>
      </c>
      <c r="AM1071" s="3" t="s">
        <v>475</v>
      </c>
    </row>
    <row r="1072" spans="1:40" x14ac:dyDescent="0.25">
      <c r="A1072" s="3">
        <v>20231231</v>
      </c>
      <c r="B1072" s="3" t="s">
        <v>2812</v>
      </c>
      <c r="C1072" s="3" t="s">
        <v>2813</v>
      </c>
      <c r="D1072" s="149">
        <v>98122.14</v>
      </c>
      <c r="E1072" s="3" t="s">
        <v>24</v>
      </c>
      <c r="F1072" s="3" t="s">
        <v>473</v>
      </c>
      <c r="G1072" s="3" t="s">
        <v>474</v>
      </c>
      <c r="H1072" s="3">
        <v>0</v>
      </c>
      <c r="I1072" s="3" t="s">
        <v>473</v>
      </c>
      <c r="J1072" s="3" t="s">
        <v>473</v>
      </c>
      <c r="K1072" s="3" t="s">
        <v>23</v>
      </c>
      <c r="L1072" s="149" t="s">
        <v>23</v>
      </c>
      <c r="M1072" s="3" t="s">
        <v>475</v>
      </c>
      <c r="N1072" s="149" t="s">
        <v>475</v>
      </c>
      <c r="O1072" s="149" t="s">
        <v>475</v>
      </c>
      <c r="Q1072" s="3" t="s">
        <v>475</v>
      </c>
      <c r="V1072" s="149" t="s">
        <v>475</v>
      </c>
      <c r="W1072" s="149" t="s">
        <v>475</v>
      </c>
      <c r="X1072" s="149" t="s">
        <v>475</v>
      </c>
      <c r="Y1072" s="149" t="s">
        <v>475</v>
      </c>
      <c r="AB1072" s="152">
        <v>0</v>
      </c>
      <c r="AC1072" s="152">
        <v>0</v>
      </c>
      <c r="AD1072" s="152">
        <v>0</v>
      </c>
      <c r="AE1072" s="152">
        <v>0</v>
      </c>
      <c r="AF1072" s="152">
        <v>0</v>
      </c>
      <c r="AK1072" s="3" t="s">
        <v>475</v>
      </c>
      <c r="AL1072" s="3" t="s">
        <v>475</v>
      </c>
      <c r="AM1072" s="3" t="s">
        <v>475</v>
      </c>
    </row>
    <row r="1073" spans="1:39" x14ac:dyDescent="0.25">
      <c r="A1073" s="3">
        <v>20231231</v>
      </c>
      <c r="B1073" s="3" t="s">
        <v>2814</v>
      </c>
      <c r="C1073" s="3" t="s">
        <v>2815</v>
      </c>
      <c r="D1073" s="149">
        <v>62074.91</v>
      </c>
      <c r="E1073" s="3" t="s">
        <v>23</v>
      </c>
      <c r="F1073" s="3" t="s">
        <v>500</v>
      </c>
      <c r="G1073" s="3" t="s">
        <v>474</v>
      </c>
      <c r="H1073" s="3">
        <v>0</v>
      </c>
      <c r="I1073" s="3" t="s">
        <v>500</v>
      </c>
      <c r="J1073" s="157">
        <v>0</v>
      </c>
      <c r="K1073" s="3" t="s">
        <v>23</v>
      </c>
      <c r="L1073" s="149" t="s">
        <v>23</v>
      </c>
      <c r="M1073" s="3" t="s">
        <v>475</v>
      </c>
      <c r="N1073" s="149" t="s">
        <v>475</v>
      </c>
      <c r="O1073" s="149" t="s">
        <v>475</v>
      </c>
      <c r="Q1073" s="3" t="s">
        <v>475</v>
      </c>
      <c r="V1073" s="149" t="s">
        <v>475</v>
      </c>
      <c r="W1073" s="149" t="s">
        <v>475</v>
      </c>
      <c r="X1073" s="149" t="s">
        <v>475</v>
      </c>
      <c r="Y1073" s="149" t="s">
        <v>475</v>
      </c>
      <c r="AB1073" s="152">
        <v>0</v>
      </c>
      <c r="AC1073" s="152">
        <v>0</v>
      </c>
      <c r="AD1073" s="152">
        <v>0</v>
      </c>
      <c r="AE1073" s="152">
        <v>0</v>
      </c>
      <c r="AF1073" s="152">
        <v>0</v>
      </c>
      <c r="AK1073" s="3" t="s">
        <v>475</v>
      </c>
      <c r="AL1073" s="3" t="s">
        <v>475</v>
      </c>
      <c r="AM1073" s="3" t="s">
        <v>475</v>
      </c>
    </row>
    <row r="1074" spans="1:39" x14ac:dyDescent="0.25">
      <c r="A1074" s="3">
        <v>20231231</v>
      </c>
      <c r="B1074" s="3" t="s">
        <v>2816</v>
      </c>
      <c r="C1074" s="3" t="s">
        <v>2817</v>
      </c>
      <c r="D1074" s="149">
        <v>36934.76</v>
      </c>
      <c r="E1074" s="3" t="s">
        <v>23</v>
      </c>
      <c r="F1074" s="3" t="s">
        <v>500</v>
      </c>
      <c r="G1074" s="3" t="s">
        <v>474</v>
      </c>
      <c r="H1074" s="3">
        <v>0</v>
      </c>
      <c r="I1074" s="3" t="s">
        <v>500</v>
      </c>
      <c r="J1074" s="157">
        <v>0</v>
      </c>
      <c r="K1074" s="3" t="s">
        <v>23</v>
      </c>
      <c r="L1074" s="149" t="s">
        <v>23</v>
      </c>
      <c r="M1074" s="3" t="s">
        <v>475</v>
      </c>
      <c r="N1074" s="149" t="s">
        <v>475</v>
      </c>
      <c r="O1074" s="149" t="s">
        <v>475</v>
      </c>
      <c r="Q1074" s="3" t="s">
        <v>475</v>
      </c>
      <c r="V1074" s="149" t="s">
        <v>475</v>
      </c>
      <c r="W1074" s="149" t="s">
        <v>475</v>
      </c>
      <c r="X1074" s="149" t="s">
        <v>475</v>
      </c>
      <c r="Y1074" s="149" t="s">
        <v>475</v>
      </c>
      <c r="AB1074" s="152">
        <v>0</v>
      </c>
      <c r="AC1074" s="152">
        <v>0</v>
      </c>
      <c r="AD1074" s="152">
        <v>0</v>
      </c>
      <c r="AE1074" s="152">
        <v>0</v>
      </c>
      <c r="AF1074" s="152">
        <v>0</v>
      </c>
      <c r="AK1074" s="3" t="s">
        <v>475</v>
      </c>
      <c r="AL1074" s="3" t="s">
        <v>475</v>
      </c>
      <c r="AM1074" s="3" t="s">
        <v>475</v>
      </c>
    </row>
    <row r="1075" spans="1:39" x14ac:dyDescent="0.25">
      <c r="A1075" s="3">
        <v>20231231</v>
      </c>
      <c r="B1075" s="3" t="s">
        <v>2818</v>
      </c>
      <c r="C1075" s="3" t="s">
        <v>2819</v>
      </c>
      <c r="D1075" s="149">
        <v>601798.22</v>
      </c>
      <c r="E1075" s="3" t="s">
        <v>23</v>
      </c>
      <c r="F1075" s="3" t="s">
        <v>500</v>
      </c>
      <c r="G1075" s="3" t="s">
        <v>504</v>
      </c>
      <c r="H1075" s="3">
        <v>1</v>
      </c>
      <c r="I1075" s="3" t="s">
        <v>500</v>
      </c>
      <c r="J1075" s="157">
        <v>0</v>
      </c>
      <c r="K1075" s="3" t="s">
        <v>24</v>
      </c>
      <c r="L1075" s="149" t="s">
        <v>23</v>
      </c>
      <c r="M1075" s="3" t="s">
        <v>475</v>
      </c>
      <c r="N1075" s="149" t="s">
        <v>475</v>
      </c>
      <c r="O1075" s="149" t="s">
        <v>475</v>
      </c>
      <c r="Q1075" s="3" t="s">
        <v>475</v>
      </c>
      <c r="V1075" s="149" t="s">
        <v>475</v>
      </c>
      <c r="W1075" s="149" t="s">
        <v>475</v>
      </c>
      <c r="X1075" s="149" t="s">
        <v>475</v>
      </c>
      <c r="Y1075" s="149" t="s">
        <v>475</v>
      </c>
      <c r="AB1075" s="152">
        <v>0</v>
      </c>
      <c r="AC1075" s="152">
        <v>0</v>
      </c>
      <c r="AD1075" s="152">
        <v>0</v>
      </c>
      <c r="AE1075" s="152">
        <v>0</v>
      </c>
      <c r="AF1075" s="152">
        <v>0</v>
      </c>
      <c r="AK1075" s="3" t="s">
        <v>475</v>
      </c>
      <c r="AL1075" s="3" t="s">
        <v>475</v>
      </c>
      <c r="AM1075" s="3" t="s">
        <v>475</v>
      </c>
    </row>
    <row r="1076" spans="1:39" x14ac:dyDescent="0.25">
      <c r="A1076" s="3">
        <v>20231231</v>
      </c>
      <c r="B1076" s="3" t="s">
        <v>2820</v>
      </c>
      <c r="C1076" s="3" t="s">
        <v>2821</v>
      </c>
      <c r="D1076" s="149">
        <v>11900.51</v>
      </c>
      <c r="E1076" s="3" t="s">
        <v>23</v>
      </c>
      <c r="F1076" s="3" t="s">
        <v>500</v>
      </c>
      <c r="G1076" s="3" t="s">
        <v>474</v>
      </c>
      <c r="H1076" s="3">
        <v>0</v>
      </c>
      <c r="I1076" s="3" t="s">
        <v>500</v>
      </c>
      <c r="J1076" s="157" t="s">
        <v>483</v>
      </c>
      <c r="K1076" s="3" t="s">
        <v>23</v>
      </c>
      <c r="L1076" s="149" t="s">
        <v>23</v>
      </c>
      <c r="M1076" s="3" t="s">
        <v>475</v>
      </c>
      <c r="N1076" s="149" t="s">
        <v>475</v>
      </c>
      <c r="O1076" s="149" t="s">
        <v>475</v>
      </c>
      <c r="Q1076" s="3" t="s">
        <v>475</v>
      </c>
      <c r="V1076" s="149" t="s">
        <v>475</v>
      </c>
      <c r="W1076" s="149" t="s">
        <v>475</v>
      </c>
      <c r="X1076" s="149" t="s">
        <v>475</v>
      </c>
      <c r="Y1076" s="149" t="s">
        <v>475</v>
      </c>
      <c r="AB1076" s="152">
        <v>0</v>
      </c>
      <c r="AC1076" s="152">
        <v>0</v>
      </c>
      <c r="AD1076" s="152">
        <v>0</v>
      </c>
      <c r="AE1076" s="152">
        <v>0</v>
      </c>
      <c r="AF1076" s="152">
        <v>0</v>
      </c>
      <c r="AK1076" s="3" t="s">
        <v>25</v>
      </c>
      <c r="AL1076" s="3" t="s">
        <v>2822</v>
      </c>
      <c r="AM1076" s="3" t="s">
        <v>475</v>
      </c>
    </row>
    <row r="1077" spans="1:39" x14ac:dyDescent="0.25">
      <c r="A1077" s="3">
        <v>20231231</v>
      </c>
      <c r="B1077" s="3" t="s">
        <v>2823</v>
      </c>
      <c r="C1077" s="3" t="s">
        <v>2824</v>
      </c>
      <c r="D1077" s="149">
        <v>782515.84</v>
      </c>
      <c r="E1077" s="3" t="s">
        <v>23</v>
      </c>
      <c r="F1077" s="3" t="s">
        <v>500</v>
      </c>
      <c r="G1077" s="3" t="s">
        <v>474</v>
      </c>
      <c r="H1077" s="3">
        <v>0</v>
      </c>
      <c r="I1077" s="3" t="s">
        <v>500</v>
      </c>
      <c r="J1077" s="157">
        <v>0</v>
      </c>
      <c r="K1077" s="3" t="s">
        <v>23</v>
      </c>
      <c r="L1077" s="149" t="s">
        <v>23</v>
      </c>
      <c r="M1077" s="3" t="s">
        <v>475</v>
      </c>
      <c r="N1077" s="149" t="s">
        <v>475</v>
      </c>
      <c r="O1077" s="149" t="s">
        <v>475</v>
      </c>
      <c r="Q1077" s="3" t="s">
        <v>475</v>
      </c>
      <c r="V1077" s="149" t="s">
        <v>475</v>
      </c>
      <c r="W1077" s="149" t="s">
        <v>475</v>
      </c>
      <c r="X1077" s="149" t="s">
        <v>475</v>
      </c>
      <c r="Y1077" s="149" t="s">
        <v>475</v>
      </c>
      <c r="AB1077" s="152">
        <v>0</v>
      </c>
      <c r="AC1077" s="152">
        <v>0</v>
      </c>
      <c r="AD1077" s="152">
        <v>0</v>
      </c>
      <c r="AE1077" s="152">
        <v>0</v>
      </c>
      <c r="AF1077" s="152">
        <v>0</v>
      </c>
      <c r="AK1077" s="3" t="s">
        <v>475</v>
      </c>
      <c r="AL1077" s="3" t="s">
        <v>475</v>
      </c>
      <c r="AM1077" s="3" t="s">
        <v>475</v>
      </c>
    </row>
    <row r="1078" spans="1:39" x14ac:dyDescent="0.25">
      <c r="A1078" s="3">
        <v>20231231</v>
      </c>
      <c r="B1078" s="3" t="s">
        <v>2825</v>
      </c>
      <c r="C1078" s="3" t="s">
        <v>2826</v>
      </c>
      <c r="D1078" s="149">
        <v>107201.36</v>
      </c>
      <c r="E1078" s="3" t="s">
        <v>23</v>
      </c>
      <c r="F1078" s="3" t="s">
        <v>500</v>
      </c>
      <c r="G1078" s="3" t="s">
        <v>474</v>
      </c>
      <c r="H1078" s="3">
        <v>0</v>
      </c>
      <c r="I1078" s="3" t="s">
        <v>500</v>
      </c>
      <c r="J1078" s="157" t="s">
        <v>483</v>
      </c>
      <c r="K1078" s="3" t="s">
        <v>23</v>
      </c>
      <c r="L1078" s="149" t="s">
        <v>23</v>
      </c>
      <c r="M1078" s="3" t="s">
        <v>475</v>
      </c>
      <c r="N1078" s="149" t="s">
        <v>475</v>
      </c>
      <c r="O1078" s="149" t="s">
        <v>475</v>
      </c>
      <c r="Q1078" s="3" t="s">
        <v>475</v>
      </c>
      <c r="V1078" s="149" t="s">
        <v>475</v>
      </c>
      <c r="W1078" s="149" t="s">
        <v>475</v>
      </c>
      <c r="X1078" s="149" t="s">
        <v>475</v>
      </c>
      <c r="Y1078" s="149" t="s">
        <v>475</v>
      </c>
      <c r="AB1078" s="152">
        <v>0</v>
      </c>
      <c r="AC1078" s="152">
        <v>0</v>
      </c>
      <c r="AD1078" s="152">
        <v>0</v>
      </c>
      <c r="AE1078" s="152">
        <v>0</v>
      </c>
      <c r="AF1078" s="152">
        <v>0</v>
      </c>
      <c r="AK1078" s="3" t="s">
        <v>25</v>
      </c>
      <c r="AL1078" s="3" t="s">
        <v>2827</v>
      </c>
      <c r="AM1078" s="3" t="s">
        <v>475</v>
      </c>
    </row>
    <row r="1079" spans="1:39" x14ac:dyDescent="0.25">
      <c r="A1079" s="3">
        <v>20231231</v>
      </c>
      <c r="B1079" s="3" t="s">
        <v>2828</v>
      </c>
      <c r="C1079" s="3" t="s">
        <v>2829</v>
      </c>
      <c r="D1079" s="149">
        <v>979896.23</v>
      </c>
      <c r="E1079" s="3" t="s">
        <v>23</v>
      </c>
      <c r="F1079" s="3" t="s">
        <v>500</v>
      </c>
      <c r="G1079" s="3" t="s">
        <v>504</v>
      </c>
      <c r="H1079" s="3">
        <v>1</v>
      </c>
      <c r="I1079" s="3" t="s">
        <v>500</v>
      </c>
      <c r="J1079" s="157">
        <v>0</v>
      </c>
      <c r="K1079" s="3" t="s">
        <v>24</v>
      </c>
      <c r="L1079" s="149" t="s">
        <v>23</v>
      </c>
      <c r="M1079" s="3" t="s">
        <v>475</v>
      </c>
      <c r="N1079" s="149" t="s">
        <v>475</v>
      </c>
      <c r="O1079" s="149" t="s">
        <v>475</v>
      </c>
      <c r="Q1079" s="3" t="s">
        <v>475</v>
      </c>
      <c r="V1079" s="149" t="s">
        <v>475</v>
      </c>
      <c r="W1079" s="149" t="s">
        <v>475</v>
      </c>
      <c r="X1079" s="149" t="s">
        <v>475</v>
      </c>
      <c r="Y1079" s="149" t="s">
        <v>475</v>
      </c>
      <c r="AB1079" s="152">
        <v>0</v>
      </c>
      <c r="AC1079" s="152">
        <v>0</v>
      </c>
      <c r="AD1079" s="152">
        <v>0</v>
      </c>
      <c r="AE1079" s="152">
        <v>0</v>
      </c>
      <c r="AF1079" s="152">
        <v>0</v>
      </c>
      <c r="AK1079" s="3" t="s">
        <v>475</v>
      </c>
      <c r="AL1079" s="3" t="s">
        <v>475</v>
      </c>
      <c r="AM1079" s="3" t="s">
        <v>475</v>
      </c>
    </row>
    <row r="1080" spans="1:39" x14ac:dyDescent="0.25">
      <c r="A1080" s="3">
        <v>20231231</v>
      </c>
      <c r="B1080" s="3" t="s">
        <v>2830</v>
      </c>
      <c r="C1080" s="3" t="s">
        <v>2831</v>
      </c>
      <c r="D1080" s="149">
        <v>1751194.95</v>
      </c>
      <c r="E1080" s="3" t="s">
        <v>23</v>
      </c>
      <c r="F1080" s="3" t="s">
        <v>500</v>
      </c>
      <c r="G1080" s="3" t="s">
        <v>504</v>
      </c>
      <c r="H1080" s="3">
        <v>1</v>
      </c>
      <c r="I1080" s="3" t="s">
        <v>500</v>
      </c>
      <c r="J1080" s="157">
        <v>0</v>
      </c>
      <c r="K1080" s="3" t="s">
        <v>24</v>
      </c>
      <c r="L1080" s="149" t="s">
        <v>23</v>
      </c>
      <c r="M1080" s="3" t="s">
        <v>475</v>
      </c>
      <c r="N1080" s="149" t="s">
        <v>475</v>
      </c>
      <c r="O1080" s="149" t="s">
        <v>475</v>
      </c>
      <c r="Q1080" s="3" t="s">
        <v>475</v>
      </c>
      <c r="V1080" s="149" t="s">
        <v>475</v>
      </c>
      <c r="W1080" s="149" t="s">
        <v>475</v>
      </c>
      <c r="X1080" s="149" t="s">
        <v>475</v>
      </c>
      <c r="Y1080" s="149" t="s">
        <v>475</v>
      </c>
      <c r="AB1080" s="152">
        <v>0</v>
      </c>
      <c r="AC1080" s="152">
        <v>0</v>
      </c>
      <c r="AD1080" s="152">
        <v>0</v>
      </c>
      <c r="AE1080" s="152">
        <v>0</v>
      </c>
      <c r="AF1080" s="152">
        <v>0</v>
      </c>
      <c r="AK1080" s="3" t="s">
        <v>475</v>
      </c>
      <c r="AL1080" s="3" t="s">
        <v>475</v>
      </c>
      <c r="AM1080" s="3" t="s">
        <v>475</v>
      </c>
    </row>
    <row r="1081" spans="1:39" x14ac:dyDescent="0.25">
      <c r="A1081" s="3">
        <v>20231231</v>
      </c>
      <c r="B1081" s="3" t="s">
        <v>2832</v>
      </c>
      <c r="C1081" s="3" t="s">
        <v>2833</v>
      </c>
      <c r="D1081" s="149">
        <v>22377.51</v>
      </c>
      <c r="E1081" s="3" t="s">
        <v>23</v>
      </c>
      <c r="F1081" s="3" t="s">
        <v>500</v>
      </c>
      <c r="G1081" s="3" t="s">
        <v>474</v>
      </c>
      <c r="H1081" s="3">
        <v>0</v>
      </c>
      <c r="I1081" s="3" t="s">
        <v>500</v>
      </c>
      <c r="J1081" s="157" t="s">
        <v>483</v>
      </c>
      <c r="K1081" s="3" t="s">
        <v>23</v>
      </c>
      <c r="L1081" s="149" t="s">
        <v>23</v>
      </c>
      <c r="M1081" s="3" t="s">
        <v>475</v>
      </c>
      <c r="N1081" s="149" t="s">
        <v>475</v>
      </c>
      <c r="O1081" s="149" t="s">
        <v>475</v>
      </c>
      <c r="Q1081" s="3" t="s">
        <v>475</v>
      </c>
      <c r="V1081" s="149" t="s">
        <v>475</v>
      </c>
      <c r="W1081" s="149" t="s">
        <v>475</v>
      </c>
      <c r="X1081" s="149" t="s">
        <v>475</v>
      </c>
      <c r="Y1081" s="149" t="s">
        <v>475</v>
      </c>
      <c r="AB1081" s="152">
        <v>0</v>
      </c>
      <c r="AC1081" s="152">
        <v>0</v>
      </c>
      <c r="AD1081" s="152">
        <v>0</v>
      </c>
      <c r="AE1081" s="152">
        <v>0</v>
      </c>
      <c r="AF1081" s="152">
        <v>0</v>
      </c>
      <c r="AK1081" s="3" t="s">
        <v>25</v>
      </c>
      <c r="AL1081" s="3" t="s">
        <v>2834</v>
      </c>
      <c r="AM1081" s="3" t="s">
        <v>475</v>
      </c>
    </row>
    <row r="1082" spans="1:39" x14ac:dyDescent="0.25">
      <c r="A1082" s="3">
        <v>20231231</v>
      </c>
      <c r="B1082" s="3" t="s">
        <v>2835</v>
      </c>
      <c r="C1082" s="3" t="s">
        <v>2836</v>
      </c>
      <c r="D1082" s="149">
        <v>7400.4</v>
      </c>
      <c r="E1082" s="3" t="s">
        <v>23</v>
      </c>
      <c r="F1082" s="3" t="s">
        <v>500</v>
      </c>
      <c r="G1082" s="3" t="s">
        <v>474</v>
      </c>
      <c r="H1082" s="3">
        <v>0</v>
      </c>
      <c r="I1082" s="3" t="s">
        <v>500</v>
      </c>
      <c r="J1082" s="157">
        <v>0</v>
      </c>
      <c r="K1082" s="3" t="s">
        <v>23</v>
      </c>
      <c r="L1082" s="149" t="s">
        <v>23</v>
      </c>
      <c r="M1082" s="3" t="s">
        <v>475</v>
      </c>
      <c r="N1082" s="149" t="s">
        <v>475</v>
      </c>
      <c r="O1082" s="149" t="s">
        <v>475</v>
      </c>
      <c r="Q1082" s="3" t="s">
        <v>475</v>
      </c>
      <c r="V1082" s="149" t="s">
        <v>475</v>
      </c>
      <c r="W1082" s="149" t="s">
        <v>475</v>
      </c>
      <c r="X1082" s="149" t="s">
        <v>475</v>
      </c>
      <c r="Y1082" s="149" t="s">
        <v>475</v>
      </c>
      <c r="AB1082" s="152">
        <v>0</v>
      </c>
      <c r="AC1082" s="152">
        <v>0</v>
      </c>
      <c r="AD1082" s="152">
        <v>0</v>
      </c>
      <c r="AE1082" s="152">
        <v>0</v>
      </c>
      <c r="AF1082" s="152">
        <v>0</v>
      </c>
      <c r="AK1082" s="3" t="s">
        <v>475</v>
      </c>
      <c r="AL1082" s="3" t="s">
        <v>475</v>
      </c>
      <c r="AM1082" s="3" t="s">
        <v>475</v>
      </c>
    </row>
    <row r="1083" spans="1:39" x14ac:dyDescent="0.25">
      <c r="A1083" s="3">
        <v>20231231</v>
      </c>
      <c r="B1083" s="3" t="s">
        <v>2837</v>
      </c>
      <c r="C1083" s="3" t="s">
        <v>2838</v>
      </c>
      <c r="D1083" s="149">
        <v>10993.67</v>
      </c>
      <c r="E1083" s="3" t="s">
        <v>23</v>
      </c>
      <c r="F1083" s="3" t="s">
        <v>500</v>
      </c>
      <c r="G1083" s="3" t="s">
        <v>474</v>
      </c>
      <c r="H1083" s="3">
        <v>0</v>
      </c>
      <c r="I1083" s="3" t="s">
        <v>500</v>
      </c>
      <c r="J1083" s="157" t="s">
        <v>483</v>
      </c>
      <c r="K1083" s="3" t="s">
        <v>23</v>
      </c>
      <c r="L1083" s="149" t="s">
        <v>23</v>
      </c>
      <c r="M1083" s="3" t="s">
        <v>475</v>
      </c>
      <c r="N1083" s="149" t="s">
        <v>475</v>
      </c>
      <c r="O1083" s="149" t="s">
        <v>475</v>
      </c>
      <c r="Q1083" s="3" t="s">
        <v>475</v>
      </c>
      <c r="V1083" s="149" t="s">
        <v>475</v>
      </c>
      <c r="W1083" s="149" t="s">
        <v>475</v>
      </c>
      <c r="X1083" s="149" t="s">
        <v>475</v>
      </c>
      <c r="Y1083" s="149" t="s">
        <v>475</v>
      </c>
      <c r="AB1083" s="152">
        <v>0</v>
      </c>
      <c r="AC1083" s="152">
        <v>0</v>
      </c>
      <c r="AD1083" s="152">
        <v>0</v>
      </c>
      <c r="AE1083" s="152">
        <v>0</v>
      </c>
      <c r="AF1083" s="152">
        <v>0</v>
      </c>
      <c r="AK1083" s="3" t="s">
        <v>25</v>
      </c>
      <c r="AL1083" s="3" t="s">
        <v>2839</v>
      </c>
      <c r="AM1083" s="3" t="s">
        <v>475</v>
      </c>
    </row>
    <row r="1084" spans="1:39" x14ac:dyDescent="0.25">
      <c r="A1084" s="3">
        <v>20231231</v>
      </c>
      <c r="B1084" s="3" t="s">
        <v>2840</v>
      </c>
      <c r="C1084" s="3" t="s">
        <v>2841</v>
      </c>
      <c r="D1084" s="149">
        <v>191479.22</v>
      </c>
      <c r="E1084" s="3" t="s">
        <v>24</v>
      </c>
      <c r="F1084" s="3" t="s">
        <v>473</v>
      </c>
      <c r="G1084" s="3" t="s">
        <v>474</v>
      </c>
      <c r="H1084" s="3">
        <v>0</v>
      </c>
      <c r="I1084" s="3" t="s">
        <v>473</v>
      </c>
      <c r="J1084" s="3" t="s">
        <v>473</v>
      </c>
      <c r="K1084" s="3" t="s">
        <v>23</v>
      </c>
      <c r="L1084" s="149" t="s">
        <v>23</v>
      </c>
      <c r="M1084" s="3" t="s">
        <v>475</v>
      </c>
      <c r="N1084" s="149" t="s">
        <v>475</v>
      </c>
      <c r="O1084" s="149" t="s">
        <v>475</v>
      </c>
      <c r="Q1084" s="3" t="s">
        <v>475</v>
      </c>
      <c r="V1084" s="149" t="s">
        <v>475</v>
      </c>
      <c r="W1084" s="149" t="s">
        <v>475</v>
      </c>
      <c r="X1084" s="149" t="s">
        <v>475</v>
      </c>
      <c r="Y1084" s="149" t="s">
        <v>475</v>
      </c>
      <c r="AB1084" s="152">
        <v>0</v>
      </c>
      <c r="AC1084" s="152">
        <v>0</v>
      </c>
      <c r="AD1084" s="152">
        <v>0</v>
      </c>
      <c r="AE1084" s="152">
        <v>0</v>
      </c>
      <c r="AF1084" s="152">
        <v>0</v>
      </c>
      <c r="AK1084" s="3" t="s">
        <v>475</v>
      </c>
      <c r="AL1084" s="3" t="s">
        <v>475</v>
      </c>
      <c r="AM1084" s="3" t="s">
        <v>475</v>
      </c>
    </row>
    <row r="1085" spans="1:39" x14ac:dyDescent="0.25">
      <c r="A1085" s="3">
        <v>20231231</v>
      </c>
      <c r="B1085" s="3" t="s">
        <v>2842</v>
      </c>
      <c r="C1085" s="3" t="s">
        <v>2843</v>
      </c>
      <c r="D1085" s="149">
        <v>206721.49</v>
      </c>
      <c r="E1085" s="3" t="s">
        <v>23</v>
      </c>
      <c r="F1085" s="3" t="s">
        <v>500</v>
      </c>
      <c r="G1085" s="3" t="s">
        <v>504</v>
      </c>
      <c r="H1085" s="3">
        <v>1</v>
      </c>
      <c r="I1085" s="3" t="s">
        <v>500</v>
      </c>
      <c r="J1085" s="157" t="s">
        <v>506</v>
      </c>
      <c r="K1085" s="3" t="s">
        <v>24</v>
      </c>
      <c r="L1085" s="149" t="s">
        <v>23</v>
      </c>
      <c r="M1085" s="3" t="s">
        <v>475</v>
      </c>
      <c r="N1085" s="149" t="s">
        <v>475</v>
      </c>
      <c r="O1085" s="149" t="s">
        <v>475</v>
      </c>
      <c r="Q1085" s="3" t="s">
        <v>475</v>
      </c>
      <c r="V1085" s="149" t="s">
        <v>475</v>
      </c>
      <c r="W1085" s="149" t="s">
        <v>475</v>
      </c>
      <c r="X1085" s="149" t="s">
        <v>475</v>
      </c>
      <c r="Y1085" s="149" t="s">
        <v>475</v>
      </c>
      <c r="AB1085" s="152">
        <v>0</v>
      </c>
      <c r="AC1085" s="152">
        <v>0</v>
      </c>
      <c r="AD1085" s="152">
        <v>0</v>
      </c>
      <c r="AE1085" s="152">
        <v>0</v>
      </c>
      <c r="AF1085" s="152">
        <v>0</v>
      </c>
      <c r="AK1085" s="3" t="s">
        <v>22</v>
      </c>
      <c r="AL1085" s="3" t="s">
        <v>1037</v>
      </c>
      <c r="AM1085" s="3" t="s">
        <v>475</v>
      </c>
    </row>
    <row r="1086" spans="1:39" x14ac:dyDescent="0.25">
      <c r="A1086" s="3">
        <v>20231231</v>
      </c>
      <c r="B1086" s="3" t="s">
        <v>2844</v>
      </c>
      <c r="C1086" s="3" t="s">
        <v>2845</v>
      </c>
      <c r="D1086" s="149">
        <v>185922.88</v>
      </c>
      <c r="E1086" s="3" t="s">
        <v>23</v>
      </c>
      <c r="F1086" s="3" t="s">
        <v>500</v>
      </c>
      <c r="G1086" s="3" t="s">
        <v>474</v>
      </c>
      <c r="H1086" s="3">
        <v>0</v>
      </c>
      <c r="I1086" s="3" t="s">
        <v>500</v>
      </c>
      <c r="J1086" s="157">
        <v>0</v>
      </c>
      <c r="K1086" s="3" t="s">
        <v>23</v>
      </c>
      <c r="L1086" s="149" t="s">
        <v>23</v>
      </c>
      <c r="M1086" s="3" t="s">
        <v>475</v>
      </c>
      <c r="N1086" s="149" t="s">
        <v>475</v>
      </c>
      <c r="O1086" s="149" t="s">
        <v>475</v>
      </c>
      <c r="Q1086" s="3" t="s">
        <v>475</v>
      </c>
      <c r="V1086" s="149" t="s">
        <v>475</v>
      </c>
      <c r="W1086" s="149" t="s">
        <v>475</v>
      </c>
      <c r="X1086" s="149" t="s">
        <v>475</v>
      </c>
      <c r="Y1086" s="149" t="s">
        <v>475</v>
      </c>
      <c r="AB1086" s="152">
        <v>0</v>
      </c>
      <c r="AC1086" s="152">
        <v>0</v>
      </c>
      <c r="AD1086" s="152">
        <v>0</v>
      </c>
      <c r="AE1086" s="152">
        <v>0</v>
      </c>
      <c r="AF1086" s="152">
        <v>0</v>
      </c>
      <c r="AK1086" s="3" t="s">
        <v>475</v>
      </c>
      <c r="AL1086" s="3" t="s">
        <v>475</v>
      </c>
      <c r="AM1086" s="3" t="s">
        <v>475</v>
      </c>
    </row>
    <row r="1087" spans="1:39" x14ac:dyDescent="0.25">
      <c r="A1087" s="3">
        <v>20231231</v>
      </c>
      <c r="B1087" s="3" t="s">
        <v>2846</v>
      </c>
      <c r="C1087" s="3" t="s">
        <v>2847</v>
      </c>
      <c r="D1087" s="149">
        <v>4658.91</v>
      </c>
      <c r="E1087" s="3" t="s">
        <v>24</v>
      </c>
      <c r="F1087" s="3" t="s">
        <v>473</v>
      </c>
      <c r="G1087" s="3" t="s">
        <v>474</v>
      </c>
      <c r="H1087" s="3">
        <v>0</v>
      </c>
      <c r="I1087" s="3" t="s">
        <v>473</v>
      </c>
      <c r="J1087" s="3" t="s">
        <v>473</v>
      </c>
      <c r="K1087" s="3" t="s">
        <v>23</v>
      </c>
      <c r="L1087" s="149" t="s">
        <v>23</v>
      </c>
      <c r="M1087" s="3" t="s">
        <v>475</v>
      </c>
      <c r="N1087" s="149" t="s">
        <v>475</v>
      </c>
      <c r="O1087" s="149" t="s">
        <v>475</v>
      </c>
      <c r="Q1087" s="3" t="s">
        <v>475</v>
      </c>
      <c r="V1087" s="149" t="s">
        <v>475</v>
      </c>
      <c r="W1087" s="149" t="s">
        <v>475</v>
      </c>
      <c r="X1087" s="149" t="s">
        <v>475</v>
      </c>
      <c r="Y1087" s="149" t="s">
        <v>475</v>
      </c>
      <c r="AB1087" s="152">
        <v>0</v>
      </c>
      <c r="AC1087" s="152">
        <v>0</v>
      </c>
      <c r="AD1087" s="152">
        <v>0</v>
      </c>
      <c r="AE1087" s="152">
        <v>0</v>
      </c>
      <c r="AF1087" s="152">
        <v>0</v>
      </c>
      <c r="AK1087" s="3" t="s">
        <v>475</v>
      </c>
      <c r="AL1087" s="3" t="s">
        <v>475</v>
      </c>
      <c r="AM1087" s="3" t="s">
        <v>475</v>
      </c>
    </row>
    <row r="1088" spans="1:39" x14ac:dyDescent="0.25">
      <c r="A1088" s="3">
        <v>20231231</v>
      </c>
      <c r="B1088" s="3" t="s">
        <v>2848</v>
      </c>
      <c r="C1088" s="152" t="s">
        <v>2849</v>
      </c>
      <c r="D1088" s="149">
        <v>59028.32</v>
      </c>
      <c r="E1088" s="3" t="s">
        <v>24</v>
      </c>
      <c r="F1088" s="3" t="s">
        <v>473</v>
      </c>
      <c r="G1088" s="3" t="s">
        <v>474</v>
      </c>
      <c r="H1088" s="3">
        <v>0</v>
      </c>
      <c r="I1088" s="3" t="s">
        <v>473</v>
      </c>
      <c r="J1088" s="3" t="s">
        <v>473</v>
      </c>
      <c r="K1088" s="3" t="s">
        <v>23</v>
      </c>
      <c r="L1088" s="149" t="s">
        <v>23</v>
      </c>
      <c r="M1088" s="3" t="s">
        <v>475</v>
      </c>
      <c r="N1088" s="149" t="s">
        <v>475</v>
      </c>
      <c r="O1088" s="149" t="s">
        <v>475</v>
      </c>
      <c r="Q1088" s="3" t="s">
        <v>475</v>
      </c>
      <c r="V1088" s="149" t="s">
        <v>475</v>
      </c>
      <c r="W1088" s="149" t="s">
        <v>475</v>
      </c>
      <c r="X1088" s="149" t="s">
        <v>475</v>
      </c>
      <c r="Y1088" s="149" t="s">
        <v>475</v>
      </c>
      <c r="AB1088" s="152">
        <v>0</v>
      </c>
      <c r="AC1088" s="152">
        <v>0</v>
      </c>
      <c r="AD1088" s="152">
        <v>0</v>
      </c>
      <c r="AE1088" s="152">
        <v>0</v>
      </c>
      <c r="AF1088" s="152">
        <v>0</v>
      </c>
      <c r="AK1088" s="3" t="s">
        <v>475</v>
      </c>
      <c r="AL1088" s="3" t="s">
        <v>475</v>
      </c>
      <c r="AM1088" s="3" t="s">
        <v>475</v>
      </c>
    </row>
    <row r="1089" spans="1:39" x14ac:dyDescent="0.25">
      <c r="A1089" s="3">
        <v>20231231</v>
      </c>
      <c r="B1089" s="3" t="s">
        <v>2850</v>
      </c>
      <c r="C1089" s="3" t="s">
        <v>2851</v>
      </c>
      <c r="D1089" s="149">
        <v>23911.279999999999</v>
      </c>
      <c r="E1089" s="3" t="s">
        <v>23</v>
      </c>
      <c r="F1089" s="3" t="s">
        <v>500</v>
      </c>
      <c r="G1089" s="3" t="s">
        <v>474</v>
      </c>
      <c r="H1089" s="3">
        <v>0</v>
      </c>
      <c r="I1089" s="3" t="s">
        <v>500</v>
      </c>
      <c r="J1089" s="157" t="s">
        <v>483</v>
      </c>
      <c r="K1089" s="3" t="s">
        <v>23</v>
      </c>
      <c r="L1089" s="149" t="s">
        <v>23</v>
      </c>
      <c r="M1089" s="3" t="s">
        <v>475</v>
      </c>
      <c r="N1089" s="149" t="s">
        <v>475</v>
      </c>
      <c r="O1089" s="149" t="s">
        <v>475</v>
      </c>
      <c r="Q1089" s="3" t="s">
        <v>475</v>
      </c>
      <c r="V1089" s="149" t="s">
        <v>475</v>
      </c>
      <c r="W1089" s="149" t="s">
        <v>475</v>
      </c>
      <c r="X1089" s="149" t="s">
        <v>475</v>
      </c>
      <c r="Y1089" s="149" t="s">
        <v>475</v>
      </c>
      <c r="AB1089" s="152">
        <v>0</v>
      </c>
      <c r="AC1089" s="152">
        <v>0</v>
      </c>
      <c r="AD1089" s="152">
        <v>0</v>
      </c>
      <c r="AE1089" s="152">
        <v>0</v>
      </c>
      <c r="AF1089" s="152">
        <v>0</v>
      </c>
      <c r="AK1089" s="3" t="s">
        <v>25</v>
      </c>
      <c r="AL1089" s="3" t="s">
        <v>2852</v>
      </c>
      <c r="AM1089" s="3" t="s">
        <v>475</v>
      </c>
    </row>
    <row r="1090" spans="1:39" x14ac:dyDescent="0.25">
      <c r="A1090" s="3">
        <v>20231231</v>
      </c>
      <c r="B1090" s="3" t="s">
        <v>2853</v>
      </c>
      <c r="C1090" s="3" t="s">
        <v>2854</v>
      </c>
      <c r="D1090" s="149">
        <v>24209.69</v>
      </c>
      <c r="E1090" s="3" t="s">
        <v>23</v>
      </c>
      <c r="F1090" s="3" t="s">
        <v>500</v>
      </c>
      <c r="G1090" s="3" t="s">
        <v>474</v>
      </c>
      <c r="H1090" s="3">
        <v>0</v>
      </c>
      <c r="I1090" s="3" t="s">
        <v>500</v>
      </c>
      <c r="J1090" s="157">
        <v>0</v>
      </c>
      <c r="K1090" s="3" t="s">
        <v>23</v>
      </c>
      <c r="L1090" s="149" t="s">
        <v>23</v>
      </c>
      <c r="M1090" s="3" t="s">
        <v>475</v>
      </c>
      <c r="N1090" s="149" t="s">
        <v>475</v>
      </c>
      <c r="O1090" s="149" t="s">
        <v>475</v>
      </c>
      <c r="Q1090" s="3" t="s">
        <v>475</v>
      </c>
      <c r="V1090" s="149" t="s">
        <v>475</v>
      </c>
      <c r="W1090" s="149" t="s">
        <v>475</v>
      </c>
      <c r="X1090" s="149" t="s">
        <v>475</v>
      </c>
      <c r="Y1090" s="149" t="s">
        <v>475</v>
      </c>
      <c r="AB1090" s="152">
        <v>0</v>
      </c>
      <c r="AC1090" s="152">
        <v>0</v>
      </c>
      <c r="AD1090" s="152">
        <v>0</v>
      </c>
      <c r="AE1090" s="152">
        <v>0</v>
      </c>
      <c r="AF1090" s="152">
        <v>0</v>
      </c>
      <c r="AK1090" s="3" t="s">
        <v>475</v>
      </c>
      <c r="AL1090" s="3" t="s">
        <v>475</v>
      </c>
      <c r="AM1090" s="3" t="s">
        <v>475</v>
      </c>
    </row>
    <row r="1091" spans="1:39" x14ac:dyDescent="0.25">
      <c r="A1091" s="3">
        <v>20231231</v>
      </c>
      <c r="B1091" s="3" t="s">
        <v>2855</v>
      </c>
      <c r="C1091" s="3" t="s">
        <v>2856</v>
      </c>
      <c r="D1091" s="149">
        <v>3080622.3</v>
      </c>
      <c r="E1091" s="3" t="s">
        <v>23</v>
      </c>
      <c r="F1091" s="3" t="s">
        <v>500</v>
      </c>
      <c r="G1091" s="3" t="s">
        <v>592</v>
      </c>
      <c r="H1091" s="3">
        <v>0</v>
      </c>
      <c r="I1091" s="3" t="s">
        <v>500</v>
      </c>
      <c r="J1091" s="157">
        <v>0</v>
      </c>
      <c r="K1091" s="3" t="s">
        <v>23</v>
      </c>
      <c r="L1091" s="149" t="s">
        <v>23</v>
      </c>
      <c r="M1091" s="3" t="s">
        <v>475</v>
      </c>
      <c r="N1091" s="149" t="s">
        <v>475</v>
      </c>
      <c r="O1091" s="149" t="s">
        <v>475</v>
      </c>
      <c r="Q1091" s="3" t="s">
        <v>475</v>
      </c>
      <c r="V1091" s="149" t="s">
        <v>475</v>
      </c>
      <c r="W1091" s="149" t="s">
        <v>475</v>
      </c>
      <c r="X1091" s="149" t="s">
        <v>475</v>
      </c>
      <c r="Y1091" s="149" t="s">
        <v>475</v>
      </c>
      <c r="AB1091" s="152">
        <v>0</v>
      </c>
      <c r="AC1091" s="152">
        <v>0</v>
      </c>
      <c r="AD1091" s="152">
        <v>0</v>
      </c>
      <c r="AE1091" s="152">
        <v>0</v>
      </c>
      <c r="AF1091" s="152">
        <v>0</v>
      </c>
      <c r="AK1091" s="3" t="s">
        <v>475</v>
      </c>
      <c r="AL1091" s="3" t="s">
        <v>475</v>
      </c>
      <c r="AM1091" s="3" t="s">
        <v>475</v>
      </c>
    </row>
    <row r="1092" spans="1:39" x14ac:dyDescent="0.25">
      <c r="A1092" s="3">
        <v>20231231</v>
      </c>
      <c r="B1092" s="3" t="s">
        <v>2857</v>
      </c>
      <c r="C1092" s="3" t="s">
        <v>2858</v>
      </c>
      <c r="D1092" s="149">
        <v>86427.71</v>
      </c>
      <c r="E1092" s="3" t="s">
        <v>23</v>
      </c>
      <c r="F1092" s="3" t="s">
        <v>500</v>
      </c>
      <c r="G1092" s="3" t="s">
        <v>474</v>
      </c>
      <c r="H1092" s="3">
        <v>0</v>
      </c>
      <c r="I1092" s="3" t="s">
        <v>500</v>
      </c>
      <c r="J1092" s="157">
        <v>0</v>
      </c>
      <c r="K1092" s="3" t="s">
        <v>23</v>
      </c>
      <c r="L1092" s="149" t="s">
        <v>23</v>
      </c>
      <c r="M1092" s="3" t="s">
        <v>475</v>
      </c>
      <c r="N1092" s="149" t="s">
        <v>475</v>
      </c>
      <c r="O1092" s="149" t="s">
        <v>475</v>
      </c>
      <c r="Q1092" s="3" t="s">
        <v>475</v>
      </c>
      <c r="V1092" s="149" t="s">
        <v>475</v>
      </c>
      <c r="W1092" s="149" t="s">
        <v>475</v>
      </c>
      <c r="X1092" s="149" t="s">
        <v>475</v>
      </c>
      <c r="Y1092" s="149" t="s">
        <v>475</v>
      </c>
      <c r="AB1092" s="152">
        <v>0</v>
      </c>
      <c r="AC1092" s="152">
        <v>0</v>
      </c>
      <c r="AD1092" s="152">
        <v>0</v>
      </c>
      <c r="AE1092" s="152">
        <v>0</v>
      </c>
      <c r="AF1092" s="152">
        <v>0</v>
      </c>
      <c r="AK1092" s="3" t="s">
        <v>475</v>
      </c>
      <c r="AL1092" s="3" t="s">
        <v>475</v>
      </c>
      <c r="AM1092" s="3" t="s">
        <v>475</v>
      </c>
    </row>
    <row r="1093" spans="1:39" x14ac:dyDescent="0.25">
      <c r="A1093" s="3">
        <v>20231231</v>
      </c>
      <c r="B1093" s="3" t="s">
        <v>2859</v>
      </c>
      <c r="C1093" s="3" t="s">
        <v>2860</v>
      </c>
      <c r="D1093" s="149">
        <v>175862.44</v>
      </c>
      <c r="E1093" s="3" t="s">
        <v>23</v>
      </c>
      <c r="F1093" s="3" t="s">
        <v>500</v>
      </c>
      <c r="G1093" s="3" t="s">
        <v>474</v>
      </c>
      <c r="H1093" s="3">
        <v>0</v>
      </c>
      <c r="I1093" s="3" t="s">
        <v>500</v>
      </c>
      <c r="J1093" s="157">
        <v>0</v>
      </c>
      <c r="K1093" s="3" t="s">
        <v>23</v>
      </c>
      <c r="L1093" s="149" t="s">
        <v>23</v>
      </c>
      <c r="M1093" s="3" t="s">
        <v>475</v>
      </c>
      <c r="N1093" s="149" t="s">
        <v>475</v>
      </c>
      <c r="O1093" s="149" t="s">
        <v>475</v>
      </c>
      <c r="Q1093" s="3" t="s">
        <v>475</v>
      </c>
      <c r="V1093" s="149" t="s">
        <v>475</v>
      </c>
      <c r="W1093" s="149" t="s">
        <v>475</v>
      </c>
      <c r="X1093" s="149" t="s">
        <v>475</v>
      </c>
      <c r="Y1093" s="149" t="s">
        <v>475</v>
      </c>
      <c r="AB1093" s="152">
        <v>0</v>
      </c>
      <c r="AC1093" s="152">
        <v>0</v>
      </c>
      <c r="AD1093" s="152">
        <v>0</v>
      </c>
      <c r="AE1093" s="152">
        <v>0</v>
      </c>
      <c r="AF1093" s="152">
        <v>0</v>
      </c>
      <c r="AK1093" s="3" t="s">
        <v>475</v>
      </c>
      <c r="AL1093" s="3" t="s">
        <v>475</v>
      </c>
      <c r="AM1093" s="3" t="s">
        <v>475</v>
      </c>
    </row>
    <row r="1094" spans="1:39" x14ac:dyDescent="0.25">
      <c r="A1094" s="3">
        <v>20231231</v>
      </c>
      <c r="B1094" s="3" t="s">
        <v>2861</v>
      </c>
      <c r="C1094" s="3" t="s">
        <v>2862</v>
      </c>
      <c r="D1094" s="149">
        <v>92175.9</v>
      </c>
      <c r="E1094" s="3" t="s">
        <v>23</v>
      </c>
      <c r="F1094" s="3" t="s">
        <v>500</v>
      </c>
      <c r="G1094" s="3" t="s">
        <v>474</v>
      </c>
      <c r="H1094" s="3">
        <v>0</v>
      </c>
      <c r="I1094" s="3" t="s">
        <v>500</v>
      </c>
      <c r="J1094" s="157" t="s">
        <v>506</v>
      </c>
      <c r="K1094" s="3" t="s">
        <v>23</v>
      </c>
      <c r="L1094" s="149" t="s">
        <v>23</v>
      </c>
      <c r="M1094" s="3" t="s">
        <v>475</v>
      </c>
      <c r="N1094" s="149" t="s">
        <v>475</v>
      </c>
      <c r="O1094" s="149" t="s">
        <v>475</v>
      </c>
      <c r="Q1094" s="3" t="s">
        <v>475</v>
      </c>
      <c r="V1094" s="149" t="s">
        <v>475</v>
      </c>
      <c r="W1094" s="149" t="s">
        <v>475</v>
      </c>
      <c r="X1094" s="149" t="s">
        <v>475</v>
      </c>
      <c r="Y1094" s="149" t="s">
        <v>475</v>
      </c>
      <c r="AB1094" s="152">
        <v>0</v>
      </c>
      <c r="AC1094" s="152">
        <v>0</v>
      </c>
      <c r="AD1094" s="152">
        <v>0</v>
      </c>
      <c r="AE1094" s="152">
        <v>0</v>
      </c>
      <c r="AF1094" s="152">
        <v>0</v>
      </c>
      <c r="AK1094" s="3" t="s">
        <v>22</v>
      </c>
      <c r="AL1094" s="3" t="s">
        <v>2863</v>
      </c>
      <c r="AM1094" s="3" t="s">
        <v>475</v>
      </c>
    </row>
    <row r="1095" spans="1:39" x14ac:dyDescent="0.25">
      <c r="A1095" s="3">
        <v>20231231</v>
      </c>
      <c r="B1095" s="3" t="s">
        <v>2864</v>
      </c>
      <c r="C1095" s="3" t="s">
        <v>2865</v>
      </c>
      <c r="D1095" s="149">
        <v>19742.55</v>
      </c>
      <c r="E1095" s="3" t="s">
        <v>23</v>
      </c>
      <c r="F1095" s="3" t="s">
        <v>500</v>
      </c>
      <c r="G1095" s="3" t="s">
        <v>504</v>
      </c>
      <c r="H1095" s="3">
        <v>1</v>
      </c>
      <c r="I1095" s="3" t="s">
        <v>500</v>
      </c>
      <c r="J1095" s="157">
        <v>0</v>
      </c>
      <c r="K1095" s="3" t="s">
        <v>24</v>
      </c>
      <c r="L1095" s="149" t="s">
        <v>23</v>
      </c>
      <c r="M1095" s="3" t="s">
        <v>475</v>
      </c>
      <c r="N1095" s="149" t="s">
        <v>475</v>
      </c>
      <c r="O1095" s="149" t="s">
        <v>475</v>
      </c>
      <c r="Q1095" s="3" t="s">
        <v>475</v>
      </c>
      <c r="V1095" s="149" t="s">
        <v>475</v>
      </c>
      <c r="W1095" s="149" t="s">
        <v>475</v>
      </c>
      <c r="X1095" s="149" t="s">
        <v>475</v>
      </c>
      <c r="Y1095" s="149" t="s">
        <v>475</v>
      </c>
      <c r="AB1095" s="152">
        <v>0</v>
      </c>
      <c r="AC1095" s="152">
        <v>0</v>
      </c>
      <c r="AD1095" s="152">
        <v>0</v>
      </c>
      <c r="AE1095" s="152">
        <v>0</v>
      </c>
      <c r="AF1095" s="152">
        <v>0</v>
      </c>
      <c r="AK1095" s="3" t="s">
        <v>475</v>
      </c>
      <c r="AL1095" s="3" t="s">
        <v>475</v>
      </c>
      <c r="AM1095" s="3" t="s">
        <v>475</v>
      </c>
    </row>
    <row r="1096" spans="1:39" x14ac:dyDescent="0.25">
      <c r="A1096" s="3">
        <v>20231231</v>
      </c>
      <c r="B1096" s="3" t="s">
        <v>2866</v>
      </c>
      <c r="C1096" s="3" t="s">
        <v>2867</v>
      </c>
      <c r="D1096" s="149">
        <v>2178.15</v>
      </c>
      <c r="E1096" s="3" t="s">
        <v>24</v>
      </c>
      <c r="F1096" s="3" t="s">
        <v>473</v>
      </c>
      <c r="G1096" s="3" t="s">
        <v>474</v>
      </c>
      <c r="H1096" s="3">
        <v>0</v>
      </c>
      <c r="I1096" s="3" t="s">
        <v>473</v>
      </c>
      <c r="J1096" s="3" t="s">
        <v>473</v>
      </c>
      <c r="K1096" s="3" t="s">
        <v>23</v>
      </c>
      <c r="L1096" s="149" t="s">
        <v>23</v>
      </c>
      <c r="M1096" s="3" t="s">
        <v>475</v>
      </c>
      <c r="N1096" s="149" t="s">
        <v>475</v>
      </c>
      <c r="O1096" s="149" t="s">
        <v>475</v>
      </c>
      <c r="Q1096" s="3" t="s">
        <v>475</v>
      </c>
      <c r="V1096" s="149" t="s">
        <v>475</v>
      </c>
      <c r="W1096" s="149" t="s">
        <v>475</v>
      </c>
      <c r="X1096" s="149" t="s">
        <v>475</v>
      </c>
      <c r="Y1096" s="149" t="s">
        <v>475</v>
      </c>
      <c r="AB1096" s="152">
        <v>0</v>
      </c>
      <c r="AC1096" s="152">
        <v>0</v>
      </c>
      <c r="AD1096" s="152">
        <v>0</v>
      </c>
      <c r="AE1096" s="152">
        <v>0</v>
      </c>
      <c r="AF1096" s="152">
        <v>0</v>
      </c>
      <c r="AK1096" s="3" t="s">
        <v>475</v>
      </c>
      <c r="AL1096" s="3" t="s">
        <v>475</v>
      </c>
      <c r="AM1096" s="3" t="s">
        <v>475</v>
      </c>
    </row>
    <row r="1097" spans="1:39" x14ac:dyDescent="0.25">
      <c r="W1097" s="153"/>
    </row>
    <row r="1048576" spans="19:19" x14ac:dyDescent="0.25">
      <c r="S1048576" s="157"/>
    </row>
  </sheetData>
  <autoFilter ref="A1:AN1096" xr:uid="{00000000-0009-0000-0000-000001000000}"/>
  <pageMargins left="0.7" right="0.7" top="0.75" bottom="0.75" header="0.3" footer="0.3"/>
  <pageSetup paperSize="9" orientation="portrait" r:id="rId1"/>
  <headerFooter>
    <oddHeader>&amp;R&amp;"Century"&amp;8&amp;KE7EC06 Gruppo Banco BPM - Uso Interno&amp;1#_x000D_</oddHead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18">
    <tabColor rgb="FFFFFF00"/>
  </sheetPr>
  <dimension ref="A1:BO73"/>
  <sheetViews>
    <sheetView topLeftCell="B29" zoomScale="60" zoomScaleNormal="60" workbookViewId="0">
      <selection activeCell="D63" sqref="D63"/>
    </sheetView>
  </sheetViews>
  <sheetFormatPr defaultColWidth="8.7109375" defaultRowHeight="15" x14ac:dyDescent="0.25"/>
  <cols>
    <col min="1" max="1" width="1" style="11" bestFit="1" customWidth="1"/>
    <col min="2" max="2" width="26.28515625" style="89" bestFit="1" customWidth="1"/>
    <col min="3" max="3" width="65.5703125" style="11" bestFit="1" customWidth="1"/>
    <col min="4" max="4" width="28" style="11" bestFit="1" customWidth="1"/>
    <col min="5" max="5" width="17.85546875" style="11" bestFit="1" customWidth="1"/>
    <col min="6" max="6" width="19" style="11" bestFit="1" customWidth="1"/>
    <col min="7" max="7" width="16.5703125" style="11" bestFit="1" customWidth="1"/>
    <col min="8" max="8" width="18.85546875" style="11" bestFit="1" customWidth="1"/>
    <col min="9" max="9" width="15" style="11" bestFit="1" customWidth="1"/>
    <col min="10" max="11" width="12.85546875" style="11" bestFit="1" customWidth="1"/>
    <col min="12" max="12" width="16.5703125" style="11" bestFit="1" customWidth="1"/>
    <col min="13" max="13" width="24.28515625" style="11" bestFit="1" customWidth="1"/>
    <col min="14" max="14" width="21.140625" style="11" customWidth="1"/>
    <col min="15" max="15" width="14.85546875" style="13" customWidth="1"/>
    <col min="16" max="16" width="1.5703125" style="13" bestFit="1" customWidth="1"/>
    <col min="17" max="17" width="13.28515625" style="13" bestFit="1" customWidth="1"/>
    <col min="18" max="18" width="9.28515625" style="13" bestFit="1" customWidth="1"/>
    <col min="19" max="20" width="2.140625" style="13" bestFit="1" customWidth="1"/>
    <col min="21" max="21" width="13.28515625" style="13" bestFit="1" customWidth="1"/>
    <col min="22" max="22" width="9.28515625" style="13" bestFit="1" customWidth="1"/>
    <col min="23" max="24" width="1.7109375" style="13" bestFit="1" customWidth="1"/>
    <col min="25" max="25" width="13.28515625" style="13" bestFit="1" customWidth="1"/>
    <col min="26" max="26" width="9.28515625" style="13" bestFit="1" customWidth="1"/>
    <col min="27" max="27" width="2.42578125" style="13" bestFit="1" customWidth="1"/>
    <col min="28" max="28" width="1.85546875" style="13" bestFit="1" customWidth="1"/>
    <col min="29" max="29" width="13.28515625" style="13" bestFit="1" customWidth="1"/>
    <col min="30" max="30" width="9.28515625" style="13" bestFit="1" customWidth="1"/>
    <col min="31" max="31" width="3" style="11" bestFit="1" customWidth="1"/>
    <col min="32" max="32" width="2.85546875" style="11" bestFit="1" customWidth="1"/>
    <col min="33" max="33" width="13.28515625" style="11" bestFit="1" customWidth="1"/>
    <col min="34" max="34" width="10.5703125" style="11" bestFit="1" customWidth="1"/>
    <col min="35" max="35" width="9.28515625" style="11" bestFit="1" customWidth="1"/>
    <col min="36" max="36" width="27.7109375" style="11" bestFit="1" customWidth="1"/>
    <col min="37" max="37" width="3" style="11" bestFit="1" customWidth="1"/>
    <col min="38" max="38" width="2.42578125" style="11" bestFit="1" customWidth="1"/>
    <col min="39" max="39" width="13.28515625" style="11" bestFit="1" customWidth="1"/>
    <col min="40" max="40" width="10.5703125" style="11" bestFit="1" customWidth="1"/>
    <col min="41" max="41" width="9.28515625" style="11" bestFit="1" customWidth="1"/>
    <col min="42" max="42" width="3.5703125" style="11" bestFit="1" customWidth="1"/>
    <col min="43" max="43" width="3" style="11" bestFit="1" customWidth="1"/>
    <col min="44" max="44" width="13.28515625" style="11" bestFit="1" customWidth="1"/>
    <col min="45" max="45" width="9.28515625" style="11" bestFit="1" customWidth="1"/>
    <col min="46" max="46" width="3" style="13" bestFit="1" customWidth="1"/>
    <col min="47" max="47" width="2.7109375" style="13" bestFit="1" customWidth="1"/>
    <col min="48" max="48" width="13.28515625" style="13" bestFit="1" customWidth="1"/>
    <col min="49" max="49" width="9.28515625" style="13" bestFit="1" customWidth="1"/>
    <col min="50" max="50" width="3" style="13" bestFit="1" customWidth="1"/>
    <col min="51" max="51" width="2.85546875" style="13" bestFit="1" customWidth="1"/>
    <col min="52" max="52" width="13.28515625" style="13" bestFit="1" customWidth="1"/>
    <col min="53" max="53" width="9.28515625" style="13" bestFit="1" customWidth="1"/>
    <col min="54" max="54" width="2.85546875" style="13" bestFit="1" customWidth="1"/>
    <col min="55" max="55" width="2.7109375" style="13" bestFit="1" customWidth="1"/>
    <col min="56" max="56" width="13.28515625" style="13" bestFit="1" customWidth="1"/>
    <col min="57" max="57" width="9.28515625" style="13" bestFit="1" customWidth="1"/>
    <col min="58" max="58" width="2.85546875" style="13" bestFit="1" customWidth="1"/>
    <col min="59" max="59" width="3.28515625" style="13" bestFit="1" customWidth="1"/>
    <col min="60" max="60" width="13.28515625" style="13" bestFit="1" customWidth="1"/>
    <col min="61" max="61" width="9.28515625" style="13" bestFit="1" customWidth="1"/>
    <col min="62" max="62" width="3" style="11" bestFit="1" customWidth="1"/>
    <col min="63" max="63" width="3.28515625" style="11" bestFit="1" customWidth="1"/>
    <col min="64" max="64" width="13.28515625" style="11" bestFit="1" customWidth="1"/>
    <col min="65" max="65" width="10.5703125" style="11" bestFit="1" customWidth="1"/>
    <col min="66" max="66" width="9.28515625" style="11" bestFit="1" customWidth="1"/>
    <col min="67" max="16384" width="8.7109375" style="11"/>
  </cols>
  <sheetData>
    <row r="1" spans="1:67" ht="15.75" thickBot="1" x14ac:dyDescent="0.3"/>
    <row r="2" spans="1:67" ht="32.25" thickBot="1" x14ac:dyDescent="0.3">
      <c r="B2" s="14" t="s">
        <v>93</v>
      </c>
      <c r="D2" s="385" t="s">
        <v>417</v>
      </c>
      <c r="E2" s="386"/>
      <c r="F2" s="386"/>
      <c r="G2" s="386"/>
      <c r="H2" s="386"/>
      <c r="I2" s="386"/>
      <c r="J2" s="386"/>
      <c r="K2" s="386"/>
      <c r="L2" s="386"/>
      <c r="M2" s="386"/>
      <c r="N2" s="387"/>
    </row>
    <row r="4" spans="1:67" s="19" customFormat="1" ht="30" x14ac:dyDescent="0.25">
      <c r="A4" s="89"/>
      <c r="B4" s="89"/>
      <c r="C4" s="88"/>
      <c r="D4" s="16" t="s">
        <v>0</v>
      </c>
      <c r="E4" s="16" t="s">
        <v>1</v>
      </c>
      <c r="F4" s="16" t="s">
        <v>2</v>
      </c>
      <c r="G4" s="16" t="s">
        <v>3</v>
      </c>
      <c r="H4" s="16" t="s">
        <v>4</v>
      </c>
      <c r="I4" s="16" t="s">
        <v>5</v>
      </c>
      <c r="J4" s="16" t="s">
        <v>6</v>
      </c>
      <c r="K4" s="16" t="s">
        <v>7</v>
      </c>
      <c r="L4" s="16" t="s">
        <v>8</v>
      </c>
      <c r="M4" s="16"/>
      <c r="N4" s="16" t="s">
        <v>9</v>
      </c>
      <c r="O4" s="16" t="s">
        <v>10</v>
      </c>
      <c r="P4" s="16" t="s">
        <v>11</v>
      </c>
      <c r="Q4" s="16" t="s">
        <v>12</v>
      </c>
      <c r="R4" s="16" t="s">
        <v>13</v>
      </c>
      <c r="S4" s="16" t="s">
        <v>14</v>
      </c>
      <c r="T4" s="16" t="s">
        <v>15</v>
      </c>
      <c r="U4" s="16" t="s">
        <v>95</v>
      </c>
      <c r="V4" s="16" t="s">
        <v>96</v>
      </c>
      <c r="W4" s="16" t="s">
        <v>97</v>
      </c>
      <c r="X4" s="16" t="s">
        <v>98</v>
      </c>
      <c r="Y4" s="16" t="s">
        <v>99</v>
      </c>
      <c r="Z4" s="16" t="s">
        <v>100</v>
      </c>
      <c r="AA4" s="16" t="s">
        <v>101</v>
      </c>
      <c r="AB4" s="16" t="s">
        <v>102</v>
      </c>
      <c r="AC4" s="16" t="s">
        <v>103</v>
      </c>
      <c r="AD4" s="16" t="s">
        <v>104</v>
      </c>
      <c r="AE4" s="16" t="s">
        <v>105</v>
      </c>
      <c r="AF4" s="16" t="s">
        <v>106</v>
      </c>
      <c r="AG4" s="16" t="s">
        <v>107</v>
      </c>
      <c r="AH4" s="16" t="s">
        <v>108</v>
      </c>
      <c r="AI4" s="16" t="s">
        <v>109</v>
      </c>
      <c r="AJ4" s="16" t="s">
        <v>110</v>
      </c>
      <c r="AK4" s="16" t="s">
        <v>111</v>
      </c>
      <c r="AL4" s="16" t="s">
        <v>112</v>
      </c>
      <c r="AM4" s="16" t="s">
        <v>113</v>
      </c>
      <c r="AN4" s="16" t="s">
        <v>114</v>
      </c>
      <c r="AO4" s="16" t="s">
        <v>115</v>
      </c>
      <c r="AP4" s="16" t="s">
        <v>116</v>
      </c>
      <c r="AQ4" s="16" t="s">
        <v>117</v>
      </c>
      <c r="AR4" s="16" t="s">
        <v>118</v>
      </c>
      <c r="AS4" s="90" t="s">
        <v>119</v>
      </c>
      <c r="AT4" s="16" t="s">
        <v>120</v>
      </c>
      <c r="AU4" s="16" t="s">
        <v>121</v>
      </c>
      <c r="AV4" s="16" t="s">
        <v>122</v>
      </c>
      <c r="AW4" s="16" t="s">
        <v>123</v>
      </c>
      <c r="AX4" s="16" t="s">
        <v>124</v>
      </c>
      <c r="AY4" s="16" t="s">
        <v>125</v>
      </c>
      <c r="AZ4" s="16" t="s">
        <v>126</v>
      </c>
      <c r="BA4" s="16" t="s">
        <v>127</v>
      </c>
      <c r="BB4" s="16" t="s">
        <v>128</v>
      </c>
      <c r="BC4" s="16" t="s">
        <v>129</v>
      </c>
      <c r="BD4" s="16" t="s">
        <v>130</v>
      </c>
      <c r="BE4" s="16" t="s">
        <v>131</v>
      </c>
      <c r="BF4" s="16" t="s">
        <v>132</v>
      </c>
      <c r="BG4" s="16" t="s">
        <v>133</v>
      </c>
      <c r="BH4" s="16" t="s">
        <v>134</v>
      </c>
      <c r="BI4" s="16" t="s">
        <v>135</v>
      </c>
      <c r="BJ4" s="16" t="s">
        <v>136</v>
      </c>
      <c r="BK4" s="16" t="s">
        <v>137</v>
      </c>
      <c r="BL4" s="16" t="s">
        <v>138</v>
      </c>
      <c r="BM4" s="16" t="s">
        <v>139</v>
      </c>
      <c r="BN4" s="16" t="s">
        <v>140</v>
      </c>
      <c r="BO4" s="18"/>
    </row>
    <row r="5" spans="1:67" ht="28.9"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c r="AI5" s="373"/>
      <c r="AJ5" s="366" t="s">
        <v>143</v>
      </c>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8"/>
    </row>
    <row r="6" spans="1:67" ht="14.65" customHeight="1" x14ac:dyDescent="0.25">
      <c r="A6" s="20"/>
      <c r="B6" s="372"/>
      <c r="C6" s="373"/>
      <c r="D6" s="369" t="s">
        <v>144</v>
      </c>
      <c r="E6" s="363" t="s">
        <v>145</v>
      </c>
      <c r="F6" s="364"/>
      <c r="G6" s="364"/>
      <c r="H6" s="364"/>
      <c r="I6" s="365"/>
      <c r="J6" s="363" t="s">
        <v>146</v>
      </c>
      <c r="K6" s="364"/>
      <c r="L6" s="364"/>
      <c r="M6" s="364"/>
      <c r="N6" s="365"/>
      <c r="O6" s="363" t="s">
        <v>147</v>
      </c>
      <c r="P6" s="364"/>
      <c r="Q6" s="364"/>
      <c r="R6" s="365"/>
      <c r="S6" s="363" t="s">
        <v>148</v>
      </c>
      <c r="T6" s="364"/>
      <c r="U6" s="364"/>
      <c r="V6" s="365"/>
      <c r="W6" s="363" t="s">
        <v>149</v>
      </c>
      <c r="X6" s="364"/>
      <c r="Y6" s="364"/>
      <c r="Z6" s="365"/>
      <c r="AA6" s="363" t="s">
        <v>150</v>
      </c>
      <c r="AB6" s="364"/>
      <c r="AC6" s="364"/>
      <c r="AD6" s="365"/>
      <c r="AE6" s="363" t="s">
        <v>151</v>
      </c>
      <c r="AF6" s="364"/>
      <c r="AG6" s="364"/>
      <c r="AH6" s="364"/>
      <c r="AI6" s="365"/>
      <c r="AJ6" s="369" t="s">
        <v>152</v>
      </c>
      <c r="AK6" s="363" t="s">
        <v>145</v>
      </c>
      <c r="AL6" s="364"/>
      <c r="AM6" s="364"/>
      <c r="AN6" s="364"/>
      <c r="AO6" s="365"/>
      <c r="AP6" s="363" t="s">
        <v>146</v>
      </c>
      <c r="AQ6" s="364"/>
      <c r="AR6" s="364"/>
      <c r="AS6" s="365"/>
      <c r="AT6" s="363" t="s">
        <v>147</v>
      </c>
      <c r="AU6" s="364"/>
      <c r="AV6" s="364"/>
      <c r="AW6" s="365"/>
      <c r="AX6" s="363" t="s">
        <v>148</v>
      </c>
      <c r="AY6" s="364"/>
      <c r="AZ6" s="364"/>
      <c r="BA6" s="365"/>
      <c r="BB6" s="363" t="s">
        <v>149</v>
      </c>
      <c r="BC6" s="364"/>
      <c r="BD6" s="364"/>
      <c r="BE6" s="365"/>
      <c r="BF6" s="363" t="s">
        <v>150</v>
      </c>
      <c r="BG6" s="364"/>
      <c r="BH6" s="364"/>
      <c r="BI6" s="365"/>
      <c r="BJ6" s="363" t="s">
        <v>151</v>
      </c>
      <c r="BK6" s="364"/>
      <c r="BL6" s="364"/>
      <c r="BM6" s="364"/>
      <c r="BN6" s="365"/>
    </row>
    <row r="7" spans="1:67" ht="33.6" customHeight="1" x14ac:dyDescent="0.25">
      <c r="A7" s="20"/>
      <c r="B7" s="372"/>
      <c r="C7" s="373"/>
      <c r="D7" s="369"/>
      <c r="E7" s="366" t="s">
        <v>153</v>
      </c>
      <c r="F7" s="367"/>
      <c r="G7" s="367"/>
      <c r="H7" s="367"/>
      <c r="I7" s="368"/>
      <c r="J7" s="366" t="s">
        <v>153</v>
      </c>
      <c r="K7" s="367"/>
      <c r="L7" s="367"/>
      <c r="M7" s="367"/>
      <c r="N7" s="368"/>
      <c r="O7" s="366" t="s">
        <v>153</v>
      </c>
      <c r="P7" s="367"/>
      <c r="Q7" s="367"/>
      <c r="R7" s="368"/>
      <c r="S7" s="366" t="s">
        <v>153</v>
      </c>
      <c r="T7" s="367"/>
      <c r="U7" s="367"/>
      <c r="V7" s="368"/>
      <c r="W7" s="366" t="s">
        <v>153</v>
      </c>
      <c r="X7" s="367"/>
      <c r="Y7" s="367"/>
      <c r="Z7" s="368"/>
      <c r="AA7" s="366" t="s">
        <v>153</v>
      </c>
      <c r="AB7" s="367"/>
      <c r="AC7" s="367"/>
      <c r="AD7" s="368"/>
      <c r="AE7" s="366" t="s">
        <v>154</v>
      </c>
      <c r="AF7" s="367"/>
      <c r="AG7" s="367"/>
      <c r="AH7" s="367"/>
      <c r="AI7" s="368"/>
      <c r="AJ7" s="369"/>
      <c r="AK7" s="366" t="s">
        <v>153</v>
      </c>
      <c r="AL7" s="367"/>
      <c r="AM7" s="367"/>
      <c r="AN7" s="367"/>
      <c r="AO7" s="368"/>
      <c r="AP7" s="366" t="s">
        <v>153</v>
      </c>
      <c r="AQ7" s="367"/>
      <c r="AR7" s="367"/>
      <c r="AS7" s="368"/>
      <c r="AT7" s="366" t="s">
        <v>153</v>
      </c>
      <c r="AU7" s="367"/>
      <c r="AV7" s="367"/>
      <c r="AW7" s="368"/>
      <c r="AX7" s="366" t="s">
        <v>153</v>
      </c>
      <c r="AY7" s="367"/>
      <c r="AZ7" s="367"/>
      <c r="BA7" s="368"/>
      <c r="BB7" s="366" t="s">
        <v>153</v>
      </c>
      <c r="BC7" s="367"/>
      <c r="BD7" s="367"/>
      <c r="BE7" s="368"/>
      <c r="BF7" s="366" t="s">
        <v>153</v>
      </c>
      <c r="BG7" s="367"/>
      <c r="BH7" s="367"/>
      <c r="BI7" s="368"/>
      <c r="BJ7" s="366" t="s">
        <v>153</v>
      </c>
      <c r="BK7" s="367"/>
      <c r="BL7" s="367"/>
      <c r="BM7" s="367"/>
      <c r="BN7" s="368"/>
    </row>
    <row r="8" spans="1:67" ht="33.6" customHeight="1" x14ac:dyDescent="0.25">
      <c r="A8" s="20"/>
      <c r="B8" s="372"/>
      <c r="C8" s="373"/>
      <c r="D8" s="369"/>
      <c r="E8" s="87"/>
      <c r="F8" s="366" t="s">
        <v>155</v>
      </c>
      <c r="G8" s="367"/>
      <c r="H8" s="367"/>
      <c r="I8" s="368"/>
      <c r="J8" s="87"/>
      <c r="K8" s="366" t="s">
        <v>155</v>
      </c>
      <c r="L8" s="367"/>
      <c r="M8" s="367"/>
      <c r="N8" s="368"/>
      <c r="O8" s="87"/>
      <c r="P8" s="366" t="s">
        <v>155</v>
      </c>
      <c r="Q8" s="367"/>
      <c r="R8" s="368"/>
      <c r="S8" s="87"/>
      <c r="T8" s="366" t="s">
        <v>155</v>
      </c>
      <c r="U8" s="367"/>
      <c r="V8" s="368"/>
      <c r="W8" s="87"/>
      <c r="X8" s="366" t="s">
        <v>155</v>
      </c>
      <c r="Y8" s="367"/>
      <c r="Z8" s="368"/>
      <c r="AA8" s="87"/>
      <c r="AB8" s="366" t="s">
        <v>155</v>
      </c>
      <c r="AC8" s="367"/>
      <c r="AD8" s="368"/>
      <c r="AE8" s="87"/>
      <c r="AF8" s="366" t="s">
        <v>155</v>
      </c>
      <c r="AG8" s="367"/>
      <c r="AH8" s="367"/>
      <c r="AI8" s="368"/>
      <c r="AJ8" s="369"/>
      <c r="AK8" s="87"/>
      <c r="AL8" s="366" t="s">
        <v>155</v>
      </c>
      <c r="AM8" s="367"/>
      <c r="AN8" s="367"/>
      <c r="AO8" s="368"/>
      <c r="AP8" s="87"/>
      <c r="AQ8" s="366" t="s">
        <v>155</v>
      </c>
      <c r="AR8" s="367"/>
      <c r="AS8" s="368"/>
      <c r="AT8" s="87"/>
      <c r="AU8" s="366" t="s">
        <v>155</v>
      </c>
      <c r="AV8" s="367"/>
      <c r="AW8" s="368"/>
      <c r="AX8" s="87"/>
      <c r="AY8" s="366" t="s">
        <v>155</v>
      </c>
      <c r="AZ8" s="367"/>
      <c r="BA8" s="368"/>
      <c r="BB8" s="87"/>
      <c r="BC8" s="366" t="s">
        <v>155</v>
      </c>
      <c r="BD8" s="367"/>
      <c r="BE8" s="368"/>
      <c r="BF8" s="87"/>
      <c r="BG8" s="366" t="s">
        <v>155</v>
      </c>
      <c r="BH8" s="367"/>
      <c r="BI8" s="368"/>
      <c r="BJ8" s="87"/>
      <c r="BK8" s="366" t="s">
        <v>155</v>
      </c>
      <c r="BL8" s="367"/>
      <c r="BM8" s="367"/>
      <c r="BN8" s="368"/>
    </row>
    <row r="9" spans="1:67" ht="45" x14ac:dyDescent="0.25">
      <c r="A9" s="20"/>
      <c r="B9" s="374"/>
      <c r="C9" s="375"/>
      <c r="D9" s="370"/>
      <c r="E9" s="22"/>
      <c r="F9" s="22"/>
      <c r="G9" s="23" t="s">
        <v>156</v>
      </c>
      <c r="H9" s="24" t="s">
        <v>157</v>
      </c>
      <c r="I9" s="24" t="s">
        <v>158</v>
      </c>
      <c r="J9" s="22"/>
      <c r="K9" s="22"/>
      <c r="L9" s="23" t="s">
        <v>156</v>
      </c>
      <c r="M9" s="23" t="s">
        <v>399</v>
      </c>
      <c r="N9" s="24" t="s">
        <v>158</v>
      </c>
      <c r="O9" s="22"/>
      <c r="P9" s="22"/>
      <c r="Q9" s="23" t="s">
        <v>156</v>
      </c>
      <c r="R9" s="24" t="s">
        <v>158</v>
      </c>
      <c r="S9" s="22"/>
      <c r="T9" s="22"/>
      <c r="U9" s="23" t="s">
        <v>156</v>
      </c>
      <c r="V9" s="24" t="s">
        <v>158</v>
      </c>
      <c r="W9" s="22"/>
      <c r="X9" s="22"/>
      <c r="Y9" s="23" t="s">
        <v>156</v>
      </c>
      <c r="Z9" s="24" t="s">
        <v>158</v>
      </c>
      <c r="AA9" s="22"/>
      <c r="AB9" s="22"/>
      <c r="AC9" s="23" t="s">
        <v>156</v>
      </c>
      <c r="AD9" s="24" t="s">
        <v>158</v>
      </c>
      <c r="AE9" s="22"/>
      <c r="AF9" s="22"/>
      <c r="AG9" s="23" t="s">
        <v>156</v>
      </c>
      <c r="AH9" s="24" t="s">
        <v>157</v>
      </c>
      <c r="AI9" s="24" t="s">
        <v>158</v>
      </c>
      <c r="AJ9" s="370"/>
      <c r="AK9" s="22"/>
      <c r="AL9" s="22"/>
      <c r="AM9" s="23" t="s">
        <v>156</v>
      </c>
      <c r="AN9" s="24" t="s">
        <v>157</v>
      </c>
      <c r="AO9" s="24" t="s">
        <v>158</v>
      </c>
      <c r="AP9" s="22"/>
      <c r="AQ9" s="22"/>
      <c r="AR9" s="23" t="s">
        <v>156</v>
      </c>
      <c r="AS9" s="24" t="s">
        <v>158</v>
      </c>
      <c r="AT9" s="22"/>
      <c r="AU9" s="22"/>
      <c r="AV9" s="23" t="s">
        <v>156</v>
      </c>
      <c r="AW9" s="24" t="s">
        <v>158</v>
      </c>
      <c r="AX9" s="22"/>
      <c r="AY9" s="22"/>
      <c r="AZ9" s="23" t="s">
        <v>156</v>
      </c>
      <c r="BA9" s="24" t="s">
        <v>158</v>
      </c>
      <c r="BB9" s="22"/>
      <c r="BC9" s="22"/>
      <c r="BD9" s="23" t="s">
        <v>156</v>
      </c>
      <c r="BE9" s="24" t="s">
        <v>158</v>
      </c>
      <c r="BF9" s="22"/>
      <c r="BG9" s="22"/>
      <c r="BH9" s="23" t="s">
        <v>156</v>
      </c>
      <c r="BI9" s="24" t="s">
        <v>158</v>
      </c>
      <c r="BJ9" s="22"/>
      <c r="BK9" s="22"/>
      <c r="BL9" s="23" t="s">
        <v>156</v>
      </c>
      <c r="BM9" s="24" t="s">
        <v>157</v>
      </c>
      <c r="BN9" s="24" t="s">
        <v>158</v>
      </c>
    </row>
    <row r="10" spans="1:67" x14ac:dyDescent="0.25">
      <c r="A10" s="20"/>
      <c r="B10" s="25"/>
      <c r="C10" s="26" t="s">
        <v>159</v>
      </c>
      <c r="D10" s="27"/>
      <c r="E10" s="28"/>
      <c r="F10" s="28"/>
      <c r="G10" s="29"/>
      <c r="H10" s="29"/>
      <c r="I10" s="29"/>
      <c r="J10" s="28"/>
      <c r="K10" s="28"/>
      <c r="L10" s="29"/>
      <c r="M10" s="29"/>
      <c r="N10" s="29"/>
      <c r="O10" s="28"/>
      <c r="P10" s="28"/>
      <c r="Q10" s="29"/>
      <c r="R10" s="29"/>
      <c r="S10" s="28"/>
      <c r="T10" s="28"/>
      <c r="U10" s="29"/>
      <c r="V10" s="29"/>
      <c r="W10" s="28"/>
      <c r="X10" s="28"/>
      <c r="Y10" s="29"/>
      <c r="Z10" s="29"/>
      <c r="AA10" s="28"/>
      <c r="AB10" s="28"/>
      <c r="AC10" s="29"/>
      <c r="AD10" s="29"/>
      <c r="AE10" s="28"/>
      <c r="AF10" s="28"/>
      <c r="AG10" s="29"/>
      <c r="AH10" s="29"/>
      <c r="AI10" s="29"/>
      <c r="AJ10" s="28"/>
      <c r="AK10" s="28"/>
      <c r="AL10" s="28"/>
      <c r="AM10" s="29"/>
      <c r="AN10" s="29"/>
      <c r="AO10" s="29"/>
      <c r="AP10" s="28"/>
      <c r="AQ10" s="28"/>
      <c r="AR10" s="29"/>
      <c r="AS10" s="29"/>
      <c r="AT10" s="28"/>
      <c r="AU10" s="28"/>
      <c r="AV10" s="29"/>
      <c r="AW10" s="29"/>
      <c r="AX10" s="28"/>
      <c r="AY10" s="28"/>
      <c r="AZ10" s="29"/>
      <c r="BA10" s="29"/>
      <c r="BB10" s="28"/>
      <c r="BC10" s="28"/>
      <c r="BD10" s="29"/>
      <c r="BE10" s="29"/>
      <c r="BF10" s="28"/>
      <c r="BG10" s="28"/>
      <c r="BH10" s="29"/>
      <c r="BI10" s="29"/>
      <c r="BJ10" s="28"/>
      <c r="BK10" s="28"/>
      <c r="BL10" s="29"/>
      <c r="BM10" s="29"/>
      <c r="BN10" s="29"/>
    </row>
    <row r="11" spans="1:67" ht="45" x14ac:dyDescent="0.25">
      <c r="A11" s="20"/>
      <c r="B11" s="30">
        <v>1</v>
      </c>
      <c r="C11" s="31" t="s">
        <v>160</v>
      </c>
      <c r="D11" s="32">
        <f>SUM(D12,D30,D34,D38)</f>
        <v>10994392151.6</v>
      </c>
      <c r="E11" s="32">
        <f t="shared" ref="E11:N11" si="0">SUM(E12,E30,E34,E38)</f>
        <v>7667935931.421484</v>
      </c>
      <c r="F11" s="32">
        <f t="shared" si="0"/>
        <v>1232966266.3014033</v>
      </c>
      <c r="G11" s="32">
        <f t="shared" si="0"/>
        <v>0</v>
      </c>
      <c r="H11" s="32">
        <f t="shared" si="0"/>
        <v>70801251.752320006</v>
      </c>
      <c r="I11" s="32">
        <f t="shared" si="0"/>
        <v>80863505.28181541</v>
      </c>
      <c r="J11" s="32">
        <f t="shared" si="0"/>
        <v>501848.22774199996</v>
      </c>
      <c r="K11" s="32">
        <f t="shared" si="0"/>
        <v>0</v>
      </c>
      <c r="L11" s="32">
        <f t="shared" si="0"/>
        <v>0</v>
      </c>
      <c r="M11" s="32">
        <f t="shared" si="0"/>
        <v>0</v>
      </c>
      <c r="N11" s="32">
        <f t="shared" si="0"/>
        <v>0</v>
      </c>
      <c r="O11" s="24"/>
      <c r="P11" s="24"/>
      <c r="Q11" s="24"/>
      <c r="R11" s="24"/>
      <c r="S11" s="24"/>
      <c r="T11" s="24"/>
      <c r="U11" s="24"/>
      <c r="V11" s="24"/>
      <c r="W11" s="24"/>
      <c r="X11" s="24"/>
      <c r="Y11" s="24"/>
      <c r="Z11" s="24"/>
      <c r="AA11" s="24"/>
      <c r="AB11" s="24"/>
      <c r="AC11" s="24"/>
      <c r="AD11" s="24"/>
      <c r="AE11" s="24"/>
      <c r="AF11" s="24"/>
      <c r="AG11" s="24"/>
      <c r="AH11" s="24"/>
      <c r="AI11" s="24"/>
      <c r="AJ11" s="33"/>
      <c r="AK11" s="33"/>
      <c r="AL11" s="33"/>
      <c r="AM11" s="33"/>
      <c r="AN11" s="33"/>
      <c r="AO11" s="33"/>
      <c r="AP11" s="33"/>
      <c r="AQ11" s="33"/>
      <c r="AR11" s="33"/>
      <c r="AS11" s="33"/>
      <c r="AT11" s="24"/>
      <c r="AU11" s="24"/>
      <c r="AV11" s="24"/>
      <c r="AW11" s="24"/>
      <c r="AX11" s="24"/>
      <c r="AY11" s="24"/>
      <c r="AZ11" s="24"/>
      <c r="BA11" s="24"/>
      <c r="BB11" s="24"/>
      <c r="BC11" s="24"/>
      <c r="BD11" s="24"/>
      <c r="BE11" s="24"/>
      <c r="BF11" s="24"/>
      <c r="BG11" s="24"/>
      <c r="BH11" s="24"/>
      <c r="BI11" s="24"/>
      <c r="BJ11" s="24"/>
      <c r="BK11" s="24"/>
      <c r="BL11" s="24"/>
      <c r="BM11" s="24"/>
      <c r="BN11" s="24"/>
    </row>
    <row r="12" spans="1:67" x14ac:dyDescent="0.25">
      <c r="A12" s="20"/>
      <c r="B12" s="30">
        <v>2</v>
      </c>
      <c r="C12" s="34" t="s">
        <v>161</v>
      </c>
      <c r="D12" s="32">
        <f>D13+D17</f>
        <v>2888582716.4200001</v>
      </c>
      <c r="E12" s="32">
        <f>E13+E17</f>
        <v>381156869.48649204</v>
      </c>
      <c r="F12" s="32">
        <v>0</v>
      </c>
      <c r="G12" s="32">
        <v>0</v>
      </c>
      <c r="H12" s="32">
        <v>0</v>
      </c>
      <c r="I12" s="32">
        <v>0</v>
      </c>
      <c r="J12" s="32">
        <v>0</v>
      </c>
      <c r="K12" s="32">
        <v>0</v>
      </c>
      <c r="L12" s="32">
        <v>0</v>
      </c>
      <c r="M12" s="32">
        <v>0</v>
      </c>
      <c r="N12" s="32">
        <v>0</v>
      </c>
      <c r="O12" s="24"/>
      <c r="P12" s="24"/>
      <c r="Q12" s="24"/>
      <c r="R12" s="24"/>
      <c r="S12" s="24"/>
      <c r="T12" s="24"/>
      <c r="U12" s="24"/>
      <c r="V12" s="24"/>
      <c r="W12" s="24"/>
      <c r="X12" s="24"/>
      <c r="Y12" s="24"/>
      <c r="Z12" s="24"/>
      <c r="AA12" s="24"/>
      <c r="AB12" s="24"/>
      <c r="AC12" s="24"/>
      <c r="AD12" s="24"/>
      <c r="AE12" s="24"/>
      <c r="AF12" s="24"/>
      <c r="AG12" s="24"/>
      <c r="AH12" s="24"/>
      <c r="AI12" s="24"/>
      <c r="AJ12" s="33"/>
      <c r="AK12" s="33"/>
      <c r="AL12" s="33"/>
      <c r="AM12" s="33"/>
      <c r="AN12" s="33"/>
      <c r="AO12" s="33"/>
      <c r="AP12" s="33"/>
      <c r="AQ12" s="33"/>
      <c r="AR12" s="33"/>
      <c r="AS12" s="33"/>
      <c r="AT12" s="24"/>
      <c r="AU12" s="24"/>
      <c r="AV12" s="24"/>
      <c r="AW12" s="24"/>
      <c r="AX12" s="24"/>
      <c r="AY12" s="24"/>
      <c r="AZ12" s="24"/>
      <c r="BA12" s="24"/>
      <c r="BB12" s="24"/>
      <c r="BC12" s="24"/>
      <c r="BD12" s="24"/>
      <c r="BE12" s="24"/>
      <c r="BF12" s="24"/>
      <c r="BG12" s="24"/>
      <c r="BH12" s="24"/>
      <c r="BI12" s="24"/>
      <c r="BJ12" s="24"/>
      <c r="BK12" s="24"/>
      <c r="BL12" s="24"/>
      <c r="BM12" s="24"/>
      <c r="BN12" s="24"/>
    </row>
    <row r="13" spans="1:67" x14ac:dyDescent="0.25">
      <c r="A13" s="20"/>
      <c r="B13" s="30">
        <v>3</v>
      </c>
      <c r="C13" s="35" t="s">
        <v>162</v>
      </c>
      <c r="D13" s="32">
        <f>SUM(D14:D16)</f>
        <v>2094987160.2</v>
      </c>
      <c r="E13" s="32">
        <f>SUM(E14:E16)</f>
        <v>356149516.20602101</v>
      </c>
      <c r="F13" s="32">
        <v>0</v>
      </c>
      <c r="G13" s="32">
        <v>0</v>
      </c>
      <c r="H13" s="32">
        <v>0</v>
      </c>
      <c r="I13" s="32">
        <v>0</v>
      </c>
      <c r="J13" s="32">
        <v>0</v>
      </c>
      <c r="K13" s="32">
        <v>0</v>
      </c>
      <c r="L13" s="32">
        <v>0</v>
      </c>
      <c r="M13" s="32">
        <v>0</v>
      </c>
      <c r="N13" s="32">
        <v>0</v>
      </c>
      <c r="O13" s="24"/>
      <c r="P13" s="24"/>
      <c r="Q13" s="24"/>
      <c r="R13" s="24"/>
      <c r="S13" s="24"/>
      <c r="T13" s="24"/>
      <c r="U13" s="24"/>
      <c r="V13" s="24"/>
      <c r="W13" s="24"/>
      <c r="X13" s="24"/>
      <c r="Y13" s="24"/>
      <c r="Z13" s="24"/>
      <c r="AA13" s="24"/>
      <c r="AB13" s="24"/>
      <c r="AC13" s="24"/>
      <c r="AD13" s="24"/>
      <c r="AE13" s="24"/>
      <c r="AF13" s="24"/>
      <c r="AG13" s="24"/>
      <c r="AH13" s="24"/>
      <c r="AI13" s="24"/>
      <c r="AJ13" s="33"/>
      <c r="AK13" s="33"/>
      <c r="AL13" s="33"/>
      <c r="AM13" s="33"/>
      <c r="AN13" s="33"/>
      <c r="AO13" s="33"/>
      <c r="AP13" s="33"/>
      <c r="AQ13" s="33"/>
      <c r="AR13" s="33"/>
      <c r="AS13" s="33"/>
      <c r="AT13" s="24"/>
      <c r="AU13" s="24"/>
      <c r="AV13" s="24"/>
      <c r="AW13" s="24"/>
      <c r="AX13" s="24"/>
      <c r="AY13" s="24"/>
      <c r="AZ13" s="24"/>
      <c r="BA13" s="24"/>
      <c r="BB13" s="24"/>
      <c r="BC13" s="24"/>
      <c r="BD13" s="24"/>
      <c r="BE13" s="24"/>
      <c r="BF13" s="24"/>
      <c r="BG13" s="24"/>
      <c r="BH13" s="24"/>
      <c r="BI13" s="24"/>
      <c r="BJ13" s="24"/>
      <c r="BK13" s="24"/>
      <c r="BL13" s="24"/>
      <c r="BM13" s="24"/>
      <c r="BN13" s="24"/>
    </row>
    <row r="14" spans="1:67" x14ac:dyDescent="0.25">
      <c r="A14" s="20"/>
      <c r="B14" s="30">
        <v>4</v>
      </c>
      <c r="C14" s="36" t="s">
        <v>163</v>
      </c>
      <c r="D14" s="32">
        <f>'4.Estr._Delta_DIC23-22_TURN'!Y17+'4.Estr._Delta_DIC23-22_TURN'!Y61</f>
        <v>1073594030.51</v>
      </c>
      <c r="E14" s="32">
        <f>'4.Estr._Delta_DIC23-22_TURN'!Z17+'4.Estr._Delta_DIC23-22_TURN'!Z61</f>
        <v>66425912.419059001</v>
      </c>
      <c r="F14" s="32">
        <v>0</v>
      </c>
      <c r="G14" s="32">
        <v>0</v>
      </c>
      <c r="H14" s="32">
        <v>0</v>
      </c>
      <c r="I14" s="32">
        <v>0</v>
      </c>
      <c r="J14" s="32">
        <v>0</v>
      </c>
      <c r="K14" s="32">
        <v>0</v>
      </c>
      <c r="L14" s="32">
        <v>0</v>
      </c>
      <c r="M14" s="32">
        <v>0</v>
      </c>
      <c r="N14" s="32">
        <v>0</v>
      </c>
      <c r="O14" s="24"/>
      <c r="P14" s="24"/>
      <c r="Q14" s="24"/>
      <c r="R14" s="24"/>
      <c r="S14" s="24"/>
      <c r="T14" s="24"/>
      <c r="U14" s="24"/>
      <c r="V14" s="24"/>
      <c r="W14" s="24"/>
      <c r="X14" s="24"/>
      <c r="Y14" s="24"/>
      <c r="Z14" s="24"/>
      <c r="AA14" s="24"/>
      <c r="AB14" s="24"/>
      <c r="AC14" s="24"/>
      <c r="AD14" s="24"/>
      <c r="AE14" s="24"/>
      <c r="AF14" s="24"/>
      <c r="AG14" s="24"/>
      <c r="AH14" s="24"/>
      <c r="AI14" s="24"/>
      <c r="AJ14" s="33"/>
      <c r="AK14" s="33"/>
      <c r="AL14" s="33"/>
      <c r="AM14" s="33"/>
      <c r="AN14" s="33"/>
      <c r="AO14" s="33"/>
      <c r="AP14" s="33"/>
      <c r="AQ14" s="33"/>
      <c r="AR14" s="33"/>
      <c r="AS14" s="33"/>
      <c r="AT14" s="24"/>
      <c r="AU14" s="24"/>
      <c r="AV14" s="24"/>
      <c r="AW14" s="24"/>
      <c r="AX14" s="24"/>
      <c r="AY14" s="24"/>
      <c r="AZ14" s="24"/>
      <c r="BA14" s="24"/>
      <c r="BB14" s="24"/>
      <c r="BC14" s="24"/>
      <c r="BD14" s="24"/>
      <c r="BE14" s="24"/>
      <c r="BF14" s="24"/>
      <c r="BG14" s="24"/>
      <c r="BH14" s="24"/>
      <c r="BI14" s="24"/>
      <c r="BJ14" s="24"/>
      <c r="BK14" s="24"/>
      <c r="BL14" s="24"/>
      <c r="BM14" s="24"/>
      <c r="BN14" s="24"/>
    </row>
    <row r="15" spans="1:67" x14ac:dyDescent="0.25">
      <c r="A15" s="20"/>
      <c r="B15" s="30">
        <v>5</v>
      </c>
      <c r="C15" s="36" t="s">
        <v>164</v>
      </c>
      <c r="D15" s="32">
        <f>'4.Estr._Delta_DIC23-22_TURN'!Y18+'4.Estr._Delta_DIC23-22_TURN'!Y99+'4.Estr._Delta_DIC23-22_TURN'!Y115</f>
        <v>1021393129.6900001</v>
      </c>
      <c r="E15" s="32">
        <f>'4.Estr._Delta_DIC23-22_TURN'!Z18+'4.Estr._Delta_DIC23-22_TURN'!Z99+'4.Estr._Delta_DIC23-22_TURN'!Z115</f>
        <v>289723603.78696203</v>
      </c>
      <c r="F15" s="32">
        <v>0</v>
      </c>
      <c r="G15" s="32">
        <v>0</v>
      </c>
      <c r="H15" s="32">
        <v>0</v>
      </c>
      <c r="I15" s="32">
        <v>0</v>
      </c>
      <c r="J15" s="32">
        <v>0</v>
      </c>
      <c r="K15" s="32">
        <v>0</v>
      </c>
      <c r="L15" s="32">
        <v>0</v>
      </c>
      <c r="M15" s="32">
        <v>0</v>
      </c>
      <c r="N15" s="32">
        <v>0</v>
      </c>
      <c r="O15" s="37"/>
      <c r="P15" s="37"/>
      <c r="Q15" s="37"/>
      <c r="R15" s="37"/>
      <c r="S15" s="37"/>
      <c r="T15" s="37"/>
      <c r="U15" s="37"/>
      <c r="V15" s="37"/>
      <c r="W15" s="37"/>
      <c r="X15" s="37"/>
      <c r="Y15" s="37"/>
      <c r="Z15" s="37"/>
      <c r="AA15" s="37"/>
      <c r="AB15" s="37"/>
      <c r="AC15" s="37"/>
      <c r="AD15" s="37"/>
      <c r="AE15" s="37"/>
      <c r="AF15" s="37"/>
      <c r="AG15" s="37"/>
      <c r="AH15" s="37"/>
      <c r="AI15" s="37"/>
      <c r="AJ15" s="33"/>
      <c r="AK15" s="33"/>
      <c r="AL15" s="33"/>
      <c r="AM15" s="33"/>
      <c r="AN15" s="33"/>
      <c r="AO15" s="33"/>
      <c r="AP15" s="33"/>
      <c r="AQ15" s="33"/>
      <c r="AR15" s="33"/>
      <c r="AS15" s="33"/>
      <c r="AT15" s="37"/>
      <c r="AU15" s="37"/>
      <c r="AV15" s="37"/>
      <c r="AW15" s="37"/>
      <c r="AX15" s="37"/>
      <c r="AY15" s="37"/>
      <c r="AZ15" s="37"/>
      <c r="BA15" s="37"/>
      <c r="BB15" s="37"/>
      <c r="BC15" s="37"/>
      <c r="BD15" s="37"/>
      <c r="BE15" s="37"/>
      <c r="BF15" s="37"/>
      <c r="BG15" s="37"/>
      <c r="BH15" s="37"/>
      <c r="BI15" s="37"/>
      <c r="BJ15" s="37"/>
      <c r="BK15" s="37"/>
      <c r="BL15" s="37"/>
      <c r="BM15" s="37"/>
      <c r="BN15" s="37"/>
    </row>
    <row r="16" spans="1:67" x14ac:dyDescent="0.25">
      <c r="A16" s="20"/>
      <c r="B16" s="30">
        <v>6</v>
      </c>
      <c r="C16" s="36" t="s">
        <v>165</v>
      </c>
      <c r="D16" s="32">
        <v>0</v>
      </c>
      <c r="E16" s="32"/>
      <c r="F16" s="32">
        <v>0</v>
      </c>
      <c r="G16" s="27"/>
      <c r="H16" s="32">
        <v>0</v>
      </c>
      <c r="I16" s="32">
        <v>0</v>
      </c>
      <c r="J16" s="32">
        <v>0</v>
      </c>
      <c r="K16" s="32">
        <v>0</v>
      </c>
      <c r="L16" s="27"/>
      <c r="M16" s="27"/>
      <c r="N16" s="32">
        <v>0</v>
      </c>
      <c r="O16" s="24"/>
      <c r="P16" s="24"/>
      <c r="Q16" s="29"/>
      <c r="R16" s="24"/>
      <c r="S16" s="24"/>
      <c r="T16" s="24"/>
      <c r="U16" s="29"/>
      <c r="V16" s="24"/>
      <c r="W16" s="24"/>
      <c r="X16" s="24"/>
      <c r="Y16" s="29"/>
      <c r="Z16" s="24"/>
      <c r="AA16" s="24"/>
      <c r="AB16" s="24"/>
      <c r="AC16" s="29"/>
      <c r="AD16" s="24"/>
      <c r="AE16" s="24"/>
      <c r="AF16" s="24"/>
      <c r="AG16" s="29"/>
      <c r="AH16" s="24"/>
      <c r="AI16" s="24"/>
      <c r="AJ16" s="33"/>
      <c r="AK16" s="33"/>
      <c r="AL16" s="33"/>
      <c r="AM16" s="29"/>
      <c r="AN16" s="33"/>
      <c r="AO16" s="33"/>
      <c r="AP16" s="33"/>
      <c r="AQ16" s="33"/>
      <c r="AR16" s="29"/>
      <c r="AS16" s="33"/>
      <c r="AT16" s="24"/>
      <c r="AU16" s="24"/>
      <c r="AV16" s="29"/>
      <c r="AW16" s="24"/>
      <c r="AX16" s="24"/>
      <c r="AY16" s="24"/>
      <c r="AZ16" s="29"/>
      <c r="BA16" s="24"/>
      <c r="BB16" s="24"/>
      <c r="BC16" s="24"/>
      <c r="BD16" s="29"/>
      <c r="BE16" s="24"/>
      <c r="BF16" s="24"/>
      <c r="BG16" s="24"/>
      <c r="BH16" s="29"/>
      <c r="BI16" s="24"/>
      <c r="BJ16" s="24"/>
      <c r="BK16" s="24"/>
      <c r="BL16" s="29"/>
      <c r="BM16" s="24"/>
      <c r="BN16" s="24"/>
    </row>
    <row r="17" spans="1:66" x14ac:dyDescent="0.25">
      <c r="A17" s="20"/>
      <c r="B17" s="30">
        <v>7</v>
      </c>
      <c r="C17" s="35" t="s">
        <v>166</v>
      </c>
      <c r="D17" s="32">
        <f>'4.Estr._Delta_DIC23-22_TURN'!Y2+'4.Estr._Delta_DIC23-22_TURN'!Y44+'4.Estr._Delta_DIC23-22_TURN'!Y71+'4.Estr._Delta_DIC23-22_TURN'!Y74+'4.Estr._Delta_DIC23-22_TURN'!Y100+'4.Estr._Delta_DIC23-22_TURN'!Y117+'4.Estr._Delta_DIC23-22_TURN'!Y129</f>
        <v>793595556.22000003</v>
      </c>
      <c r="E17" s="32">
        <f>'4.Estr._Delta_DIC23-22_TURN'!Z2+'4.Estr._Delta_DIC23-22_TURN'!Z44+'4.Estr._Delta_DIC23-22_TURN'!Z71+'4.Estr._Delta_DIC23-22_TURN'!Z74+'4.Estr._Delta_DIC23-22_TURN'!Z100+'4.Estr._Delta_DIC23-22_TURN'!Z117+'4.Estr._Delta_DIC23-22_TURN'!Z129</f>
        <v>25007353.280470997</v>
      </c>
      <c r="F17" s="32">
        <v>0</v>
      </c>
      <c r="G17" s="32">
        <v>0</v>
      </c>
      <c r="H17" s="32">
        <v>0</v>
      </c>
      <c r="I17" s="32">
        <v>0</v>
      </c>
      <c r="J17" s="32">
        <v>0</v>
      </c>
      <c r="K17" s="32">
        <v>0</v>
      </c>
      <c r="L17" s="32">
        <v>0</v>
      </c>
      <c r="M17" s="32">
        <v>0</v>
      </c>
      <c r="N17" s="32">
        <v>0</v>
      </c>
      <c r="O17" s="24"/>
      <c r="P17" s="24"/>
      <c r="Q17" s="24"/>
      <c r="R17" s="24"/>
      <c r="S17" s="24"/>
      <c r="T17" s="24"/>
      <c r="U17" s="24"/>
      <c r="V17" s="24"/>
      <c r="W17" s="24"/>
      <c r="X17" s="24"/>
      <c r="Y17" s="24"/>
      <c r="Z17" s="24"/>
      <c r="AA17" s="24"/>
      <c r="AB17" s="24"/>
      <c r="AC17" s="24"/>
      <c r="AD17" s="24"/>
      <c r="AE17" s="24"/>
      <c r="AF17" s="24"/>
      <c r="AG17" s="24"/>
      <c r="AH17" s="24"/>
      <c r="AI17" s="24"/>
      <c r="AJ17" s="33"/>
      <c r="AK17" s="33"/>
      <c r="AL17" s="33"/>
      <c r="AM17" s="33"/>
      <c r="AN17" s="33"/>
      <c r="AO17" s="33"/>
      <c r="AP17" s="33"/>
      <c r="AQ17" s="33"/>
      <c r="AR17" s="33"/>
      <c r="AS17" s="33"/>
      <c r="AT17" s="24"/>
      <c r="AU17" s="24"/>
      <c r="AV17" s="24"/>
      <c r="AW17" s="24"/>
      <c r="AX17" s="24"/>
      <c r="AY17" s="24"/>
      <c r="AZ17" s="24"/>
      <c r="BA17" s="24"/>
      <c r="BB17" s="24"/>
      <c r="BC17" s="24"/>
      <c r="BD17" s="24"/>
      <c r="BE17" s="24"/>
      <c r="BF17" s="24"/>
      <c r="BG17" s="24"/>
      <c r="BH17" s="24"/>
      <c r="BI17" s="24"/>
      <c r="BJ17" s="24"/>
      <c r="BK17" s="24"/>
      <c r="BL17" s="24"/>
      <c r="BM17" s="24"/>
      <c r="BN17" s="24"/>
    </row>
    <row r="18" spans="1:66" x14ac:dyDescent="0.25">
      <c r="A18" s="20"/>
      <c r="B18" s="30">
        <v>8</v>
      </c>
      <c r="C18" s="36" t="s">
        <v>167</v>
      </c>
      <c r="D18" s="32">
        <f>SUM(D19:D21)</f>
        <v>0</v>
      </c>
      <c r="E18" s="32">
        <f>SUM(E19:E21)</f>
        <v>0</v>
      </c>
      <c r="F18" s="32">
        <v>0</v>
      </c>
      <c r="G18" s="32">
        <v>0</v>
      </c>
      <c r="H18" s="32">
        <v>0</v>
      </c>
      <c r="I18" s="32">
        <v>0</v>
      </c>
      <c r="J18" s="32">
        <v>0</v>
      </c>
      <c r="K18" s="32">
        <v>0</v>
      </c>
      <c r="L18" s="32">
        <v>0</v>
      </c>
      <c r="M18" s="32">
        <v>0</v>
      </c>
      <c r="N18" s="32">
        <v>0</v>
      </c>
      <c r="O18" s="24"/>
      <c r="P18" s="24"/>
      <c r="Q18" s="24"/>
      <c r="R18" s="24"/>
      <c r="S18" s="24"/>
      <c r="T18" s="24"/>
      <c r="U18" s="24"/>
      <c r="V18" s="24"/>
      <c r="W18" s="24"/>
      <c r="X18" s="24"/>
      <c r="Y18" s="24"/>
      <c r="Z18" s="24"/>
      <c r="AA18" s="24"/>
      <c r="AB18" s="24"/>
      <c r="AC18" s="24"/>
      <c r="AD18" s="24"/>
      <c r="AE18" s="24"/>
      <c r="AF18" s="24"/>
      <c r="AG18" s="24"/>
      <c r="AH18" s="24"/>
      <c r="AI18" s="24"/>
      <c r="AJ18" s="33"/>
      <c r="AK18" s="33"/>
      <c r="AL18" s="33"/>
      <c r="AM18" s="33"/>
      <c r="AN18" s="33"/>
      <c r="AO18" s="33"/>
      <c r="AP18" s="33"/>
      <c r="AQ18" s="33"/>
      <c r="AR18" s="33"/>
      <c r="AS18" s="33"/>
      <c r="AT18" s="24"/>
      <c r="AU18" s="24"/>
      <c r="AV18" s="24"/>
      <c r="AW18" s="24"/>
      <c r="AX18" s="24"/>
      <c r="AY18" s="24"/>
      <c r="AZ18" s="24"/>
      <c r="BA18" s="24"/>
      <c r="BB18" s="24"/>
      <c r="BC18" s="24"/>
      <c r="BD18" s="24"/>
      <c r="BE18" s="24"/>
      <c r="BF18" s="24"/>
      <c r="BG18" s="24"/>
      <c r="BH18" s="24"/>
      <c r="BI18" s="24"/>
      <c r="BJ18" s="24"/>
      <c r="BK18" s="24"/>
      <c r="BL18" s="24"/>
      <c r="BM18" s="24"/>
      <c r="BN18" s="24"/>
    </row>
    <row r="19" spans="1:66" x14ac:dyDescent="0.25">
      <c r="A19" s="20"/>
      <c r="B19" s="30">
        <v>9</v>
      </c>
      <c r="C19" s="38" t="s">
        <v>168</v>
      </c>
      <c r="D19" s="32">
        <v>0</v>
      </c>
      <c r="E19" s="32">
        <v>0</v>
      </c>
      <c r="F19" s="32">
        <v>0</v>
      </c>
      <c r="G19" s="32">
        <v>0</v>
      </c>
      <c r="H19" s="32">
        <v>0</v>
      </c>
      <c r="I19" s="32">
        <v>0</v>
      </c>
      <c r="J19" s="32">
        <v>0</v>
      </c>
      <c r="K19" s="32">
        <v>0</v>
      </c>
      <c r="L19" s="32">
        <v>0</v>
      </c>
      <c r="M19" s="32">
        <v>0</v>
      </c>
      <c r="N19" s="32">
        <v>0</v>
      </c>
      <c r="O19" s="24"/>
      <c r="P19" s="24"/>
      <c r="Q19" s="24"/>
      <c r="R19" s="24"/>
      <c r="S19" s="24"/>
      <c r="T19" s="24"/>
      <c r="U19" s="24"/>
      <c r="V19" s="24"/>
      <c r="W19" s="24"/>
      <c r="X19" s="24"/>
      <c r="Y19" s="24"/>
      <c r="Z19" s="24"/>
      <c r="AA19" s="24"/>
      <c r="AB19" s="24"/>
      <c r="AC19" s="24"/>
      <c r="AD19" s="24"/>
      <c r="AE19" s="24"/>
      <c r="AF19" s="24"/>
      <c r="AG19" s="24"/>
      <c r="AH19" s="24"/>
      <c r="AI19" s="24"/>
      <c r="AJ19" s="33"/>
      <c r="AK19" s="33"/>
      <c r="AL19" s="33"/>
      <c r="AM19" s="33"/>
      <c r="AN19" s="33"/>
      <c r="AO19" s="33"/>
      <c r="AP19" s="33"/>
      <c r="AQ19" s="33"/>
      <c r="AR19" s="33"/>
      <c r="AS19" s="33"/>
      <c r="AT19" s="24"/>
      <c r="AU19" s="24"/>
      <c r="AV19" s="24"/>
      <c r="AW19" s="24"/>
      <c r="AX19" s="24"/>
      <c r="AY19" s="24"/>
      <c r="AZ19" s="24"/>
      <c r="BA19" s="24"/>
      <c r="BB19" s="24"/>
      <c r="BC19" s="24"/>
      <c r="BD19" s="24"/>
      <c r="BE19" s="24"/>
      <c r="BF19" s="24"/>
      <c r="BG19" s="24"/>
      <c r="BH19" s="24"/>
      <c r="BI19" s="24"/>
      <c r="BJ19" s="24"/>
      <c r="BK19" s="24"/>
      <c r="BL19" s="24"/>
      <c r="BM19" s="24"/>
      <c r="BN19" s="24"/>
    </row>
    <row r="20" spans="1:66" s="41" customFormat="1" x14ac:dyDescent="0.25">
      <c r="A20" s="39"/>
      <c r="B20" s="40">
        <v>10</v>
      </c>
      <c r="C20" s="38" t="s">
        <v>169</v>
      </c>
      <c r="D20" s="32">
        <v>0</v>
      </c>
      <c r="E20" s="32">
        <v>0</v>
      </c>
      <c r="F20" s="32">
        <v>0</v>
      </c>
      <c r="G20" s="32">
        <v>0</v>
      </c>
      <c r="H20" s="32">
        <v>0</v>
      </c>
      <c r="I20" s="32">
        <v>0</v>
      </c>
      <c r="J20" s="32">
        <v>0</v>
      </c>
      <c r="K20" s="32">
        <v>0</v>
      </c>
      <c r="L20" s="32">
        <v>0</v>
      </c>
      <c r="M20" s="32">
        <v>0</v>
      </c>
      <c r="N20" s="32">
        <v>0</v>
      </c>
      <c r="O20" s="37"/>
      <c r="P20" s="37"/>
      <c r="Q20" s="37"/>
      <c r="R20" s="37"/>
      <c r="S20" s="37"/>
      <c r="T20" s="37"/>
      <c r="U20" s="37"/>
      <c r="V20" s="37"/>
      <c r="W20" s="37"/>
      <c r="X20" s="37"/>
      <c r="Y20" s="37"/>
      <c r="Z20" s="37"/>
      <c r="AA20" s="37"/>
      <c r="AB20" s="37"/>
      <c r="AC20" s="37"/>
      <c r="AD20" s="37"/>
      <c r="AE20" s="37"/>
      <c r="AF20" s="37"/>
      <c r="AG20" s="37"/>
      <c r="AH20" s="37"/>
      <c r="AI20" s="37"/>
      <c r="AJ20" s="33"/>
      <c r="AK20" s="33"/>
      <c r="AL20" s="33"/>
      <c r="AM20" s="33"/>
      <c r="AN20" s="33"/>
      <c r="AO20" s="33"/>
      <c r="AP20" s="33"/>
      <c r="AQ20" s="33"/>
      <c r="AR20" s="33"/>
      <c r="AS20" s="33"/>
      <c r="AT20" s="37"/>
      <c r="AU20" s="37"/>
      <c r="AV20" s="37"/>
      <c r="AW20" s="37"/>
      <c r="AX20" s="37"/>
      <c r="AY20" s="37"/>
      <c r="AZ20" s="37"/>
      <c r="BA20" s="37"/>
      <c r="BB20" s="37"/>
      <c r="BC20" s="37"/>
      <c r="BD20" s="37"/>
      <c r="BE20" s="37"/>
      <c r="BF20" s="37"/>
      <c r="BG20" s="37"/>
      <c r="BH20" s="37"/>
      <c r="BI20" s="37"/>
      <c r="BJ20" s="37"/>
      <c r="BK20" s="37"/>
      <c r="BL20" s="37"/>
      <c r="BM20" s="37"/>
      <c r="BN20" s="37"/>
    </row>
    <row r="21" spans="1:66" x14ac:dyDescent="0.25">
      <c r="A21" s="20"/>
      <c r="B21" s="30">
        <v>11</v>
      </c>
      <c r="C21" s="38" t="s">
        <v>165</v>
      </c>
      <c r="D21" s="32">
        <v>0</v>
      </c>
      <c r="E21" s="32">
        <v>0</v>
      </c>
      <c r="F21" s="32">
        <v>0</v>
      </c>
      <c r="G21" s="27"/>
      <c r="H21" s="32">
        <v>0</v>
      </c>
      <c r="I21" s="32">
        <v>0</v>
      </c>
      <c r="J21" s="32">
        <v>0</v>
      </c>
      <c r="K21" s="32">
        <v>0</v>
      </c>
      <c r="L21" s="27"/>
      <c r="M21" s="27"/>
      <c r="N21" s="32">
        <v>0</v>
      </c>
      <c r="O21" s="24"/>
      <c r="P21" s="24"/>
      <c r="Q21" s="29"/>
      <c r="R21" s="24"/>
      <c r="S21" s="24"/>
      <c r="T21" s="24"/>
      <c r="U21" s="29"/>
      <c r="V21" s="24"/>
      <c r="W21" s="24"/>
      <c r="X21" s="24"/>
      <c r="Y21" s="29"/>
      <c r="Z21" s="24"/>
      <c r="AA21" s="24"/>
      <c r="AB21" s="24"/>
      <c r="AC21" s="29"/>
      <c r="AD21" s="24"/>
      <c r="AE21" s="24"/>
      <c r="AF21" s="24"/>
      <c r="AG21" s="29"/>
      <c r="AH21" s="24"/>
      <c r="AI21" s="24"/>
      <c r="AJ21" s="33"/>
      <c r="AK21" s="33"/>
      <c r="AL21" s="33"/>
      <c r="AM21" s="29"/>
      <c r="AN21" s="33"/>
      <c r="AO21" s="33"/>
      <c r="AP21" s="33"/>
      <c r="AQ21" s="33"/>
      <c r="AR21" s="29"/>
      <c r="AS21" s="33"/>
      <c r="AT21" s="24"/>
      <c r="AU21" s="24"/>
      <c r="AV21" s="29"/>
      <c r="AW21" s="24"/>
      <c r="AX21" s="24"/>
      <c r="AY21" s="24"/>
      <c r="AZ21" s="29"/>
      <c r="BA21" s="24"/>
      <c r="BB21" s="24"/>
      <c r="BC21" s="24"/>
      <c r="BD21" s="29"/>
      <c r="BE21" s="24"/>
      <c r="BF21" s="24"/>
      <c r="BG21" s="24"/>
      <c r="BH21" s="29"/>
      <c r="BI21" s="24"/>
      <c r="BJ21" s="24"/>
      <c r="BK21" s="24"/>
      <c r="BL21" s="29"/>
      <c r="BM21" s="24"/>
      <c r="BN21" s="24"/>
    </row>
    <row r="22" spans="1:66" x14ac:dyDescent="0.25">
      <c r="A22" s="20"/>
      <c r="B22" s="30">
        <v>12</v>
      </c>
      <c r="C22" s="36" t="s">
        <v>170</v>
      </c>
      <c r="D22" s="32">
        <f>SUM(D23:D25)</f>
        <v>866.29</v>
      </c>
      <c r="E22" s="32">
        <f>SUM(E23:E25)</f>
        <v>0</v>
      </c>
      <c r="F22" s="32">
        <v>0</v>
      </c>
      <c r="G22" s="32">
        <v>0</v>
      </c>
      <c r="H22" s="32">
        <v>0</v>
      </c>
      <c r="I22" s="32">
        <v>0</v>
      </c>
      <c r="J22" s="32">
        <v>0</v>
      </c>
      <c r="K22" s="32">
        <v>0</v>
      </c>
      <c r="L22" s="32">
        <v>0</v>
      </c>
      <c r="M22" s="32">
        <v>0</v>
      </c>
      <c r="N22" s="32">
        <v>0</v>
      </c>
      <c r="O22" s="24"/>
      <c r="P22" s="24"/>
      <c r="Q22" s="24"/>
      <c r="R22" s="24"/>
      <c r="S22" s="24"/>
      <c r="T22" s="24"/>
      <c r="U22" s="24"/>
      <c r="V22" s="24"/>
      <c r="W22" s="24"/>
      <c r="X22" s="24"/>
      <c r="Y22" s="24"/>
      <c r="Z22" s="24"/>
      <c r="AA22" s="24"/>
      <c r="AB22" s="24"/>
      <c r="AC22" s="24"/>
      <c r="AD22" s="24"/>
      <c r="AE22" s="24"/>
      <c r="AF22" s="24"/>
      <c r="AG22" s="24"/>
      <c r="AH22" s="24"/>
      <c r="AI22" s="24"/>
      <c r="AJ22" s="33"/>
      <c r="AK22" s="33"/>
      <c r="AL22" s="33"/>
      <c r="AM22" s="33"/>
      <c r="AN22" s="33"/>
      <c r="AO22" s="33"/>
      <c r="AP22" s="33"/>
      <c r="AQ22" s="33"/>
      <c r="AR22" s="33"/>
      <c r="AS22" s="33"/>
      <c r="AT22" s="24"/>
      <c r="AU22" s="24"/>
      <c r="AV22" s="24"/>
      <c r="AW22" s="24"/>
      <c r="AX22" s="24"/>
      <c r="AY22" s="24"/>
      <c r="AZ22" s="24"/>
      <c r="BA22" s="24"/>
      <c r="BB22" s="24"/>
      <c r="BC22" s="24"/>
      <c r="BD22" s="24"/>
      <c r="BE22" s="24"/>
      <c r="BF22" s="24"/>
      <c r="BG22" s="24"/>
      <c r="BH22" s="24"/>
      <c r="BI22" s="24"/>
      <c r="BJ22" s="24"/>
      <c r="BK22" s="24"/>
      <c r="BL22" s="24"/>
      <c r="BM22" s="24"/>
      <c r="BN22" s="24"/>
    </row>
    <row r="23" spans="1:66" x14ac:dyDescent="0.25">
      <c r="A23" s="20"/>
      <c r="B23" s="30">
        <v>13</v>
      </c>
      <c r="C23" s="38" t="s">
        <v>168</v>
      </c>
      <c r="D23" s="32">
        <f>'4.Estr._Delta_DIC23-22_TURN'!Y74</f>
        <v>866.29</v>
      </c>
      <c r="E23" s="32">
        <f>'4.Estr._Delta_DIC23-22_TURN'!Z74</f>
        <v>0</v>
      </c>
      <c r="F23" s="32">
        <v>0</v>
      </c>
      <c r="G23" s="32">
        <v>0</v>
      </c>
      <c r="H23" s="32">
        <v>0</v>
      </c>
      <c r="I23" s="32">
        <v>0</v>
      </c>
      <c r="J23" s="32">
        <v>0</v>
      </c>
      <c r="K23" s="32">
        <v>0</v>
      </c>
      <c r="L23" s="32">
        <v>0</v>
      </c>
      <c r="M23" s="32">
        <v>0</v>
      </c>
      <c r="N23" s="32">
        <v>0</v>
      </c>
      <c r="O23" s="24"/>
      <c r="P23" s="24"/>
      <c r="Q23" s="24"/>
      <c r="R23" s="24"/>
      <c r="S23" s="24"/>
      <c r="T23" s="24"/>
      <c r="U23" s="24"/>
      <c r="V23" s="24"/>
      <c r="W23" s="24"/>
      <c r="X23" s="24"/>
      <c r="Y23" s="24"/>
      <c r="Z23" s="24"/>
      <c r="AA23" s="24"/>
      <c r="AB23" s="24"/>
      <c r="AC23" s="24"/>
      <c r="AD23" s="24"/>
      <c r="AE23" s="24"/>
      <c r="AF23" s="24"/>
      <c r="AG23" s="24"/>
      <c r="AH23" s="24"/>
      <c r="AI23" s="24"/>
      <c r="AJ23" s="33"/>
      <c r="AK23" s="33"/>
      <c r="AL23" s="33"/>
      <c r="AM23" s="33"/>
      <c r="AN23" s="33"/>
      <c r="AO23" s="33"/>
      <c r="AP23" s="33"/>
      <c r="AQ23" s="33"/>
      <c r="AR23" s="33"/>
      <c r="AS23" s="33"/>
      <c r="AT23" s="24"/>
      <c r="AU23" s="24"/>
      <c r="AV23" s="24"/>
      <c r="AW23" s="24"/>
      <c r="AX23" s="24"/>
      <c r="AY23" s="24"/>
      <c r="AZ23" s="24"/>
      <c r="BA23" s="24"/>
      <c r="BB23" s="24"/>
      <c r="BC23" s="24"/>
      <c r="BD23" s="24"/>
      <c r="BE23" s="24"/>
      <c r="BF23" s="24"/>
      <c r="BG23" s="24"/>
      <c r="BH23" s="24"/>
      <c r="BI23" s="24"/>
      <c r="BJ23" s="24"/>
      <c r="BK23" s="24"/>
      <c r="BL23" s="24"/>
      <c r="BM23" s="24"/>
      <c r="BN23" s="24"/>
    </row>
    <row r="24" spans="1:66" s="41" customFormat="1" x14ac:dyDescent="0.25">
      <c r="A24" s="39"/>
      <c r="B24" s="40">
        <v>14</v>
      </c>
      <c r="C24" s="36" t="s">
        <v>164</v>
      </c>
      <c r="D24" s="32">
        <v>0</v>
      </c>
      <c r="E24" s="32">
        <v>0</v>
      </c>
      <c r="F24" s="32">
        <v>0</v>
      </c>
      <c r="G24" s="32">
        <v>0</v>
      </c>
      <c r="H24" s="32">
        <v>0</v>
      </c>
      <c r="I24" s="32">
        <v>0</v>
      </c>
      <c r="J24" s="32">
        <v>0</v>
      </c>
      <c r="K24" s="32">
        <v>0</v>
      </c>
      <c r="L24" s="32">
        <v>0</v>
      </c>
      <c r="M24" s="32">
        <v>0</v>
      </c>
      <c r="N24" s="32">
        <v>0</v>
      </c>
      <c r="O24" s="37"/>
      <c r="P24" s="37"/>
      <c r="Q24" s="37"/>
      <c r="R24" s="37"/>
      <c r="S24" s="37"/>
      <c r="T24" s="37"/>
      <c r="U24" s="37"/>
      <c r="V24" s="37"/>
      <c r="W24" s="37"/>
      <c r="X24" s="37"/>
      <c r="Y24" s="37"/>
      <c r="Z24" s="37"/>
      <c r="AA24" s="37"/>
      <c r="AB24" s="37"/>
      <c r="AC24" s="37"/>
      <c r="AD24" s="37"/>
      <c r="AE24" s="37"/>
      <c r="AF24" s="37"/>
      <c r="AG24" s="37"/>
      <c r="AH24" s="37"/>
      <c r="AI24" s="37"/>
      <c r="AJ24" s="33"/>
      <c r="AK24" s="33"/>
      <c r="AL24" s="33"/>
      <c r="AM24" s="33"/>
      <c r="AN24" s="33"/>
      <c r="AO24" s="33"/>
      <c r="AP24" s="33"/>
      <c r="AQ24" s="33"/>
      <c r="AR24" s="33"/>
      <c r="AS24" s="33"/>
      <c r="AT24" s="37"/>
      <c r="AU24" s="37"/>
      <c r="AV24" s="37"/>
      <c r="AW24" s="37"/>
      <c r="AX24" s="37"/>
      <c r="AY24" s="37"/>
      <c r="AZ24" s="37"/>
      <c r="BA24" s="37"/>
      <c r="BB24" s="37"/>
      <c r="BC24" s="37"/>
      <c r="BD24" s="37"/>
      <c r="BE24" s="37"/>
      <c r="BF24" s="37"/>
      <c r="BG24" s="37"/>
      <c r="BH24" s="37"/>
      <c r="BI24" s="37"/>
      <c r="BJ24" s="37"/>
      <c r="BK24" s="37"/>
      <c r="BL24" s="37"/>
      <c r="BM24" s="37"/>
      <c r="BN24" s="37"/>
    </row>
    <row r="25" spans="1:66" x14ac:dyDescent="0.25">
      <c r="A25" s="20"/>
      <c r="B25" s="30">
        <v>15</v>
      </c>
      <c r="C25" s="36" t="s">
        <v>165</v>
      </c>
      <c r="D25" s="32">
        <v>0</v>
      </c>
      <c r="E25" s="32">
        <v>0</v>
      </c>
      <c r="F25" s="32">
        <v>0</v>
      </c>
      <c r="G25" s="27"/>
      <c r="H25" s="32">
        <v>0</v>
      </c>
      <c r="I25" s="32">
        <v>0</v>
      </c>
      <c r="J25" s="32">
        <v>0</v>
      </c>
      <c r="K25" s="32">
        <v>0</v>
      </c>
      <c r="L25" s="27"/>
      <c r="M25" s="27"/>
      <c r="N25" s="32">
        <v>0</v>
      </c>
      <c r="O25" s="24"/>
      <c r="P25" s="24"/>
      <c r="Q25" s="29"/>
      <c r="R25" s="24"/>
      <c r="S25" s="24"/>
      <c r="T25" s="24"/>
      <c r="U25" s="29"/>
      <c r="V25" s="24"/>
      <c r="W25" s="24"/>
      <c r="X25" s="24"/>
      <c r="Y25" s="29"/>
      <c r="Z25" s="24"/>
      <c r="AA25" s="24"/>
      <c r="AB25" s="24"/>
      <c r="AC25" s="29"/>
      <c r="AD25" s="24"/>
      <c r="AE25" s="24"/>
      <c r="AF25" s="24"/>
      <c r="AG25" s="29"/>
      <c r="AH25" s="24"/>
      <c r="AI25" s="24"/>
      <c r="AJ25" s="33"/>
      <c r="AK25" s="33"/>
      <c r="AL25" s="33"/>
      <c r="AM25" s="29"/>
      <c r="AN25" s="33"/>
      <c r="AO25" s="33"/>
      <c r="AP25" s="33"/>
      <c r="AQ25" s="33"/>
      <c r="AR25" s="29"/>
      <c r="AS25" s="33"/>
      <c r="AT25" s="24"/>
      <c r="AU25" s="24"/>
      <c r="AV25" s="29"/>
      <c r="AW25" s="24"/>
      <c r="AX25" s="24"/>
      <c r="AY25" s="24"/>
      <c r="AZ25" s="29"/>
      <c r="BA25" s="24"/>
      <c r="BB25" s="24"/>
      <c r="BC25" s="24"/>
      <c r="BD25" s="29"/>
      <c r="BE25" s="24"/>
      <c r="BF25" s="24"/>
      <c r="BG25" s="24"/>
      <c r="BH25" s="29"/>
      <c r="BI25" s="24"/>
      <c r="BJ25" s="24"/>
      <c r="BK25" s="24"/>
      <c r="BL25" s="29"/>
      <c r="BM25" s="24"/>
      <c r="BN25" s="24"/>
    </row>
    <row r="26" spans="1:66" x14ac:dyDescent="0.25">
      <c r="A26" s="20"/>
      <c r="B26" s="30">
        <v>16</v>
      </c>
      <c r="C26" s="36" t="s">
        <v>171</v>
      </c>
      <c r="D26" s="32">
        <f>SUM(D27:D29)</f>
        <v>4211231.5</v>
      </c>
      <c r="E26" s="32">
        <f>SUM(E27:E29)</f>
        <v>306404.76419999998</v>
      </c>
      <c r="F26" s="32">
        <v>0</v>
      </c>
      <c r="G26" s="32">
        <v>0</v>
      </c>
      <c r="H26" s="32">
        <v>0</v>
      </c>
      <c r="I26" s="32">
        <v>0</v>
      </c>
      <c r="J26" s="32">
        <v>0</v>
      </c>
      <c r="K26" s="32">
        <v>0</v>
      </c>
      <c r="L26" s="32">
        <v>0</v>
      </c>
      <c r="M26" s="32">
        <v>0</v>
      </c>
      <c r="N26" s="32">
        <v>0</v>
      </c>
      <c r="O26" s="24"/>
      <c r="P26" s="24"/>
      <c r="Q26" s="24"/>
      <c r="R26" s="24"/>
      <c r="S26" s="24"/>
      <c r="T26" s="24"/>
      <c r="U26" s="24"/>
      <c r="V26" s="24"/>
      <c r="W26" s="24"/>
      <c r="X26" s="24"/>
      <c r="Y26" s="24"/>
      <c r="Z26" s="24"/>
      <c r="AA26" s="24"/>
      <c r="AB26" s="24"/>
      <c r="AC26" s="24"/>
      <c r="AD26" s="24"/>
      <c r="AE26" s="24"/>
      <c r="AF26" s="24"/>
      <c r="AG26" s="24"/>
      <c r="AH26" s="24"/>
      <c r="AI26" s="24"/>
      <c r="AJ26" s="33"/>
      <c r="AK26" s="33"/>
      <c r="AL26" s="33"/>
      <c r="AM26" s="33"/>
      <c r="AN26" s="33"/>
      <c r="AO26" s="33"/>
      <c r="AP26" s="33"/>
      <c r="AQ26" s="33"/>
      <c r="AR26" s="33"/>
      <c r="AS26" s="33"/>
      <c r="AT26" s="24"/>
      <c r="AU26" s="24"/>
      <c r="AV26" s="24"/>
      <c r="AW26" s="24"/>
      <c r="AX26" s="24"/>
      <c r="AY26" s="24"/>
      <c r="AZ26" s="24"/>
      <c r="BA26" s="24"/>
      <c r="BB26" s="24"/>
      <c r="BC26" s="24"/>
      <c r="BD26" s="24"/>
      <c r="BE26" s="24"/>
      <c r="BF26" s="24"/>
      <c r="BG26" s="24"/>
      <c r="BH26" s="24"/>
      <c r="BI26" s="24"/>
      <c r="BJ26" s="24"/>
      <c r="BK26" s="24"/>
      <c r="BL26" s="24"/>
      <c r="BM26" s="24"/>
      <c r="BN26" s="24"/>
    </row>
    <row r="27" spans="1:66" x14ac:dyDescent="0.25">
      <c r="A27" s="20"/>
      <c r="B27" s="30">
        <v>17</v>
      </c>
      <c r="C27" s="36" t="s">
        <v>163</v>
      </c>
      <c r="D27" s="32">
        <f>'4.Estr._Delta_DIC23-22_TURN'!Y100</f>
        <v>4211231.5</v>
      </c>
      <c r="E27" s="32">
        <f>'4.Estr._Delta_DIC23-22_TURN'!Z100</f>
        <v>306404.76419999998</v>
      </c>
      <c r="F27" s="32">
        <v>0</v>
      </c>
      <c r="G27" s="32">
        <v>0</v>
      </c>
      <c r="H27" s="32">
        <v>0</v>
      </c>
      <c r="I27" s="32">
        <v>0</v>
      </c>
      <c r="J27" s="32">
        <v>0</v>
      </c>
      <c r="K27" s="32">
        <v>0</v>
      </c>
      <c r="L27" s="32">
        <v>0</v>
      </c>
      <c r="M27" s="32">
        <v>0</v>
      </c>
      <c r="N27" s="32">
        <v>0</v>
      </c>
      <c r="O27" s="24"/>
      <c r="P27" s="24"/>
      <c r="Q27" s="24"/>
      <c r="R27" s="24"/>
      <c r="S27" s="24"/>
      <c r="T27" s="24"/>
      <c r="U27" s="24"/>
      <c r="V27" s="24"/>
      <c r="W27" s="24"/>
      <c r="X27" s="24"/>
      <c r="Y27" s="24"/>
      <c r="Z27" s="24"/>
      <c r="AA27" s="24"/>
      <c r="AB27" s="24"/>
      <c r="AC27" s="24"/>
      <c r="AD27" s="24"/>
      <c r="AE27" s="24"/>
      <c r="AF27" s="24"/>
      <c r="AG27" s="24"/>
      <c r="AH27" s="24"/>
      <c r="AI27" s="24"/>
      <c r="AJ27" s="33"/>
      <c r="AK27" s="33"/>
      <c r="AL27" s="33"/>
      <c r="AM27" s="33"/>
      <c r="AN27" s="33"/>
      <c r="AO27" s="33"/>
      <c r="AP27" s="33"/>
      <c r="AQ27" s="33"/>
      <c r="AR27" s="33"/>
      <c r="AS27" s="33"/>
      <c r="AT27" s="24"/>
      <c r="AU27" s="24"/>
      <c r="AV27" s="24"/>
      <c r="AW27" s="24"/>
      <c r="AX27" s="24"/>
      <c r="AY27" s="24"/>
      <c r="AZ27" s="24"/>
      <c r="BA27" s="24"/>
      <c r="BB27" s="24"/>
      <c r="BC27" s="24"/>
      <c r="BD27" s="24"/>
      <c r="BE27" s="24"/>
      <c r="BF27" s="24"/>
      <c r="BG27" s="24"/>
      <c r="BH27" s="24"/>
      <c r="BI27" s="24"/>
      <c r="BJ27" s="24"/>
      <c r="BK27" s="24"/>
      <c r="BL27" s="24"/>
      <c r="BM27" s="24"/>
      <c r="BN27" s="24"/>
    </row>
    <row r="28" spans="1:66" s="41" customFormat="1" x14ac:dyDescent="0.25">
      <c r="A28" s="39"/>
      <c r="B28" s="40">
        <v>18</v>
      </c>
      <c r="C28" s="36" t="s">
        <v>164</v>
      </c>
      <c r="D28" s="32">
        <v>0</v>
      </c>
      <c r="E28" s="32">
        <v>0</v>
      </c>
      <c r="F28" s="32">
        <v>0</v>
      </c>
      <c r="G28" s="32">
        <v>0</v>
      </c>
      <c r="H28" s="32">
        <v>0</v>
      </c>
      <c r="I28" s="32">
        <v>0</v>
      </c>
      <c r="J28" s="32">
        <v>0</v>
      </c>
      <c r="K28" s="32">
        <v>0</v>
      </c>
      <c r="L28" s="32">
        <v>0</v>
      </c>
      <c r="M28" s="32">
        <v>0</v>
      </c>
      <c r="N28" s="32">
        <v>0</v>
      </c>
      <c r="O28" s="37"/>
      <c r="P28" s="37"/>
      <c r="Q28" s="37"/>
      <c r="R28" s="37"/>
      <c r="S28" s="37"/>
      <c r="T28" s="37"/>
      <c r="U28" s="37"/>
      <c r="V28" s="37"/>
      <c r="W28" s="37"/>
      <c r="X28" s="37"/>
      <c r="Y28" s="37"/>
      <c r="Z28" s="37"/>
      <c r="AA28" s="37"/>
      <c r="AB28" s="37"/>
      <c r="AC28" s="37"/>
      <c r="AD28" s="37"/>
      <c r="AE28" s="37"/>
      <c r="AF28" s="37"/>
      <c r="AG28" s="37"/>
      <c r="AH28" s="37"/>
      <c r="AI28" s="37"/>
      <c r="AJ28" s="33"/>
      <c r="AK28" s="33"/>
      <c r="AL28" s="33"/>
      <c r="AM28" s="33"/>
      <c r="AN28" s="33"/>
      <c r="AO28" s="33"/>
      <c r="AP28" s="33"/>
      <c r="AQ28" s="33"/>
      <c r="AR28" s="33"/>
      <c r="AS28" s="33"/>
      <c r="AT28" s="37"/>
      <c r="AU28" s="37"/>
      <c r="AV28" s="37"/>
      <c r="AW28" s="37"/>
      <c r="AX28" s="37"/>
      <c r="AY28" s="37"/>
      <c r="AZ28" s="37"/>
      <c r="BA28" s="37"/>
      <c r="BB28" s="37"/>
      <c r="BC28" s="37"/>
      <c r="BD28" s="37"/>
      <c r="BE28" s="37"/>
      <c r="BF28" s="37"/>
      <c r="BG28" s="37"/>
      <c r="BH28" s="37"/>
      <c r="BI28" s="37"/>
      <c r="BJ28" s="37"/>
      <c r="BK28" s="37"/>
      <c r="BL28" s="37"/>
      <c r="BM28" s="37"/>
      <c r="BN28" s="37"/>
    </row>
    <row r="29" spans="1:66" x14ac:dyDescent="0.25">
      <c r="A29" s="20"/>
      <c r="B29" s="30">
        <v>19</v>
      </c>
      <c r="C29" s="36" t="s">
        <v>165</v>
      </c>
      <c r="D29" s="32">
        <v>0</v>
      </c>
      <c r="E29" s="32">
        <v>0</v>
      </c>
      <c r="F29" s="32">
        <v>0</v>
      </c>
      <c r="G29" s="27"/>
      <c r="H29" s="32">
        <v>0</v>
      </c>
      <c r="I29" s="32">
        <v>0</v>
      </c>
      <c r="J29" s="32">
        <v>0</v>
      </c>
      <c r="K29" s="32">
        <v>0</v>
      </c>
      <c r="L29" s="27"/>
      <c r="M29" s="27"/>
      <c r="N29" s="32">
        <v>0</v>
      </c>
      <c r="O29" s="24"/>
      <c r="P29" s="24"/>
      <c r="Q29" s="29"/>
      <c r="R29" s="24"/>
      <c r="S29" s="24"/>
      <c r="T29" s="24"/>
      <c r="U29" s="29"/>
      <c r="V29" s="24"/>
      <c r="W29" s="24"/>
      <c r="X29" s="24"/>
      <c r="Y29" s="29"/>
      <c r="Z29" s="24"/>
      <c r="AA29" s="24"/>
      <c r="AB29" s="24"/>
      <c r="AC29" s="29"/>
      <c r="AD29" s="24"/>
      <c r="AE29" s="24"/>
      <c r="AF29" s="24"/>
      <c r="AG29" s="29"/>
      <c r="AH29" s="24"/>
      <c r="AI29" s="24"/>
      <c r="AJ29" s="33"/>
      <c r="AK29" s="33"/>
      <c r="AL29" s="33"/>
      <c r="AM29" s="29"/>
      <c r="AN29" s="33"/>
      <c r="AO29" s="33"/>
      <c r="AP29" s="33"/>
      <c r="AQ29" s="33"/>
      <c r="AR29" s="29"/>
      <c r="AS29" s="33"/>
      <c r="AT29" s="24"/>
      <c r="AU29" s="24"/>
      <c r="AV29" s="29"/>
      <c r="AW29" s="24"/>
      <c r="AX29" s="24"/>
      <c r="AY29" s="24"/>
      <c r="AZ29" s="29"/>
      <c r="BA29" s="24"/>
      <c r="BB29" s="24"/>
      <c r="BC29" s="24"/>
      <c r="BD29" s="29"/>
      <c r="BE29" s="24"/>
      <c r="BF29" s="24"/>
      <c r="BG29" s="24"/>
      <c r="BH29" s="29"/>
      <c r="BI29" s="24"/>
      <c r="BJ29" s="24"/>
      <c r="BK29" s="24"/>
      <c r="BL29" s="29"/>
      <c r="BM29" s="24"/>
      <c r="BN29" s="24"/>
    </row>
    <row r="30" spans="1:66" x14ac:dyDescent="0.25">
      <c r="A30" s="20"/>
      <c r="B30" s="30">
        <v>20</v>
      </c>
      <c r="C30" s="34" t="s">
        <v>172</v>
      </c>
      <c r="D30" s="32">
        <f>SUM(D31:D33)</f>
        <v>1212346360.3199999</v>
      </c>
      <c r="E30" s="32">
        <f>SUM(E31:E33)</f>
        <v>442555642.49499202</v>
      </c>
      <c r="F30" s="32">
        <f>SUM(F31:F33)</f>
        <v>249832532.25187841</v>
      </c>
      <c r="G30" s="32">
        <f>SUM(G31:G32)</f>
        <v>0</v>
      </c>
      <c r="H30" s="32">
        <f>SUM(H31:H33)</f>
        <v>70801251.752320006</v>
      </c>
      <c r="I30" s="32">
        <f>SUM(I31:I33)</f>
        <v>80863505.28181541</v>
      </c>
      <c r="J30" s="32">
        <f>SUM(J31:J33)</f>
        <v>501848.22774199996</v>
      </c>
      <c r="K30" s="32">
        <f>SUM(K31:K33)</f>
        <v>0</v>
      </c>
      <c r="L30" s="32">
        <f>SUM(L31:L32)</f>
        <v>0</v>
      </c>
      <c r="M30" s="32">
        <f>SUM(M31:M32)</f>
        <v>0</v>
      </c>
      <c r="N30" s="32">
        <f>SUM(N31:N33)</f>
        <v>0</v>
      </c>
      <c r="O30" s="24"/>
      <c r="P30" s="24"/>
      <c r="Q30" s="24"/>
      <c r="R30" s="24"/>
      <c r="S30" s="24"/>
      <c r="T30" s="24"/>
      <c r="U30" s="24"/>
      <c r="V30" s="24"/>
      <c r="W30" s="24"/>
      <c r="X30" s="24"/>
      <c r="Y30" s="24"/>
      <c r="Z30" s="24"/>
      <c r="AA30" s="24"/>
      <c r="AB30" s="24"/>
      <c r="AC30" s="24"/>
      <c r="AD30" s="24"/>
      <c r="AE30" s="24"/>
      <c r="AF30" s="24"/>
      <c r="AG30" s="24"/>
      <c r="AH30" s="24"/>
      <c r="AI30" s="24"/>
      <c r="AJ30" s="33"/>
      <c r="AK30" s="33"/>
      <c r="AL30" s="33"/>
      <c r="AM30" s="33"/>
      <c r="AN30" s="33"/>
      <c r="AO30" s="33"/>
      <c r="AP30" s="33"/>
      <c r="AQ30" s="33"/>
      <c r="AR30" s="33"/>
      <c r="AS30" s="33"/>
      <c r="AT30" s="24"/>
      <c r="AU30" s="24"/>
      <c r="AV30" s="24"/>
      <c r="AW30" s="24"/>
      <c r="AX30" s="24"/>
      <c r="AY30" s="24"/>
      <c r="AZ30" s="24"/>
      <c r="BA30" s="24"/>
      <c r="BB30" s="24"/>
      <c r="BC30" s="24"/>
      <c r="BD30" s="24"/>
      <c r="BE30" s="24"/>
      <c r="BF30" s="24"/>
      <c r="BG30" s="24"/>
      <c r="BH30" s="24"/>
      <c r="BI30" s="24"/>
      <c r="BJ30" s="24"/>
      <c r="BK30" s="24"/>
      <c r="BL30" s="24"/>
      <c r="BM30" s="24"/>
      <c r="BN30" s="24"/>
    </row>
    <row r="31" spans="1:66" x14ac:dyDescent="0.25">
      <c r="A31" s="20"/>
      <c r="B31" s="30">
        <v>21</v>
      </c>
      <c r="C31" s="36" t="s">
        <v>163</v>
      </c>
      <c r="D31" s="32">
        <f>'4.Estr._Delta_DIC23-22_TURN'!Y57+'4.Estr._Delta_DIC23-22_TURN'!Y72+'4.Estr._Delta_DIC23-22_TURN'!Y149+'4.Estr._Delta_DIC23-22_TURN'!Y153</f>
        <v>911099927.41999996</v>
      </c>
      <c r="E31" s="32">
        <f>'4.Estr._Delta_DIC23-22_TURN'!Z57+'4.Estr._Delta_DIC23-22_TURN'!Z72+'4.Estr._Delta_DIC23-22_TURN'!Z149+'4.Estr._Delta_DIC23-22_TURN'!Z153</f>
        <v>329827392.15302402</v>
      </c>
      <c r="F31" s="32">
        <f>'4.Estr._Delta_DIC23-22_TURN'!AA57+'4.Estr._Delta_DIC23-22_TURN'!AA72+'4.Estr._Delta_DIC23-22_TURN'!AA149+'4.Estr._Delta_DIC23-22_TURN'!AA153</f>
        <v>167751335.21739602</v>
      </c>
      <c r="G31" s="32">
        <v>0</v>
      </c>
      <c r="H31" s="32">
        <f>'4.Estr._Delta_DIC23-22_TURN'!AB57+'4.Estr._Delta_DIC23-22_TURN'!AB72+'4.Estr._Delta_DIC23-22_TURN'!AB149+'4.Estr._Delta_DIC23-22_TURN'!AB153</f>
        <v>67622853.994460002</v>
      </c>
      <c r="I31" s="32">
        <f>'4.Estr._Delta_DIC23-22_TURN'!AC57+'4.Estr._Delta_DIC23-22_TURN'!AC72+'4.Estr._Delta_DIC23-22_TURN'!AC149+'4.Estr._Delta_DIC23-22_TURN'!AC153</f>
        <v>48430369.927993402</v>
      </c>
      <c r="J31" s="32">
        <f>'4.Estr._Delta_DIC23-22_TURN'!AD57+'4.Estr._Delta_DIC23-22_TURN'!AD72+'4.Estr._Delta_DIC23-22_TURN'!AD149+'4.Estr._Delta_DIC23-22_TURN'!AD153</f>
        <v>497692.90107599995</v>
      </c>
      <c r="K31" s="32">
        <f>'4.Estr._Delta_DIC23-22_TURN'!AE57+'4.Estr._Delta_DIC23-22_TURN'!AE72+'4.Estr._Delta_DIC23-22_TURN'!AE149+'4.Estr._Delta_DIC23-22_TURN'!AE153</f>
        <v>0</v>
      </c>
      <c r="L31" s="32">
        <v>0</v>
      </c>
      <c r="M31" s="32">
        <f>'4.Estr._Delta_DIC23-22_TURN'!AF57+'4.Estr._Delta_DIC23-22_TURN'!AF72+'4.Estr._Delta_DIC23-22_TURN'!AF149+'4.Estr._Delta_DIC23-22_TURN'!AF153</f>
        <v>0</v>
      </c>
      <c r="N31" s="32">
        <f>'4.Estr._Delta_DIC23-22_TURN'!AG57+'4.Estr._Delta_DIC23-22_TURN'!AG72+'4.Estr._Delta_DIC23-22_TURN'!AG149+'4.Estr._Delta_DIC23-22_TURN'!AG153</f>
        <v>0</v>
      </c>
      <c r="O31" s="24"/>
      <c r="P31" s="24"/>
      <c r="Q31" s="24"/>
      <c r="R31" s="24"/>
      <c r="S31" s="24"/>
      <c r="T31" s="24"/>
      <c r="U31" s="24"/>
      <c r="V31" s="24"/>
      <c r="W31" s="24"/>
      <c r="X31" s="24"/>
      <c r="Y31" s="24"/>
      <c r="Z31" s="24"/>
      <c r="AA31" s="24"/>
      <c r="AB31" s="24"/>
      <c r="AC31" s="24"/>
      <c r="AD31" s="24"/>
      <c r="AE31" s="24"/>
      <c r="AF31" s="24"/>
      <c r="AG31" s="24"/>
      <c r="AH31" s="24"/>
      <c r="AI31" s="24"/>
      <c r="AJ31" s="33"/>
      <c r="AK31" s="33"/>
      <c r="AL31" s="33"/>
      <c r="AM31" s="33"/>
      <c r="AN31" s="33"/>
      <c r="AO31" s="33"/>
      <c r="AP31" s="33"/>
      <c r="AQ31" s="33"/>
      <c r="AR31" s="33"/>
      <c r="AS31" s="33"/>
      <c r="AT31" s="24"/>
      <c r="AU31" s="24"/>
      <c r="AV31" s="24"/>
      <c r="AW31" s="24"/>
      <c r="AX31" s="24"/>
      <c r="AY31" s="24"/>
      <c r="AZ31" s="24"/>
      <c r="BA31" s="24"/>
      <c r="BB31" s="24"/>
      <c r="BC31" s="24"/>
      <c r="BD31" s="24"/>
      <c r="BE31" s="24"/>
      <c r="BF31" s="24"/>
      <c r="BG31" s="24"/>
      <c r="BH31" s="24"/>
      <c r="BI31" s="24"/>
      <c r="BJ31" s="24"/>
      <c r="BK31" s="24"/>
      <c r="BL31" s="24"/>
      <c r="BM31" s="24"/>
      <c r="BN31" s="24"/>
    </row>
    <row r="32" spans="1:66" s="41" customFormat="1" x14ac:dyDescent="0.25">
      <c r="A32" s="39"/>
      <c r="B32" s="40">
        <v>22</v>
      </c>
      <c r="C32" s="36" t="s">
        <v>164</v>
      </c>
      <c r="D32" s="32">
        <f>'4.Estr._Delta_DIC23-22_TURN'!Y148+'4.Estr._Delta_DIC23-22_TURN'!Y152</f>
        <v>301246432.90000004</v>
      </c>
      <c r="E32" s="32">
        <f>'4.Estr._Delta_DIC23-22_TURN'!Z148+'4.Estr._Delta_DIC23-22_TURN'!Z152</f>
        <v>112728250.341968</v>
      </c>
      <c r="F32" s="32">
        <f>'4.Estr._Delta_DIC23-22_TURN'!AA148+'4.Estr._Delta_DIC23-22_TURN'!AA152</f>
        <v>82081197.03448239</v>
      </c>
      <c r="G32" s="32">
        <v>0</v>
      </c>
      <c r="H32" s="32">
        <f>'4.Estr._Delta_DIC23-22_TURN'!AB148+'4.Estr._Delta_DIC23-22_TURN'!AB152</f>
        <v>3178397.7578599998</v>
      </c>
      <c r="I32" s="32">
        <f>'4.Estr._Delta_DIC23-22_TURN'!AC148+'4.Estr._Delta_DIC23-22_TURN'!AC152</f>
        <v>32433135.353822</v>
      </c>
      <c r="J32" s="32">
        <f>'4.Estr._Delta_DIC23-22_TURN'!AD148+'4.Estr._Delta_DIC23-22_TURN'!AD152</f>
        <v>4155.3266659999999</v>
      </c>
      <c r="K32" s="32">
        <f>'4.Estr._Delta_DIC23-22_TURN'!AE148+'4.Estr._Delta_DIC23-22_TURN'!AE152</f>
        <v>0</v>
      </c>
      <c r="L32" s="32">
        <v>0</v>
      </c>
      <c r="M32" s="32">
        <f>'4.Estr._Delta_DIC23-22_TURN'!AF148+'4.Estr._Delta_DIC23-22_TURN'!AF152</f>
        <v>0</v>
      </c>
      <c r="N32" s="32">
        <f>'4.Estr._Delta_DIC23-22_TURN'!AG148+'4.Estr._Delta_DIC23-22_TURN'!AG152</f>
        <v>0</v>
      </c>
      <c r="O32" s="37"/>
      <c r="P32" s="37"/>
      <c r="Q32" s="37"/>
      <c r="R32" s="37"/>
      <c r="S32" s="37"/>
      <c r="T32" s="37"/>
      <c r="U32" s="37"/>
      <c r="V32" s="37"/>
      <c r="W32" s="37"/>
      <c r="X32" s="37"/>
      <c r="Y32" s="37"/>
      <c r="Z32" s="37"/>
      <c r="AA32" s="37"/>
      <c r="AB32" s="37"/>
      <c r="AC32" s="37"/>
      <c r="AD32" s="37"/>
      <c r="AE32" s="37"/>
      <c r="AF32" s="37"/>
      <c r="AG32" s="37"/>
      <c r="AH32" s="37"/>
      <c r="AI32" s="37"/>
      <c r="AJ32" s="33"/>
      <c r="AK32" s="33"/>
      <c r="AL32" s="33"/>
      <c r="AM32" s="33"/>
      <c r="AN32" s="33"/>
      <c r="AO32" s="33"/>
      <c r="AP32" s="33"/>
      <c r="AQ32" s="33"/>
      <c r="AR32" s="33"/>
      <c r="AS32" s="33"/>
      <c r="AT32" s="37"/>
      <c r="AU32" s="37"/>
      <c r="AV32" s="37"/>
      <c r="AW32" s="37"/>
      <c r="AX32" s="37"/>
      <c r="AY32" s="37"/>
      <c r="AZ32" s="37"/>
      <c r="BA32" s="37"/>
      <c r="BB32" s="37"/>
      <c r="BC32" s="37"/>
      <c r="BD32" s="37"/>
      <c r="BE32" s="37"/>
      <c r="BF32" s="37"/>
      <c r="BG32" s="37"/>
      <c r="BH32" s="37"/>
      <c r="BI32" s="37"/>
      <c r="BJ32" s="37"/>
      <c r="BK32" s="37"/>
      <c r="BL32" s="37"/>
      <c r="BM32" s="37"/>
      <c r="BN32" s="37"/>
    </row>
    <row r="33" spans="1:66" x14ac:dyDescent="0.25">
      <c r="A33" s="20"/>
      <c r="B33" s="30">
        <v>23</v>
      </c>
      <c r="C33" s="36" t="s">
        <v>165</v>
      </c>
      <c r="D33" s="32">
        <v>0</v>
      </c>
      <c r="E33" s="32">
        <v>0</v>
      </c>
      <c r="F33" s="32">
        <v>0</v>
      </c>
      <c r="G33" s="27"/>
      <c r="H33" s="32">
        <v>0</v>
      </c>
      <c r="I33" s="32">
        <v>0</v>
      </c>
      <c r="J33" s="32">
        <v>0</v>
      </c>
      <c r="K33" s="32">
        <v>0</v>
      </c>
      <c r="L33" s="27"/>
      <c r="M33" s="27"/>
      <c r="N33" s="32">
        <v>0</v>
      </c>
      <c r="O33" s="24"/>
      <c r="P33" s="24"/>
      <c r="Q33" s="29"/>
      <c r="R33" s="24"/>
      <c r="S33" s="24"/>
      <c r="T33" s="24"/>
      <c r="U33" s="29"/>
      <c r="V33" s="24"/>
      <c r="W33" s="24"/>
      <c r="X33" s="24"/>
      <c r="Y33" s="29"/>
      <c r="Z33" s="24"/>
      <c r="AA33" s="24"/>
      <c r="AB33" s="24"/>
      <c r="AC33" s="29"/>
      <c r="AD33" s="24"/>
      <c r="AE33" s="24"/>
      <c r="AF33" s="24"/>
      <c r="AG33" s="29"/>
      <c r="AH33" s="24"/>
      <c r="AI33" s="24"/>
      <c r="AJ33" s="33"/>
      <c r="AK33" s="33"/>
      <c r="AL33" s="33"/>
      <c r="AM33" s="29"/>
      <c r="AN33" s="33"/>
      <c r="AO33" s="33"/>
      <c r="AP33" s="33"/>
      <c r="AQ33" s="33"/>
      <c r="AR33" s="29"/>
      <c r="AS33" s="33"/>
      <c r="AT33" s="24"/>
      <c r="AU33" s="24"/>
      <c r="AV33" s="29"/>
      <c r="AW33" s="24"/>
      <c r="AX33" s="24"/>
      <c r="AY33" s="24"/>
      <c r="AZ33" s="29"/>
      <c r="BA33" s="24"/>
      <c r="BB33" s="24"/>
      <c r="BC33" s="24"/>
      <c r="BD33" s="29"/>
      <c r="BE33" s="24"/>
      <c r="BF33" s="24"/>
      <c r="BG33" s="24"/>
      <c r="BH33" s="29"/>
      <c r="BI33" s="24"/>
      <c r="BJ33" s="24"/>
      <c r="BK33" s="24"/>
      <c r="BL33" s="29"/>
      <c r="BM33" s="24"/>
      <c r="BN33" s="24"/>
    </row>
    <row r="34" spans="1:66" x14ac:dyDescent="0.25">
      <c r="A34" s="20"/>
      <c r="B34" s="30">
        <v>24</v>
      </c>
      <c r="C34" s="34" t="s">
        <v>173</v>
      </c>
      <c r="D34" s="32">
        <f>SUM(D35:D37)</f>
        <v>6844223419.4399996</v>
      </c>
      <c r="E34" s="32">
        <f t="shared" ref="E34:N34" si="1">SUM(E35:E37)</f>
        <v>6844223419.4399996</v>
      </c>
      <c r="F34" s="32">
        <f t="shared" si="1"/>
        <v>983133734.04952478</v>
      </c>
      <c r="G34" s="32">
        <f t="shared" si="1"/>
        <v>0</v>
      </c>
      <c r="H34" s="32">
        <f t="shared" si="1"/>
        <v>0</v>
      </c>
      <c r="I34" s="32">
        <f t="shared" si="1"/>
        <v>0</v>
      </c>
      <c r="J34" s="32">
        <f t="shared" si="1"/>
        <v>0</v>
      </c>
      <c r="K34" s="32">
        <f t="shared" si="1"/>
        <v>0</v>
      </c>
      <c r="L34" s="32">
        <f t="shared" si="1"/>
        <v>0</v>
      </c>
      <c r="M34" s="32">
        <v>0</v>
      </c>
      <c r="N34" s="32">
        <f t="shared" si="1"/>
        <v>0</v>
      </c>
      <c r="O34" s="29"/>
      <c r="P34" s="29"/>
      <c r="Q34" s="29"/>
      <c r="R34" s="29"/>
      <c r="S34" s="42"/>
      <c r="T34" s="42"/>
      <c r="U34" s="42"/>
      <c r="V34" s="42"/>
      <c r="W34" s="29"/>
      <c r="X34" s="29"/>
      <c r="Y34" s="29"/>
      <c r="Z34" s="29"/>
      <c r="AA34" s="29"/>
      <c r="AB34" s="29"/>
      <c r="AC34" s="29"/>
      <c r="AD34" s="29"/>
      <c r="AE34" s="42"/>
      <c r="AF34" s="42"/>
      <c r="AG34" s="42"/>
      <c r="AH34" s="42"/>
      <c r="AI34" s="42"/>
      <c r="AJ34" s="33"/>
      <c r="AK34" s="33"/>
      <c r="AL34" s="33"/>
      <c r="AM34" s="33"/>
      <c r="AN34" s="33"/>
      <c r="AO34" s="33"/>
      <c r="AP34" s="33"/>
      <c r="AQ34" s="33"/>
      <c r="AR34" s="33"/>
      <c r="AS34" s="33"/>
      <c r="AT34" s="29"/>
      <c r="AU34" s="29"/>
      <c r="AV34" s="29"/>
      <c r="AW34" s="29"/>
      <c r="AX34" s="42"/>
      <c r="AY34" s="42"/>
      <c r="AZ34" s="42"/>
      <c r="BA34" s="42"/>
      <c r="BB34" s="29"/>
      <c r="BC34" s="29"/>
      <c r="BD34" s="29"/>
      <c r="BE34" s="29"/>
      <c r="BF34" s="29"/>
      <c r="BG34" s="29"/>
      <c r="BH34" s="29"/>
      <c r="BI34" s="29"/>
      <c r="BJ34" s="37"/>
      <c r="BK34" s="37"/>
      <c r="BL34" s="37"/>
      <c r="BM34" s="37"/>
      <c r="BN34" s="37"/>
    </row>
    <row r="35" spans="1:66" x14ac:dyDescent="0.25">
      <c r="A35" s="20"/>
      <c r="B35" s="30">
        <v>25</v>
      </c>
      <c r="C35" s="36" t="s">
        <v>174</v>
      </c>
      <c r="D35" s="32">
        <f>'4.Estr._Delta_DIC23-22_TURN'!Y108+'4.Estr._Delta_DIC23-22_TURN'!Y146+'4.Estr._Delta_DIC23-22_TURN'!Y160+'4.Estr._Delta_DIC23-22_TURN'!Y162</f>
        <v>6819641493.3899994</v>
      </c>
      <c r="E35" s="32">
        <f>'4.Estr._Delta_DIC23-22_TURN'!Z108+'4.Estr._Delta_DIC23-22_TURN'!Z146+'4.Estr._Delta_DIC23-22_TURN'!Z160+'4.Estr._Delta_DIC23-22_TURN'!Z162</f>
        <v>6819641493.3899994</v>
      </c>
      <c r="F35" s="32">
        <f>'4.Estr._Delta_DIC23-22_TURN'!AA108+'4.Estr._Delta_DIC23-22_TURN'!AA146+'4.Estr._Delta_DIC23-22_TURN'!AA160+'4.Estr._Delta_DIC23-22_TURN'!AA162</f>
        <v>983133734.04952478</v>
      </c>
      <c r="G35" s="32">
        <v>0</v>
      </c>
      <c r="H35" s="32">
        <v>0</v>
      </c>
      <c r="I35" s="32">
        <v>0</v>
      </c>
      <c r="J35" s="32">
        <v>0</v>
      </c>
      <c r="K35" s="32">
        <v>0</v>
      </c>
      <c r="L35" s="32">
        <v>0</v>
      </c>
      <c r="M35" s="32">
        <v>0</v>
      </c>
      <c r="N35" s="32">
        <v>0</v>
      </c>
      <c r="O35" s="29"/>
      <c r="P35" s="29"/>
      <c r="Q35" s="29"/>
      <c r="R35" s="29"/>
      <c r="S35" s="42"/>
      <c r="T35" s="42"/>
      <c r="U35" s="42"/>
      <c r="V35" s="42"/>
      <c r="W35" s="29"/>
      <c r="X35" s="29"/>
      <c r="Y35" s="29"/>
      <c r="Z35" s="29"/>
      <c r="AA35" s="29"/>
      <c r="AB35" s="29"/>
      <c r="AC35" s="29"/>
      <c r="AD35" s="29"/>
      <c r="AE35" s="42"/>
      <c r="AF35" s="42"/>
      <c r="AG35" s="42"/>
      <c r="AH35" s="42"/>
      <c r="AI35" s="42"/>
      <c r="AJ35" s="33"/>
      <c r="AK35" s="33"/>
      <c r="AL35" s="33"/>
      <c r="AM35" s="33"/>
      <c r="AN35" s="33"/>
      <c r="AO35" s="33"/>
      <c r="AP35" s="33"/>
      <c r="AQ35" s="33"/>
      <c r="AR35" s="33"/>
      <c r="AS35" s="33"/>
      <c r="AT35" s="29"/>
      <c r="AU35" s="29"/>
      <c r="AV35" s="29"/>
      <c r="AW35" s="29"/>
      <c r="AX35" s="42"/>
      <c r="AY35" s="42"/>
      <c r="AZ35" s="42"/>
      <c r="BA35" s="42"/>
      <c r="BB35" s="29"/>
      <c r="BC35" s="29"/>
      <c r="BD35" s="29"/>
      <c r="BE35" s="29"/>
      <c r="BF35" s="29"/>
      <c r="BG35" s="29"/>
      <c r="BH35" s="29"/>
      <c r="BI35" s="29"/>
      <c r="BJ35" s="37"/>
      <c r="BK35" s="37"/>
      <c r="BL35" s="37"/>
      <c r="BM35" s="37"/>
      <c r="BN35" s="37"/>
    </row>
    <row r="36" spans="1:66" x14ac:dyDescent="0.25">
      <c r="A36" s="20"/>
      <c r="B36" s="30">
        <v>26</v>
      </c>
      <c r="C36" s="36" t="s">
        <v>175</v>
      </c>
      <c r="D36" s="119">
        <f>'4.Estr._Delta_DIC23-22_TURN'!Y45+'4.Estr._Delta_DIC23-22_TURN'!Y58+'4.Estr._Delta_DIC23-22_TURN'!Y59+'4.Estr._Delta_DIC23-22_TURN'!Y133</f>
        <v>16502643.460000001</v>
      </c>
      <c r="E36" s="119">
        <f>'4.Estr._Delta_DIC23-22_TURN'!Z45+'4.Estr._Delta_DIC23-22_TURN'!Z58+'4.Estr._Delta_DIC23-22_TURN'!Z59+'4.Estr._Delta_DIC23-22_TURN'!Z133</f>
        <v>16502643.460000001</v>
      </c>
      <c r="F36" s="32">
        <v>0</v>
      </c>
      <c r="G36" s="32">
        <v>0</v>
      </c>
      <c r="H36" s="32">
        <v>0</v>
      </c>
      <c r="I36" s="32">
        <v>0</v>
      </c>
      <c r="J36" s="32">
        <v>0</v>
      </c>
      <c r="K36" s="32">
        <v>0</v>
      </c>
      <c r="L36" s="32">
        <v>0</v>
      </c>
      <c r="M36" s="32">
        <v>0</v>
      </c>
      <c r="N36" s="32">
        <v>0</v>
      </c>
      <c r="O36" s="29"/>
      <c r="P36" s="29"/>
      <c r="Q36" s="29"/>
      <c r="R36" s="29"/>
      <c r="S36" s="42"/>
      <c r="T36" s="42"/>
      <c r="U36" s="42"/>
      <c r="V36" s="42"/>
      <c r="W36" s="29"/>
      <c r="X36" s="29"/>
      <c r="Y36" s="29"/>
      <c r="Z36" s="29"/>
      <c r="AA36" s="29"/>
      <c r="AB36" s="29"/>
      <c r="AC36" s="29"/>
      <c r="AD36" s="29"/>
      <c r="AE36" s="42"/>
      <c r="AF36" s="42"/>
      <c r="AG36" s="42"/>
      <c r="AH36" s="42"/>
      <c r="AI36" s="42"/>
      <c r="AJ36" s="33"/>
      <c r="AK36" s="33"/>
      <c r="AL36" s="33"/>
      <c r="AM36" s="33"/>
      <c r="AN36" s="33"/>
      <c r="AO36" s="33"/>
      <c r="AP36" s="33"/>
      <c r="AQ36" s="33"/>
      <c r="AR36" s="33"/>
      <c r="AS36" s="33"/>
      <c r="AT36" s="29"/>
      <c r="AU36" s="29"/>
      <c r="AV36" s="29"/>
      <c r="AW36" s="29"/>
      <c r="AX36" s="42"/>
      <c r="AY36" s="42"/>
      <c r="AZ36" s="42"/>
      <c r="BA36" s="42"/>
      <c r="BB36" s="29"/>
      <c r="BC36" s="29"/>
      <c r="BD36" s="29"/>
      <c r="BE36" s="29"/>
      <c r="BF36" s="29"/>
      <c r="BG36" s="29"/>
      <c r="BH36" s="29"/>
      <c r="BI36" s="29"/>
      <c r="BJ36" s="37"/>
      <c r="BK36" s="37"/>
      <c r="BL36" s="37"/>
      <c r="BM36" s="37"/>
      <c r="BN36" s="37"/>
    </row>
    <row r="37" spans="1:66" x14ac:dyDescent="0.25">
      <c r="A37" s="20"/>
      <c r="B37" s="30">
        <v>27</v>
      </c>
      <c r="C37" s="36" t="s">
        <v>176</v>
      </c>
      <c r="D37" s="32">
        <f>'4.Estr._Delta_DIC23-22_TURN'!Y9+'4.Estr._Delta_DIC23-22_TURN'!Y27</f>
        <v>8079282.5900000008</v>
      </c>
      <c r="E37" s="32">
        <f>'4.Estr._Delta_DIC23-22_TURN'!Z9+'4.Estr._Delta_DIC23-22_TURN'!Z27</f>
        <v>8079282.5900000008</v>
      </c>
      <c r="F37" s="32">
        <v>0</v>
      </c>
      <c r="G37" s="32">
        <v>0</v>
      </c>
      <c r="H37" s="32">
        <v>0</v>
      </c>
      <c r="I37" s="32">
        <v>0</v>
      </c>
      <c r="J37" s="72"/>
      <c r="K37" s="72"/>
      <c r="L37" s="72"/>
      <c r="M37" s="72"/>
      <c r="N37" s="72"/>
      <c r="O37" s="29"/>
      <c r="P37" s="29"/>
      <c r="Q37" s="29"/>
      <c r="R37" s="29"/>
      <c r="S37" s="29"/>
      <c r="T37" s="29"/>
      <c r="U37" s="29"/>
      <c r="V37" s="29"/>
      <c r="W37" s="29"/>
      <c r="X37" s="29"/>
      <c r="Y37" s="29"/>
      <c r="Z37" s="29"/>
      <c r="AA37" s="29"/>
      <c r="AB37" s="29"/>
      <c r="AC37" s="29"/>
      <c r="AD37" s="29"/>
      <c r="AE37" s="42"/>
      <c r="AF37" s="42"/>
      <c r="AG37" s="42"/>
      <c r="AH37" s="42"/>
      <c r="AI37" s="42"/>
      <c r="AJ37" s="33"/>
      <c r="AK37" s="33"/>
      <c r="AL37" s="33"/>
      <c r="AM37" s="33"/>
      <c r="AN37" s="33"/>
      <c r="AO37" s="33"/>
      <c r="AP37" s="29"/>
      <c r="AQ37" s="29"/>
      <c r="AR37" s="29"/>
      <c r="AS37" s="29"/>
      <c r="AT37" s="29"/>
      <c r="AU37" s="29"/>
      <c r="AV37" s="29"/>
      <c r="AW37" s="29"/>
      <c r="AX37" s="29"/>
      <c r="AY37" s="29"/>
      <c r="AZ37" s="29"/>
      <c r="BA37" s="29"/>
      <c r="BB37" s="29"/>
      <c r="BC37" s="29"/>
      <c r="BD37" s="29"/>
      <c r="BE37" s="29"/>
      <c r="BF37" s="29"/>
      <c r="BG37" s="29"/>
      <c r="BH37" s="29"/>
      <c r="BI37" s="29"/>
      <c r="BJ37" s="37"/>
      <c r="BK37" s="37"/>
      <c r="BL37" s="37"/>
      <c r="BM37" s="37"/>
      <c r="BN37" s="37"/>
    </row>
    <row r="38" spans="1:66" x14ac:dyDescent="0.25">
      <c r="A38" s="20"/>
      <c r="B38" s="30">
        <v>28</v>
      </c>
      <c r="C38" s="34" t="s">
        <v>177</v>
      </c>
      <c r="D38" s="32">
        <f t="shared" ref="D38:N38" si="2">SUM(D39:D40)</f>
        <v>49239655.420000002</v>
      </c>
      <c r="E38" s="32">
        <f t="shared" si="2"/>
        <v>0</v>
      </c>
      <c r="F38" s="32">
        <f t="shared" si="2"/>
        <v>0</v>
      </c>
      <c r="G38" s="32">
        <f t="shared" si="2"/>
        <v>0</v>
      </c>
      <c r="H38" s="32">
        <f t="shared" si="2"/>
        <v>0</v>
      </c>
      <c r="I38" s="32">
        <f t="shared" si="2"/>
        <v>0</v>
      </c>
      <c r="J38" s="32">
        <f t="shared" si="2"/>
        <v>0</v>
      </c>
      <c r="K38" s="32">
        <f t="shared" si="2"/>
        <v>0</v>
      </c>
      <c r="L38" s="32">
        <f t="shared" si="2"/>
        <v>0</v>
      </c>
      <c r="M38" s="32">
        <v>0</v>
      </c>
      <c r="N38" s="32">
        <f t="shared" si="2"/>
        <v>0</v>
      </c>
      <c r="O38" s="37"/>
      <c r="P38" s="37"/>
      <c r="Q38" s="37"/>
      <c r="R38" s="37"/>
      <c r="S38" s="37"/>
      <c r="T38" s="37"/>
      <c r="U38" s="37"/>
      <c r="V38" s="37"/>
      <c r="W38" s="37"/>
      <c r="X38" s="37"/>
      <c r="Y38" s="37"/>
      <c r="Z38" s="37"/>
      <c r="AA38" s="37"/>
      <c r="AB38" s="37"/>
      <c r="AC38" s="37"/>
      <c r="AD38" s="37"/>
      <c r="AE38" s="37"/>
      <c r="AF38" s="37"/>
      <c r="AG38" s="37"/>
      <c r="AH38" s="37"/>
      <c r="AI38" s="37"/>
      <c r="AJ38" s="33"/>
      <c r="AK38" s="33"/>
      <c r="AL38" s="33"/>
      <c r="AM38" s="33"/>
      <c r="AN38" s="33"/>
      <c r="AO38" s="33"/>
      <c r="AP38" s="33"/>
      <c r="AQ38" s="33"/>
      <c r="AR38" s="33"/>
      <c r="AS38" s="33"/>
      <c r="AT38" s="37"/>
      <c r="AU38" s="37"/>
      <c r="AV38" s="37"/>
      <c r="AW38" s="37"/>
      <c r="AX38" s="37"/>
      <c r="AY38" s="37"/>
      <c r="AZ38" s="37"/>
      <c r="BA38" s="37"/>
      <c r="BB38" s="37"/>
      <c r="BC38" s="37"/>
      <c r="BD38" s="37"/>
      <c r="BE38" s="37"/>
      <c r="BF38" s="37"/>
      <c r="BG38" s="37"/>
      <c r="BH38" s="37"/>
      <c r="BI38" s="37"/>
      <c r="BJ38" s="37"/>
      <c r="BK38" s="37"/>
      <c r="BL38" s="37"/>
      <c r="BM38" s="37"/>
      <c r="BN38" s="37"/>
    </row>
    <row r="39" spans="1:66" x14ac:dyDescent="0.25">
      <c r="A39" s="20"/>
      <c r="B39" s="30">
        <v>29</v>
      </c>
      <c r="C39" s="36" t="s">
        <v>178</v>
      </c>
      <c r="D39" s="32">
        <v>0</v>
      </c>
      <c r="E39" s="32">
        <v>0</v>
      </c>
      <c r="F39" s="32">
        <v>0</v>
      </c>
      <c r="G39" s="32">
        <v>0</v>
      </c>
      <c r="H39" s="32">
        <v>0</v>
      </c>
      <c r="I39" s="32">
        <v>0</v>
      </c>
      <c r="J39" s="32">
        <v>0</v>
      </c>
      <c r="K39" s="32">
        <v>0</v>
      </c>
      <c r="L39" s="32">
        <v>0</v>
      </c>
      <c r="M39" s="32">
        <v>0</v>
      </c>
      <c r="N39" s="32">
        <v>0</v>
      </c>
      <c r="O39" s="37"/>
      <c r="P39" s="37"/>
      <c r="Q39" s="37"/>
      <c r="R39" s="37"/>
      <c r="S39" s="37"/>
      <c r="T39" s="37"/>
      <c r="U39" s="37"/>
      <c r="V39" s="37"/>
      <c r="W39" s="37"/>
      <c r="X39" s="37"/>
      <c r="Y39" s="37"/>
      <c r="Z39" s="37"/>
      <c r="AA39" s="37"/>
      <c r="AB39" s="37"/>
      <c r="AC39" s="37"/>
      <c r="AD39" s="37"/>
      <c r="AE39" s="37"/>
      <c r="AF39" s="37"/>
      <c r="AG39" s="37"/>
      <c r="AH39" s="37"/>
      <c r="AI39" s="37"/>
      <c r="AJ39" s="33"/>
      <c r="AK39" s="33"/>
      <c r="AL39" s="33"/>
      <c r="AM39" s="33"/>
      <c r="AN39" s="33"/>
      <c r="AO39" s="33"/>
      <c r="AP39" s="33"/>
      <c r="AQ39" s="33"/>
      <c r="AR39" s="33"/>
      <c r="AS39" s="33"/>
      <c r="AT39" s="37"/>
      <c r="AU39" s="37"/>
      <c r="AV39" s="37"/>
      <c r="AW39" s="37"/>
      <c r="AX39" s="37"/>
      <c r="AY39" s="37"/>
      <c r="AZ39" s="37"/>
      <c r="BA39" s="37"/>
      <c r="BB39" s="37"/>
      <c r="BC39" s="37"/>
      <c r="BD39" s="37"/>
      <c r="BE39" s="37"/>
      <c r="BF39" s="37"/>
      <c r="BG39" s="37"/>
      <c r="BH39" s="37"/>
      <c r="BI39" s="37"/>
      <c r="BJ39" s="37"/>
      <c r="BK39" s="37"/>
      <c r="BL39" s="37"/>
      <c r="BM39" s="37"/>
      <c r="BN39" s="37"/>
    </row>
    <row r="40" spans="1:66" x14ac:dyDescent="0.25">
      <c r="A40" s="20"/>
      <c r="B40" s="30">
        <v>30</v>
      </c>
      <c r="C40" s="36" t="s">
        <v>179</v>
      </c>
      <c r="D40" s="32">
        <f>'4.Estr._Delta_DIC23-22_TURN'!Y32+'4.Estr._Delta_DIC23-22_TURN'!Y48+'4.Estr._Delta_DIC23-22_TURN'!Y66</f>
        <v>49239655.420000002</v>
      </c>
      <c r="E40" s="32">
        <f>'4.Estr._Delta_DIC23-22_TURN'!Z32+'4.Estr._Delta_DIC23-22_TURN'!Z48+'4.Estr._Delta_DIC23-22_TURN'!Z66</f>
        <v>0</v>
      </c>
      <c r="F40" s="32">
        <v>0</v>
      </c>
      <c r="G40" s="32">
        <v>0</v>
      </c>
      <c r="H40" s="32">
        <v>0</v>
      </c>
      <c r="I40" s="32">
        <v>0</v>
      </c>
      <c r="J40" s="32">
        <v>0</v>
      </c>
      <c r="K40" s="32">
        <v>0</v>
      </c>
      <c r="L40" s="32">
        <v>0</v>
      </c>
      <c r="M40" s="32">
        <v>0</v>
      </c>
      <c r="N40" s="32">
        <v>0</v>
      </c>
      <c r="O40" s="37"/>
      <c r="P40" s="37"/>
      <c r="Q40" s="37"/>
      <c r="R40" s="37"/>
      <c r="S40" s="37"/>
      <c r="T40" s="37"/>
      <c r="U40" s="37"/>
      <c r="V40" s="37"/>
      <c r="W40" s="37"/>
      <c r="X40" s="37"/>
      <c r="Y40" s="37"/>
      <c r="Z40" s="37"/>
      <c r="AA40" s="37"/>
      <c r="AB40" s="37"/>
      <c r="AC40" s="37"/>
      <c r="AD40" s="37"/>
      <c r="AE40" s="37"/>
      <c r="AF40" s="37"/>
      <c r="AG40" s="37"/>
      <c r="AH40" s="37"/>
      <c r="AI40" s="37"/>
      <c r="AJ40" s="33"/>
      <c r="AK40" s="33"/>
      <c r="AL40" s="33"/>
      <c r="AM40" s="33"/>
      <c r="AN40" s="33"/>
      <c r="AO40" s="33"/>
      <c r="AP40" s="33"/>
      <c r="AQ40" s="33"/>
      <c r="AR40" s="33"/>
      <c r="AS40" s="33"/>
      <c r="AT40" s="37"/>
      <c r="AU40" s="37"/>
      <c r="AV40" s="37"/>
      <c r="AW40" s="37"/>
      <c r="AX40" s="37"/>
      <c r="AY40" s="37"/>
      <c r="AZ40" s="37"/>
      <c r="BA40" s="37"/>
      <c r="BB40" s="37"/>
      <c r="BC40" s="37"/>
      <c r="BD40" s="37"/>
      <c r="BE40" s="37"/>
      <c r="BF40" s="37"/>
      <c r="BG40" s="37"/>
      <c r="BH40" s="37"/>
      <c r="BI40" s="37"/>
      <c r="BJ40" s="37"/>
      <c r="BK40" s="37"/>
      <c r="BL40" s="37"/>
      <c r="BM40" s="37"/>
      <c r="BN40" s="37"/>
    </row>
    <row r="41" spans="1:66" ht="30" x14ac:dyDescent="0.25">
      <c r="A41" s="20"/>
      <c r="B41" s="30">
        <v>31</v>
      </c>
      <c r="C41" s="34" t="s">
        <v>180</v>
      </c>
      <c r="D41" s="32">
        <v>0</v>
      </c>
      <c r="E41" s="32">
        <v>0</v>
      </c>
      <c r="F41" s="32">
        <v>0</v>
      </c>
      <c r="G41" s="32">
        <v>0</v>
      </c>
      <c r="H41" s="32">
        <v>0</v>
      </c>
      <c r="I41" s="32">
        <v>0</v>
      </c>
      <c r="J41" s="32">
        <v>0</v>
      </c>
      <c r="K41" s="32">
        <v>0</v>
      </c>
      <c r="L41" s="32">
        <v>0</v>
      </c>
      <c r="M41" s="32">
        <v>0</v>
      </c>
      <c r="N41" s="32">
        <v>0</v>
      </c>
      <c r="O41" s="37"/>
      <c r="P41" s="37"/>
      <c r="Q41" s="37"/>
      <c r="R41" s="37"/>
      <c r="S41" s="37"/>
      <c r="T41" s="37"/>
      <c r="U41" s="37"/>
      <c r="V41" s="37"/>
      <c r="W41" s="37"/>
      <c r="X41" s="37"/>
      <c r="Y41" s="37"/>
      <c r="Z41" s="37"/>
      <c r="AA41" s="37"/>
      <c r="AB41" s="37"/>
      <c r="AC41" s="37"/>
      <c r="AD41" s="37"/>
      <c r="AE41" s="37"/>
      <c r="AF41" s="37"/>
      <c r="AG41" s="37"/>
      <c r="AH41" s="37"/>
      <c r="AI41" s="37"/>
      <c r="AJ41" s="33"/>
      <c r="AK41" s="33"/>
      <c r="AL41" s="33"/>
      <c r="AM41" s="33"/>
      <c r="AN41" s="33"/>
      <c r="AO41" s="33"/>
      <c r="AP41" s="33"/>
      <c r="AQ41" s="33"/>
      <c r="AR41" s="33"/>
      <c r="AS41" s="33"/>
      <c r="AT41" s="37"/>
      <c r="AU41" s="37"/>
      <c r="AV41" s="37"/>
      <c r="AW41" s="37"/>
      <c r="AX41" s="37"/>
      <c r="AY41" s="37"/>
      <c r="AZ41" s="37"/>
      <c r="BA41" s="37"/>
      <c r="BB41" s="37"/>
      <c r="BC41" s="37"/>
      <c r="BD41" s="37"/>
      <c r="BE41" s="37"/>
      <c r="BF41" s="37"/>
      <c r="BG41" s="37"/>
      <c r="BH41" s="37"/>
      <c r="BI41" s="37"/>
      <c r="BJ41" s="37"/>
      <c r="BK41" s="37"/>
      <c r="BL41" s="37"/>
      <c r="BM41" s="37"/>
      <c r="BN41" s="37"/>
    </row>
    <row r="42" spans="1:66" ht="30" x14ac:dyDescent="0.25">
      <c r="A42" s="20"/>
      <c r="B42" s="30">
        <v>32</v>
      </c>
      <c r="C42" s="26" t="s">
        <v>181</v>
      </c>
      <c r="D42" s="32" t="e">
        <f>SUM(D43,D54,D55,D56,D57)</f>
        <v>#REF!</v>
      </c>
      <c r="E42" s="27"/>
      <c r="F42" s="27"/>
      <c r="G42" s="27"/>
      <c r="H42" s="27"/>
      <c r="I42" s="27"/>
      <c r="J42" s="27"/>
      <c r="K42" s="27"/>
      <c r="L42" s="27"/>
      <c r="M42" s="27"/>
      <c r="N42" s="27"/>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row>
    <row r="43" spans="1:66" x14ac:dyDescent="0.25">
      <c r="A43" s="20"/>
      <c r="B43" s="30">
        <v>33</v>
      </c>
      <c r="C43" s="34" t="s">
        <v>182</v>
      </c>
      <c r="D43" s="32">
        <f>'4.Estr._Delta_DIC23-22_TURN'!Y3+'4.Estr._Delta_DIC23-22_TURN'!Y4+'4.Estr._Delta_DIC23-22_TURN'!Y12+'4.Estr._Delta_DIC23-22_TURN'!Y13+'4.Estr._Delta_DIC23-22_TURN'!Y14+'4.Estr._Delta_DIC23-22_TURN'!Y15+'4.Estr._Delta_DIC23-22_TURN'!Y16+'4.Estr._Delta_DIC23-22_TURN'!Y19+'4.Estr._Delta_DIC23-22_TURN'!Y21+'4.Estr._Delta_DIC23-22_TURN'!Y24+'4.Estr._Delta_DIC23-22_TURN'!Y25+'4.Estr._Delta_DIC23-22_TURN'!Y26+'4.Estr._Delta_DIC23-22_TURN'!Y31+'4.Estr._Delta_DIC23-22_TURN'!Y33+'4.Estr._Delta_DIC23-22_TURN'!Y35+'4.Estr._Delta_DIC23-22_TURN'!Y39+'4.Estr._Delta_DIC23-22_TURN'!Y40+'4.Estr._Delta_DIC23-22_TURN'!Y50+'4.Estr._Delta_DIC23-22_TURN'!Y51+'4.Estr._Delta_DIC23-22_TURN'!Y54+'4.Estr._Delta_DIC23-22_TURN'!Y56+'4.Estr._Delta_DIC23-22_TURN'!Y62+'4.Estr._Delta_DIC23-22_TURN'!Y64+'4.Estr._Delta_DIC23-22_TURN'!Y68+'4.Estr._Delta_DIC23-22_TURN'!Y75+'4.Estr._Delta_DIC23-22_TURN'!Y76+'4.Estr._Delta_DIC23-22_TURN'!Y78+'4.Estr._Delta_DIC23-22_TURN'!Y80+'4.Estr._Delta_DIC23-22_TURN'!Y84+'4.Estr._Delta_DIC23-22_TURN'!Y85+'4.Estr._Delta_DIC23-22_TURN'!Y90+'4.Estr._Delta_DIC23-22_TURN'!Y91+'4.Estr._Delta_DIC23-22_TURN'!Y92+'4.Estr._Delta_DIC23-22_TURN'!Y96+'4.Estr._Delta_DIC23-22_TURN'!Y101+'4.Estr._Delta_DIC23-22_TURN'!Y105+'4.Estr._Delta_DIC23-22_TURN'!Y106+'4.Estr._Delta_DIC23-22_TURN'!Y110+'4.Estr._Delta_DIC23-22_TURN'!Y112+'4.Estr._Delta_DIC23-22_TURN'!Y118+'4.Estr._Delta_DIC23-22_TURN'!Y119+'4.Estr._Delta_DIC23-22_TURN'!Y121+'4.Estr._Delta_DIC23-22_TURN'!Y122+'4.Estr._Delta_DIC23-22_TURN'!Y124+'4.Estr._Delta_DIC23-22_TURN'!Y126+'4.Estr._Delta_DIC23-22_TURN'!Y136+'4.Estr._Delta_DIC23-22_TURN'!Y140+'4.Estr._Delta_DIC23-22_TURN'!Y143+'4.Estr._Delta_DIC23-22_TURN'!Y154+'4.Estr._Delta_DIC23-22_TURN'!Y155+'4.Estr._Delta_DIC23-22_TURN'!Y158+'4.Estr._Delta_DIC23-22_TURN'!Y159</f>
        <v>31322941424.27</v>
      </c>
      <c r="E43" s="27"/>
      <c r="F43" s="27"/>
      <c r="G43" s="27"/>
      <c r="H43" s="27"/>
      <c r="I43" s="27"/>
      <c r="J43" s="27"/>
      <c r="K43" s="27"/>
      <c r="L43" s="27"/>
      <c r="M43" s="27"/>
      <c r="N43" s="27"/>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row>
    <row r="44" spans="1:66" ht="30" x14ac:dyDescent="0.25">
      <c r="A44" s="20"/>
      <c r="B44" s="30">
        <v>34</v>
      </c>
      <c r="C44" s="35" t="s">
        <v>183</v>
      </c>
      <c r="D44" s="32">
        <f>SUM(D45,D48,D49)</f>
        <v>17247498405.259998</v>
      </c>
      <c r="E44" s="27"/>
      <c r="F44" s="27"/>
      <c r="G44" s="27"/>
      <c r="H44" s="27"/>
      <c r="I44" s="27"/>
      <c r="J44" s="27"/>
      <c r="K44" s="27"/>
      <c r="L44" s="27"/>
      <c r="M44" s="27"/>
      <c r="N44" s="27"/>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6" x14ac:dyDescent="0.25">
      <c r="A45" s="20"/>
      <c r="B45" s="30">
        <v>35</v>
      </c>
      <c r="C45" s="36" t="s">
        <v>168</v>
      </c>
      <c r="D45" s="32">
        <f>'4.Estr._Delta_DIC23-22_TURN'!Y12+'4.Estr._Delta_DIC23-22_TURN'!Y143+'4.Estr._Delta_DIC23-22_TURN'!Y154+'4.Estr._Delta_DIC23-22_TURN'!Y155+'4.Estr._Delta_DIC23-22_TURN'!Y158+'4.Estr._Delta_DIC23-22_TURN'!Y159</f>
        <v>16884715572.259998</v>
      </c>
      <c r="E45" s="27"/>
      <c r="F45" s="27"/>
      <c r="G45" s="27"/>
      <c r="H45" s="27"/>
      <c r="I45" s="27"/>
      <c r="J45" s="27"/>
      <c r="K45" s="27"/>
      <c r="L45" s="27"/>
      <c r="M45" s="27"/>
      <c r="N45" s="27"/>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row>
    <row r="46" spans="1:66" x14ac:dyDescent="0.25">
      <c r="A46" s="20"/>
      <c r="B46" s="30">
        <v>36</v>
      </c>
      <c r="C46" s="38" t="s">
        <v>184</v>
      </c>
      <c r="D46" s="32" t="e">
        <f>#REF!</f>
        <v>#REF!</v>
      </c>
      <c r="E46" s="27"/>
      <c r="F46" s="27"/>
      <c r="G46" s="27"/>
      <c r="H46" s="27"/>
      <c r="I46" s="27"/>
      <c r="J46" s="27"/>
      <c r="K46" s="27"/>
      <c r="L46" s="27"/>
      <c r="M46" s="27"/>
      <c r="N46" s="27"/>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row>
    <row r="47" spans="1:66" x14ac:dyDescent="0.25">
      <c r="A47" s="20"/>
      <c r="B47" s="30">
        <v>37</v>
      </c>
      <c r="C47" s="38" t="s">
        <v>175</v>
      </c>
      <c r="D47" s="32">
        <f>'4.Estr._Delta_DIC23-22_TURN'!Y12+'4.Estr._Delta_DIC23-22_TURN'!Y143</f>
        <v>286298.61</v>
      </c>
      <c r="E47" s="27"/>
      <c r="F47" s="27"/>
      <c r="G47" s="27"/>
      <c r="H47" s="27"/>
      <c r="I47" s="27"/>
      <c r="J47" s="27"/>
      <c r="K47" s="27"/>
      <c r="L47" s="27"/>
      <c r="M47" s="27"/>
      <c r="N47" s="27"/>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6" x14ac:dyDescent="0.25">
      <c r="A48" s="20"/>
      <c r="B48" s="30">
        <v>38</v>
      </c>
      <c r="C48" s="36" t="s">
        <v>185</v>
      </c>
      <c r="D48" s="32">
        <f>'4.Estr._Delta_DIC23-22_TURN'!Y26+'4.Estr._Delta_DIC23-22_TURN'!Y92+'4.Estr._Delta_DIC23-22_TURN'!Y101</f>
        <v>246897983.13</v>
      </c>
      <c r="E48" s="27"/>
      <c r="F48" s="27"/>
      <c r="G48" s="27"/>
      <c r="H48" s="27"/>
      <c r="I48" s="27"/>
      <c r="J48" s="27"/>
      <c r="K48" s="27"/>
      <c r="L48" s="27"/>
      <c r="M48" s="27"/>
      <c r="N48" s="27"/>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66" x14ac:dyDescent="0.25">
      <c r="A49" s="20"/>
      <c r="B49" s="30">
        <v>39</v>
      </c>
      <c r="C49" s="36" t="s">
        <v>165</v>
      </c>
      <c r="D49" s="32">
        <f>'4.Estr._Delta_DIC23-22_TURN'!Y3+'4.Estr._Delta_DIC23-22_TURN'!Y118</f>
        <v>115884849.87</v>
      </c>
      <c r="E49" s="27"/>
      <c r="F49" s="27"/>
      <c r="G49" s="27"/>
      <c r="H49" s="27"/>
      <c r="I49" s="27"/>
      <c r="J49" s="27"/>
      <c r="K49" s="27"/>
      <c r="L49" s="27"/>
      <c r="M49" s="27"/>
      <c r="N49" s="27"/>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66" ht="30" x14ac:dyDescent="0.25">
      <c r="A50" s="20"/>
      <c r="B50" s="30">
        <v>40</v>
      </c>
      <c r="C50" s="43" t="s">
        <v>186</v>
      </c>
      <c r="D50" s="32">
        <f>SUM(D51:D53)</f>
        <v>340198718.82999992</v>
      </c>
      <c r="E50" s="27"/>
      <c r="F50" s="27"/>
      <c r="G50" s="27"/>
      <c r="H50" s="27"/>
      <c r="I50" s="27"/>
      <c r="J50" s="27"/>
      <c r="K50" s="27"/>
      <c r="L50" s="27"/>
      <c r="M50" s="27"/>
      <c r="N50" s="27"/>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66" x14ac:dyDescent="0.25">
      <c r="A51" s="20"/>
      <c r="B51" s="30">
        <v>41</v>
      </c>
      <c r="C51" s="44" t="s">
        <v>168</v>
      </c>
      <c r="D51" s="32">
        <f>'4.Estr._Delta_DIC23-22_TURN'!Y51+'4.Estr._Delta_DIC23-22_TURN'!Y140</f>
        <v>199136196.17999998</v>
      </c>
      <c r="E51" s="27"/>
      <c r="F51" s="27"/>
      <c r="G51" s="27"/>
      <c r="H51" s="27"/>
      <c r="I51" s="27"/>
      <c r="J51" s="27"/>
      <c r="K51" s="27"/>
      <c r="L51" s="27"/>
      <c r="M51" s="27"/>
      <c r="N51" s="27"/>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66" x14ac:dyDescent="0.25">
      <c r="A52" s="20"/>
      <c r="B52" s="30">
        <v>42</v>
      </c>
      <c r="C52" s="36" t="s">
        <v>185</v>
      </c>
      <c r="D52" s="32">
        <f>'4.Estr._Delta_DIC23-22_TURN'!Y25+'4.Estr._Delta_DIC23-22_TURN'!Y64</f>
        <v>141062522.63999999</v>
      </c>
      <c r="E52" s="27"/>
      <c r="F52" s="27"/>
      <c r="G52" s="27"/>
      <c r="H52" s="27"/>
      <c r="I52" s="27"/>
      <c r="J52" s="27"/>
      <c r="K52" s="27"/>
      <c r="L52" s="27"/>
      <c r="M52" s="27"/>
      <c r="N52" s="27"/>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66" x14ac:dyDescent="0.25">
      <c r="A53" s="20"/>
      <c r="B53" s="30">
        <v>43</v>
      </c>
      <c r="C53" s="36" t="s">
        <v>165</v>
      </c>
      <c r="D53" s="32">
        <f>'4.Estr._Delta_DIC23-22_TURN'!Y124</f>
        <v>0.01</v>
      </c>
      <c r="E53" s="27"/>
      <c r="F53" s="27"/>
      <c r="G53" s="27"/>
      <c r="H53" s="27"/>
      <c r="I53" s="27"/>
      <c r="J53" s="27"/>
      <c r="K53" s="27"/>
      <c r="L53" s="27"/>
      <c r="M53" s="27"/>
      <c r="N53" s="27"/>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66" x14ac:dyDescent="0.25">
      <c r="A54" s="20"/>
      <c r="B54" s="30">
        <v>44</v>
      </c>
      <c r="C54" s="34" t="s">
        <v>187</v>
      </c>
      <c r="D54" s="32" t="e">
        <f>#REF!</f>
        <v>#REF!</v>
      </c>
      <c r="E54" s="27"/>
      <c r="F54" s="27"/>
      <c r="G54" s="27"/>
      <c r="H54" s="27"/>
      <c r="I54" s="27"/>
      <c r="J54" s="27"/>
      <c r="K54" s="27"/>
      <c r="L54" s="27"/>
      <c r="M54" s="27"/>
      <c r="N54" s="27"/>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x14ac:dyDescent="0.25">
      <c r="A55" s="20"/>
      <c r="B55" s="30">
        <v>45</v>
      </c>
      <c r="C55" s="34" t="s">
        <v>188</v>
      </c>
      <c r="D55" s="32" t="e">
        <f>#REF!</f>
        <v>#REF!</v>
      </c>
      <c r="E55" s="27"/>
      <c r="F55" s="27"/>
      <c r="G55" s="27"/>
      <c r="H55" s="27"/>
      <c r="I55" s="27"/>
      <c r="J55" s="27"/>
      <c r="K55" s="27"/>
      <c r="L55" s="27"/>
      <c r="M55" s="27"/>
      <c r="N55" s="27"/>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66" x14ac:dyDescent="0.25">
      <c r="A56" s="20"/>
      <c r="B56" s="30">
        <v>46</v>
      </c>
      <c r="C56" s="34" t="s">
        <v>189</v>
      </c>
      <c r="D56" s="32" t="e">
        <f>#REF!</f>
        <v>#REF!</v>
      </c>
      <c r="E56" s="27"/>
      <c r="F56" s="27"/>
      <c r="G56" s="27"/>
      <c r="H56" s="27"/>
      <c r="I56" s="27"/>
      <c r="J56" s="27"/>
      <c r="K56" s="27"/>
      <c r="L56" s="27"/>
      <c r="M56" s="27"/>
      <c r="N56" s="27"/>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66" x14ac:dyDescent="0.25">
      <c r="A57" s="20"/>
      <c r="B57" s="45">
        <v>47</v>
      </c>
      <c r="C57" s="34" t="s">
        <v>190</v>
      </c>
      <c r="D57" s="32">
        <f>'1.Cov.assets(GAR,off-bal)_TURN'!D57</f>
        <v>16167825835.500107</v>
      </c>
      <c r="E57" s="27"/>
      <c r="F57" s="27"/>
      <c r="G57" s="27"/>
      <c r="H57" s="27"/>
      <c r="I57" s="27"/>
      <c r="J57" s="27"/>
      <c r="K57" s="27"/>
      <c r="L57" s="27"/>
      <c r="M57" s="27"/>
      <c r="N57" s="27"/>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66" s="49" customFormat="1" x14ac:dyDescent="0.25">
      <c r="A58" s="20"/>
      <c r="B58" s="46">
        <v>48</v>
      </c>
      <c r="C58" s="47" t="s">
        <v>191</v>
      </c>
      <c r="D58" s="32" t="e">
        <f>D11+D41+D42</f>
        <v>#REF!</v>
      </c>
      <c r="E58" s="48">
        <f>E11</f>
        <v>7667935931.421484</v>
      </c>
      <c r="F58" s="48">
        <f t="shared" ref="F58:N58" si="3">F11</f>
        <v>1232966266.3014033</v>
      </c>
      <c r="G58" s="48">
        <f t="shared" si="3"/>
        <v>0</v>
      </c>
      <c r="H58" s="48">
        <f t="shared" si="3"/>
        <v>70801251.752320006</v>
      </c>
      <c r="I58" s="48">
        <f t="shared" si="3"/>
        <v>80863505.28181541</v>
      </c>
      <c r="J58" s="48">
        <f t="shared" si="3"/>
        <v>501848.22774199996</v>
      </c>
      <c r="K58" s="48">
        <f t="shared" si="3"/>
        <v>0</v>
      </c>
      <c r="L58" s="48">
        <f t="shared" si="3"/>
        <v>0</v>
      </c>
      <c r="M58" s="48">
        <v>0</v>
      </c>
      <c r="N58" s="48">
        <f t="shared" si="3"/>
        <v>0</v>
      </c>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row>
    <row r="59" spans="1:66" x14ac:dyDescent="0.25">
      <c r="A59" s="20" t="s">
        <v>192</v>
      </c>
      <c r="B59" s="30">
        <v>49</v>
      </c>
      <c r="C59" s="26" t="s">
        <v>193</v>
      </c>
      <c r="D59" s="32" t="e">
        <f>SUM(D60:D62)</f>
        <v>#REF!</v>
      </c>
      <c r="E59" s="27"/>
      <c r="F59" s="27"/>
      <c r="G59" s="27"/>
      <c r="H59" s="27"/>
      <c r="I59" s="27"/>
      <c r="J59" s="27"/>
      <c r="K59" s="27"/>
      <c r="L59" s="27"/>
      <c r="M59" s="27"/>
      <c r="N59" s="27"/>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66" x14ac:dyDescent="0.25">
      <c r="A60" s="20"/>
      <c r="B60" s="30">
        <v>50</v>
      </c>
      <c r="C60" s="34" t="s">
        <v>194</v>
      </c>
      <c r="D60" s="32">
        <f>'1.Cov.assets(GAR,off-bal)_TURN'!D60</f>
        <v>31831282262.360001</v>
      </c>
      <c r="E60" s="27"/>
      <c r="F60" s="27"/>
      <c r="G60" s="27"/>
      <c r="H60" s="27"/>
      <c r="I60" s="27"/>
      <c r="J60" s="27"/>
      <c r="K60" s="27"/>
      <c r="L60" s="27"/>
      <c r="M60" s="27"/>
      <c r="N60" s="27"/>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row>
    <row r="61" spans="1:66" x14ac:dyDescent="0.25">
      <c r="A61" s="20"/>
      <c r="B61" s="30">
        <v>51</v>
      </c>
      <c r="C61" s="34" t="s">
        <v>195</v>
      </c>
      <c r="D61" s="32" t="e">
        <f>#REF!</f>
        <v>#REF!</v>
      </c>
      <c r="E61" s="27"/>
      <c r="F61" s="27"/>
      <c r="G61" s="27"/>
      <c r="H61" s="27"/>
      <c r="I61" s="27"/>
      <c r="J61" s="27"/>
      <c r="K61" s="27"/>
      <c r="L61" s="27"/>
      <c r="M61" s="27"/>
      <c r="N61" s="27"/>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row>
    <row r="62" spans="1:66" x14ac:dyDescent="0.25">
      <c r="A62" s="20"/>
      <c r="B62" s="30">
        <v>52</v>
      </c>
      <c r="C62" s="34" t="s">
        <v>196</v>
      </c>
      <c r="D62" s="32" t="e">
        <f>#REF!</f>
        <v>#REF!</v>
      </c>
      <c r="E62" s="27"/>
      <c r="F62" s="27"/>
      <c r="G62" s="27"/>
      <c r="H62" s="27"/>
      <c r="I62" s="27"/>
      <c r="J62" s="27"/>
      <c r="K62" s="27"/>
      <c r="L62" s="27"/>
      <c r="M62" s="27"/>
      <c r="N62" s="27"/>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row>
    <row r="63" spans="1:66" x14ac:dyDescent="0.25">
      <c r="A63" s="20"/>
      <c r="B63" s="30">
        <v>53</v>
      </c>
      <c r="C63" s="26" t="s">
        <v>197</v>
      </c>
      <c r="D63" s="32" t="e">
        <f>D58+D59</f>
        <v>#REF!</v>
      </c>
      <c r="E63" s="50"/>
      <c r="F63" s="50"/>
      <c r="G63" s="50"/>
      <c r="H63" s="50"/>
      <c r="I63" s="50"/>
      <c r="J63" s="50"/>
      <c r="K63" s="50"/>
      <c r="L63" s="50"/>
      <c r="M63" s="50"/>
      <c r="N63" s="50"/>
      <c r="O63" s="37"/>
      <c r="P63" s="37"/>
      <c r="Q63" s="37"/>
      <c r="R63" s="37"/>
      <c r="S63" s="37"/>
      <c r="T63" s="37"/>
      <c r="U63" s="37"/>
      <c r="V63" s="37"/>
      <c r="W63" s="37"/>
      <c r="X63" s="37"/>
      <c r="Y63" s="37"/>
      <c r="Z63" s="37"/>
      <c r="AA63" s="37"/>
      <c r="AB63" s="37"/>
      <c r="AC63" s="37"/>
      <c r="AD63" s="37"/>
      <c r="AE63" s="37"/>
      <c r="AF63" s="37"/>
      <c r="AG63" s="37"/>
      <c r="AH63" s="37"/>
      <c r="AI63" s="37"/>
      <c r="AJ63" s="33"/>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row>
    <row r="64" spans="1:66" ht="14.6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9"/>
    </row>
    <row r="65" spans="1:66" x14ac:dyDescent="0.25">
      <c r="A65" s="20"/>
      <c r="B65" s="30">
        <v>54</v>
      </c>
      <c r="C65" s="51" t="s">
        <v>82</v>
      </c>
      <c r="D65" s="32">
        <f>'4.Estr._Delta_DIC23-22_TURN'!Y34+'4.Estr._Delta_DIC23-22_TURN'!Y38+'4.Estr._Delta_DIC23-22_TURN'!Y55+'4.Estr._Delta_DIC23-22_TURN'!Y82+'4.Estr._Delta_DIC23-22_TURN'!Y113+'4.Estr._Delta_DIC23-22_TURN'!Y144</f>
        <v>165894856.06999999</v>
      </c>
      <c r="E65" s="32">
        <v>0</v>
      </c>
      <c r="F65" s="32">
        <v>0</v>
      </c>
      <c r="G65" s="32">
        <v>0</v>
      </c>
      <c r="H65" s="32">
        <v>0</v>
      </c>
      <c r="I65" s="32">
        <v>0</v>
      </c>
      <c r="J65" s="32">
        <v>0</v>
      </c>
      <c r="K65" s="32">
        <v>0</v>
      </c>
      <c r="L65" s="32">
        <v>0</v>
      </c>
      <c r="M65" s="32">
        <v>0</v>
      </c>
      <c r="N65" s="32">
        <v>0</v>
      </c>
      <c r="O65" s="121"/>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row>
    <row r="66" spans="1:66" x14ac:dyDescent="0.25">
      <c r="A66" s="20"/>
      <c r="B66" s="30">
        <v>55</v>
      </c>
      <c r="C66" s="24" t="s">
        <v>83</v>
      </c>
      <c r="D66" s="32">
        <f>+SUMIFS('appoggio Flow (AUM)_Turnover'!$D:$D,'appoggio Flow (AUM)_Turnover'!K:K,0)</f>
        <v>1496009231.6799965</v>
      </c>
      <c r="E66" s="32">
        <f>+SUMIFS('appoggio Flow (AUM)_Turnover'!$AE:$AE,'appoggio Flow (AUM)_Turnover'!$K:$K,0)</f>
        <v>7656404.5113860006</v>
      </c>
      <c r="F66" s="32">
        <f>+SUMIFS('appoggio Flow (AUM)_Turnover'!$AF:$AF,'appoggio Flow (AUM)_Turnover'!$K:$K,0)</f>
        <v>1554356.7605390002</v>
      </c>
      <c r="G66" s="32">
        <f>+SUMIFS('appoggio Flow (AUM)_Turnover'!$AG:$AG,'appoggio Flow (AUM)_Turnover'!$K:$K,0)</f>
        <v>0</v>
      </c>
      <c r="H66" s="32">
        <f>+SUMIFS('appoggio Flow (AUM)_Turnover'!$AH:$AH,'appoggio Flow (AUM)_Turnover'!$K:$K,0)</f>
        <v>8287.1241619999983</v>
      </c>
      <c r="I66" s="32">
        <f>+SUMIFS('appoggio Flow (AUM)_Turnover'!$AI:$AI,'appoggio Flow (AUM)_Turnover'!$K:$K,0)</f>
        <v>999903.2302560003</v>
      </c>
      <c r="J66" s="32">
        <f>+SUMIFS('appoggio Flow (AUM)_Turnover'!$AJ:$AJ,'appoggio Flow (AUM)_Turnover'!$K:$K,0)</f>
        <v>6.79514</v>
      </c>
      <c r="K66" s="32">
        <f>+SUMIFS('appoggio Flow (AUM)_Turnover'!$AK:$AK,'appoggio Flow (AUM)_Turnover'!$K:$K,0)</f>
        <v>0</v>
      </c>
      <c r="L66" s="32">
        <v>0</v>
      </c>
      <c r="M66" s="32">
        <v>0</v>
      </c>
      <c r="N66" s="32">
        <f>+SUMIFS('appoggio Flow (AUM)_Turnover'!$AM:$AM,'appoggio Flow (AUM)_Turnover'!$K:$K,0)</f>
        <v>0</v>
      </c>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row>
    <row r="67" spans="1:66" x14ac:dyDescent="0.25">
      <c r="A67" s="20"/>
      <c r="B67" s="30">
        <v>56</v>
      </c>
      <c r="C67" s="52" t="s">
        <v>199</v>
      </c>
      <c r="D67" s="32">
        <f>+SUMIFS('appoggio Flow (AUM)_Turnover'!$D:$D,'appoggio Flow (AUM)_Turnover'!K:K,0,'appoggio Flow (AUM)_Turnover'!$M:$M,"Bond")</f>
        <v>56141501.140000008</v>
      </c>
      <c r="E67" s="32">
        <f>+SUMIFS('appoggio Flow (AUM)_Turnover'!$AE:$AE,'appoggio Flow (AUM)_Turnover'!$K:$K,0,'appoggio Flow (AUM)_Turnover'!$M:$M,"Bond")</f>
        <v>3542279.1523300004</v>
      </c>
      <c r="F67" s="32">
        <f>+SUMIFS('appoggio Flow (AUM)_Turnover'!$AF:$AF,'appoggio Flow (AUM)_Turnover'!$K:$K,0,'appoggio Flow (AUM)_Turnover'!$M:$M,"Bond")</f>
        <v>687800.55430000008</v>
      </c>
      <c r="G67" s="32">
        <f>+SUMIFS('appoggio Flow (AUM)_Turnover'!$AG:$AG,'appoggio Flow (AUM)_Turnover'!$K:$K,0,'appoggio Flow (AUM)_Turnover'!$M:$M,"Bond")</f>
        <v>0</v>
      </c>
      <c r="H67" s="32">
        <f>+SUMIFS('appoggio Flow (AUM)_Turnover'!$AH:$AH,'appoggio Flow (AUM)_Turnover'!$K:$K,0,'appoggio Flow (AUM)_Turnover'!$M:$M,"Bond")</f>
        <v>0</v>
      </c>
      <c r="I67" s="32">
        <f>+SUMIFS('appoggio Flow (AUM)_Turnover'!$AI:$AI,'appoggio Flow (AUM)_Turnover'!$K:$K,0,'appoggio Flow (AUM)_Turnover'!$M:$M,"Bond")</f>
        <v>438731.63717999996</v>
      </c>
      <c r="J67" s="32">
        <f>+SUMIFS('appoggio Flow (AUM)_Turnover'!$AJ:$AJ,'appoggio Flow (AUM)_Turnover'!$K:$K,0,'appoggio Flow (AUM)_Turnover'!$M:$M,"Bond")</f>
        <v>0</v>
      </c>
      <c r="K67" s="32">
        <f>+SUMIFS('appoggio Flow (AUM)_Turnover'!$AK:$AK,'appoggio Flow (AUM)_Turnover'!$K:$K,0,'appoggio Flow (AUM)_Turnover'!$M:$M,"Bond")</f>
        <v>0</v>
      </c>
      <c r="L67" s="32">
        <v>0</v>
      </c>
      <c r="M67" s="32">
        <v>0</v>
      </c>
      <c r="N67" s="32">
        <f>+SUMIFS('appoggio Flow (AUM)_Turnover'!$AM:$AM,'appoggio Flow (AUM)_Turnover'!$K:$K,0,'appoggio Flow (AUM)_Turnover'!$M:$M,"Bond")</f>
        <v>0</v>
      </c>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row>
    <row r="68" spans="1:66" x14ac:dyDescent="0.25">
      <c r="A68" s="20"/>
      <c r="B68" s="30">
        <v>57</v>
      </c>
      <c r="C68" s="52" t="s">
        <v>200</v>
      </c>
      <c r="D68" s="32">
        <f>+SUMIFS('appoggio Flow (AUM)_Turnover'!$D:$D,'appoggio Flow (AUM)_Turnover'!K:K,0,'appoggio Flow (AUM)_Turnover'!$M:$M,"Stock")</f>
        <v>106604879.67000002</v>
      </c>
      <c r="E68" s="32">
        <f>+SUMIFS('appoggio Flow (AUM)_Turnover'!$AE:$AE,'appoggio Flow (AUM)_Turnover'!$K:$K,0,'appoggio Flow (AUM)_Turnover'!$M:$M,"Stock")</f>
        <v>3387777.8690560008</v>
      </c>
      <c r="F68" s="32">
        <f>+SUMIFS('appoggio Flow (AUM)_Turnover'!$AF:$AF,'appoggio Flow (AUM)_Turnover'!$K:$K,0,'appoggio Flow (AUM)_Turnover'!$M:$M,"Stock")</f>
        <v>866556.2062390002</v>
      </c>
      <c r="G68" s="32"/>
      <c r="H68" s="32">
        <f>+SUMIFS('appoggio Flow (AUM)_Turnover'!$AH:$AH,'appoggio Flow (AUM)_Turnover'!$K:$K,0,'appoggio Flow (AUM)_Turnover'!$M:$M,"sTOCK")</f>
        <v>8287.1241619999983</v>
      </c>
      <c r="I68" s="32">
        <f>+SUMIFS('appoggio Flow (AUM)_Turnover'!$AI:$AI,'appoggio Flow (AUM)_Turnover'!$K:$K,0,'appoggio Flow (AUM)_Turnover'!$M:$M,"sTOCK")</f>
        <v>561171.59307600022</v>
      </c>
      <c r="J68" s="32">
        <f>+SUMIFS('appoggio Flow (AUM)_Turnover'!$AJ:$AJ,'appoggio Flow (AUM)_Turnover'!$K:$K,0,'appoggio Flow (AUM)_Turnover'!$M:$M,"Stock")</f>
        <v>6.79514</v>
      </c>
      <c r="K68" s="32">
        <f>+SUMIFS('appoggio Flow (AUM)_Turnover'!$AK:$AK,'appoggio Flow (AUM)_Turnover'!$K:$K,0,'appoggio Flow (AUM)_Turnover'!$M:$M,"Stock")</f>
        <v>0</v>
      </c>
      <c r="L68" s="32"/>
      <c r="M68" s="32">
        <v>0</v>
      </c>
      <c r="N68" s="32">
        <f>+SUMIFS('appoggio Flow (AUM)_Turnover'!$AM:$AM,'appoggio Flow (AUM)_Turnover'!$K:$K,0,'appoggio Flow (AUM)_Turnover'!$M:$M,"sTOCK")</f>
        <v>0</v>
      </c>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row>
    <row r="70" spans="1:66" ht="46.5" customHeight="1" x14ac:dyDescent="0.25">
      <c r="B70" s="371" t="s">
        <v>201</v>
      </c>
      <c r="C70" s="371"/>
      <c r="D70" s="371"/>
      <c r="E70" s="371"/>
    </row>
    <row r="71" spans="1:66" ht="63.75" customHeight="1" x14ac:dyDescent="0.25">
      <c r="B71" s="371" t="s">
        <v>202</v>
      </c>
      <c r="C71" s="371"/>
      <c r="D71" s="371"/>
      <c r="E71" s="371"/>
    </row>
    <row r="72" spans="1:66" ht="74.25" customHeight="1" x14ac:dyDescent="0.25">
      <c r="B72" s="371" t="s">
        <v>203</v>
      </c>
      <c r="C72" s="371"/>
      <c r="D72" s="371"/>
      <c r="E72" s="371"/>
    </row>
    <row r="73" spans="1:66" ht="26.25" customHeight="1" x14ac:dyDescent="0.25">
      <c r="B73" s="371" t="s">
        <v>204</v>
      </c>
      <c r="C73" s="371"/>
      <c r="D73" s="371"/>
      <c r="E73" s="371"/>
    </row>
  </sheetData>
  <autoFilter ref="A10:BO10" xr:uid="{00000000-0009-0000-0000-000013000000}"/>
  <mergeCells count="53">
    <mergeCell ref="D2:N2"/>
    <mergeCell ref="B5:C9"/>
    <mergeCell ref="D5:AI5"/>
    <mergeCell ref="AE6:AI6"/>
    <mergeCell ref="J7:N7"/>
    <mergeCell ref="AJ5:BN5"/>
    <mergeCell ref="D6:D9"/>
    <mergeCell ref="E6:I6"/>
    <mergeCell ref="J6:N6"/>
    <mergeCell ref="O6:R6"/>
    <mergeCell ref="S6:V6"/>
    <mergeCell ref="W6:Z6"/>
    <mergeCell ref="AX6:BA6"/>
    <mergeCell ref="BB6:BE6"/>
    <mergeCell ref="BF6:BI6"/>
    <mergeCell ref="BJ6:BN6"/>
    <mergeCell ref="AK6:AO6"/>
    <mergeCell ref="AP6:AS6"/>
    <mergeCell ref="AT6:AW6"/>
    <mergeCell ref="AX7:BA7"/>
    <mergeCell ref="W7:Z7"/>
    <mergeCell ref="BB7:BE7"/>
    <mergeCell ref="BF7:BI7"/>
    <mergeCell ref="BJ7:BN7"/>
    <mergeCell ref="F8:I8"/>
    <mergeCell ref="K8:N8"/>
    <mergeCell ref="P8:R8"/>
    <mergeCell ref="T8:V8"/>
    <mergeCell ref="X8:Z8"/>
    <mergeCell ref="AB8:AD8"/>
    <mergeCell ref="AE7:AI7"/>
    <mergeCell ref="AK7:AO7"/>
    <mergeCell ref="AP7:AS7"/>
    <mergeCell ref="AT7:AW7"/>
    <mergeCell ref="O7:R7"/>
    <mergeCell ref="S7:V7"/>
    <mergeCell ref="E7:I7"/>
    <mergeCell ref="B73:E73"/>
    <mergeCell ref="BG8:BI8"/>
    <mergeCell ref="BK8:BN8"/>
    <mergeCell ref="B64:BN64"/>
    <mergeCell ref="B70:E70"/>
    <mergeCell ref="B71:E71"/>
    <mergeCell ref="B72:E72"/>
    <mergeCell ref="AF8:AI8"/>
    <mergeCell ref="AL8:AO8"/>
    <mergeCell ref="AQ8:AS8"/>
    <mergeCell ref="AU8:AW8"/>
    <mergeCell ref="AY8:BA8"/>
    <mergeCell ref="BC8:BE8"/>
    <mergeCell ref="AJ6:AJ9"/>
    <mergeCell ref="AA7:AD7"/>
    <mergeCell ref="AA6:AD6"/>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19">
    <tabColor rgb="FF00B050"/>
  </sheetPr>
  <dimension ref="A1:R44"/>
  <sheetViews>
    <sheetView showGridLines="0" zoomScale="70" zoomScaleNormal="70" workbookViewId="0"/>
  </sheetViews>
  <sheetFormatPr defaultRowHeight="15" outlineLevelCol="1" x14ac:dyDescent="0.25"/>
  <cols>
    <col min="1" max="1" width="3" bestFit="1" customWidth="1"/>
    <col min="2" max="2" width="60.5703125" bestFit="1" customWidth="1"/>
    <col min="3" max="3" width="12.7109375" bestFit="1" customWidth="1"/>
    <col min="4" max="4" width="11.28515625" customWidth="1"/>
    <col min="5" max="5" width="13.140625" customWidth="1"/>
    <col min="6" max="6" width="13" customWidth="1"/>
    <col min="9" max="9" width="9.7109375" customWidth="1"/>
    <col min="10" max="10" width="11.28515625" customWidth="1"/>
    <col min="11" max="11" width="13" hidden="1" customWidth="1" outlineLevel="1"/>
    <col min="12" max="12" width="10.28515625" customWidth="1" collapsed="1"/>
    <col min="14" max="14" width="11" customWidth="1"/>
    <col min="15" max="15" width="14.5703125" customWidth="1"/>
    <col min="16" max="16" width="13" customWidth="1"/>
    <col min="18" max="18" width="10.140625" customWidth="1"/>
  </cols>
  <sheetData>
    <row r="1" spans="1:18" x14ac:dyDescent="0.25">
      <c r="A1" s="19"/>
      <c r="B1" s="11"/>
      <c r="C1" s="11"/>
      <c r="D1" s="11"/>
      <c r="E1" s="11"/>
      <c r="F1" s="11"/>
      <c r="G1" s="11"/>
      <c r="H1" s="11"/>
      <c r="I1" s="11"/>
      <c r="J1" s="11"/>
      <c r="K1" s="11"/>
      <c r="L1" s="11"/>
      <c r="M1" s="11"/>
      <c r="N1" s="11"/>
      <c r="O1" s="11"/>
      <c r="P1" s="11"/>
      <c r="Q1" s="11"/>
      <c r="R1" s="11"/>
    </row>
    <row r="2" spans="1:18" ht="23.25" x14ac:dyDescent="0.35">
      <c r="A2" s="122" t="s">
        <v>429</v>
      </c>
      <c r="B2" s="11"/>
      <c r="C2" s="11"/>
      <c r="D2" s="11"/>
      <c r="E2" s="11"/>
      <c r="F2" s="11"/>
      <c r="G2" s="11"/>
      <c r="H2" s="11"/>
      <c r="I2" s="11"/>
      <c r="J2" s="11"/>
      <c r="K2" s="11"/>
      <c r="L2" s="11"/>
      <c r="M2" s="11"/>
      <c r="N2" s="11"/>
      <c r="O2" s="11"/>
      <c r="P2" s="11"/>
      <c r="Q2" s="11"/>
      <c r="R2" s="11"/>
    </row>
    <row r="3" spans="1:18" x14ac:dyDescent="0.25">
      <c r="A3" s="14"/>
      <c r="B3" s="11"/>
      <c r="C3" s="11"/>
      <c r="D3" s="11"/>
      <c r="E3" s="11"/>
      <c r="F3" s="11"/>
      <c r="G3" s="11"/>
      <c r="H3" s="11"/>
      <c r="I3" s="11"/>
      <c r="J3" s="11"/>
      <c r="K3" s="11"/>
      <c r="L3" s="11"/>
      <c r="M3" s="11"/>
      <c r="N3" s="11"/>
      <c r="O3" s="11"/>
      <c r="P3" s="11"/>
      <c r="Q3" s="11"/>
      <c r="R3" s="11"/>
    </row>
    <row r="4" spans="1:18" ht="48" x14ac:dyDescent="0.25">
      <c r="A4" s="14"/>
      <c r="B4" s="104" t="s">
        <v>378</v>
      </c>
      <c r="C4" s="11"/>
      <c r="D4" s="11"/>
      <c r="E4" s="11"/>
      <c r="F4" s="11"/>
      <c r="G4" s="11"/>
      <c r="H4" s="11"/>
      <c r="I4" s="11"/>
      <c r="J4" s="11"/>
      <c r="K4" s="11"/>
      <c r="L4" s="11"/>
      <c r="M4" s="11"/>
      <c r="N4" s="11"/>
      <c r="O4" s="11"/>
      <c r="P4" s="11"/>
      <c r="Q4" s="11"/>
      <c r="R4" s="11"/>
    </row>
    <row r="5" spans="1:18" x14ac:dyDescent="0.25">
      <c r="A5" s="19"/>
      <c r="B5" s="11"/>
      <c r="C5" s="11"/>
      <c r="D5" s="11"/>
      <c r="E5" s="11"/>
      <c r="F5" s="11"/>
      <c r="G5" s="11"/>
      <c r="H5" s="11"/>
      <c r="I5" s="11"/>
      <c r="J5" s="11"/>
      <c r="K5" s="11"/>
      <c r="L5" s="11"/>
      <c r="M5" s="11"/>
      <c r="N5" s="11"/>
      <c r="O5" s="11"/>
      <c r="P5" s="11"/>
      <c r="Q5" s="11"/>
      <c r="R5" s="11"/>
    </row>
    <row r="6" spans="1:18" x14ac:dyDescent="0.25">
      <c r="A6" s="19"/>
      <c r="B6" s="97"/>
      <c r="C6" s="98" t="s">
        <v>0</v>
      </c>
      <c r="D6" s="98" t="s">
        <v>1</v>
      </c>
      <c r="E6" s="98" t="s">
        <v>2</v>
      </c>
      <c r="F6" s="98" t="s">
        <v>3</v>
      </c>
      <c r="G6" s="98" t="s">
        <v>4</v>
      </c>
      <c r="H6" s="98" t="s">
        <v>5</v>
      </c>
      <c r="I6" s="98" t="s">
        <v>6</v>
      </c>
      <c r="J6" s="98" t="s">
        <v>7</v>
      </c>
      <c r="K6" s="98" t="s">
        <v>8</v>
      </c>
      <c r="L6" s="98" t="s">
        <v>9</v>
      </c>
      <c r="M6" s="98" t="s">
        <v>10</v>
      </c>
      <c r="N6" s="98" t="s">
        <v>11</v>
      </c>
      <c r="O6" s="98" t="s">
        <v>12</v>
      </c>
      <c r="P6" s="98" t="s">
        <v>13</v>
      </c>
      <c r="Q6" s="98" t="s">
        <v>14</v>
      </c>
      <c r="R6" s="98" t="s">
        <v>15</v>
      </c>
    </row>
    <row r="7" spans="1:18" ht="29.1" customHeight="1" x14ac:dyDescent="0.25">
      <c r="A7" s="395" t="s">
        <v>379</v>
      </c>
      <c r="B7" s="397"/>
      <c r="C7" s="402" t="s">
        <v>366</v>
      </c>
      <c r="D7" s="403"/>
      <c r="E7" s="403"/>
      <c r="F7" s="403"/>
      <c r="G7" s="403"/>
      <c r="H7" s="403"/>
      <c r="I7" s="403"/>
      <c r="J7" s="403"/>
      <c r="K7" s="403"/>
      <c r="L7" s="403"/>
      <c r="M7" s="403"/>
      <c r="N7" s="403"/>
      <c r="O7" s="403"/>
      <c r="P7" s="403"/>
      <c r="Q7" s="403"/>
      <c r="R7" s="403"/>
    </row>
    <row r="8" spans="1:18" x14ac:dyDescent="0.25">
      <c r="A8" s="398"/>
      <c r="B8" s="399"/>
      <c r="C8" s="404" t="s">
        <v>367</v>
      </c>
      <c r="D8" s="405"/>
      <c r="E8" s="405"/>
      <c r="F8" s="405"/>
      <c r="G8" s="406"/>
      <c r="H8" s="404" t="s">
        <v>368</v>
      </c>
      <c r="I8" s="405"/>
      <c r="J8" s="405"/>
      <c r="K8" s="405"/>
      <c r="L8" s="406"/>
      <c r="M8" s="404" t="s">
        <v>369</v>
      </c>
      <c r="N8" s="405"/>
      <c r="O8" s="405"/>
      <c r="P8" s="405"/>
      <c r="Q8" s="406"/>
      <c r="R8" s="107"/>
    </row>
    <row r="9" spans="1:18" ht="42" customHeight="1" x14ac:dyDescent="0.25">
      <c r="A9" s="398"/>
      <c r="B9" s="399"/>
      <c r="C9" s="395" t="s">
        <v>370</v>
      </c>
      <c r="D9" s="396"/>
      <c r="E9" s="396"/>
      <c r="F9" s="396"/>
      <c r="G9" s="397"/>
      <c r="H9" s="395" t="s">
        <v>370</v>
      </c>
      <c r="I9" s="396"/>
      <c r="J9" s="396"/>
      <c r="K9" s="396"/>
      <c r="L9" s="397"/>
      <c r="M9" s="395" t="s">
        <v>370</v>
      </c>
      <c r="N9" s="396"/>
      <c r="O9" s="396"/>
      <c r="P9" s="396"/>
      <c r="Q9" s="397"/>
      <c r="R9" s="407" t="s">
        <v>380</v>
      </c>
    </row>
    <row r="10" spans="1:18" ht="57.75" customHeight="1" x14ac:dyDescent="0.25">
      <c r="A10" s="398"/>
      <c r="B10" s="399"/>
      <c r="C10" s="99"/>
      <c r="D10" s="395" t="s">
        <v>371</v>
      </c>
      <c r="E10" s="396"/>
      <c r="F10" s="396"/>
      <c r="G10" s="397"/>
      <c r="H10" s="99"/>
      <c r="I10" s="395" t="s">
        <v>371</v>
      </c>
      <c r="J10" s="396"/>
      <c r="K10" s="396"/>
      <c r="L10" s="397"/>
      <c r="M10" s="99"/>
      <c r="N10" s="395" t="s">
        <v>371</v>
      </c>
      <c r="O10" s="396"/>
      <c r="P10" s="396"/>
      <c r="Q10" s="397"/>
      <c r="R10" s="408"/>
    </row>
    <row r="11" spans="1:18" ht="45" x14ac:dyDescent="0.25">
      <c r="A11" s="400"/>
      <c r="B11" s="401"/>
      <c r="C11" s="100"/>
      <c r="D11" s="100"/>
      <c r="E11" s="101" t="s">
        <v>372</v>
      </c>
      <c r="F11" s="101" t="s">
        <v>373</v>
      </c>
      <c r="G11" s="101" t="s">
        <v>374</v>
      </c>
      <c r="H11" s="100"/>
      <c r="I11" s="100"/>
      <c r="J11" s="101" t="s">
        <v>372</v>
      </c>
      <c r="K11" s="101" t="s">
        <v>431</v>
      </c>
      <c r="L11" s="101" t="s">
        <v>374</v>
      </c>
      <c r="M11" s="100"/>
      <c r="N11" s="100"/>
      <c r="O11" s="101" t="s">
        <v>372</v>
      </c>
      <c r="P11" s="101" t="s">
        <v>373</v>
      </c>
      <c r="Q11" s="101" t="s">
        <v>374</v>
      </c>
      <c r="R11" s="409"/>
    </row>
    <row r="12" spans="1:18" ht="27.6" customHeight="1" x14ac:dyDescent="0.25">
      <c r="A12" s="102"/>
      <c r="B12" s="108" t="s">
        <v>381</v>
      </c>
      <c r="C12" s="27"/>
      <c r="D12" s="27"/>
      <c r="E12" s="27"/>
      <c r="F12" s="27"/>
      <c r="G12" s="27"/>
      <c r="H12" s="29"/>
      <c r="I12" s="28"/>
      <c r="J12" s="27"/>
      <c r="K12" s="27"/>
      <c r="L12" s="27"/>
      <c r="M12" s="29"/>
      <c r="N12" s="28"/>
      <c r="O12" s="28"/>
      <c r="P12" s="29"/>
      <c r="Q12" s="29"/>
      <c r="R12" s="27"/>
    </row>
    <row r="13" spans="1:18" ht="27.6" customHeight="1" x14ac:dyDescent="0.25">
      <c r="A13" s="102">
        <v>1</v>
      </c>
      <c r="B13" s="109" t="s">
        <v>382</v>
      </c>
      <c r="C13" s="313">
        <v>5.7864900648070563</v>
      </c>
      <c r="D13" s="313">
        <v>0.93043905348237788</v>
      </c>
      <c r="E13" s="313">
        <v>0</v>
      </c>
      <c r="F13" s="313">
        <v>5.3429077069082183E-2</v>
      </c>
      <c r="G13" s="313">
        <v>6.1022402130576414E-2</v>
      </c>
      <c r="H13" s="313">
        <v>3.787120562615054E-4</v>
      </c>
      <c r="I13" s="313">
        <v>0</v>
      </c>
      <c r="J13" s="313">
        <v>0</v>
      </c>
      <c r="K13" s="313">
        <v>0</v>
      </c>
      <c r="L13" s="313">
        <v>0</v>
      </c>
      <c r="M13" s="313">
        <v>5.7868687768633169</v>
      </c>
      <c r="N13" s="313">
        <v>0.93043905348237788</v>
      </c>
      <c r="O13" s="313">
        <v>0</v>
      </c>
      <c r="P13" s="313">
        <v>5.3429077069082183E-2</v>
      </c>
      <c r="Q13" s="313">
        <v>6.1022402130576414E-2</v>
      </c>
      <c r="R13" s="313">
        <v>5.8747696037780228</v>
      </c>
    </row>
    <row r="14" spans="1:18" x14ac:dyDescent="0.25">
      <c r="A14" s="102">
        <v>2</v>
      </c>
      <c r="B14" s="110" t="s">
        <v>383</v>
      </c>
      <c r="C14" s="313">
        <v>0.28763417667310615</v>
      </c>
      <c r="D14" s="313">
        <v>0</v>
      </c>
      <c r="E14" s="313">
        <v>0</v>
      </c>
      <c r="F14" s="313">
        <v>0</v>
      </c>
      <c r="G14" s="313">
        <v>0</v>
      </c>
      <c r="H14" s="313">
        <v>0</v>
      </c>
      <c r="I14" s="313">
        <v>0</v>
      </c>
      <c r="J14" s="313">
        <v>0</v>
      </c>
      <c r="K14" s="313">
        <v>0</v>
      </c>
      <c r="L14" s="313">
        <v>0</v>
      </c>
      <c r="M14" s="313">
        <v>0.28763417667310615</v>
      </c>
      <c r="N14" s="313">
        <v>0</v>
      </c>
      <c r="O14" s="313">
        <v>0</v>
      </c>
      <c r="P14" s="313">
        <v>0</v>
      </c>
      <c r="Q14" s="313">
        <v>0</v>
      </c>
      <c r="R14" s="313">
        <v>1.5434921463987603</v>
      </c>
    </row>
    <row r="15" spans="1:18" x14ac:dyDescent="0.25">
      <c r="A15" s="102">
        <v>3</v>
      </c>
      <c r="B15" s="111" t="s">
        <v>16</v>
      </c>
      <c r="C15" s="313">
        <v>0.26876276165363555</v>
      </c>
      <c r="D15" s="313">
        <v>0</v>
      </c>
      <c r="E15" s="313">
        <v>0</v>
      </c>
      <c r="F15" s="313">
        <v>0</v>
      </c>
      <c r="G15" s="313">
        <v>0</v>
      </c>
      <c r="H15" s="313">
        <v>0</v>
      </c>
      <c r="I15" s="313">
        <v>0</v>
      </c>
      <c r="J15" s="313">
        <v>0</v>
      </c>
      <c r="K15" s="313">
        <v>0</v>
      </c>
      <c r="L15" s="313">
        <v>0</v>
      </c>
      <c r="M15" s="313">
        <v>0.26876276165363555</v>
      </c>
      <c r="N15" s="313">
        <v>0</v>
      </c>
      <c r="O15" s="313">
        <v>0</v>
      </c>
      <c r="P15" s="313">
        <v>0</v>
      </c>
      <c r="Q15" s="313">
        <v>0</v>
      </c>
      <c r="R15" s="313">
        <v>1.1194404128342006</v>
      </c>
    </row>
    <row r="16" spans="1:18" x14ac:dyDescent="0.25">
      <c r="A16" s="102">
        <v>4</v>
      </c>
      <c r="B16" s="112" t="s">
        <v>17</v>
      </c>
      <c r="C16" s="313">
        <v>5.0127294450068964E-2</v>
      </c>
      <c r="D16" s="313">
        <v>0</v>
      </c>
      <c r="E16" s="313">
        <v>0</v>
      </c>
      <c r="F16" s="313">
        <v>0</v>
      </c>
      <c r="G16" s="313">
        <v>0</v>
      </c>
      <c r="H16" s="313">
        <v>0</v>
      </c>
      <c r="I16" s="313">
        <v>0</v>
      </c>
      <c r="J16" s="313">
        <v>0</v>
      </c>
      <c r="K16" s="313">
        <v>0</v>
      </c>
      <c r="L16" s="313">
        <v>0</v>
      </c>
      <c r="M16" s="313">
        <v>5.0127294450068964E-2</v>
      </c>
      <c r="N16" s="313">
        <v>0</v>
      </c>
      <c r="O16" s="313">
        <v>0</v>
      </c>
      <c r="P16" s="313">
        <v>0</v>
      </c>
      <c r="Q16" s="313">
        <v>0</v>
      </c>
      <c r="R16" s="313">
        <v>0.57366678305356034</v>
      </c>
    </row>
    <row r="17" spans="1:18" s="73" customFormat="1" x14ac:dyDescent="0.25">
      <c r="A17" s="113">
        <v>5</v>
      </c>
      <c r="B17" s="114" t="s">
        <v>384</v>
      </c>
      <c r="C17" s="313">
        <v>0.21863546720356661</v>
      </c>
      <c r="D17" s="313">
        <v>0</v>
      </c>
      <c r="E17" s="313">
        <v>0</v>
      </c>
      <c r="F17" s="313">
        <v>0</v>
      </c>
      <c r="G17" s="313">
        <v>0</v>
      </c>
      <c r="H17" s="313">
        <v>0</v>
      </c>
      <c r="I17" s="313">
        <v>0</v>
      </c>
      <c r="J17" s="313">
        <v>0</v>
      </c>
      <c r="K17" s="313">
        <v>0</v>
      </c>
      <c r="L17" s="313">
        <v>0</v>
      </c>
      <c r="M17" s="313">
        <v>0.21863546720356661</v>
      </c>
      <c r="N17" s="313">
        <v>0</v>
      </c>
      <c r="O17" s="313">
        <v>0</v>
      </c>
      <c r="P17" s="313">
        <v>0</v>
      </c>
      <c r="Q17" s="313">
        <v>0</v>
      </c>
      <c r="R17" s="313">
        <v>0.54577362978064037</v>
      </c>
    </row>
    <row r="18" spans="1:18" x14ac:dyDescent="0.25">
      <c r="A18" s="102">
        <v>6</v>
      </c>
      <c r="B18" s="112" t="s">
        <v>18</v>
      </c>
      <c r="C18" s="313">
        <v>0</v>
      </c>
      <c r="D18" s="313">
        <v>0</v>
      </c>
      <c r="E18" s="313">
        <v>0</v>
      </c>
      <c r="F18" s="333">
        <v>0</v>
      </c>
      <c r="G18" s="313">
        <v>0</v>
      </c>
      <c r="H18" s="313">
        <v>0</v>
      </c>
      <c r="I18" s="313">
        <v>0</v>
      </c>
      <c r="J18" s="313">
        <v>0</v>
      </c>
      <c r="K18" s="313">
        <v>0</v>
      </c>
      <c r="L18" s="313">
        <v>0</v>
      </c>
      <c r="M18" s="313">
        <v>0</v>
      </c>
      <c r="N18" s="313">
        <v>0</v>
      </c>
      <c r="O18" s="334">
        <v>0</v>
      </c>
      <c r="P18" s="313">
        <v>0</v>
      </c>
      <c r="Q18" s="313">
        <v>0</v>
      </c>
      <c r="R18" s="313">
        <v>0</v>
      </c>
    </row>
    <row r="19" spans="1:18" x14ac:dyDescent="0.25">
      <c r="A19" s="102">
        <v>7</v>
      </c>
      <c r="B19" s="111" t="s">
        <v>19</v>
      </c>
      <c r="C19" s="313">
        <v>1.8871415019470587E-2</v>
      </c>
      <c r="D19" s="313">
        <v>0</v>
      </c>
      <c r="E19" s="313">
        <v>0</v>
      </c>
      <c r="F19" s="313">
        <v>0</v>
      </c>
      <c r="G19" s="313">
        <v>0</v>
      </c>
      <c r="H19" s="313">
        <v>0</v>
      </c>
      <c r="I19" s="313">
        <v>0</v>
      </c>
      <c r="J19" s="313">
        <v>0</v>
      </c>
      <c r="K19" s="313">
        <v>0</v>
      </c>
      <c r="L19" s="313">
        <v>0</v>
      </c>
      <c r="M19" s="313">
        <v>1.8871415019470587E-2</v>
      </c>
      <c r="N19" s="313">
        <v>0</v>
      </c>
      <c r="O19" s="313">
        <v>0</v>
      </c>
      <c r="P19" s="313">
        <v>0</v>
      </c>
      <c r="Q19" s="313">
        <v>0</v>
      </c>
      <c r="R19" s="313">
        <v>0.42405173356455966</v>
      </c>
    </row>
    <row r="20" spans="1:18" x14ac:dyDescent="0.25">
      <c r="A20" s="102">
        <v>8</v>
      </c>
      <c r="B20" s="112" t="s">
        <v>385</v>
      </c>
      <c r="C20" s="313">
        <v>0</v>
      </c>
      <c r="D20" s="313">
        <v>0</v>
      </c>
      <c r="E20" s="313">
        <v>0</v>
      </c>
      <c r="F20" s="313">
        <v>0</v>
      </c>
      <c r="G20" s="313">
        <v>0</v>
      </c>
      <c r="H20" s="313">
        <v>0</v>
      </c>
      <c r="I20" s="313">
        <v>0</v>
      </c>
      <c r="J20" s="313">
        <v>0</v>
      </c>
      <c r="K20" s="313">
        <v>0</v>
      </c>
      <c r="L20" s="313">
        <v>0</v>
      </c>
      <c r="M20" s="313">
        <v>0</v>
      </c>
      <c r="N20" s="313">
        <v>0</v>
      </c>
      <c r="O20" s="313">
        <v>0</v>
      </c>
      <c r="P20" s="313">
        <v>0</v>
      </c>
      <c r="Q20" s="313">
        <v>0</v>
      </c>
      <c r="R20" s="313">
        <v>0</v>
      </c>
    </row>
    <row r="21" spans="1:18" x14ac:dyDescent="0.25">
      <c r="A21" s="102">
        <v>9</v>
      </c>
      <c r="B21" s="115" t="s">
        <v>17</v>
      </c>
      <c r="C21" s="313">
        <v>0</v>
      </c>
      <c r="D21" s="313">
        <v>0</v>
      </c>
      <c r="E21" s="313">
        <v>0</v>
      </c>
      <c r="F21" s="313">
        <v>0</v>
      </c>
      <c r="G21" s="313">
        <v>0</v>
      </c>
      <c r="H21" s="313">
        <v>0</v>
      </c>
      <c r="I21" s="313">
        <v>0</v>
      </c>
      <c r="J21" s="313">
        <v>0</v>
      </c>
      <c r="K21" s="313">
        <v>0</v>
      </c>
      <c r="L21" s="313">
        <v>0</v>
      </c>
      <c r="M21" s="313">
        <v>0</v>
      </c>
      <c r="N21" s="313">
        <v>0</v>
      </c>
      <c r="O21" s="313">
        <v>0</v>
      </c>
      <c r="P21" s="313">
        <v>0</v>
      </c>
      <c r="Q21" s="313">
        <v>0</v>
      </c>
      <c r="R21" s="313">
        <v>0</v>
      </c>
    </row>
    <row r="22" spans="1:18" s="73" customFormat="1" x14ac:dyDescent="0.25">
      <c r="A22" s="113">
        <v>10</v>
      </c>
      <c r="B22" s="114" t="s">
        <v>384</v>
      </c>
      <c r="C22" s="313">
        <v>0</v>
      </c>
      <c r="D22" s="313">
        <v>0</v>
      </c>
      <c r="E22" s="313">
        <v>0</v>
      </c>
      <c r="F22" s="313">
        <v>0</v>
      </c>
      <c r="G22" s="313">
        <v>0</v>
      </c>
      <c r="H22" s="313">
        <v>0</v>
      </c>
      <c r="I22" s="313">
        <v>0</v>
      </c>
      <c r="J22" s="313">
        <v>0</v>
      </c>
      <c r="K22" s="313">
        <v>0</v>
      </c>
      <c r="L22" s="313">
        <v>0</v>
      </c>
      <c r="M22" s="313">
        <v>0</v>
      </c>
      <c r="N22" s="313">
        <v>0</v>
      </c>
      <c r="O22" s="313">
        <v>0</v>
      </c>
      <c r="P22" s="313">
        <v>0</v>
      </c>
      <c r="Q22" s="313">
        <v>0</v>
      </c>
      <c r="R22" s="313">
        <v>0</v>
      </c>
    </row>
    <row r="23" spans="1:18" x14ac:dyDescent="0.25">
      <c r="A23" s="102">
        <v>11</v>
      </c>
      <c r="B23" s="115" t="s">
        <v>18</v>
      </c>
      <c r="C23" s="313">
        <v>0</v>
      </c>
      <c r="D23" s="313">
        <v>0</v>
      </c>
      <c r="E23" s="313">
        <v>0</v>
      </c>
      <c r="F23" s="333">
        <v>0</v>
      </c>
      <c r="G23" s="313">
        <v>0</v>
      </c>
      <c r="H23" s="313">
        <v>0</v>
      </c>
      <c r="I23" s="313">
        <v>0</v>
      </c>
      <c r="J23" s="313">
        <v>0</v>
      </c>
      <c r="K23" s="313">
        <v>0</v>
      </c>
      <c r="L23" s="313">
        <v>0</v>
      </c>
      <c r="M23" s="313">
        <v>0</v>
      </c>
      <c r="N23" s="313">
        <v>0</v>
      </c>
      <c r="O23" s="334">
        <v>0</v>
      </c>
      <c r="P23" s="313">
        <v>0</v>
      </c>
      <c r="Q23" s="313">
        <v>0</v>
      </c>
      <c r="R23" s="313">
        <v>0</v>
      </c>
    </row>
    <row r="24" spans="1:18" x14ac:dyDescent="0.25">
      <c r="A24" s="102">
        <v>12</v>
      </c>
      <c r="B24" s="112" t="s">
        <v>386</v>
      </c>
      <c r="C24" s="313">
        <v>0</v>
      </c>
      <c r="D24" s="313">
        <v>0</v>
      </c>
      <c r="E24" s="313">
        <v>0</v>
      </c>
      <c r="F24" s="313">
        <v>0</v>
      </c>
      <c r="G24" s="313">
        <v>0</v>
      </c>
      <c r="H24" s="313">
        <v>0</v>
      </c>
      <c r="I24" s="313">
        <v>0</v>
      </c>
      <c r="J24" s="313">
        <v>0</v>
      </c>
      <c r="K24" s="313">
        <v>0</v>
      </c>
      <c r="L24" s="313">
        <v>0</v>
      </c>
      <c r="M24" s="313">
        <v>0</v>
      </c>
      <c r="N24" s="313">
        <v>0</v>
      </c>
      <c r="O24" s="313">
        <v>0</v>
      </c>
      <c r="P24" s="313">
        <v>0</v>
      </c>
      <c r="Q24" s="313">
        <v>0</v>
      </c>
      <c r="R24" s="313">
        <v>4.6289545523589775E-7</v>
      </c>
    </row>
    <row r="25" spans="1:18" x14ac:dyDescent="0.25">
      <c r="A25" s="102">
        <v>13</v>
      </c>
      <c r="B25" s="115" t="s">
        <v>17</v>
      </c>
      <c r="C25" s="313">
        <v>0</v>
      </c>
      <c r="D25" s="313">
        <v>0</v>
      </c>
      <c r="E25" s="313">
        <v>0</v>
      </c>
      <c r="F25" s="313">
        <v>0</v>
      </c>
      <c r="G25" s="313">
        <v>0</v>
      </c>
      <c r="H25" s="313">
        <v>0</v>
      </c>
      <c r="I25" s="313">
        <v>0</v>
      </c>
      <c r="J25" s="313">
        <v>0</v>
      </c>
      <c r="K25" s="313">
        <v>0</v>
      </c>
      <c r="L25" s="313">
        <v>0</v>
      </c>
      <c r="M25" s="313">
        <v>0</v>
      </c>
      <c r="N25" s="313">
        <v>0</v>
      </c>
      <c r="O25" s="313">
        <v>0</v>
      </c>
      <c r="P25" s="313">
        <v>0</v>
      </c>
      <c r="Q25" s="313">
        <v>0</v>
      </c>
      <c r="R25" s="313">
        <v>4.6289545523589775E-7</v>
      </c>
    </row>
    <row r="26" spans="1:18" s="73" customFormat="1" x14ac:dyDescent="0.25">
      <c r="A26" s="113">
        <v>14</v>
      </c>
      <c r="B26" s="114" t="s">
        <v>384</v>
      </c>
      <c r="C26" s="313">
        <v>0</v>
      </c>
      <c r="D26" s="313">
        <v>0</v>
      </c>
      <c r="E26" s="313">
        <v>0</v>
      </c>
      <c r="F26" s="313">
        <v>0</v>
      </c>
      <c r="G26" s="313">
        <v>0</v>
      </c>
      <c r="H26" s="313">
        <v>0</v>
      </c>
      <c r="I26" s="313">
        <v>0</v>
      </c>
      <c r="J26" s="313">
        <v>0</v>
      </c>
      <c r="K26" s="313">
        <v>0</v>
      </c>
      <c r="L26" s="313">
        <v>0</v>
      </c>
      <c r="M26" s="313">
        <v>0</v>
      </c>
      <c r="N26" s="313">
        <v>0</v>
      </c>
      <c r="O26" s="313">
        <v>0</v>
      </c>
      <c r="P26" s="313">
        <v>0</v>
      </c>
      <c r="Q26" s="313">
        <v>0</v>
      </c>
      <c r="R26" s="313">
        <v>0</v>
      </c>
    </row>
    <row r="27" spans="1:18" x14ac:dyDescent="0.25">
      <c r="A27" s="102">
        <v>15</v>
      </c>
      <c r="B27" s="115" t="s">
        <v>18</v>
      </c>
      <c r="C27" s="313">
        <v>0</v>
      </c>
      <c r="D27" s="313">
        <v>0</v>
      </c>
      <c r="E27" s="313">
        <v>0</v>
      </c>
      <c r="F27" s="333">
        <v>0</v>
      </c>
      <c r="G27" s="313">
        <v>0</v>
      </c>
      <c r="H27" s="313">
        <v>0</v>
      </c>
      <c r="I27" s="313">
        <v>0</v>
      </c>
      <c r="J27" s="313">
        <v>0</v>
      </c>
      <c r="K27" s="313">
        <v>0</v>
      </c>
      <c r="L27" s="313">
        <v>0</v>
      </c>
      <c r="M27" s="313">
        <v>0</v>
      </c>
      <c r="N27" s="313">
        <v>0</v>
      </c>
      <c r="O27" s="334">
        <v>0</v>
      </c>
      <c r="P27" s="313">
        <v>0</v>
      </c>
      <c r="Q27" s="313">
        <v>0</v>
      </c>
      <c r="R27" s="313">
        <v>0</v>
      </c>
    </row>
    <row r="28" spans="1:18" x14ac:dyDescent="0.25">
      <c r="A28" s="102">
        <v>16</v>
      </c>
      <c r="B28" s="112" t="s">
        <v>387</v>
      </c>
      <c r="C28" s="313">
        <v>2.3122364867284018E-4</v>
      </c>
      <c r="D28" s="313">
        <v>0</v>
      </c>
      <c r="E28" s="313">
        <v>0</v>
      </c>
      <c r="F28" s="313">
        <v>0</v>
      </c>
      <c r="G28" s="313">
        <v>0</v>
      </c>
      <c r="H28" s="313">
        <v>0</v>
      </c>
      <c r="I28" s="313">
        <v>0</v>
      </c>
      <c r="J28" s="313">
        <v>0</v>
      </c>
      <c r="K28" s="313">
        <v>0</v>
      </c>
      <c r="L28" s="313">
        <v>0</v>
      </c>
      <c r="M28" s="313">
        <v>2.3122364867284018E-4</v>
      </c>
      <c r="N28" s="313">
        <v>0</v>
      </c>
      <c r="O28" s="313">
        <v>0</v>
      </c>
      <c r="P28" s="313">
        <v>0</v>
      </c>
      <c r="Q28" s="313">
        <v>0</v>
      </c>
      <c r="R28" s="313">
        <v>2.2502394374819663E-3</v>
      </c>
    </row>
    <row r="29" spans="1:18" x14ac:dyDescent="0.25">
      <c r="A29" s="102">
        <v>17</v>
      </c>
      <c r="B29" s="115" t="s">
        <v>17</v>
      </c>
      <c r="C29" s="313">
        <v>2.3122364867284018E-4</v>
      </c>
      <c r="D29" s="313">
        <v>0</v>
      </c>
      <c r="E29" s="313">
        <v>0</v>
      </c>
      <c r="F29" s="313">
        <v>0</v>
      </c>
      <c r="G29" s="313">
        <v>0</v>
      </c>
      <c r="H29" s="313">
        <v>0</v>
      </c>
      <c r="I29" s="313">
        <v>0</v>
      </c>
      <c r="J29" s="313">
        <v>0</v>
      </c>
      <c r="K29" s="313">
        <v>0</v>
      </c>
      <c r="L29" s="313">
        <v>0</v>
      </c>
      <c r="M29" s="313">
        <v>2.3122364867284018E-4</v>
      </c>
      <c r="N29" s="313">
        <v>0</v>
      </c>
      <c r="O29" s="313">
        <v>0</v>
      </c>
      <c r="P29" s="313">
        <v>0</v>
      </c>
      <c r="Q29" s="313">
        <v>0</v>
      </c>
      <c r="R29" s="313">
        <v>2.2502394374819663E-3</v>
      </c>
    </row>
    <row r="30" spans="1:18" s="73" customFormat="1" x14ac:dyDescent="0.25">
      <c r="A30" s="113">
        <v>18</v>
      </c>
      <c r="B30" s="114" t="s">
        <v>384</v>
      </c>
      <c r="C30" s="313">
        <v>0</v>
      </c>
      <c r="D30" s="313">
        <v>0</v>
      </c>
      <c r="E30" s="313">
        <v>0</v>
      </c>
      <c r="F30" s="313">
        <v>0</v>
      </c>
      <c r="G30" s="313">
        <v>0</v>
      </c>
      <c r="H30" s="313">
        <v>0</v>
      </c>
      <c r="I30" s="313">
        <v>0</v>
      </c>
      <c r="J30" s="313">
        <v>0</v>
      </c>
      <c r="K30" s="313">
        <v>0</v>
      </c>
      <c r="L30" s="313">
        <v>0</v>
      </c>
      <c r="M30" s="313">
        <v>0</v>
      </c>
      <c r="N30" s="313">
        <v>0</v>
      </c>
      <c r="O30" s="313">
        <v>0</v>
      </c>
      <c r="P30" s="313">
        <v>0</v>
      </c>
      <c r="Q30" s="313">
        <v>0</v>
      </c>
      <c r="R30" s="313">
        <v>0</v>
      </c>
    </row>
    <row r="31" spans="1:18" x14ac:dyDescent="0.25">
      <c r="A31" s="102">
        <v>19</v>
      </c>
      <c r="B31" s="115" t="s">
        <v>18</v>
      </c>
      <c r="C31" s="313">
        <v>0</v>
      </c>
      <c r="D31" s="313">
        <v>0</v>
      </c>
      <c r="E31" s="313">
        <v>0</v>
      </c>
      <c r="F31" s="333">
        <v>0</v>
      </c>
      <c r="G31" s="313">
        <v>0</v>
      </c>
      <c r="H31" s="313">
        <v>0</v>
      </c>
      <c r="I31" s="313">
        <v>0</v>
      </c>
      <c r="J31" s="313">
        <v>0</v>
      </c>
      <c r="K31" s="313">
        <v>0</v>
      </c>
      <c r="L31" s="313">
        <v>0</v>
      </c>
      <c r="M31" s="313">
        <v>0</v>
      </c>
      <c r="N31" s="313">
        <v>0</v>
      </c>
      <c r="O31" s="334">
        <v>0</v>
      </c>
      <c r="P31" s="313">
        <v>0</v>
      </c>
      <c r="Q31" s="313">
        <v>0</v>
      </c>
      <c r="R31" s="313">
        <v>0</v>
      </c>
    </row>
    <row r="32" spans="1:18" x14ac:dyDescent="0.25">
      <c r="A32" s="102">
        <v>20</v>
      </c>
      <c r="B32" s="110" t="s">
        <v>21</v>
      </c>
      <c r="C32" s="313">
        <v>0.33396781758801747</v>
      </c>
      <c r="D32" s="313">
        <v>0.18853228282947943</v>
      </c>
      <c r="E32" s="313">
        <v>0</v>
      </c>
      <c r="F32" s="313">
        <v>5.3429077069082183E-2</v>
      </c>
      <c r="G32" s="313">
        <v>6.1022402130576414E-2</v>
      </c>
      <c r="H32" s="313">
        <v>3.787120562615054E-4</v>
      </c>
      <c r="I32" s="313">
        <v>0</v>
      </c>
      <c r="J32" s="313">
        <v>0</v>
      </c>
      <c r="K32" s="313">
        <v>0</v>
      </c>
      <c r="L32" s="313">
        <v>0</v>
      </c>
      <c r="M32" s="313">
        <v>0.33434652964427897</v>
      </c>
      <c r="N32" s="313">
        <v>0.18853228282947943</v>
      </c>
      <c r="O32" s="313">
        <v>0</v>
      </c>
      <c r="P32" s="313">
        <v>5.3429077069082183E-2</v>
      </c>
      <c r="Q32" s="313">
        <v>6.1022402130576414E-2</v>
      </c>
      <c r="R32" s="313">
        <v>0.64780803237242734</v>
      </c>
    </row>
    <row r="33" spans="1:18" x14ac:dyDescent="0.25">
      <c r="A33" s="102">
        <v>21</v>
      </c>
      <c r="B33" s="111" t="s">
        <v>388</v>
      </c>
      <c r="C33" s="313">
        <v>0.24889917506664511</v>
      </c>
      <c r="D33" s="313">
        <v>0.12659096832250569</v>
      </c>
      <c r="E33" s="313">
        <v>0</v>
      </c>
      <c r="F33" s="313">
        <v>5.1030548023932421E-2</v>
      </c>
      <c r="G33" s="313">
        <v>3.6547234735608038E-2</v>
      </c>
      <c r="H33" s="313">
        <v>3.7557630282226409E-4</v>
      </c>
      <c r="I33" s="313">
        <v>0</v>
      </c>
      <c r="J33" s="313">
        <v>0</v>
      </c>
      <c r="K33" s="313">
        <v>0</v>
      </c>
      <c r="L33" s="313">
        <v>0</v>
      </c>
      <c r="M33" s="313">
        <v>0.24927475136946736</v>
      </c>
      <c r="N33" s="313">
        <v>0.12659096832250569</v>
      </c>
      <c r="O33" s="313">
        <v>0</v>
      </c>
      <c r="P33" s="313">
        <v>5.1030548023932421E-2</v>
      </c>
      <c r="Q33" s="313">
        <v>3.6547234735608038E-2</v>
      </c>
      <c r="R33" s="313">
        <v>0.48683929823554967</v>
      </c>
    </row>
    <row r="34" spans="1:18" x14ac:dyDescent="0.25">
      <c r="A34" s="102">
        <v>22</v>
      </c>
      <c r="B34" s="112" t="s">
        <v>17</v>
      </c>
      <c r="C34" s="313">
        <v>8.5068642521372334E-2</v>
      </c>
      <c r="D34" s="313">
        <v>6.1941314506973745E-2</v>
      </c>
      <c r="E34" s="313">
        <v>0</v>
      </c>
      <c r="F34" s="313">
        <v>2.3985290451497606E-3</v>
      </c>
      <c r="G34" s="313">
        <v>2.447516739496837E-2</v>
      </c>
      <c r="H34" s="313">
        <v>3.1357534392412958E-6</v>
      </c>
      <c r="I34" s="313">
        <v>0</v>
      </c>
      <c r="J34" s="313">
        <v>0</v>
      </c>
      <c r="K34" s="313">
        <v>0</v>
      </c>
      <c r="L34" s="313">
        <v>0</v>
      </c>
      <c r="M34" s="313">
        <v>8.5071778274811591E-2</v>
      </c>
      <c r="N34" s="313">
        <v>6.1941314506973745E-2</v>
      </c>
      <c r="O34" s="313">
        <v>0</v>
      </c>
      <c r="P34" s="313">
        <v>2.3985290451497606E-3</v>
      </c>
      <c r="Q34" s="313">
        <v>2.447516739496837E-2</v>
      </c>
      <c r="R34" s="313">
        <v>0.16096873413687776</v>
      </c>
    </row>
    <row r="35" spans="1:18" s="73" customFormat="1" x14ac:dyDescent="0.25">
      <c r="A35" s="113">
        <v>23</v>
      </c>
      <c r="B35" s="114" t="s">
        <v>384</v>
      </c>
      <c r="C35" s="313">
        <v>0</v>
      </c>
      <c r="D35" s="313">
        <v>0</v>
      </c>
      <c r="E35" s="313">
        <v>0</v>
      </c>
      <c r="F35" s="313">
        <v>0</v>
      </c>
      <c r="G35" s="313">
        <v>0</v>
      </c>
      <c r="H35" s="313">
        <v>0</v>
      </c>
      <c r="I35" s="313">
        <v>0</v>
      </c>
      <c r="J35" s="313">
        <v>0</v>
      </c>
      <c r="K35" s="313">
        <v>0</v>
      </c>
      <c r="L35" s="313">
        <v>0</v>
      </c>
      <c r="M35" s="313">
        <v>0</v>
      </c>
      <c r="N35" s="313">
        <v>0</v>
      </c>
      <c r="O35" s="334">
        <v>0</v>
      </c>
      <c r="P35" s="313">
        <v>0</v>
      </c>
      <c r="Q35" s="313">
        <v>0</v>
      </c>
      <c r="R35" s="313">
        <v>0</v>
      </c>
    </row>
    <row r="36" spans="1:18" x14ac:dyDescent="0.25">
      <c r="A36" s="102">
        <v>24</v>
      </c>
      <c r="B36" s="112" t="s">
        <v>18</v>
      </c>
      <c r="C36" s="313">
        <v>5.1648880705459321</v>
      </c>
      <c r="D36" s="313">
        <v>0.74190677065289845</v>
      </c>
      <c r="E36" s="313">
        <v>0</v>
      </c>
      <c r="F36" s="333">
        <v>0</v>
      </c>
      <c r="G36" s="313">
        <v>0</v>
      </c>
      <c r="H36" s="313">
        <v>0</v>
      </c>
      <c r="I36" s="313">
        <v>0</v>
      </c>
      <c r="J36" s="313">
        <v>0</v>
      </c>
      <c r="K36" s="313">
        <v>0</v>
      </c>
      <c r="L36" s="313">
        <v>0</v>
      </c>
      <c r="M36" s="313">
        <v>5.1648880705459321</v>
      </c>
      <c r="N36" s="313">
        <v>0.74190677065289845</v>
      </c>
      <c r="O36" s="313">
        <v>0</v>
      </c>
      <c r="P36" s="313">
        <v>0</v>
      </c>
      <c r="Q36" s="313">
        <v>0</v>
      </c>
      <c r="R36" s="313">
        <v>3.6571585906311648</v>
      </c>
    </row>
    <row r="37" spans="1:18" x14ac:dyDescent="0.25">
      <c r="A37" s="102">
        <v>25</v>
      </c>
      <c r="B37" s="110" t="s">
        <v>20</v>
      </c>
      <c r="C37" s="313">
        <v>5.1463376976510222</v>
      </c>
      <c r="D37" s="313">
        <v>0.74190677065289845</v>
      </c>
      <c r="E37" s="313">
        <v>0</v>
      </c>
      <c r="F37" s="313">
        <v>0</v>
      </c>
      <c r="G37" s="313">
        <v>0</v>
      </c>
      <c r="H37" s="313">
        <v>0</v>
      </c>
      <c r="I37" s="313">
        <v>0</v>
      </c>
      <c r="J37" s="313">
        <v>0</v>
      </c>
      <c r="K37" s="313">
        <v>0</v>
      </c>
      <c r="L37" s="313">
        <v>0</v>
      </c>
      <c r="M37" s="313">
        <v>5.1463376976510222</v>
      </c>
      <c r="N37" s="313">
        <v>0.74190677065289845</v>
      </c>
      <c r="O37" s="313">
        <v>0</v>
      </c>
      <c r="P37" s="313">
        <v>0</v>
      </c>
      <c r="Q37" s="313">
        <v>0</v>
      </c>
      <c r="R37" s="313">
        <v>3.6440234259063149</v>
      </c>
    </row>
    <row r="38" spans="1:18" ht="30" x14ac:dyDescent="0.25">
      <c r="A38" s="102">
        <v>26</v>
      </c>
      <c r="B38" s="112" t="s">
        <v>389</v>
      </c>
      <c r="C38" s="313">
        <v>1.2453466392831576E-2</v>
      </c>
      <c r="D38" s="313">
        <v>0</v>
      </c>
      <c r="E38" s="313">
        <v>0</v>
      </c>
      <c r="F38" s="313">
        <v>0</v>
      </c>
      <c r="G38" s="313">
        <v>0</v>
      </c>
      <c r="H38" s="313">
        <v>0</v>
      </c>
      <c r="I38" s="313">
        <v>0</v>
      </c>
      <c r="J38" s="313">
        <v>0</v>
      </c>
      <c r="K38" s="313">
        <v>0</v>
      </c>
      <c r="L38" s="313">
        <v>0</v>
      </c>
      <c r="M38" s="313">
        <v>1.2453466392831576E-2</v>
      </c>
      <c r="N38" s="313">
        <v>0</v>
      </c>
      <c r="O38" s="313">
        <v>0</v>
      </c>
      <c r="P38" s="313">
        <v>0</v>
      </c>
      <c r="Q38" s="313">
        <v>0</v>
      </c>
      <c r="R38" s="313">
        <v>8.8180616849004509E-3</v>
      </c>
    </row>
    <row r="39" spans="1:18" x14ac:dyDescent="0.25">
      <c r="A39" s="102">
        <v>27</v>
      </c>
      <c r="B39" s="112" t="s">
        <v>390</v>
      </c>
      <c r="C39" s="313">
        <v>6.0969065020783199E-3</v>
      </c>
      <c r="D39" s="313">
        <v>0</v>
      </c>
      <c r="E39" s="313">
        <v>0</v>
      </c>
      <c r="F39" s="313">
        <v>0</v>
      </c>
      <c r="G39" s="313">
        <v>0</v>
      </c>
      <c r="H39" s="334">
        <v>0</v>
      </c>
      <c r="I39" s="334">
        <v>0</v>
      </c>
      <c r="J39" s="313">
        <v>0</v>
      </c>
      <c r="K39" s="313">
        <v>0</v>
      </c>
      <c r="L39" s="313">
        <v>0</v>
      </c>
      <c r="M39" s="313">
        <v>6.0969065020783199E-3</v>
      </c>
      <c r="N39" s="313">
        <v>0</v>
      </c>
      <c r="O39" s="313">
        <v>0</v>
      </c>
      <c r="P39" s="313">
        <v>0</v>
      </c>
      <c r="Q39" s="313">
        <v>0</v>
      </c>
      <c r="R39" s="313">
        <v>4.3171030399491092E-3</v>
      </c>
    </row>
    <row r="40" spans="1:18" x14ac:dyDescent="0.25">
      <c r="A40" s="102">
        <v>28</v>
      </c>
      <c r="B40" s="112" t="s">
        <v>391</v>
      </c>
      <c r="C40" s="313">
        <v>0</v>
      </c>
      <c r="D40" s="313">
        <v>0</v>
      </c>
      <c r="E40" s="313">
        <v>0</v>
      </c>
      <c r="F40" s="313">
        <v>0</v>
      </c>
      <c r="G40" s="313">
        <v>0</v>
      </c>
      <c r="H40" s="313">
        <v>0</v>
      </c>
      <c r="I40" s="313">
        <v>0</v>
      </c>
      <c r="J40" s="313">
        <v>0</v>
      </c>
      <c r="K40" s="313">
        <v>0</v>
      </c>
      <c r="L40" s="313">
        <v>0</v>
      </c>
      <c r="M40" s="313">
        <v>0</v>
      </c>
      <c r="N40" s="313">
        <v>0</v>
      </c>
      <c r="O40" s="313">
        <v>0</v>
      </c>
      <c r="P40" s="313">
        <v>0</v>
      </c>
      <c r="Q40" s="313">
        <v>0</v>
      </c>
      <c r="R40" s="313">
        <v>2.6310834375670552E-2</v>
      </c>
    </row>
    <row r="41" spans="1:18" x14ac:dyDescent="0.25">
      <c r="A41" s="102">
        <v>29</v>
      </c>
      <c r="B41" s="110" t="s">
        <v>392</v>
      </c>
      <c r="C41" s="313">
        <v>0</v>
      </c>
      <c r="D41" s="313">
        <v>0</v>
      </c>
      <c r="E41" s="313">
        <v>0</v>
      </c>
      <c r="F41" s="313">
        <v>0</v>
      </c>
      <c r="G41" s="313">
        <v>0</v>
      </c>
      <c r="H41" s="313">
        <v>0</v>
      </c>
      <c r="I41" s="313">
        <v>0</v>
      </c>
      <c r="J41" s="313">
        <v>0</v>
      </c>
      <c r="K41" s="313">
        <v>0</v>
      </c>
      <c r="L41" s="313">
        <v>0</v>
      </c>
      <c r="M41" s="313">
        <v>0</v>
      </c>
      <c r="N41" s="313">
        <v>0</v>
      </c>
      <c r="O41" s="313">
        <v>0</v>
      </c>
      <c r="P41" s="313">
        <v>0</v>
      </c>
      <c r="Q41" s="313">
        <v>0</v>
      </c>
      <c r="R41" s="313">
        <v>0</v>
      </c>
    </row>
    <row r="42" spans="1:18" x14ac:dyDescent="0.25">
      <c r="A42" s="102">
        <v>30</v>
      </c>
      <c r="B42" s="130" t="s">
        <v>394</v>
      </c>
      <c r="C42" s="313">
        <v>0</v>
      </c>
      <c r="D42" s="313">
        <v>0</v>
      </c>
      <c r="E42" s="313">
        <v>0</v>
      </c>
      <c r="F42" s="313">
        <v>0</v>
      </c>
      <c r="G42" s="313">
        <v>0</v>
      </c>
      <c r="H42" s="313">
        <v>0</v>
      </c>
      <c r="I42" s="313">
        <v>0</v>
      </c>
      <c r="J42" s="313">
        <v>0</v>
      </c>
      <c r="K42" s="313">
        <v>0</v>
      </c>
      <c r="L42" s="313">
        <v>0</v>
      </c>
      <c r="M42" s="313">
        <v>0</v>
      </c>
      <c r="N42" s="313">
        <v>0</v>
      </c>
      <c r="O42" s="313">
        <v>0</v>
      </c>
      <c r="P42" s="313">
        <v>0</v>
      </c>
      <c r="Q42" s="313">
        <v>0</v>
      </c>
      <c r="R42" s="313">
        <v>2.6310834375670552E-2</v>
      </c>
    </row>
    <row r="43" spans="1:18" ht="30" x14ac:dyDescent="0.25">
      <c r="A43" s="102">
        <v>31</v>
      </c>
      <c r="B43" s="131" t="s">
        <v>393</v>
      </c>
      <c r="C43" s="313">
        <v>0</v>
      </c>
      <c r="D43" s="313">
        <v>0</v>
      </c>
      <c r="E43" s="313">
        <v>0</v>
      </c>
      <c r="F43" s="313">
        <v>0</v>
      </c>
      <c r="G43" s="313">
        <v>0</v>
      </c>
      <c r="H43" s="313">
        <v>0</v>
      </c>
      <c r="I43" s="313">
        <v>0</v>
      </c>
      <c r="J43" s="313">
        <v>0</v>
      </c>
      <c r="K43" s="313">
        <v>0</v>
      </c>
      <c r="L43" s="313">
        <v>0</v>
      </c>
      <c r="M43" s="313">
        <v>0</v>
      </c>
      <c r="N43" s="313">
        <v>0</v>
      </c>
      <c r="O43" s="313">
        <v>0</v>
      </c>
      <c r="P43" s="313">
        <v>0</v>
      </c>
      <c r="Q43" s="313">
        <v>0</v>
      </c>
      <c r="R43" s="313">
        <v>0</v>
      </c>
    </row>
    <row r="44" spans="1:18" x14ac:dyDescent="0.25">
      <c r="A44" s="116">
        <v>32</v>
      </c>
      <c r="B44" s="117" t="s">
        <v>395</v>
      </c>
      <c r="C44" s="335">
        <v>5.7864900648070563</v>
      </c>
      <c r="D44" s="335">
        <v>0.93043905348237788</v>
      </c>
      <c r="E44" s="335">
        <v>0</v>
      </c>
      <c r="F44" s="335">
        <v>5.3429077069082183E-2</v>
      </c>
      <c r="G44" s="335">
        <v>6.1022402130576414E-2</v>
      </c>
      <c r="H44" s="335">
        <v>3.787120562615054E-4</v>
      </c>
      <c r="I44" s="335">
        <v>0</v>
      </c>
      <c r="J44" s="335">
        <v>0</v>
      </c>
      <c r="K44" s="335">
        <v>0</v>
      </c>
      <c r="L44" s="335">
        <v>0</v>
      </c>
      <c r="M44" s="335">
        <v>5.7868687768633169</v>
      </c>
      <c r="N44" s="335">
        <v>0.93043905348237788</v>
      </c>
      <c r="O44" s="335">
        <v>0</v>
      </c>
      <c r="P44" s="335">
        <v>5.3429077069082183E-2</v>
      </c>
      <c r="Q44" s="335">
        <v>6.1022402130576414E-2</v>
      </c>
      <c r="R44" s="336">
        <v>52.49235113521533</v>
      </c>
    </row>
  </sheetData>
  <mergeCells count="12">
    <mergeCell ref="I10:L10"/>
    <mergeCell ref="N10:Q10"/>
    <mergeCell ref="A7:B11"/>
    <mergeCell ref="C7:R7"/>
    <mergeCell ref="C8:G8"/>
    <mergeCell ref="H8:L8"/>
    <mergeCell ref="M8:Q8"/>
    <mergeCell ref="C9:G9"/>
    <mergeCell ref="H9:L9"/>
    <mergeCell ref="M9:Q9"/>
    <mergeCell ref="R9:R11"/>
    <mergeCell ref="D10:G10"/>
  </mergeCells>
  <pageMargins left="0.7" right="0.7" top="0.75" bottom="0.75"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52">
    <tabColor rgb="FFFFC000"/>
  </sheetPr>
  <dimension ref="A1:AQ1048576"/>
  <sheetViews>
    <sheetView workbookViewId="0">
      <pane ySplit="1" topLeftCell="A53" activePane="bottomLeft" state="frozen"/>
      <selection activeCell="M66" sqref="M66:M68"/>
      <selection pane="bottomLeft" activeCell="M66" sqref="M66:M68"/>
    </sheetView>
  </sheetViews>
  <sheetFormatPr defaultRowHeight="15" x14ac:dyDescent="0.25"/>
  <cols>
    <col min="1" max="1" width="14.7109375" customWidth="1"/>
    <col min="2" max="2" width="33.7109375" bestFit="1" customWidth="1"/>
    <col min="3" max="3" width="20.42578125" customWidth="1"/>
    <col min="4" max="4" width="15.28515625" style="82" customWidth="1"/>
    <col min="5" max="5" width="13.28515625" style="224" bestFit="1" customWidth="1"/>
    <col min="6" max="6" width="17.42578125" style="82" bestFit="1" customWidth="1"/>
    <col min="7" max="7" width="19.5703125" style="82" bestFit="1" customWidth="1"/>
    <col min="8" max="8" width="22.28515625" style="1" customWidth="1"/>
    <col min="9" max="9" width="25.28515625" customWidth="1"/>
    <col min="10" max="10" width="25.5703125" customWidth="1"/>
    <col min="11" max="11" width="16.5703125" customWidth="1"/>
    <col min="12" max="12" width="36.5703125" customWidth="1"/>
    <col min="13" max="13" width="18.7109375" customWidth="1"/>
    <col min="14" max="14" width="25.28515625" customWidth="1"/>
    <col min="15" max="15" width="29" customWidth="1"/>
    <col min="16" max="16" width="21.5703125" customWidth="1"/>
    <col min="17" max="17" width="27.42578125" style="200" customWidth="1"/>
    <col min="18" max="18" width="32.5703125" style="200" bestFit="1" customWidth="1"/>
    <col min="19" max="19" width="30.7109375" style="201" bestFit="1" customWidth="1"/>
    <col min="20" max="20" width="35.42578125" bestFit="1" customWidth="1"/>
    <col min="21" max="21" width="29.5703125" style="201" bestFit="1" customWidth="1"/>
    <col min="22" max="22" width="12.28515625" bestFit="1" customWidth="1"/>
    <col min="23" max="23" width="11.5703125" style="201" bestFit="1" customWidth="1"/>
    <col min="24" max="25" width="45.7109375" style="200" bestFit="1" customWidth="1"/>
    <col min="26" max="26" width="45.7109375" style="5" customWidth="1"/>
    <col min="27" max="27" width="43.7109375" style="200" bestFit="1" customWidth="1"/>
    <col min="28" max="28" width="37" style="200" customWidth="1"/>
    <col min="29" max="29" width="41.7109375" style="201" bestFit="1" customWidth="1"/>
    <col min="30" max="30" width="40.5703125" style="201" bestFit="1" customWidth="1"/>
    <col min="31" max="31" width="34.28515625" style="73" bestFit="1" customWidth="1"/>
    <col min="32" max="32" width="34.5703125" style="73" bestFit="1" customWidth="1"/>
    <col min="33" max="33" width="47.28515625" style="201" bestFit="1" customWidth="1"/>
    <col min="34" max="35" width="44.28515625" style="73" bestFit="1" customWidth="1"/>
    <col min="36" max="36" width="32" style="201" bestFit="1" customWidth="1"/>
    <col min="37" max="37" width="32.42578125" style="201" bestFit="1" customWidth="1"/>
    <col min="38" max="38" width="45.28515625" style="201" bestFit="1" customWidth="1"/>
    <col min="39" max="39" width="39.28515625" style="201" bestFit="1" customWidth="1"/>
    <col min="40" max="41" width="26.7109375" customWidth="1"/>
    <col min="42" max="42" width="49.28515625" bestFit="1" customWidth="1"/>
    <col min="43" max="43" width="31.7109375" bestFit="1" customWidth="1"/>
  </cols>
  <sheetData>
    <row r="1" spans="1:43" x14ac:dyDescent="0.25">
      <c r="A1" s="182" t="s">
        <v>432</v>
      </c>
      <c r="B1" s="182" t="s">
        <v>433</v>
      </c>
      <c r="C1" s="182" t="s">
        <v>434</v>
      </c>
      <c r="D1" s="216" t="s">
        <v>435</v>
      </c>
      <c r="E1" s="217" t="s">
        <v>2889</v>
      </c>
      <c r="F1" s="216" t="s">
        <v>2890</v>
      </c>
      <c r="G1" s="216" t="s">
        <v>2891</v>
      </c>
      <c r="H1" s="185" t="s">
        <v>436</v>
      </c>
      <c r="I1" s="186" t="s">
        <v>437</v>
      </c>
      <c r="J1" s="187" t="s">
        <v>438</v>
      </c>
      <c r="K1" s="188" t="s">
        <v>439</v>
      </c>
      <c r="L1" s="189" t="s">
        <v>440</v>
      </c>
      <c r="M1" s="188" t="s">
        <v>441</v>
      </c>
      <c r="N1" s="190" t="s">
        <v>442</v>
      </c>
      <c r="O1" s="191" t="s">
        <v>443</v>
      </c>
      <c r="P1" s="186" t="s">
        <v>48</v>
      </c>
      <c r="Q1" s="192" t="s">
        <v>2868</v>
      </c>
      <c r="R1" s="192" t="s">
        <v>2869</v>
      </c>
      <c r="S1" s="192" t="s">
        <v>2870</v>
      </c>
      <c r="T1" s="186" t="s">
        <v>447</v>
      </c>
      <c r="U1" s="193" t="s">
        <v>448</v>
      </c>
      <c r="V1" s="186" t="s">
        <v>449</v>
      </c>
      <c r="W1" s="193" t="s">
        <v>450</v>
      </c>
      <c r="X1" s="195" t="s">
        <v>451</v>
      </c>
      <c r="Y1" s="195" t="s">
        <v>452</v>
      </c>
      <c r="Z1" s="194" t="s">
        <v>453</v>
      </c>
      <c r="AA1" s="192" t="s">
        <v>2871</v>
      </c>
      <c r="AB1" s="192" t="s">
        <v>2872</v>
      </c>
      <c r="AC1" s="193" t="s">
        <v>2873</v>
      </c>
      <c r="AD1" s="193" t="s">
        <v>2874</v>
      </c>
      <c r="AE1" s="196" t="s">
        <v>2875</v>
      </c>
      <c r="AF1" s="196" t="s">
        <v>2876</v>
      </c>
      <c r="AG1" s="196" t="s">
        <v>2877</v>
      </c>
      <c r="AH1" s="196" t="s">
        <v>2878</v>
      </c>
      <c r="AI1" s="196" t="s">
        <v>2879</v>
      </c>
      <c r="AJ1" s="193" t="s">
        <v>2880</v>
      </c>
      <c r="AK1" s="193" t="s">
        <v>2881</v>
      </c>
      <c r="AL1" s="193" t="s">
        <v>2882</v>
      </c>
      <c r="AM1" s="193" t="s">
        <v>2883</v>
      </c>
      <c r="AN1" s="197" t="s">
        <v>467</v>
      </c>
      <c r="AO1" s="197" t="s">
        <v>468</v>
      </c>
      <c r="AP1" s="197" t="s">
        <v>469</v>
      </c>
      <c r="AQ1" s="197" t="s">
        <v>470</v>
      </c>
    </row>
    <row r="2" spans="1:43" x14ac:dyDescent="0.25">
      <c r="A2" s="198">
        <v>45291</v>
      </c>
      <c r="B2" t="s">
        <v>471</v>
      </c>
      <c r="C2" t="s">
        <v>472</v>
      </c>
      <c r="D2" s="82">
        <f>+VLOOKUP($C2,'appoggio Flow (AUM)_Turnover'!$C:$G,2,0)</f>
        <v>305276.33999999997</v>
      </c>
      <c r="E2" s="199">
        <f>+VLOOKUP($C2,'appoggio Flow (AUM)_Turnover'!$C:$G,3,0)</f>
        <v>1</v>
      </c>
      <c r="F2" s="82">
        <f>+VLOOKUP($C2,'appoggio Flow (AUM)_Turnover'!$C:$G,4,0)</f>
        <v>305659.68</v>
      </c>
      <c r="G2" s="82">
        <f>+VLOOKUP($C2,'appoggio Flow (AUM)_Turnover'!$C:$G,5,0)</f>
        <v>383.34</v>
      </c>
      <c r="H2" s="1" t="s">
        <v>24</v>
      </c>
      <c r="I2" t="s">
        <v>473</v>
      </c>
      <c r="J2" t="s">
        <v>474</v>
      </c>
      <c r="K2">
        <f>+VLOOKUP($C2,'appoggio Flow (AUM)_Turnover'!$C:$M,9,0)</f>
        <v>0</v>
      </c>
      <c r="L2" t="s">
        <v>473</v>
      </c>
      <c r="M2" t="str">
        <f>+VLOOKUP($C2,'appoggio Flow (AUM)_Turnover'!$C:$M,11,0)</f>
        <v>Fondo</v>
      </c>
      <c r="N2" t="s">
        <v>23</v>
      </c>
      <c r="O2" s="5" t="str">
        <f t="shared" ref="O2:O65" si="0">IF(OR(C2="FIS1",C2="FIS2",C2="FIS4",C2="Red"),"Y","N")</f>
        <v>N</v>
      </c>
      <c r="P2" t="str">
        <f>+VLOOKUP($C2,'appoggio Flow (AUM)_Turnover'!$C:$P,11,0)</f>
        <v>Fondo</v>
      </c>
      <c r="Q2" s="200" t="s">
        <v>475</v>
      </c>
      <c r="R2" s="200" t="str">
        <f>IFERROR(V2*Q2,"")</f>
        <v/>
      </c>
      <c r="T2" t="s">
        <v>475</v>
      </c>
      <c r="Y2" s="200" t="s">
        <v>475</v>
      </c>
      <c r="Z2" s="5" t="s">
        <v>475</v>
      </c>
      <c r="AA2" s="200" t="str">
        <f t="shared" ref="AA2:AA65" si="1">IFERROR(Y2*V2,"")</f>
        <v/>
      </c>
      <c r="AB2" s="200" t="str">
        <f t="shared" ref="AB2:AB65" si="2">IFERROR(Z2*V2,"")</f>
        <v/>
      </c>
      <c r="AE2" s="77">
        <f t="shared" ref="AE2:AE65" si="3">+IFERROR(R2*D2,0)</f>
        <v>0</v>
      </c>
      <c r="AF2" s="77">
        <f t="shared" ref="AF2:AF65" si="4">+IFERROR(D2*T2,0)</f>
        <v>0</v>
      </c>
      <c r="AG2" s="77">
        <f t="array" ref="AG2">IFERROR($D2*U,0)</f>
        <v>0</v>
      </c>
      <c r="AH2" s="77">
        <f>IFERROR($D2*AA2,0)</f>
        <v>0</v>
      </c>
      <c r="AI2" s="77">
        <f>IFERROR($D2*AB2,0)</f>
        <v>0</v>
      </c>
      <c r="AJ2" s="203"/>
      <c r="AK2" s="203"/>
      <c r="AL2" s="203"/>
      <c r="AM2" s="203"/>
      <c r="AN2" t="s">
        <v>475</v>
      </c>
      <c r="AO2" t="s">
        <v>475</v>
      </c>
      <c r="AP2" t="s">
        <v>475</v>
      </c>
    </row>
    <row r="3" spans="1:43" x14ac:dyDescent="0.25">
      <c r="A3" s="198">
        <v>45291</v>
      </c>
      <c r="B3" t="s">
        <v>476</v>
      </c>
      <c r="C3" t="s">
        <v>477</v>
      </c>
      <c r="D3" s="82">
        <f>+VLOOKUP($C3,'appoggio Flow (AUM)_Turnover'!$C:$G,2,0)</f>
        <v>286.45000000000027</v>
      </c>
      <c r="E3" s="199">
        <f>+VLOOKUP($C3,'appoggio Flow (AUM)_Turnover'!$C:$G,3,0)</f>
        <v>1</v>
      </c>
      <c r="F3" s="82">
        <f>+VLOOKUP($C3,'appoggio Flow (AUM)_Turnover'!$C:$G,4,0)</f>
        <v>3350.63</v>
      </c>
      <c r="G3" s="82">
        <f>+VLOOKUP($C3,'appoggio Flow (AUM)_Turnover'!$C:$G,5,0)</f>
        <v>3064.18</v>
      </c>
      <c r="H3" s="1" t="s">
        <v>24</v>
      </c>
      <c r="I3" t="s">
        <v>473</v>
      </c>
      <c r="J3" t="s">
        <v>474</v>
      </c>
      <c r="K3">
        <f>+VLOOKUP($C3,'appoggio Flow (AUM)_Turnover'!$C:$M,9,0)</f>
        <v>0</v>
      </c>
      <c r="L3" t="s">
        <v>473</v>
      </c>
      <c r="M3" t="str">
        <f>+VLOOKUP($C3,'appoggio Flow (AUM)_Turnover'!$C:$M,11,0)</f>
        <v>Fondo</v>
      </c>
      <c r="N3" t="s">
        <v>23</v>
      </c>
      <c r="O3" s="5" t="str">
        <f t="shared" si="0"/>
        <v>N</v>
      </c>
      <c r="P3" t="str">
        <f>+VLOOKUP($C3,'appoggio Flow (AUM)_Turnover'!$C:$P,11,0)</f>
        <v>Fondo</v>
      </c>
      <c r="Q3" s="200" t="s">
        <v>475</v>
      </c>
      <c r="R3" s="200" t="str">
        <f>IFERROR(V3*Q3,"")</f>
        <v/>
      </c>
      <c r="T3" t="s">
        <v>475</v>
      </c>
      <c r="Y3" s="200" t="s">
        <v>475</v>
      </c>
      <c r="Z3" s="5" t="s">
        <v>475</v>
      </c>
      <c r="AA3" s="200" t="str">
        <f t="shared" si="1"/>
        <v/>
      </c>
      <c r="AB3" s="200" t="str">
        <f t="shared" si="2"/>
        <v/>
      </c>
      <c r="AE3" s="77">
        <f t="shared" si="3"/>
        <v>0</v>
      </c>
      <c r="AF3" s="77">
        <f t="shared" si="4"/>
        <v>0</v>
      </c>
      <c r="AG3" s="77">
        <f t="array" ref="AG3">IFERROR($D3*U,0)</f>
        <v>0</v>
      </c>
      <c r="AH3" s="77">
        <f t="shared" ref="AH3:AI66" si="5">IFERROR($D3*AA3,0)</f>
        <v>0</v>
      </c>
      <c r="AI3" s="77">
        <f t="shared" si="5"/>
        <v>0</v>
      </c>
      <c r="AJ3" s="203"/>
      <c r="AK3" s="203"/>
      <c r="AL3" s="203"/>
      <c r="AM3" s="203"/>
      <c r="AN3" t="s">
        <v>475</v>
      </c>
      <c r="AO3" t="s">
        <v>475</v>
      </c>
      <c r="AP3" t="s">
        <v>475</v>
      </c>
    </row>
    <row r="4" spans="1:43" x14ac:dyDescent="0.25">
      <c r="A4" s="198">
        <v>45291</v>
      </c>
      <c r="B4" t="s">
        <v>478</v>
      </c>
      <c r="C4" t="s">
        <v>479</v>
      </c>
      <c r="D4" s="82">
        <f>+VLOOKUP($C4,'appoggio Flow (AUM)_Turnover'!$C:$G,2,0)</f>
        <v>1191245.6799999988</v>
      </c>
      <c r="E4" s="199">
        <f>+VLOOKUP($C4,'appoggio Flow (AUM)_Turnover'!$C:$G,3,0)</f>
        <v>1</v>
      </c>
      <c r="F4" s="82">
        <f>+VLOOKUP($C4,'appoggio Flow (AUM)_Turnover'!$C:$G,4,0)</f>
        <v>5633417.4099999992</v>
      </c>
      <c r="G4" s="82">
        <f>+VLOOKUP($C4,'appoggio Flow (AUM)_Turnover'!$C:$G,5,0)</f>
        <v>4442171.7300000004</v>
      </c>
      <c r="H4" s="1" t="s">
        <v>24</v>
      </c>
      <c r="I4" t="s">
        <v>473</v>
      </c>
      <c r="J4" t="s">
        <v>474</v>
      </c>
      <c r="K4">
        <f>+VLOOKUP($C4,'appoggio Flow (AUM)_Turnover'!$C:$M,9,0)</f>
        <v>0</v>
      </c>
      <c r="L4" t="s">
        <v>473</v>
      </c>
      <c r="M4" t="str">
        <f>+VLOOKUP($C4,'appoggio Flow (AUM)_Turnover'!$C:$M,11,0)</f>
        <v>Fondo</v>
      </c>
      <c r="N4" t="s">
        <v>23</v>
      </c>
      <c r="O4" s="5" t="str">
        <f t="shared" si="0"/>
        <v>N</v>
      </c>
      <c r="P4" t="str">
        <f>+VLOOKUP($C4,'appoggio Flow (AUM)_Turnover'!$C:$P,11,0)</f>
        <v>Fondo</v>
      </c>
      <c r="Q4" s="200" t="s">
        <v>475</v>
      </c>
      <c r="R4" s="200" t="str">
        <f>IFERROR(V4*Q4,"")</f>
        <v/>
      </c>
      <c r="T4" t="s">
        <v>475</v>
      </c>
      <c r="Y4" s="200" t="s">
        <v>475</v>
      </c>
      <c r="Z4" s="5" t="s">
        <v>475</v>
      </c>
      <c r="AA4" s="200" t="str">
        <f t="shared" si="1"/>
        <v/>
      </c>
      <c r="AB4" s="200" t="str">
        <f t="shared" si="2"/>
        <v/>
      </c>
      <c r="AE4" s="77">
        <f t="shared" si="3"/>
        <v>0</v>
      </c>
      <c r="AF4" s="77">
        <f t="shared" si="4"/>
        <v>0</v>
      </c>
      <c r="AG4" s="77">
        <f t="array" ref="AG4">IFERROR($D4*U,0)</f>
        <v>0</v>
      </c>
      <c r="AH4" s="77">
        <f t="shared" si="5"/>
        <v>0</v>
      </c>
      <c r="AI4" s="77">
        <f t="shared" si="5"/>
        <v>0</v>
      </c>
      <c r="AJ4" s="203"/>
      <c r="AK4" s="203"/>
      <c r="AL4" s="203"/>
      <c r="AM4" s="203"/>
      <c r="AN4" t="s">
        <v>475</v>
      </c>
      <c r="AO4" t="s">
        <v>475</v>
      </c>
      <c r="AP4" t="s">
        <v>475</v>
      </c>
    </row>
    <row r="5" spans="1:43" x14ac:dyDescent="0.25">
      <c r="A5" s="198">
        <v>45291</v>
      </c>
      <c r="B5" t="s">
        <v>480</v>
      </c>
      <c r="C5" t="s">
        <v>481</v>
      </c>
      <c r="D5" s="82">
        <f>+VLOOKUP($C5,'appoggio Flow (AUM)_Turnover'!$C:$G,2,0)</f>
        <v>669239.50000000047</v>
      </c>
      <c r="E5" s="199">
        <f>+VLOOKUP($C5,'appoggio Flow (AUM)_Turnover'!$C:$G,3,0)</f>
        <v>1</v>
      </c>
      <c r="F5" s="82">
        <f>+VLOOKUP($C5,'appoggio Flow (AUM)_Turnover'!$C:$G,4,0)</f>
        <v>3268506.4200000004</v>
      </c>
      <c r="G5" s="82">
        <f>+VLOOKUP($C5,'appoggio Flow (AUM)_Turnover'!$C:$G,5,0)</f>
        <v>2599266.92</v>
      </c>
      <c r="H5" s="1" t="s">
        <v>24</v>
      </c>
      <c r="I5" t="s">
        <v>482</v>
      </c>
      <c r="J5" t="s">
        <v>474</v>
      </c>
      <c r="K5">
        <f>+VLOOKUP($C5,'appoggio Flow (AUM)_Turnover'!$C:$M,9,0)</f>
        <v>0</v>
      </c>
      <c r="L5" t="s">
        <v>483</v>
      </c>
      <c r="M5" t="str">
        <f>+VLOOKUP($C5,'appoggio Flow (AUM)_Turnover'!$C:$M,11,0)</f>
        <v>Stock</v>
      </c>
      <c r="N5" t="s">
        <v>23</v>
      </c>
      <c r="O5" s="5" t="str">
        <f t="shared" si="0"/>
        <v>N</v>
      </c>
      <c r="P5" t="str">
        <f>+VLOOKUP($C5,'appoggio Flow (AUM)_Turnover'!$C:$P,11,0)</f>
        <v>Stock</v>
      </c>
      <c r="Q5" s="200">
        <v>0</v>
      </c>
      <c r="R5" s="200">
        <f>IFERROR(V5*Q5,"")</f>
        <v>0</v>
      </c>
      <c r="T5">
        <v>0</v>
      </c>
      <c r="Y5" s="200">
        <v>0</v>
      </c>
      <c r="Z5" s="5">
        <v>0</v>
      </c>
      <c r="AA5" s="200">
        <f t="shared" si="1"/>
        <v>0</v>
      </c>
      <c r="AB5" s="200">
        <f t="shared" si="2"/>
        <v>0</v>
      </c>
      <c r="AE5" s="77">
        <f t="shared" si="3"/>
        <v>0</v>
      </c>
      <c r="AF5" s="77">
        <f t="shared" si="4"/>
        <v>0</v>
      </c>
      <c r="AG5" s="77">
        <f t="array" ref="AG5">IFERROR($D5*U,0)</f>
        <v>0</v>
      </c>
      <c r="AH5" s="77">
        <f t="shared" si="5"/>
        <v>0</v>
      </c>
      <c r="AI5" s="77">
        <f t="shared" si="5"/>
        <v>0</v>
      </c>
      <c r="AJ5" s="203"/>
      <c r="AK5" s="203"/>
      <c r="AL5" s="203"/>
      <c r="AM5" s="203"/>
      <c r="AN5" t="s">
        <v>475</v>
      </c>
      <c r="AO5" t="s">
        <v>475</v>
      </c>
      <c r="AP5" t="s">
        <v>475</v>
      </c>
    </row>
    <row r="6" spans="1:43" x14ac:dyDescent="0.25">
      <c r="A6" s="198">
        <v>45291</v>
      </c>
      <c r="B6" t="s">
        <v>485</v>
      </c>
      <c r="C6" t="s">
        <v>486</v>
      </c>
      <c r="D6" s="82">
        <f>+VLOOKUP($C6,'appoggio Flow (AUM)_Turnover'!$C:$G,2,0)</f>
        <v>1566798.08</v>
      </c>
      <c r="E6" s="199">
        <f>+VLOOKUP($C6,'appoggio Flow (AUM)_Turnover'!$C:$G,3,0)</f>
        <v>1</v>
      </c>
      <c r="F6" s="82">
        <f>+VLOOKUP($C6,'appoggio Flow (AUM)_Turnover'!$C:$G,4,0)</f>
        <v>1757404.9000000001</v>
      </c>
      <c r="G6" s="82">
        <f>+VLOOKUP($C6,'appoggio Flow (AUM)_Turnover'!$C:$G,5,0)</f>
        <v>190606.82</v>
      </c>
      <c r="H6" s="1" t="s">
        <v>24</v>
      </c>
      <c r="I6" t="s">
        <v>482</v>
      </c>
      <c r="J6" t="s">
        <v>474</v>
      </c>
      <c r="K6">
        <f>+VLOOKUP($C6,'appoggio Flow (AUM)_Turnover'!$C:$M,9,0)</f>
        <v>0</v>
      </c>
      <c r="L6" t="s">
        <v>483</v>
      </c>
      <c r="M6" t="str">
        <f>+VLOOKUP($C6,'appoggio Flow (AUM)_Turnover'!$C:$M,11,0)</f>
        <v>Stock</v>
      </c>
      <c r="N6" t="s">
        <v>23</v>
      </c>
      <c r="O6" s="5" t="str">
        <f t="shared" si="0"/>
        <v>N</v>
      </c>
      <c r="P6" t="str">
        <f>+VLOOKUP($C6,'appoggio Flow (AUM)_Turnover'!$C:$P,11,0)</f>
        <v>Stock</v>
      </c>
      <c r="Q6" s="200">
        <v>0.85599999999999998</v>
      </c>
      <c r="R6" s="204">
        <v>0.88200000000000001</v>
      </c>
      <c r="T6" s="208">
        <v>0.78649999999999998</v>
      </c>
      <c r="V6">
        <v>1</v>
      </c>
      <c r="Y6" s="200">
        <v>0</v>
      </c>
      <c r="Z6" s="205">
        <v>0.32269999999999999</v>
      </c>
      <c r="AA6" s="200">
        <f t="shared" si="1"/>
        <v>0</v>
      </c>
      <c r="AB6" s="200">
        <f t="shared" si="2"/>
        <v>0.32269999999999999</v>
      </c>
      <c r="AE6" s="77">
        <f t="shared" si="3"/>
        <v>1381915.90656</v>
      </c>
      <c r="AF6" s="77">
        <f t="shared" si="4"/>
        <v>1232286.68992</v>
      </c>
      <c r="AG6" s="77">
        <f t="array" ref="AG6">IFERROR($D6*U,0)</f>
        <v>0</v>
      </c>
      <c r="AH6" s="77">
        <f t="shared" si="5"/>
        <v>0</v>
      </c>
      <c r="AI6" s="77">
        <f t="shared" si="5"/>
        <v>505605.74041600002</v>
      </c>
      <c r="AJ6" s="203"/>
      <c r="AK6" s="203"/>
      <c r="AL6" s="203"/>
      <c r="AM6" s="203"/>
      <c r="AN6" t="s">
        <v>25</v>
      </c>
      <c r="AO6" s="206" t="s">
        <v>488</v>
      </c>
      <c r="AP6" s="206" t="s">
        <v>489</v>
      </c>
      <c r="AQ6" s="207" t="s">
        <v>490</v>
      </c>
    </row>
    <row r="7" spans="1:43" x14ac:dyDescent="0.25">
      <c r="A7" s="198">
        <v>45291</v>
      </c>
      <c r="B7" t="s">
        <v>491</v>
      </c>
      <c r="C7" t="s">
        <v>492</v>
      </c>
      <c r="D7" s="82">
        <f>+VLOOKUP($C7,'appoggio Flow (AUM)_Turnover'!$C:$G,2,0)</f>
        <v>2718075.85</v>
      </c>
      <c r="E7" s="199">
        <f>+VLOOKUP($C7,'appoggio Flow (AUM)_Turnover'!$C:$G,3,0)</f>
        <v>1</v>
      </c>
      <c r="F7" s="82">
        <f>+VLOOKUP($C7,'appoggio Flow (AUM)_Turnover'!$C:$G,4,0)</f>
        <v>3283510.71</v>
      </c>
      <c r="G7" s="82">
        <f>+VLOOKUP($C7,'appoggio Flow (AUM)_Turnover'!$C:$G,5,0)</f>
        <v>565434.86</v>
      </c>
      <c r="H7" s="1" t="s">
        <v>24</v>
      </c>
      <c r="I7" t="s">
        <v>473</v>
      </c>
      <c r="J7" t="s">
        <v>474</v>
      </c>
      <c r="K7">
        <f>+VLOOKUP($C7,'appoggio Flow (AUM)_Turnover'!$C:$M,9,0)</f>
        <v>0</v>
      </c>
      <c r="L7" t="s">
        <v>473</v>
      </c>
      <c r="M7" t="str">
        <f>+VLOOKUP($C7,'appoggio Flow (AUM)_Turnover'!$C:$M,11,0)</f>
        <v>Fondo</v>
      </c>
      <c r="N7" t="s">
        <v>23</v>
      </c>
      <c r="O7" s="5" t="str">
        <f t="shared" si="0"/>
        <v>N</v>
      </c>
      <c r="P7" t="str">
        <f>+VLOOKUP($C7,'appoggio Flow (AUM)_Turnover'!$C:$P,11,0)</f>
        <v>Fondo</v>
      </c>
      <c r="Q7" s="200" t="s">
        <v>475</v>
      </c>
      <c r="R7" s="200" t="str">
        <f t="shared" ref="R7:R28" si="6">IFERROR(V7*Q7,"")</f>
        <v/>
      </c>
      <c r="T7" t="s">
        <v>475</v>
      </c>
      <c r="Y7" s="200" t="s">
        <v>475</v>
      </c>
      <c r="Z7" s="5" t="s">
        <v>475</v>
      </c>
      <c r="AA7" s="200" t="str">
        <f t="shared" si="1"/>
        <v/>
      </c>
      <c r="AB7" s="200" t="str">
        <f t="shared" si="2"/>
        <v/>
      </c>
      <c r="AE7" s="77">
        <f t="shared" si="3"/>
        <v>0</v>
      </c>
      <c r="AF7" s="77">
        <f t="shared" si="4"/>
        <v>0</v>
      </c>
      <c r="AG7" s="77">
        <f t="array" ref="AG7">IFERROR($D7*U,0)</f>
        <v>0</v>
      </c>
      <c r="AH7" s="77">
        <f t="shared" si="5"/>
        <v>0</v>
      </c>
      <c r="AI7" s="77">
        <f t="shared" si="5"/>
        <v>0</v>
      </c>
      <c r="AJ7" s="203"/>
      <c r="AK7" s="203"/>
      <c r="AL7" s="203"/>
      <c r="AM7" s="203"/>
      <c r="AN7" t="s">
        <v>475</v>
      </c>
      <c r="AO7" t="s">
        <v>475</v>
      </c>
      <c r="AP7" t="s">
        <v>475</v>
      </c>
    </row>
    <row r="8" spans="1:43" x14ac:dyDescent="0.25">
      <c r="A8" s="198">
        <v>45291</v>
      </c>
      <c r="B8" t="s">
        <v>493</v>
      </c>
      <c r="C8" t="s">
        <v>494</v>
      </c>
      <c r="D8" s="82">
        <f>+VLOOKUP($C8,'appoggio Flow (AUM)_Turnover'!$C:$G,2,0)</f>
        <v>467028.99000000005</v>
      </c>
      <c r="E8" s="199">
        <f>+VLOOKUP($C8,'appoggio Flow (AUM)_Turnover'!$C:$G,3,0)</f>
        <v>1</v>
      </c>
      <c r="F8" s="82">
        <f>+VLOOKUP($C8,'appoggio Flow (AUM)_Turnover'!$C:$G,4,0)</f>
        <v>542203.20000000007</v>
      </c>
      <c r="G8" s="82">
        <f>+VLOOKUP($C8,'appoggio Flow (AUM)_Turnover'!$C:$G,5,0)</f>
        <v>75174.210000000006</v>
      </c>
      <c r="H8" s="1" t="s">
        <v>24</v>
      </c>
      <c r="I8" t="s">
        <v>482</v>
      </c>
      <c r="J8" t="s">
        <v>474</v>
      </c>
      <c r="K8">
        <f>+VLOOKUP($C8,'appoggio Flow (AUM)_Turnover'!$C:$M,9,0)</f>
        <v>0</v>
      </c>
      <c r="L8" t="s">
        <v>483</v>
      </c>
      <c r="M8" t="str">
        <f>+VLOOKUP($C8,'appoggio Flow (AUM)_Turnover'!$C:$M,11,0)</f>
        <v>Stock</v>
      </c>
      <c r="N8" t="s">
        <v>23</v>
      </c>
      <c r="O8" s="5" t="str">
        <f t="shared" si="0"/>
        <v>N</v>
      </c>
      <c r="P8" t="str">
        <f>+VLOOKUP($C8,'appoggio Flow (AUM)_Turnover'!$C:$P,11,0)</f>
        <v>Stock</v>
      </c>
      <c r="Q8" s="200">
        <v>0.19500000000000001</v>
      </c>
      <c r="R8" s="200">
        <f t="shared" si="6"/>
        <v>0</v>
      </c>
      <c r="T8">
        <v>3.0000000000000001E-3</v>
      </c>
      <c r="Y8" s="200">
        <v>0</v>
      </c>
      <c r="Z8" s="5">
        <v>3.0000000000000001E-3</v>
      </c>
      <c r="AA8" s="200">
        <f t="shared" si="1"/>
        <v>0</v>
      </c>
      <c r="AB8" s="200">
        <f t="shared" si="2"/>
        <v>0</v>
      </c>
      <c r="AE8" s="77">
        <f t="shared" si="3"/>
        <v>0</v>
      </c>
      <c r="AF8" s="77">
        <f t="shared" si="4"/>
        <v>1401.0869700000001</v>
      </c>
      <c r="AG8" s="77">
        <f t="array" ref="AG8">IFERROR($D8*U,0)</f>
        <v>0</v>
      </c>
      <c r="AH8" s="77">
        <f t="shared" si="5"/>
        <v>0</v>
      </c>
      <c r="AI8" s="77">
        <f t="shared" si="5"/>
        <v>0</v>
      </c>
      <c r="AJ8" s="203"/>
      <c r="AK8" s="203"/>
      <c r="AL8" s="203"/>
      <c r="AM8" s="203"/>
      <c r="AN8" t="s">
        <v>25</v>
      </c>
      <c r="AO8" t="s">
        <v>495</v>
      </c>
      <c r="AP8" t="s">
        <v>475</v>
      </c>
    </row>
    <row r="9" spans="1:43" x14ac:dyDescent="0.25">
      <c r="A9" s="198">
        <v>45291</v>
      </c>
      <c r="B9" t="s">
        <v>496</v>
      </c>
      <c r="C9" t="s">
        <v>497</v>
      </c>
      <c r="D9" s="82">
        <f>+VLOOKUP($C9,'appoggio Flow (AUM)_Turnover'!$C:$G,2,0)</f>
        <v>1598795.8900000004</v>
      </c>
      <c r="E9" s="199">
        <f>+VLOOKUP($C9,'appoggio Flow (AUM)_Turnover'!$C:$G,3,0)</f>
        <v>1</v>
      </c>
      <c r="F9" s="82">
        <f>+VLOOKUP($C9,'appoggio Flow (AUM)_Turnover'!$C:$G,4,0)</f>
        <v>2689217.9200000004</v>
      </c>
      <c r="G9" s="82">
        <f>+VLOOKUP($C9,'appoggio Flow (AUM)_Turnover'!$C:$G,5,0)</f>
        <v>1090422.03</v>
      </c>
      <c r="H9" s="1" t="s">
        <v>24</v>
      </c>
      <c r="I9" t="s">
        <v>473</v>
      </c>
      <c r="J9" t="s">
        <v>474</v>
      </c>
      <c r="K9">
        <f>+VLOOKUP($C9,'appoggio Flow (AUM)_Turnover'!$C:$M,9,0)</f>
        <v>0</v>
      </c>
      <c r="L9" t="s">
        <v>473</v>
      </c>
      <c r="M9" t="str">
        <f>+VLOOKUP($C9,'appoggio Flow (AUM)_Turnover'!$C:$M,11,0)</f>
        <v>Fondo</v>
      </c>
      <c r="N9" t="s">
        <v>23</v>
      </c>
      <c r="O9" s="5" t="str">
        <f t="shared" si="0"/>
        <v>N</v>
      </c>
      <c r="P9" t="str">
        <f>+VLOOKUP($C9,'appoggio Flow (AUM)_Turnover'!$C:$P,11,0)</f>
        <v>Fondo</v>
      </c>
      <c r="Q9" s="200" t="s">
        <v>475</v>
      </c>
      <c r="R9" s="200" t="str">
        <f t="shared" si="6"/>
        <v/>
      </c>
      <c r="T9" t="s">
        <v>475</v>
      </c>
      <c r="Y9" s="200" t="s">
        <v>475</v>
      </c>
      <c r="Z9" s="5" t="s">
        <v>475</v>
      </c>
      <c r="AA9" s="200" t="str">
        <f t="shared" si="1"/>
        <v/>
      </c>
      <c r="AB9" s="200" t="str">
        <f t="shared" si="2"/>
        <v/>
      </c>
      <c r="AE9" s="77">
        <f t="shared" si="3"/>
        <v>0</v>
      </c>
      <c r="AF9" s="77">
        <f t="shared" si="4"/>
        <v>0</v>
      </c>
      <c r="AG9" s="77">
        <f t="array" ref="AG9">IFERROR($D9*U,0)</f>
        <v>0</v>
      </c>
      <c r="AH9" s="77">
        <f t="shared" si="5"/>
        <v>0</v>
      </c>
      <c r="AI9" s="77">
        <f t="shared" si="5"/>
        <v>0</v>
      </c>
      <c r="AJ9" s="203"/>
      <c r="AK9" s="203"/>
      <c r="AL9" s="203"/>
      <c r="AM9" s="203"/>
      <c r="AN9" t="s">
        <v>475</v>
      </c>
      <c r="AO9" t="s">
        <v>475</v>
      </c>
      <c r="AP9" t="s">
        <v>475</v>
      </c>
    </row>
    <row r="10" spans="1:43" x14ac:dyDescent="0.25">
      <c r="A10" s="198">
        <v>45291</v>
      </c>
      <c r="B10" t="s">
        <v>498</v>
      </c>
      <c r="C10" t="s">
        <v>499</v>
      </c>
      <c r="D10" s="82">
        <f>+VLOOKUP($C10,'appoggio Flow (AUM)_Turnover'!$C:$G,2,0)</f>
        <v>0.09</v>
      </c>
      <c r="E10" s="199">
        <f>+VLOOKUP($C10,'appoggio Flow (AUM)_Turnover'!$C:$G,3,0)</f>
        <v>1</v>
      </c>
      <c r="F10" s="82">
        <f>+VLOOKUP($C10,'appoggio Flow (AUM)_Turnover'!$C:$G,4,0)</f>
        <v>0.12</v>
      </c>
      <c r="G10" s="82">
        <f>+VLOOKUP($C10,'appoggio Flow (AUM)_Turnover'!$C:$G,5,0)</f>
        <v>0.03</v>
      </c>
      <c r="H10" s="1" t="s">
        <v>23</v>
      </c>
      <c r="I10" t="s">
        <v>500</v>
      </c>
      <c r="J10" t="s">
        <v>474</v>
      </c>
      <c r="K10">
        <f>+VLOOKUP($C10,'appoggio Flow (AUM)_Turnover'!$C:$M,9,0)</f>
        <v>0</v>
      </c>
      <c r="L10" t="s">
        <v>500</v>
      </c>
      <c r="M10" s="208" t="str">
        <f>+VLOOKUP($C10,'appoggio Flow (AUM)_Turnover'!$C:$M,11,0)</f>
        <v>Stock</v>
      </c>
      <c r="N10" t="s">
        <v>23</v>
      </c>
      <c r="O10" s="5" t="str">
        <f t="shared" si="0"/>
        <v>N</v>
      </c>
      <c r="P10" t="str">
        <f>+VLOOKUP($C10,'appoggio Flow (AUM)_Turnover'!$C:$P,11,0)</f>
        <v>Stock</v>
      </c>
      <c r="Q10" s="200" t="s">
        <v>475</v>
      </c>
      <c r="R10" s="200" t="str">
        <f t="shared" si="6"/>
        <v/>
      </c>
      <c r="T10" t="s">
        <v>475</v>
      </c>
      <c r="Y10" s="200" t="s">
        <v>475</v>
      </c>
      <c r="Z10" s="5" t="s">
        <v>475</v>
      </c>
      <c r="AA10" s="200" t="str">
        <f t="shared" si="1"/>
        <v/>
      </c>
      <c r="AB10" s="200" t="str">
        <f t="shared" si="2"/>
        <v/>
      </c>
      <c r="AE10" s="77">
        <f t="shared" si="3"/>
        <v>0</v>
      </c>
      <c r="AF10" s="77">
        <f t="shared" si="4"/>
        <v>0</v>
      </c>
      <c r="AG10" s="77">
        <f t="array" ref="AG10">IFERROR($D10*U,0)</f>
        <v>0</v>
      </c>
      <c r="AH10" s="77">
        <f t="shared" si="5"/>
        <v>0</v>
      </c>
      <c r="AI10" s="77">
        <f t="shared" si="5"/>
        <v>0</v>
      </c>
      <c r="AJ10" s="203"/>
      <c r="AK10" s="203"/>
      <c r="AL10" s="203"/>
      <c r="AM10" s="203"/>
      <c r="AN10" t="s">
        <v>25</v>
      </c>
      <c r="AO10" t="s">
        <v>501</v>
      </c>
      <c r="AP10" t="s">
        <v>475</v>
      </c>
    </row>
    <row r="11" spans="1:43" x14ac:dyDescent="0.25">
      <c r="A11" s="198">
        <v>45291</v>
      </c>
      <c r="B11" t="s">
        <v>502</v>
      </c>
      <c r="C11" t="s">
        <v>503</v>
      </c>
      <c r="D11" s="82">
        <f>+VLOOKUP($C11,'appoggio Flow (AUM)_Turnover'!$C:$G,2,0)</f>
        <v>2871555.0300000003</v>
      </c>
      <c r="E11" s="199">
        <f>+VLOOKUP($C11,'appoggio Flow (AUM)_Turnover'!$C:$G,3,0)</f>
        <v>0</v>
      </c>
      <c r="F11" s="82">
        <f>+VLOOKUP($C11,'appoggio Flow (AUM)_Turnover'!$C:$G,4,0)</f>
        <v>2871555.0300000003</v>
      </c>
      <c r="G11" s="82">
        <f>+VLOOKUP($C11,'appoggio Flow (AUM)_Turnover'!$C:$G,5,0)</f>
        <v>0</v>
      </c>
      <c r="H11" s="1" t="s">
        <v>24</v>
      </c>
      <c r="I11" t="s">
        <v>482</v>
      </c>
      <c r="J11" t="s">
        <v>504</v>
      </c>
      <c r="K11">
        <f>+VLOOKUP($C11,'appoggio Flow (AUM)_Turnover'!$C:$M,9,0)</f>
        <v>1</v>
      </c>
      <c r="L11" t="s">
        <v>505</v>
      </c>
      <c r="M11" t="str">
        <f>+VLOOKUP($C11,'appoggio Flow (AUM)_Turnover'!$C:$M,11,0)</f>
        <v>Bond</v>
      </c>
      <c r="N11" t="s">
        <v>24</v>
      </c>
      <c r="O11" s="5" t="str">
        <f t="shared" si="0"/>
        <v>N</v>
      </c>
      <c r="P11" t="str">
        <f>+VLOOKUP($C11,'appoggio Flow (AUM)_Turnover'!$C:$P,11,0)</f>
        <v>Bond</v>
      </c>
      <c r="Q11" s="200">
        <v>0</v>
      </c>
      <c r="R11" s="200">
        <f t="shared" si="6"/>
        <v>0</v>
      </c>
      <c r="T11">
        <v>0</v>
      </c>
      <c r="Y11" s="200">
        <v>0</v>
      </c>
      <c r="Z11" s="5">
        <v>0</v>
      </c>
      <c r="AA11" s="200">
        <f t="shared" si="1"/>
        <v>0</v>
      </c>
      <c r="AB11" s="200">
        <f t="shared" si="2"/>
        <v>0</v>
      </c>
      <c r="AE11" s="77">
        <f t="shared" si="3"/>
        <v>0</v>
      </c>
      <c r="AF11" s="77">
        <f t="shared" si="4"/>
        <v>0</v>
      </c>
      <c r="AG11" s="77">
        <f t="array" ref="AG11">IFERROR($D11*U,0)</f>
        <v>0</v>
      </c>
      <c r="AH11" s="77">
        <f t="shared" si="5"/>
        <v>0</v>
      </c>
      <c r="AI11" s="77">
        <f t="shared" si="5"/>
        <v>0</v>
      </c>
      <c r="AJ11" s="203"/>
      <c r="AK11" s="203"/>
      <c r="AL11" s="203"/>
      <c r="AM11" s="203"/>
      <c r="AN11" t="s">
        <v>475</v>
      </c>
      <c r="AO11" t="s">
        <v>475</v>
      </c>
      <c r="AP11" t="s">
        <v>475</v>
      </c>
    </row>
    <row r="12" spans="1:43" x14ac:dyDescent="0.25">
      <c r="A12" s="198">
        <v>45291</v>
      </c>
      <c r="B12" t="s">
        <v>507</v>
      </c>
      <c r="C12" t="s">
        <v>508</v>
      </c>
      <c r="D12" s="82">
        <f>+VLOOKUP($C12,'appoggio Flow (AUM)_Turnover'!$C:$G,2,0)</f>
        <v>5466084.5499999998</v>
      </c>
      <c r="E12" s="199">
        <f>+VLOOKUP($C12,'appoggio Flow (AUM)_Turnover'!$C:$G,3,0)</f>
        <v>0</v>
      </c>
      <c r="F12" s="82">
        <f>+VLOOKUP($C12,'appoggio Flow (AUM)_Turnover'!$C:$G,4,0)</f>
        <v>5466084.5499999998</v>
      </c>
      <c r="G12" s="82">
        <f>+VLOOKUP($C12,'appoggio Flow (AUM)_Turnover'!$C:$G,5,0)</f>
        <v>0</v>
      </c>
      <c r="H12" s="1" t="s">
        <v>23</v>
      </c>
      <c r="I12" t="s">
        <v>500</v>
      </c>
      <c r="J12" t="s">
        <v>504</v>
      </c>
      <c r="K12">
        <f>+VLOOKUP($C12,'appoggio Flow (AUM)_Turnover'!$C:$M,9,0)</f>
        <v>1</v>
      </c>
      <c r="L12" t="s">
        <v>500</v>
      </c>
      <c r="M12" s="208">
        <f>+VLOOKUP($C12,'appoggio Flow (AUM)_Turnover'!$C:$M,11,0)</f>
        <v>0</v>
      </c>
      <c r="N12" t="s">
        <v>24</v>
      </c>
      <c r="O12" s="5" t="str">
        <f t="shared" si="0"/>
        <v>N</v>
      </c>
      <c r="P12">
        <f>+VLOOKUP($C12,'appoggio Flow (AUM)_Turnover'!$C:$P,11,0)</f>
        <v>0</v>
      </c>
      <c r="Q12" s="200" t="s">
        <v>475</v>
      </c>
      <c r="R12" s="200" t="str">
        <f t="shared" si="6"/>
        <v/>
      </c>
      <c r="T12" t="s">
        <v>475</v>
      </c>
      <c r="Y12" s="200" t="s">
        <v>475</v>
      </c>
      <c r="Z12" s="5" t="s">
        <v>475</v>
      </c>
      <c r="AA12" s="200" t="str">
        <f t="shared" si="1"/>
        <v/>
      </c>
      <c r="AB12" s="200" t="str">
        <f t="shared" si="2"/>
        <v/>
      </c>
      <c r="AE12" s="77">
        <f t="shared" si="3"/>
        <v>0</v>
      </c>
      <c r="AF12" s="77">
        <f t="shared" si="4"/>
        <v>0</v>
      </c>
      <c r="AG12" s="77">
        <f t="array" ref="AG12">IFERROR($D12*U,0)</f>
        <v>0</v>
      </c>
      <c r="AH12" s="77">
        <f t="shared" si="5"/>
        <v>0</v>
      </c>
      <c r="AI12" s="77">
        <f t="shared" si="5"/>
        <v>0</v>
      </c>
      <c r="AJ12" s="203"/>
      <c r="AK12" s="203"/>
      <c r="AL12" s="203"/>
      <c r="AM12" s="203"/>
      <c r="AN12" t="s">
        <v>475</v>
      </c>
      <c r="AO12" t="s">
        <v>475</v>
      </c>
      <c r="AP12" t="s">
        <v>475</v>
      </c>
    </row>
    <row r="13" spans="1:43" x14ac:dyDescent="0.25">
      <c r="A13" s="198">
        <v>45291</v>
      </c>
      <c r="B13" t="s">
        <v>509</v>
      </c>
      <c r="C13" t="s">
        <v>510</v>
      </c>
      <c r="D13" s="82">
        <f>+VLOOKUP($C13,'appoggio Flow (AUM)_Turnover'!$C:$G,2,0)</f>
        <v>0.15999999999999659</v>
      </c>
      <c r="E13" s="199">
        <f>+VLOOKUP($C13,'appoggio Flow (AUM)_Turnover'!$C:$G,3,0)</f>
        <v>1</v>
      </c>
      <c r="F13" s="82">
        <f>+VLOOKUP($C13,'appoggio Flow (AUM)_Turnover'!$C:$G,4,0)</f>
        <v>225.93</v>
      </c>
      <c r="G13" s="82">
        <f>+VLOOKUP($C13,'appoggio Flow (AUM)_Turnover'!$C:$G,5,0)</f>
        <v>225.77</v>
      </c>
      <c r="H13" s="1" t="s">
        <v>24</v>
      </c>
      <c r="I13" t="s">
        <v>473</v>
      </c>
      <c r="J13" t="s">
        <v>474</v>
      </c>
      <c r="K13">
        <f>+VLOOKUP($C13,'appoggio Flow (AUM)_Turnover'!$C:$M,9,0)</f>
        <v>0</v>
      </c>
      <c r="L13" t="s">
        <v>473</v>
      </c>
      <c r="M13" t="str">
        <f>+VLOOKUP($C13,'appoggio Flow (AUM)_Turnover'!$C:$M,11,0)</f>
        <v>Fondo</v>
      </c>
      <c r="N13" t="s">
        <v>23</v>
      </c>
      <c r="O13" s="5" t="str">
        <f t="shared" si="0"/>
        <v>N</v>
      </c>
      <c r="P13" t="str">
        <f>+VLOOKUP($C13,'appoggio Flow (AUM)_Turnover'!$C:$P,11,0)</f>
        <v>Fondo</v>
      </c>
      <c r="Q13" s="200" t="s">
        <v>475</v>
      </c>
      <c r="R13" s="200" t="str">
        <f t="shared" si="6"/>
        <v/>
      </c>
      <c r="T13" t="s">
        <v>475</v>
      </c>
      <c r="Y13" s="200" t="s">
        <v>475</v>
      </c>
      <c r="Z13" s="5" t="s">
        <v>475</v>
      </c>
      <c r="AA13" s="200" t="str">
        <f t="shared" si="1"/>
        <v/>
      </c>
      <c r="AB13" s="200" t="str">
        <f t="shared" si="2"/>
        <v/>
      </c>
      <c r="AE13" s="77">
        <f t="shared" si="3"/>
        <v>0</v>
      </c>
      <c r="AF13" s="77">
        <f t="shared" si="4"/>
        <v>0</v>
      </c>
      <c r="AG13" s="77">
        <f t="array" ref="AG13">IFERROR($D13*U,0)</f>
        <v>0</v>
      </c>
      <c r="AH13" s="77">
        <f t="shared" si="5"/>
        <v>0</v>
      </c>
      <c r="AI13" s="77">
        <f t="shared" si="5"/>
        <v>0</v>
      </c>
      <c r="AJ13" s="203"/>
      <c r="AK13" s="203"/>
      <c r="AL13" s="203"/>
      <c r="AM13" s="203"/>
      <c r="AN13" t="s">
        <v>475</v>
      </c>
      <c r="AO13" t="s">
        <v>475</v>
      </c>
      <c r="AP13" t="s">
        <v>475</v>
      </c>
    </row>
    <row r="14" spans="1:43" x14ac:dyDescent="0.25">
      <c r="A14" s="198">
        <v>45291</v>
      </c>
      <c r="B14" t="s">
        <v>511</v>
      </c>
      <c r="C14" t="s">
        <v>512</v>
      </c>
      <c r="D14" s="82">
        <f>+VLOOKUP($C14,'appoggio Flow (AUM)_Turnover'!$C:$G,2,0)</f>
        <v>2590.2900000000004</v>
      </c>
      <c r="E14" s="199">
        <f>+VLOOKUP($C14,'appoggio Flow (AUM)_Turnover'!$C:$G,3,0)</f>
        <v>1</v>
      </c>
      <c r="F14" s="82">
        <f>+VLOOKUP($C14,'appoggio Flow (AUM)_Turnover'!$C:$G,4,0)</f>
        <v>3150.1800000000003</v>
      </c>
      <c r="G14" s="82">
        <f>+VLOOKUP($C14,'appoggio Flow (AUM)_Turnover'!$C:$G,5,0)</f>
        <v>559.89</v>
      </c>
      <c r="H14" s="1" t="s">
        <v>24</v>
      </c>
      <c r="I14" t="s">
        <v>473</v>
      </c>
      <c r="J14" t="s">
        <v>474</v>
      </c>
      <c r="K14">
        <f>+VLOOKUP($C14,'appoggio Flow (AUM)_Turnover'!$C:$M,9,0)</f>
        <v>0</v>
      </c>
      <c r="L14" t="s">
        <v>473</v>
      </c>
      <c r="M14" t="str">
        <f>+VLOOKUP($C14,'appoggio Flow (AUM)_Turnover'!$C:$M,11,0)</f>
        <v>Fondo</v>
      </c>
      <c r="N14" t="s">
        <v>23</v>
      </c>
      <c r="O14" s="5" t="str">
        <f t="shared" si="0"/>
        <v>N</v>
      </c>
      <c r="P14" s="208" t="str">
        <f>+VLOOKUP($C14,'appoggio Flow (AUM)_Turnover'!$C:$P,11,0)</f>
        <v>Fondo</v>
      </c>
      <c r="Q14" s="200" t="s">
        <v>475</v>
      </c>
      <c r="R14" s="200" t="str">
        <f t="shared" si="6"/>
        <v/>
      </c>
      <c r="T14" t="s">
        <v>475</v>
      </c>
      <c r="Y14" s="200" t="s">
        <v>475</v>
      </c>
      <c r="Z14" s="5" t="s">
        <v>475</v>
      </c>
      <c r="AA14" s="200" t="str">
        <f t="shared" si="1"/>
        <v/>
      </c>
      <c r="AB14" s="200" t="str">
        <f t="shared" si="2"/>
        <v/>
      </c>
      <c r="AE14" s="77">
        <f t="shared" si="3"/>
        <v>0</v>
      </c>
      <c r="AF14" s="77">
        <f t="shared" si="4"/>
        <v>0</v>
      </c>
      <c r="AG14" s="77">
        <f t="array" ref="AG14">IFERROR($D14*U,0)</f>
        <v>0</v>
      </c>
      <c r="AH14" s="77">
        <f t="shared" si="5"/>
        <v>0</v>
      </c>
      <c r="AI14" s="77">
        <f t="shared" si="5"/>
        <v>0</v>
      </c>
      <c r="AJ14" s="203"/>
      <c r="AK14" s="203"/>
      <c r="AL14" s="203"/>
      <c r="AM14" s="203"/>
      <c r="AN14" t="s">
        <v>475</v>
      </c>
      <c r="AO14" t="s">
        <v>475</v>
      </c>
      <c r="AP14" t="s">
        <v>475</v>
      </c>
    </row>
    <row r="15" spans="1:43" x14ac:dyDescent="0.25">
      <c r="A15" s="198">
        <v>45291</v>
      </c>
      <c r="B15" t="s">
        <v>513</v>
      </c>
      <c r="C15" t="s">
        <v>514</v>
      </c>
      <c r="D15" s="82">
        <f>+VLOOKUP($C15,'appoggio Flow (AUM)_Turnover'!$C:$G,2,0)</f>
        <v>0</v>
      </c>
      <c r="E15" s="199">
        <f>+VLOOKUP($C15,'appoggio Flow (AUM)_Turnover'!$C:$G,3,0)</f>
        <v>1</v>
      </c>
      <c r="F15" s="82">
        <f>+VLOOKUP($C15,'appoggio Flow (AUM)_Turnover'!$C:$G,4,0)</f>
        <v>146698.06</v>
      </c>
      <c r="G15" s="82">
        <f>+VLOOKUP($C15,'appoggio Flow (AUM)_Turnover'!$C:$G,5,0)</f>
        <v>147201.89000000001</v>
      </c>
      <c r="H15" s="1" t="s">
        <v>24</v>
      </c>
      <c r="I15" t="s">
        <v>473</v>
      </c>
      <c r="J15" t="s">
        <v>474</v>
      </c>
      <c r="K15">
        <f>+VLOOKUP($C15,'appoggio Flow (AUM)_Turnover'!$C:$M,9,0)</f>
        <v>0</v>
      </c>
      <c r="L15" t="s">
        <v>473</v>
      </c>
      <c r="M15" t="str">
        <f>+VLOOKUP($C15,'appoggio Flow (AUM)_Turnover'!$C:$M,11,0)</f>
        <v>Fondo</v>
      </c>
      <c r="N15" t="s">
        <v>23</v>
      </c>
      <c r="O15" s="5" t="str">
        <f t="shared" si="0"/>
        <v>N</v>
      </c>
      <c r="P15" t="str">
        <f>+VLOOKUP($C15,'appoggio Flow (AUM)_Turnover'!$C:$P,11,0)</f>
        <v>Fondo</v>
      </c>
      <c r="Q15" s="200" t="s">
        <v>475</v>
      </c>
      <c r="R15" s="200" t="str">
        <f t="shared" si="6"/>
        <v/>
      </c>
      <c r="T15" t="s">
        <v>475</v>
      </c>
      <c r="Y15" s="200" t="s">
        <v>475</v>
      </c>
      <c r="Z15" s="5" t="s">
        <v>475</v>
      </c>
      <c r="AA15" s="200" t="str">
        <f t="shared" si="1"/>
        <v/>
      </c>
      <c r="AB15" s="200" t="str">
        <f t="shared" si="2"/>
        <v/>
      </c>
      <c r="AE15" s="77">
        <f t="shared" si="3"/>
        <v>0</v>
      </c>
      <c r="AF15" s="77">
        <f t="shared" si="4"/>
        <v>0</v>
      </c>
      <c r="AG15" s="77">
        <f t="array" ref="AG15">IFERROR($D15*U,0)</f>
        <v>0</v>
      </c>
      <c r="AH15" s="77">
        <f t="shared" si="5"/>
        <v>0</v>
      </c>
      <c r="AI15" s="77">
        <f t="shared" si="5"/>
        <v>0</v>
      </c>
      <c r="AJ15" s="203"/>
      <c r="AK15" s="203"/>
      <c r="AL15" s="203"/>
      <c r="AM15" s="203"/>
      <c r="AN15" t="s">
        <v>475</v>
      </c>
      <c r="AO15" t="s">
        <v>475</v>
      </c>
      <c r="AP15" t="s">
        <v>475</v>
      </c>
    </row>
    <row r="16" spans="1:43" x14ac:dyDescent="0.25">
      <c r="A16" s="198">
        <v>45291</v>
      </c>
      <c r="B16" t="s">
        <v>515</v>
      </c>
      <c r="C16" t="s">
        <v>516</v>
      </c>
      <c r="D16" s="82">
        <f>+VLOOKUP($C16,'appoggio Flow (AUM)_Turnover'!$C:$G,2,0)</f>
        <v>6909.0399999999208</v>
      </c>
      <c r="E16" s="199">
        <f>+VLOOKUP($C16,'appoggio Flow (AUM)_Turnover'!$C:$G,3,0)</f>
        <v>1</v>
      </c>
      <c r="F16" s="82">
        <f>+VLOOKUP($C16,'appoggio Flow (AUM)_Turnover'!$C:$G,4,0)</f>
        <v>597288.81999999995</v>
      </c>
      <c r="G16" s="82">
        <f>+VLOOKUP($C16,'appoggio Flow (AUM)_Turnover'!$C:$G,5,0)</f>
        <v>590379.78</v>
      </c>
      <c r="H16" s="1" t="s">
        <v>24</v>
      </c>
      <c r="I16" t="s">
        <v>482</v>
      </c>
      <c r="J16" t="s">
        <v>474</v>
      </c>
      <c r="K16">
        <f>+VLOOKUP($C16,'appoggio Flow (AUM)_Turnover'!$C:$M,9,0)</f>
        <v>0</v>
      </c>
      <c r="L16" t="s">
        <v>517</v>
      </c>
      <c r="M16" t="str">
        <f>+VLOOKUP($C16,'appoggio Flow (AUM)_Turnover'!$C:$M,11,0)</f>
        <v>Bond</v>
      </c>
      <c r="N16" t="s">
        <v>23</v>
      </c>
      <c r="O16" s="5" t="str">
        <f t="shared" si="0"/>
        <v>N</v>
      </c>
      <c r="P16" t="str">
        <f>+VLOOKUP($C16,'appoggio Flow (AUM)_Turnover'!$C:$P,11,0)</f>
        <v>Bond</v>
      </c>
      <c r="Q16" s="200">
        <v>0</v>
      </c>
      <c r="R16" s="200">
        <f t="shared" si="6"/>
        <v>0</v>
      </c>
      <c r="T16">
        <v>0</v>
      </c>
      <c r="Y16" s="200">
        <v>0</v>
      </c>
      <c r="Z16" s="5">
        <v>0</v>
      </c>
      <c r="AA16" s="200">
        <f t="shared" si="1"/>
        <v>0</v>
      </c>
      <c r="AB16" s="200">
        <f t="shared" si="2"/>
        <v>0</v>
      </c>
      <c r="AE16" s="77">
        <f t="shared" si="3"/>
        <v>0</v>
      </c>
      <c r="AF16" s="77">
        <f t="shared" si="4"/>
        <v>0</v>
      </c>
      <c r="AG16" s="77">
        <f t="array" ref="AG16">IFERROR($D16*U,0)</f>
        <v>0</v>
      </c>
      <c r="AH16" s="77">
        <f t="shared" si="5"/>
        <v>0</v>
      </c>
      <c r="AI16" s="77">
        <f t="shared" si="5"/>
        <v>0</v>
      </c>
      <c r="AJ16" s="203"/>
      <c r="AK16" s="203"/>
      <c r="AL16" s="203"/>
      <c r="AM16" s="203"/>
      <c r="AN16" t="s">
        <v>475</v>
      </c>
      <c r="AO16" t="s">
        <v>475</v>
      </c>
      <c r="AP16" t="s">
        <v>475</v>
      </c>
    </row>
    <row r="17" spans="1:43" x14ac:dyDescent="0.25">
      <c r="A17" s="198">
        <v>45291</v>
      </c>
      <c r="B17" t="s">
        <v>518</v>
      </c>
      <c r="C17" t="s">
        <v>519</v>
      </c>
      <c r="D17" s="82">
        <f>+VLOOKUP($C17,'appoggio Flow (AUM)_Turnover'!$C:$G,2,0)</f>
        <v>2628042.37</v>
      </c>
      <c r="E17" s="199">
        <f>+VLOOKUP($C17,'appoggio Flow (AUM)_Turnover'!$C:$G,3,0)</f>
        <v>1</v>
      </c>
      <c r="F17" s="82">
        <f>+VLOOKUP($C17,'appoggio Flow (AUM)_Turnover'!$C:$G,4,0)</f>
        <v>2667913.69</v>
      </c>
      <c r="G17" s="82">
        <f>+VLOOKUP($C17,'appoggio Flow (AUM)_Turnover'!$C:$G,5,0)</f>
        <v>39871.32</v>
      </c>
      <c r="H17" s="1" t="s">
        <v>24</v>
      </c>
      <c r="I17" t="s">
        <v>482</v>
      </c>
      <c r="J17" t="s">
        <v>474</v>
      </c>
      <c r="K17">
        <f>+VLOOKUP($C17,'appoggio Flow (AUM)_Turnover'!$C:$M,9,0)</f>
        <v>0</v>
      </c>
      <c r="L17" t="s">
        <v>483</v>
      </c>
      <c r="M17" t="str">
        <f>+VLOOKUP($C17,'appoggio Flow (AUM)_Turnover'!$C:$M,11,0)</f>
        <v>Stock</v>
      </c>
      <c r="N17" t="s">
        <v>23</v>
      </c>
      <c r="O17" s="5" t="str">
        <f t="shared" si="0"/>
        <v>N</v>
      </c>
      <c r="P17" t="str">
        <f>+VLOOKUP($C17,'appoggio Flow (AUM)_Turnover'!$C:$P,11,0)</f>
        <v>Stock</v>
      </c>
      <c r="Q17" s="200">
        <v>0</v>
      </c>
      <c r="R17" s="200">
        <f t="shared" si="6"/>
        <v>0</v>
      </c>
      <c r="T17">
        <v>0</v>
      </c>
      <c r="Y17" s="200">
        <v>0</v>
      </c>
      <c r="Z17" s="5">
        <v>0</v>
      </c>
      <c r="AA17" s="200">
        <f t="shared" si="1"/>
        <v>0</v>
      </c>
      <c r="AB17" s="200">
        <f t="shared" si="2"/>
        <v>0</v>
      </c>
      <c r="AE17" s="77">
        <f t="shared" si="3"/>
        <v>0</v>
      </c>
      <c r="AF17" s="77">
        <f t="shared" si="4"/>
        <v>0</v>
      </c>
      <c r="AG17" s="77">
        <f t="array" ref="AG17">IFERROR($D17*U,0)</f>
        <v>0</v>
      </c>
      <c r="AH17" s="77">
        <f t="shared" si="5"/>
        <v>0</v>
      </c>
      <c r="AI17" s="77">
        <f t="shared" si="5"/>
        <v>0</v>
      </c>
      <c r="AJ17" s="203"/>
      <c r="AK17" s="203"/>
      <c r="AL17" s="203"/>
      <c r="AM17" s="203"/>
      <c r="AN17" t="s">
        <v>25</v>
      </c>
      <c r="AO17" t="s">
        <v>520</v>
      </c>
      <c r="AP17" t="s">
        <v>475</v>
      </c>
    </row>
    <row r="18" spans="1:43" x14ac:dyDescent="0.25">
      <c r="A18" s="198">
        <v>45291</v>
      </c>
      <c r="B18" t="s">
        <v>521</v>
      </c>
      <c r="C18" t="s">
        <v>522</v>
      </c>
      <c r="D18" s="82">
        <f>+VLOOKUP($C18,'appoggio Flow (AUM)_Turnover'!$C:$G,2,0)</f>
        <v>0</v>
      </c>
      <c r="E18" s="199">
        <f>+VLOOKUP($C18,'appoggio Flow (AUM)_Turnover'!$C:$G,3,0)</f>
        <v>1</v>
      </c>
      <c r="F18" s="82">
        <f>+VLOOKUP($C18,'appoggio Flow (AUM)_Turnover'!$C:$G,4,0)</f>
        <v>149020.44999999998</v>
      </c>
      <c r="G18" s="82">
        <f>+VLOOKUP($C18,'appoggio Flow (AUM)_Turnover'!$C:$G,5,0)</f>
        <v>342914.52</v>
      </c>
      <c r="H18" s="1" t="s">
        <v>24</v>
      </c>
      <c r="I18" t="s">
        <v>473</v>
      </c>
      <c r="J18" t="s">
        <v>474</v>
      </c>
      <c r="K18">
        <f>+VLOOKUP($C18,'appoggio Flow (AUM)_Turnover'!$C:$M,9,0)</f>
        <v>0</v>
      </c>
      <c r="L18" t="s">
        <v>473</v>
      </c>
      <c r="M18" t="str">
        <f>+VLOOKUP($C18,'appoggio Flow (AUM)_Turnover'!$C:$M,11,0)</f>
        <v>Fondo</v>
      </c>
      <c r="N18" t="s">
        <v>23</v>
      </c>
      <c r="O18" s="5" t="str">
        <f t="shared" si="0"/>
        <v>N</v>
      </c>
      <c r="P18" t="str">
        <f>+VLOOKUP($C18,'appoggio Flow (AUM)_Turnover'!$C:$P,11,0)</f>
        <v>Fondo</v>
      </c>
      <c r="Q18" s="200" t="s">
        <v>475</v>
      </c>
      <c r="R18" s="200" t="str">
        <f t="shared" si="6"/>
        <v/>
      </c>
      <c r="T18" t="s">
        <v>475</v>
      </c>
      <c r="Y18" s="200" t="s">
        <v>475</v>
      </c>
      <c r="Z18" s="5" t="s">
        <v>475</v>
      </c>
      <c r="AA18" s="200" t="str">
        <f t="shared" si="1"/>
        <v/>
      </c>
      <c r="AB18" s="200" t="str">
        <f t="shared" si="2"/>
        <v/>
      </c>
      <c r="AE18" s="77">
        <f t="shared" si="3"/>
        <v>0</v>
      </c>
      <c r="AF18" s="77">
        <f t="shared" si="4"/>
        <v>0</v>
      </c>
      <c r="AG18" s="77">
        <f t="array" ref="AG18">IFERROR($D18*U,0)</f>
        <v>0</v>
      </c>
      <c r="AH18" s="77">
        <f t="shared" si="5"/>
        <v>0</v>
      </c>
      <c r="AI18" s="77">
        <f t="shared" si="5"/>
        <v>0</v>
      </c>
      <c r="AJ18" s="203"/>
      <c r="AK18" s="203"/>
      <c r="AL18" s="203"/>
      <c r="AM18" s="203"/>
      <c r="AN18" t="s">
        <v>475</v>
      </c>
      <c r="AO18" t="s">
        <v>475</v>
      </c>
      <c r="AP18" t="s">
        <v>475</v>
      </c>
    </row>
    <row r="19" spans="1:43" x14ac:dyDescent="0.25">
      <c r="A19" s="198">
        <v>45291</v>
      </c>
      <c r="B19" t="s">
        <v>523</v>
      </c>
      <c r="C19" t="s">
        <v>524</v>
      </c>
      <c r="D19" s="82">
        <f>+VLOOKUP($C19,'appoggio Flow (AUM)_Turnover'!$C:$G,2,0)</f>
        <v>32736049.500000004</v>
      </c>
      <c r="E19" s="199">
        <f>+VLOOKUP($C19,'appoggio Flow (AUM)_Turnover'!$C:$G,3,0)</f>
        <v>1</v>
      </c>
      <c r="F19" s="82">
        <f>+VLOOKUP($C19,'appoggio Flow (AUM)_Turnover'!$C:$G,4,0)</f>
        <v>32936974.550000004</v>
      </c>
      <c r="G19" s="82">
        <f>+VLOOKUP($C19,'appoggio Flow (AUM)_Turnover'!$C:$G,5,0)</f>
        <v>200925.05</v>
      </c>
      <c r="H19" s="1" t="s">
        <v>24</v>
      </c>
      <c r="I19" t="s">
        <v>473</v>
      </c>
      <c r="J19" t="s">
        <v>474</v>
      </c>
      <c r="K19">
        <f>+VLOOKUP($C19,'appoggio Flow (AUM)_Turnover'!$C:$M,9,0)</f>
        <v>0</v>
      </c>
      <c r="L19" t="s">
        <v>473</v>
      </c>
      <c r="M19" t="str">
        <f>+VLOOKUP($C19,'appoggio Flow (AUM)_Turnover'!$C:$M,11,0)</f>
        <v>Fondo</v>
      </c>
      <c r="N19" t="s">
        <v>23</v>
      </c>
      <c r="O19" s="5" t="str">
        <f t="shared" si="0"/>
        <v>N</v>
      </c>
      <c r="P19" t="str">
        <f>+VLOOKUP($C19,'appoggio Flow (AUM)_Turnover'!$C:$P,11,0)</f>
        <v>Fondo</v>
      </c>
      <c r="Q19" s="200" t="s">
        <v>475</v>
      </c>
      <c r="R19" s="200" t="str">
        <f t="shared" si="6"/>
        <v/>
      </c>
      <c r="T19" t="s">
        <v>475</v>
      </c>
      <c r="Y19" s="200" t="s">
        <v>475</v>
      </c>
      <c r="Z19" s="5" t="s">
        <v>475</v>
      </c>
      <c r="AA19" s="200" t="str">
        <f t="shared" si="1"/>
        <v/>
      </c>
      <c r="AB19" s="200" t="str">
        <f t="shared" si="2"/>
        <v/>
      </c>
      <c r="AE19" s="77">
        <f t="shared" si="3"/>
        <v>0</v>
      </c>
      <c r="AF19" s="77">
        <f t="shared" si="4"/>
        <v>0</v>
      </c>
      <c r="AG19" s="77">
        <f t="array" ref="AG19">IFERROR($D19*U,0)</f>
        <v>0</v>
      </c>
      <c r="AH19" s="77">
        <f t="shared" si="5"/>
        <v>0</v>
      </c>
      <c r="AI19" s="77">
        <f t="shared" si="5"/>
        <v>0</v>
      </c>
      <c r="AJ19" s="203"/>
      <c r="AK19" s="203"/>
      <c r="AL19" s="203"/>
      <c r="AM19" s="203"/>
      <c r="AN19" t="s">
        <v>475</v>
      </c>
      <c r="AO19" t="s">
        <v>475</v>
      </c>
      <c r="AP19" t="s">
        <v>475</v>
      </c>
    </row>
    <row r="20" spans="1:43" x14ac:dyDescent="0.25">
      <c r="A20" s="198">
        <v>45291</v>
      </c>
      <c r="B20" t="s">
        <v>525</v>
      </c>
      <c r="C20" t="s">
        <v>526</v>
      </c>
      <c r="D20" s="82">
        <f>+VLOOKUP($C20,'appoggio Flow (AUM)_Turnover'!$C:$G,2,0)</f>
        <v>6127735.3999999994</v>
      </c>
      <c r="E20" s="199">
        <f>+VLOOKUP($C20,'appoggio Flow (AUM)_Turnover'!$C:$G,3,0)</f>
        <v>0</v>
      </c>
      <c r="F20" s="82">
        <f>+VLOOKUP($C20,'appoggio Flow (AUM)_Turnover'!$C:$G,4,0)</f>
        <v>6127735.3999999994</v>
      </c>
      <c r="G20" s="82">
        <f>+VLOOKUP($C20,'appoggio Flow (AUM)_Turnover'!$C:$G,5,0)</f>
        <v>0</v>
      </c>
      <c r="H20" s="1" t="s">
        <v>24</v>
      </c>
      <c r="I20" t="s">
        <v>473</v>
      </c>
      <c r="J20" t="s">
        <v>474</v>
      </c>
      <c r="K20">
        <f>+VLOOKUP($C20,'appoggio Flow (AUM)_Turnover'!$C:$M,9,0)</f>
        <v>0</v>
      </c>
      <c r="L20" t="s">
        <v>473</v>
      </c>
      <c r="M20" t="str">
        <f>+VLOOKUP($C20,'appoggio Flow (AUM)_Turnover'!$C:$M,11,0)</f>
        <v>Fondo</v>
      </c>
      <c r="N20" t="s">
        <v>23</v>
      </c>
      <c r="O20" s="5" t="str">
        <f t="shared" si="0"/>
        <v>N</v>
      </c>
      <c r="P20" t="str">
        <f>+VLOOKUP($C20,'appoggio Flow (AUM)_Turnover'!$C:$P,11,0)</f>
        <v>Fondo</v>
      </c>
      <c r="Q20" s="200" t="s">
        <v>475</v>
      </c>
      <c r="R20" s="200" t="str">
        <f t="shared" si="6"/>
        <v/>
      </c>
      <c r="T20" t="s">
        <v>475</v>
      </c>
      <c r="Y20" s="200" t="s">
        <v>475</v>
      </c>
      <c r="Z20" s="5" t="s">
        <v>475</v>
      </c>
      <c r="AA20" s="200" t="str">
        <f t="shared" si="1"/>
        <v/>
      </c>
      <c r="AB20" s="200" t="str">
        <f t="shared" si="2"/>
        <v/>
      </c>
      <c r="AE20" s="77">
        <f t="shared" si="3"/>
        <v>0</v>
      </c>
      <c r="AF20" s="77">
        <f t="shared" si="4"/>
        <v>0</v>
      </c>
      <c r="AG20" s="77">
        <f t="array" ref="AG20">IFERROR($D20*U,0)</f>
        <v>0</v>
      </c>
      <c r="AH20" s="77">
        <f t="shared" si="5"/>
        <v>0</v>
      </c>
      <c r="AI20" s="77">
        <f t="shared" si="5"/>
        <v>0</v>
      </c>
      <c r="AJ20" s="203"/>
      <c r="AK20" s="203"/>
      <c r="AL20" s="203"/>
      <c r="AM20" s="203"/>
      <c r="AN20" t="s">
        <v>475</v>
      </c>
      <c r="AO20" t="s">
        <v>475</v>
      </c>
      <c r="AP20" t="s">
        <v>475</v>
      </c>
    </row>
    <row r="21" spans="1:43" x14ac:dyDescent="0.25">
      <c r="A21" s="198">
        <v>45291</v>
      </c>
      <c r="B21" t="s">
        <v>527</v>
      </c>
      <c r="C21" t="s">
        <v>528</v>
      </c>
      <c r="D21" s="82">
        <f>+VLOOKUP($C21,'appoggio Flow (AUM)_Turnover'!$C:$G,2,0)</f>
        <v>3290033.7</v>
      </c>
      <c r="E21" s="199">
        <f>+VLOOKUP($C21,'appoggio Flow (AUM)_Turnover'!$C:$G,3,0)</f>
        <v>1</v>
      </c>
      <c r="F21" s="82">
        <f>+VLOOKUP($C21,'appoggio Flow (AUM)_Turnover'!$C:$G,4,0)</f>
        <v>3300109.7</v>
      </c>
      <c r="G21" s="82">
        <f>+VLOOKUP($C21,'appoggio Flow (AUM)_Turnover'!$C:$G,5,0)</f>
        <v>10076</v>
      </c>
      <c r="H21" s="1" t="s">
        <v>24</v>
      </c>
      <c r="I21" t="s">
        <v>482</v>
      </c>
      <c r="J21" t="s">
        <v>474</v>
      </c>
      <c r="K21">
        <f>+VLOOKUP($C21,'appoggio Flow (AUM)_Turnover'!$C:$M,9,0)</f>
        <v>0</v>
      </c>
      <c r="L21" t="s">
        <v>483</v>
      </c>
      <c r="M21" t="str">
        <f>+VLOOKUP($C21,'appoggio Flow (AUM)_Turnover'!$C:$M,11,0)</f>
        <v>Stock</v>
      </c>
      <c r="N21" t="s">
        <v>23</v>
      </c>
      <c r="O21" s="5" t="str">
        <f t="shared" si="0"/>
        <v>N</v>
      </c>
      <c r="P21" t="str">
        <f>+VLOOKUP($C21,'appoggio Flow (AUM)_Turnover'!$C:$P,11,0)</f>
        <v>Stock</v>
      </c>
      <c r="Q21" s="200">
        <v>1E-3</v>
      </c>
      <c r="R21" s="200">
        <f t="shared" si="6"/>
        <v>0</v>
      </c>
      <c r="T21">
        <v>0</v>
      </c>
      <c r="Y21" s="200">
        <v>0</v>
      </c>
      <c r="Z21" s="5">
        <v>0</v>
      </c>
      <c r="AA21" s="200">
        <f t="shared" si="1"/>
        <v>0</v>
      </c>
      <c r="AB21" s="200">
        <f t="shared" si="2"/>
        <v>0</v>
      </c>
      <c r="AE21" s="77">
        <f t="shared" si="3"/>
        <v>0</v>
      </c>
      <c r="AF21" s="77">
        <f t="shared" si="4"/>
        <v>0</v>
      </c>
      <c r="AG21" s="77">
        <f t="array" ref="AG21">IFERROR($D21*U,0)</f>
        <v>0</v>
      </c>
      <c r="AH21" s="77">
        <f t="shared" si="5"/>
        <v>0</v>
      </c>
      <c r="AI21" s="77">
        <f t="shared" si="5"/>
        <v>0</v>
      </c>
      <c r="AJ21" s="203"/>
      <c r="AK21" s="203"/>
      <c r="AL21" s="203"/>
      <c r="AM21" s="203"/>
      <c r="AN21" t="s">
        <v>25</v>
      </c>
      <c r="AO21" t="s">
        <v>529</v>
      </c>
      <c r="AP21" t="s">
        <v>475</v>
      </c>
    </row>
    <row r="22" spans="1:43" x14ac:dyDescent="0.25">
      <c r="A22" s="198">
        <v>45291</v>
      </c>
      <c r="B22" t="s">
        <v>530</v>
      </c>
      <c r="C22" t="s">
        <v>531</v>
      </c>
      <c r="D22" s="82">
        <f>+VLOOKUP($C22,'appoggio Flow (AUM)_Turnover'!$C:$G,2,0)</f>
        <v>1348882.7599999998</v>
      </c>
      <c r="E22" s="199">
        <f>+VLOOKUP($C22,'appoggio Flow (AUM)_Turnover'!$C:$G,3,0)</f>
        <v>1</v>
      </c>
      <c r="F22" s="82">
        <f>+VLOOKUP($C22,'appoggio Flow (AUM)_Turnover'!$C:$G,4,0)</f>
        <v>1352107.3599999999</v>
      </c>
      <c r="G22" s="82">
        <f>+VLOOKUP($C22,'appoggio Flow (AUM)_Turnover'!$C:$G,5,0)</f>
        <v>3224.6</v>
      </c>
      <c r="H22" s="1" t="s">
        <v>24</v>
      </c>
      <c r="I22" t="s">
        <v>482</v>
      </c>
      <c r="J22" t="s">
        <v>474</v>
      </c>
      <c r="K22">
        <f>+VLOOKUP($C22,'appoggio Flow (AUM)_Turnover'!$C:$M,9,0)</f>
        <v>0</v>
      </c>
      <c r="L22" t="s">
        <v>483</v>
      </c>
      <c r="M22" t="str">
        <f>+VLOOKUP($C22,'appoggio Flow (AUM)_Turnover'!$C:$M,11,0)</f>
        <v>Stock</v>
      </c>
      <c r="N22" t="s">
        <v>23</v>
      </c>
      <c r="O22" s="5" t="str">
        <f t="shared" si="0"/>
        <v>N</v>
      </c>
      <c r="P22" t="str">
        <f>+VLOOKUP($C22,'appoggio Flow (AUM)_Turnover'!$C:$P,11,0)</f>
        <v>Stock</v>
      </c>
      <c r="Q22" s="200">
        <v>9.9399999999999988E-2</v>
      </c>
      <c r="R22" s="200">
        <f t="shared" si="6"/>
        <v>9.9399999999999988E-2</v>
      </c>
      <c r="T22">
        <v>9.1999999999999998E-3</v>
      </c>
      <c r="V22">
        <v>1</v>
      </c>
      <c r="Y22" s="200">
        <v>2.9999999999999997E-4</v>
      </c>
      <c r="Z22" s="5">
        <v>0</v>
      </c>
      <c r="AA22" s="200">
        <f t="shared" si="1"/>
        <v>2.9999999999999997E-4</v>
      </c>
      <c r="AB22" s="200">
        <f t="shared" si="2"/>
        <v>0</v>
      </c>
      <c r="AE22" s="77">
        <f t="shared" si="3"/>
        <v>134078.94634399997</v>
      </c>
      <c r="AF22" s="77">
        <f t="shared" si="4"/>
        <v>12409.721391999998</v>
      </c>
      <c r="AG22" s="77">
        <f t="array" ref="AG22">IFERROR($D22*U,0)</f>
        <v>0</v>
      </c>
      <c r="AH22" s="77">
        <f t="shared" si="5"/>
        <v>404.66482799999989</v>
      </c>
      <c r="AI22" s="77">
        <f t="shared" si="5"/>
        <v>0</v>
      </c>
      <c r="AJ22" s="203"/>
      <c r="AK22" s="203"/>
      <c r="AL22" s="203"/>
      <c r="AM22" s="203"/>
      <c r="AN22" t="s">
        <v>25</v>
      </c>
      <c r="AO22" t="s">
        <v>532</v>
      </c>
      <c r="AP22" t="s">
        <v>475</v>
      </c>
    </row>
    <row r="23" spans="1:43" x14ac:dyDescent="0.25">
      <c r="A23" s="198">
        <v>45291</v>
      </c>
      <c r="B23" t="s">
        <v>533</v>
      </c>
      <c r="C23" t="s">
        <v>534</v>
      </c>
      <c r="D23" s="82">
        <f>+VLOOKUP($C23,'appoggio Flow (AUM)_Turnover'!$C:$G,2,0)</f>
        <v>127.26999999999998</v>
      </c>
      <c r="E23" s="199">
        <f>+VLOOKUP($C23,'appoggio Flow (AUM)_Turnover'!$C:$G,3,0)</f>
        <v>1</v>
      </c>
      <c r="F23" s="82">
        <f>+VLOOKUP($C23,'appoggio Flow (AUM)_Turnover'!$C:$G,4,0)</f>
        <v>1453.16</v>
      </c>
      <c r="G23" s="82">
        <f>+VLOOKUP($C23,'appoggio Flow (AUM)_Turnover'!$C:$G,5,0)</f>
        <v>1325.89</v>
      </c>
      <c r="H23" s="1" t="s">
        <v>24</v>
      </c>
      <c r="I23" t="s">
        <v>473</v>
      </c>
      <c r="J23" t="s">
        <v>474</v>
      </c>
      <c r="K23">
        <f>+VLOOKUP($C23,'appoggio Flow (AUM)_Turnover'!$C:$M,9,0)</f>
        <v>0</v>
      </c>
      <c r="L23" t="s">
        <v>473</v>
      </c>
      <c r="M23" t="str">
        <f>+VLOOKUP($C23,'appoggio Flow (AUM)_Turnover'!$C:$M,11,0)</f>
        <v>Fondo</v>
      </c>
      <c r="N23" t="s">
        <v>23</v>
      </c>
      <c r="O23" s="5" t="str">
        <f t="shared" si="0"/>
        <v>N</v>
      </c>
      <c r="P23" t="str">
        <f>+VLOOKUP($C23,'appoggio Flow (AUM)_Turnover'!$C:$P,11,0)</f>
        <v>Fondo</v>
      </c>
      <c r="Q23" s="200" t="s">
        <v>475</v>
      </c>
      <c r="R23" s="200" t="str">
        <f t="shared" si="6"/>
        <v/>
      </c>
      <c r="T23" t="s">
        <v>475</v>
      </c>
      <c r="Y23" s="200" t="s">
        <v>475</v>
      </c>
      <c r="Z23" s="5" t="s">
        <v>475</v>
      </c>
      <c r="AA23" s="200" t="str">
        <f t="shared" si="1"/>
        <v/>
      </c>
      <c r="AB23" s="200" t="str">
        <f t="shared" si="2"/>
        <v/>
      </c>
      <c r="AE23" s="77">
        <f t="shared" si="3"/>
        <v>0</v>
      </c>
      <c r="AF23" s="77">
        <f t="shared" si="4"/>
        <v>0</v>
      </c>
      <c r="AG23" s="77">
        <f t="array" ref="AG23">IFERROR($D23*U,0)</f>
        <v>0</v>
      </c>
      <c r="AH23" s="77">
        <f t="shared" si="5"/>
        <v>0</v>
      </c>
      <c r="AI23" s="77">
        <f t="shared" si="5"/>
        <v>0</v>
      </c>
      <c r="AJ23" s="203"/>
      <c r="AK23" s="203"/>
      <c r="AL23" s="203"/>
      <c r="AM23" s="203"/>
      <c r="AN23" t="s">
        <v>25</v>
      </c>
      <c r="AO23">
        <v>0</v>
      </c>
      <c r="AP23" t="s">
        <v>475</v>
      </c>
    </row>
    <row r="24" spans="1:43" x14ac:dyDescent="0.25">
      <c r="A24" s="198">
        <v>45291</v>
      </c>
      <c r="B24" t="s">
        <v>535</v>
      </c>
      <c r="C24" t="s">
        <v>536</v>
      </c>
      <c r="D24" s="82">
        <f>+VLOOKUP($C24,'appoggio Flow (AUM)_Turnover'!$C:$G,2,0)</f>
        <v>514637.23</v>
      </c>
      <c r="E24" s="199">
        <f>+VLOOKUP($C24,'appoggio Flow (AUM)_Turnover'!$C:$G,3,0)</f>
        <v>1</v>
      </c>
      <c r="F24" s="82">
        <f>+VLOOKUP($C24,'appoggio Flow (AUM)_Turnover'!$C:$G,4,0)</f>
        <v>776460.37</v>
      </c>
      <c r="G24" s="82">
        <f>+VLOOKUP($C24,'appoggio Flow (AUM)_Turnover'!$C:$G,5,0)</f>
        <v>261823.14</v>
      </c>
      <c r="H24" s="1" t="s">
        <v>24</v>
      </c>
      <c r="I24" t="s">
        <v>482</v>
      </c>
      <c r="J24" t="s">
        <v>504</v>
      </c>
      <c r="K24">
        <f>+VLOOKUP($C24,'appoggio Flow (AUM)_Turnover'!$C:$M,9,0)</f>
        <v>1</v>
      </c>
      <c r="L24" t="s">
        <v>505</v>
      </c>
      <c r="M24" t="str">
        <f>+VLOOKUP($C24,'appoggio Flow (AUM)_Turnover'!$C:$M,11,0)</f>
        <v>Bond</v>
      </c>
      <c r="N24" t="s">
        <v>24</v>
      </c>
      <c r="O24" s="5" t="str">
        <f t="shared" si="0"/>
        <v>N</v>
      </c>
      <c r="P24" t="str">
        <f>+VLOOKUP($C24,'appoggio Flow (AUM)_Turnover'!$C:$P,11,0)</f>
        <v>Bond</v>
      </c>
      <c r="Q24" s="200">
        <v>0</v>
      </c>
      <c r="R24" s="200">
        <f t="shared" si="6"/>
        <v>0</v>
      </c>
      <c r="T24">
        <v>0</v>
      </c>
      <c r="Y24" s="200">
        <v>0</v>
      </c>
      <c r="Z24" s="5">
        <v>0</v>
      </c>
      <c r="AA24" s="200">
        <f t="shared" si="1"/>
        <v>0</v>
      </c>
      <c r="AB24" s="200">
        <f t="shared" si="2"/>
        <v>0</v>
      </c>
      <c r="AE24" s="77">
        <f t="shared" si="3"/>
        <v>0</v>
      </c>
      <c r="AF24" s="77">
        <f t="shared" si="4"/>
        <v>0</v>
      </c>
      <c r="AG24" s="77">
        <f t="array" ref="AG24">IFERROR($D24*U,0)</f>
        <v>0</v>
      </c>
      <c r="AH24" s="77">
        <f t="shared" si="5"/>
        <v>0</v>
      </c>
      <c r="AI24" s="77">
        <f t="shared" si="5"/>
        <v>0</v>
      </c>
      <c r="AJ24" s="203"/>
      <c r="AK24" s="203"/>
      <c r="AL24" s="203"/>
      <c r="AM24" s="203"/>
      <c r="AN24" t="s">
        <v>475</v>
      </c>
      <c r="AO24" t="s">
        <v>475</v>
      </c>
      <c r="AP24" t="s">
        <v>475</v>
      </c>
    </row>
    <row r="25" spans="1:43" x14ac:dyDescent="0.25">
      <c r="A25" s="198">
        <v>45291</v>
      </c>
      <c r="B25" t="s">
        <v>537</v>
      </c>
      <c r="C25" t="s">
        <v>538</v>
      </c>
      <c r="D25" s="82">
        <f>+VLOOKUP($C25,'appoggio Flow (AUM)_Turnover'!$C:$G,2,0)</f>
        <v>12731582.26</v>
      </c>
      <c r="E25" s="199">
        <f>+VLOOKUP($C25,'appoggio Flow (AUM)_Turnover'!$C:$G,3,0)</f>
        <v>1</v>
      </c>
      <c r="F25" s="82">
        <f>+VLOOKUP($C25,'appoggio Flow (AUM)_Turnover'!$C:$G,4,0)</f>
        <v>13078137.18</v>
      </c>
      <c r="G25" s="82">
        <f>+VLOOKUP($C25,'appoggio Flow (AUM)_Turnover'!$C:$G,5,0)</f>
        <v>346554.92</v>
      </c>
      <c r="H25" s="1" t="s">
        <v>24</v>
      </c>
      <c r="I25" t="s">
        <v>473</v>
      </c>
      <c r="J25" t="s">
        <v>474</v>
      </c>
      <c r="K25">
        <f>+VLOOKUP($C25,'appoggio Flow (AUM)_Turnover'!$C:$M,9,0)</f>
        <v>0</v>
      </c>
      <c r="L25" t="s">
        <v>473</v>
      </c>
      <c r="M25" t="str">
        <f>+VLOOKUP($C25,'appoggio Flow (AUM)_Turnover'!$C:$M,11,0)</f>
        <v>Fondo</v>
      </c>
      <c r="N25" t="s">
        <v>23</v>
      </c>
      <c r="O25" s="5" t="str">
        <f t="shared" si="0"/>
        <v>N</v>
      </c>
      <c r="P25" t="str">
        <f>+VLOOKUP($C25,'appoggio Flow (AUM)_Turnover'!$C:$P,11,0)</f>
        <v>Fondo</v>
      </c>
      <c r="Q25" s="200" t="s">
        <v>475</v>
      </c>
      <c r="R25" s="200" t="str">
        <f t="shared" si="6"/>
        <v/>
      </c>
      <c r="T25" t="s">
        <v>475</v>
      </c>
      <c r="Y25" s="200" t="s">
        <v>475</v>
      </c>
      <c r="Z25" s="5" t="s">
        <v>475</v>
      </c>
      <c r="AA25" s="200" t="str">
        <f t="shared" si="1"/>
        <v/>
      </c>
      <c r="AB25" s="200" t="str">
        <f t="shared" si="2"/>
        <v/>
      </c>
      <c r="AE25" s="77">
        <f t="shared" si="3"/>
        <v>0</v>
      </c>
      <c r="AF25" s="77">
        <f t="shared" si="4"/>
        <v>0</v>
      </c>
      <c r="AG25" s="77">
        <f t="array" ref="AG25">IFERROR($D25*U,0)</f>
        <v>0</v>
      </c>
      <c r="AH25" s="77">
        <f t="shared" si="5"/>
        <v>0</v>
      </c>
      <c r="AI25" s="77">
        <f t="shared" si="5"/>
        <v>0</v>
      </c>
      <c r="AJ25" s="203"/>
      <c r="AK25" s="203"/>
      <c r="AL25" s="203"/>
      <c r="AM25" s="203"/>
      <c r="AN25" t="s">
        <v>475</v>
      </c>
      <c r="AO25" t="s">
        <v>475</v>
      </c>
      <c r="AP25" t="s">
        <v>475</v>
      </c>
    </row>
    <row r="26" spans="1:43" x14ac:dyDescent="0.25">
      <c r="A26" s="198">
        <v>45291</v>
      </c>
      <c r="B26" t="s">
        <v>539</v>
      </c>
      <c r="C26" t="s">
        <v>540</v>
      </c>
      <c r="D26" s="82">
        <f>+VLOOKUP($C26,'appoggio Flow (AUM)_Turnover'!$C:$G,2,0)</f>
        <v>6765244.1699999999</v>
      </c>
      <c r="E26" s="199">
        <f>+VLOOKUP($C26,'appoggio Flow (AUM)_Turnover'!$C:$G,3,0)</f>
        <v>1</v>
      </c>
      <c r="F26" s="82">
        <f>+VLOOKUP($C26,'appoggio Flow (AUM)_Turnover'!$C:$G,4,0)</f>
        <v>6898052.8200000003</v>
      </c>
      <c r="G26" s="82">
        <f>+VLOOKUP($C26,'appoggio Flow (AUM)_Turnover'!$C:$G,5,0)</f>
        <v>132808.65</v>
      </c>
      <c r="H26" s="1" t="s">
        <v>24</v>
      </c>
      <c r="I26" t="s">
        <v>473</v>
      </c>
      <c r="J26" t="s">
        <v>474</v>
      </c>
      <c r="K26">
        <f>+VLOOKUP($C26,'appoggio Flow (AUM)_Turnover'!$C:$M,9,0)</f>
        <v>0</v>
      </c>
      <c r="L26" t="s">
        <v>473</v>
      </c>
      <c r="M26" t="str">
        <f>+VLOOKUP($C26,'appoggio Flow (AUM)_Turnover'!$C:$M,11,0)</f>
        <v>Fondo</v>
      </c>
      <c r="N26" t="s">
        <v>23</v>
      </c>
      <c r="O26" s="5" t="str">
        <f t="shared" si="0"/>
        <v>N</v>
      </c>
      <c r="P26" t="str">
        <f>+VLOOKUP($C26,'appoggio Flow (AUM)_Turnover'!$C:$P,11,0)</f>
        <v>Fondo</v>
      </c>
      <c r="Q26" s="200" t="s">
        <v>475</v>
      </c>
      <c r="R26" s="200" t="str">
        <f t="shared" si="6"/>
        <v/>
      </c>
      <c r="T26" t="s">
        <v>475</v>
      </c>
      <c r="Y26" s="200" t="s">
        <v>475</v>
      </c>
      <c r="Z26" s="5" t="s">
        <v>475</v>
      </c>
      <c r="AA26" s="200" t="str">
        <f t="shared" si="1"/>
        <v/>
      </c>
      <c r="AB26" s="200" t="str">
        <f t="shared" si="2"/>
        <v/>
      </c>
      <c r="AE26" s="77">
        <f t="shared" si="3"/>
        <v>0</v>
      </c>
      <c r="AF26" s="77">
        <f t="shared" si="4"/>
        <v>0</v>
      </c>
      <c r="AG26" s="77">
        <f t="array" ref="AG26">IFERROR($D26*U,0)</f>
        <v>0</v>
      </c>
      <c r="AH26" s="77">
        <f t="shared" si="5"/>
        <v>0</v>
      </c>
      <c r="AI26" s="77">
        <f t="shared" si="5"/>
        <v>0</v>
      </c>
      <c r="AJ26" s="203"/>
      <c r="AK26" s="203"/>
      <c r="AL26" s="203"/>
      <c r="AM26" s="203"/>
      <c r="AN26" t="s">
        <v>475</v>
      </c>
      <c r="AO26" t="s">
        <v>475</v>
      </c>
      <c r="AP26" t="s">
        <v>475</v>
      </c>
    </row>
    <row r="27" spans="1:43" x14ac:dyDescent="0.25">
      <c r="A27" s="209">
        <v>45291</v>
      </c>
      <c r="B27" s="210" t="s">
        <v>541</v>
      </c>
      <c r="C27" s="210" t="s">
        <v>542</v>
      </c>
      <c r="D27" s="82">
        <f>+VLOOKUP($C27,'appoggio Flow (AUM)_Turnover'!$C:$G,2,0)</f>
        <v>5698365.6400000006</v>
      </c>
      <c r="E27" s="199">
        <f>+VLOOKUP($C27,'appoggio Flow (AUM)_Turnover'!$C:$G,3,0)</f>
        <v>0</v>
      </c>
      <c r="F27" s="82">
        <f>+VLOOKUP($C27,'appoggio Flow (AUM)_Turnover'!$C:$G,4,0)</f>
        <v>5698365.6400000006</v>
      </c>
      <c r="G27" s="82">
        <f>+VLOOKUP($C27,'appoggio Flow (AUM)_Turnover'!$C:$G,5,0)</f>
        <v>0</v>
      </c>
      <c r="H27" s="1" t="s">
        <v>24</v>
      </c>
      <c r="I27" t="s">
        <v>482</v>
      </c>
      <c r="J27" t="s">
        <v>474</v>
      </c>
      <c r="K27">
        <f>+VLOOKUP($C27,'appoggio Flow (AUM)_Turnover'!$C:$M,9,0)</f>
        <v>0</v>
      </c>
      <c r="L27" s="211" t="s">
        <v>517</v>
      </c>
      <c r="M27" t="str">
        <f>+VLOOKUP($C27,'appoggio Flow (AUM)_Turnover'!$C:$M,11,0)</f>
        <v>Bond</v>
      </c>
      <c r="N27" t="s">
        <v>23</v>
      </c>
      <c r="O27" s="5" t="str">
        <f t="shared" si="0"/>
        <v>N</v>
      </c>
      <c r="P27" t="str">
        <f>+VLOOKUP($C27,'appoggio Flow (AUM)_Turnover'!$C:$P,11,0)</f>
        <v>Bond</v>
      </c>
      <c r="Q27" s="200">
        <v>0</v>
      </c>
      <c r="R27" s="200">
        <f t="shared" si="6"/>
        <v>0</v>
      </c>
      <c r="T27">
        <v>0</v>
      </c>
      <c r="Y27" s="200">
        <v>0</v>
      </c>
      <c r="Z27" s="5">
        <v>0</v>
      </c>
      <c r="AA27" s="200">
        <f t="shared" si="1"/>
        <v>0</v>
      </c>
      <c r="AB27" s="200">
        <f t="shared" si="2"/>
        <v>0</v>
      </c>
      <c r="AE27" s="77">
        <f t="shared" si="3"/>
        <v>0</v>
      </c>
      <c r="AF27" s="77">
        <f t="shared" si="4"/>
        <v>0</v>
      </c>
      <c r="AG27" s="77">
        <f t="array" ref="AG27">IFERROR($D27*U,0)</f>
        <v>0</v>
      </c>
      <c r="AH27" s="77">
        <f t="shared" si="5"/>
        <v>0</v>
      </c>
      <c r="AI27" s="77">
        <f t="shared" si="5"/>
        <v>0</v>
      </c>
      <c r="AJ27" s="203"/>
      <c r="AK27" s="203"/>
      <c r="AL27" s="203"/>
      <c r="AM27" s="203"/>
      <c r="AN27" t="s">
        <v>22</v>
      </c>
      <c r="AO27" t="s">
        <v>543</v>
      </c>
      <c r="AQ27" t="s">
        <v>544</v>
      </c>
    </row>
    <row r="28" spans="1:43" x14ac:dyDescent="0.25">
      <c r="A28" s="198">
        <v>45291</v>
      </c>
      <c r="B28" t="s">
        <v>545</v>
      </c>
      <c r="C28" t="s">
        <v>546</v>
      </c>
      <c r="D28" s="82">
        <f>+VLOOKUP($C28,'appoggio Flow (AUM)_Turnover'!$C:$G,2,0)</f>
        <v>218186.77000000002</v>
      </c>
      <c r="E28" s="199">
        <f>+VLOOKUP($C28,'appoggio Flow (AUM)_Turnover'!$C:$G,3,0)</f>
        <v>1</v>
      </c>
      <c r="F28" s="82">
        <f>+VLOOKUP($C28,'appoggio Flow (AUM)_Turnover'!$C:$G,4,0)</f>
        <v>252404.29</v>
      </c>
      <c r="G28" s="82">
        <f>+VLOOKUP($C28,'appoggio Flow (AUM)_Turnover'!$C:$G,5,0)</f>
        <v>34217.519999999997</v>
      </c>
      <c r="H28" s="1" t="s">
        <v>24</v>
      </c>
      <c r="I28" t="s">
        <v>473</v>
      </c>
      <c r="J28" t="s">
        <v>474</v>
      </c>
      <c r="K28">
        <f>+VLOOKUP($C28,'appoggio Flow (AUM)_Turnover'!$C:$M,9,0)</f>
        <v>0</v>
      </c>
      <c r="L28" t="s">
        <v>473</v>
      </c>
      <c r="M28" t="str">
        <f>+VLOOKUP($C28,'appoggio Flow (AUM)_Turnover'!$C:$M,11,0)</f>
        <v>Fondo</v>
      </c>
      <c r="N28" t="s">
        <v>23</v>
      </c>
      <c r="O28" s="5" t="str">
        <f t="shared" si="0"/>
        <v>N</v>
      </c>
      <c r="P28" t="str">
        <f>+VLOOKUP($C28,'appoggio Flow (AUM)_Turnover'!$C:$P,11,0)</f>
        <v>Fondo</v>
      </c>
      <c r="Q28" s="200" t="s">
        <v>475</v>
      </c>
      <c r="R28" s="200" t="str">
        <f t="shared" si="6"/>
        <v/>
      </c>
      <c r="T28" t="s">
        <v>475</v>
      </c>
      <c r="Y28" s="200" t="s">
        <v>475</v>
      </c>
      <c r="Z28" s="5" t="s">
        <v>475</v>
      </c>
      <c r="AA28" s="200" t="str">
        <f t="shared" si="1"/>
        <v/>
      </c>
      <c r="AB28" s="200" t="str">
        <f t="shared" si="2"/>
        <v/>
      </c>
      <c r="AE28" s="77">
        <f t="shared" si="3"/>
        <v>0</v>
      </c>
      <c r="AF28" s="77">
        <f t="shared" si="4"/>
        <v>0</v>
      </c>
      <c r="AG28" s="77">
        <f t="array" ref="AG28">IFERROR($D28*U,0)</f>
        <v>0</v>
      </c>
      <c r="AH28" s="77">
        <f t="shared" si="5"/>
        <v>0</v>
      </c>
      <c r="AI28" s="77">
        <f t="shared" si="5"/>
        <v>0</v>
      </c>
      <c r="AJ28" s="203"/>
      <c r="AK28" s="203"/>
      <c r="AL28" s="203"/>
      <c r="AM28" s="203"/>
      <c r="AN28" t="s">
        <v>475</v>
      </c>
      <c r="AO28" t="s">
        <v>475</v>
      </c>
      <c r="AP28" t="s">
        <v>475</v>
      </c>
    </row>
    <row r="29" spans="1:43" x14ac:dyDescent="0.25">
      <c r="A29" s="198">
        <v>45291</v>
      </c>
      <c r="B29" t="s">
        <v>2603</v>
      </c>
      <c r="C29" t="s">
        <v>2604</v>
      </c>
      <c r="D29" s="82">
        <f>+VLOOKUP($C29,'appoggio Flow (AUM)_Turnover'!$C:$G,2,0)</f>
        <v>0</v>
      </c>
      <c r="E29" s="199">
        <f>+VLOOKUP($C29,'appoggio Flow (AUM)_Turnover'!$C:$G,3,0)</f>
        <v>1</v>
      </c>
      <c r="F29" s="82">
        <f>+VLOOKUP($C29,'appoggio Flow (AUM)_Turnover'!$C:$G,4,0)</f>
        <v>51827.73</v>
      </c>
      <c r="G29" s="82">
        <f>+VLOOKUP($C29,'appoggio Flow (AUM)_Turnover'!$C:$G,5,0)</f>
        <v>52808.65</v>
      </c>
      <c r="H29" s="1" t="s">
        <v>23</v>
      </c>
      <c r="I29" t="s">
        <v>500</v>
      </c>
      <c r="J29" t="s">
        <v>474</v>
      </c>
      <c r="K29">
        <f>+VLOOKUP($C29,'appoggio Flow (AUM)_Turnover'!$C:$M,9,0)</f>
        <v>0</v>
      </c>
      <c r="L29" t="s">
        <v>500</v>
      </c>
      <c r="M29" s="208" t="str">
        <f>+VLOOKUP($C29,'appoggio Flow (AUM)_Turnover'!$C:$M,11,0)</f>
        <v>Bond</v>
      </c>
      <c r="N29" t="s">
        <v>23</v>
      </c>
      <c r="O29" s="5" t="str">
        <f t="shared" si="0"/>
        <v>N</v>
      </c>
      <c r="P29" t="str">
        <f>+VLOOKUP($C29,'appoggio Flow (AUM)_Turnover'!$C:$P,11,0)</f>
        <v>Bond</v>
      </c>
      <c r="Q29" s="200" t="s">
        <v>475</v>
      </c>
      <c r="R29" s="204">
        <v>0.88200000000000001</v>
      </c>
      <c r="T29" s="208">
        <v>0.78649999999999998</v>
      </c>
      <c r="V29" s="208">
        <v>1</v>
      </c>
      <c r="Y29" s="200" t="s">
        <v>475</v>
      </c>
      <c r="Z29" s="205">
        <v>0.32269999999999999</v>
      </c>
      <c r="AA29" s="200" t="str">
        <f t="shared" si="1"/>
        <v/>
      </c>
      <c r="AB29" s="200">
        <f t="shared" si="2"/>
        <v>0.32269999999999999</v>
      </c>
      <c r="AE29" s="77">
        <f t="shared" si="3"/>
        <v>0</v>
      </c>
      <c r="AF29" s="77">
        <f t="shared" si="4"/>
        <v>0</v>
      </c>
      <c r="AG29" s="77">
        <f t="array" ref="AG29">IFERROR($D29*U,0)</f>
        <v>0</v>
      </c>
      <c r="AH29" s="77">
        <f t="shared" si="5"/>
        <v>0</v>
      </c>
      <c r="AI29" s="77">
        <f t="shared" si="5"/>
        <v>0</v>
      </c>
      <c r="AJ29" s="203"/>
      <c r="AK29" s="203"/>
      <c r="AL29" s="203"/>
      <c r="AM29" s="203"/>
      <c r="AN29" t="s">
        <v>22</v>
      </c>
      <c r="AO29" t="s">
        <v>488</v>
      </c>
      <c r="AP29" t="s">
        <v>489</v>
      </c>
      <c r="AQ29" s="208" t="s">
        <v>490</v>
      </c>
    </row>
    <row r="30" spans="1:43" x14ac:dyDescent="0.25">
      <c r="A30" s="198">
        <v>45291</v>
      </c>
      <c r="B30" t="s">
        <v>551</v>
      </c>
      <c r="C30" s="73" t="s">
        <v>552</v>
      </c>
      <c r="D30" s="82">
        <f>+VLOOKUP($C30,'appoggio Flow (AUM)_Turnover'!$C:$G,2,0)</f>
        <v>6881918.21</v>
      </c>
      <c r="E30" s="199">
        <f>+VLOOKUP($C30,'appoggio Flow (AUM)_Turnover'!$C:$G,3,0)</f>
        <v>1</v>
      </c>
      <c r="F30" s="82">
        <f>+VLOOKUP($C30,'appoggio Flow (AUM)_Turnover'!$C:$G,4,0)</f>
        <v>7041951.79</v>
      </c>
      <c r="G30" s="82">
        <f>+VLOOKUP($C30,'appoggio Flow (AUM)_Turnover'!$C:$G,5,0)</f>
        <v>160033.57999999999</v>
      </c>
      <c r="H30" s="1" t="s">
        <v>24</v>
      </c>
      <c r="I30" t="s">
        <v>473</v>
      </c>
      <c r="J30" t="s">
        <v>474</v>
      </c>
      <c r="K30">
        <f>+VLOOKUP($C30,'appoggio Flow (AUM)_Turnover'!$C:$M,9,0)</f>
        <v>0</v>
      </c>
      <c r="L30" t="s">
        <v>473</v>
      </c>
      <c r="M30" t="str">
        <f>+VLOOKUP($C30,'appoggio Flow (AUM)_Turnover'!$C:$M,11,0)</f>
        <v>Fondo</v>
      </c>
      <c r="N30" t="s">
        <v>23</v>
      </c>
      <c r="O30" s="5" t="str">
        <f t="shared" si="0"/>
        <v>N</v>
      </c>
      <c r="P30" t="str">
        <f>+VLOOKUP($C30,'appoggio Flow (AUM)_Turnover'!$C:$P,11,0)</f>
        <v>Fondo</v>
      </c>
      <c r="Q30" s="200" t="s">
        <v>475</v>
      </c>
      <c r="R30" s="200" t="str">
        <f>IFERROR(V30*Q30,"")</f>
        <v/>
      </c>
      <c r="T30" t="s">
        <v>475</v>
      </c>
      <c r="Y30" s="200" t="s">
        <v>475</v>
      </c>
      <c r="Z30" s="5" t="s">
        <v>475</v>
      </c>
      <c r="AA30" s="200" t="str">
        <f t="shared" si="1"/>
        <v/>
      </c>
      <c r="AB30" s="200" t="str">
        <f t="shared" si="2"/>
        <v/>
      </c>
      <c r="AE30" s="77">
        <f t="shared" si="3"/>
        <v>0</v>
      </c>
      <c r="AF30" s="77">
        <f t="shared" si="4"/>
        <v>0</v>
      </c>
      <c r="AG30" s="77">
        <f t="array" ref="AG30">IFERROR($D30*U,0)</f>
        <v>0</v>
      </c>
      <c r="AH30" s="77">
        <f t="shared" si="5"/>
        <v>0</v>
      </c>
      <c r="AI30" s="77">
        <f t="shared" si="5"/>
        <v>0</v>
      </c>
      <c r="AJ30" s="203"/>
      <c r="AK30" s="203"/>
      <c r="AL30" s="203"/>
      <c r="AM30" s="203"/>
      <c r="AN30" t="s">
        <v>475</v>
      </c>
      <c r="AO30" t="s">
        <v>475</v>
      </c>
      <c r="AP30" t="s">
        <v>475</v>
      </c>
    </row>
    <row r="31" spans="1:43" x14ac:dyDescent="0.25">
      <c r="A31" s="198">
        <v>45291</v>
      </c>
      <c r="B31" t="s">
        <v>553</v>
      </c>
      <c r="C31" t="s">
        <v>554</v>
      </c>
      <c r="D31" s="82">
        <f>+VLOOKUP($C31,'appoggio Flow (AUM)_Turnover'!$C:$G,2,0)</f>
        <v>0</v>
      </c>
      <c r="E31" s="199">
        <f>+VLOOKUP($C31,'appoggio Flow (AUM)_Turnover'!$C:$G,3,0)</f>
        <v>1</v>
      </c>
      <c r="F31" s="82">
        <f>+VLOOKUP($C31,'appoggio Flow (AUM)_Turnover'!$C:$G,4,0)</f>
        <v>253612.32</v>
      </c>
      <c r="G31" s="82">
        <f>+VLOOKUP($C31,'appoggio Flow (AUM)_Turnover'!$C:$G,5,0)</f>
        <v>305425.38</v>
      </c>
      <c r="H31" s="1" t="s">
        <v>24</v>
      </c>
      <c r="I31" t="s">
        <v>473</v>
      </c>
      <c r="J31" t="s">
        <v>474</v>
      </c>
      <c r="K31">
        <f>+VLOOKUP($C31,'appoggio Flow (AUM)_Turnover'!$C:$M,9,0)</f>
        <v>0</v>
      </c>
      <c r="L31" t="s">
        <v>473</v>
      </c>
      <c r="M31" t="str">
        <f>+VLOOKUP($C31,'appoggio Flow (AUM)_Turnover'!$C:$M,11,0)</f>
        <v>Fondo</v>
      </c>
      <c r="N31" t="s">
        <v>23</v>
      </c>
      <c r="O31" s="5" t="str">
        <f t="shared" si="0"/>
        <v>N</v>
      </c>
      <c r="P31" t="str">
        <f>+VLOOKUP($C31,'appoggio Flow (AUM)_Turnover'!$C:$P,11,0)</f>
        <v>Fondo</v>
      </c>
      <c r="Q31" s="200" t="s">
        <v>475</v>
      </c>
      <c r="R31" s="200" t="str">
        <f>IFERROR(V31*Q31,"")</f>
        <v/>
      </c>
      <c r="T31" t="s">
        <v>475</v>
      </c>
      <c r="Y31" s="200" t="s">
        <v>475</v>
      </c>
      <c r="Z31" s="5" t="s">
        <v>475</v>
      </c>
      <c r="AA31" s="200" t="str">
        <f t="shared" si="1"/>
        <v/>
      </c>
      <c r="AB31" s="200" t="str">
        <f t="shared" si="2"/>
        <v/>
      </c>
      <c r="AE31" s="77">
        <f t="shared" si="3"/>
        <v>0</v>
      </c>
      <c r="AF31" s="77">
        <f t="shared" si="4"/>
        <v>0</v>
      </c>
      <c r="AG31" s="77">
        <f t="array" ref="AG31">IFERROR($D31*U,0)</f>
        <v>0</v>
      </c>
      <c r="AH31" s="77">
        <f t="shared" si="5"/>
        <v>0</v>
      </c>
      <c r="AI31" s="77">
        <f t="shared" si="5"/>
        <v>0</v>
      </c>
      <c r="AJ31" s="203"/>
      <c r="AK31" s="203"/>
      <c r="AL31" s="203"/>
      <c r="AM31" s="203"/>
      <c r="AN31" t="s">
        <v>475</v>
      </c>
      <c r="AO31" t="s">
        <v>475</v>
      </c>
      <c r="AP31" t="s">
        <v>475</v>
      </c>
    </row>
    <row r="32" spans="1:43" x14ac:dyDescent="0.25">
      <c r="A32" s="198">
        <v>45291</v>
      </c>
      <c r="B32" t="s">
        <v>555</v>
      </c>
      <c r="C32" t="s">
        <v>556</v>
      </c>
      <c r="D32" s="82">
        <f>+VLOOKUP($C32,'appoggio Flow (AUM)_Turnover'!$C:$G,2,0)</f>
        <v>997251.25</v>
      </c>
      <c r="E32" s="199">
        <f>+VLOOKUP($C32,'appoggio Flow (AUM)_Turnover'!$C:$G,3,0)</f>
        <v>0</v>
      </c>
      <c r="F32" s="82">
        <f>+VLOOKUP($C32,'appoggio Flow (AUM)_Turnover'!$C:$G,4,0)</f>
        <v>997251.25</v>
      </c>
      <c r="G32" s="82">
        <f>+VLOOKUP($C32,'appoggio Flow (AUM)_Turnover'!$C:$G,5,0)</f>
        <v>0</v>
      </c>
      <c r="H32" s="1" t="s">
        <v>24</v>
      </c>
      <c r="I32" t="s">
        <v>473</v>
      </c>
      <c r="J32" t="s">
        <v>474</v>
      </c>
      <c r="K32">
        <f>+VLOOKUP($C32,'appoggio Flow (AUM)_Turnover'!$C:$M,9,0)</f>
        <v>0</v>
      </c>
      <c r="L32" t="s">
        <v>473</v>
      </c>
      <c r="M32" t="str">
        <f>+VLOOKUP($C32,'appoggio Flow (AUM)_Turnover'!$C:$M,11,0)</f>
        <v>Fondo</v>
      </c>
      <c r="N32" t="s">
        <v>23</v>
      </c>
      <c r="O32" s="5" t="str">
        <f t="shared" si="0"/>
        <v>N</v>
      </c>
      <c r="P32" t="str">
        <f>+VLOOKUP($C32,'appoggio Flow (AUM)_Turnover'!$C:$P,11,0)</f>
        <v>Fondo</v>
      </c>
      <c r="Q32" s="200" t="s">
        <v>475</v>
      </c>
      <c r="R32" s="200" t="str">
        <f>IFERROR(V32*Q32,"")</f>
        <v/>
      </c>
      <c r="T32" t="s">
        <v>475</v>
      </c>
      <c r="Y32" s="200" t="s">
        <v>475</v>
      </c>
      <c r="Z32" s="5" t="s">
        <v>475</v>
      </c>
      <c r="AA32" s="200" t="str">
        <f t="shared" si="1"/>
        <v/>
      </c>
      <c r="AB32" s="200" t="str">
        <f t="shared" si="2"/>
        <v/>
      </c>
      <c r="AE32" s="77">
        <f t="shared" si="3"/>
        <v>0</v>
      </c>
      <c r="AF32" s="77">
        <f t="shared" si="4"/>
        <v>0</v>
      </c>
      <c r="AG32" s="77">
        <f t="array" ref="AG32">IFERROR($D32*U,0)</f>
        <v>0</v>
      </c>
      <c r="AH32" s="77">
        <f t="shared" si="5"/>
        <v>0</v>
      </c>
      <c r="AI32" s="77">
        <f t="shared" si="5"/>
        <v>0</v>
      </c>
      <c r="AJ32" s="203"/>
      <c r="AK32" s="203"/>
      <c r="AL32" s="203"/>
      <c r="AM32" s="203"/>
      <c r="AN32" t="s">
        <v>475</v>
      </c>
      <c r="AO32" t="s">
        <v>475</v>
      </c>
      <c r="AP32" t="s">
        <v>475</v>
      </c>
    </row>
    <row r="33" spans="1:43" x14ac:dyDescent="0.25">
      <c r="A33" s="198">
        <v>45291</v>
      </c>
      <c r="B33" t="s">
        <v>557</v>
      </c>
      <c r="C33" t="s">
        <v>558</v>
      </c>
      <c r="D33" s="82">
        <f>+VLOOKUP($C33,'appoggio Flow (AUM)_Turnover'!$C:$G,2,0)</f>
        <v>0</v>
      </c>
      <c r="E33" s="199">
        <f>+VLOOKUP($C33,'appoggio Flow (AUM)_Turnover'!$C:$G,3,0)</f>
        <v>1</v>
      </c>
      <c r="F33" s="82">
        <f>+VLOOKUP($C33,'appoggio Flow (AUM)_Turnover'!$C:$G,4,0)</f>
        <v>81744.08</v>
      </c>
      <c r="G33" s="82">
        <f>+VLOOKUP($C33,'appoggio Flow (AUM)_Turnover'!$C:$G,5,0)</f>
        <v>107932.22</v>
      </c>
      <c r="H33" s="1" t="s">
        <v>23</v>
      </c>
      <c r="I33" t="s">
        <v>500</v>
      </c>
      <c r="J33" t="s">
        <v>474</v>
      </c>
      <c r="K33">
        <f>+VLOOKUP($C33,'appoggio Flow (AUM)_Turnover'!$C:$M,9,0)</f>
        <v>0</v>
      </c>
      <c r="L33" t="s">
        <v>500</v>
      </c>
      <c r="M33" s="208">
        <f>+VLOOKUP($C33,'appoggio Flow (AUM)_Turnover'!$C:$M,11,0)</f>
        <v>0</v>
      </c>
      <c r="N33" t="s">
        <v>23</v>
      </c>
      <c r="O33" s="5" t="str">
        <f t="shared" si="0"/>
        <v>N</v>
      </c>
      <c r="P33">
        <f>+VLOOKUP($C33,'appoggio Flow (AUM)_Turnover'!$C:$P,11,0)</f>
        <v>0</v>
      </c>
      <c r="Q33" s="200" t="s">
        <v>475</v>
      </c>
      <c r="R33" s="200" t="str">
        <f>IFERROR(V33*Q33,"")</f>
        <v/>
      </c>
      <c r="T33" t="s">
        <v>475</v>
      </c>
      <c r="Y33" s="200" t="s">
        <v>475</v>
      </c>
      <c r="Z33" s="5" t="s">
        <v>475</v>
      </c>
      <c r="AA33" s="200" t="str">
        <f t="shared" si="1"/>
        <v/>
      </c>
      <c r="AB33" s="200" t="str">
        <f t="shared" si="2"/>
        <v/>
      </c>
      <c r="AE33" s="77">
        <f t="shared" si="3"/>
        <v>0</v>
      </c>
      <c r="AF33" s="77">
        <f t="shared" si="4"/>
        <v>0</v>
      </c>
      <c r="AG33" s="77">
        <f t="array" ref="AG33">IFERROR($D33*U,0)</f>
        <v>0</v>
      </c>
      <c r="AH33" s="77">
        <f t="shared" si="5"/>
        <v>0</v>
      </c>
      <c r="AI33" s="77">
        <f t="shared" si="5"/>
        <v>0</v>
      </c>
      <c r="AJ33" s="203"/>
      <c r="AK33" s="203"/>
      <c r="AL33" s="203"/>
      <c r="AM33" s="203"/>
      <c r="AN33" t="s">
        <v>475</v>
      </c>
      <c r="AO33" t="s">
        <v>475</v>
      </c>
      <c r="AP33" t="s">
        <v>475</v>
      </c>
    </row>
    <row r="34" spans="1:43" x14ac:dyDescent="0.25">
      <c r="A34" s="218">
        <v>45291</v>
      </c>
      <c r="B34" s="208" t="s">
        <v>559</v>
      </c>
      <c r="C34" s="208" t="s">
        <v>560</v>
      </c>
      <c r="D34" s="82">
        <f>+VLOOKUP($C34,'appoggio Flow (AUM)_Turnover'!$C:$G,2,0)</f>
        <v>33975.699999999997</v>
      </c>
      <c r="E34" s="199">
        <f>+VLOOKUP($C34,'appoggio Flow (AUM)_Turnover'!$C:$G,3,0)</f>
        <v>1</v>
      </c>
      <c r="F34" s="219">
        <f>+VLOOKUP($C34,'appoggio Flow (AUM)_Turnover'!$C:$G,4,0)</f>
        <v>109680.7</v>
      </c>
      <c r="G34" s="82">
        <f>+VLOOKUP($C34,'appoggio Flow (AUM)_Turnover'!$C:$G,5,0)</f>
        <v>75705</v>
      </c>
      <c r="H34" s="220" t="s">
        <v>24</v>
      </c>
      <c r="I34" s="208" t="s">
        <v>482</v>
      </c>
      <c r="J34" s="208" t="s">
        <v>474</v>
      </c>
      <c r="K34" s="208">
        <f>+VLOOKUP($C34,'appoggio Flow (AUM)_Turnover'!$C:$M,9,0)</f>
        <v>0</v>
      </c>
      <c r="L34" s="208" t="s">
        <v>483</v>
      </c>
      <c r="M34" s="208" t="str">
        <f>+VLOOKUP($C34,'appoggio Flow (AUM)_Turnover'!$C:$M,11,0)</f>
        <v>Stock</v>
      </c>
      <c r="N34" s="208" t="s">
        <v>23</v>
      </c>
      <c r="O34" s="205" t="str">
        <f t="shared" si="0"/>
        <v>N</v>
      </c>
      <c r="P34" t="str">
        <f>+VLOOKUP($C34,'appoggio Flow (AUM)_Turnover'!$C:$P,11,0)</f>
        <v>Stock</v>
      </c>
      <c r="Q34" s="204">
        <v>9.6000000000000002E-2</v>
      </c>
      <c r="R34" s="204">
        <v>6.7000000000000004E-2</v>
      </c>
      <c r="S34" s="212">
        <v>8.0999999999999996E-3</v>
      </c>
      <c r="T34" s="208"/>
      <c r="U34" s="212">
        <v>1E-4</v>
      </c>
      <c r="V34" s="208">
        <v>1</v>
      </c>
      <c r="W34" s="212">
        <v>1</v>
      </c>
      <c r="X34" s="204"/>
      <c r="Y34" s="204">
        <v>0</v>
      </c>
      <c r="Z34" s="205">
        <v>1E-4</v>
      </c>
      <c r="AA34" s="204">
        <f t="shared" si="1"/>
        <v>0</v>
      </c>
      <c r="AB34" s="204">
        <f t="shared" si="2"/>
        <v>1E-4</v>
      </c>
      <c r="AC34" s="212">
        <v>0</v>
      </c>
      <c r="AD34" s="212">
        <v>1E-4</v>
      </c>
      <c r="AE34" s="221">
        <f t="shared" si="3"/>
        <v>2276.3719000000001</v>
      </c>
      <c r="AF34" s="222">
        <f t="shared" si="4"/>
        <v>0</v>
      </c>
      <c r="AG34" s="222">
        <f t="array" ref="AG34">IFERROR($D34*U,0)</f>
        <v>0</v>
      </c>
      <c r="AH34" s="222">
        <f t="shared" si="5"/>
        <v>0</v>
      </c>
      <c r="AI34" s="222">
        <f t="shared" si="5"/>
        <v>3.39757</v>
      </c>
      <c r="AJ34" s="223">
        <f>+$D34*S34</f>
        <v>275.20316999999994</v>
      </c>
      <c r="AK34" s="223">
        <f>+$D34*U34</f>
        <v>3.39757</v>
      </c>
      <c r="AL34" s="223">
        <f>+$D34*AC34</f>
        <v>0</v>
      </c>
      <c r="AM34" s="223">
        <f>+$D34*AD34</f>
        <v>3.39757</v>
      </c>
      <c r="AN34" s="208" t="s">
        <v>25</v>
      </c>
      <c r="AO34" s="208" t="s">
        <v>561</v>
      </c>
      <c r="AP34" s="208" t="s">
        <v>562</v>
      </c>
      <c r="AQ34" s="208" t="s">
        <v>490</v>
      </c>
    </row>
    <row r="35" spans="1:43" x14ac:dyDescent="0.25">
      <c r="A35" s="198">
        <v>45291</v>
      </c>
      <c r="B35" t="s">
        <v>563</v>
      </c>
      <c r="C35" t="s">
        <v>564</v>
      </c>
      <c r="D35" s="82">
        <f>+VLOOKUP($C35,'appoggio Flow (AUM)_Turnover'!$C:$G,2,0)</f>
        <v>2206.3200000000006</v>
      </c>
      <c r="E35" s="199">
        <f>+VLOOKUP($C35,'appoggio Flow (AUM)_Turnover'!$C:$G,3,0)</f>
        <v>1</v>
      </c>
      <c r="F35" s="82">
        <f>+VLOOKUP($C35,'appoggio Flow (AUM)_Turnover'!$C:$G,4,0)</f>
        <v>8079.64</v>
      </c>
      <c r="G35" s="82">
        <f>+VLOOKUP($C35,'appoggio Flow (AUM)_Turnover'!$C:$G,5,0)</f>
        <v>5873.32</v>
      </c>
      <c r="H35" s="1" t="s">
        <v>24</v>
      </c>
      <c r="I35" t="s">
        <v>482</v>
      </c>
      <c r="J35" t="s">
        <v>474</v>
      </c>
      <c r="K35">
        <f>+VLOOKUP($C35,'appoggio Flow (AUM)_Turnover'!$C:$M,9,0)</f>
        <v>0</v>
      </c>
      <c r="L35" t="s">
        <v>483</v>
      </c>
      <c r="M35" t="str">
        <f>+VLOOKUP($C35,'appoggio Flow (AUM)_Turnover'!$C:$M,11,0)</f>
        <v>Stock</v>
      </c>
      <c r="N35" t="s">
        <v>23</v>
      </c>
      <c r="O35" s="5" t="str">
        <f t="shared" si="0"/>
        <v>N</v>
      </c>
      <c r="P35" t="str">
        <f>+VLOOKUP($C35,'appoggio Flow (AUM)_Turnover'!$C:$P,11,0)</f>
        <v>Stock</v>
      </c>
      <c r="Q35" s="200">
        <v>3.1E-2</v>
      </c>
      <c r="R35" s="200">
        <f t="shared" ref="R35:R50" si="7">IFERROR(V35*Q35,"")</f>
        <v>3.1E-2</v>
      </c>
      <c r="T35">
        <v>2.7000000000000003E-2</v>
      </c>
      <c r="V35">
        <v>1</v>
      </c>
      <c r="Y35" s="200">
        <v>0</v>
      </c>
      <c r="Z35" s="5">
        <v>0</v>
      </c>
      <c r="AA35" s="200">
        <f t="shared" si="1"/>
        <v>0</v>
      </c>
      <c r="AB35" s="200">
        <f t="shared" si="2"/>
        <v>0</v>
      </c>
      <c r="AE35" s="77">
        <f t="shared" si="3"/>
        <v>68.395920000000018</v>
      </c>
      <c r="AF35" s="77">
        <f t="shared" si="4"/>
        <v>59.570640000000026</v>
      </c>
      <c r="AG35" s="77">
        <f t="array" ref="AG35">IFERROR($D35*U,0)</f>
        <v>0</v>
      </c>
      <c r="AH35" s="77">
        <f t="shared" si="5"/>
        <v>0</v>
      </c>
      <c r="AI35" s="77">
        <f t="shared" si="5"/>
        <v>0</v>
      </c>
      <c r="AJ35" s="203"/>
      <c r="AK35" s="203"/>
      <c r="AL35" s="203"/>
      <c r="AM35" s="203"/>
      <c r="AN35" t="s">
        <v>475</v>
      </c>
      <c r="AO35" t="s">
        <v>475</v>
      </c>
      <c r="AP35" t="s">
        <v>475</v>
      </c>
    </row>
    <row r="36" spans="1:43" x14ac:dyDescent="0.25">
      <c r="A36" s="198">
        <v>45291</v>
      </c>
      <c r="B36" t="s">
        <v>565</v>
      </c>
      <c r="C36" t="s">
        <v>566</v>
      </c>
      <c r="D36" s="82">
        <f>+VLOOKUP($C36,'appoggio Flow (AUM)_Turnover'!$C:$G,2,0)</f>
        <v>292912.89</v>
      </c>
      <c r="E36" s="199">
        <f>+VLOOKUP($C36,'appoggio Flow (AUM)_Turnover'!$C:$G,3,0)</f>
        <v>0</v>
      </c>
      <c r="F36" s="82">
        <f>+VLOOKUP($C36,'appoggio Flow (AUM)_Turnover'!$C:$G,4,0)</f>
        <v>292912.89</v>
      </c>
      <c r="G36" s="82">
        <f>+VLOOKUP($C36,'appoggio Flow (AUM)_Turnover'!$C:$G,5,0)</f>
        <v>0</v>
      </c>
      <c r="H36" s="1" t="s">
        <v>23</v>
      </c>
      <c r="I36" t="s">
        <v>500</v>
      </c>
      <c r="J36" t="s">
        <v>567</v>
      </c>
      <c r="K36">
        <f>+VLOOKUP($C36,'appoggio Flow (AUM)_Turnover'!$C:$M,9,0)</f>
        <v>0</v>
      </c>
      <c r="L36" t="s">
        <v>500</v>
      </c>
      <c r="M36" s="208" t="str">
        <f>+VLOOKUP($C36,'appoggio Flow (AUM)_Turnover'!$C:$M,11,0)</f>
        <v>Bond</v>
      </c>
      <c r="N36" t="s">
        <v>23</v>
      </c>
      <c r="O36" s="5" t="str">
        <f t="shared" si="0"/>
        <v>N</v>
      </c>
      <c r="P36" t="str">
        <f>+VLOOKUP($C36,'appoggio Flow (AUM)_Turnover'!$C:$P,11,0)</f>
        <v>Bond</v>
      </c>
      <c r="Q36" s="200" t="s">
        <v>475</v>
      </c>
      <c r="R36" s="200" t="str">
        <f t="shared" si="7"/>
        <v/>
      </c>
      <c r="T36" t="s">
        <v>475</v>
      </c>
      <c r="Y36" s="200" t="s">
        <v>475</v>
      </c>
      <c r="Z36" s="5" t="s">
        <v>475</v>
      </c>
      <c r="AA36" s="200" t="str">
        <f t="shared" si="1"/>
        <v/>
      </c>
      <c r="AB36" s="200" t="str">
        <f t="shared" si="2"/>
        <v/>
      </c>
      <c r="AE36" s="77">
        <f t="shared" si="3"/>
        <v>0</v>
      </c>
      <c r="AF36" s="77">
        <f t="shared" si="4"/>
        <v>0</v>
      </c>
      <c r="AG36" s="77">
        <f t="array" ref="AG36">IFERROR($D36*U,0)</f>
        <v>0</v>
      </c>
      <c r="AH36" s="77">
        <f t="shared" si="5"/>
        <v>0</v>
      </c>
      <c r="AI36" s="77">
        <f t="shared" si="5"/>
        <v>0</v>
      </c>
      <c r="AJ36" s="203"/>
      <c r="AK36" s="203"/>
      <c r="AL36" s="203"/>
      <c r="AM36" s="203"/>
      <c r="AN36" t="s">
        <v>22</v>
      </c>
      <c r="AO36" t="s">
        <v>568</v>
      </c>
      <c r="AP36" t="s">
        <v>475</v>
      </c>
    </row>
    <row r="37" spans="1:43" x14ac:dyDescent="0.25">
      <c r="A37" s="198">
        <v>45291</v>
      </c>
      <c r="B37" t="s">
        <v>569</v>
      </c>
      <c r="C37" t="s">
        <v>570</v>
      </c>
      <c r="D37" s="82">
        <f>+VLOOKUP($C37,'appoggio Flow (AUM)_Turnover'!$C:$G,2,0)</f>
        <v>9744502.5000000019</v>
      </c>
      <c r="E37" s="199">
        <f>+VLOOKUP($C37,'appoggio Flow (AUM)_Turnover'!$C:$G,3,0)</f>
        <v>1</v>
      </c>
      <c r="F37" s="82">
        <f>+VLOOKUP($C37,'appoggio Flow (AUM)_Turnover'!$C:$G,4,0)</f>
        <v>9777322.4500000011</v>
      </c>
      <c r="G37" s="82">
        <f>+VLOOKUP($C37,'appoggio Flow (AUM)_Turnover'!$C:$G,5,0)</f>
        <v>32819.949999999997</v>
      </c>
      <c r="H37" s="1" t="s">
        <v>23</v>
      </c>
      <c r="I37" t="s">
        <v>500</v>
      </c>
      <c r="J37" t="s">
        <v>504</v>
      </c>
      <c r="K37">
        <f>+VLOOKUP($C37,'appoggio Flow (AUM)_Turnover'!$C:$M,9,0)</f>
        <v>1</v>
      </c>
      <c r="L37" t="s">
        <v>500</v>
      </c>
      <c r="M37" s="208" t="str">
        <f>+VLOOKUP($C37,'appoggio Flow (AUM)_Turnover'!$C:$M,11,0)</f>
        <v>Bond</v>
      </c>
      <c r="N37" t="s">
        <v>24</v>
      </c>
      <c r="O37" s="5" t="str">
        <f t="shared" si="0"/>
        <v>N</v>
      </c>
      <c r="P37" t="str">
        <f>+VLOOKUP($C37,'appoggio Flow (AUM)_Turnover'!$C:$P,11,0)</f>
        <v>Bond</v>
      </c>
      <c r="Q37" s="200" t="s">
        <v>475</v>
      </c>
      <c r="R37" s="200" t="str">
        <f t="shared" si="7"/>
        <v/>
      </c>
      <c r="T37" t="s">
        <v>475</v>
      </c>
      <c r="Y37" s="200" t="s">
        <v>475</v>
      </c>
      <c r="Z37" s="5" t="s">
        <v>475</v>
      </c>
      <c r="AA37" s="200" t="str">
        <f t="shared" si="1"/>
        <v/>
      </c>
      <c r="AB37" s="200" t="str">
        <f t="shared" si="2"/>
        <v/>
      </c>
      <c r="AE37" s="77">
        <f t="shared" si="3"/>
        <v>0</v>
      </c>
      <c r="AF37" s="77">
        <f t="shared" si="4"/>
        <v>0</v>
      </c>
      <c r="AG37" s="77">
        <f t="array" ref="AG37">IFERROR($D37*U,0)</f>
        <v>0</v>
      </c>
      <c r="AH37" s="77">
        <f t="shared" si="5"/>
        <v>0</v>
      </c>
      <c r="AI37" s="77">
        <f t="shared" si="5"/>
        <v>0</v>
      </c>
      <c r="AJ37" s="203"/>
      <c r="AK37" s="203"/>
      <c r="AL37" s="203"/>
      <c r="AM37" s="203"/>
      <c r="AN37" t="s">
        <v>22</v>
      </c>
      <c r="AO37" t="s">
        <v>571</v>
      </c>
      <c r="AP37" t="s">
        <v>475</v>
      </c>
    </row>
    <row r="38" spans="1:43" x14ac:dyDescent="0.25">
      <c r="A38" s="198">
        <v>45291</v>
      </c>
      <c r="B38" t="s">
        <v>572</v>
      </c>
      <c r="C38" t="s">
        <v>573</v>
      </c>
      <c r="D38" s="82">
        <f>+VLOOKUP($C38,'appoggio Flow (AUM)_Turnover'!$C:$G,2,0)</f>
        <v>438667.96999999974</v>
      </c>
      <c r="E38" s="199">
        <f>+VLOOKUP($C38,'appoggio Flow (AUM)_Turnover'!$C:$G,3,0)</f>
        <v>1</v>
      </c>
      <c r="F38" s="82">
        <f>+VLOOKUP($C38,'appoggio Flow (AUM)_Turnover'!$C:$G,4,0)</f>
        <v>2413522.9499999997</v>
      </c>
      <c r="G38" s="82">
        <f>+VLOOKUP($C38,'appoggio Flow (AUM)_Turnover'!$C:$G,5,0)</f>
        <v>1974854.98</v>
      </c>
      <c r="H38" s="1" t="s">
        <v>23</v>
      </c>
      <c r="I38" t="s">
        <v>500</v>
      </c>
      <c r="J38" t="s">
        <v>474</v>
      </c>
      <c r="K38">
        <f>+VLOOKUP($C38,'appoggio Flow (AUM)_Turnover'!$C:$M,9,0)</f>
        <v>0</v>
      </c>
      <c r="L38" t="s">
        <v>500</v>
      </c>
      <c r="M38" s="208">
        <f>+VLOOKUP($C38,'appoggio Flow (AUM)_Turnover'!$C:$M,11,0)</f>
        <v>0</v>
      </c>
      <c r="N38" t="s">
        <v>23</v>
      </c>
      <c r="O38" s="5" t="str">
        <f t="shared" si="0"/>
        <v>N</v>
      </c>
      <c r="P38">
        <f>+VLOOKUP($C38,'appoggio Flow (AUM)_Turnover'!$C:$P,11,0)</f>
        <v>0</v>
      </c>
      <c r="Q38" s="200" t="s">
        <v>475</v>
      </c>
      <c r="R38" s="200" t="str">
        <f t="shared" si="7"/>
        <v/>
      </c>
      <c r="T38" t="s">
        <v>475</v>
      </c>
      <c r="Y38" s="200" t="s">
        <v>475</v>
      </c>
      <c r="Z38" s="5" t="s">
        <v>475</v>
      </c>
      <c r="AA38" s="200" t="str">
        <f t="shared" si="1"/>
        <v/>
      </c>
      <c r="AB38" s="200" t="str">
        <f t="shared" si="2"/>
        <v/>
      </c>
      <c r="AE38" s="77">
        <f t="shared" si="3"/>
        <v>0</v>
      </c>
      <c r="AF38" s="77">
        <f t="shared" si="4"/>
        <v>0</v>
      </c>
      <c r="AG38" s="77">
        <f t="array" ref="AG38">IFERROR($D38*U,0)</f>
        <v>0</v>
      </c>
      <c r="AH38" s="77">
        <f t="shared" si="5"/>
        <v>0</v>
      </c>
      <c r="AI38" s="77">
        <f t="shared" si="5"/>
        <v>0</v>
      </c>
      <c r="AJ38" s="203"/>
      <c r="AK38" s="203"/>
      <c r="AL38" s="203"/>
      <c r="AM38" s="203"/>
      <c r="AN38" t="s">
        <v>475</v>
      </c>
      <c r="AO38" t="s">
        <v>475</v>
      </c>
      <c r="AP38" t="s">
        <v>475</v>
      </c>
    </row>
    <row r="39" spans="1:43" x14ac:dyDescent="0.25">
      <c r="A39" s="198">
        <v>45291</v>
      </c>
      <c r="B39" t="s">
        <v>574</v>
      </c>
      <c r="C39" t="s">
        <v>575</v>
      </c>
      <c r="D39" s="82">
        <f>+VLOOKUP($C39,'appoggio Flow (AUM)_Turnover'!$C:$G,2,0)</f>
        <v>195056.6</v>
      </c>
      <c r="E39" s="199">
        <f>+VLOOKUP($C39,'appoggio Flow (AUM)_Turnover'!$C:$G,3,0)</f>
        <v>0</v>
      </c>
      <c r="F39" s="82">
        <f>+VLOOKUP($C39,'appoggio Flow (AUM)_Turnover'!$C:$G,4,0)</f>
        <v>195056.6</v>
      </c>
      <c r="G39" s="82">
        <f>+VLOOKUP($C39,'appoggio Flow (AUM)_Turnover'!$C:$G,5,0)</f>
        <v>0</v>
      </c>
      <c r="H39" s="1" t="s">
        <v>23</v>
      </c>
      <c r="I39" t="s">
        <v>500</v>
      </c>
      <c r="J39" t="s">
        <v>474</v>
      </c>
      <c r="K39">
        <f>+VLOOKUP($C39,'appoggio Flow (AUM)_Turnover'!$C:$M,9,0)</f>
        <v>0</v>
      </c>
      <c r="L39" t="s">
        <v>500</v>
      </c>
      <c r="M39" s="208" t="str">
        <f>+VLOOKUP($C39,'appoggio Flow (AUM)_Turnover'!$C:$M,11,0)</f>
        <v>Bond</v>
      </c>
      <c r="N39" t="s">
        <v>23</v>
      </c>
      <c r="O39" s="5" t="str">
        <f t="shared" si="0"/>
        <v>N</v>
      </c>
      <c r="P39" t="str">
        <f>+VLOOKUP($C39,'appoggio Flow (AUM)_Turnover'!$C:$P,11,0)</f>
        <v>Bond</v>
      </c>
      <c r="Q39" s="200" t="s">
        <v>475</v>
      </c>
      <c r="R39" s="200" t="str">
        <f t="shared" si="7"/>
        <v/>
      </c>
      <c r="T39" t="s">
        <v>475</v>
      </c>
      <c r="Y39" s="200" t="s">
        <v>475</v>
      </c>
      <c r="Z39" s="5" t="s">
        <v>475</v>
      </c>
      <c r="AA39" s="200" t="str">
        <f t="shared" si="1"/>
        <v/>
      </c>
      <c r="AB39" s="200" t="str">
        <f t="shared" si="2"/>
        <v/>
      </c>
      <c r="AE39" s="77">
        <f t="shared" si="3"/>
        <v>0</v>
      </c>
      <c r="AF39" s="77">
        <f t="shared" si="4"/>
        <v>0</v>
      </c>
      <c r="AG39" s="77">
        <f t="array" ref="AG39">IFERROR($D39*U,0)</f>
        <v>0</v>
      </c>
      <c r="AH39" s="77">
        <f t="shared" si="5"/>
        <v>0</v>
      </c>
      <c r="AI39" s="77">
        <f t="shared" si="5"/>
        <v>0</v>
      </c>
      <c r="AJ39" s="203"/>
      <c r="AK39" s="203"/>
      <c r="AL39" s="203"/>
      <c r="AM39" s="203"/>
      <c r="AN39" t="s">
        <v>22</v>
      </c>
      <c r="AO39" t="s">
        <v>576</v>
      </c>
      <c r="AP39" t="s">
        <v>475</v>
      </c>
    </row>
    <row r="40" spans="1:43" x14ac:dyDescent="0.25">
      <c r="A40" s="198">
        <v>45291</v>
      </c>
      <c r="B40" t="s">
        <v>577</v>
      </c>
      <c r="C40" t="s">
        <v>578</v>
      </c>
      <c r="D40" s="82">
        <f>+VLOOKUP($C40,'appoggio Flow (AUM)_Turnover'!$C:$G,2,0)</f>
        <v>44377058.469999999</v>
      </c>
      <c r="E40" s="199">
        <f>+VLOOKUP($C40,'appoggio Flow (AUM)_Turnover'!$C:$G,3,0)</f>
        <v>1</v>
      </c>
      <c r="F40" s="82">
        <f>+VLOOKUP($C40,'appoggio Flow (AUM)_Turnover'!$C:$G,4,0)</f>
        <v>44497033.93</v>
      </c>
      <c r="G40" s="82">
        <f>+VLOOKUP($C40,'appoggio Flow (AUM)_Turnover'!$C:$G,5,0)</f>
        <v>119975.46</v>
      </c>
      <c r="H40" s="1" t="s">
        <v>24</v>
      </c>
      <c r="I40" t="s">
        <v>473</v>
      </c>
      <c r="J40" t="s">
        <v>474</v>
      </c>
      <c r="K40">
        <f>+VLOOKUP($C40,'appoggio Flow (AUM)_Turnover'!$C:$M,9,0)</f>
        <v>0</v>
      </c>
      <c r="L40" t="s">
        <v>473</v>
      </c>
      <c r="M40" t="str">
        <f>+VLOOKUP($C40,'appoggio Flow (AUM)_Turnover'!$C:$M,11,0)</f>
        <v>Fondo</v>
      </c>
      <c r="N40" t="s">
        <v>23</v>
      </c>
      <c r="O40" s="5" t="str">
        <f t="shared" si="0"/>
        <v>N</v>
      </c>
      <c r="P40" t="str">
        <f>+VLOOKUP($C40,'appoggio Flow (AUM)_Turnover'!$C:$P,11,0)</f>
        <v>Fondo</v>
      </c>
      <c r="Q40" s="200" t="s">
        <v>475</v>
      </c>
      <c r="R40" s="200" t="str">
        <f t="shared" si="7"/>
        <v/>
      </c>
      <c r="T40" t="s">
        <v>475</v>
      </c>
      <c r="Y40" s="200" t="s">
        <v>475</v>
      </c>
      <c r="Z40" s="5" t="s">
        <v>475</v>
      </c>
      <c r="AA40" s="200" t="str">
        <f t="shared" si="1"/>
        <v/>
      </c>
      <c r="AB40" s="200" t="str">
        <f t="shared" si="2"/>
        <v/>
      </c>
      <c r="AE40" s="77">
        <f t="shared" si="3"/>
        <v>0</v>
      </c>
      <c r="AF40" s="77">
        <f t="shared" si="4"/>
        <v>0</v>
      </c>
      <c r="AG40" s="77">
        <f t="array" ref="AG40">IFERROR($D40*U,0)</f>
        <v>0</v>
      </c>
      <c r="AH40" s="77">
        <f t="shared" si="5"/>
        <v>0</v>
      </c>
      <c r="AI40" s="77">
        <f t="shared" si="5"/>
        <v>0</v>
      </c>
      <c r="AJ40" s="203"/>
      <c r="AK40" s="203"/>
      <c r="AL40" s="203"/>
      <c r="AM40" s="203"/>
      <c r="AN40" t="s">
        <v>475</v>
      </c>
      <c r="AO40" t="s">
        <v>475</v>
      </c>
      <c r="AP40" t="s">
        <v>475</v>
      </c>
    </row>
    <row r="41" spans="1:43" x14ac:dyDescent="0.25">
      <c r="A41" s="198">
        <v>45291</v>
      </c>
      <c r="B41" t="s">
        <v>579</v>
      </c>
      <c r="C41" t="s">
        <v>580</v>
      </c>
      <c r="D41" s="82">
        <f>+VLOOKUP($C41,'appoggio Flow (AUM)_Turnover'!$C:$G,2,0)</f>
        <v>7350.23</v>
      </c>
      <c r="E41" s="199">
        <f>+VLOOKUP($C41,'appoggio Flow (AUM)_Turnover'!$C:$G,3,0)</f>
        <v>0</v>
      </c>
      <c r="F41" s="82">
        <f>+VLOOKUP($C41,'appoggio Flow (AUM)_Turnover'!$C:$G,4,0)</f>
        <v>7350.23</v>
      </c>
      <c r="G41" s="82">
        <f>+VLOOKUP($C41,'appoggio Flow (AUM)_Turnover'!$C:$G,5,0)</f>
        <v>0</v>
      </c>
      <c r="H41" s="1" t="s">
        <v>24</v>
      </c>
      <c r="I41" t="s">
        <v>482</v>
      </c>
      <c r="J41" t="s">
        <v>474</v>
      </c>
      <c r="K41">
        <f>+VLOOKUP($C41,'appoggio Flow (AUM)_Turnover'!$C:$M,9,0)</f>
        <v>0</v>
      </c>
      <c r="L41" t="s">
        <v>483</v>
      </c>
      <c r="M41" t="str">
        <f>+VLOOKUP($C41,'appoggio Flow (AUM)_Turnover'!$C:$M,11,0)</f>
        <v>Stock</v>
      </c>
      <c r="N41" t="s">
        <v>23</v>
      </c>
      <c r="O41" s="5" t="str">
        <f t="shared" si="0"/>
        <v>N</v>
      </c>
      <c r="P41" t="str">
        <f>+VLOOKUP($C41,'appoggio Flow (AUM)_Turnover'!$C:$P,11,0)</f>
        <v>Stock</v>
      </c>
      <c r="Q41" s="200">
        <v>0</v>
      </c>
      <c r="R41" s="200">
        <f t="shared" si="7"/>
        <v>0</v>
      </c>
      <c r="T41">
        <v>0</v>
      </c>
      <c r="Y41" s="200">
        <v>0</v>
      </c>
      <c r="Z41" s="5">
        <v>0</v>
      </c>
      <c r="AA41" s="200">
        <f t="shared" si="1"/>
        <v>0</v>
      </c>
      <c r="AB41" s="200">
        <f t="shared" si="2"/>
        <v>0</v>
      </c>
      <c r="AE41" s="77">
        <f t="shared" si="3"/>
        <v>0</v>
      </c>
      <c r="AF41" s="77">
        <f t="shared" si="4"/>
        <v>0</v>
      </c>
      <c r="AG41" s="77">
        <f t="array" ref="AG41">IFERROR($D41*U,0)</f>
        <v>0</v>
      </c>
      <c r="AH41" s="77">
        <f t="shared" si="5"/>
        <v>0</v>
      </c>
      <c r="AI41" s="77">
        <f t="shared" si="5"/>
        <v>0</v>
      </c>
      <c r="AJ41" s="203"/>
      <c r="AK41" s="203"/>
      <c r="AL41" s="203"/>
      <c r="AM41" s="203"/>
      <c r="AN41" t="s">
        <v>475</v>
      </c>
      <c r="AO41" t="s">
        <v>475</v>
      </c>
      <c r="AP41" t="s">
        <v>475</v>
      </c>
    </row>
    <row r="42" spans="1:43" x14ac:dyDescent="0.25">
      <c r="A42" s="198">
        <v>45291</v>
      </c>
      <c r="B42" t="s">
        <v>581</v>
      </c>
      <c r="C42" t="s">
        <v>582</v>
      </c>
      <c r="D42" s="82">
        <f>+VLOOKUP($C42,'appoggio Flow (AUM)_Turnover'!$C:$G,2,0)</f>
        <v>2250331.75</v>
      </c>
      <c r="E42" s="199">
        <f>+VLOOKUP($C42,'appoggio Flow (AUM)_Turnover'!$C:$G,3,0)</f>
        <v>1</v>
      </c>
      <c r="F42" s="82">
        <f>+VLOOKUP($C42,'appoggio Flow (AUM)_Turnover'!$C:$G,4,0)</f>
        <v>2264005.66</v>
      </c>
      <c r="G42" s="82">
        <f>+VLOOKUP($C42,'appoggio Flow (AUM)_Turnover'!$C:$G,5,0)</f>
        <v>13673.91</v>
      </c>
      <c r="H42" s="1" t="s">
        <v>24</v>
      </c>
      <c r="I42" t="s">
        <v>482</v>
      </c>
      <c r="J42" t="s">
        <v>474</v>
      </c>
      <c r="K42">
        <f>+VLOOKUP($C42,'appoggio Flow (AUM)_Turnover'!$C:$M,9,0)</f>
        <v>0</v>
      </c>
      <c r="L42" t="s">
        <v>483</v>
      </c>
      <c r="M42" t="str">
        <f>+VLOOKUP($C42,'appoggio Flow (AUM)_Turnover'!$C:$M,11,0)</f>
        <v>Stock</v>
      </c>
      <c r="N42" t="s">
        <v>23</v>
      </c>
      <c r="O42" s="5" t="str">
        <f t="shared" si="0"/>
        <v>N</v>
      </c>
      <c r="P42" t="str">
        <f>+VLOOKUP($C42,'appoggio Flow (AUM)_Turnover'!$C:$P,11,0)</f>
        <v>Stock</v>
      </c>
      <c r="Q42" s="200">
        <v>0.17699999999999999</v>
      </c>
      <c r="R42" s="200">
        <f t="shared" si="7"/>
        <v>0</v>
      </c>
      <c r="T42">
        <v>0</v>
      </c>
      <c r="Y42" s="200">
        <v>0</v>
      </c>
      <c r="Z42" s="5">
        <v>0</v>
      </c>
      <c r="AA42" s="200">
        <f t="shared" si="1"/>
        <v>0</v>
      </c>
      <c r="AB42" s="200">
        <f t="shared" si="2"/>
        <v>0</v>
      </c>
      <c r="AE42" s="77">
        <f t="shared" si="3"/>
        <v>0</v>
      </c>
      <c r="AF42" s="77">
        <f t="shared" si="4"/>
        <v>0</v>
      </c>
      <c r="AG42" s="77">
        <f t="array" ref="AG42">IFERROR($D42*U,0)</f>
        <v>0</v>
      </c>
      <c r="AH42" s="77">
        <f t="shared" si="5"/>
        <v>0</v>
      </c>
      <c r="AI42" s="77">
        <f t="shared" si="5"/>
        <v>0</v>
      </c>
      <c r="AJ42" s="203"/>
      <c r="AK42" s="203"/>
      <c r="AL42" s="203"/>
      <c r="AM42" s="203"/>
      <c r="AN42" t="s">
        <v>25</v>
      </c>
      <c r="AO42" t="s">
        <v>583</v>
      </c>
      <c r="AP42" t="s">
        <v>475</v>
      </c>
    </row>
    <row r="43" spans="1:43" x14ac:dyDescent="0.25">
      <c r="A43" s="198">
        <v>45291</v>
      </c>
      <c r="B43" t="s">
        <v>584</v>
      </c>
      <c r="C43" t="s">
        <v>585</v>
      </c>
      <c r="D43" s="82">
        <f>+VLOOKUP($C43,'appoggio Flow (AUM)_Turnover'!$C:$G,2,0)</f>
        <v>44625098.989999995</v>
      </c>
      <c r="E43" s="199">
        <f>+VLOOKUP($C43,'appoggio Flow (AUM)_Turnover'!$C:$G,3,0)</f>
        <v>1</v>
      </c>
      <c r="F43" s="82">
        <f>+VLOOKUP($C43,'appoggio Flow (AUM)_Turnover'!$C:$G,4,0)</f>
        <v>44702298.189999998</v>
      </c>
      <c r="G43" s="82">
        <f>+VLOOKUP($C43,'appoggio Flow (AUM)_Turnover'!$C:$G,5,0)</f>
        <v>77199.199999999997</v>
      </c>
      <c r="H43" s="1" t="s">
        <v>24</v>
      </c>
      <c r="I43" t="s">
        <v>473</v>
      </c>
      <c r="J43" t="s">
        <v>474</v>
      </c>
      <c r="K43">
        <f>+VLOOKUP($C43,'appoggio Flow (AUM)_Turnover'!$C:$M,9,0)</f>
        <v>0</v>
      </c>
      <c r="L43" t="s">
        <v>473</v>
      </c>
      <c r="M43" t="str">
        <f>+VLOOKUP($C43,'appoggio Flow (AUM)_Turnover'!$C:$M,11,0)</f>
        <v>Fondo</v>
      </c>
      <c r="N43" t="s">
        <v>23</v>
      </c>
      <c r="O43" s="5" t="str">
        <f t="shared" si="0"/>
        <v>N</v>
      </c>
      <c r="P43" t="str">
        <f>+VLOOKUP($C43,'appoggio Flow (AUM)_Turnover'!$C:$P,11,0)</f>
        <v>Fondo</v>
      </c>
      <c r="Q43" s="200" t="s">
        <v>475</v>
      </c>
      <c r="R43" s="200" t="str">
        <f t="shared" si="7"/>
        <v/>
      </c>
      <c r="T43" t="s">
        <v>475</v>
      </c>
      <c r="Y43" s="200" t="s">
        <v>475</v>
      </c>
      <c r="Z43" s="5" t="s">
        <v>475</v>
      </c>
      <c r="AA43" s="200" t="str">
        <f t="shared" si="1"/>
        <v/>
      </c>
      <c r="AB43" s="200" t="str">
        <f t="shared" si="2"/>
        <v/>
      </c>
      <c r="AE43" s="77">
        <f t="shared" si="3"/>
        <v>0</v>
      </c>
      <c r="AF43" s="77">
        <f t="shared" si="4"/>
        <v>0</v>
      </c>
      <c r="AG43" s="77">
        <f t="array" ref="AG43">IFERROR($D43*U,0)</f>
        <v>0</v>
      </c>
      <c r="AH43" s="77">
        <f t="shared" si="5"/>
        <v>0</v>
      </c>
      <c r="AI43" s="77">
        <f t="shared" si="5"/>
        <v>0</v>
      </c>
      <c r="AJ43" s="203"/>
      <c r="AK43" s="203"/>
      <c r="AL43" s="203"/>
      <c r="AM43" s="203"/>
      <c r="AN43" t="s">
        <v>475</v>
      </c>
      <c r="AO43" t="s">
        <v>475</v>
      </c>
      <c r="AP43" t="s">
        <v>475</v>
      </c>
    </row>
    <row r="44" spans="1:43" x14ac:dyDescent="0.25">
      <c r="A44" s="198">
        <v>45291</v>
      </c>
      <c r="B44" t="s">
        <v>586</v>
      </c>
      <c r="C44" t="s">
        <v>587</v>
      </c>
      <c r="D44" s="82">
        <f>+VLOOKUP($C44,'appoggio Flow (AUM)_Turnover'!$C:$G,2,0)</f>
        <v>6908227.4899999984</v>
      </c>
      <c r="E44" s="199">
        <f>+VLOOKUP($C44,'appoggio Flow (AUM)_Turnover'!$C:$G,3,0)</f>
        <v>1</v>
      </c>
      <c r="F44" s="82">
        <f>+VLOOKUP($C44,'appoggio Flow (AUM)_Turnover'!$C:$G,4,0)</f>
        <v>15470684.739999998</v>
      </c>
      <c r="G44" s="82">
        <f>+VLOOKUP($C44,'appoggio Flow (AUM)_Turnover'!$C:$G,5,0)</f>
        <v>8562457.25</v>
      </c>
      <c r="H44" s="1" t="s">
        <v>23</v>
      </c>
      <c r="I44" t="s">
        <v>500</v>
      </c>
      <c r="J44" t="s">
        <v>504</v>
      </c>
      <c r="K44">
        <f>+VLOOKUP($C44,'appoggio Flow (AUM)_Turnover'!$C:$M,9,0)</f>
        <v>1</v>
      </c>
      <c r="L44" t="s">
        <v>500</v>
      </c>
      <c r="M44" s="208">
        <f>+VLOOKUP($C44,'appoggio Flow (AUM)_Turnover'!$C:$M,11,0)</f>
        <v>0</v>
      </c>
      <c r="N44" t="s">
        <v>24</v>
      </c>
      <c r="O44" s="5" t="str">
        <f t="shared" si="0"/>
        <v>N</v>
      </c>
      <c r="P44">
        <f>+VLOOKUP($C44,'appoggio Flow (AUM)_Turnover'!$C:$P,11,0)</f>
        <v>0</v>
      </c>
      <c r="Q44" s="200" t="s">
        <v>475</v>
      </c>
      <c r="R44" s="200" t="str">
        <f t="shared" si="7"/>
        <v/>
      </c>
      <c r="T44" t="s">
        <v>475</v>
      </c>
      <c r="Y44" s="200" t="s">
        <v>475</v>
      </c>
      <c r="Z44" s="5" t="s">
        <v>475</v>
      </c>
      <c r="AA44" s="200" t="str">
        <f t="shared" si="1"/>
        <v/>
      </c>
      <c r="AB44" s="200" t="str">
        <f t="shared" si="2"/>
        <v/>
      </c>
      <c r="AE44" s="77">
        <f t="shared" si="3"/>
        <v>0</v>
      </c>
      <c r="AF44" s="77">
        <f t="shared" si="4"/>
        <v>0</v>
      </c>
      <c r="AG44" s="77">
        <f t="array" ref="AG44">IFERROR($D44*U,0)</f>
        <v>0</v>
      </c>
      <c r="AH44" s="77">
        <f t="shared" si="5"/>
        <v>0</v>
      </c>
      <c r="AI44" s="77">
        <f t="shared" si="5"/>
        <v>0</v>
      </c>
      <c r="AJ44" s="203"/>
      <c r="AK44" s="203"/>
      <c r="AL44" s="203"/>
      <c r="AM44" s="203"/>
      <c r="AN44" t="s">
        <v>475</v>
      </c>
      <c r="AO44" t="s">
        <v>475</v>
      </c>
      <c r="AP44" t="s">
        <v>475</v>
      </c>
    </row>
    <row r="45" spans="1:43" x14ac:dyDescent="0.25">
      <c r="A45" s="198">
        <v>45291</v>
      </c>
      <c r="B45" t="s">
        <v>588</v>
      </c>
      <c r="C45" t="s">
        <v>589</v>
      </c>
      <c r="D45" s="82">
        <f>+VLOOKUP($C45,'appoggio Flow (AUM)_Turnover'!$C:$G,2,0)</f>
        <v>1003023.8</v>
      </c>
      <c r="E45" s="199">
        <f>+VLOOKUP($C45,'appoggio Flow (AUM)_Turnover'!$C:$G,3,0)</f>
        <v>1</v>
      </c>
      <c r="F45" s="82">
        <f>+VLOOKUP($C45,'appoggio Flow (AUM)_Turnover'!$C:$G,4,0)</f>
        <v>1169857.5</v>
      </c>
      <c r="G45" s="82">
        <f>+VLOOKUP($C45,'appoggio Flow (AUM)_Turnover'!$C:$G,5,0)</f>
        <v>166833.70000000001</v>
      </c>
      <c r="H45" s="1" t="s">
        <v>24</v>
      </c>
      <c r="I45" t="s">
        <v>473</v>
      </c>
      <c r="J45" t="s">
        <v>474</v>
      </c>
      <c r="K45">
        <f>+VLOOKUP($C45,'appoggio Flow (AUM)_Turnover'!$C:$M,9,0)</f>
        <v>0</v>
      </c>
      <c r="L45" t="s">
        <v>473</v>
      </c>
      <c r="M45" t="str">
        <f>+VLOOKUP($C45,'appoggio Flow (AUM)_Turnover'!$C:$M,11,0)</f>
        <v>Fondo</v>
      </c>
      <c r="N45" t="s">
        <v>23</v>
      </c>
      <c r="O45" s="5" t="str">
        <f t="shared" si="0"/>
        <v>N</v>
      </c>
      <c r="P45" t="str">
        <f>+VLOOKUP($C45,'appoggio Flow (AUM)_Turnover'!$C:$P,11,0)</f>
        <v>Fondo</v>
      </c>
      <c r="Q45" s="200" t="s">
        <v>475</v>
      </c>
      <c r="R45" s="200" t="str">
        <f t="shared" si="7"/>
        <v/>
      </c>
      <c r="T45" t="s">
        <v>475</v>
      </c>
      <c r="Y45" s="200" t="s">
        <v>475</v>
      </c>
      <c r="Z45" s="5" t="s">
        <v>475</v>
      </c>
      <c r="AA45" s="200" t="str">
        <f t="shared" si="1"/>
        <v/>
      </c>
      <c r="AB45" s="200" t="str">
        <f t="shared" si="2"/>
        <v/>
      </c>
      <c r="AE45" s="77">
        <f t="shared" si="3"/>
        <v>0</v>
      </c>
      <c r="AF45" s="77">
        <f t="shared" si="4"/>
        <v>0</v>
      </c>
      <c r="AG45" s="77">
        <f t="array" ref="AG45">IFERROR($D45*U,0)</f>
        <v>0</v>
      </c>
      <c r="AH45" s="77">
        <f t="shared" si="5"/>
        <v>0</v>
      </c>
      <c r="AI45" s="77">
        <f t="shared" si="5"/>
        <v>0</v>
      </c>
      <c r="AJ45" s="203"/>
      <c r="AK45" s="203"/>
      <c r="AL45" s="203"/>
      <c r="AM45" s="203"/>
      <c r="AN45" t="s">
        <v>475</v>
      </c>
      <c r="AO45" t="s">
        <v>475</v>
      </c>
      <c r="AP45" t="s">
        <v>475</v>
      </c>
    </row>
    <row r="46" spans="1:43" x14ac:dyDescent="0.25">
      <c r="A46" s="198">
        <v>45291</v>
      </c>
      <c r="B46" t="s">
        <v>590</v>
      </c>
      <c r="C46" t="s">
        <v>591</v>
      </c>
      <c r="D46" s="82">
        <f>+VLOOKUP($C46,'appoggio Flow (AUM)_Turnover'!$C:$G,2,0)</f>
        <v>2218038.6</v>
      </c>
      <c r="E46" s="199">
        <f>+VLOOKUP($C46,'appoggio Flow (AUM)_Turnover'!$C:$G,3,0)</f>
        <v>0</v>
      </c>
      <c r="F46" s="82">
        <f>+VLOOKUP($C46,'appoggio Flow (AUM)_Turnover'!$C:$G,4,0)</f>
        <v>2218038.6</v>
      </c>
      <c r="G46" s="82">
        <f>+VLOOKUP($C46,'appoggio Flow (AUM)_Turnover'!$C:$G,5,0)</f>
        <v>0</v>
      </c>
      <c r="H46" s="1" t="s">
        <v>23</v>
      </c>
      <c r="I46" t="s">
        <v>500</v>
      </c>
      <c r="J46" t="s">
        <v>592</v>
      </c>
      <c r="K46">
        <f>+VLOOKUP($C46,'appoggio Flow (AUM)_Turnover'!$C:$M,9,0)</f>
        <v>0</v>
      </c>
      <c r="L46" t="s">
        <v>500</v>
      </c>
      <c r="M46" s="208">
        <f>+VLOOKUP($C46,'appoggio Flow (AUM)_Turnover'!$C:$M,11,0)</f>
        <v>0</v>
      </c>
      <c r="N46" t="s">
        <v>23</v>
      </c>
      <c r="O46" s="5" t="str">
        <f t="shared" si="0"/>
        <v>N</v>
      </c>
      <c r="P46">
        <f>+VLOOKUP($C46,'appoggio Flow (AUM)_Turnover'!$C:$P,11,0)</f>
        <v>0</v>
      </c>
      <c r="Q46" s="200" t="s">
        <v>475</v>
      </c>
      <c r="R46" s="200" t="str">
        <f t="shared" si="7"/>
        <v/>
      </c>
      <c r="T46" t="s">
        <v>475</v>
      </c>
      <c r="Y46" s="200" t="s">
        <v>475</v>
      </c>
      <c r="Z46" s="5" t="s">
        <v>475</v>
      </c>
      <c r="AA46" s="200" t="str">
        <f t="shared" si="1"/>
        <v/>
      </c>
      <c r="AB46" s="200" t="str">
        <f t="shared" si="2"/>
        <v/>
      </c>
      <c r="AE46" s="77">
        <f t="shared" si="3"/>
        <v>0</v>
      </c>
      <c r="AF46" s="77">
        <f t="shared" si="4"/>
        <v>0</v>
      </c>
      <c r="AG46" s="77">
        <f t="array" ref="AG46">IFERROR($D46*U,0)</f>
        <v>0</v>
      </c>
      <c r="AH46" s="77">
        <f t="shared" si="5"/>
        <v>0</v>
      </c>
      <c r="AI46" s="77">
        <f t="shared" si="5"/>
        <v>0</v>
      </c>
      <c r="AJ46" s="203"/>
      <c r="AK46" s="203"/>
      <c r="AL46" s="203"/>
      <c r="AM46" s="203"/>
      <c r="AN46" t="s">
        <v>475</v>
      </c>
      <c r="AO46" t="s">
        <v>475</v>
      </c>
      <c r="AP46" t="s">
        <v>475</v>
      </c>
    </row>
    <row r="47" spans="1:43" x14ac:dyDescent="0.25">
      <c r="A47" s="198">
        <v>45291</v>
      </c>
      <c r="B47" t="s">
        <v>593</v>
      </c>
      <c r="C47" t="s">
        <v>594</v>
      </c>
      <c r="D47" s="82">
        <f>+VLOOKUP($C47,'appoggio Flow (AUM)_Turnover'!$C:$G,2,0)</f>
        <v>983820.14</v>
      </c>
      <c r="E47" s="199">
        <f>+VLOOKUP($C47,'appoggio Flow (AUM)_Turnover'!$C:$G,3,0)</f>
        <v>1</v>
      </c>
      <c r="F47" s="82">
        <f>+VLOOKUP($C47,'appoggio Flow (AUM)_Turnover'!$C:$G,4,0)</f>
        <v>1005049.61</v>
      </c>
      <c r="G47" s="82">
        <f>+VLOOKUP($C47,'appoggio Flow (AUM)_Turnover'!$C:$G,5,0)</f>
        <v>21229.47</v>
      </c>
      <c r="H47" s="1" t="s">
        <v>23</v>
      </c>
      <c r="I47" t="s">
        <v>500</v>
      </c>
      <c r="J47" t="s">
        <v>504</v>
      </c>
      <c r="K47">
        <f>+VLOOKUP($C47,'appoggio Flow (AUM)_Turnover'!$C:$M,9,0)</f>
        <v>1</v>
      </c>
      <c r="L47" t="s">
        <v>500</v>
      </c>
      <c r="M47" s="208">
        <f>+VLOOKUP($C47,'appoggio Flow (AUM)_Turnover'!$C:$M,11,0)</f>
        <v>0</v>
      </c>
      <c r="N47" t="s">
        <v>24</v>
      </c>
      <c r="O47" s="5" t="str">
        <f t="shared" si="0"/>
        <v>N</v>
      </c>
      <c r="P47">
        <f>+VLOOKUP($C47,'appoggio Flow (AUM)_Turnover'!$C:$P,11,0)</f>
        <v>0</v>
      </c>
      <c r="Q47" s="200" t="s">
        <v>475</v>
      </c>
      <c r="R47" s="200" t="str">
        <f t="shared" si="7"/>
        <v/>
      </c>
      <c r="T47" t="s">
        <v>475</v>
      </c>
      <c r="Y47" s="200" t="s">
        <v>475</v>
      </c>
      <c r="Z47" s="5" t="s">
        <v>475</v>
      </c>
      <c r="AA47" s="200" t="str">
        <f t="shared" si="1"/>
        <v/>
      </c>
      <c r="AB47" s="200" t="str">
        <f t="shared" si="2"/>
        <v/>
      </c>
      <c r="AE47" s="77">
        <f t="shared" si="3"/>
        <v>0</v>
      </c>
      <c r="AF47" s="77">
        <f t="shared" si="4"/>
        <v>0</v>
      </c>
      <c r="AG47" s="77">
        <f t="array" ref="AG47">IFERROR($D47*U,0)</f>
        <v>0</v>
      </c>
      <c r="AH47" s="77">
        <f t="shared" si="5"/>
        <v>0</v>
      </c>
      <c r="AI47" s="77">
        <f t="shared" si="5"/>
        <v>0</v>
      </c>
      <c r="AJ47" s="203"/>
      <c r="AK47" s="203"/>
      <c r="AL47" s="203"/>
      <c r="AM47" s="203"/>
      <c r="AN47" t="s">
        <v>475</v>
      </c>
      <c r="AO47" t="s">
        <v>475</v>
      </c>
      <c r="AP47" t="s">
        <v>475</v>
      </c>
    </row>
    <row r="48" spans="1:43" x14ac:dyDescent="0.25">
      <c r="A48" s="198">
        <v>45291</v>
      </c>
      <c r="B48" t="s">
        <v>595</v>
      </c>
      <c r="C48" t="s">
        <v>596</v>
      </c>
      <c r="D48" s="82">
        <f>+VLOOKUP($C48,'appoggio Flow (AUM)_Turnover'!$C:$G,2,0)</f>
        <v>857940.06</v>
      </c>
      <c r="E48" s="199">
        <f>+VLOOKUP($C48,'appoggio Flow (AUM)_Turnover'!$C:$G,3,0)</f>
        <v>0</v>
      </c>
      <c r="F48" s="82">
        <f>+VLOOKUP($C48,'appoggio Flow (AUM)_Turnover'!$C:$G,4,0)</f>
        <v>857940.06</v>
      </c>
      <c r="G48" s="82">
        <f>+VLOOKUP($C48,'appoggio Flow (AUM)_Turnover'!$C:$G,5,0)</f>
        <v>0</v>
      </c>
      <c r="H48" s="1" t="s">
        <v>23</v>
      </c>
      <c r="I48" t="s">
        <v>500</v>
      </c>
      <c r="J48" t="s">
        <v>504</v>
      </c>
      <c r="K48">
        <f>+VLOOKUP($C48,'appoggio Flow (AUM)_Turnover'!$C:$M,9,0)</f>
        <v>1</v>
      </c>
      <c r="L48" t="s">
        <v>500</v>
      </c>
      <c r="M48" s="208" t="str">
        <f>+VLOOKUP($C48,'appoggio Flow (AUM)_Turnover'!$C:$M,11,0)</f>
        <v>Bond</v>
      </c>
      <c r="N48" t="s">
        <v>24</v>
      </c>
      <c r="O48" s="5" t="str">
        <f t="shared" si="0"/>
        <v>N</v>
      </c>
      <c r="P48" t="str">
        <f>+VLOOKUP($C48,'appoggio Flow (AUM)_Turnover'!$C:$P,11,0)</f>
        <v>Bond</v>
      </c>
      <c r="Q48" s="200" t="s">
        <v>475</v>
      </c>
      <c r="R48" s="200" t="str">
        <f t="shared" si="7"/>
        <v/>
      </c>
      <c r="T48" t="s">
        <v>475</v>
      </c>
      <c r="Y48" s="200" t="s">
        <v>475</v>
      </c>
      <c r="Z48" s="5" t="s">
        <v>475</v>
      </c>
      <c r="AA48" s="200" t="str">
        <f t="shared" si="1"/>
        <v/>
      </c>
      <c r="AB48" s="200" t="str">
        <f t="shared" si="2"/>
        <v/>
      </c>
      <c r="AE48" s="77">
        <f t="shared" si="3"/>
        <v>0</v>
      </c>
      <c r="AF48" s="77">
        <f t="shared" si="4"/>
        <v>0</v>
      </c>
      <c r="AG48" s="77">
        <f t="array" ref="AG48">IFERROR($D48*U,0)</f>
        <v>0</v>
      </c>
      <c r="AH48" s="77">
        <f t="shared" si="5"/>
        <v>0</v>
      </c>
      <c r="AI48" s="77">
        <f t="shared" si="5"/>
        <v>0</v>
      </c>
      <c r="AJ48" s="203"/>
      <c r="AK48" s="203"/>
      <c r="AL48" s="203"/>
      <c r="AM48" s="203"/>
      <c r="AN48" t="s">
        <v>22</v>
      </c>
      <c r="AO48" t="s">
        <v>571</v>
      </c>
      <c r="AP48" t="s">
        <v>475</v>
      </c>
    </row>
    <row r="49" spans="1:43" x14ac:dyDescent="0.25">
      <c r="A49" s="198">
        <v>45291</v>
      </c>
      <c r="B49" t="s">
        <v>597</v>
      </c>
      <c r="C49" t="s">
        <v>598</v>
      </c>
      <c r="D49" s="82">
        <f>+VLOOKUP($C49,'appoggio Flow (AUM)_Turnover'!$C:$G,2,0)</f>
        <v>1866365.91</v>
      </c>
      <c r="E49" s="199">
        <f>+VLOOKUP($C49,'appoggio Flow (AUM)_Turnover'!$C:$G,3,0)</f>
        <v>1</v>
      </c>
      <c r="F49" s="82">
        <f>+VLOOKUP($C49,'appoggio Flow (AUM)_Turnover'!$C:$G,4,0)</f>
        <v>1869827.44</v>
      </c>
      <c r="G49" s="82">
        <f>+VLOOKUP($C49,'appoggio Flow (AUM)_Turnover'!$C:$G,5,0)</f>
        <v>3461.53</v>
      </c>
      <c r="H49" s="1" t="s">
        <v>24</v>
      </c>
      <c r="I49" t="s">
        <v>473</v>
      </c>
      <c r="J49" t="s">
        <v>474</v>
      </c>
      <c r="K49">
        <f>+VLOOKUP($C49,'appoggio Flow (AUM)_Turnover'!$C:$M,9,0)</f>
        <v>0</v>
      </c>
      <c r="L49" t="s">
        <v>473</v>
      </c>
      <c r="M49" t="str">
        <f>+VLOOKUP($C49,'appoggio Flow (AUM)_Turnover'!$C:$M,11,0)</f>
        <v>Fondo</v>
      </c>
      <c r="N49" t="s">
        <v>23</v>
      </c>
      <c r="O49" s="5" t="str">
        <f t="shared" si="0"/>
        <v>N</v>
      </c>
      <c r="P49" t="str">
        <f>+VLOOKUP($C49,'appoggio Flow (AUM)_Turnover'!$C:$P,11,0)</f>
        <v>Fondo</v>
      </c>
      <c r="Q49" s="200" t="s">
        <v>475</v>
      </c>
      <c r="R49" s="200" t="str">
        <f t="shared" si="7"/>
        <v/>
      </c>
      <c r="T49" t="s">
        <v>475</v>
      </c>
      <c r="Y49" s="200" t="s">
        <v>475</v>
      </c>
      <c r="Z49" s="5" t="s">
        <v>475</v>
      </c>
      <c r="AA49" s="200" t="str">
        <f t="shared" si="1"/>
        <v/>
      </c>
      <c r="AB49" s="200" t="str">
        <f t="shared" si="2"/>
        <v/>
      </c>
      <c r="AE49" s="77">
        <f t="shared" si="3"/>
        <v>0</v>
      </c>
      <c r="AF49" s="77">
        <f t="shared" si="4"/>
        <v>0</v>
      </c>
      <c r="AG49" s="77">
        <f t="array" ref="AG49">IFERROR($D49*U,0)</f>
        <v>0</v>
      </c>
      <c r="AH49" s="77">
        <f t="shared" si="5"/>
        <v>0</v>
      </c>
      <c r="AI49" s="77">
        <f t="shared" si="5"/>
        <v>0</v>
      </c>
      <c r="AJ49" s="203"/>
      <c r="AK49" s="203"/>
      <c r="AL49" s="203"/>
      <c r="AM49" s="203"/>
      <c r="AN49" t="s">
        <v>475</v>
      </c>
      <c r="AO49" t="s">
        <v>475</v>
      </c>
      <c r="AP49" t="s">
        <v>475</v>
      </c>
    </row>
    <row r="50" spans="1:43" x14ac:dyDescent="0.25">
      <c r="A50" s="198">
        <v>45291</v>
      </c>
      <c r="B50" t="s">
        <v>599</v>
      </c>
      <c r="C50" t="s">
        <v>600</v>
      </c>
      <c r="D50" s="82">
        <f>+VLOOKUP($C50,'appoggio Flow (AUM)_Turnover'!$C:$G,2,0)</f>
        <v>463490.90999999992</v>
      </c>
      <c r="E50" s="199">
        <f>+VLOOKUP($C50,'appoggio Flow (AUM)_Turnover'!$C:$G,3,0)</f>
        <v>1</v>
      </c>
      <c r="F50" s="82">
        <f>+VLOOKUP($C50,'appoggio Flow (AUM)_Turnover'!$C:$G,4,0)</f>
        <v>564940.54999999993</v>
      </c>
      <c r="G50" s="82">
        <f>+VLOOKUP($C50,'appoggio Flow (AUM)_Turnover'!$C:$G,5,0)</f>
        <v>101449.64</v>
      </c>
      <c r="H50" s="1" t="s">
        <v>24</v>
      </c>
      <c r="I50" t="s">
        <v>482</v>
      </c>
      <c r="J50" t="s">
        <v>474</v>
      </c>
      <c r="K50">
        <f>+VLOOKUP($C50,'appoggio Flow (AUM)_Turnover'!$C:$M,9,0)</f>
        <v>0</v>
      </c>
      <c r="L50" t="s">
        <v>483</v>
      </c>
      <c r="M50" t="str">
        <f>+VLOOKUP($C50,'appoggio Flow (AUM)_Turnover'!$C:$M,11,0)</f>
        <v>Stock</v>
      </c>
      <c r="N50" t="s">
        <v>23</v>
      </c>
      <c r="O50" s="5" t="str">
        <f t="shared" si="0"/>
        <v>N</v>
      </c>
      <c r="P50" t="str">
        <f>+VLOOKUP($C50,'appoggio Flow (AUM)_Turnover'!$C:$P,11,0)</f>
        <v>Stock</v>
      </c>
      <c r="Q50" s="200">
        <v>0</v>
      </c>
      <c r="R50" s="200">
        <f t="shared" si="7"/>
        <v>0</v>
      </c>
      <c r="T50">
        <v>0</v>
      </c>
      <c r="Y50" s="200">
        <v>0</v>
      </c>
      <c r="Z50" s="5">
        <v>0</v>
      </c>
      <c r="AA50" s="200">
        <f t="shared" si="1"/>
        <v>0</v>
      </c>
      <c r="AB50" s="200">
        <f t="shared" si="2"/>
        <v>0</v>
      </c>
      <c r="AE50" s="77">
        <f t="shared" si="3"/>
        <v>0</v>
      </c>
      <c r="AF50" s="77">
        <f t="shared" si="4"/>
        <v>0</v>
      </c>
      <c r="AG50" s="77">
        <f t="array" ref="AG50">IFERROR($D50*U,0)</f>
        <v>0</v>
      </c>
      <c r="AH50" s="77">
        <f t="shared" si="5"/>
        <v>0</v>
      </c>
      <c r="AI50" s="77">
        <f t="shared" si="5"/>
        <v>0</v>
      </c>
      <c r="AJ50" s="203"/>
      <c r="AK50" s="203"/>
      <c r="AL50" s="203"/>
      <c r="AM50" s="203"/>
      <c r="AN50" t="s">
        <v>475</v>
      </c>
      <c r="AO50" t="s">
        <v>475</v>
      </c>
      <c r="AP50" t="s">
        <v>475</v>
      </c>
    </row>
    <row r="51" spans="1:43" x14ac:dyDescent="0.25">
      <c r="A51" s="198">
        <v>45291</v>
      </c>
      <c r="B51" t="s">
        <v>601</v>
      </c>
      <c r="C51" t="s">
        <v>602</v>
      </c>
      <c r="D51" s="82">
        <f>+VLOOKUP($C51,'appoggio Flow (AUM)_Turnover'!$C:$G,2,0)</f>
        <v>503848.67</v>
      </c>
      <c r="E51" s="199">
        <f>+VLOOKUP($C51,'appoggio Flow (AUM)_Turnover'!$C:$G,3,0)</f>
        <v>1</v>
      </c>
      <c r="F51" s="82">
        <f>+VLOOKUP($C51,'appoggio Flow (AUM)_Turnover'!$C:$G,4,0)</f>
        <v>631376.1</v>
      </c>
      <c r="G51" s="82">
        <f>+VLOOKUP($C51,'appoggio Flow (AUM)_Turnover'!$C:$G,5,0)</f>
        <v>127527.43</v>
      </c>
      <c r="H51" s="1" t="s">
        <v>24</v>
      </c>
      <c r="I51" t="s">
        <v>482</v>
      </c>
      <c r="J51" t="s">
        <v>474</v>
      </c>
      <c r="K51">
        <f>+VLOOKUP($C51,'appoggio Flow (AUM)_Turnover'!$C:$M,9,0)</f>
        <v>0</v>
      </c>
      <c r="L51" t="s">
        <v>483</v>
      </c>
      <c r="M51" t="str">
        <f>+VLOOKUP($C51,'appoggio Flow (AUM)_Turnover'!$C:$M,11,0)</f>
        <v>Stock</v>
      </c>
      <c r="N51" t="s">
        <v>23</v>
      </c>
      <c r="O51" s="5" t="str">
        <f t="shared" si="0"/>
        <v>N</v>
      </c>
      <c r="P51" t="str">
        <f>+VLOOKUP($C51,'appoggio Flow (AUM)_Turnover'!$C:$P,11,0)</f>
        <v>Stock</v>
      </c>
      <c r="Q51" s="200">
        <v>0.22</v>
      </c>
      <c r="R51" s="204">
        <v>0.15</v>
      </c>
      <c r="T51" s="85">
        <v>0.06</v>
      </c>
      <c r="V51">
        <v>1</v>
      </c>
      <c r="Y51" s="204">
        <v>0.04</v>
      </c>
      <c r="Z51" s="205">
        <v>0.01</v>
      </c>
      <c r="AA51" s="200">
        <f t="shared" si="1"/>
        <v>0.04</v>
      </c>
      <c r="AB51" s="200">
        <f t="shared" si="2"/>
        <v>0.01</v>
      </c>
      <c r="AE51" s="77">
        <f t="shared" si="3"/>
        <v>75577.300499999998</v>
      </c>
      <c r="AF51" s="77">
        <f t="shared" si="4"/>
        <v>30230.920199999997</v>
      </c>
      <c r="AG51" s="77">
        <f t="array" ref="AG51">IFERROR($D51*U,0)</f>
        <v>0</v>
      </c>
      <c r="AH51" s="77">
        <f t="shared" si="5"/>
        <v>20153.946800000002</v>
      </c>
      <c r="AI51" s="77">
        <f t="shared" si="5"/>
        <v>5038.4867000000004</v>
      </c>
      <c r="AJ51" s="203"/>
      <c r="AK51" s="203"/>
      <c r="AL51" s="203"/>
      <c r="AM51" s="203"/>
      <c r="AN51" t="s">
        <v>25</v>
      </c>
      <c r="AO51" t="s">
        <v>603</v>
      </c>
      <c r="AP51" t="s">
        <v>604</v>
      </c>
      <c r="AQ51" s="208" t="s">
        <v>490</v>
      </c>
    </row>
    <row r="52" spans="1:43" x14ac:dyDescent="0.25">
      <c r="A52" s="198">
        <v>45291</v>
      </c>
      <c r="B52" t="s">
        <v>605</v>
      </c>
      <c r="C52" t="s">
        <v>606</v>
      </c>
      <c r="D52" s="82">
        <f>+VLOOKUP($C52,'appoggio Flow (AUM)_Turnover'!$C:$G,2,0)</f>
        <v>205718.14</v>
      </c>
      <c r="E52" s="199">
        <f>+VLOOKUP($C52,'appoggio Flow (AUM)_Turnover'!$C:$G,3,0)</f>
        <v>0</v>
      </c>
      <c r="F52" s="82">
        <f>+VLOOKUP($C52,'appoggio Flow (AUM)_Turnover'!$C:$G,4,0)</f>
        <v>205718.14</v>
      </c>
      <c r="G52" s="82">
        <f>+VLOOKUP($C52,'appoggio Flow (AUM)_Turnover'!$C:$G,5,0)</f>
        <v>0</v>
      </c>
      <c r="H52" s="1" t="s">
        <v>23</v>
      </c>
      <c r="I52" t="s">
        <v>500</v>
      </c>
      <c r="J52" t="s">
        <v>474</v>
      </c>
      <c r="K52">
        <f>+VLOOKUP($C52,'appoggio Flow (AUM)_Turnover'!$C:$M,9,0)</f>
        <v>0</v>
      </c>
      <c r="L52" t="s">
        <v>500</v>
      </c>
      <c r="M52" s="208">
        <f>+VLOOKUP($C52,'appoggio Flow (AUM)_Turnover'!$C:$M,11,0)</f>
        <v>0</v>
      </c>
      <c r="N52" t="s">
        <v>23</v>
      </c>
      <c r="O52" s="5" t="str">
        <f t="shared" si="0"/>
        <v>N</v>
      </c>
      <c r="P52">
        <f>+VLOOKUP($C52,'appoggio Flow (AUM)_Turnover'!$C:$P,11,0)</f>
        <v>0</v>
      </c>
      <c r="Q52" s="200" t="s">
        <v>475</v>
      </c>
      <c r="R52" s="200" t="str">
        <f t="shared" ref="R52:R71" si="8">IFERROR(V52*Q52,"")</f>
        <v/>
      </c>
      <c r="T52" t="s">
        <v>475</v>
      </c>
      <c r="Y52" s="200" t="s">
        <v>475</v>
      </c>
      <c r="Z52" s="5" t="s">
        <v>475</v>
      </c>
      <c r="AA52" s="200" t="str">
        <f t="shared" si="1"/>
        <v/>
      </c>
      <c r="AB52" s="200" t="str">
        <f t="shared" si="2"/>
        <v/>
      </c>
      <c r="AE52" s="77">
        <f t="shared" si="3"/>
        <v>0</v>
      </c>
      <c r="AF52" s="77">
        <f t="shared" si="4"/>
        <v>0</v>
      </c>
      <c r="AG52" s="77">
        <f t="array" ref="AG52">IFERROR($D52*U,0)</f>
        <v>0</v>
      </c>
      <c r="AH52" s="77">
        <f t="shared" si="5"/>
        <v>0</v>
      </c>
      <c r="AI52" s="77">
        <f t="shared" si="5"/>
        <v>0</v>
      </c>
      <c r="AJ52" s="203"/>
      <c r="AK52" s="203"/>
      <c r="AL52" s="203"/>
      <c r="AM52" s="203"/>
      <c r="AN52" t="s">
        <v>475</v>
      </c>
      <c r="AO52" t="s">
        <v>475</v>
      </c>
      <c r="AP52" t="s">
        <v>475</v>
      </c>
    </row>
    <row r="53" spans="1:43" x14ac:dyDescent="0.25">
      <c r="A53" s="198">
        <v>45291</v>
      </c>
      <c r="B53" t="s">
        <v>607</v>
      </c>
      <c r="C53" t="s">
        <v>608</v>
      </c>
      <c r="D53" s="82">
        <f>+VLOOKUP($C53,'appoggio Flow (AUM)_Turnover'!$C:$G,2,0)</f>
        <v>1486693.43</v>
      </c>
      <c r="E53" s="199">
        <f>+VLOOKUP($C53,'appoggio Flow (AUM)_Turnover'!$C:$G,3,0)</f>
        <v>1</v>
      </c>
      <c r="F53" s="82">
        <f>+VLOOKUP($C53,'appoggio Flow (AUM)_Turnover'!$C:$G,4,0)</f>
        <v>1911132.23</v>
      </c>
      <c r="G53" s="82">
        <f>+VLOOKUP($C53,'appoggio Flow (AUM)_Turnover'!$C:$G,5,0)</f>
        <v>424438.8</v>
      </c>
      <c r="H53" s="1" t="s">
        <v>24</v>
      </c>
      <c r="I53" t="s">
        <v>473</v>
      </c>
      <c r="J53" t="s">
        <v>474</v>
      </c>
      <c r="K53">
        <f>+VLOOKUP($C53,'appoggio Flow (AUM)_Turnover'!$C:$M,9,0)</f>
        <v>0</v>
      </c>
      <c r="L53" t="s">
        <v>473</v>
      </c>
      <c r="M53" t="str">
        <f>+VLOOKUP($C53,'appoggio Flow (AUM)_Turnover'!$C:$M,11,0)</f>
        <v>Fondo</v>
      </c>
      <c r="N53" t="s">
        <v>23</v>
      </c>
      <c r="O53" s="5" t="str">
        <f t="shared" si="0"/>
        <v>N</v>
      </c>
      <c r="P53" t="str">
        <f>+VLOOKUP($C53,'appoggio Flow (AUM)_Turnover'!$C:$P,11,0)</f>
        <v>Fondo</v>
      </c>
      <c r="Q53" s="200" t="s">
        <v>475</v>
      </c>
      <c r="R53" s="200" t="str">
        <f t="shared" si="8"/>
        <v/>
      </c>
      <c r="T53" t="s">
        <v>475</v>
      </c>
      <c r="Y53" s="200" t="s">
        <v>475</v>
      </c>
      <c r="Z53" s="5" t="s">
        <v>475</v>
      </c>
      <c r="AA53" s="200" t="str">
        <f t="shared" si="1"/>
        <v/>
      </c>
      <c r="AB53" s="200" t="str">
        <f t="shared" si="2"/>
        <v/>
      </c>
      <c r="AE53" s="77">
        <f t="shared" si="3"/>
        <v>0</v>
      </c>
      <c r="AF53" s="77">
        <f t="shared" si="4"/>
        <v>0</v>
      </c>
      <c r="AG53" s="77">
        <f t="array" ref="AG53">IFERROR($D53*U,0)</f>
        <v>0</v>
      </c>
      <c r="AH53" s="77">
        <f t="shared" si="5"/>
        <v>0</v>
      </c>
      <c r="AI53" s="77">
        <f t="shared" si="5"/>
        <v>0</v>
      </c>
      <c r="AJ53" s="203"/>
      <c r="AK53" s="203"/>
      <c r="AL53" s="203"/>
      <c r="AM53" s="203"/>
      <c r="AN53" t="s">
        <v>475</v>
      </c>
      <c r="AO53" t="s">
        <v>475</v>
      </c>
      <c r="AP53" t="s">
        <v>475</v>
      </c>
    </row>
    <row r="54" spans="1:43" x14ac:dyDescent="0.25">
      <c r="A54" s="198">
        <v>45291</v>
      </c>
      <c r="B54" t="s">
        <v>609</v>
      </c>
      <c r="C54" t="s">
        <v>610</v>
      </c>
      <c r="D54" s="82">
        <f>+VLOOKUP($C54,'appoggio Flow (AUM)_Turnover'!$C:$G,2,0)</f>
        <v>240875.09</v>
      </c>
      <c r="E54" s="199">
        <f>+VLOOKUP($C54,'appoggio Flow (AUM)_Turnover'!$C:$G,3,0)</f>
        <v>0</v>
      </c>
      <c r="F54" s="82">
        <f>+VLOOKUP($C54,'appoggio Flow (AUM)_Turnover'!$C:$G,4,0)</f>
        <v>240875.09</v>
      </c>
      <c r="G54" s="82">
        <f>+VLOOKUP($C54,'appoggio Flow (AUM)_Turnover'!$C:$G,5,0)</f>
        <v>0</v>
      </c>
      <c r="H54" s="1" t="s">
        <v>23</v>
      </c>
      <c r="I54" t="s">
        <v>500</v>
      </c>
      <c r="J54" t="s">
        <v>504</v>
      </c>
      <c r="K54">
        <f>+VLOOKUP($C54,'appoggio Flow (AUM)_Turnover'!$C:$M,9,0)</f>
        <v>1</v>
      </c>
      <c r="L54" t="s">
        <v>500</v>
      </c>
      <c r="M54" s="208">
        <f>+VLOOKUP($C54,'appoggio Flow (AUM)_Turnover'!$C:$M,11,0)</f>
        <v>0</v>
      </c>
      <c r="N54" t="s">
        <v>24</v>
      </c>
      <c r="O54" s="5" t="str">
        <f t="shared" si="0"/>
        <v>N</v>
      </c>
      <c r="P54">
        <f>+VLOOKUP($C54,'appoggio Flow (AUM)_Turnover'!$C:$P,11,0)</f>
        <v>0</v>
      </c>
      <c r="Q54" s="200" t="s">
        <v>475</v>
      </c>
      <c r="R54" s="200" t="str">
        <f t="shared" si="8"/>
        <v/>
      </c>
      <c r="T54" t="s">
        <v>475</v>
      </c>
      <c r="Y54" s="200" t="s">
        <v>475</v>
      </c>
      <c r="Z54" s="5" t="s">
        <v>475</v>
      </c>
      <c r="AA54" s="200" t="str">
        <f t="shared" si="1"/>
        <v/>
      </c>
      <c r="AB54" s="200" t="str">
        <f t="shared" si="2"/>
        <v/>
      </c>
      <c r="AE54" s="77">
        <f t="shared" si="3"/>
        <v>0</v>
      </c>
      <c r="AF54" s="77">
        <f t="shared" si="4"/>
        <v>0</v>
      </c>
      <c r="AG54" s="77">
        <f t="array" ref="AG54">IFERROR($D54*U,0)</f>
        <v>0</v>
      </c>
      <c r="AH54" s="77">
        <f t="shared" si="5"/>
        <v>0</v>
      </c>
      <c r="AI54" s="77">
        <f t="shared" si="5"/>
        <v>0</v>
      </c>
      <c r="AJ54" s="203"/>
      <c r="AK54" s="203"/>
      <c r="AL54" s="203"/>
      <c r="AM54" s="203"/>
      <c r="AN54" t="s">
        <v>475</v>
      </c>
      <c r="AO54" t="s">
        <v>475</v>
      </c>
      <c r="AP54" t="s">
        <v>475</v>
      </c>
    </row>
    <row r="55" spans="1:43" x14ac:dyDescent="0.25">
      <c r="A55" s="198">
        <v>45291</v>
      </c>
      <c r="B55" t="s">
        <v>611</v>
      </c>
      <c r="C55" t="s">
        <v>612</v>
      </c>
      <c r="D55" s="82">
        <f>+VLOOKUP($C55,'appoggio Flow (AUM)_Turnover'!$C:$G,2,0)</f>
        <v>1307172.1999999997</v>
      </c>
      <c r="E55" s="199">
        <f>+VLOOKUP($C55,'appoggio Flow (AUM)_Turnover'!$C:$G,3,0)</f>
        <v>1</v>
      </c>
      <c r="F55" s="82">
        <f>+VLOOKUP($C55,'appoggio Flow (AUM)_Turnover'!$C:$G,4,0)</f>
        <v>3789808.92</v>
      </c>
      <c r="G55" s="82">
        <f>+VLOOKUP($C55,'appoggio Flow (AUM)_Turnover'!$C:$G,5,0)</f>
        <v>2482636.7200000002</v>
      </c>
      <c r="H55" s="1" t="s">
        <v>24</v>
      </c>
      <c r="I55" t="s">
        <v>473</v>
      </c>
      <c r="J55" t="s">
        <v>474</v>
      </c>
      <c r="K55">
        <f>+VLOOKUP($C55,'appoggio Flow (AUM)_Turnover'!$C:$M,9,0)</f>
        <v>0</v>
      </c>
      <c r="L55" t="s">
        <v>473</v>
      </c>
      <c r="M55" t="str">
        <f>+VLOOKUP($C55,'appoggio Flow (AUM)_Turnover'!$C:$M,11,0)</f>
        <v>Fondo</v>
      </c>
      <c r="N55" t="s">
        <v>23</v>
      </c>
      <c r="O55" s="5" t="str">
        <f t="shared" si="0"/>
        <v>N</v>
      </c>
      <c r="P55" t="str">
        <f>+VLOOKUP($C55,'appoggio Flow (AUM)_Turnover'!$C:$P,11,0)</f>
        <v>Fondo</v>
      </c>
      <c r="Q55" s="200" t="s">
        <v>475</v>
      </c>
      <c r="R55" s="200" t="str">
        <f t="shared" si="8"/>
        <v/>
      </c>
      <c r="T55" t="s">
        <v>475</v>
      </c>
      <c r="Y55" s="200" t="s">
        <v>475</v>
      </c>
      <c r="Z55" s="5" t="s">
        <v>475</v>
      </c>
      <c r="AA55" s="200" t="str">
        <f t="shared" si="1"/>
        <v/>
      </c>
      <c r="AB55" s="200" t="str">
        <f t="shared" si="2"/>
        <v/>
      </c>
      <c r="AE55" s="77">
        <f t="shared" si="3"/>
        <v>0</v>
      </c>
      <c r="AF55" s="77">
        <f t="shared" si="4"/>
        <v>0</v>
      </c>
      <c r="AG55" s="77">
        <f t="array" ref="AG55">IFERROR($D55*U,0)</f>
        <v>0</v>
      </c>
      <c r="AH55" s="77">
        <f t="shared" si="5"/>
        <v>0</v>
      </c>
      <c r="AI55" s="77">
        <f t="shared" si="5"/>
        <v>0</v>
      </c>
      <c r="AJ55" s="203"/>
      <c r="AK55" s="203"/>
      <c r="AL55" s="203"/>
      <c r="AM55" s="203"/>
      <c r="AN55" t="s">
        <v>475</v>
      </c>
      <c r="AO55" t="s">
        <v>475</v>
      </c>
      <c r="AP55" t="s">
        <v>475</v>
      </c>
    </row>
    <row r="56" spans="1:43" x14ac:dyDescent="0.25">
      <c r="A56" s="198">
        <v>45291</v>
      </c>
      <c r="B56" t="s">
        <v>613</v>
      </c>
      <c r="C56" t="s">
        <v>614</v>
      </c>
      <c r="D56" s="82">
        <f>+VLOOKUP($C56,'appoggio Flow (AUM)_Turnover'!$C:$G,2,0)</f>
        <v>3774887.09</v>
      </c>
      <c r="E56" s="199">
        <f>+VLOOKUP($C56,'appoggio Flow (AUM)_Turnover'!$C:$G,3,0)</f>
        <v>1</v>
      </c>
      <c r="F56" s="82">
        <f>+VLOOKUP($C56,'appoggio Flow (AUM)_Turnover'!$C:$G,4,0)</f>
        <v>4365673.72</v>
      </c>
      <c r="G56" s="82">
        <f>+VLOOKUP($C56,'appoggio Flow (AUM)_Turnover'!$C:$G,5,0)</f>
        <v>590786.63</v>
      </c>
      <c r="H56" s="1" t="s">
        <v>23</v>
      </c>
      <c r="I56" t="s">
        <v>500</v>
      </c>
      <c r="J56" t="s">
        <v>504</v>
      </c>
      <c r="K56">
        <f>+VLOOKUP($C56,'appoggio Flow (AUM)_Turnover'!$C:$M,9,0)</f>
        <v>1</v>
      </c>
      <c r="L56" t="s">
        <v>500</v>
      </c>
      <c r="M56" s="208" t="str">
        <f>+VLOOKUP($C56,'appoggio Flow (AUM)_Turnover'!$C:$M,11,0)</f>
        <v>Bond</v>
      </c>
      <c r="N56" t="s">
        <v>24</v>
      </c>
      <c r="O56" s="5" t="str">
        <f t="shared" si="0"/>
        <v>N</v>
      </c>
      <c r="P56" t="str">
        <f>+VLOOKUP($C56,'appoggio Flow (AUM)_Turnover'!$C:$P,11,0)</f>
        <v>Bond</v>
      </c>
      <c r="Q56" s="200" t="s">
        <v>475</v>
      </c>
      <c r="R56" s="200" t="str">
        <f t="shared" si="8"/>
        <v/>
      </c>
      <c r="T56" t="s">
        <v>475</v>
      </c>
      <c r="Y56" s="200" t="s">
        <v>475</v>
      </c>
      <c r="Z56" s="5" t="s">
        <v>475</v>
      </c>
      <c r="AA56" s="200" t="str">
        <f t="shared" si="1"/>
        <v/>
      </c>
      <c r="AB56" s="200" t="str">
        <f t="shared" si="2"/>
        <v/>
      </c>
      <c r="AE56" s="77">
        <f t="shared" si="3"/>
        <v>0</v>
      </c>
      <c r="AF56" s="77">
        <f t="shared" si="4"/>
        <v>0</v>
      </c>
      <c r="AG56" s="77">
        <f t="array" ref="AG56">IFERROR($D56*U,0)</f>
        <v>0</v>
      </c>
      <c r="AH56" s="77">
        <f t="shared" si="5"/>
        <v>0</v>
      </c>
      <c r="AI56" s="77">
        <f t="shared" si="5"/>
        <v>0</v>
      </c>
      <c r="AJ56" s="203"/>
      <c r="AK56" s="203"/>
      <c r="AL56" s="203"/>
      <c r="AM56" s="203"/>
      <c r="AN56" t="s">
        <v>22</v>
      </c>
      <c r="AO56" t="s">
        <v>615</v>
      </c>
      <c r="AP56" t="s">
        <v>475</v>
      </c>
    </row>
    <row r="57" spans="1:43" x14ac:dyDescent="0.25">
      <c r="A57" s="198">
        <v>45291</v>
      </c>
      <c r="B57" t="s">
        <v>616</v>
      </c>
      <c r="C57" t="s">
        <v>617</v>
      </c>
      <c r="D57" s="82">
        <f>+VLOOKUP($C57,'appoggio Flow (AUM)_Turnover'!$C:$G,2,0)</f>
        <v>76688328.980000019</v>
      </c>
      <c r="E57" s="199">
        <f>+VLOOKUP($C57,'appoggio Flow (AUM)_Turnover'!$C:$G,3,0)</f>
        <v>1</v>
      </c>
      <c r="F57" s="82">
        <f>+VLOOKUP($C57,'appoggio Flow (AUM)_Turnover'!$C:$G,4,0)</f>
        <v>77389404.360000014</v>
      </c>
      <c r="G57" s="82">
        <f>+VLOOKUP($C57,'appoggio Flow (AUM)_Turnover'!$C:$G,5,0)</f>
        <v>701075.38</v>
      </c>
      <c r="H57" s="1" t="s">
        <v>23</v>
      </c>
      <c r="I57" t="s">
        <v>500</v>
      </c>
      <c r="J57" t="s">
        <v>504</v>
      </c>
      <c r="K57">
        <f>+VLOOKUP($C57,'appoggio Flow (AUM)_Turnover'!$C:$M,9,0)</f>
        <v>1</v>
      </c>
      <c r="L57" t="s">
        <v>500</v>
      </c>
      <c r="M57" s="208" t="str">
        <f>+VLOOKUP($C57,'appoggio Flow (AUM)_Turnover'!$C:$M,11,0)</f>
        <v>Bond</v>
      </c>
      <c r="N57" t="s">
        <v>24</v>
      </c>
      <c r="O57" s="5" t="str">
        <f t="shared" si="0"/>
        <v>N</v>
      </c>
      <c r="P57" t="str">
        <f>+VLOOKUP($C57,'appoggio Flow (AUM)_Turnover'!$C:$P,11,0)</f>
        <v>Bond</v>
      </c>
      <c r="Q57" s="200" t="s">
        <v>475</v>
      </c>
      <c r="R57" s="200" t="str">
        <f t="shared" si="8"/>
        <v/>
      </c>
      <c r="T57" t="s">
        <v>475</v>
      </c>
      <c r="Y57" s="200" t="s">
        <v>475</v>
      </c>
      <c r="Z57" s="5" t="s">
        <v>475</v>
      </c>
      <c r="AA57" s="200" t="str">
        <f t="shared" si="1"/>
        <v/>
      </c>
      <c r="AB57" s="200" t="str">
        <f t="shared" si="2"/>
        <v/>
      </c>
      <c r="AE57" s="77">
        <f t="shared" si="3"/>
        <v>0</v>
      </c>
      <c r="AF57" s="77">
        <f t="shared" si="4"/>
        <v>0</v>
      </c>
      <c r="AG57" s="77">
        <f t="array" ref="AG57">IFERROR($D57*U,0)</f>
        <v>0</v>
      </c>
      <c r="AH57" s="77">
        <f t="shared" si="5"/>
        <v>0</v>
      </c>
      <c r="AI57" s="77">
        <f t="shared" si="5"/>
        <v>0</v>
      </c>
      <c r="AJ57" s="203"/>
      <c r="AK57" s="203"/>
      <c r="AL57" s="203"/>
      <c r="AM57" s="203"/>
      <c r="AN57" t="s">
        <v>22</v>
      </c>
      <c r="AO57" t="s">
        <v>571</v>
      </c>
      <c r="AP57" t="s">
        <v>475</v>
      </c>
    </row>
    <row r="58" spans="1:43" x14ac:dyDescent="0.25">
      <c r="A58" s="198">
        <v>45291</v>
      </c>
      <c r="B58" t="s">
        <v>618</v>
      </c>
      <c r="C58" t="s">
        <v>619</v>
      </c>
      <c r="D58" s="82">
        <f>+VLOOKUP($C58,'appoggio Flow (AUM)_Turnover'!$C:$G,2,0)</f>
        <v>2933403.3000000007</v>
      </c>
      <c r="E58" s="199">
        <f>+VLOOKUP($C58,'appoggio Flow (AUM)_Turnover'!$C:$G,3,0)</f>
        <v>1</v>
      </c>
      <c r="F58" s="82">
        <f>+VLOOKUP($C58,'appoggio Flow (AUM)_Turnover'!$C:$G,4,0)</f>
        <v>3097259.2000000007</v>
      </c>
      <c r="G58" s="82">
        <f>+VLOOKUP($C58,'appoggio Flow (AUM)_Turnover'!$C:$G,5,0)</f>
        <v>163855.9</v>
      </c>
      <c r="H58" s="1" t="s">
        <v>24</v>
      </c>
      <c r="I58" t="s">
        <v>482</v>
      </c>
      <c r="J58" t="s">
        <v>474</v>
      </c>
      <c r="K58">
        <f>+VLOOKUP($C58,'appoggio Flow (AUM)_Turnover'!$C:$M,9,0)</f>
        <v>0</v>
      </c>
      <c r="L58" t="s">
        <v>483</v>
      </c>
      <c r="M58" t="str">
        <f>+VLOOKUP($C58,'appoggio Flow (AUM)_Turnover'!$C:$M,11,0)</f>
        <v>Stock</v>
      </c>
      <c r="N58" t="s">
        <v>23</v>
      </c>
      <c r="O58" s="5" t="str">
        <f t="shared" si="0"/>
        <v>N</v>
      </c>
      <c r="P58" t="str">
        <f>+VLOOKUP($C58,'appoggio Flow (AUM)_Turnover'!$C:$P,11,0)</f>
        <v>Stock</v>
      </c>
      <c r="Q58" s="200">
        <v>0.5</v>
      </c>
      <c r="R58" s="200">
        <f t="shared" si="8"/>
        <v>0</v>
      </c>
      <c r="T58">
        <v>0.04</v>
      </c>
      <c r="Y58" s="200">
        <v>0</v>
      </c>
      <c r="Z58" s="5">
        <v>0.01</v>
      </c>
      <c r="AA58" s="200">
        <f t="shared" si="1"/>
        <v>0</v>
      </c>
      <c r="AB58" s="200">
        <f t="shared" si="2"/>
        <v>0</v>
      </c>
      <c r="AE58" s="77">
        <f t="shared" si="3"/>
        <v>0</v>
      </c>
      <c r="AF58" s="77">
        <f t="shared" si="4"/>
        <v>117336.13200000003</v>
      </c>
      <c r="AG58" s="77">
        <f t="array" ref="AG58">IFERROR($D58*U,0)</f>
        <v>0</v>
      </c>
      <c r="AH58" s="77">
        <f t="shared" si="5"/>
        <v>0</v>
      </c>
      <c r="AI58" s="77">
        <f t="shared" si="5"/>
        <v>0</v>
      </c>
      <c r="AJ58" s="203"/>
      <c r="AK58" s="203"/>
      <c r="AL58" s="203"/>
      <c r="AM58" s="203"/>
      <c r="AN58" t="s">
        <v>25</v>
      </c>
      <c r="AO58" t="s">
        <v>620</v>
      </c>
      <c r="AP58" t="s">
        <v>475</v>
      </c>
    </row>
    <row r="59" spans="1:43" x14ac:dyDescent="0.25">
      <c r="A59" s="198">
        <v>45291</v>
      </c>
      <c r="B59" t="s">
        <v>621</v>
      </c>
      <c r="C59" t="s">
        <v>622</v>
      </c>
      <c r="D59" s="82">
        <f>+VLOOKUP($C59,'appoggio Flow (AUM)_Turnover'!$C:$G,2,0)</f>
        <v>12255078.879999999</v>
      </c>
      <c r="E59" s="199">
        <f>+VLOOKUP($C59,'appoggio Flow (AUM)_Turnover'!$C:$G,3,0)</f>
        <v>1</v>
      </c>
      <c r="F59" s="82">
        <f>+VLOOKUP($C59,'appoggio Flow (AUM)_Turnover'!$C:$G,4,0)</f>
        <v>13591392.43</v>
      </c>
      <c r="G59" s="82">
        <f>+VLOOKUP($C59,'appoggio Flow (AUM)_Turnover'!$C:$G,5,0)</f>
        <v>1336313.55</v>
      </c>
      <c r="H59" s="1" t="s">
        <v>24</v>
      </c>
      <c r="I59" t="s">
        <v>473</v>
      </c>
      <c r="J59" t="s">
        <v>474</v>
      </c>
      <c r="K59">
        <f>+VLOOKUP($C59,'appoggio Flow (AUM)_Turnover'!$C:$M,9,0)</f>
        <v>0</v>
      </c>
      <c r="L59" t="s">
        <v>473</v>
      </c>
      <c r="M59" t="str">
        <f>+VLOOKUP($C59,'appoggio Flow (AUM)_Turnover'!$C:$M,11,0)</f>
        <v>Fondo</v>
      </c>
      <c r="N59" t="s">
        <v>23</v>
      </c>
      <c r="O59" s="5" t="str">
        <f t="shared" si="0"/>
        <v>N</v>
      </c>
      <c r="P59" t="str">
        <f>+VLOOKUP($C59,'appoggio Flow (AUM)_Turnover'!$C:$P,11,0)</f>
        <v>Fondo</v>
      </c>
      <c r="Q59" s="200" t="s">
        <v>475</v>
      </c>
      <c r="R59" s="200" t="str">
        <f t="shared" si="8"/>
        <v/>
      </c>
      <c r="T59" t="s">
        <v>475</v>
      </c>
      <c r="Y59" s="200" t="s">
        <v>475</v>
      </c>
      <c r="Z59" s="5" t="s">
        <v>475</v>
      </c>
      <c r="AA59" s="200" t="str">
        <f t="shared" si="1"/>
        <v/>
      </c>
      <c r="AB59" s="200" t="str">
        <f t="shared" si="2"/>
        <v/>
      </c>
      <c r="AE59" s="77">
        <f t="shared" si="3"/>
        <v>0</v>
      </c>
      <c r="AF59" s="77">
        <f t="shared" si="4"/>
        <v>0</v>
      </c>
      <c r="AG59" s="77">
        <f t="array" ref="AG59">IFERROR($D59*U,0)</f>
        <v>0</v>
      </c>
      <c r="AH59" s="77">
        <f t="shared" si="5"/>
        <v>0</v>
      </c>
      <c r="AI59" s="77">
        <f t="shared" si="5"/>
        <v>0</v>
      </c>
      <c r="AJ59" s="203"/>
      <c r="AK59" s="203"/>
      <c r="AL59" s="203"/>
      <c r="AM59" s="203"/>
      <c r="AN59" t="s">
        <v>475</v>
      </c>
      <c r="AO59" t="s">
        <v>475</v>
      </c>
      <c r="AP59" t="s">
        <v>475</v>
      </c>
    </row>
    <row r="60" spans="1:43" x14ac:dyDescent="0.25">
      <c r="A60" s="198">
        <v>45291</v>
      </c>
      <c r="B60" t="s">
        <v>623</v>
      </c>
      <c r="C60" t="s">
        <v>624</v>
      </c>
      <c r="D60" s="82">
        <f>+VLOOKUP($C60,'appoggio Flow (AUM)_Turnover'!$C:$G,2,0)</f>
        <v>3397898.49</v>
      </c>
      <c r="E60" s="199">
        <f>+VLOOKUP($C60,'appoggio Flow (AUM)_Turnover'!$C:$G,3,0)</f>
        <v>0</v>
      </c>
      <c r="F60" s="82">
        <f>+VLOOKUP($C60,'appoggio Flow (AUM)_Turnover'!$C:$G,4,0)</f>
        <v>3397898.49</v>
      </c>
      <c r="G60" s="82">
        <f>+VLOOKUP($C60,'appoggio Flow (AUM)_Turnover'!$C:$G,5,0)</f>
        <v>0</v>
      </c>
      <c r="H60" s="1" t="s">
        <v>24</v>
      </c>
      <c r="I60" t="s">
        <v>473</v>
      </c>
      <c r="J60" t="s">
        <v>474</v>
      </c>
      <c r="K60">
        <f>+VLOOKUP($C60,'appoggio Flow (AUM)_Turnover'!$C:$M,9,0)</f>
        <v>0</v>
      </c>
      <c r="L60" t="s">
        <v>473</v>
      </c>
      <c r="M60" t="str">
        <f>+VLOOKUP($C60,'appoggio Flow (AUM)_Turnover'!$C:$M,11,0)</f>
        <v>Fondo</v>
      </c>
      <c r="N60" t="s">
        <v>23</v>
      </c>
      <c r="O60" s="5" t="str">
        <f t="shared" si="0"/>
        <v>N</v>
      </c>
      <c r="P60" t="str">
        <f>+VLOOKUP($C60,'appoggio Flow (AUM)_Turnover'!$C:$P,11,0)</f>
        <v>Fondo</v>
      </c>
      <c r="Q60" s="200" t="s">
        <v>475</v>
      </c>
      <c r="R60" s="200" t="str">
        <f t="shared" si="8"/>
        <v/>
      </c>
      <c r="T60" t="s">
        <v>475</v>
      </c>
      <c r="Y60" s="200" t="s">
        <v>475</v>
      </c>
      <c r="Z60" s="5" t="s">
        <v>475</v>
      </c>
      <c r="AA60" s="200" t="str">
        <f t="shared" si="1"/>
        <v/>
      </c>
      <c r="AB60" s="200" t="str">
        <f t="shared" si="2"/>
        <v/>
      </c>
      <c r="AE60" s="77">
        <f t="shared" si="3"/>
        <v>0</v>
      </c>
      <c r="AF60" s="77">
        <f t="shared" si="4"/>
        <v>0</v>
      </c>
      <c r="AG60" s="77">
        <f t="array" ref="AG60">IFERROR($D60*U,0)</f>
        <v>0</v>
      </c>
      <c r="AH60" s="77">
        <f t="shared" si="5"/>
        <v>0</v>
      </c>
      <c r="AI60" s="77">
        <f t="shared" si="5"/>
        <v>0</v>
      </c>
      <c r="AJ60" s="203"/>
      <c r="AK60" s="203"/>
      <c r="AL60" s="203"/>
      <c r="AM60" s="203"/>
      <c r="AN60" t="s">
        <v>475</v>
      </c>
      <c r="AO60" t="s">
        <v>475</v>
      </c>
      <c r="AP60" t="s">
        <v>475</v>
      </c>
    </row>
    <row r="61" spans="1:43" x14ac:dyDescent="0.25">
      <c r="A61" s="198">
        <v>45291</v>
      </c>
      <c r="B61" t="s">
        <v>625</v>
      </c>
      <c r="C61" t="s">
        <v>626</v>
      </c>
      <c r="D61" s="82">
        <f>+VLOOKUP($C61,'appoggio Flow (AUM)_Turnover'!$C:$G,2,0)</f>
        <v>31764068.369999997</v>
      </c>
      <c r="E61" s="199">
        <f>+VLOOKUP($C61,'appoggio Flow (AUM)_Turnover'!$C:$G,3,0)</f>
        <v>0</v>
      </c>
      <c r="F61" s="82">
        <f>+VLOOKUP($C61,'appoggio Flow (AUM)_Turnover'!$C:$G,4,0)</f>
        <v>31764068.369999997</v>
      </c>
      <c r="G61" s="82">
        <f>+VLOOKUP($C61,'appoggio Flow (AUM)_Turnover'!$C:$G,5,0)</f>
        <v>0</v>
      </c>
      <c r="H61" s="1" t="s">
        <v>23</v>
      </c>
      <c r="I61" t="s">
        <v>500</v>
      </c>
      <c r="J61" t="s">
        <v>504</v>
      </c>
      <c r="K61">
        <f>+VLOOKUP($C61,'appoggio Flow (AUM)_Turnover'!$C:$M,9,0)</f>
        <v>1</v>
      </c>
      <c r="L61" t="s">
        <v>500</v>
      </c>
      <c r="M61" s="208">
        <f>+VLOOKUP($C61,'appoggio Flow (AUM)_Turnover'!$C:$M,11,0)</f>
        <v>0</v>
      </c>
      <c r="N61" t="s">
        <v>24</v>
      </c>
      <c r="O61" s="5" t="str">
        <f t="shared" si="0"/>
        <v>N</v>
      </c>
      <c r="P61">
        <f>+VLOOKUP($C61,'appoggio Flow (AUM)_Turnover'!$C:$P,11,0)</f>
        <v>0</v>
      </c>
      <c r="Q61" s="200" t="s">
        <v>475</v>
      </c>
      <c r="R61" s="200" t="str">
        <f t="shared" si="8"/>
        <v/>
      </c>
      <c r="T61" t="s">
        <v>475</v>
      </c>
      <c r="Y61" s="200" t="s">
        <v>475</v>
      </c>
      <c r="Z61" s="5" t="s">
        <v>475</v>
      </c>
      <c r="AA61" s="200" t="str">
        <f t="shared" si="1"/>
        <v/>
      </c>
      <c r="AB61" s="200" t="str">
        <f t="shared" si="2"/>
        <v/>
      </c>
      <c r="AE61" s="77">
        <f t="shared" si="3"/>
        <v>0</v>
      </c>
      <c r="AF61" s="77">
        <f t="shared" si="4"/>
        <v>0</v>
      </c>
      <c r="AG61" s="77">
        <f t="array" ref="AG61">IFERROR($D61*U,0)</f>
        <v>0</v>
      </c>
      <c r="AH61" s="77">
        <f t="shared" si="5"/>
        <v>0</v>
      </c>
      <c r="AI61" s="77">
        <f t="shared" si="5"/>
        <v>0</v>
      </c>
      <c r="AJ61" s="203"/>
      <c r="AK61" s="203"/>
      <c r="AL61" s="203"/>
      <c r="AM61" s="203"/>
      <c r="AN61" t="s">
        <v>475</v>
      </c>
      <c r="AO61" t="s">
        <v>475</v>
      </c>
      <c r="AP61" t="s">
        <v>475</v>
      </c>
    </row>
    <row r="62" spans="1:43" x14ac:dyDescent="0.25">
      <c r="A62" s="198">
        <v>45291</v>
      </c>
      <c r="B62" t="s">
        <v>627</v>
      </c>
      <c r="C62" t="s">
        <v>628</v>
      </c>
      <c r="D62" s="82">
        <f>+VLOOKUP($C62,'appoggio Flow (AUM)_Turnover'!$C:$G,2,0)</f>
        <v>6028369.3100000005</v>
      </c>
      <c r="E62" s="199">
        <f>+VLOOKUP($C62,'appoggio Flow (AUM)_Turnover'!$C:$G,3,0)</f>
        <v>1</v>
      </c>
      <c r="F62" s="82">
        <f>+VLOOKUP($C62,'appoggio Flow (AUM)_Turnover'!$C:$G,4,0)</f>
        <v>6356752.9100000001</v>
      </c>
      <c r="G62" s="82">
        <f>+VLOOKUP($C62,'appoggio Flow (AUM)_Turnover'!$C:$G,5,0)</f>
        <v>328383.59999999998</v>
      </c>
      <c r="H62" s="1" t="s">
        <v>24</v>
      </c>
      <c r="I62" t="s">
        <v>473</v>
      </c>
      <c r="J62" t="s">
        <v>474</v>
      </c>
      <c r="K62">
        <f>+VLOOKUP($C62,'appoggio Flow (AUM)_Turnover'!$C:$M,9,0)</f>
        <v>0</v>
      </c>
      <c r="L62" t="s">
        <v>473</v>
      </c>
      <c r="M62" t="str">
        <f>+VLOOKUP($C62,'appoggio Flow (AUM)_Turnover'!$C:$M,11,0)</f>
        <v>Fondo</v>
      </c>
      <c r="N62" t="s">
        <v>23</v>
      </c>
      <c r="O62" s="5" t="str">
        <f t="shared" si="0"/>
        <v>N</v>
      </c>
      <c r="P62" t="str">
        <f>+VLOOKUP($C62,'appoggio Flow (AUM)_Turnover'!$C:$P,11,0)</f>
        <v>Fondo</v>
      </c>
      <c r="Q62" s="200" t="s">
        <v>475</v>
      </c>
      <c r="R62" s="200" t="str">
        <f t="shared" si="8"/>
        <v/>
      </c>
      <c r="T62" t="s">
        <v>475</v>
      </c>
      <c r="Y62" s="200" t="s">
        <v>475</v>
      </c>
      <c r="Z62" s="5" t="s">
        <v>475</v>
      </c>
      <c r="AA62" s="200" t="str">
        <f t="shared" si="1"/>
        <v/>
      </c>
      <c r="AB62" s="200" t="str">
        <f t="shared" si="2"/>
        <v/>
      </c>
      <c r="AE62" s="77">
        <f t="shared" si="3"/>
        <v>0</v>
      </c>
      <c r="AF62" s="77">
        <f t="shared" si="4"/>
        <v>0</v>
      </c>
      <c r="AG62" s="77">
        <f t="array" ref="AG62">IFERROR($D62*U,0)</f>
        <v>0</v>
      </c>
      <c r="AH62" s="77">
        <f t="shared" si="5"/>
        <v>0</v>
      </c>
      <c r="AI62" s="77">
        <f t="shared" si="5"/>
        <v>0</v>
      </c>
      <c r="AJ62" s="203"/>
      <c r="AK62" s="203"/>
      <c r="AL62" s="203"/>
      <c r="AM62" s="203"/>
      <c r="AN62" t="s">
        <v>475</v>
      </c>
      <c r="AO62" t="s">
        <v>475</v>
      </c>
      <c r="AP62" t="s">
        <v>475</v>
      </c>
    </row>
    <row r="63" spans="1:43" x14ac:dyDescent="0.25">
      <c r="A63" s="198">
        <v>45291</v>
      </c>
      <c r="B63" t="s">
        <v>629</v>
      </c>
      <c r="C63" t="s">
        <v>630</v>
      </c>
      <c r="D63" s="82">
        <f>+VLOOKUP($C63,'appoggio Flow (AUM)_Turnover'!$C:$G,2,0)</f>
        <v>247448.75</v>
      </c>
      <c r="E63" s="199">
        <f>+VLOOKUP($C63,'appoggio Flow (AUM)_Turnover'!$C:$G,3,0)</f>
        <v>1</v>
      </c>
      <c r="F63" s="82">
        <f>+VLOOKUP($C63,'appoggio Flow (AUM)_Turnover'!$C:$G,4,0)</f>
        <v>445967.94</v>
      </c>
      <c r="G63" s="82">
        <f>+VLOOKUP($C63,'appoggio Flow (AUM)_Turnover'!$C:$G,5,0)</f>
        <v>198519.19</v>
      </c>
      <c r="H63" s="1" t="s">
        <v>24</v>
      </c>
      <c r="I63" t="s">
        <v>473</v>
      </c>
      <c r="J63" t="s">
        <v>474</v>
      </c>
      <c r="K63">
        <f>+VLOOKUP($C63,'appoggio Flow (AUM)_Turnover'!$C:$M,9,0)</f>
        <v>0</v>
      </c>
      <c r="L63" t="s">
        <v>473</v>
      </c>
      <c r="M63" t="str">
        <f>+VLOOKUP($C63,'appoggio Flow (AUM)_Turnover'!$C:$M,11,0)</f>
        <v>Fondo</v>
      </c>
      <c r="N63" t="s">
        <v>23</v>
      </c>
      <c r="O63" s="5" t="str">
        <f t="shared" si="0"/>
        <v>N</v>
      </c>
      <c r="P63" t="str">
        <f>+VLOOKUP($C63,'appoggio Flow (AUM)_Turnover'!$C:$P,11,0)</f>
        <v>Fondo</v>
      </c>
      <c r="Q63" s="200" t="s">
        <v>475</v>
      </c>
      <c r="R63" s="200" t="str">
        <f t="shared" si="8"/>
        <v/>
      </c>
      <c r="T63" t="s">
        <v>475</v>
      </c>
      <c r="Y63" s="200" t="s">
        <v>475</v>
      </c>
      <c r="Z63" s="5" t="s">
        <v>475</v>
      </c>
      <c r="AA63" s="200" t="str">
        <f t="shared" si="1"/>
        <v/>
      </c>
      <c r="AB63" s="200" t="str">
        <f t="shared" si="2"/>
        <v/>
      </c>
      <c r="AE63" s="77">
        <f t="shared" si="3"/>
        <v>0</v>
      </c>
      <c r="AF63" s="77">
        <f t="shared" si="4"/>
        <v>0</v>
      </c>
      <c r="AG63" s="77">
        <f t="array" ref="AG63">IFERROR($D63*U,0)</f>
        <v>0</v>
      </c>
      <c r="AH63" s="77">
        <f t="shared" si="5"/>
        <v>0</v>
      </c>
      <c r="AI63" s="77">
        <f t="shared" si="5"/>
        <v>0</v>
      </c>
      <c r="AJ63" s="203"/>
      <c r="AK63" s="203"/>
      <c r="AL63" s="203"/>
      <c r="AM63" s="203"/>
      <c r="AN63" t="s">
        <v>475</v>
      </c>
      <c r="AO63" t="s">
        <v>475</v>
      </c>
      <c r="AP63" t="s">
        <v>475</v>
      </c>
    </row>
    <row r="64" spans="1:43" x14ac:dyDescent="0.25">
      <c r="A64" s="198">
        <v>45291</v>
      </c>
      <c r="B64" t="s">
        <v>631</v>
      </c>
      <c r="C64" t="s">
        <v>632</v>
      </c>
      <c r="D64" s="82">
        <f>+VLOOKUP($C64,'appoggio Flow (AUM)_Turnover'!$C:$G,2,0)</f>
        <v>2116484.9800000004</v>
      </c>
      <c r="E64" s="199">
        <f>+VLOOKUP($C64,'appoggio Flow (AUM)_Turnover'!$C:$G,3,0)</f>
        <v>1</v>
      </c>
      <c r="F64" s="82">
        <f>+VLOOKUP($C64,'appoggio Flow (AUM)_Turnover'!$C:$G,4,0)</f>
        <v>2317053.5300000003</v>
      </c>
      <c r="G64" s="82">
        <f>+VLOOKUP($C64,'appoggio Flow (AUM)_Turnover'!$C:$G,5,0)</f>
        <v>200568.55</v>
      </c>
      <c r="H64" s="1" t="s">
        <v>24</v>
      </c>
      <c r="I64" t="s">
        <v>473</v>
      </c>
      <c r="J64" t="s">
        <v>474</v>
      </c>
      <c r="K64">
        <f>+VLOOKUP($C64,'appoggio Flow (AUM)_Turnover'!$C:$M,9,0)</f>
        <v>0</v>
      </c>
      <c r="L64" t="s">
        <v>473</v>
      </c>
      <c r="M64" t="str">
        <f>+VLOOKUP($C64,'appoggio Flow (AUM)_Turnover'!$C:$M,11,0)</f>
        <v>Fondo</v>
      </c>
      <c r="N64" t="s">
        <v>23</v>
      </c>
      <c r="O64" s="5" t="str">
        <f t="shared" si="0"/>
        <v>N</v>
      </c>
      <c r="P64" t="str">
        <f>+VLOOKUP($C64,'appoggio Flow (AUM)_Turnover'!$C:$P,11,0)</f>
        <v>Fondo</v>
      </c>
      <c r="Q64" s="200" t="s">
        <v>475</v>
      </c>
      <c r="R64" s="200" t="str">
        <f t="shared" si="8"/>
        <v/>
      </c>
      <c r="T64" t="s">
        <v>475</v>
      </c>
      <c r="Y64" s="200" t="s">
        <v>475</v>
      </c>
      <c r="Z64" s="5" t="s">
        <v>475</v>
      </c>
      <c r="AA64" s="200" t="str">
        <f t="shared" si="1"/>
        <v/>
      </c>
      <c r="AB64" s="200" t="str">
        <f t="shared" si="2"/>
        <v/>
      </c>
      <c r="AE64" s="77">
        <f t="shared" si="3"/>
        <v>0</v>
      </c>
      <c r="AF64" s="77">
        <f t="shared" si="4"/>
        <v>0</v>
      </c>
      <c r="AG64" s="77">
        <f t="array" ref="AG64">IFERROR($D64*U,0)</f>
        <v>0</v>
      </c>
      <c r="AH64" s="77">
        <f t="shared" si="5"/>
        <v>0</v>
      </c>
      <c r="AI64" s="77">
        <f t="shared" si="5"/>
        <v>0</v>
      </c>
      <c r="AJ64" s="203"/>
      <c r="AK64" s="203"/>
      <c r="AL64" s="203"/>
      <c r="AM64" s="203"/>
      <c r="AN64" t="s">
        <v>475</v>
      </c>
      <c r="AO64" t="s">
        <v>475</v>
      </c>
      <c r="AP64" t="s">
        <v>475</v>
      </c>
    </row>
    <row r="65" spans="1:43" x14ac:dyDescent="0.25">
      <c r="A65" s="198">
        <v>45291</v>
      </c>
      <c r="B65" t="s">
        <v>633</v>
      </c>
      <c r="C65" t="s">
        <v>634</v>
      </c>
      <c r="D65" s="82">
        <f>+VLOOKUP($C65,'appoggio Flow (AUM)_Turnover'!$C:$G,2,0)</f>
        <v>2020252.2</v>
      </c>
      <c r="E65" s="199">
        <f>+VLOOKUP($C65,'appoggio Flow (AUM)_Turnover'!$C:$G,3,0)</f>
        <v>0</v>
      </c>
      <c r="F65" s="82">
        <f>+VLOOKUP($C65,'appoggio Flow (AUM)_Turnover'!$C:$G,4,0)</f>
        <v>2020252.2</v>
      </c>
      <c r="G65" s="82">
        <f>+VLOOKUP($C65,'appoggio Flow (AUM)_Turnover'!$C:$G,5,0)</f>
        <v>0</v>
      </c>
      <c r="H65" s="1" t="s">
        <v>24</v>
      </c>
      <c r="I65" t="s">
        <v>473</v>
      </c>
      <c r="J65" t="s">
        <v>474</v>
      </c>
      <c r="K65">
        <f>+VLOOKUP($C65,'appoggio Flow (AUM)_Turnover'!$C:$M,9,0)</f>
        <v>0</v>
      </c>
      <c r="L65" t="s">
        <v>473</v>
      </c>
      <c r="M65" t="str">
        <f>+VLOOKUP($C65,'appoggio Flow (AUM)_Turnover'!$C:$M,11,0)</f>
        <v>Fondo</v>
      </c>
      <c r="N65" t="s">
        <v>23</v>
      </c>
      <c r="O65" s="5" t="str">
        <f t="shared" si="0"/>
        <v>N</v>
      </c>
      <c r="P65" t="str">
        <f>+VLOOKUP($C65,'appoggio Flow (AUM)_Turnover'!$C:$P,11,0)</f>
        <v>Fondo</v>
      </c>
      <c r="Q65" s="200" t="s">
        <v>475</v>
      </c>
      <c r="R65" s="200" t="str">
        <f t="shared" si="8"/>
        <v/>
      </c>
      <c r="T65" t="s">
        <v>475</v>
      </c>
      <c r="Y65" s="200" t="s">
        <v>475</v>
      </c>
      <c r="Z65" s="5" t="s">
        <v>475</v>
      </c>
      <c r="AA65" s="200" t="str">
        <f t="shared" si="1"/>
        <v/>
      </c>
      <c r="AB65" s="200" t="str">
        <f t="shared" si="2"/>
        <v/>
      </c>
      <c r="AE65" s="77">
        <f t="shared" si="3"/>
        <v>0</v>
      </c>
      <c r="AF65" s="77">
        <f t="shared" si="4"/>
        <v>0</v>
      </c>
      <c r="AG65" s="77">
        <f t="array" ref="AG65">IFERROR($D65*U,0)</f>
        <v>0</v>
      </c>
      <c r="AH65" s="77">
        <f t="shared" si="5"/>
        <v>0</v>
      </c>
      <c r="AI65" s="77">
        <f t="shared" si="5"/>
        <v>0</v>
      </c>
      <c r="AJ65" s="203"/>
      <c r="AK65" s="203"/>
      <c r="AL65" s="203"/>
      <c r="AM65" s="203"/>
      <c r="AN65" t="s">
        <v>475</v>
      </c>
      <c r="AO65" t="s">
        <v>475</v>
      </c>
      <c r="AP65" t="s">
        <v>475</v>
      </c>
    </row>
    <row r="66" spans="1:43" x14ac:dyDescent="0.25">
      <c r="A66" s="198">
        <v>45291</v>
      </c>
      <c r="B66" t="s">
        <v>635</v>
      </c>
      <c r="C66" t="s">
        <v>636</v>
      </c>
      <c r="D66" s="82">
        <f>+VLOOKUP($C66,'appoggio Flow (AUM)_Turnover'!$C:$G,2,0)</f>
        <v>1271858.08</v>
      </c>
      <c r="E66" s="199">
        <f>+VLOOKUP($C66,'appoggio Flow (AUM)_Turnover'!$C:$G,3,0)</f>
        <v>1</v>
      </c>
      <c r="F66" s="82">
        <f>+VLOOKUP($C66,'appoggio Flow (AUM)_Turnover'!$C:$G,4,0)</f>
        <v>1409513.99</v>
      </c>
      <c r="G66" s="82">
        <f>+VLOOKUP($C66,'appoggio Flow (AUM)_Turnover'!$C:$G,5,0)</f>
        <v>137655.91</v>
      </c>
      <c r="H66" s="1" t="s">
        <v>24</v>
      </c>
      <c r="I66" t="s">
        <v>473</v>
      </c>
      <c r="J66" t="s">
        <v>474</v>
      </c>
      <c r="K66">
        <f>+VLOOKUP($C66,'appoggio Flow (AUM)_Turnover'!$C:$M,9,0)</f>
        <v>0</v>
      </c>
      <c r="L66" t="s">
        <v>473</v>
      </c>
      <c r="M66" t="str">
        <f>+VLOOKUP($C66,'appoggio Flow (AUM)_Turnover'!$C:$M,11,0)</f>
        <v>Fondo</v>
      </c>
      <c r="N66" t="s">
        <v>23</v>
      </c>
      <c r="O66" s="5" t="str">
        <f t="shared" ref="O66:O129" si="9">IF(OR(C66="FIS1",C66="FIS2",C66="FIS4",C66="Red"),"Y","N")</f>
        <v>N</v>
      </c>
      <c r="P66" t="str">
        <f>+VLOOKUP($C66,'appoggio Flow (AUM)_Turnover'!$C:$P,11,0)</f>
        <v>Fondo</v>
      </c>
      <c r="Q66" s="200" t="s">
        <v>475</v>
      </c>
      <c r="R66" s="200" t="str">
        <f t="shared" si="8"/>
        <v/>
      </c>
      <c r="T66" t="s">
        <v>475</v>
      </c>
      <c r="Y66" s="200" t="s">
        <v>475</v>
      </c>
      <c r="Z66" s="5" t="s">
        <v>475</v>
      </c>
      <c r="AA66" s="200" t="str">
        <f t="shared" ref="AA66:AA129" si="10">IFERROR(Y66*V66,"")</f>
        <v/>
      </c>
      <c r="AB66" s="200" t="str">
        <f t="shared" ref="AB66:AB129" si="11">IFERROR(Z66*V66,"")</f>
        <v/>
      </c>
      <c r="AE66" s="77">
        <f t="shared" ref="AE66:AE129" si="12">+IFERROR(R66*D66,0)</f>
        <v>0</v>
      </c>
      <c r="AF66" s="77">
        <f t="shared" ref="AF66:AF129" si="13">+IFERROR(D66*T66,0)</f>
        <v>0</v>
      </c>
      <c r="AG66" s="77">
        <f t="array" ref="AG66">IFERROR($D66*U,0)</f>
        <v>0</v>
      </c>
      <c r="AH66" s="77">
        <f t="shared" si="5"/>
        <v>0</v>
      </c>
      <c r="AI66" s="77">
        <f t="shared" si="5"/>
        <v>0</v>
      </c>
      <c r="AJ66" s="203"/>
      <c r="AK66" s="203"/>
      <c r="AL66" s="203"/>
      <c r="AM66" s="203"/>
      <c r="AN66" t="s">
        <v>475</v>
      </c>
      <c r="AO66" t="s">
        <v>475</v>
      </c>
      <c r="AP66" t="s">
        <v>475</v>
      </c>
    </row>
    <row r="67" spans="1:43" x14ac:dyDescent="0.25">
      <c r="A67" s="198">
        <v>45291</v>
      </c>
      <c r="B67" t="s">
        <v>637</v>
      </c>
      <c r="C67" t="s">
        <v>638</v>
      </c>
      <c r="D67" s="82">
        <f>+VLOOKUP($C67,'appoggio Flow (AUM)_Turnover'!$C:$G,2,0)</f>
        <v>924944.0399999998</v>
      </c>
      <c r="E67" s="199">
        <f>+VLOOKUP($C67,'appoggio Flow (AUM)_Turnover'!$C:$G,3,0)</f>
        <v>1</v>
      </c>
      <c r="F67" s="82">
        <f>+VLOOKUP($C67,'appoggio Flow (AUM)_Turnover'!$C:$G,4,0)</f>
        <v>1716613.7999999998</v>
      </c>
      <c r="G67" s="82">
        <f>+VLOOKUP($C67,'appoggio Flow (AUM)_Turnover'!$C:$G,5,0)</f>
        <v>791669.76000000001</v>
      </c>
      <c r="H67" s="1" t="s">
        <v>23</v>
      </c>
      <c r="I67" t="s">
        <v>500</v>
      </c>
      <c r="J67" t="s">
        <v>504</v>
      </c>
      <c r="K67">
        <f>+VLOOKUP($C67,'appoggio Flow (AUM)_Turnover'!$C:$M,9,0)</f>
        <v>1</v>
      </c>
      <c r="L67" t="s">
        <v>500</v>
      </c>
      <c r="M67" s="208" t="str">
        <f>+VLOOKUP($C67,'appoggio Flow (AUM)_Turnover'!$C:$M,11,0)</f>
        <v>Bond</v>
      </c>
      <c r="N67" t="s">
        <v>24</v>
      </c>
      <c r="O67" s="5" t="str">
        <f t="shared" si="9"/>
        <v>N</v>
      </c>
      <c r="P67" t="str">
        <f>+VLOOKUP($C67,'appoggio Flow (AUM)_Turnover'!$C:$P,11,0)</f>
        <v>Bond</v>
      </c>
      <c r="Q67" s="200" t="s">
        <v>475</v>
      </c>
      <c r="R67" s="200" t="str">
        <f t="shared" si="8"/>
        <v/>
      </c>
      <c r="T67" t="s">
        <v>475</v>
      </c>
      <c r="Y67" s="200" t="s">
        <v>475</v>
      </c>
      <c r="Z67" s="5" t="s">
        <v>475</v>
      </c>
      <c r="AA67" s="200" t="str">
        <f t="shared" si="10"/>
        <v/>
      </c>
      <c r="AB67" s="200" t="str">
        <f t="shared" si="11"/>
        <v/>
      </c>
      <c r="AE67" s="77">
        <f t="shared" si="12"/>
        <v>0</v>
      </c>
      <c r="AF67" s="77">
        <f t="shared" si="13"/>
        <v>0</v>
      </c>
      <c r="AG67" s="77">
        <f t="array" ref="AG67">IFERROR($D67*U,0)</f>
        <v>0</v>
      </c>
      <c r="AH67" s="77">
        <f t="shared" ref="AH67:AI130" si="14">IFERROR($D67*AA67,0)</f>
        <v>0</v>
      </c>
      <c r="AI67" s="77">
        <f t="shared" si="14"/>
        <v>0</v>
      </c>
      <c r="AJ67" s="203"/>
      <c r="AK67" s="203"/>
      <c r="AL67" s="203"/>
      <c r="AM67" s="203"/>
      <c r="AN67" t="s">
        <v>22</v>
      </c>
      <c r="AO67" t="s">
        <v>615</v>
      </c>
      <c r="AP67" t="s">
        <v>475</v>
      </c>
    </row>
    <row r="68" spans="1:43" x14ac:dyDescent="0.25">
      <c r="A68" s="198">
        <v>45291</v>
      </c>
      <c r="B68" t="s">
        <v>639</v>
      </c>
      <c r="C68" t="s">
        <v>640</v>
      </c>
      <c r="D68" s="82">
        <f>+VLOOKUP($C68,'appoggio Flow (AUM)_Turnover'!$C:$G,2,0)</f>
        <v>6115202.1699999999</v>
      </c>
      <c r="E68" s="199">
        <f>+VLOOKUP($C68,'appoggio Flow (AUM)_Turnover'!$C:$G,3,0)</f>
        <v>1</v>
      </c>
      <c r="F68" s="82">
        <f>+VLOOKUP($C68,'appoggio Flow (AUM)_Turnover'!$C:$G,4,0)</f>
        <v>8274753.8399999999</v>
      </c>
      <c r="G68" s="82">
        <f>+VLOOKUP($C68,'appoggio Flow (AUM)_Turnover'!$C:$G,5,0)</f>
        <v>2159551.67</v>
      </c>
      <c r="H68" s="1" t="s">
        <v>24</v>
      </c>
      <c r="I68" t="s">
        <v>473</v>
      </c>
      <c r="J68" t="s">
        <v>474</v>
      </c>
      <c r="K68">
        <f>+VLOOKUP($C68,'appoggio Flow (AUM)_Turnover'!$C:$M,9,0)</f>
        <v>0</v>
      </c>
      <c r="L68" t="s">
        <v>473</v>
      </c>
      <c r="M68" t="str">
        <f>+VLOOKUP($C68,'appoggio Flow (AUM)_Turnover'!$C:$M,11,0)</f>
        <v>Fondo</v>
      </c>
      <c r="N68" t="s">
        <v>23</v>
      </c>
      <c r="O68" s="5" t="str">
        <f t="shared" si="9"/>
        <v>N</v>
      </c>
      <c r="P68" t="str">
        <f>+VLOOKUP($C68,'appoggio Flow (AUM)_Turnover'!$C:$P,11,0)</f>
        <v>Fondo</v>
      </c>
      <c r="Q68" s="200" t="s">
        <v>475</v>
      </c>
      <c r="R68" s="200" t="str">
        <f t="shared" si="8"/>
        <v/>
      </c>
      <c r="T68" t="s">
        <v>475</v>
      </c>
      <c r="Y68" s="200" t="s">
        <v>475</v>
      </c>
      <c r="Z68" s="5" t="s">
        <v>475</v>
      </c>
      <c r="AA68" s="200" t="str">
        <f t="shared" si="10"/>
        <v/>
      </c>
      <c r="AB68" s="200" t="str">
        <f t="shared" si="11"/>
        <v/>
      </c>
      <c r="AE68" s="77">
        <f t="shared" si="12"/>
        <v>0</v>
      </c>
      <c r="AF68" s="77">
        <f t="shared" si="13"/>
        <v>0</v>
      </c>
      <c r="AG68" s="77">
        <f t="array" ref="AG68">IFERROR($D68*U,0)</f>
        <v>0</v>
      </c>
      <c r="AH68" s="77">
        <f t="shared" si="14"/>
        <v>0</v>
      </c>
      <c r="AI68" s="77">
        <f t="shared" si="14"/>
        <v>0</v>
      </c>
      <c r="AJ68" s="203"/>
      <c r="AK68" s="203"/>
      <c r="AL68" s="203"/>
      <c r="AM68" s="203"/>
      <c r="AN68" t="s">
        <v>475</v>
      </c>
      <c r="AO68" t="s">
        <v>475</v>
      </c>
      <c r="AP68" t="s">
        <v>475</v>
      </c>
    </row>
    <row r="69" spans="1:43" x14ac:dyDescent="0.25">
      <c r="A69" s="198">
        <v>45291</v>
      </c>
      <c r="B69" t="s">
        <v>641</v>
      </c>
      <c r="C69" t="s">
        <v>642</v>
      </c>
      <c r="D69" s="82">
        <f>+VLOOKUP($C69,'appoggio Flow (AUM)_Turnover'!$C:$G,2,0)</f>
        <v>3181832.4</v>
      </c>
      <c r="E69" s="199">
        <f>+VLOOKUP($C69,'appoggio Flow (AUM)_Turnover'!$C:$G,3,0)</f>
        <v>1</v>
      </c>
      <c r="F69" s="82">
        <f>+VLOOKUP($C69,'appoggio Flow (AUM)_Turnover'!$C:$G,4,0)</f>
        <v>3328093.28</v>
      </c>
      <c r="G69" s="82">
        <f>+VLOOKUP($C69,'appoggio Flow (AUM)_Turnover'!$C:$G,5,0)</f>
        <v>146260.88</v>
      </c>
      <c r="H69" s="1" t="s">
        <v>24</v>
      </c>
      <c r="I69" t="s">
        <v>473</v>
      </c>
      <c r="J69" t="s">
        <v>474</v>
      </c>
      <c r="K69">
        <f>+VLOOKUP($C69,'appoggio Flow (AUM)_Turnover'!$C:$M,9,0)</f>
        <v>0</v>
      </c>
      <c r="L69" t="s">
        <v>473</v>
      </c>
      <c r="M69" t="str">
        <f>+VLOOKUP($C69,'appoggio Flow (AUM)_Turnover'!$C:$M,11,0)</f>
        <v>Fondo</v>
      </c>
      <c r="N69" t="s">
        <v>23</v>
      </c>
      <c r="O69" s="5" t="str">
        <f t="shared" si="9"/>
        <v>N</v>
      </c>
      <c r="P69" t="str">
        <f>+VLOOKUP($C69,'appoggio Flow (AUM)_Turnover'!$C:$P,11,0)</f>
        <v>Fondo</v>
      </c>
      <c r="Q69" s="200" t="s">
        <v>475</v>
      </c>
      <c r="R69" s="200" t="str">
        <f t="shared" si="8"/>
        <v/>
      </c>
      <c r="T69" t="s">
        <v>475</v>
      </c>
      <c r="Y69" s="200" t="s">
        <v>475</v>
      </c>
      <c r="Z69" s="5" t="s">
        <v>475</v>
      </c>
      <c r="AA69" s="200" t="str">
        <f t="shared" si="10"/>
        <v/>
      </c>
      <c r="AB69" s="200" t="str">
        <f t="shared" si="11"/>
        <v/>
      </c>
      <c r="AE69" s="77">
        <f t="shared" si="12"/>
        <v>0</v>
      </c>
      <c r="AF69" s="77">
        <f t="shared" si="13"/>
        <v>0</v>
      </c>
      <c r="AG69" s="77">
        <f t="array" ref="AG69">IFERROR($D69*U,0)</f>
        <v>0</v>
      </c>
      <c r="AH69" s="77">
        <f t="shared" si="14"/>
        <v>0</v>
      </c>
      <c r="AI69" s="77">
        <f t="shared" si="14"/>
        <v>0</v>
      </c>
      <c r="AJ69" s="203"/>
      <c r="AK69" s="203"/>
      <c r="AL69" s="203"/>
      <c r="AM69" s="203"/>
      <c r="AN69" t="s">
        <v>475</v>
      </c>
      <c r="AO69" t="s">
        <v>475</v>
      </c>
      <c r="AP69" t="s">
        <v>475</v>
      </c>
    </row>
    <row r="70" spans="1:43" x14ac:dyDescent="0.25">
      <c r="A70" s="198">
        <v>45291</v>
      </c>
      <c r="B70" t="s">
        <v>643</v>
      </c>
      <c r="C70" t="s">
        <v>644</v>
      </c>
      <c r="D70" s="82">
        <f>+VLOOKUP($C70,'appoggio Flow (AUM)_Turnover'!$C:$G,2,0)</f>
        <v>421592.82</v>
      </c>
      <c r="E70" s="199">
        <f>+VLOOKUP($C70,'appoggio Flow (AUM)_Turnover'!$C:$G,3,0)</f>
        <v>1</v>
      </c>
      <c r="F70" s="82">
        <f>+VLOOKUP($C70,'appoggio Flow (AUM)_Turnover'!$C:$G,4,0)</f>
        <v>506094.68</v>
      </c>
      <c r="G70" s="82">
        <f>+VLOOKUP($C70,'appoggio Flow (AUM)_Turnover'!$C:$G,5,0)</f>
        <v>84501.86</v>
      </c>
      <c r="H70" s="1" t="s">
        <v>23</v>
      </c>
      <c r="I70" t="s">
        <v>500</v>
      </c>
      <c r="J70" t="s">
        <v>504</v>
      </c>
      <c r="K70">
        <f>+VLOOKUP($C70,'appoggio Flow (AUM)_Turnover'!$C:$M,9,0)</f>
        <v>1</v>
      </c>
      <c r="L70" t="s">
        <v>500</v>
      </c>
      <c r="M70" s="208" t="str">
        <f>+VLOOKUP($C70,'appoggio Flow (AUM)_Turnover'!$C:$M,11,0)</f>
        <v>Bond</v>
      </c>
      <c r="N70" t="s">
        <v>24</v>
      </c>
      <c r="O70" s="5" t="str">
        <f t="shared" si="9"/>
        <v>N</v>
      </c>
      <c r="P70" t="str">
        <f>+VLOOKUP($C70,'appoggio Flow (AUM)_Turnover'!$C:$P,11,0)</f>
        <v>Bond</v>
      </c>
      <c r="Q70" s="200" t="s">
        <v>475</v>
      </c>
      <c r="R70" s="200" t="str">
        <f t="shared" si="8"/>
        <v/>
      </c>
      <c r="T70" t="s">
        <v>475</v>
      </c>
      <c r="Y70" s="200" t="s">
        <v>475</v>
      </c>
      <c r="Z70" s="5" t="s">
        <v>475</v>
      </c>
      <c r="AA70" s="200" t="str">
        <f t="shared" si="10"/>
        <v/>
      </c>
      <c r="AB70" s="200" t="str">
        <f t="shared" si="11"/>
        <v/>
      </c>
      <c r="AE70" s="77">
        <f t="shared" si="12"/>
        <v>0</v>
      </c>
      <c r="AF70" s="77">
        <f t="shared" si="13"/>
        <v>0</v>
      </c>
      <c r="AG70" s="77">
        <f t="array" ref="AG70">IFERROR($D70*U,0)</f>
        <v>0</v>
      </c>
      <c r="AH70" s="77">
        <f t="shared" si="14"/>
        <v>0</v>
      </c>
      <c r="AI70" s="77">
        <f t="shared" si="14"/>
        <v>0</v>
      </c>
      <c r="AJ70" s="203"/>
      <c r="AK70" s="203"/>
      <c r="AL70" s="203"/>
      <c r="AM70" s="203"/>
      <c r="AN70" t="s">
        <v>22</v>
      </c>
      <c r="AO70" t="s">
        <v>571</v>
      </c>
      <c r="AP70" t="s">
        <v>475</v>
      </c>
    </row>
    <row r="71" spans="1:43" x14ac:dyDescent="0.25">
      <c r="A71" s="198">
        <v>45291</v>
      </c>
      <c r="B71" t="s">
        <v>645</v>
      </c>
      <c r="C71" t="s">
        <v>646</v>
      </c>
      <c r="D71" s="82">
        <f>+VLOOKUP($C71,'appoggio Flow (AUM)_Turnover'!$C:$G,2,0)</f>
        <v>16529115.680000002</v>
      </c>
      <c r="E71" s="199">
        <f>+VLOOKUP($C71,'appoggio Flow (AUM)_Turnover'!$C:$G,3,0)</f>
        <v>1</v>
      </c>
      <c r="F71" s="82">
        <f>+VLOOKUP($C71,'appoggio Flow (AUM)_Turnover'!$C:$G,4,0)</f>
        <v>16610154.560000002</v>
      </c>
      <c r="G71" s="82">
        <f>+VLOOKUP($C71,'appoggio Flow (AUM)_Turnover'!$C:$G,5,0)</f>
        <v>81038.880000000005</v>
      </c>
      <c r="H71" s="1" t="s">
        <v>24</v>
      </c>
      <c r="I71" t="s">
        <v>473</v>
      </c>
      <c r="J71" t="s">
        <v>474</v>
      </c>
      <c r="K71">
        <f>+VLOOKUP($C71,'appoggio Flow (AUM)_Turnover'!$C:$M,9,0)</f>
        <v>0</v>
      </c>
      <c r="L71" t="s">
        <v>473</v>
      </c>
      <c r="M71" t="str">
        <f>+VLOOKUP($C71,'appoggio Flow (AUM)_Turnover'!$C:$M,11,0)</f>
        <v>Fondo</v>
      </c>
      <c r="N71" t="s">
        <v>23</v>
      </c>
      <c r="O71" s="5" t="str">
        <f t="shared" si="9"/>
        <v>N</v>
      </c>
      <c r="P71" t="str">
        <f>+VLOOKUP($C71,'appoggio Flow (AUM)_Turnover'!$C:$P,11,0)</f>
        <v>Fondo</v>
      </c>
      <c r="Q71" s="200" t="s">
        <v>475</v>
      </c>
      <c r="R71" s="200" t="str">
        <f t="shared" si="8"/>
        <v/>
      </c>
      <c r="T71" t="s">
        <v>475</v>
      </c>
      <c r="Y71" s="200" t="s">
        <v>475</v>
      </c>
      <c r="Z71" s="5" t="s">
        <v>475</v>
      </c>
      <c r="AA71" s="200" t="str">
        <f t="shared" si="10"/>
        <v/>
      </c>
      <c r="AB71" s="200" t="str">
        <f t="shared" si="11"/>
        <v/>
      </c>
      <c r="AE71" s="77">
        <f t="shared" si="12"/>
        <v>0</v>
      </c>
      <c r="AF71" s="77">
        <f t="shared" si="13"/>
        <v>0</v>
      </c>
      <c r="AG71" s="77">
        <f t="array" ref="AG71">IFERROR($D71*U,0)</f>
        <v>0</v>
      </c>
      <c r="AH71" s="77">
        <f t="shared" si="14"/>
        <v>0</v>
      </c>
      <c r="AI71" s="77">
        <f t="shared" si="14"/>
        <v>0</v>
      </c>
      <c r="AJ71" s="203"/>
      <c r="AK71" s="203"/>
      <c r="AL71" s="203"/>
      <c r="AM71" s="203"/>
      <c r="AN71" t="s">
        <v>475</v>
      </c>
      <c r="AO71" t="s">
        <v>475</v>
      </c>
      <c r="AP71" t="s">
        <v>475</v>
      </c>
    </row>
    <row r="72" spans="1:43" x14ac:dyDescent="0.25">
      <c r="A72" s="198">
        <v>45291</v>
      </c>
      <c r="B72" t="s">
        <v>2018</v>
      </c>
      <c r="C72" t="s">
        <v>2019</v>
      </c>
      <c r="D72" s="82">
        <f>+VLOOKUP($C72,'appoggio Flow (AUM)_Turnover'!$C:$G,2,0)</f>
        <v>97156.300000000017</v>
      </c>
      <c r="E72" s="199">
        <f>+VLOOKUP($C72,'appoggio Flow (AUM)_Turnover'!$C:$G,3,0)</f>
        <v>1</v>
      </c>
      <c r="F72" s="82">
        <f>+VLOOKUP($C72,'appoggio Flow (AUM)_Turnover'!$C:$G,4,0)</f>
        <v>187910.48</v>
      </c>
      <c r="G72" s="82">
        <f>+VLOOKUP($C72,'appoggio Flow (AUM)_Turnover'!$C:$G,5,0)</f>
        <v>90754.18</v>
      </c>
      <c r="H72" s="1" t="s">
        <v>23</v>
      </c>
      <c r="I72" t="s">
        <v>500</v>
      </c>
      <c r="J72" t="s">
        <v>1422</v>
      </c>
      <c r="K72">
        <f>+VLOOKUP($C72,'appoggio Flow (AUM)_Turnover'!$C:$M,9,0)</f>
        <v>0</v>
      </c>
      <c r="L72" t="s">
        <v>500</v>
      </c>
      <c r="M72" s="208" t="str">
        <f>+VLOOKUP($C72,'appoggio Flow (AUM)_Turnover'!$C:$M,11,0)</f>
        <v>Bond</v>
      </c>
      <c r="N72" t="s">
        <v>23</v>
      </c>
      <c r="O72" s="5" t="str">
        <f t="shared" si="9"/>
        <v>N</v>
      </c>
      <c r="P72" t="str">
        <f>+VLOOKUP($C72,'appoggio Flow (AUM)_Turnover'!$C:$P,11,0)</f>
        <v>Bond</v>
      </c>
      <c r="Q72" s="200" t="s">
        <v>475</v>
      </c>
      <c r="R72" s="204">
        <v>2.1899999999999999E-2</v>
      </c>
      <c r="T72" s="208">
        <v>1.46E-2</v>
      </c>
      <c r="V72" s="208">
        <v>1</v>
      </c>
      <c r="Y72" s="200" t="s">
        <v>475</v>
      </c>
      <c r="Z72" s="205">
        <v>1.46E-2</v>
      </c>
      <c r="AA72" s="200" t="str">
        <f t="shared" si="10"/>
        <v/>
      </c>
      <c r="AB72" s="200">
        <f t="shared" si="11"/>
        <v>1.46E-2</v>
      </c>
      <c r="AE72" s="77">
        <f t="shared" si="12"/>
        <v>2127.7229700000003</v>
      </c>
      <c r="AF72" s="77">
        <f t="shared" si="13"/>
        <v>1418.4819800000002</v>
      </c>
      <c r="AG72" s="77">
        <f t="array" ref="AG72">IFERROR($D72*U,0)</f>
        <v>0</v>
      </c>
      <c r="AH72" s="77">
        <f t="shared" si="14"/>
        <v>0</v>
      </c>
      <c r="AI72" s="77">
        <f t="shared" si="14"/>
        <v>1418.4819800000002</v>
      </c>
      <c r="AJ72" s="203"/>
      <c r="AK72" s="203"/>
      <c r="AL72" s="203"/>
      <c r="AM72" s="203"/>
      <c r="AN72" t="s">
        <v>22</v>
      </c>
      <c r="AO72" t="s">
        <v>2020</v>
      </c>
      <c r="AP72" t="s">
        <v>2021</v>
      </c>
      <c r="AQ72" s="208" t="s">
        <v>490</v>
      </c>
    </row>
    <row r="73" spans="1:43" x14ac:dyDescent="0.25">
      <c r="A73" s="198">
        <v>45291</v>
      </c>
      <c r="B73" t="s">
        <v>649</v>
      </c>
      <c r="C73" t="s">
        <v>650</v>
      </c>
      <c r="D73" s="82">
        <f>+VLOOKUP($C73,'appoggio Flow (AUM)_Turnover'!$C:$G,2,0)</f>
        <v>4398234.66</v>
      </c>
      <c r="E73" s="199">
        <f>+VLOOKUP($C73,'appoggio Flow (AUM)_Turnover'!$C:$G,3,0)</f>
        <v>1</v>
      </c>
      <c r="F73" s="82">
        <f>+VLOOKUP($C73,'appoggio Flow (AUM)_Turnover'!$C:$G,4,0)</f>
        <v>4447649.62</v>
      </c>
      <c r="G73" s="82">
        <f>+VLOOKUP($C73,'appoggio Flow (AUM)_Turnover'!$C:$G,5,0)</f>
        <v>49414.96</v>
      </c>
      <c r="H73" s="1" t="s">
        <v>24</v>
      </c>
      <c r="I73" t="s">
        <v>482</v>
      </c>
      <c r="J73" t="s">
        <v>474</v>
      </c>
      <c r="K73">
        <f>+VLOOKUP($C73,'appoggio Flow (AUM)_Turnover'!$C:$M,9,0)</f>
        <v>0</v>
      </c>
      <c r="L73" t="s">
        <v>483</v>
      </c>
      <c r="M73" t="str">
        <f>+VLOOKUP($C73,'appoggio Flow (AUM)_Turnover'!$C:$M,11,0)</f>
        <v>Stock</v>
      </c>
      <c r="N73" t="s">
        <v>23</v>
      </c>
      <c r="O73" s="5" t="str">
        <f t="shared" si="9"/>
        <v>N</v>
      </c>
      <c r="P73" t="str">
        <f>+VLOOKUP($C73,'appoggio Flow (AUM)_Turnover'!$C:$P,11,0)</f>
        <v>Stock</v>
      </c>
      <c r="Q73" s="200">
        <v>0</v>
      </c>
      <c r="R73" s="200">
        <f t="shared" ref="R73:R136" si="15">IFERROR(V73*Q73,"")</f>
        <v>0</v>
      </c>
      <c r="T73">
        <v>0</v>
      </c>
      <c r="Y73" s="200">
        <v>0</v>
      </c>
      <c r="Z73" s="5">
        <v>0</v>
      </c>
      <c r="AA73" s="200">
        <f t="shared" si="10"/>
        <v>0</v>
      </c>
      <c r="AB73" s="200">
        <f t="shared" si="11"/>
        <v>0</v>
      </c>
      <c r="AE73" s="77">
        <f t="shared" si="12"/>
        <v>0</v>
      </c>
      <c r="AF73" s="77">
        <f t="shared" si="13"/>
        <v>0</v>
      </c>
      <c r="AG73" s="77">
        <f t="array" ref="AG73">IFERROR($D73*U,0)</f>
        <v>0</v>
      </c>
      <c r="AH73" s="77">
        <f t="shared" si="14"/>
        <v>0</v>
      </c>
      <c r="AI73" s="77">
        <f t="shared" si="14"/>
        <v>0</v>
      </c>
      <c r="AJ73" s="203"/>
      <c r="AK73" s="203"/>
      <c r="AL73" s="203"/>
      <c r="AM73" s="203"/>
      <c r="AN73" t="s">
        <v>25</v>
      </c>
      <c r="AO73" t="s">
        <v>651</v>
      </c>
      <c r="AP73" t="s">
        <v>475</v>
      </c>
    </row>
    <row r="74" spans="1:43" x14ac:dyDescent="0.25">
      <c r="A74" s="198">
        <v>45291</v>
      </c>
      <c r="B74" t="s">
        <v>652</v>
      </c>
      <c r="C74" t="s">
        <v>653</v>
      </c>
      <c r="D74" s="82">
        <f>+VLOOKUP($C74,'appoggio Flow (AUM)_Turnover'!$C:$G,2,0)</f>
        <v>480989.13000000006</v>
      </c>
      <c r="E74" s="199">
        <f>+VLOOKUP($C74,'appoggio Flow (AUM)_Turnover'!$C:$G,3,0)</f>
        <v>1</v>
      </c>
      <c r="F74" s="82">
        <f>+VLOOKUP($C74,'appoggio Flow (AUM)_Turnover'!$C:$G,4,0)</f>
        <v>549876.19000000006</v>
      </c>
      <c r="G74" s="82">
        <f>+VLOOKUP($C74,'appoggio Flow (AUM)_Turnover'!$C:$G,5,0)</f>
        <v>68887.06</v>
      </c>
      <c r="H74" s="1" t="s">
        <v>24</v>
      </c>
      <c r="I74" t="s">
        <v>482</v>
      </c>
      <c r="J74" t="s">
        <v>474</v>
      </c>
      <c r="K74">
        <f>+VLOOKUP($C74,'appoggio Flow (AUM)_Turnover'!$C:$M,9,0)</f>
        <v>0</v>
      </c>
      <c r="L74" t="s">
        <v>483</v>
      </c>
      <c r="M74" t="str">
        <f>+VLOOKUP($C74,'appoggio Flow (AUM)_Turnover'!$C:$M,11,0)</f>
        <v>Stock</v>
      </c>
      <c r="N74" t="s">
        <v>23</v>
      </c>
      <c r="O74" s="5" t="str">
        <f t="shared" si="9"/>
        <v>N</v>
      </c>
      <c r="P74" t="str">
        <f>+VLOOKUP($C74,'appoggio Flow (AUM)_Turnover'!$C:$P,11,0)</f>
        <v>Stock</v>
      </c>
      <c r="Q74" s="200">
        <v>0</v>
      </c>
      <c r="R74" s="200">
        <f t="shared" si="15"/>
        <v>0</v>
      </c>
      <c r="T74">
        <v>0</v>
      </c>
      <c r="Y74" s="200">
        <v>0</v>
      </c>
      <c r="Z74" s="5">
        <v>0</v>
      </c>
      <c r="AA74" s="200">
        <f t="shared" si="10"/>
        <v>0</v>
      </c>
      <c r="AB74" s="200">
        <f t="shared" si="11"/>
        <v>0</v>
      </c>
      <c r="AE74" s="77">
        <f t="shared" si="12"/>
        <v>0</v>
      </c>
      <c r="AF74" s="77">
        <f t="shared" si="13"/>
        <v>0</v>
      </c>
      <c r="AG74" s="77">
        <f t="array" ref="AG74">IFERROR($D74*U,0)</f>
        <v>0</v>
      </c>
      <c r="AH74" s="77">
        <f t="shared" si="14"/>
        <v>0</v>
      </c>
      <c r="AI74" s="77">
        <f t="shared" si="14"/>
        <v>0</v>
      </c>
      <c r="AJ74" s="203"/>
      <c r="AK74" s="203"/>
      <c r="AL74" s="203"/>
      <c r="AM74" s="203"/>
      <c r="AN74" t="s">
        <v>25</v>
      </c>
      <c r="AO74" t="s">
        <v>654</v>
      </c>
      <c r="AP74" t="s">
        <v>475</v>
      </c>
    </row>
    <row r="75" spans="1:43" x14ac:dyDescent="0.25">
      <c r="A75" s="198">
        <v>45291</v>
      </c>
      <c r="B75" t="s">
        <v>655</v>
      </c>
      <c r="C75" t="s">
        <v>656</v>
      </c>
      <c r="D75" s="82">
        <f>+VLOOKUP($C75,'appoggio Flow (AUM)_Turnover'!$C:$G,2,0)</f>
        <v>845090.78</v>
      </c>
      <c r="E75" s="199">
        <f>+VLOOKUP($C75,'appoggio Flow (AUM)_Turnover'!$C:$G,3,0)</f>
        <v>1</v>
      </c>
      <c r="F75" s="82">
        <f>+VLOOKUP($C75,'appoggio Flow (AUM)_Turnover'!$C:$G,4,0)</f>
        <v>895084.25</v>
      </c>
      <c r="G75" s="82">
        <f>+VLOOKUP($C75,'appoggio Flow (AUM)_Turnover'!$C:$G,5,0)</f>
        <v>49993.47</v>
      </c>
      <c r="H75" s="1" t="s">
        <v>23</v>
      </c>
      <c r="I75" t="s">
        <v>500</v>
      </c>
      <c r="J75" t="s">
        <v>504</v>
      </c>
      <c r="K75">
        <f>+VLOOKUP($C75,'appoggio Flow (AUM)_Turnover'!$C:$M,9,0)</f>
        <v>1</v>
      </c>
      <c r="L75" t="s">
        <v>500</v>
      </c>
      <c r="M75" s="208">
        <f>+VLOOKUP($C75,'appoggio Flow (AUM)_Turnover'!$C:$M,11,0)</f>
        <v>0</v>
      </c>
      <c r="N75" t="s">
        <v>24</v>
      </c>
      <c r="O75" s="5" t="str">
        <f t="shared" si="9"/>
        <v>N</v>
      </c>
      <c r="P75">
        <f>+VLOOKUP($C75,'appoggio Flow (AUM)_Turnover'!$C:$P,11,0)</f>
        <v>0</v>
      </c>
      <c r="Q75" s="200" t="s">
        <v>475</v>
      </c>
      <c r="R75" s="200" t="str">
        <f t="shared" si="15"/>
        <v/>
      </c>
      <c r="T75" t="s">
        <v>475</v>
      </c>
      <c r="Y75" s="200" t="s">
        <v>475</v>
      </c>
      <c r="Z75" s="5" t="s">
        <v>475</v>
      </c>
      <c r="AA75" s="200" t="str">
        <f t="shared" si="10"/>
        <v/>
      </c>
      <c r="AB75" s="200" t="str">
        <f t="shared" si="11"/>
        <v/>
      </c>
      <c r="AE75" s="77">
        <f t="shared" si="12"/>
        <v>0</v>
      </c>
      <c r="AF75" s="77">
        <f t="shared" si="13"/>
        <v>0</v>
      </c>
      <c r="AG75" s="77">
        <f t="array" ref="AG75">IFERROR($D75*U,0)</f>
        <v>0</v>
      </c>
      <c r="AH75" s="77">
        <f t="shared" si="14"/>
        <v>0</v>
      </c>
      <c r="AI75" s="77">
        <f t="shared" si="14"/>
        <v>0</v>
      </c>
      <c r="AJ75" s="203"/>
      <c r="AK75" s="203"/>
      <c r="AL75" s="203"/>
      <c r="AM75" s="203"/>
      <c r="AN75" t="s">
        <v>475</v>
      </c>
      <c r="AO75" t="s">
        <v>475</v>
      </c>
      <c r="AP75" t="s">
        <v>475</v>
      </c>
    </row>
    <row r="76" spans="1:43" x14ac:dyDescent="0.25">
      <c r="A76" s="198">
        <v>45291</v>
      </c>
      <c r="B76" t="s">
        <v>657</v>
      </c>
      <c r="C76" t="s">
        <v>658</v>
      </c>
      <c r="D76" s="82">
        <f>+VLOOKUP($C76,'appoggio Flow (AUM)_Turnover'!$C:$G,2,0)</f>
        <v>512061.48</v>
      </c>
      <c r="E76" s="199">
        <f>+VLOOKUP($C76,'appoggio Flow (AUM)_Turnover'!$C:$G,3,0)</f>
        <v>1</v>
      </c>
      <c r="F76" s="82">
        <f>+VLOOKUP($C76,'appoggio Flow (AUM)_Turnover'!$C:$G,4,0)</f>
        <v>606470.81999999995</v>
      </c>
      <c r="G76" s="82">
        <f>+VLOOKUP($C76,'appoggio Flow (AUM)_Turnover'!$C:$G,5,0)</f>
        <v>94409.34</v>
      </c>
      <c r="H76" s="1" t="s">
        <v>23</v>
      </c>
      <c r="I76" t="s">
        <v>500</v>
      </c>
      <c r="J76" t="s">
        <v>474</v>
      </c>
      <c r="K76">
        <f>+VLOOKUP($C76,'appoggio Flow (AUM)_Turnover'!$C:$M,9,0)</f>
        <v>0</v>
      </c>
      <c r="L76" t="s">
        <v>500</v>
      </c>
      <c r="M76" s="208">
        <f>+VLOOKUP($C76,'appoggio Flow (AUM)_Turnover'!$C:$M,11,0)</f>
        <v>0</v>
      </c>
      <c r="N76" t="s">
        <v>23</v>
      </c>
      <c r="O76" s="5" t="str">
        <f t="shared" si="9"/>
        <v>N</v>
      </c>
      <c r="P76">
        <f>+VLOOKUP($C76,'appoggio Flow (AUM)_Turnover'!$C:$P,11,0)</f>
        <v>0</v>
      </c>
      <c r="Q76" s="200" t="s">
        <v>475</v>
      </c>
      <c r="R76" s="200" t="str">
        <f t="shared" si="15"/>
        <v/>
      </c>
      <c r="T76" t="s">
        <v>475</v>
      </c>
      <c r="Y76" s="200" t="s">
        <v>475</v>
      </c>
      <c r="Z76" s="5" t="s">
        <v>475</v>
      </c>
      <c r="AA76" s="200" t="str">
        <f t="shared" si="10"/>
        <v/>
      </c>
      <c r="AB76" s="200" t="str">
        <f t="shared" si="11"/>
        <v/>
      </c>
      <c r="AE76" s="77">
        <f t="shared" si="12"/>
        <v>0</v>
      </c>
      <c r="AF76" s="77">
        <f t="shared" si="13"/>
        <v>0</v>
      </c>
      <c r="AG76" s="77">
        <f t="array" ref="AG76">IFERROR($D76*U,0)</f>
        <v>0</v>
      </c>
      <c r="AH76" s="77">
        <f t="shared" si="14"/>
        <v>0</v>
      </c>
      <c r="AI76" s="77">
        <f t="shared" si="14"/>
        <v>0</v>
      </c>
      <c r="AJ76" s="203"/>
      <c r="AK76" s="203"/>
      <c r="AL76" s="203"/>
      <c r="AM76" s="203"/>
      <c r="AN76" t="s">
        <v>475</v>
      </c>
      <c r="AO76" t="s">
        <v>475</v>
      </c>
      <c r="AP76" t="s">
        <v>475</v>
      </c>
    </row>
    <row r="77" spans="1:43" x14ac:dyDescent="0.25">
      <c r="A77" s="198">
        <v>45291</v>
      </c>
      <c r="B77" t="s">
        <v>659</v>
      </c>
      <c r="C77" t="s">
        <v>660</v>
      </c>
      <c r="D77" s="82">
        <f>+VLOOKUP($C77,'appoggio Flow (AUM)_Turnover'!$C:$G,2,0)</f>
        <v>2626352.1800000002</v>
      </c>
      <c r="E77" s="199">
        <f>+VLOOKUP($C77,'appoggio Flow (AUM)_Turnover'!$C:$G,3,0)</f>
        <v>1</v>
      </c>
      <c r="F77" s="82">
        <f>+VLOOKUP($C77,'appoggio Flow (AUM)_Turnover'!$C:$G,4,0)</f>
        <v>2639709.2400000002</v>
      </c>
      <c r="G77" s="82">
        <f>+VLOOKUP($C77,'appoggio Flow (AUM)_Turnover'!$C:$G,5,0)</f>
        <v>13357.06</v>
      </c>
      <c r="H77" s="1" t="s">
        <v>24</v>
      </c>
      <c r="I77" t="s">
        <v>482</v>
      </c>
      <c r="J77" t="s">
        <v>474</v>
      </c>
      <c r="K77">
        <f>+VLOOKUP($C77,'appoggio Flow (AUM)_Turnover'!$C:$M,9,0)</f>
        <v>0</v>
      </c>
      <c r="L77" t="s">
        <v>483</v>
      </c>
      <c r="M77" t="str">
        <f>+VLOOKUP($C77,'appoggio Flow (AUM)_Turnover'!$C:$M,11,0)</f>
        <v>Stock</v>
      </c>
      <c r="N77" t="s">
        <v>23</v>
      </c>
      <c r="O77" s="5" t="str">
        <f t="shared" si="9"/>
        <v>N</v>
      </c>
      <c r="P77" t="str">
        <f>+VLOOKUP($C77,'appoggio Flow (AUM)_Turnover'!$C:$P,11,0)</f>
        <v>Stock</v>
      </c>
      <c r="Q77" s="200">
        <v>0</v>
      </c>
      <c r="R77" s="200">
        <f t="shared" si="15"/>
        <v>0</v>
      </c>
      <c r="T77">
        <v>0</v>
      </c>
      <c r="Y77" s="200">
        <v>0</v>
      </c>
      <c r="Z77" s="5">
        <v>0</v>
      </c>
      <c r="AA77" s="200">
        <f t="shared" si="10"/>
        <v>0</v>
      </c>
      <c r="AB77" s="200">
        <f t="shared" si="11"/>
        <v>0</v>
      </c>
      <c r="AE77" s="77">
        <f t="shared" si="12"/>
        <v>0</v>
      </c>
      <c r="AF77" s="77">
        <f t="shared" si="13"/>
        <v>0</v>
      </c>
      <c r="AG77" s="77">
        <f t="array" ref="AG77">IFERROR($D77*U,0)</f>
        <v>0</v>
      </c>
      <c r="AH77" s="77">
        <f t="shared" si="14"/>
        <v>0</v>
      </c>
      <c r="AI77" s="77">
        <f t="shared" si="14"/>
        <v>0</v>
      </c>
      <c r="AJ77" s="203"/>
      <c r="AK77" s="203"/>
      <c r="AL77" s="203"/>
      <c r="AM77" s="203"/>
      <c r="AN77" t="s">
        <v>25</v>
      </c>
      <c r="AO77" t="s">
        <v>661</v>
      </c>
      <c r="AP77" t="s">
        <v>475</v>
      </c>
    </row>
    <row r="78" spans="1:43" x14ac:dyDescent="0.25">
      <c r="A78" s="198">
        <v>45291</v>
      </c>
      <c r="B78" t="s">
        <v>662</v>
      </c>
      <c r="C78" t="s">
        <v>663</v>
      </c>
      <c r="D78" s="82">
        <f>+VLOOKUP($C78,'appoggio Flow (AUM)_Turnover'!$C:$G,2,0)</f>
        <v>144251.16</v>
      </c>
      <c r="E78" s="199">
        <f>+VLOOKUP($C78,'appoggio Flow (AUM)_Turnover'!$C:$G,3,0)</f>
        <v>1</v>
      </c>
      <c r="F78" s="82">
        <f>+VLOOKUP($C78,'appoggio Flow (AUM)_Turnover'!$C:$G,4,0)</f>
        <v>169109.95</v>
      </c>
      <c r="G78" s="82">
        <f>+VLOOKUP($C78,'appoggio Flow (AUM)_Turnover'!$C:$G,5,0)</f>
        <v>24858.79</v>
      </c>
      <c r="H78" s="1" t="s">
        <v>24</v>
      </c>
      <c r="I78" t="s">
        <v>473</v>
      </c>
      <c r="J78" t="s">
        <v>474</v>
      </c>
      <c r="K78">
        <f>+VLOOKUP($C78,'appoggio Flow (AUM)_Turnover'!$C:$M,9,0)</f>
        <v>0</v>
      </c>
      <c r="L78" t="s">
        <v>473</v>
      </c>
      <c r="M78" t="str">
        <f>+VLOOKUP($C78,'appoggio Flow (AUM)_Turnover'!$C:$M,11,0)</f>
        <v>Fondo</v>
      </c>
      <c r="N78" t="s">
        <v>23</v>
      </c>
      <c r="O78" s="5" t="str">
        <f t="shared" si="9"/>
        <v>N</v>
      </c>
      <c r="P78" t="str">
        <f>+VLOOKUP($C78,'appoggio Flow (AUM)_Turnover'!$C:$P,11,0)</f>
        <v>Fondo</v>
      </c>
      <c r="Q78" s="200" t="s">
        <v>475</v>
      </c>
      <c r="R78" s="200" t="str">
        <f t="shared" si="15"/>
        <v/>
      </c>
      <c r="T78" t="s">
        <v>475</v>
      </c>
      <c r="Y78" s="200" t="s">
        <v>475</v>
      </c>
      <c r="Z78" s="5" t="s">
        <v>475</v>
      </c>
      <c r="AA78" s="200" t="str">
        <f t="shared" si="10"/>
        <v/>
      </c>
      <c r="AB78" s="200" t="str">
        <f t="shared" si="11"/>
        <v/>
      </c>
      <c r="AE78" s="77">
        <f t="shared" si="12"/>
        <v>0</v>
      </c>
      <c r="AF78" s="77">
        <f t="shared" si="13"/>
        <v>0</v>
      </c>
      <c r="AG78" s="77">
        <f t="array" ref="AG78">IFERROR($D78*U,0)</f>
        <v>0</v>
      </c>
      <c r="AH78" s="77">
        <f t="shared" si="14"/>
        <v>0</v>
      </c>
      <c r="AI78" s="77">
        <f t="shared" si="14"/>
        <v>0</v>
      </c>
      <c r="AJ78" s="203"/>
      <c r="AK78" s="203"/>
      <c r="AL78" s="203"/>
      <c r="AM78" s="203"/>
      <c r="AN78" t="s">
        <v>475</v>
      </c>
      <c r="AO78" t="s">
        <v>475</v>
      </c>
      <c r="AP78" t="s">
        <v>475</v>
      </c>
    </row>
    <row r="79" spans="1:43" x14ac:dyDescent="0.25">
      <c r="A79" s="198">
        <v>45291</v>
      </c>
      <c r="B79" t="s">
        <v>664</v>
      </c>
      <c r="C79" t="s">
        <v>665</v>
      </c>
      <c r="D79" s="82">
        <f>+VLOOKUP($C79,'appoggio Flow (AUM)_Turnover'!$C:$G,2,0)</f>
        <v>668681.51000000013</v>
      </c>
      <c r="E79" s="199">
        <f>+VLOOKUP($C79,'appoggio Flow (AUM)_Turnover'!$C:$G,3,0)</f>
        <v>1</v>
      </c>
      <c r="F79" s="82">
        <f>+VLOOKUP($C79,'appoggio Flow (AUM)_Turnover'!$C:$G,4,0)</f>
        <v>1103307.1200000001</v>
      </c>
      <c r="G79" s="82">
        <f>+VLOOKUP($C79,'appoggio Flow (AUM)_Turnover'!$C:$G,5,0)</f>
        <v>434625.61</v>
      </c>
      <c r="H79" s="1" t="s">
        <v>24</v>
      </c>
      <c r="I79" t="s">
        <v>473</v>
      </c>
      <c r="J79" t="s">
        <v>474</v>
      </c>
      <c r="K79">
        <f>+VLOOKUP($C79,'appoggio Flow (AUM)_Turnover'!$C:$M,9,0)</f>
        <v>0</v>
      </c>
      <c r="L79" t="s">
        <v>473</v>
      </c>
      <c r="M79" t="str">
        <f>+VLOOKUP($C79,'appoggio Flow (AUM)_Turnover'!$C:$M,11,0)</f>
        <v>Fondo</v>
      </c>
      <c r="N79" t="s">
        <v>23</v>
      </c>
      <c r="O79" s="5" t="str">
        <f t="shared" si="9"/>
        <v>N</v>
      </c>
      <c r="P79" t="str">
        <f>+VLOOKUP($C79,'appoggio Flow (AUM)_Turnover'!$C:$P,11,0)</f>
        <v>Fondo</v>
      </c>
      <c r="Q79" s="200" t="s">
        <v>475</v>
      </c>
      <c r="R79" s="200" t="str">
        <f t="shared" si="15"/>
        <v/>
      </c>
      <c r="T79" t="s">
        <v>475</v>
      </c>
      <c r="Y79" s="200" t="s">
        <v>475</v>
      </c>
      <c r="Z79" s="5" t="s">
        <v>475</v>
      </c>
      <c r="AA79" s="200" t="str">
        <f t="shared" si="10"/>
        <v/>
      </c>
      <c r="AB79" s="200" t="str">
        <f t="shared" si="11"/>
        <v/>
      </c>
      <c r="AE79" s="77">
        <f t="shared" si="12"/>
        <v>0</v>
      </c>
      <c r="AF79" s="77">
        <f t="shared" si="13"/>
        <v>0</v>
      </c>
      <c r="AG79" s="77">
        <f t="array" ref="AG79">IFERROR($D79*U,0)</f>
        <v>0</v>
      </c>
      <c r="AH79" s="77">
        <f t="shared" si="14"/>
        <v>0</v>
      </c>
      <c r="AI79" s="77">
        <f t="shared" si="14"/>
        <v>0</v>
      </c>
      <c r="AJ79" s="203"/>
      <c r="AK79" s="203"/>
      <c r="AL79" s="203"/>
      <c r="AM79" s="203"/>
      <c r="AN79" t="s">
        <v>475</v>
      </c>
      <c r="AO79" t="s">
        <v>475</v>
      </c>
      <c r="AP79" t="s">
        <v>475</v>
      </c>
    </row>
    <row r="80" spans="1:43" x14ac:dyDescent="0.25">
      <c r="A80" s="198">
        <v>45291</v>
      </c>
      <c r="B80" t="s">
        <v>666</v>
      </c>
      <c r="C80" t="s">
        <v>667</v>
      </c>
      <c r="D80" s="82">
        <f>+VLOOKUP($C80,'appoggio Flow (AUM)_Turnover'!$C:$G,2,0)</f>
        <v>99.329999999999927</v>
      </c>
      <c r="E80" s="199">
        <f>+VLOOKUP($C80,'appoggio Flow (AUM)_Turnover'!$C:$G,3,0)</f>
        <v>1</v>
      </c>
      <c r="F80" s="82">
        <f>+VLOOKUP($C80,'appoggio Flow (AUM)_Turnover'!$C:$G,4,0)</f>
        <v>1488.33</v>
      </c>
      <c r="G80" s="82">
        <f>+VLOOKUP($C80,'appoggio Flow (AUM)_Turnover'!$C:$G,5,0)</f>
        <v>1389</v>
      </c>
      <c r="H80" s="1" t="s">
        <v>24</v>
      </c>
      <c r="I80" t="s">
        <v>473</v>
      </c>
      <c r="J80" t="s">
        <v>474</v>
      </c>
      <c r="K80">
        <f>+VLOOKUP($C80,'appoggio Flow (AUM)_Turnover'!$C:$M,9,0)</f>
        <v>0</v>
      </c>
      <c r="L80" t="s">
        <v>473</v>
      </c>
      <c r="M80" t="str">
        <f>+VLOOKUP($C80,'appoggio Flow (AUM)_Turnover'!$C:$M,11,0)</f>
        <v>Fondo</v>
      </c>
      <c r="N80" t="s">
        <v>23</v>
      </c>
      <c r="O80" s="5" t="str">
        <f t="shared" si="9"/>
        <v>N</v>
      </c>
      <c r="P80" t="str">
        <f>+VLOOKUP($C80,'appoggio Flow (AUM)_Turnover'!$C:$P,11,0)</f>
        <v>Fondo</v>
      </c>
      <c r="Q80" s="200" t="s">
        <v>475</v>
      </c>
      <c r="R80" s="200" t="str">
        <f t="shared" si="15"/>
        <v/>
      </c>
      <c r="T80" t="s">
        <v>475</v>
      </c>
      <c r="Y80" s="200" t="s">
        <v>475</v>
      </c>
      <c r="Z80" s="5" t="s">
        <v>475</v>
      </c>
      <c r="AA80" s="200" t="str">
        <f t="shared" si="10"/>
        <v/>
      </c>
      <c r="AB80" s="200" t="str">
        <f t="shared" si="11"/>
        <v/>
      </c>
      <c r="AE80" s="77">
        <f t="shared" si="12"/>
        <v>0</v>
      </c>
      <c r="AF80" s="77">
        <f t="shared" si="13"/>
        <v>0</v>
      </c>
      <c r="AG80" s="77">
        <f t="array" ref="AG80">IFERROR($D80*U,0)</f>
        <v>0</v>
      </c>
      <c r="AH80" s="77">
        <f t="shared" si="14"/>
        <v>0</v>
      </c>
      <c r="AI80" s="77">
        <f t="shared" si="14"/>
        <v>0</v>
      </c>
      <c r="AJ80" s="203"/>
      <c r="AK80" s="203"/>
      <c r="AL80" s="203"/>
      <c r="AM80" s="203"/>
      <c r="AN80" t="s">
        <v>475</v>
      </c>
      <c r="AO80" t="s">
        <v>475</v>
      </c>
      <c r="AP80" t="s">
        <v>475</v>
      </c>
    </row>
    <row r="81" spans="1:42" x14ac:dyDescent="0.25">
      <c r="A81" s="198">
        <v>45291</v>
      </c>
      <c r="B81" t="s">
        <v>668</v>
      </c>
      <c r="C81" t="s">
        <v>669</v>
      </c>
      <c r="D81" s="82">
        <f>+VLOOKUP($C81,'appoggio Flow (AUM)_Turnover'!$C:$G,2,0)</f>
        <v>1576357.01</v>
      </c>
      <c r="E81" s="199">
        <f>+VLOOKUP($C81,'appoggio Flow (AUM)_Turnover'!$C:$G,3,0)</f>
        <v>0</v>
      </c>
      <c r="F81" s="82">
        <f>+VLOOKUP($C81,'appoggio Flow (AUM)_Turnover'!$C:$G,4,0)</f>
        <v>1576357.01</v>
      </c>
      <c r="G81" s="82">
        <f>+VLOOKUP($C81,'appoggio Flow (AUM)_Turnover'!$C:$G,5,0)</f>
        <v>0</v>
      </c>
      <c r="H81" s="1" t="s">
        <v>23</v>
      </c>
      <c r="I81" t="s">
        <v>500</v>
      </c>
      <c r="J81" t="s">
        <v>504</v>
      </c>
      <c r="K81">
        <f>+VLOOKUP($C81,'appoggio Flow (AUM)_Turnover'!$C:$M,9,0)</f>
        <v>1</v>
      </c>
      <c r="L81" t="s">
        <v>500</v>
      </c>
      <c r="M81" s="208">
        <f>+VLOOKUP($C81,'appoggio Flow (AUM)_Turnover'!$C:$M,11,0)</f>
        <v>0</v>
      </c>
      <c r="N81" t="s">
        <v>24</v>
      </c>
      <c r="O81" s="5" t="str">
        <f t="shared" si="9"/>
        <v>N</v>
      </c>
      <c r="P81">
        <f>+VLOOKUP($C81,'appoggio Flow (AUM)_Turnover'!$C:$P,11,0)</f>
        <v>0</v>
      </c>
      <c r="Q81" s="200" t="s">
        <v>475</v>
      </c>
      <c r="R81" s="200" t="str">
        <f t="shared" si="15"/>
        <v/>
      </c>
      <c r="T81" t="s">
        <v>475</v>
      </c>
      <c r="Y81" s="200" t="s">
        <v>475</v>
      </c>
      <c r="Z81" s="5" t="s">
        <v>475</v>
      </c>
      <c r="AA81" s="200" t="str">
        <f t="shared" si="10"/>
        <v/>
      </c>
      <c r="AB81" s="200" t="str">
        <f t="shared" si="11"/>
        <v/>
      </c>
      <c r="AE81" s="77">
        <f t="shared" si="12"/>
        <v>0</v>
      </c>
      <c r="AF81" s="77">
        <f t="shared" si="13"/>
        <v>0</v>
      </c>
      <c r="AG81" s="77">
        <f t="array" ref="AG81">IFERROR($D81*U,0)</f>
        <v>0</v>
      </c>
      <c r="AH81" s="77">
        <f t="shared" si="14"/>
        <v>0</v>
      </c>
      <c r="AI81" s="77">
        <f t="shared" si="14"/>
        <v>0</v>
      </c>
      <c r="AJ81" s="203"/>
      <c r="AK81" s="203"/>
      <c r="AL81" s="203"/>
      <c r="AM81" s="203"/>
      <c r="AN81" t="s">
        <v>475</v>
      </c>
      <c r="AO81" t="s">
        <v>475</v>
      </c>
      <c r="AP81" t="s">
        <v>475</v>
      </c>
    </row>
    <row r="82" spans="1:42" x14ac:dyDescent="0.25">
      <c r="A82" s="198">
        <v>45291</v>
      </c>
      <c r="B82" t="s">
        <v>670</v>
      </c>
      <c r="C82" t="s">
        <v>671</v>
      </c>
      <c r="D82" s="82">
        <f>+VLOOKUP($C82,'appoggio Flow (AUM)_Turnover'!$C:$G,2,0)</f>
        <v>1891760.8199999998</v>
      </c>
      <c r="E82" s="199">
        <f>+VLOOKUP($C82,'appoggio Flow (AUM)_Turnover'!$C:$G,3,0)</f>
        <v>1</v>
      </c>
      <c r="F82" s="82">
        <f>+VLOOKUP($C82,'appoggio Flow (AUM)_Turnover'!$C:$G,4,0)</f>
        <v>2100812.44</v>
      </c>
      <c r="G82" s="82">
        <f>+VLOOKUP($C82,'appoggio Flow (AUM)_Turnover'!$C:$G,5,0)</f>
        <v>209051.62</v>
      </c>
      <c r="H82" s="1" t="s">
        <v>23</v>
      </c>
      <c r="I82" t="s">
        <v>500</v>
      </c>
      <c r="J82" t="s">
        <v>504</v>
      </c>
      <c r="K82">
        <f>+VLOOKUP($C82,'appoggio Flow (AUM)_Turnover'!$C:$M,9,0)</f>
        <v>1</v>
      </c>
      <c r="L82" t="s">
        <v>500</v>
      </c>
      <c r="M82" s="208" t="str">
        <f>+VLOOKUP($C82,'appoggio Flow (AUM)_Turnover'!$C:$M,11,0)</f>
        <v>Bond</v>
      </c>
      <c r="N82" t="s">
        <v>24</v>
      </c>
      <c r="O82" s="5" t="str">
        <f t="shared" si="9"/>
        <v>N</v>
      </c>
      <c r="P82" t="str">
        <f>+VLOOKUP($C82,'appoggio Flow (AUM)_Turnover'!$C:$P,11,0)</f>
        <v>Bond</v>
      </c>
      <c r="Q82" s="200" t="s">
        <v>475</v>
      </c>
      <c r="R82" s="200" t="str">
        <f t="shared" si="15"/>
        <v/>
      </c>
      <c r="T82" t="s">
        <v>475</v>
      </c>
      <c r="Y82" s="200" t="s">
        <v>475</v>
      </c>
      <c r="Z82" s="5" t="s">
        <v>475</v>
      </c>
      <c r="AA82" s="200" t="str">
        <f t="shared" si="10"/>
        <v/>
      </c>
      <c r="AB82" s="200" t="str">
        <f t="shared" si="11"/>
        <v/>
      </c>
      <c r="AE82" s="77">
        <f t="shared" si="12"/>
        <v>0</v>
      </c>
      <c r="AF82" s="77">
        <f t="shared" si="13"/>
        <v>0</v>
      </c>
      <c r="AG82" s="77">
        <f t="array" ref="AG82">IFERROR($D82*U,0)</f>
        <v>0</v>
      </c>
      <c r="AH82" s="77">
        <f t="shared" si="14"/>
        <v>0</v>
      </c>
      <c r="AI82" s="77">
        <f t="shared" si="14"/>
        <v>0</v>
      </c>
      <c r="AJ82" s="203"/>
      <c r="AK82" s="203"/>
      <c r="AL82" s="203"/>
      <c r="AM82" s="203"/>
      <c r="AN82" t="s">
        <v>22</v>
      </c>
      <c r="AO82" t="s">
        <v>672</v>
      </c>
      <c r="AP82" t="s">
        <v>475</v>
      </c>
    </row>
    <row r="83" spans="1:42" x14ac:dyDescent="0.25">
      <c r="A83" s="198">
        <v>45291</v>
      </c>
      <c r="B83" t="s">
        <v>673</v>
      </c>
      <c r="C83" t="s">
        <v>674</v>
      </c>
      <c r="D83" s="82">
        <f>+VLOOKUP($C83,'appoggio Flow (AUM)_Turnover'!$C:$G,2,0)</f>
        <v>0</v>
      </c>
      <c r="E83" s="199">
        <f>+VLOOKUP($C83,'appoggio Flow (AUM)_Turnover'!$C:$G,3,0)</f>
        <v>1</v>
      </c>
      <c r="F83" s="82">
        <f>+VLOOKUP($C83,'appoggio Flow (AUM)_Turnover'!$C:$G,4,0)</f>
        <v>751053.93</v>
      </c>
      <c r="G83" s="82">
        <f>+VLOOKUP($C83,'appoggio Flow (AUM)_Turnover'!$C:$G,5,0)</f>
        <v>2115543.29</v>
      </c>
      <c r="H83" s="1" t="s">
        <v>23</v>
      </c>
      <c r="I83" t="s">
        <v>500</v>
      </c>
      <c r="J83" t="s">
        <v>504</v>
      </c>
      <c r="K83">
        <f>+VLOOKUP($C83,'appoggio Flow (AUM)_Turnover'!$C:$M,9,0)</f>
        <v>1</v>
      </c>
      <c r="L83" t="s">
        <v>500</v>
      </c>
      <c r="M83" s="208">
        <f>+VLOOKUP($C83,'appoggio Flow (AUM)_Turnover'!$C:$M,11,0)</f>
        <v>0</v>
      </c>
      <c r="N83" t="s">
        <v>24</v>
      </c>
      <c r="O83" s="5" t="str">
        <f t="shared" si="9"/>
        <v>N</v>
      </c>
      <c r="P83">
        <f>+VLOOKUP($C83,'appoggio Flow (AUM)_Turnover'!$C:$P,11,0)</f>
        <v>0</v>
      </c>
      <c r="Q83" s="200" t="s">
        <v>475</v>
      </c>
      <c r="R83" s="200" t="str">
        <f t="shared" si="15"/>
        <v/>
      </c>
      <c r="T83" t="s">
        <v>475</v>
      </c>
      <c r="Y83" s="200" t="s">
        <v>475</v>
      </c>
      <c r="Z83" s="5" t="s">
        <v>475</v>
      </c>
      <c r="AA83" s="200" t="str">
        <f t="shared" si="10"/>
        <v/>
      </c>
      <c r="AB83" s="200" t="str">
        <f t="shared" si="11"/>
        <v/>
      </c>
      <c r="AE83" s="77">
        <f t="shared" si="12"/>
        <v>0</v>
      </c>
      <c r="AF83" s="77">
        <f t="shared" si="13"/>
        <v>0</v>
      </c>
      <c r="AG83" s="77">
        <f t="array" ref="AG83">IFERROR($D83*U,0)</f>
        <v>0</v>
      </c>
      <c r="AH83" s="77">
        <f t="shared" si="14"/>
        <v>0</v>
      </c>
      <c r="AI83" s="77">
        <f t="shared" si="14"/>
        <v>0</v>
      </c>
      <c r="AJ83" s="203"/>
      <c r="AK83" s="203"/>
      <c r="AL83" s="203"/>
      <c r="AM83" s="203"/>
      <c r="AN83" t="s">
        <v>475</v>
      </c>
      <c r="AO83" t="s">
        <v>475</v>
      </c>
      <c r="AP83" t="s">
        <v>475</v>
      </c>
    </row>
    <row r="84" spans="1:42" x14ac:dyDescent="0.25">
      <c r="A84" s="198">
        <v>45291</v>
      </c>
      <c r="B84" t="s">
        <v>675</v>
      </c>
      <c r="C84" t="s">
        <v>676</v>
      </c>
      <c r="D84" s="82">
        <f>+VLOOKUP($C84,'appoggio Flow (AUM)_Turnover'!$C:$G,2,0)</f>
        <v>8599967.6499999985</v>
      </c>
      <c r="E84" s="199">
        <f>+VLOOKUP($C84,'appoggio Flow (AUM)_Turnover'!$C:$G,3,0)</f>
        <v>1</v>
      </c>
      <c r="F84" s="82">
        <f>+VLOOKUP($C84,'appoggio Flow (AUM)_Turnover'!$C:$G,4,0)</f>
        <v>9039364.5299999993</v>
      </c>
      <c r="G84" s="82">
        <f>+VLOOKUP($C84,'appoggio Flow (AUM)_Turnover'!$C:$G,5,0)</f>
        <v>439396.88</v>
      </c>
      <c r="H84" s="1" t="s">
        <v>24</v>
      </c>
      <c r="I84" t="s">
        <v>473</v>
      </c>
      <c r="J84" t="s">
        <v>474</v>
      </c>
      <c r="K84">
        <f>+VLOOKUP($C84,'appoggio Flow (AUM)_Turnover'!$C:$M,9,0)</f>
        <v>0</v>
      </c>
      <c r="L84" t="s">
        <v>473</v>
      </c>
      <c r="M84" t="str">
        <f>+VLOOKUP($C84,'appoggio Flow (AUM)_Turnover'!$C:$M,11,0)</f>
        <v>Fondo</v>
      </c>
      <c r="N84" t="s">
        <v>23</v>
      </c>
      <c r="O84" s="5" t="str">
        <f t="shared" si="9"/>
        <v>N</v>
      </c>
      <c r="P84" t="str">
        <f>+VLOOKUP($C84,'appoggio Flow (AUM)_Turnover'!$C:$P,11,0)</f>
        <v>Fondo</v>
      </c>
      <c r="Q84" s="200" t="s">
        <v>475</v>
      </c>
      <c r="R84" s="200" t="str">
        <f t="shared" si="15"/>
        <v/>
      </c>
      <c r="T84" t="s">
        <v>475</v>
      </c>
      <c r="Y84" s="200" t="s">
        <v>475</v>
      </c>
      <c r="Z84" s="5" t="s">
        <v>475</v>
      </c>
      <c r="AA84" s="200" t="str">
        <f t="shared" si="10"/>
        <v/>
      </c>
      <c r="AB84" s="200" t="str">
        <f t="shared" si="11"/>
        <v/>
      </c>
      <c r="AE84" s="77">
        <f t="shared" si="12"/>
        <v>0</v>
      </c>
      <c r="AF84" s="77">
        <f t="shared" si="13"/>
        <v>0</v>
      </c>
      <c r="AG84" s="77">
        <f t="array" ref="AG84">IFERROR($D84*U,0)</f>
        <v>0</v>
      </c>
      <c r="AH84" s="77">
        <f t="shared" si="14"/>
        <v>0</v>
      </c>
      <c r="AI84" s="77">
        <f t="shared" si="14"/>
        <v>0</v>
      </c>
      <c r="AJ84" s="203"/>
      <c r="AK84" s="203"/>
      <c r="AL84" s="203"/>
      <c r="AM84" s="203"/>
      <c r="AN84" t="s">
        <v>475</v>
      </c>
      <c r="AO84" t="s">
        <v>475</v>
      </c>
      <c r="AP84" t="s">
        <v>475</v>
      </c>
    </row>
    <row r="85" spans="1:42" x14ac:dyDescent="0.25">
      <c r="A85" s="198">
        <v>45291</v>
      </c>
      <c r="B85" t="s">
        <v>677</v>
      </c>
      <c r="C85" t="s">
        <v>678</v>
      </c>
      <c r="D85" s="82">
        <f>+VLOOKUP($C85,'appoggio Flow (AUM)_Turnover'!$C:$G,2,0)</f>
        <v>601975.54999999993</v>
      </c>
      <c r="E85" s="199">
        <f>+VLOOKUP($C85,'appoggio Flow (AUM)_Turnover'!$C:$G,3,0)</f>
        <v>0</v>
      </c>
      <c r="F85" s="82">
        <f>+VLOOKUP($C85,'appoggio Flow (AUM)_Turnover'!$C:$G,4,0)</f>
        <v>601975.54999999993</v>
      </c>
      <c r="G85" s="82">
        <f>+VLOOKUP($C85,'appoggio Flow (AUM)_Turnover'!$C:$G,5,0)</f>
        <v>0</v>
      </c>
      <c r="H85" s="1" t="s">
        <v>24</v>
      </c>
      <c r="I85" t="s">
        <v>473</v>
      </c>
      <c r="J85" t="s">
        <v>474</v>
      </c>
      <c r="K85">
        <f>+VLOOKUP($C85,'appoggio Flow (AUM)_Turnover'!$C:$M,9,0)</f>
        <v>0</v>
      </c>
      <c r="L85" t="s">
        <v>473</v>
      </c>
      <c r="M85" t="str">
        <f>+VLOOKUP($C85,'appoggio Flow (AUM)_Turnover'!$C:$M,11,0)</f>
        <v>Fondo</v>
      </c>
      <c r="N85" t="s">
        <v>23</v>
      </c>
      <c r="O85" s="5" t="str">
        <f t="shared" si="9"/>
        <v>N</v>
      </c>
      <c r="P85" t="str">
        <f>+VLOOKUP($C85,'appoggio Flow (AUM)_Turnover'!$C:$P,11,0)</f>
        <v>Fondo</v>
      </c>
      <c r="Q85" s="200" t="s">
        <v>475</v>
      </c>
      <c r="R85" s="200" t="str">
        <f t="shared" si="15"/>
        <v/>
      </c>
      <c r="T85" t="s">
        <v>475</v>
      </c>
      <c r="Y85" s="200" t="s">
        <v>475</v>
      </c>
      <c r="Z85" s="5" t="s">
        <v>475</v>
      </c>
      <c r="AA85" s="200" t="str">
        <f t="shared" si="10"/>
        <v/>
      </c>
      <c r="AB85" s="200" t="str">
        <f t="shared" si="11"/>
        <v/>
      </c>
      <c r="AE85" s="77">
        <f t="shared" si="12"/>
        <v>0</v>
      </c>
      <c r="AF85" s="77">
        <f t="shared" si="13"/>
        <v>0</v>
      </c>
      <c r="AG85" s="77">
        <f t="array" ref="AG85">IFERROR($D85*U,0)</f>
        <v>0</v>
      </c>
      <c r="AH85" s="77">
        <f t="shared" si="14"/>
        <v>0</v>
      </c>
      <c r="AI85" s="77">
        <f t="shared" si="14"/>
        <v>0</v>
      </c>
      <c r="AJ85" s="203"/>
      <c r="AK85" s="203"/>
      <c r="AL85" s="203"/>
      <c r="AM85" s="203"/>
      <c r="AN85" t="s">
        <v>475</v>
      </c>
      <c r="AO85" t="s">
        <v>475</v>
      </c>
      <c r="AP85" t="s">
        <v>475</v>
      </c>
    </row>
    <row r="86" spans="1:42" x14ac:dyDescent="0.25">
      <c r="A86" s="198">
        <v>45291</v>
      </c>
      <c r="B86" t="s">
        <v>679</v>
      </c>
      <c r="C86" t="s">
        <v>680</v>
      </c>
      <c r="D86" s="82">
        <f>+VLOOKUP($C86,'appoggio Flow (AUM)_Turnover'!$C:$G,2,0)</f>
        <v>5178.9300000000076</v>
      </c>
      <c r="E86" s="199">
        <f>+VLOOKUP($C86,'appoggio Flow (AUM)_Turnover'!$C:$G,3,0)</f>
        <v>1</v>
      </c>
      <c r="F86" s="82">
        <f>+VLOOKUP($C86,'appoggio Flow (AUM)_Turnover'!$C:$G,4,0)</f>
        <v>126877.55</v>
      </c>
      <c r="G86" s="82">
        <f>+VLOOKUP($C86,'appoggio Flow (AUM)_Turnover'!$C:$G,5,0)</f>
        <v>121698.62</v>
      </c>
      <c r="H86" s="1" t="s">
        <v>23</v>
      </c>
      <c r="I86" t="s">
        <v>500</v>
      </c>
      <c r="J86" t="s">
        <v>474</v>
      </c>
      <c r="K86">
        <f>+VLOOKUP($C86,'appoggio Flow (AUM)_Turnover'!$C:$M,9,0)</f>
        <v>0</v>
      </c>
      <c r="L86" t="s">
        <v>500</v>
      </c>
      <c r="M86" s="208">
        <f>+VLOOKUP($C86,'appoggio Flow (AUM)_Turnover'!$C:$M,11,0)</f>
        <v>0</v>
      </c>
      <c r="N86" t="s">
        <v>23</v>
      </c>
      <c r="O86" s="5" t="str">
        <f t="shared" si="9"/>
        <v>N</v>
      </c>
      <c r="P86">
        <f>+VLOOKUP($C86,'appoggio Flow (AUM)_Turnover'!$C:$P,11,0)</f>
        <v>0</v>
      </c>
      <c r="Q86" s="200" t="s">
        <v>475</v>
      </c>
      <c r="R86" s="200" t="str">
        <f t="shared" si="15"/>
        <v/>
      </c>
      <c r="T86" t="s">
        <v>475</v>
      </c>
      <c r="Y86" s="200" t="s">
        <v>475</v>
      </c>
      <c r="Z86" s="5" t="s">
        <v>475</v>
      </c>
      <c r="AA86" s="200" t="str">
        <f t="shared" si="10"/>
        <v/>
      </c>
      <c r="AB86" s="200" t="str">
        <f t="shared" si="11"/>
        <v/>
      </c>
      <c r="AE86" s="77">
        <f t="shared" si="12"/>
        <v>0</v>
      </c>
      <c r="AF86" s="77">
        <f t="shared" si="13"/>
        <v>0</v>
      </c>
      <c r="AG86" s="77">
        <f t="array" ref="AG86">IFERROR($D86*U,0)</f>
        <v>0</v>
      </c>
      <c r="AH86" s="77">
        <f t="shared" si="14"/>
        <v>0</v>
      </c>
      <c r="AI86" s="77">
        <f t="shared" si="14"/>
        <v>0</v>
      </c>
      <c r="AJ86" s="203"/>
      <c r="AK86" s="203"/>
      <c r="AL86" s="203"/>
      <c r="AM86" s="203"/>
      <c r="AN86" t="s">
        <v>475</v>
      </c>
      <c r="AO86" t="s">
        <v>475</v>
      </c>
      <c r="AP86" t="s">
        <v>475</v>
      </c>
    </row>
    <row r="87" spans="1:42" x14ac:dyDescent="0.25">
      <c r="A87" s="198">
        <v>45291</v>
      </c>
      <c r="B87" t="s">
        <v>681</v>
      </c>
      <c r="C87" t="s">
        <v>682</v>
      </c>
      <c r="D87" s="82">
        <f>+VLOOKUP($C87,'appoggio Flow (AUM)_Turnover'!$C:$G,2,0)</f>
        <v>13864904.729999999</v>
      </c>
      <c r="E87" s="199">
        <f>+VLOOKUP($C87,'appoggio Flow (AUM)_Turnover'!$C:$G,3,0)</f>
        <v>1</v>
      </c>
      <c r="F87" s="82">
        <f>+VLOOKUP($C87,'appoggio Flow (AUM)_Turnover'!$C:$G,4,0)</f>
        <v>15183280.429999998</v>
      </c>
      <c r="G87" s="82">
        <f>+VLOOKUP($C87,'appoggio Flow (AUM)_Turnover'!$C:$G,5,0)</f>
        <v>1318375.7</v>
      </c>
      <c r="H87" s="1" t="s">
        <v>24</v>
      </c>
      <c r="I87" t="s">
        <v>473</v>
      </c>
      <c r="J87" t="s">
        <v>474</v>
      </c>
      <c r="K87">
        <f>+VLOOKUP($C87,'appoggio Flow (AUM)_Turnover'!$C:$M,9,0)</f>
        <v>0</v>
      </c>
      <c r="L87" t="s">
        <v>473</v>
      </c>
      <c r="M87" t="str">
        <f>+VLOOKUP($C87,'appoggio Flow (AUM)_Turnover'!$C:$M,11,0)</f>
        <v>Fondo</v>
      </c>
      <c r="N87" t="s">
        <v>23</v>
      </c>
      <c r="O87" s="5" t="str">
        <f t="shared" si="9"/>
        <v>N</v>
      </c>
      <c r="P87" t="str">
        <f>+VLOOKUP($C87,'appoggio Flow (AUM)_Turnover'!$C:$P,11,0)</f>
        <v>Fondo</v>
      </c>
      <c r="Q87" s="200" t="s">
        <v>475</v>
      </c>
      <c r="R87" s="200" t="str">
        <f t="shared" si="15"/>
        <v/>
      </c>
      <c r="T87" t="s">
        <v>475</v>
      </c>
      <c r="Y87" s="200" t="s">
        <v>475</v>
      </c>
      <c r="Z87" s="5" t="s">
        <v>475</v>
      </c>
      <c r="AA87" s="200" t="str">
        <f t="shared" si="10"/>
        <v/>
      </c>
      <c r="AB87" s="200" t="str">
        <f t="shared" si="11"/>
        <v/>
      </c>
      <c r="AE87" s="77">
        <f t="shared" si="12"/>
        <v>0</v>
      </c>
      <c r="AF87" s="77">
        <f t="shared" si="13"/>
        <v>0</v>
      </c>
      <c r="AG87" s="77">
        <f t="array" ref="AG87">IFERROR($D87*U,0)</f>
        <v>0</v>
      </c>
      <c r="AH87" s="77">
        <f t="shared" si="14"/>
        <v>0</v>
      </c>
      <c r="AI87" s="77">
        <f t="shared" si="14"/>
        <v>0</v>
      </c>
      <c r="AJ87" s="203"/>
      <c r="AK87" s="203"/>
      <c r="AL87" s="203"/>
      <c r="AM87" s="203"/>
      <c r="AN87" t="s">
        <v>475</v>
      </c>
      <c r="AO87" t="s">
        <v>475</v>
      </c>
      <c r="AP87" t="s">
        <v>475</v>
      </c>
    </row>
    <row r="88" spans="1:42" x14ac:dyDescent="0.25">
      <c r="A88" s="198">
        <v>45291</v>
      </c>
      <c r="B88" t="s">
        <v>683</v>
      </c>
      <c r="C88" t="s">
        <v>684</v>
      </c>
      <c r="D88" s="82">
        <f>+VLOOKUP($C88,'appoggio Flow (AUM)_Turnover'!$C:$G,2,0)</f>
        <v>4009730.6000000006</v>
      </c>
      <c r="E88" s="199">
        <f>+VLOOKUP($C88,'appoggio Flow (AUM)_Turnover'!$C:$G,3,0)</f>
        <v>1</v>
      </c>
      <c r="F88" s="82">
        <f>+VLOOKUP($C88,'appoggio Flow (AUM)_Turnover'!$C:$G,4,0)</f>
        <v>4326549.9000000004</v>
      </c>
      <c r="G88" s="82">
        <f>+VLOOKUP($C88,'appoggio Flow (AUM)_Turnover'!$C:$G,5,0)</f>
        <v>316819.3</v>
      </c>
      <c r="H88" s="1" t="s">
        <v>24</v>
      </c>
      <c r="I88" t="s">
        <v>482</v>
      </c>
      <c r="J88" t="s">
        <v>474</v>
      </c>
      <c r="K88">
        <f>+VLOOKUP($C88,'appoggio Flow (AUM)_Turnover'!$C:$M,9,0)</f>
        <v>0</v>
      </c>
      <c r="L88" t="s">
        <v>483</v>
      </c>
      <c r="M88" t="str">
        <f>+VLOOKUP($C88,'appoggio Flow (AUM)_Turnover'!$C:$M,11,0)</f>
        <v>Stock</v>
      </c>
      <c r="N88" t="s">
        <v>23</v>
      </c>
      <c r="O88" s="5" t="str">
        <f t="shared" si="9"/>
        <v>N</v>
      </c>
      <c r="P88" t="str">
        <f>+VLOOKUP($C88,'appoggio Flow (AUM)_Turnover'!$C:$P,11,0)</f>
        <v>Stock</v>
      </c>
      <c r="Q88" s="200">
        <v>0</v>
      </c>
      <c r="R88" s="200">
        <f t="shared" si="15"/>
        <v>0</v>
      </c>
      <c r="T88">
        <v>0</v>
      </c>
      <c r="Y88" s="200">
        <v>0</v>
      </c>
      <c r="Z88" s="5">
        <v>0</v>
      </c>
      <c r="AA88" s="200">
        <f t="shared" si="10"/>
        <v>0</v>
      </c>
      <c r="AB88" s="200">
        <f t="shared" si="11"/>
        <v>0</v>
      </c>
      <c r="AE88" s="77">
        <f t="shared" si="12"/>
        <v>0</v>
      </c>
      <c r="AF88" s="77">
        <f t="shared" si="13"/>
        <v>0</v>
      </c>
      <c r="AG88" s="77">
        <f t="array" ref="AG88">IFERROR($D88*U,0)</f>
        <v>0</v>
      </c>
      <c r="AH88" s="77">
        <f t="shared" si="14"/>
        <v>0</v>
      </c>
      <c r="AI88" s="77">
        <f t="shared" si="14"/>
        <v>0</v>
      </c>
      <c r="AJ88" s="203"/>
      <c r="AK88" s="203"/>
      <c r="AL88" s="203"/>
      <c r="AM88" s="203"/>
      <c r="AN88" t="s">
        <v>475</v>
      </c>
      <c r="AO88" t="s">
        <v>475</v>
      </c>
      <c r="AP88" t="s">
        <v>475</v>
      </c>
    </row>
    <row r="89" spans="1:42" x14ac:dyDescent="0.25">
      <c r="A89" s="198">
        <v>45291</v>
      </c>
      <c r="B89" t="s">
        <v>685</v>
      </c>
      <c r="C89" t="s">
        <v>686</v>
      </c>
      <c r="D89" s="82">
        <f>+VLOOKUP($C89,'appoggio Flow (AUM)_Turnover'!$C:$G,2,0)</f>
        <v>0</v>
      </c>
      <c r="E89" s="199">
        <f>+VLOOKUP($C89,'appoggio Flow (AUM)_Turnover'!$C:$G,3,0)</f>
        <v>1</v>
      </c>
      <c r="F89" s="82">
        <f>+VLOOKUP($C89,'appoggio Flow (AUM)_Turnover'!$C:$G,4,0)</f>
        <v>228738.66</v>
      </c>
      <c r="G89" s="82">
        <f>+VLOOKUP($C89,'appoggio Flow (AUM)_Turnover'!$C:$G,5,0)</f>
        <v>254844.23</v>
      </c>
      <c r="H89" s="1" t="s">
        <v>24</v>
      </c>
      <c r="I89" t="s">
        <v>473</v>
      </c>
      <c r="J89" t="s">
        <v>474</v>
      </c>
      <c r="K89">
        <f>+VLOOKUP($C89,'appoggio Flow (AUM)_Turnover'!$C:$M,9,0)</f>
        <v>0</v>
      </c>
      <c r="L89" t="s">
        <v>473</v>
      </c>
      <c r="M89" t="str">
        <f>+VLOOKUP($C89,'appoggio Flow (AUM)_Turnover'!$C:$M,11,0)</f>
        <v>Fondo</v>
      </c>
      <c r="N89" t="s">
        <v>23</v>
      </c>
      <c r="O89" s="5" t="str">
        <f t="shared" si="9"/>
        <v>N</v>
      </c>
      <c r="P89" t="str">
        <f>+VLOOKUP($C89,'appoggio Flow (AUM)_Turnover'!$C:$P,11,0)</f>
        <v>Fondo</v>
      </c>
      <c r="Q89" s="200" t="s">
        <v>475</v>
      </c>
      <c r="R89" s="200" t="str">
        <f t="shared" si="15"/>
        <v/>
      </c>
      <c r="T89" t="s">
        <v>475</v>
      </c>
      <c r="Y89" s="200" t="s">
        <v>475</v>
      </c>
      <c r="Z89" s="5" t="s">
        <v>475</v>
      </c>
      <c r="AA89" s="200" t="str">
        <f t="shared" si="10"/>
        <v/>
      </c>
      <c r="AB89" s="200" t="str">
        <f t="shared" si="11"/>
        <v/>
      </c>
      <c r="AE89" s="77">
        <f t="shared" si="12"/>
        <v>0</v>
      </c>
      <c r="AF89" s="77">
        <f t="shared" si="13"/>
        <v>0</v>
      </c>
      <c r="AG89" s="77">
        <f t="array" ref="AG89">IFERROR($D89*U,0)</f>
        <v>0</v>
      </c>
      <c r="AH89" s="77">
        <f t="shared" si="14"/>
        <v>0</v>
      </c>
      <c r="AI89" s="77">
        <f t="shared" si="14"/>
        <v>0</v>
      </c>
      <c r="AJ89" s="203"/>
      <c r="AK89" s="203"/>
      <c r="AL89" s="203"/>
      <c r="AM89" s="203"/>
      <c r="AN89" t="s">
        <v>475</v>
      </c>
      <c r="AO89" t="s">
        <v>475</v>
      </c>
      <c r="AP89" t="s">
        <v>475</v>
      </c>
    </row>
    <row r="90" spans="1:42" x14ac:dyDescent="0.25">
      <c r="A90" s="198">
        <v>45291</v>
      </c>
      <c r="B90" t="s">
        <v>687</v>
      </c>
      <c r="C90" t="s">
        <v>688</v>
      </c>
      <c r="D90" s="82">
        <f>+VLOOKUP($C90,'appoggio Flow (AUM)_Turnover'!$C:$G,2,0)</f>
        <v>2639.619999999999</v>
      </c>
      <c r="E90" s="199">
        <f>+VLOOKUP($C90,'appoggio Flow (AUM)_Turnover'!$C:$G,3,0)</f>
        <v>1</v>
      </c>
      <c r="F90" s="82">
        <f>+VLOOKUP($C90,'appoggio Flow (AUM)_Turnover'!$C:$G,4,0)</f>
        <v>21792.66</v>
      </c>
      <c r="G90" s="82">
        <f>+VLOOKUP($C90,'appoggio Flow (AUM)_Turnover'!$C:$G,5,0)</f>
        <v>19153.04</v>
      </c>
      <c r="H90" s="1" t="s">
        <v>24</v>
      </c>
      <c r="I90" t="s">
        <v>482</v>
      </c>
      <c r="J90" t="s">
        <v>474</v>
      </c>
      <c r="K90">
        <f>+VLOOKUP($C90,'appoggio Flow (AUM)_Turnover'!$C:$M,9,0)</f>
        <v>0</v>
      </c>
      <c r="L90" t="s">
        <v>483</v>
      </c>
      <c r="M90" t="str">
        <f>+VLOOKUP($C90,'appoggio Flow (AUM)_Turnover'!$C:$M,11,0)</f>
        <v>Stock</v>
      </c>
      <c r="N90" t="s">
        <v>23</v>
      </c>
      <c r="O90" s="5" t="str">
        <f t="shared" si="9"/>
        <v>N</v>
      </c>
      <c r="P90" t="str">
        <f>+VLOOKUP($C90,'appoggio Flow (AUM)_Turnover'!$C:$P,11,0)</f>
        <v>Stock</v>
      </c>
      <c r="Q90" s="200">
        <v>0</v>
      </c>
      <c r="R90" s="200">
        <f t="shared" si="15"/>
        <v>0</v>
      </c>
      <c r="T90">
        <v>0</v>
      </c>
      <c r="Y90" s="200">
        <v>0</v>
      </c>
      <c r="Z90" s="5">
        <v>0</v>
      </c>
      <c r="AA90" s="200">
        <f t="shared" si="10"/>
        <v>0</v>
      </c>
      <c r="AB90" s="200">
        <f t="shared" si="11"/>
        <v>0</v>
      </c>
      <c r="AE90" s="77">
        <f t="shared" si="12"/>
        <v>0</v>
      </c>
      <c r="AF90" s="77">
        <f t="shared" si="13"/>
        <v>0</v>
      </c>
      <c r="AG90" s="77">
        <f t="array" ref="AG90">IFERROR($D90*U,0)</f>
        <v>0</v>
      </c>
      <c r="AH90" s="77">
        <f t="shared" si="14"/>
        <v>0</v>
      </c>
      <c r="AI90" s="77">
        <f t="shared" si="14"/>
        <v>0</v>
      </c>
      <c r="AJ90" s="203"/>
      <c r="AK90" s="203"/>
      <c r="AL90" s="203"/>
      <c r="AM90" s="203"/>
      <c r="AN90" t="s">
        <v>475</v>
      </c>
      <c r="AO90" t="s">
        <v>475</v>
      </c>
      <c r="AP90" t="s">
        <v>475</v>
      </c>
    </row>
    <row r="91" spans="1:42" x14ac:dyDescent="0.25">
      <c r="A91" s="198">
        <v>45291</v>
      </c>
      <c r="B91" t="s">
        <v>689</v>
      </c>
      <c r="C91" t="s">
        <v>690</v>
      </c>
      <c r="D91" s="82">
        <f>+VLOOKUP($C91,'appoggio Flow (AUM)_Turnover'!$C:$G,2,0)</f>
        <v>9159</v>
      </c>
      <c r="E91" s="199">
        <f>+VLOOKUP($C91,'appoggio Flow (AUM)_Turnover'!$C:$G,3,0)</f>
        <v>0</v>
      </c>
      <c r="F91" s="82">
        <f>+VLOOKUP($C91,'appoggio Flow (AUM)_Turnover'!$C:$G,4,0)</f>
        <v>9159</v>
      </c>
      <c r="G91" s="82">
        <f>+VLOOKUP($C91,'appoggio Flow (AUM)_Turnover'!$C:$G,5,0)</f>
        <v>0</v>
      </c>
      <c r="H91" s="1" t="s">
        <v>24</v>
      </c>
      <c r="I91" t="s">
        <v>482</v>
      </c>
      <c r="J91" t="s">
        <v>474</v>
      </c>
      <c r="K91">
        <f>+VLOOKUP($C91,'appoggio Flow (AUM)_Turnover'!$C:$M,9,0)</f>
        <v>0</v>
      </c>
      <c r="L91" t="s">
        <v>483</v>
      </c>
      <c r="M91" t="str">
        <f>+VLOOKUP($C91,'appoggio Flow (AUM)_Turnover'!$C:$M,11,0)</f>
        <v>Stock</v>
      </c>
      <c r="N91" t="s">
        <v>23</v>
      </c>
      <c r="O91" s="5" t="str">
        <f t="shared" si="9"/>
        <v>N</v>
      </c>
      <c r="P91" t="str">
        <f>+VLOOKUP($C91,'appoggio Flow (AUM)_Turnover'!$C:$P,11,0)</f>
        <v>Stock</v>
      </c>
      <c r="Q91" s="200">
        <v>0.52880000000000005</v>
      </c>
      <c r="R91" s="200">
        <f t="shared" si="15"/>
        <v>0.52880000000000005</v>
      </c>
      <c r="T91">
        <v>0.1009</v>
      </c>
      <c r="V91">
        <v>1</v>
      </c>
      <c r="Y91" s="200">
        <v>0</v>
      </c>
      <c r="Z91" s="5">
        <v>0</v>
      </c>
      <c r="AA91" s="200">
        <f t="shared" si="10"/>
        <v>0</v>
      </c>
      <c r="AB91" s="200">
        <f t="shared" si="11"/>
        <v>0</v>
      </c>
      <c r="AE91" s="77">
        <f t="shared" si="12"/>
        <v>4843.2792000000009</v>
      </c>
      <c r="AF91" s="77">
        <f t="shared" si="13"/>
        <v>924.1431</v>
      </c>
      <c r="AG91" s="77">
        <f t="array" ref="AG91">IFERROR($D91*U,0)</f>
        <v>0</v>
      </c>
      <c r="AH91" s="77">
        <f t="shared" si="14"/>
        <v>0</v>
      </c>
      <c r="AI91" s="77">
        <f t="shared" si="14"/>
        <v>0</v>
      </c>
      <c r="AJ91" s="203"/>
      <c r="AK91" s="203"/>
      <c r="AL91" s="203"/>
      <c r="AM91" s="203"/>
      <c r="AN91" t="s">
        <v>475</v>
      </c>
      <c r="AO91" t="s">
        <v>475</v>
      </c>
      <c r="AP91" t="s">
        <v>475</v>
      </c>
    </row>
    <row r="92" spans="1:42" x14ac:dyDescent="0.25">
      <c r="A92" s="198">
        <v>45291</v>
      </c>
      <c r="B92" t="s">
        <v>691</v>
      </c>
      <c r="C92" t="s">
        <v>692</v>
      </c>
      <c r="D92" s="82">
        <f>+VLOOKUP($C92,'appoggio Flow (AUM)_Turnover'!$C:$G,2,0)</f>
        <v>299453.55000000005</v>
      </c>
      <c r="E92" s="199">
        <f>+VLOOKUP($C92,'appoggio Flow (AUM)_Turnover'!$C:$G,3,0)</f>
        <v>0</v>
      </c>
      <c r="F92" s="82">
        <f>+VLOOKUP($C92,'appoggio Flow (AUM)_Turnover'!$C:$G,4,0)</f>
        <v>299453.55000000005</v>
      </c>
      <c r="G92" s="82">
        <f>+VLOOKUP($C92,'appoggio Flow (AUM)_Turnover'!$C:$G,5,0)</f>
        <v>0</v>
      </c>
      <c r="H92" s="1" t="s">
        <v>23</v>
      </c>
      <c r="I92" t="s">
        <v>500</v>
      </c>
      <c r="J92" t="s">
        <v>474</v>
      </c>
      <c r="K92">
        <f>+VLOOKUP($C92,'appoggio Flow (AUM)_Turnover'!$C:$M,9,0)</f>
        <v>0</v>
      </c>
      <c r="L92" t="s">
        <v>500</v>
      </c>
      <c r="M92" s="208">
        <f>+VLOOKUP($C92,'appoggio Flow (AUM)_Turnover'!$C:$M,11,0)</f>
        <v>0</v>
      </c>
      <c r="N92" t="s">
        <v>23</v>
      </c>
      <c r="O92" s="5" t="str">
        <f t="shared" si="9"/>
        <v>N</v>
      </c>
      <c r="P92">
        <f>+VLOOKUP($C92,'appoggio Flow (AUM)_Turnover'!$C:$P,11,0)</f>
        <v>0</v>
      </c>
      <c r="Q92" s="200" t="s">
        <v>475</v>
      </c>
      <c r="R92" s="200" t="str">
        <f t="shared" si="15"/>
        <v/>
      </c>
      <c r="T92" t="s">
        <v>475</v>
      </c>
      <c r="Y92" s="200" t="s">
        <v>475</v>
      </c>
      <c r="Z92" s="5" t="s">
        <v>475</v>
      </c>
      <c r="AA92" s="200" t="str">
        <f t="shared" si="10"/>
        <v/>
      </c>
      <c r="AB92" s="200" t="str">
        <f t="shared" si="11"/>
        <v/>
      </c>
      <c r="AE92" s="77">
        <f t="shared" si="12"/>
        <v>0</v>
      </c>
      <c r="AF92" s="77">
        <f t="shared" si="13"/>
        <v>0</v>
      </c>
      <c r="AG92" s="77">
        <f t="array" ref="AG92">IFERROR($D92*U,0)</f>
        <v>0</v>
      </c>
      <c r="AH92" s="77">
        <f t="shared" si="14"/>
        <v>0</v>
      </c>
      <c r="AI92" s="77">
        <f t="shared" si="14"/>
        <v>0</v>
      </c>
      <c r="AJ92" s="203"/>
      <c r="AK92" s="203"/>
      <c r="AL92" s="203"/>
      <c r="AM92" s="203"/>
      <c r="AN92" t="s">
        <v>475</v>
      </c>
      <c r="AO92" t="s">
        <v>475</v>
      </c>
      <c r="AP92" t="s">
        <v>475</v>
      </c>
    </row>
    <row r="93" spans="1:42" x14ac:dyDescent="0.25">
      <c r="A93" s="198">
        <v>45291</v>
      </c>
      <c r="B93" t="s">
        <v>693</v>
      </c>
      <c r="C93" t="s">
        <v>694</v>
      </c>
      <c r="D93" s="82">
        <f>+VLOOKUP($C93,'appoggio Flow (AUM)_Turnover'!$C:$G,2,0)</f>
        <v>299474.49</v>
      </c>
      <c r="E93" s="199">
        <f>+VLOOKUP($C93,'appoggio Flow (AUM)_Turnover'!$C:$G,3,0)</f>
        <v>0</v>
      </c>
      <c r="F93" s="82">
        <f>+VLOOKUP($C93,'appoggio Flow (AUM)_Turnover'!$C:$G,4,0)</f>
        <v>299474.49</v>
      </c>
      <c r="G93" s="82">
        <f>+VLOOKUP($C93,'appoggio Flow (AUM)_Turnover'!$C:$G,5,0)</f>
        <v>0</v>
      </c>
      <c r="H93" s="1" t="s">
        <v>23</v>
      </c>
      <c r="I93" t="s">
        <v>500</v>
      </c>
      <c r="J93" t="s">
        <v>474</v>
      </c>
      <c r="K93">
        <f>+VLOOKUP($C93,'appoggio Flow (AUM)_Turnover'!$C:$M,9,0)</f>
        <v>0</v>
      </c>
      <c r="L93" t="s">
        <v>500</v>
      </c>
      <c r="M93">
        <f>+VLOOKUP($C93,'appoggio Flow (AUM)_Turnover'!$C:$M,11,0)</f>
        <v>0</v>
      </c>
      <c r="N93" t="s">
        <v>23</v>
      </c>
      <c r="O93" s="5" t="str">
        <f t="shared" si="9"/>
        <v>N</v>
      </c>
      <c r="P93">
        <f>+VLOOKUP($C93,'appoggio Flow (AUM)_Turnover'!$C:$P,11,0)</f>
        <v>0</v>
      </c>
      <c r="Q93" s="200" t="s">
        <v>475</v>
      </c>
      <c r="R93" s="200" t="str">
        <f t="shared" si="15"/>
        <v/>
      </c>
      <c r="T93" t="s">
        <v>475</v>
      </c>
      <c r="Y93" s="200" t="s">
        <v>475</v>
      </c>
      <c r="Z93" s="5" t="s">
        <v>475</v>
      </c>
      <c r="AA93" s="200" t="str">
        <f t="shared" si="10"/>
        <v/>
      </c>
      <c r="AB93" s="200" t="str">
        <f t="shared" si="11"/>
        <v/>
      </c>
      <c r="AE93" s="77">
        <f t="shared" si="12"/>
        <v>0</v>
      </c>
      <c r="AF93" s="77">
        <f t="shared" si="13"/>
        <v>0</v>
      </c>
      <c r="AG93" s="77">
        <f t="array" ref="AG93">IFERROR($D93*U,0)</f>
        <v>0</v>
      </c>
      <c r="AH93" s="77">
        <f t="shared" si="14"/>
        <v>0</v>
      </c>
      <c r="AI93" s="77">
        <f t="shared" si="14"/>
        <v>0</v>
      </c>
      <c r="AJ93" s="203"/>
      <c r="AK93" s="203"/>
      <c r="AL93" s="203"/>
      <c r="AM93" s="203"/>
      <c r="AN93" t="s">
        <v>475</v>
      </c>
      <c r="AO93" t="s">
        <v>475</v>
      </c>
      <c r="AP93" t="s">
        <v>475</v>
      </c>
    </row>
    <row r="94" spans="1:42" x14ac:dyDescent="0.25">
      <c r="A94" s="198">
        <v>45291</v>
      </c>
      <c r="B94" t="s">
        <v>695</v>
      </c>
      <c r="C94" t="s">
        <v>696</v>
      </c>
      <c r="D94" s="82">
        <f>+VLOOKUP($C94,'appoggio Flow (AUM)_Turnover'!$C:$G,2,0)</f>
        <v>3331370.0500000003</v>
      </c>
      <c r="E94" s="199">
        <f>+VLOOKUP($C94,'appoggio Flow (AUM)_Turnover'!$C:$G,3,0)</f>
        <v>1</v>
      </c>
      <c r="F94" s="82">
        <f>+VLOOKUP($C94,'appoggio Flow (AUM)_Turnover'!$C:$G,4,0)</f>
        <v>3350355.2800000003</v>
      </c>
      <c r="G94" s="82">
        <f>+VLOOKUP($C94,'appoggio Flow (AUM)_Turnover'!$C:$G,5,0)</f>
        <v>18985.23</v>
      </c>
      <c r="H94" s="1" t="s">
        <v>24</v>
      </c>
      <c r="I94" t="s">
        <v>473</v>
      </c>
      <c r="J94" t="s">
        <v>474</v>
      </c>
      <c r="K94">
        <f>+VLOOKUP($C94,'appoggio Flow (AUM)_Turnover'!$C:$M,9,0)</f>
        <v>0</v>
      </c>
      <c r="L94" t="s">
        <v>473</v>
      </c>
      <c r="M94" t="str">
        <f>+VLOOKUP($C94,'appoggio Flow (AUM)_Turnover'!$C:$M,11,0)</f>
        <v>Fondo</v>
      </c>
      <c r="N94" t="s">
        <v>23</v>
      </c>
      <c r="O94" s="5" t="str">
        <f t="shared" si="9"/>
        <v>N</v>
      </c>
      <c r="P94" t="str">
        <f>+VLOOKUP($C94,'appoggio Flow (AUM)_Turnover'!$C:$P,11,0)</f>
        <v>Fondo</v>
      </c>
      <c r="Q94" s="200" t="s">
        <v>475</v>
      </c>
      <c r="R94" s="200" t="str">
        <f t="shared" si="15"/>
        <v/>
      </c>
      <c r="T94" t="s">
        <v>475</v>
      </c>
      <c r="Y94" s="200" t="s">
        <v>475</v>
      </c>
      <c r="Z94" s="5" t="s">
        <v>475</v>
      </c>
      <c r="AA94" s="200" t="str">
        <f t="shared" si="10"/>
        <v/>
      </c>
      <c r="AB94" s="200" t="str">
        <f t="shared" si="11"/>
        <v/>
      </c>
      <c r="AE94" s="77">
        <f t="shared" si="12"/>
        <v>0</v>
      </c>
      <c r="AF94" s="77">
        <f t="shared" si="13"/>
        <v>0</v>
      </c>
      <c r="AG94" s="77">
        <f t="array" ref="AG94">IFERROR($D94*U,0)</f>
        <v>0</v>
      </c>
      <c r="AH94" s="77">
        <f t="shared" si="14"/>
        <v>0</v>
      </c>
      <c r="AI94" s="77">
        <f t="shared" si="14"/>
        <v>0</v>
      </c>
      <c r="AJ94" s="203"/>
      <c r="AK94" s="203"/>
      <c r="AL94" s="203"/>
      <c r="AM94" s="203"/>
      <c r="AN94" t="s">
        <v>475</v>
      </c>
      <c r="AO94" t="s">
        <v>475</v>
      </c>
      <c r="AP94" t="s">
        <v>475</v>
      </c>
    </row>
    <row r="95" spans="1:42" x14ac:dyDescent="0.25">
      <c r="A95" s="198">
        <v>45291</v>
      </c>
      <c r="B95" t="s">
        <v>697</v>
      </c>
      <c r="C95" t="s">
        <v>698</v>
      </c>
      <c r="D95" s="82">
        <f>+VLOOKUP($C95,'appoggio Flow (AUM)_Turnover'!$C:$G,2,0)</f>
        <v>5702824.9100000001</v>
      </c>
      <c r="E95" s="199">
        <f>+VLOOKUP($C95,'appoggio Flow (AUM)_Turnover'!$C:$G,3,0)</f>
        <v>1</v>
      </c>
      <c r="F95" s="82">
        <f>+VLOOKUP($C95,'appoggio Flow (AUM)_Turnover'!$C:$G,4,0)</f>
        <v>5704585.0800000001</v>
      </c>
      <c r="G95" s="82">
        <f>+VLOOKUP($C95,'appoggio Flow (AUM)_Turnover'!$C:$G,5,0)</f>
        <v>1760.17</v>
      </c>
      <c r="H95" s="1" t="s">
        <v>24</v>
      </c>
      <c r="I95" t="s">
        <v>482</v>
      </c>
      <c r="J95" t="s">
        <v>474</v>
      </c>
      <c r="K95">
        <f>+VLOOKUP($C95,'appoggio Flow (AUM)_Turnover'!$C:$M,9,0)</f>
        <v>0</v>
      </c>
      <c r="L95" t="s">
        <v>483</v>
      </c>
      <c r="M95" t="str">
        <f>+VLOOKUP($C95,'appoggio Flow (AUM)_Turnover'!$C:$M,11,0)</f>
        <v>Stock</v>
      </c>
      <c r="N95" t="s">
        <v>23</v>
      </c>
      <c r="O95" s="5" t="str">
        <f t="shared" si="9"/>
        <v>N</v>
      </c>
      <c r="P95" t="str">
        <f>+VLOOKUP($C95,'appoggio Flow (AUM)_Turnover'!$C:$P,11,0)</f>
        <v>Stock</v>
      </c>
      <c r="Q95" s="200">
        <v>0</v>
      </c>
      <c r="R95" s="200">
        <f t="shared" si="15"/>
        <v>0</v>
      </c>
      <c r="T95">
        <v>0</v>
      </c>
      <c r="Y95" s="200">
        <v>0</v>
      </c>
      <c r="Z95" s="5">
        <v>0</v>
      </c>
      <c r="AA95" s="200">
        <f t="shared" si="10"/>
        <v>0</v>
      </c>
      <c r="AB95" s="200">
        <f t="shared" si="11"/>
        <v>0</v>
      </c>
      <c r="AE95" s="77">
        <f t="shared" si="12"/>
        <v>0</v>
      </c>
      <c r="AF95" s="77">
        <f t="shared" si="13"/>
        <v>0</v>
      </c>
      <c r="AG95" s="77">
        <f t="array" ref="AG95">IFERROR($D95*U,0)</f>
        <v>0</v>
      </c>
      <c r="AH95" s="77">
        <f t="shared" si="14"/>
        <v>0</v>
      </c>
      <c r="AI95" s="77">
        <f t="shared" si="14"/>
        <v>0</v>
      </c>
      <c r="AJ95" s="203"/>
      <c r="AK95" s="203"/>
      <c r="AL95" s="203"/>
      <c r="AM95" s="203"/>
      <c r="AN95" t="s">
        <v>25</v>
      </c>
      <c r="AO95" t="s">
        <v>699</v>
      </c>
      <c r="AP95" t="s">
        <v>475</v>
      </c>
    </row>
    <row r="96" spans="1:42" x14ac:dyDescent="0.25">
      <c r="A96" s="198">
        <v>45291</v>
      </c>
      <c r="B96" t="s">
        <v>700</v>
      </c>
      <c r="C96" t="s">
        <v>701</v>
      </c>
      <c r="D96" s="82">
        <f>+VLOOKUP($C96,'appoggio Flow (AUM)_Turnover'!$C:$G,2,0)</f>
        <v>7033297.3800000008</v>
      </c>
      <c r="E96" s="199">
        <f>+VLOOKUP($C96,'appoggio Flow (AUM)_Turnover'!$C:$G,3,0)</f>
        <v>1</v>
      </c>
      <c r="F96" s="82">
        <f>+VLOOKUP($C96,'appoggio Flow (AUM)_Turnover'!$C:$G,4,0)</f>
        <v>7076017.9900000012</v>
      </c>
      <c r="G96" s="82">
        <f>+VLOOKUP($C96,'appoggio Flow (AUM)_Turnover'!$C:$G,5,0)</f>
        <v>42720.61</v>
      </c>
      <c r="H96" s="1" t="s">
        <v>24</v>
      </c>
      <c r="I96" t="s">
        <v>482</v>
      </c>
      <c r="J96" t="s">
        <v>474</v>
      </c>
      <c r="K96">
        <f>+VLOOKUP($C96,'appoggio Flow (AUM)_Turnover'!$C:$M,9,0)</f>
        <v>0</v>
      </c>
      <c r="L96" t="s">
        <v>483</v>
      </c>
      <c r="M96" t="str">
        <f>+VLOOKUP($C96,'appoggio Flow (AUM)_Turnover'!$C:$M,11,0)</f>
        <v>Stock</v>
      </c>
      <c r="N96" t="s">
        <v>23</v>
      </c>
      <c r="O96" s="5" t="str">
        <f t="shared" si="9"/>
        <v>N</v>
      </c>
      <c r="P96" t="str">
        <f>+VLOOKUP($C96,'appoggio Flow (AUM)_Turnover'!$C:$P,11,0)</f>
        <v>Stock</v>
      </c>
      <c r="Q96" s="200">
        <v>0</v>
      </c>
      <c r="R96" s="200">
        <f t="shared" si="15"/>
        <v>0</v>
      </c>
      <c r="T96">
        <v>0</v>
      </c>
      <c r="Y96" s="200">
        <v>0</v>
      </c>
      <c r="Z96" s="5">
        <v>0</v>
      </c>
      <c r="AA96" s="200">
        <f t="shared" si="10"/>
        <v>0</v>
      </c>
      <c r="AB96" s="200">
        <f t="shared" si="11"/>
        <v>0</v>
      </c>
      <c r="AE96" s="77">
        <f t="shared" si="12"/>
        <v>0</v>
      </c>
      <c r="AF96" s="77">
        <f t="shared" si="13"/>
        <v>0</v>
      </c>
      <c r="AG96" s="77">
        <f t="array" ref="AG96">IFERROR($D96*U,0)</f>
        <v>0</v>
      </c>
      <c r="AH96" s="77">
        <f t="shared" si="14"/>
        <v>0</v>
      </c>
      <c r="AI96" s="77">
        <f t="shared" si="14"/>
        <v>0</v>
      </c>
      <c r="AJ96" s="203"/>
      <c r="AK96" s="203"/>
      <c r="AL96" s="203"/>
      <c r="AM96" s="203"/>
      <c r="AN96" t="s">
        <v>25</v>
      </c>
      <c r="AO96" t="s">
        <v>702</v>
      </c>
      <c r="AP96" t="s">
        <v>475</v>
      </c>
    </row>
    <row r="97" spans="1:42" x14ac:dyDescent="0.25">
      <c r="A97" s="198">
        <v>45291</v>
      </c>
      <c r="B97" t="s">
        <v>703</v>
      </c>
      <c r="C97" t="s">
        <v>704</v>
      </c>
      <c r="D97" s="82">
        <f>+VLOOKUP($C97,'appoggio Flow (AUM)_Turnover'!$C:$G,2,0)</f>
        <v>31270672.780000001</v>
      </c>
      <c r="E97" s="199">
        <f>+VLOOKUP($C97,'appoggio Flow (AUM)_Turnover'!$C:$G,3,0)</f>
        <v>1</v>
      </c>
      <c r="F97" s="82">
        <f>+VLOOKUP($C97,'appoggio Flow (AUM)_Turnover'!$C:$G,4,0)</f>
        <v>31277407.350000001</v>
      </c>
      <c r="G97" s="82">
        <f>+VLOOKUP($C97,'appoggio Flow (AUM)_Turnover'!$C:$G,5,0)</f>
        <v>6734.57</v>
      </c>
      <c r="H97" s="1" t="s">
        <v>24</v>
      </c>
      <c r="I97" t="s">
        <v>473</v>
      </c>
      <c r="J97" t="s">
        <v>474</v>
      </c>
      <c r="K97">
        <f>+VLOOKUP($C97,'appoggio Flow (AUM)_Turnover'!$C:$M,9,0)</f>
        <v>0</v>
      </c>
      <c r="L97" t="s">
        <v>473</v>
      </c>
      <c r="M97" t="str">
        <f>+VLOOKUP($C97,'appoggio Flow (AUM)_Turnover'!$C:$M,11,0)</f>
        <v>Fondo</v>
      </c>
      <c r="N97" t="s">
        <v>23</v>
      </c>
      <c r="O97" s="5" t="str">
        <f t="shared" si="9"/>
        <v>N</v>
      </c>
      <c r="P97" t="str">
        <f>+VLOOKUP($C97,'appoggio Flow (AUM)_Turnover'!$C:$P,11,0)</f>
        <v>Fondo</v>
      </c>
      <c r="Q97" s="200" t="s">
        <v>475</v>
      </c>
      <c r="R97" s="200" t="str">
        <f t="shared" si="15"/>
        <v/>
      </c>
      <c r="T97" t="s">
        <v>475</v>
      </c>
      <c r="Y97" s="200" t="s">
        <v>475</v>
      </c>
      <c r="Z97" s="5" t="s">
        <v>475</v>
      </c>
      <c r="AA97" s="200" t="str">
        <f t="shared" si="10"/>
        <v/>
      </c>
      <c r="AB97" s="200" t="str">
        <f t="shared" si="11"/>
        <v/>
      </c>
      <c r="AE97" s="77">
        <f t="shared" si="12"/>
        <v>0</v>
      </c>
      <c r="AF97" s="77">
        <f t="shared" si="13"/>
        <v>0</v>
      </c>
      <c r="AG97" s="77">
        <f t="array" ref="AG97">IFERROR($D97*U,0)</f>
        <v>0</v>
      </c>
      <c r="AH97" s="77">
        <f t="shared" si="14"/>
        <v>0</v>
      </c>
      <c r="AI97" s="77">
        <f t="shared" si="14"/>
        <v>0</v>
      </c>
      <c r="AJ97" s="203"/>
      <c r="AK97" s="203"/>
      <c r="AL97" s="203"/>
      <c r="AM97" s="203"/>
      <c r="AN97" t="s">
        <v>475</v>
      </c>
      <c r="AO97" t="s">
        <v>475</v>
      </c>
      <c r="AP97" t="s">
        <v>475</v>
      </c>
    </row>
    <row r="98" spans="1:42" x14ac:dyDescent="0.25">
      <c r="A98" s="198">
        <v>45291</v>
      </c>
      <c r="B98" t="s">
        <v>705</v>
      </c>
      <c r="C98" t="s">
        <v>706</v>
      </c>
      <c r="D98" s="82">
        <f>+VLOOKUP($C98,'appoggio Flow (AUM)_Turnover'!$C:$G,2,0)</f>
        <v>45611136.169999994</v>
      </c>
      <c r="E98" s="199">
        <f>+VLOOKUP($C98,'appoggio Flow (AUM)_Turnover'!$C:$G,3,0)</f>
        <v>1</v>
      </c>
      <c r="F98" s="82">
        <f>+VLOOKUP($C98,'appoggio Flow (AUM)_Turnover'!$C:$G,4,0)</f>
        <v>45616998.549999997</v>
      </c>
      <c r="G98" s="82">
        <f>+VLOOKUP($C98,'appoggio Flow (AUM)_Turnover'!$C:$G,5,0)</f>
        <v>5862.38</v>
      </c>
      <c r="H98" s="1" t="s">
        <v>23</v>
      </c>
      <c r="I98" t="s">
        <v>500</v>
      </c>
      <c r="J98" t="s">
        <v>504</v>
      </c>
      <c r="K98">
        <f>+VLOOKUP($C98,'appoggio Flow (AUM)_Turnover'!$C:$M,9,0)</f>
        <v>1</v>
      </c>
      <c r="L98" t="s">
        <v>500</v>
      </c>
      <c r="M98">
        <f>+VLOOKUP($C98,'appoggio Flow (AUM)_Turnover'!$C:$M,11,0)</f>
        <v>0</v>
      </c>
      <c r="N98" t="s">
        <v>24</v>
      </c>
      <c r="O98" s="5" t="str">
        <f t="shared" si="9"/>
        <v>N</v>
      </c>
      <c r="P98">
        <f>+VLOOKUP($C98,'appoggio Flow (AUM)_Turnover'!$C:$P,11,0)</f>
        <v>0</v>
      </c>
      <c r="Q98" s="200" t="s">
        <v>475</v>
      </c>
      <c r="R98" s="200" t="str">
        <f t="shared" si="15"/>
        <v/>
      </c>
      <c r="T98" t="s">
        <v>475</v>
      </c>
      <c r="Y98" s="200" t="s">
        <v>475</v>
      </c>
      <c r="Z98" s="5" t="s">
        <v>475</v>
      </c>
      <c r="AA98" s="200" t="str">
        <f t="shared" si="10"/>
        <v/>
      </c>
      <c r="AB98" s="200" t="str">
        <f t="shared" si="11"/>
        <v/>
      </c>
      <c r="AE98" s="77">
        <f t="shared" si="12"/>
        <v>0</v>
      </c>
      <c r="AF98" s="77">
        <f t="shared" si="13"/>
        <v>0</v>
      </c>
      <c r="AG98" s="77">
        <f t="array" ref="AG98">IFERROR($D98*U,0)</f>
        <v>0</v>
      </c>
      <c r="AH98" s="77">
        <f t="shared" si="14"/>
        <v>0</v>
      </c>
      <c r="AI98" s="77">
        <f t="shared" si="14"/>
        <v>0</v>
      </c>
      <c r="AJ98" s="203"/>
      <c r="AK98" s="203"/>
      <c r="AL98" s="203"/>
      <c r="AM98" s="203"/>
      <c r="AN98" t="s">
        <v>475</v>
      </c>
      <c r="AO98" t="s">
        <v>475</v>
      </c>
      <c r="AP98" t="s">
        <v>475</v>
      </c>
    </row>
    <row r="99" spans="1:42" x14ac:dyDescent="0.25">
      <c r="A99" s="198">
        <v>45291</v>
      </c>
      <c r="B99" t="s">
        <v>707</v>
      </c>
      <c r="C99" t="s">
        <v>708</v>
      </c>
      <c r="D99" s="82">
        <f>+VLOOKUP($C99,'appoggio Flow (AUM)_Turnover'!$C:$G,2,0)</f>
        <v>596754.25</v>
      </c>
      <c r="E99" s="199">
        <f>+VLOOKUP($C99,'appoggio Flow (AUM)_Turnover'!$C:$G,3,0)</f>
        <v>1</v>
      </c>
      <c r="F99" s="82">
        <f>+VLOOKUP($C99,'appoggio Flow (AUM)_Turnover'!$C:$G,4,0)</f>
        <v>872940.46</v>
      </c>
      <c r="G99" s="82">
        <f>+VLOOKUP($C99,'appoggio Flow (AUM)_Turnover'!$C:$G,5,0)</f>
        <v>276186.21000000002</v>
      </c>
      <c r="H99" s="1" t="s">
        <v>24</v>
      </c>
      <c r="I99" t="s">
        <v>473</v>
      </c>
      <c r="J99" t="s">
        <v>474</v>
      </c>
      <c r="K99">
        <f>+VLOOKUP($C99,'appoggio Flow (AUM)_Turnover'!$C:$M,9,0)</f>
        <v>0</v>
      </c>
      <c r="L99" t="s">
        <v>473</v>
      </c>
      <c r="M99" t="str">
        <f>+VLOOKUP($C99,'appoggio Flow (AUM)_Turnover'!$C:$M,11,0)</f>
        <v>Fondo</v>
      </c>
      <c r="N99" t="s">
        <v>23</v>
      </c>
      <c r="O99" s="5" t="str">
        <f t="shared" si="9"/>
        <v>N</v>
      </c>
      <c r="P99" t="str">
        <f>+VLOOKUP($C99,'appoggio Flow (AUM)_Turnover'!$C:$P,11,0)</f>
        <v>Fondo</v>
      </c>
      <c r="Q99" s="200" t="s">
        <v>475</v>
      </c>
      <c r="R99" s="200" t="str">
        <f t="shared" si="15"/>
        <v/>
      </c>
      <c r="T99" t="s">
        <v>475</v>
      </c>
      <c r="Y99" s="200" t="s">
        <v>475</v>
      </c>
      <c r="Z99" s="5" t="s">
        <v>475</v>
      </c>
      <c r="AA99" s="200" t="str">
        <f t="shared" si="10"/>
        <v/>
      </c>
      <c r="AB99" s="200" t="str">
        <f t="shared" si="11"/>
        <v/>
      </c>
      <c r="AE99" s="77">
        <f t="shared" si="12"/>
        <v>0</v>
      </c>
      <c r="AF99" s="77">
        <f t="shared" si="13"/>
        <v>0</v>
      </c>
      <c r="AG99" s="77">
        <f t="array" ref="AG99">IFERROR($D99*U,0)</f>
        <v>0</v>
      </c>
      <c r="AH99" s="77">
        <f t="shared" si="14"/>
        <v>0</v>
      </c>
      <c r="AI99" s="77">
        <f t="shared" si="14"/>
        <v>0</v>
      </c>
      <c r="AJ99" s="203"/>
      <c r="AK99" s="203"/>
      <c r="AL99" s="203"/>
      <c r="AM99" s="203"/>
      <c r="AN99" t="s">
        <v>475</v>
      </c>
      <c r="AO99" t="s">
        <v>475</v>
      </c>
      <c r="AP99" t="s">
        <v>475</v>
      </c>
    </row>
    <row r="100" spans="1:42" x14ac:dyDescent="0.25">
      <c r="A100" s="198">
        <v>45291</v>
      </c>
      <c r="B100" t="s">
        <v>709</v>
      </c>
      <c r="C100" t="s">
        <v>710</v>
      </c>
      <c r="D100" s="82">
        <f>+VLOOKUP($C100,'appoggio Flow (AUM)_Turnover'!$C:$G,2,0)</f>
        <v>1131450.3900000001</v>
      </c>
      <c r="E100" s="199">
        <f>+VLOOKUP($C100,'appoggio Flow (AUM)_Turnover'!$C:$G,3,0)</f>
        <v>1</v>
      </c>
      <c r="F100" s="82">
        <f>+VLOOKUP($C100,'appoggio Flow (AUM)_Turnover'!$C:$G,4,0)</f>
        <v>1132383.77</v>
      </c>
      <c r="G100" s="82">
        <f>+VLOOKUP($C100,'appoggio Flow (AUM)_Turnover'!$C:$G,5,0)</f>
        <v>933.38</v>
      </c>
      <c r="H100" s="1" t="s">
        <v>24</v>
      </c>
      <c r="I100" t="s">
        <v>473</v>
      </c>
      <c r="J100" t="s">
        <v>474</v>
      </c>
      <c r="K100">
        <f>+VLOOKUP($C100,'appoggio Flow (AUM)_Turnover'!$C:$M,9,0)</f>
        <v>0</v>
      </c>
      <c r="L100" t="s">
        <v>473</v>
      </c>
      <c r="M100" t="str">
        <f>+VLOOKUP($C100,'appoggio Flow (AUM)_Turnover'!$C:$M,11,0)</f>
        <v>Fondo</v>
      </c>
      <c r="N100" t="s">
        <v>23</v>
      </c>
      <c r="O100" s="5" t="str">
        <f t="shared" si="9"/>
        <v>N</v>
      </c>
      <c r="P100" t="str">
        <f>+VLOOKUP($C100,'appoggio Flow (AUM)_Turnover'!$C:$P,11,0)</f>
        <v>Fondo</v>
      </c>
      <c r="Q100" s="200" t="s">
        <v>475</v>
      </c>
      <c r="R100" s="200" t="str">
        <f t="shared" si="15"/>
        <v/>
      </c>
      <c r="T100" t="s">
        <v>475</v>
      </c>
      <c r="Y100" s="200" t="s">
        <v>475</v>
      </c>
      <c r="Z100" s="5" t="s">
        <v>475</v>
      </c>
      <c r="AA100" s="200" t="str">
        <f t="shared" si="10"/>
        <v/>
      </c>
      <c r="AB100" s="200" t="str">
        <f t="shared" si="11"/>
        <v/>
      </c>
      <c r="AE100" s="77">
        <f t="shared" si="12"/>
        <v>0</v>
      </c>
      <c r="AF100" s="77">
        <f t="shared" si="13"/>
        <v>0</v>
      </c>
      <c r="AG100" s="77">
        <f t="array" ref="AG100">IFERROR($D100*U,0)</f>
        <v>0</v>
      </c>
      <c r="AH100" s="77">
        <f t="shared" si="14"/>
        <v>0</v>
      </c>
      <c r="AI100" s="77">
        <f t="shared" si="14"/>
        <v>0</v>
      </c>
      <c r="AJ100" s="203"/>
      <c r="AK100" s="203"/>
      <c r="AL100" s="203"/>
      <c r="AM100" s="203"/>
      <c r="AN100" t="s">
        <v>475</v>
      </c>
      <c r="AO100" t="s">
        <v>475</v>
      </c>
      <c r="AP100" t="s">
        <v>475</v>
      </c>
    </row>
    <row r="101" spans="1:42" x14ac:dyDescent="0.25">
      <c r="A101" s="198">
        <v>45291</v>
      </c>
      <c r="B101" t="s">
        <v>711</v>
      </c>
      <c r="C101" t="s">
        <v>712</v>
      </c>
      <c r="D101" s="82">
        <f>+VLOOKUP($C101,'appoggio Flow (AUM)_Turnover'!$C:$G,2,0)</f>
        <v>11222227.390000001</v>
      </c>
      <c r="E101" s="199">
        <f>+VLOOKUP($C101,'appoggio Flow (AUM)_Turnover'!$C:$G,3,0)</f>
        <v>1</v>
      </c>
      <c r="F101" s="82">
        <f>+VLOOKUP($C101,'appoggio Flow (AUM)_Turnover'!$C:$G,4,0)</f>
        <v>11619904.940000001</v>
      </c>
      <c r="G101" s="82">
        <f>+VLOOKUP($C101,'appoggio Flow (AUM)_Turnover'!$C:$G,5,0)</f>
        <v>397677.55</v>
      </c>
      <c r="H101" s="1" t="s">
        <v>24</v>
      </c>
      <c r="I101" t="s">
        <v>473</v>
      </c>
      <c r="J101" t="s">
        <v>474</v>
      </c>
      <c r="K101">
        <f>+VLOOKUP($C101,'appoggio Flow (AUM)_Turnover'!$C:$M,9,0)</f>
        <v>0</v>
      </c>
      <c r="L101" t="s">
        <v>473</v>
      </c>
      <c r="M101" t="str">
        <f>+VLOOKUP($C101,'appoggio Flow (AUM)_Turnover'!$C:$M,11,0)</f>
        <v>Fondo</v>
      </c>
      <c r="N101" t="s">
        <v>23</v>
      </c>
      <c r="O101" s="5" t="str">
        <f t="shared" si="9"/>
        <v>N</v>
      </c>
      <c r="P101" t="str">
        <f>+VLOOKUP($C101,'appoggio Flow (AUM)_Turnover'!$C:$P,11,0)</f>
        <v>Fondo</v>
      </c>
      <c r="Q101" s="200" t="s">
        <v>475</v>
      </c>
      <c r="R101" s="200" t="str">
        <f t="shared" si="15"/>
        <v/>
      </c>
      <c r="T101" t="s">
        <v>475</v>
      </c>
      <c r="Y101" s="200" t="s">
        <v>475</v>
      </c>
      <c r="Z101" s="5" t="s">
        <v>475</v>
      </c>
      <c r="AA101" s="200" t="str">
        <f t="shared" si="10"/>
        <v/>
      </c>
      <c r="AB101" s="200" t="str">
        <f t="shared" si="11"/>
        <v/>
      </c>
      <c r="AE101" s="77">
        <f t="shared" si="12"/>
        <v>0</v>
      </c>
      <c r="AF101" s="77">
        <f t="shared" si="13"/>
        <v>0</v>
      </c>
      <c r="AG101" s="77">
        <f t="array" ref="AG101">IFERROR($D101*U,0)</f>
        <v>0</v>
      </c>
      <c r="AH101" s="77">
        <f t="shared" si="14"/>
        <v>0</v>
      </c>
      <c r="AI101" s="77">
        <f t="shared" si="14"/>
        <v>0</v>
      </c>
      <c r="AJ101" s="203"/>
      <c r="AK101" s="203"/>
      <c r="AL101" s="203"/>
      <c r="AM101" s="203"/>
      <c r="AN101" t="s">
        <v>475</v>
      </c>
      <c r="AO101" t="s">
        <v>475</v>
      </c>
      <c r="AP101" t="s">
        <v>475</v>
      </c>
    </row>
    <row r="102" spans="1:42" x14ac:dyDescent="0.25">
      <c r="A102" s="198">
        <v>45291</v>
      </c>
      <c r="B102" t="s">
        <v>713</v>
      </c>
      <c r="C102" t="s">
        <v>714</v>
      </c>
      <c r="D102" s="82">
        <f>+VLOOKUP($C102,'appoggio Flow (AUM)_Turnover'!$C:$G,2,0)</f>
        <v>1445766.78</v>
      </c>
      <c r="E102" s="199">
        <f>+VLOOKUP($C102,'appoggio Flow (AUM)_Turnover'!$C:$G,3,0)</f>
        <v>1</v>
      </c>
      <c r="F102" s="82">
        <f>+VLOOKUP($C102,'appoggio Flow (AUM)_Turnover'!$C:$G,4,0)</f>
        <v>1469720.7</v>
      </c>
      <c r="G102" s="82">
        <f>+VLOOKUP($C102,'appoggio Flow (AUM)_Turnover'!$C:$G,5,0)</f>
        <v>23953.919999999998</v>
      </c>
      <c r="H102" s="1" t="s">
        <v>24</v>
      </c>
      <c r="I102" t="s">
        <v>473</v>
      </c>
      <c r="J102" t="s">
        <v>474</v>
      </c>
      <c r="K102">
        <f>+VLOOKUP($C102,'appoggio Flow (AUM)_Turnover'!$C:$M,9,0)</f>
        <v>0</v>
      </c>
      <c r="L102" t="s">
        <v>473</v>
      </c>
      <c r="M102" t="str">
        <f>+VLOOKUP($C102,'appoggio Flow (AUM)_Turnover'!$C:$M,11,0)</f>
        <v>Fondo</v>
      </c>
      <c r="N102" t="s">
        <v>23</v>
      </c>
      <c r="O102" s="5" t="str">
        <f t="shared" si="9"/>
        <v>N</v>
      </c>
      <c r="P102" t="str">
        <f>+VLOOKUP($C102,'appoggio Flow (AUM)_Turnover'!$C:$P,11,0)</f>
        <v>Fondo</v>
      </c>
      <c r="Q102" s="200" t="s">
        <v>475</v>
      </c>
      <c r="R102" s="200" t="str">
        <f t="shared" si="15"/>
        <v/>
      </c>
      <c r="T102" t="s">
        <v>475</v>
      </c>
      <c r="Y102" s="200" t="s">
        <v>475</v>
      </c>
      <c r="Z102" s="5" t="s">
        <v>475</v>
      </c>
      <c r="AA102" s="200" t="str">
        <f t="shared" si="10"/>
        <v/>
      </c>
      <c r="AB102" s="200" t="str">
        <f t="shared" si="11"/>
        <v/>
      </c>
      <c r="AE102" s="77">
        <f t="shared" si="12"/>
        <v>0</v>
      </c>
      <c r="AF102" s="77">
        <f t="shared" si="13"/>
        <v>0</v>
      </c>
      <c r="AG102" s="77">
        <f t="array" ref="AG102">IFERROR($D102*U,0)</f>
        <v>0</v>
      </c>
      <c r="AH102" s="77">
        <f t="shared" si="14"/>
        <v>0</v>
      </c>
      <c r="AI102" s="77">
        <f t="shared" si="14"/>
        <v>0</v>
      </c>
      <c r="AJ102" s="203"/>
      <c r="AK102" s="203"/>
      <c r="AL102" s="203"/>
      <c r="AM102" s="203"/>
      <c r="AN102" t="s">
        <v>475</v>
      </c>
      <c r="AO102" t="s">
        <v>475</v>
      </c>
      <c r="AP102" t="s">
        <v>475</v>
      </c>
    </row>
    <row r="103" spans="1:42" x14ac:dyDescent="0.25">
      <c r="A103" s="198">
        <v>45291</v>
      </c>
      <c r="B103" t="s">
        <v>715</v>
      </c>
      <c r="C103" t="s">
        <v>716</v>
      </c>
      <c r="D103" s="82">
        <f>+VLOOKUP($C103,'appoggio Flow (AUM)_Turnover'!$C:$G,2,0)</f>
        <v>9193399.870000001</v>
      </c>
      <c r="E103" s="199">
        <f>+VLOOKUP($C103,'appoggio Flow (AUM)_Turnover'!$C:$G,3,0)</f>
        <v>0</v>
      </c>
      <c r="F103" s="82">
        <f>+VLOOKUP($C103,'appoggio Flow (AUM)_Turnover'!$C:$G,4,0)</f>
        <v>9193399.870000001</v>
      </c>
      <c r="G103" s="82">
        <f>+VLOOKUP($C103,'appoggio Flow (AUM)_Turnover'!$C:$G,5,0)</f>
        <v>0</v>
      </c>
      <c r="H103" s="1" t="s">
        <v>23</v>
      </c>
      <c r="I103" t="s">
        <v>500</v>
      </c>
      <c r="J103" t="s">
        <v>504</v>
      </c>
      <c r="K103">
        <f>+VLOOKUP($C103,'appoggio Flow (AUM)_Turnover'!$C:$M,9,0)</f>
        <v>1</v>
      </c>
      <c r="L103" t="s">
        <v>500</v>
      </c>
      <c r="M103">
        <f>+VLOOKUP($C103,'appoggio Flow (AUM)_Turnover'!$C:$M,11,0)</f>
        <v>0</v>
      </c>
      <c r="N103" t="s">
        <v>24</v>
      </c>
      <c r="O103" s="5" t="str">
        <f t="shared" si="9"/>
        <v>N</v>
      </c>
      <c r="P103">
        <f>+VLOOKUP($C103,'appoggio Flow (AUM)_Turnover'!$C:$P,11,0)</f>
        <v>0</v>
      </c>
      <c r="Q103" s="200" t="s">
        <v>475</v>
      </c>
      <c r="R103" s="200" t="str">
        <f t="shared" si="15"/>
        <v/>
      </c>
      <c r="T103" t="s">
        <v>475</v>
      </c>
      <c r="Y103" s="200" t="s">
        <v>475</v>
      </c>
      <c r="Z103" s="5" t="s">
        <v>475</v>
      </c>
      <c r="AA103" s="200" t="str">
        <f t="shared" si="10"/>
        <v/>
      </c>
      <c r="AB103" s="200" t="str">
        <f t="shared" si="11"/>
        <v/>
      </c>
      <c r="AE103" s="77">
        <f t="shared" si="12"/>
        <v>0</v>
      </c>
      <c r="AF103" s="77">
        <f t="shared" si="13"/>
        <v>0</v>
      </c>
      <c r="AG103" s="77">
        <f t="array" ref="AG103">IFERROR($D103*U,0)</f>
        <v>0</v>
      </c>
      <c r="AH103" s="77">
        <f t="shared" si="14"/>
        <v>0</v>
      </c>
      <c r="AI103" s="77">
        <f t="shared" si="14"/>
        <v>0</v>
      </c>
      <c r="AJ103" s="203"/>
      <c r="AK103" s="203"/>
      <c r="AL103" s="203"/>
      <c r="AM103" s="203"/>
      <c r="AN103" t="s">
        <v>475</v>
      </c>
      <c r="AO103" t="s">
        <v>475</v>
      </c>
      <c r="AP103" t="s">
        <v>475</v>
      </c>
    </row>
    <row r="104" spans="1:42" x14ac:dyDescent="0.25">
      <c r="A104" s="198">
        <v>45291</v>
      </c>
      <c r="B104" t="s">
        <v>717</v>
      </c>
      <c r="C104" t="s">
        <v>718</v>
      </c>
      <c r="D104" s="82">
        <f>+VLOOKUP($C104,'appoggio Flow (AUM)_Turnover'!$C:$G,2,0)</f>
        <v>128310.83999999998</v>
      </c>
      <c r="E104" s="199">
        <f>+VLOOKUP($C104,'appoggio Flow (AUM)_Turnover'!$C:$G,3,0)</f>
        <v>1</v>
      </c>
      <c r="F104" s="82">
        <f>+VLOOKUP($C104,'appoggio Flow (AUM)_Turnover'!$C:$G,4,0)</f>
        <v>237247.91999999998</v>
      </c>
      <c r="G104" s="82">
        <f>+VLOOKUP($C104,'appoggio Flow (AUM)_Turnover'!$C:$G,5,0)</f>
        <v>108937.08</v>
      </c>
      <c r="H104" s="1" t="s">
        <v>24</v>
      </c>
      <c r="I104" t="s">
        <v>473</v>
      </c>
      <c r="J104" t="s">
        <v>474</v>
      </c>
      <c r="K104">
        <f>+VLOOKUP($C104,'appoggio Flow (AUM)_Turnover'!$C:$M,9,0)</f>
        <v>0</v>
      </c>
      <c r="L104" t="s">
        <v>473</v>
      </c>
      <c r="M104" t="str">
        <f>+VLOOKUP($C104,'appoggio Flow (AUM)_Turnover'!$C:$M,11,0)</f>
        <v>Fondo</v>
      </c>
      <c r="N104" t="s">
        <v>23</v>
      </c>
      <c r="O104" s="5" t="str">
        <f t="shared" si="9"/>
        <v>N</v>
      </c>
      <c r="P104" t="str">
        <f>+VLOOKUP($C104,'appoggio Flow (AUM)_Turnover'!$C:$P,11,0)</f>
        <v>Fondo</v>
      </c>
      <c r="Q104" s="200" t="s">
        <v>475</v>
      </c>
      <c r="R104" s="200" t="str">
        <f t="shared" si="15"/>
        <v/>
      </c>
      <c r="T104" t="s">
        <v>475</v>
      </c>
      <c r="Y104" s="200" t="s">
        <v>475</v>
      </c>
      <c r="Z104" s="5" t="s">
        <v>475</v>
      </c>
      <c r="AA104" s="200" t="str">
        <f t="shared" si="10"/>
        <v/>
      </c>
      <c r="AB104" s="200" t="str">
        <f t="shared" si="11"/>
        <v/>
      </c>
      <c r="AE104" s="77">
        <f t="shared" si="12"/>
        <v>0</v>
      </c>
      <c r="AF104" s="77">
        <f t="shared" si="13"/>
        <v>0</v>
      </c>
      <c r="AG104" s="77">
        <f t="array" ref="AG104">IFERROR($D104*U,0)</f>
        <v>0</v>
      </c>
      <c r="AH104" s="77">
        <f t="shared" si="14"/>
        <v>0</v>
      </c>
      <c r="AI104" s="77">
        <f t="shared" si="14"/>
        <v>0</v>
      </c>
      <c r="AJ104" s="203"/>
      <c r="AK104" s="203"/>
      <c r="AL104" s="203"/>
      <c r="AM104" s="203"/>
      <c r="AN104" t="s">
        <v>475</v>
      </c>
      <c r="AO104" t="s">
        <v>475</v>
      </c>
      <c r="AP104" t="s">
        <v>475</v>
      </c>
    </row>
    <row r="105" spans="1:42" x14ac:dyDescent="0.25">
      <c r="A105" s="198">
        <v>45291</v>
      </c>
      <c r="B105" t="s">
        <v>719</v>
      </c>
      <c r="C105" t="s">
        <v>720</v>
      </c>
      <c r="D105" s="82">
        <f>+VLOOKUP($C105,'appoggio Flow (AUM)_Turnover'!$C:$G,2,0)</f>
        <v>9573674.9300000016</v>
      </c>
      <c r="E105" s="199">
        <f>+VLOOKUP($C105,'appoggio Flow (AUM)_Turnover'!$C:$G,3,0)</f>
        <v>1</v>
      </c>
      <c r="F105" s="82">
        <f>+VLOOKUP($C105,'appoggio Flow (AUM)_Turnover'!$C:$G,4,0)</f>
        <v>25111652.060000002</v>
      </c>
      <c r="G105" s="82">
        <f>+VLOOKUP($C105,'appoggio Flow (AUM)_Turnover'!$C:$G,5,0)</f>
        <v>15537977.130000001</v>
      </c>
      <c r="H105" s="1" t="s">
        <v>23</v>
      </c>
      <c r="I105" t="s">
        <v>500</v>
      </c>
      <c r="J105" t="s">
        <v>504</v>
      </c>
      <c r="K105">
        <f>+VLOOKUP($C105,'appoggio Flow (AUM)_Turnover'!$C:$M,9,0)</f>
        <v>1</v>
      </c>
      <c r="L105" t="s">
        <v>500</v>
      </c>
      <c r="M105" t="str">
        <f>+VLOOKUP($C105,'appoggio Flow (AUM)_Turnover'!$C:$M,11,0)</f>
        <v>Bond</v>
      </c>
      <c r="N105" t="s">
        <v>24</v>
      </c>
      <c r="O105" s="5" t="str">
        <f t="shared" si="9"/>
        <v>N</v>
      </c>
      <c r="P105" t="str">
        <f>+VLOOKUP($C105,'appoggio Flow (AUM)_Turnover'!$C:$P,11,0)</f>
        <v>Bond</v>
      </c>
      <c r="Q105" s="200" t="s">
        <v>475</v>
      </c>
      <c r="R105" s="200" t="str">
        <f t="shared" si="15"/>
        <v/>
      </c>
      <c r="T105" t="s">
        <v>475</v>
      </c>
      <c r="Y105" s="200" t="s">
        <v>475</v>
      </c>
      <c r="Z105" s="5" t="s">
        <v>475</v>
      </c>
      <c r="AA105" s="200" t="str">
        <f t="shared" si="10"/>
        <v/>
      </c>
      <c r="AB105" s="200" t="str">
        <f t="shared" si="11"/>
        <v/>
      </c>
      <c r="AE105" s="77">
        <f t="shared" si="12"/>
        <v>0</v>
      </c>
      <c r="AF105" s="77">
        <f t="shared" si="13"/>
        <v>0</v>
      </c>
      <c r="AG105" s="77">
        <f t="array" ref="AG105">IFERROR($D105*U,0)</f>
        <v>0</v>
      </c>
      <c r="AH105" s="77">
        <f t="shared" si="14"/>
        <v>0</v>
      </c>
      <c r="AI105" s="77">
        <f t="shared" si="14"/>
        <v>0</v>
      </c>
      <c r="AJ105" s="203"/>
      <c r="AK105" s="203"/>
      <c r="AL105" s="203"/>
      <c r="AM105" s="203"/>
      <c r="AN105" t="s">
        <v>22</v>
      </c>
      <c r="AO105" t="s">
        <v>615</v>
      </c>
      <c r="AP105" t="s">
        <v>475</v>
      </c>
    </row>
    <row r="106" spans="1:42" x14ac:dyDescent="0.25">
      <c r="A106" s="198">
        <v>45291</v>
      </c>
      <c r="B106" t="s">
        <v>721</v>
      </c>
      <c r="C106" t="s">
        <v>722</v>
      </c>
      <c r="D106" s="82">
        <f>+VLOOKUP($C106,'appoggio Flow (AUM)_Turnover'!$C:$G,2,0)</f>
        <v>8179477.4800000004</v>
      </c>
      <c r="E106" s="199">
        <f>+VLOOKUP($C106,'appoggio Flow (AUM)_Turnover'!$C:$G,3,0)</f>
        <v>1</v>
      </c>
      <c r="F106" s="82">
        <f>+VLOOKUP($C106,'appoggio Flow (AUM)_Turnover'!$C:$G,4,0)</f>
        <v>8698197.75</v>
      </c>
      <c r="G106" s="82">
        <f>+VLOOKUP($C106,'appoggio Flow (AUM)_Turnover'!$C:$G,5,0)</f>
        <v>518720.27</v>
      </c>
      <c r="H106" s="1" t="s">
        <v>23</v>
      </c>
      <c r="I106" t="s">
        <v>500</v>
      </c>
      <c r="J106" t="s">
        <v>504</v>
      </c>
      <c r="K106">
        <f>+VLOOKUP($C106,'appoggio Flow (AUM)_Turnover'!$C:$M,9,0)</f>
        <v>1</v>
      </c>
      <c r="L106" t="s">
        <v>500</v>
      </c>
      <c r="M106" t="str">
        <f>+VLOOKUP($C106,'appoggio Flow (AUM)_Turnover'!$C:$M,11,0)</f>
        <v>Bond</v>
      </c>
      <c r="N106" t="s">
        <v>24</v>
      </c>
      <c r="O106" s="5" t="str">
        <f t="shared" si="9"/>
        <v>N</v>
      </c>
      <c r="P106" t="str">
        <f>+VLOOKUP($C106,'appoggio Flow (AUM)_Turnover'!$C:$P,11,0)</f>
        <v>Bond</v>
      </c>
      <c r="Q106" s="200" t="s">
        <v>475</v>
      </c>
      <c r="R106" s="200" t="str">
        <f t="shared" si="15"/>
        <v/>
      </c>
      <c r="T106" t="s">
        <v>475</v>
      </c>
      <c r="Y106" s="200" t="s">
        <v>475</v>
      </c>
      <c r="Z106" s="5" t="s">
        <v>475</v>
      </c>
      <c r="AA106" s="200" t="str">
        <f t="shared" si="10"/>
        <v/>
      </c>
      <c r="AB106" s="200" t="str">
        <f t="shared" si="11"/>
        <v/>
      </c>
      <c r="AE106" s="77">
        <f t="shared" si="12"/>
        <v>0</v>
      </c>
      <c r="AF106" s="77">
        <f t="shared" si="13"/>
        <v>0</v>
      </c>
      <c r="AG106" s="77">
        <f t="array" ref="AG106">IFERROR($D106*U,0)</f>
        <v>0</v>
      </c>
      <c r="AH106" s="77">
        <f t="shared" si="14"/>
        <v>0</v>
      </c>
      <c r="AI106" s="77">
        <f t="shared" si="14"/>
        <v>0</v>
      </c>
      <c r="AJ106" s="203"/>
      <c r="AK106" s="203"/>
      <c r="AL106" s="203"/>
      <c r="AM106" s="203"/>
      <c r="AN106" t="s">
        <v>22</v>
      </c>
      <c r="AO106" t="s">
        <v>672</v>
      </c>
      <c r="AP106" t="s">
        <v>475</v>
      </c>
    </row>
    <row r="107" spans="1:42" x14ac:dyDescent="0.25">
      <c r="A107" s="198">
        <v>45291</v>
      </c>
      <c r="B107" t="s">
        <v>723</v>
      </c>
      <c r="C107" t="s">
        <v>724</v>
      </c>
      <c r="D107" s="82">
        <f>+VLOOKUP($C107,'appoggio Flow (AUM)_Turnover'!$C:$G,2,0)</f>
        <v>51623997.81000001</v>
      </c>
      <c r="E107" s="199">
        <f>+VLOOKUP($C107,'appoggio Flow (AUM)_Turnover'!$C:$G,3,0)</f>
        <v>1</v>
      </c>
      <c r="F107" s="82">
        <f>+VLOOKUP($C107,'appoggio Flow (AUM)_Turnover'!$C:$G,4,0)</f>
        <v>51705276.820000008</v>
      </c>
      <c r="G107" s="82">
        <f>+VLOOKUP($C107,'appoggio Flow (AUM)_Turnover'!$C:$G,5,0)</f>
        <v>81279.009999999995</v>
      </c>
      <c r="H107" s="1" t="s">
        <v>23</v>
      </c>
      <c r="I107" t="s">
        <v>500</v>
      </c>
      <c r="J107" t="s">
        <v>504</v>
      </c>
      <c r="K107">
        <f>+VLOOKUP($C107,'appoggio Flow (AUM)_Turnover'!$C:$M,9,0)</f>
        <v>1</v>
      </c>
      <c r="L107" t="s">
        <v>500</v>
      </c>
      <c r="M107">
        <f>+VLOOKUP($C107,'appoggio Flow (AUM)_Turnover'!$C:$M,11,0)</f>
        <v>0</v>
      </c>
      <c r="N107" t="s">
        <v>24</v>
      </c>
      <c r="O107" s="5" t="str">
        <f t="shared" si="9"/>
        <v>N</v>
      </c>
      <c r="P107">
        <f>+VLOOKUP($C107,'appoggio Flow (AUM)_Turnover'!$C:$P,11,0)</f>
        <v>0</v>
      </c>
      <c r="Q107" s="200" t="s">
        <v>475</v>
      </c>
      <c r="R107" s="200" t="str">
        <f t="shared" si="15"/>
        <v/>
      </c>
      <c r="T107" t="s">
        <v>475</v>
      </c>
      <c r="Y107" s="200" t="s">
        <v>475</v>
      </c>
      <c r="Z107" s="5" t="s">
        <v>475</v>
      </c>
      <c r="AA107" s="200" t="str">
        <f t="shared" si="10"/>
        <v/>
      </c>
      <c r="AB107" s="200" t="str">
        <f t="shared" si="11"/>
        <v/>
      </c>
      <c r="AE107" s="77">
        <f t="shared" si="12"/>
        <v>0</v>
      </c>
      <c r="AF107" s="77">
        <f t="shared" si="13"/>
        <v>0</v>
      </c>
      <c r="AG107" s="77">
        <f t="array" ref="AG107">IFERROR($D107*U,0)</f>
        <v>0</v>
      </c>
      <c r="AH107" s="77">
        <f t="shared" si="14"/>
        <v>0</v>
      </c>
      <c r="AI107" s="77">
        <f t="shared" si="14"/>
        <v>0</v>
      </c>
      <c r="AJ107" s="203"/>
      <c r="AK107" s="203"/>
      <c r="AL107" s="203"/>
      <c r="AM107" s="203"/>
      <c r="AN107" t="s">
        <v>475</v>
      </c>
      <c r="AO107" t="s">
        <v>475</v>
      </c>
      <c r="AP107" t="s">
        <v>475</v>
      </c>
    </row>
    <row r="108" spans="1:42" x14ac:dyDescent="0.25">
      <c r="A108" s="198">
        <v>45291</v>
      </c>
      <c r="B108" t="s">
        <v>725</v>
      </c>
      <c r="C108" t="s">
        <v>726</v>
      </c>
      <c r="D108" s="82">
        <f>+VLOOKUP($C108,'appoggio Flow (AUM)_Turnover'!$C:$G,2,0)</f>
        <v>1386426.15</v>
      </c>
      <c r="E108" s="199">
        <f>+VLOOKUP($C108,'appoggio Flow (AUM)_Turnover'!$C:$G,3,0)</f>
        <v>1</v>
      </c>
      <c r="F108" s="82">
        <f>+VLOOKUP($C108,'appoggio Flow (AUM)_Turnover'!$C:$G,4,0)</f>
        <v>2009905.31</v>
      </c>
      <c r="G108" s="82">
        <f>+VLOOKUP($C108,'appoggio Flow (AUM)_Turnover'!$C:$G,5,0)</f>
        <v>623479.16</v>
      </c>
      <c r="H108" s="1" t="s">
        <v>24</v>
      </c>
      <c r="I108" t="s">
        <v>473</v>
      </c>
      <c r="J108" t="s">
        <v>474</v>
      </c>
      <c r="K108">
        <f>+VLOOKUP($C108,'appoggio Flow (AUM)_Turnover'!$C:$M,9,0)</f>
        <v>0</v>
      </c>
      <c r="L108" t="s">
        <v>473</v>
      </c>
      <c r="M108" t="str">
        <f>+VLOOKUP($C108,'appoggio Flow (AUM)_Turnover'!$C:$M,11,0)</f>
        <v>Fondo</v>
      </c>
      <c r="N108" t="s">
        <v>23</v>
      </c>
      <c r="O108" s="5" t="str">
        <f t="shared" si="9"/>
        <v>N</v>
      </c>
      <c r="P108" t="str">
        <f>+VLOOKUP($C108,'appoggio Flow (AUM)_Turnover'!$C:$P,11,0)</f>
        <v>Fondo</v>
      </c>
      <c r="Q108" s="200" t="s">
        <v>475</v>
      </c>
      <c r="R108" s="200" t="str">
        <f t="shared" si="15"/>
        <v/>
      </c>
      <c r="T108" t="s">
        <v>475</v>
      </c>
      <c r="Y108" s="200" t="s">
        <v>475</v>
      </c>
      <c r="Z108" s="5" t="s">
        <v>475</v>
      </c>
      <c r="AA108" s="200" t="str">
        <f t="shared" si="10"/>
        <v/>
      </c>
      <c r="AB108" s="200" t="str">
        <f t="shared" si="11"/>
        <v/>
      </c>
      <c r="AE108" s="77">
        <f t="shared" si="12"/>
        <v>0</v>
      </c>
      <c r="AF108" s="77">
        <f t="shared" si="13"/>
        <v>0</v>
      </c>
      <c r="AG108" s="77">
        <f t="array" ref="AG108">IFERROR($D108*U,0)</f>
        <v>0</v>
      </c>
      <c r="AH108" s="77">
        <f t="shared" si="14"/>
        <v>0</v>
      </c>
      <c r="AI108" s="77">
        <f t="shared" si="14"/>
        <v>0</v>
      </c>
      <c r="AJ108" s="203"/>
      <c r="AK108" s="203"/>
      <c r="AL108" s="203"/>
      <c r="AM108" s="203"/>
      <c r="AN108" t="s">
        <v>475</v>
      </c>
      <c r="AO108" t="s">
        <v>475</v>
      </c>
      <c r="AP108" t="s">
        <v>475</v>
      </c>
    </row>
    <row r="109" spans="1:42" x14ac:dyDescent="0.25">
      <c r="A109" s="198">
        <v>45291</v>
      </c>
      <c r="B109" t="s">
        <v>727</v>
      </c>
      <c r="C109" t="s">
        <v>728</v>
      </c>
      <c r="D109" s="82">
        <f>+VLOOKUP($C109,'appoggio Flow (AUM)_Turnover'!$C:$G,2,0)</f>
        <v>66892.039999999994</v>
      </c>
      <c r="E109" s="199">
        <f>+VLOOKUP($C109,'appoggio Flow (AUM)_Turnover'!$C:$G,3,0)</f>
        <v>1</v>
      </c>
      <c r="F109" s="82">
        <f>+VLOOKUP($C109,'appoggio Flow (AUM)_Turnover'!$C:$G,4,0)</f>
        <v>149110.09</v>
      </c>
      <c r="G109" s="82">
        <f>+VLOOKUP($C109,'appoggio Flow (AUM)_Turnover'!$C:$G,5,0)</f>
        <v>82218.05</v>
      </c>
      <c r="H109" s="1" t="s">
        <v>24</v>
      </c>
      <c r="I109" t="s">
        <v>473</v>
      </c>
      <c r="J109" t="s">
        <v>474</v>
      </c>
      <c r="K109">
        <f>+VLOOKUP($C109,'appoggio Flow (AUM)_Turnover'!$C:$M,9,0)</f>
        <v>0</v>
      </c>
      <c r="L109" t="s">
        <v>473</v>
      </c>
      <c r="M109" t="str">
        <f>+VLOOKUP($C109,'appoggio Flow (AUM)_Turnover'!$C:$M,11,0)</f>
        <v>Fondo</v>
      </c>
      <c r="N109" t="s">
        <v>23</v>
      </c>
      <c r="O109" s="5" t="str">
        <f t="shared" si="9"/>
        <v>N</v>
      </c>
      <c r="P109" t="str">
        <f>+VLOOKUP($C109,'appoggio Flow (AUM)_Turnover'!$C:$P,11,0)</f>
        <v>Fondo</v>
      </c>
      <c r="Q109" s="200" t="s">
        <v>475</v>
      </c>
      <c r="R109" s="200" t="str">
        <f t="shared" si="15"/>
        <v/>
      </c>
      <c r="T109" t="s">
        <v>475</v>
      </c>
      <c r="Y109" s="200" t="s">
        <v>475</v>
      </c>
      <c r="Z109" s="5" t="s">
        <v>475</v>
      </c>
      <c r="AA109" s="200" t="str">
        <f t="shared" si="10"/>
        <v/>
      </c>
      <c r="AB109" s="200" t="str">
        <f t="shared" si="11"/>
        <v/>
      </c>
      <c r="AE109" s="77">
        <f t="shared" si="12"/>
        <v>0</v>
      </c>
      <c r="AF109" s="77">
        <f t="shared" si="13"/>
        <v>0</v>
      </c>
      <c r="AG109" s="77">
        <f t="array" ref="AG109">IFERROR($D109*U,0)</f>
        <v>0</v>
      </c>
      <c r="AH109" s="77">
        <f t="shared" si="14"/>
        <v>0</v>
      </c>
      <c r="AI109" s="77">
        <f t="shared" si="14"/>
        <v>0</v>
      </c>
      <c r="AJ109" s="203"/>
      <c r="AK109" s="203"/>
      <c r="AL109" s="203"/>
      <c r="AM109" s="203"/>
      <c r="AN109" t="s">
        <v>475</v>
      </c>
      <c r="AO109" t="s">
        <v>475</v>
      </c>
      <c r="AP109" t="s">
        <v>475</v>
      </c>
    </row>
    <row r="110" spans="1:42" x14ac:dyDescent="0.25">
      <c r="A110" s="198">
        <v>45291</v>
      </c>
      <c r="B110" t="s">
        <v>729</v>
      </c>
      <c r="C110" t="s">
        <v>730</v>
      </c>
      <c r="D110" s="82">
        <f>+VLOOKUP($C110,'appoggio Flow (AUM)_Turnover'!$C:$G,2,0)</f>
        <v>1186895.7</v>
      </c>
      <c r="E110" s="199">
        <f>+VLOOKUP($C110,'appoggio Flow (AUM)_Turnover'!$C:$G,3,0)</f>
        <v>1</v>
      </c>
      <c r="F110" s="82">
        <f>+VLOOKUP($C110,'appoggio Flow (AUM)_Turnover'!$C:$G,4,0)</f>
        <v>2012391</v>
      </c>
      <c r="G110" s="82">
        <f>+VLOOKUP($C110,'appoggio Flow (AUM)_Turnover'!$C:$G,5,0)</f>
        <v>825495.3</v>
      </c>
      <c r="H110" s="1" t="s">
        <v>24</v>
      </c>
      <c r="I110" t="s">
        <v>473</v>
      </c>
      <c r="J110" t="s">
        <v>474</v>
      </c>
      <c r="K110">
        <f>+VLOOKUP($C110,'appoggio Flow (AUM)_Turnover'!$C:$M,9,0)</f>
        <v>0</v>
      </c>
      <c r="L110" t="s">
        <v>473</v>
      </c>
      <c r="M110" t="str">
        <f>+VLOOKUP($C110,'appoggio Flow (AUM)_Turnover'!$C:$M,11,0)</f>
        <v>Fondo</v>
      </c>
      <c r="N110" t="s">
        <v>23</v>
      </c>
      <c r="O110" s="5" t="str">
        <f t="shared" si="9"/>
        <v>N</v>
      </c>
      <c r="P110" t="str">
        <f>+VLOOKUP($C110,'appoggio Flow (AUM)_Turnover'!$C:$P,11,0)</f>
        <v>Fondo</v>
      </c>
      <c r="Q110" s="200" t="s">
        <v>475</v>
      </c>
      <c r="R110" s="200" t="str">
        <f t="shared" si="15"/>
        <v/>
      </c>
      <c r="T110" t="s">
        <v>475</v>
      </c>
      <c r="Y110" s="200" t="s">
        <v>475</v>
      </c>
      <c r="Z110" s="5" t="s">
        <v>475</v>
      </c>
      <c r="AA110" s="200" t="str">
        <f t="shared" si="10"/>
        <v/>
      </c>
      <c r="AB110" s="200" t="str">
        <f t="shared" si="11"/>
        <v/>
      </c>
      <c r="AE110" s="77">
        <f t="shared" si="12"/>
        <v>0</v>
      </c>
      <c r="AF110" s="77">
        <f t="shared" si="13"/>
        <v>0</v>
      </c>
      <c r="AG110" s="77">
        <f t="array" ref="AG110">IFERROR($D110*U,0)</f>
        <v>0</v>
      </c>
      <c r="AH110" s="77">
        <f t="shared" si="14"/>
        <v>0</v>
      </c>
      <c r="AI110" s="77">
        <f t="shared" si="14"/>
        <v>0</v>
      </c>
      <c r="AJ110" s="203"/>
      <c r="AK110" s="203"/>
      <c r="AL110" s="203"/>
      <c r="AM110" s="203"/>
      <c r="AN110" t="s">
        <v>475</v>
      </c>
      <c r="AO110" t="s">
        <v>475</v>
      </c>
      <c r="AP110" t="s">
        <v>475</v>
      </c>
    </row>
    <row r="111" spans="1:42" x14ac:dyDescent="0.25">
      <c r="A111" s="198">
        <v>45291</v>
      </c>
      <c r="B111" t="s">
        <v>731</v>
      </c>
      <c r="C111" t="s">
        <v>732</v>
      </c>
      <c r="D111" s="82">
        <f>+VLOOKUP($C111,'appoggio Flow (AUM)_Turnover'!$C:$G,2,0)</f>
        <v>31894.449999999953</v>
      </c>
      <c r="E111" s="199">
        <f>+VLOOKUP($C111,'appoggio Flow (AUM)_Turnover'!$C:$G,3,0)</f>
        <v>1</v>
      </c>
      <c r="F111" s="82">
        <f>+VLOOKUP($C111,'appoggio Flow (AUM)_Turnover'!$C:$G,4,0)</f>
        <v>696659.74</v>
      </c>
      <c r="G111" s="82">
        <f>+VLOOKUP($C111,'appoggio Flow (AUM)_Turnover'!$C:$G,5,0)</f>
        <v>664765.29</v>
      </c>
      <c r="H111" s="1" t="s">
        <v>23</v>
      </c>
      <c r="I111" t="s">
        <v>500</v>
      </c>
      <c r="J111" t="s">
        <v>474</v>
      </c>
      <c r="K111">
        <f>+VLOOKUP($C111,'appoggio Flow (AUM)_Turnover'!$C:$M,9,0)</f>
        <v>0</v>
      </c>
      <c r="L111" t="s">
        <v>500</v>
      </c>
      <c r="M111">
        <f>+VLOOKUP($C111,'appoggio Flow (AUM)_Turnover'!$C:$M,11,0)</f>
        <v>0</v>
      </c>
      <c r="N111" t="s">
        <v>23</v>
      </c>
      <c r="O111" s="5" t="str">
        <f t="shared" si="9"/>
        <v>N</v>
      </c>
      <c r="P111">
        <f>+VLOOKUP($C111,'appoggio Flow (AUM)_Turnover'!$C:$P,11,0)</f>
        <v>0</v>
      </c>
      <c r="Q111" s="200" t="s">
        <v>475</v>
      </c>
      <c r="R111" s="200" t="str">
        <f t="shared" si="15"/>
        <v/>
      </c>
      <c r="T111" t="s">
        <v>475</v>
      </c>
      <c r="Y111" s="200" t="s">
        <v>475</v>
      </c>
      <c r="Z111" s="5" t="s">
        <v>475</v>
      </c>
      <c r="AA111" s="200" t="str">
        <f t="shared" si="10"/>
        <v/>
      </c>
      <c r="AB111" s="200" t="str">
        <f t="shared" si="11"/>
        <v/>
      </c>
      <c r="AE111" s="77">
        <f t="shared" si="12"/>
        <v>0</v>
      </c>
      <c r="AF111" s="77">
        <f t="shared" si="13"/>
        <v>0</v>
      </c>
      <c r="AG111" s="77">
        <f t="array" ref="AG111">IFERROR($D111*U,0)</f>
        <v>0</v>
      </c>
      <c r="AH111" s="77">
        <f t="shared" si="14"/>
        <v>0</v>
      </c>
      <c r="AI111" s="77">
        <f t="shared" si="14"/>
        <v>0</v>
      </c>
      <c r="AJ111" s="203"/>
      <c r="AK111" s="203"/>
      <c r="AL111" s="203"/>
      <c r="AM111" s="203"/>
      <c r="AN111" t="s">
        <v>475</v>
      </c>
      <c r="AO111" t="s">
        <v>475</v>
      </c>
      <c r="AP111" t="s">
        <v>475</v>
      </c>
    </row>
    <row r="112" spans="1:42" x14ac:dyDescent="0.25">
      <c r="A112" s="198">
        <v>45291</v>
      </c>
      <c r="B112" t="s">
        <v>733</v>
      </c>
      <c r="C112" t="s">
        <v>734</v>
      </c>
      <c r="D112" s="82">
        <f>+VLOOKUP($C112,'appoggio Flow (AUM)_Turnover'!$C:$G,2,0)</f>
        <v>900016.08999999985</v>
      </c>
      <c r="E112" s="199">
        <f>+VLOOKUP($C112,'appoggio Flow (AUM)_Turnover'!$C:$G,3,0)</f>
        <v>1</v>
      </c>
      <c r="F112" s="82">
        <f>+VLOOKUP($C112,'appoggio Flow (AUM)_Turnover'!$C:$G,4,0)</f>
        <v>1232559.1499999999</v>
      </c>
      <c r="G112" s="82">
        <f>+VLOOKUP($C112,'appoggio Flow (AUM)_Turnover'!$C:$G,5,0)</f>
        <v>332543.06</v>
      </c>
      <c r="H112" s="1" t="s">
        <v>24</v>
      </c>
      <c r="I112" t="s">
        <v>482</v>
      </c>
      <c r="J112" t="s">
        <v>474</v>
      </c>
      <c r="K112">
        <f>+VLOOKUP($C112,'appoggio Flow (AUM)_Turnover'!$C:$M,9,0)</f>
        <v>0</v>
      </c>
      <c r="L112" t="s">
        <v>483</v>
      </c>
      <c r="M112" t="str">
        <f>+VLOOKUP($C112,'appoggio Flow (AUM)_Turnover'!$C:$M,11,0)</f>
        <v>Stock</v>
      </c>
      <c r="N112" t="s">
        <v>23</v>
      </c>
      <c r="O112" s="5" t="str">
        <f t="shared" si="9"/>
        <v>N</v>
      </c>
      <c r="P112" t="str">
        <f>+VLOOKUP($C112,'appoggio Flow (AUM)_Turnover'!$C:$P,11,0)</f>
        <v>Stock</v>
      </c>
      <c r="Q112" s="200">
        <v>0</v>
      </c>
      <c r="R112" s="200">
        <f t="shared" si="15"/>
        <v>0</v>
      </c>
      <c r="T112">
        <v>0</v>
      </c>
      <c r="Y112" s="200">
        <v>0</v>
      </c>
      <c r="Z112" s="5">
        <v>0</v>
      </c>
      <c r="AA112" s="200">
        <f t="shared" si="10"/>
        <v>0</v>
      </c>
      <c r="AB112" s="200">
        <f t="shared" si="11"/>
        <v>0</v>
      </c>
      <c r="AE112" s="77">
        <f t="shared" si="12"/>
        <v>0</v>
      </c>
      <c r="AF112" s="77">
        <f t="shared" si="13"/>
        <v>0</v>
      </c>
      <c r="AG112" s="77">
        <f t="array" ref="AG112">IFERROR($D112*U,0)</f>
        <v>0</v>
      </c>
      <c r="AH112" s="77">
        <f t="shared" si="14"/>
        <v>0</v>
      </c>
      <c r="AI112" s="77">
        <f t="shared" si="14"/>
        <v>0</v>
      </c>
      <c r="AJ112" s="203"/>
      <c r="AK112" s="203"/>
      <c r="AL112" s="203"/>
      <c r="AM112" s="203"/>
      <c r="AN112" t="s">
        <v>25</v>
      </c>
      <c r="AO112" t="s">
        <v>735</v>
      </c>
      <c r="AP112" t="s">
        <v>475</v>
      </c>
    </row>
    <row r="113" spans="1:42" x14ac:dyDescent="0.25">
      <c r="A113" s="198">
        <v>45291</v>
      </c>
      <c r="B113" t="s">
        <v>736</v>
      </c>
      <c r="C113" t="s">
        <v>737</v>
      </c>
      <c r="D113" s="82">
        <f>+VLOOKUP($C113,'appoggio Flow (AUM)_Turnover'!$C:$G,2,0)</f>
        <v>4222454.8999999994</v>
      </c>
      <c r="E113" s="199">
        <f>+VLOOKUP($C113,'appoggio Flow (AUM)_Turnover'!$C:$G,3,0)</f>
        <v>1</v>
      </c>
      <c r="F113" s="82">
        <f>+VLOOKUP($C113,'appoggio Flow (AUM)_Turnover'!$C:$G,4,0)</f>
        <v>4555330.3199999994</v>
      </c>
      <c r="G113" s="82">
        <f>+VLOOKUP($C113,'appoggio Flow (AUM)_Turnover'!$C:$G,5,0)</f>
        <v>332875.42</v>
      </c>
      <c r="H113" s="1" t="s">
        <v>24</v>
      </c>
      <c r="I113" t="s">
        <v>473</v>
      </c>
      <c r="J113" t="s">
        <v>474</v>
      </c>
      <c r="K113">
        <f>+VLOOKUP($C113,'appoggio Flow (AUM)_Turnover'!$C:$M,9,0)</f>
        <v>0</v>
      </c>
      <c r="L113" t="s">
        <v>473</v>
      </c>
      <c r="M113" t="str">
        <f>+VLOOKUP($C113,'appoggio Flow (AUM)_Turnover'!$C:$M,11,0)</f>
        <v>Fondo</v>
      </c>
      <c r="N113" t="s">
        <v>23</v>
      </c>
      <c r="O113" s="5" t="str">
        <f t="shared" si="9"/>
        <v>N</v>
      </c>
      <c r="P113" t="str">
        <f>+VLOOKUP($C113,'appoggio Flow (AUM)_Turnover'!$C:$P,11,0)</f>
        <v>Fondo</v>
      </c>
      <c r="Q113" s="200" t="s">
        <v>475</v>
      </c>
      <c r="R113" s="200" t="str">
        <f t="shared" si="15"/>
        <v/>
      </c>
      <c r="T113" t="s">
        <v>475</v>
      </c>
      <c r="Y113" s="200" t="s">
        <v>475</v>
      </c>
      <c r="Z113" s="5" t="s">
        <v>475</v>
      </c>
      <c r="AA113" s="200" t="str">
        <f t="shared" si="10"/>
        <v/>
      </c>
      <c r="AB113" s="200" t="str">
        <f t="shared" si="11"/>
        <v/>
      </c>
      <c r="AE113" s="77">
        <f t="shared" si="12"/>
        <v>0</v>
      </c>
      <c r="AF113" s="77">
        <f t="shared" si="13"/>
        <v>0</v>
      </c>
      <c r="AG113" s="77">
        <f t="array" ref="AG113">IFERROR($D113*U,0)</f>
        <v>0</v>
      </c>
      <c r="AH113" s="77">
        <f t="shared" si="14"/>
        <v>0</v>
      </c>
      <c r="AI113" s="77">
        <f t="shared" si="14"/>
        <v>0</v>
      </c>
      <c r="AJ113" s="203"/>
      <c r="AK113" s="203"/>
      <c r="AL113" s="203"/>
      <c r="AM113" s="203"/>
      <c r="AN113" t="s">
        <v>475</v>
      </c>
      <c r="AO113" t="s">
        <v>475</v>
      </c>
      <c r="AP113" t="s">
        <v>475</v>
      </c>
    </row>
    <row r="114" spans="1:42" x14ac:dyDescent="0.25">
      <c r="A114" s="198">
        <v>45291</v>
      </c>
      <c r="B114" t="s">
        <v>738</v>
      </c>
      <c r="C114" t="s">
        <v>739</v>
      </c>
      <c r="D114" s="82">
        <f>+VLOOKUP($C114,'appoggio Flow (AUM)_Turnover'!$C:$G,2,0)</f>
        <v>7549565.25</v>
      </c>
      <c r="E114" s="199">
        <f>+VLOOKUP($C114,'appoggio Flow (AUM)_Turnover'!$C:$G,3,0)</f>
        <v>1</v>
      </c>
      <c r="F114" s="82">
        <f>+VLOOKUP($C114,'appoggio Flow (AUM)_Turnover'!$C:$G,4,0)</f>
        <v>8274208.75</v>
      </c>
      <c r="G114" s="82">
        <f>+VLOOKUP($C114,'appoggio Flow (AUM)_Turnover'!$C:$G,5,0)</f>
        <v>724643.5</v>
      </c>
      <c r="H114" s="1" t="s">
        <v>24</v>
      </c>
      <c r="I114" t="s">
        <v>473</v>
      </c>
      <c r="J114" t="s">
        <v>474</v>
      </c>
      <c r="K114">
        <f>+VLOOKUP($C114,'appoggio Flow (AUM)_Turnover'!$C:$M,9,0)</f>
        <v>0</v>
      </c>
      <c r="L114" t="s">
        <v>473</v>
      </c>
      <c r="M114" t="str">
        <f>+VLOOKUP($C114,'appoggio Flow (AUM)_Turnover'!$C:$M,11,0)</f>
        <v>Fondo</v>
      </c>
      <c r="N114" t="s">
        <v>23</v>
      </c>
      <c r="O114" s="5" t="str">
        <f t="shared" si="9"/>
        <v>N</v>
      </c>
      <c r="P114" t="str">
        <f>+VLOOKUP($C114,'appoggio Flow (AUM)_Turnover'!$C:$P,11,0)</f>
        <v>Fondo</v>
      </c>
      <c r="Q114" s="200" t="s">
        <v>475</v>
      </c>
      <c r="R114" s="200" t="str">
        <f t="shared" si="15"/>
        <v/>
      </c>
      <c r="T114" t="s">
        <v>475</v>
      </c>
      <c r="Y114" s="200" t="s">
        <v>475</v>
      </c>
      <c r="Z114" s="5" t="s">
        <v>475</v>
      </c>
      <c r="AA114" s="200" t="str">
        <f t="shared" si="10"/>
        <v/>
      </c>
      <c r="AB114" s="200" t="str">
        <f t="shared" si="11"/>
        <v/>
      </c>
      <c r="AE114" s="77">
        <f t="shared" si="12"/>
        <v>0</v>
      </c>
      <c r="AF114" s="77">
        <f t="shared" si="13"/>
        <v>0</v>
      </c>
      <c r="AG114" s="77">
        <f t="array" ref="AG114">IFERROR($D114*U,0)</f>
        <v>0</v>
      </c>
      <c r="AH114" s="77">
        <f t="shared" si="14"/>
        <v>0</v>
      </c>
      <c r="AI114" s="77">
        <f t="shared" si="14"/>
        <v>0</v>
      </c>
      <c r="AJ114" s="203"/>
      <c r="AK114" s="203"/>
      <c r="AL114" s="203"/>
      <c r="AM114" s="203"/>
      <c r="AN114" t="s">
        <v>475</v>
      </c>
      <c r="AO114" t="s">
        <v>475</v>
      </c>
      <c r="AP114" t="s">
        <v>475</v>
      </c>
    </row>
    <row r="115" spans="1:42" x14ac:dyDescent="0.25">
      <c r="A115" s="198">
        <v>45291</v>
      </c>
      <c r="B115" t="s">
        <v>740</v>
      </c>
      <c r="C115" t="s">
        <v>741</v>
      </c>
      <c r="D115" s="82">
        <f>+VLOOKUP($C115,'appoggio Flow (AUM)_Turnover'!$C:$G,2,0)</f>
        <v>17606401.900000002</v>
      </c>
      <c r="E115" s="199">
        <f>+VLOOKUP($C115,'appoggio Flow (AUM)_Turnover'!$C:$G,3,0)</f>
        <v>1</v>
      </c>
      <c r="F115" s="82">
        <f>+VLOOKUP($C115,'appoggio Flow (AUM)_Turnover'!$C:$G,4,0)</f>
        <v>17984330.700000003</v>
      </c>
      <c r="G115" s="82">
        <f>+VLOOKUP($C115,'appoggio Flow (AUM)_Turnover'!$C:$G,5,0)</f>
        <v>377928.8</v>
      </c>
      <c r="H115" s="1" t="s">
        <v>23</v>
      </c>
      <c r="I115" t="s">
        <v>500</v>
      </c>
      <c r="J115" t="s">
        <v>504</v>
      </c>
      <c r="K115">
        <f>+VLOOKUP($C115,'appoggio Flow (AUM)_Turnover'!$C:$M,9,0)</f>
        <v>1</v>
      </c>
      <c r="L115" t="s">
        <v>500</v>
      </c>
      <c r="M115" t="str">
        <f>+VLOOKUP($C115,'appoggio Flow (AUM)_Turnover'!$C:$M,11,0)</f>
        <v>Bond</v>
      </c>
      <c r="N115" t="s">
        <v>24</v>
      </c>
      <c r="O115" s="5" t="str">
        <f t="shared" si="9"/>
        <v>N</v>
      </c>
      <c r="P115" t="str">
        <f>+VLOOKUP($C115,'appoggio Flow (AUM)_Turnover'!$C:$P,11,0)</f>
        <v>Bond</v>
      </c>
      <c r="Q115" s="200" t="s">
        <v>475</v>
      </c>
      <c r="R115" s="200" t="str">
        <f t="shared" si="15"/>
        <v/>
      </c>
      <c r="T115" t="s">
        <v>475</v>
      </c>
      <c r="Y115" s="200" t="s">
        <v>475</v>
      </c>
      <c r="Z115" s="5" t="s">
        <v>475</v>
      </c>
      <c r="AA115" s="200" t="str">
        <f t="shared" si="10"/>
        <v/>
      </c>
      <c r="AB115" s="200" t="str">
        <f t="shared" si="11"/>
        <v/>
      </c>
      <c r="AE115" s="77">
        <f t="shared" si="12"/>
        <v>0</v>
      </c>
      <c r="AF115" s="77">
        <f t="shared" si="13"/>
        <v>0</v>
      </c>
      <c r="AG115" s="77">
        <f t="array" ref="AG115">IFERROR($D115*U,0)</f>
        <v>0</v>
      </c>
      <c r="AH115" s="77">
        <f t="shared" si="14"/>
        <v>0</v>
      </c>
      <c r="AI115" s="77">
        <f t="shared" si="14"/>
        <v>0</v>
      </c>
      <c r="AJ115" s="203"/>
      <c r="AK115" s="203"/>
      <c r="AL115" s="203"/>
      <c r="AM115" s="203"/>
      <c r="AN115" t="s">
        <v>22</v>
      </c>
      <c r="AO115" t="s">
        <v>571</v>
      </c>
      <c r="AP115" t="s">
        <v>475</v>
      </c>
    </row>
    <row r="116" spans="1:42" x14ac:dyDescent="0.25">
      <c r="A116" s="198">
        <v>45291</v>
      </c>
      <c r="B116" t="s">
        <v>742</v>
      </c>
      <c r="C116" t="s">
        <v>743</v>
      </c>
      <c r="D116" s="82">
        <f>+VLOOKUP($C116,'appoggio Flow (AUM)_Turnover'!$C:$G,2,0)</f>
        <v>4200298.45</v>
      </c>
      <c r="E116" s="199">
        <f>+VLOOKUP($C116,'appoggio Flow (AUM)_Turnover'!$C:$G,3,0)</f>
        <v>1</v>
      </c>
      <c r="F116" s="82">
        <f>+VLOOKUP($C116,'appoggio Flow (AUM)_Turnover'!$C:$G,4,0)</f>
        <v>4322382.79</v>
      </c>
      <c r="G116" s="82">
        <f>+VLOOKUP($C116,'appoggio Flow (AUM)_Turnover'!$C:$G,5,0)</f>
        <v>122084.34</v>
      </c>
      <c r="H116" s="1" t="s">
        <v>24</v>
      </c>
      <c r="I116" t="s">
        <v>473</v>
      </c>
      <c r="J116" t="s">
        <v>474</v>
      </c>
      <c r="K116">
        <f>+VLOOKUP($C116,'appoggio Flow (AUM)_Turnover'!$C:$M,9,0)</f>
        <v>0</v>
      </c>
      <c r="L116" t="s">
        <v>473</v>
      </c>
      <c r="M116" t="str">
        <f>+VLOOKUP($C116,'appoggio Flow (AUM)_Turnover'!$C:$M,11,0)</f>
        <v>Fondo</v>
      </c>
      <c r="N116" t="s">
        <v>23</v>
      </c>
      <c r="O116" s="5" t="str">
        <f t="shared" si="9"/>
        <v>N</v>
      </c>
      <c r="P116" t="str">
        <f>+VLOOKUP($C116,'appoggio Flow (AUM)_Turnover'!$C:$P,11,0)</f>
        <v>Fondo</v>
      </c>
      <c r="Q116" s="200" t="s">
        <v>475</v>
      </c>
      <c r="R116" s="200" t="str">
        <f t="shared" si="15"/>
        <v/>
      </c>
      <c r="T116" t="s">
        <v>475</v>
      </c>
      <c r="Y116" s="200" t="s">
        <v>475</v>
      </c>
      <c r="Z116" s="5" t="s">
        <v>475</v>
      </c>
      <c r="AA116" s="200" t="str">
        <f t="shared" si="10"/>
        <v/>
      </c>
      <c r="AB116" s="200" t="str">
        <f t="shared" si="11"/>
        <v/>
      </c>
      <c r="AE116" s="77">
        <f t="shared" si="12"/>
        <v>0</v>
      </c>
      <c r="AF116" s="77">
        <f t="shared" si="13"/>
        <v>0</v>
      </c>
      <c r="AG116" s="77">
        <f t="array" ref="AG116">IFERROR($D116*U,0)</f>
        <v>0</v>
      </c>
      <c r="AH116" s="77">
        <f t="shared" si="14"/>
        <v>0</v>
      </c>
      <c r="AI116" s="77">
        <f t="shared" si="14"/>
        <v>0</v>
      </c>
      <c r="AJ116" s="203"/>
      <c r="AK116" s="203"/>
      <c r="AL116" s="203"/>
      <c r="AM116" s="203"/>
      <c r="AN116" t="s">
        <v>475</v>
      </c>
      <c r="AO116" t="s">
        <v>475</v>
      </c>
      <c r="AP116" t="s">
        <v>475</v>
      </c>
    </row>
    <row r="117" spans="1:42" x14ac:dyDescent="0.25">
      <c r="A117" s="198">
        <v>45291</v>
      </c>
      <c r="B117" t="s">
        <v>744</v>
      </c>
      <c r="C117" t="s">
        <v>745</v>
      </c>
      <c r="D117" s="82">
        <f>+VLOOKUP($C117,'appoggio Flow (AUM)_Turnover'!$C:$G,2,0)</f>
        <v>1637307.4399999997</v>
      </c>
      <c r="E117" s="199">
        <f>+VLOOKUP($C117,'appoggio Flow (AUM)_Turnover'!$C:$G,3,0)</f>
        <v>1</v>
      </c>
      <c r="F117" s="82">
        <f>+VLOOKUP($C117,'appoggio Flow (AUM)_Turnover'!$C:$G,4,0)</f>
        <v>1640405.2699999998</v>
      </c>
      <c r="G117" s="82">
        <f>+VLOOKUP($C117,'appoggio Flow (AUM)_Turnover'!$C:$G,5,0)</f>
        <v>3097.83</v>
      </c>
      <c r="H117" s="1" t="s">
        <v>24</v>
      </c>
      <c r="I117" t="s">
        <v>482</v>
      </c>
      <c r="J117" t="s">
        <v>474</v>
      </c>
      <c r="K117">
        <f>+VLOOKUP($C117,'appoggio Flow (AUM)_Turnover'!$C:$M,9,0)</f>
        <v>0</v>
      </c>
      <c r="L117" t="s">
        <v>483</v>
      </c>
      <c r="M117" t="str">
        <f>+VLOOKUP($C117,'appoggio Flow (AUM)_Turnover'!$C:$M,11,0)</f>
        <v>Stock</v>
      </c>
      <c r="N117" t="s">
        <v>23</v>
      </c>
      <c r="O117" s="5" t="str">
        <f t="shared" si="9"/>
        <v>N</v>
      </c>
      <c r="P117" t="str">
        <f>+VLOOKUP($C117,'appoggio Flow (AUM)_Turnover'!$C:$P,11,0)</f>
        <v>Stock</v>
      </c>
      <c r="Q117" s="200">
        <v>0</v>
      </c>
      <c r="R117" s="200">
        <f t="shared" si="15"/>
        <v>0</v>
      </c>
      <c r="T117">
        <v>0</v>
      </c>
      <c r="Y117" s="200">
        <v>0</v>
      </c>
      <c r="Z117" s="5">
        <v>0</v>
      </c>
      <c r="AA117" s="200">
        <f t="shared" si="10"/>
        <v>0</v>
      </c>
      <c r="AB117" s="200">
        <f t="shared" si="11"/>
        <v>0</v>
      </c>
      <c r="AE117" s="77">
        <f t="shared" si="12"/>
        <v>0</v>
      </c>
      <c r="AF117" s="77">
        <f t="shared" si="13"/>
        <v>0</v>
      </c>
      <c r="AG117" s="77">
        <f t="array" ref="AG117">IFERROR($D117*U,0)</f>
        <v>0</v>
      </c>
      <c r="AH117" s="77">
        <f t="shared" si="14"/>
        <v>0</v>
      </c>
      <c r="AI117" s="77">
        <f t="shared" si="14"/>
        <v>0</v>
      </c>
      <c r="AJ117" s="203"/>
      <c r="AK117" s="203"/>
      <c r="AL117" s="203"/>
      <c r="AM117" s="203"/>
      <c r="AN117" t="s">
        <v>25</v>
      </c>
      <c r="AO117" t="s">
        <v>746</v>
      </c>
      <c r="AP117" t="s">
        <v>475</v>
      </c>
    </row>
    <row r="118" spans="1:42" x14ac:dyDescent="0.25">
      <c r="A118" s="198">
        <v>45291</v>
      </c>
      <c r="B118" t="s">
        <v>747</v>
      </c>
      <c r="C118" t="s">
        <v>748</v>
      </c>
      <c r="D118" s="82">
        <f>+VLOOKUP($C118,'appoggio Flow (AUM)_Turnover'!$C:$G,2,0)</f>
        <v>16175332.57</v>
      </c>
      <c r="E118" s="199">
        <f>+VLOOKUP($C118,'appoggio Flow (AUM)_Turnover'!$C:$G,3,0)</f>
        <v>1</v>
      </c>
      <c r="F118" s="82">
        <f>+VLOOKUP($C118,'appoggio Flow (AUM)_Turnover'!$C:$G,4,0)</f>
        <v>17401328.960000001</v>
      </c>
      <c r="G118" s="82">
        <f>+VLOOKUP($C118,'appoggio Flow (AUM)_Turnover'!$C:$G,5,0)</f>
        <v>1225996.3899999999</v>
      </c>
      <c r="H118" s="1" t="s">
        <v>24</v>
      </c>
      <c r="I118" t="s">
        <v>473</v>
      </c>
      <c r="J118" t="s">
        <v>474</v>
      </c>
      <c r="K118">
        <f>+VLOOKUP($C118,'appoggio Flow (AUM)_Turnover'!$C:$M,9,0)</f>
        <v>0</v>
      </c>
      <c r="L118" t="s">
        <v>473</v>
      </c>
      <c r="M118" t="str">
        <f>+VLOOKUP($C118,'appoggio Flow (AUM)_Turnover'!$C:$M,11,0)</f>
        <v>Fondo</v>
      </c>
      <c r="N118" t="s">
        <v>23</v>
      </c>
      <c r="O118" s="5" t="str">
        <f t="shared" si="9"/>
        <v>N</v>
      </c>
      <c r="P118" t="str">
        <f>+VLOOKUP($C118,'appoggio Flow (AUM)_Turnover'!$C:$P,11,0)</f>
        <v>Fondo</v>
      </c>
      <c r="Q118" s="200" t="s">
        <v>475</v>
      </c>
      <c r="R118" s="200" t="str">
        <f t="shared" si="15"/>
        <v/>
      </c>
      <c r="T118" t="s">
        <v>475</v>
      </c>
      <c r="Y118" s="200" t="s">
        <v>475</v>
      </c>
      <c r="Z118" s="5" t="s">
        <v>475</v>
      </c>
      <c r="AA118" s="200" t="str">
        <f t="shared" si="10"/>
        <v/>
      </c>
      <c r="AB118" s="200" t="str">
        <f t="shared" si="11"/>
        <v/>
      </c>
      <c r="AE118" s="77">
        <f t="shared" si="12"/>
        <v>0</v>
      </c>
      <c r="AF118" s="77">
        <f t="shared" si="13"/>
        <v>0</v>
      </c>
      <c r="AG118" s="77">
        <f t="array" ref="AG118">IFERROR($D118*U,0)</f>
        <v>0</v>
      </c>
      <c r="AH118" s="77">
        <f t="shared" si="14"/>
        <v>0</v>
      </c>
      <c r="AI118" s="77">
        <f t="shared" si="14"/>
        <v>0</v>
      </c>
      <c r="AJ118" s="203"/>
      <c r="AK118" s="203"/>
      <c r="AL118" s="203"/>
      <c r="AM118" s="203"/>
      <c r="AN118" t="s">
        <v>475</v>
      </c>
      <c r="AO118" t="s">
        <v>475</v>
      </c>
      <c r="AP118" t="s">
        <v>475</v>
      </c>
    </row>
    <row r="119" spans="1:42" x14ac:dyDescent="0.25">
      <c r="A119" s="198">
        <v>45291</v>
      </c>
      <c r="B119" t="s">
        <v>749</v>
      </c>
      <c r="C119" t="s">
        <v>750</v>
      </c>
      <c r="D119" s="82">
        <f>+VLOOKUP($C119,'appoggio Flow (AUM)_Turnover'!$C:$G,2,0)</f>
        <v>3096601.0599999996</v>
      </c>
      <c r="E119" s="199">
        <f>+VLOOKUP($C119,'appoggio Flow (AUM)_Turnover'!$C:$G,3,0)</f>
        <v>1</v>
      </c>
      <c r="F119" s="82">
        <f>+VLOOKUP($C119,'appoggio Flow (AUM)_Turnover'!$C:$G,4,0)</f>
        <v>3102887.8499999996</v>
      </c>
      <c r="G119" s="82">
        <f>+VLOOKUP($C119,'appoggio Flow (AUM)_Turnover'!$C:$G,5,0)</f>
        <v>6286.79</v>
      </c>
      <c r="H119" s="1" t="s">
        <v>24</v>
      </c>
      <c r="I119" t="s">
        <v>482</v>
      </c>
      <c r="J119" t="s">
        <v>474</v>
      </c>
      <c r="K119">
        <f>+VLOOKUP($C119,'appoggio Flow (AUM)_Turnover'!$C:$M,9,0)</f>
        <v>0</v>
      </c>
      <c r="L119" t="s">
        <v>483</v>
      </c>
      <c r="M119" t="str">
        <f>+VLOOKUP($C119,'appoggio Flow (AUM)_Turnover'!$C:$M,11,0)</f>
        <v>Stock</v>
      </c>
      <c r="N119" t="s">
        <v>23</v>
      </c>
      <c r="O119" s="5" t="str">
        <f t="shared" si="9"/>
        <v>N</v>
      </c>
      <c r="P119" t="str">
        <f>+VLOOKUP($C119,'appoggio Flow (AUM)_Turnover'!$C:$P,11,0)</f>
        <v>Stock</v>
      </c>
      <c r="Q119" s="200">
        <v>0</v>
      </c>
      <c r="R119" s="200">
        <f t="shared" si="15"/>
        <v>0</v>
      </c>
      <c r="T119">
        <v>0</v>
      </c>
      <c r="Y119" s="200">
        <v>0</v>
      </c>
      <c r="Z119" s="5">
        <v>0</v>
      </c>
      <c r="AA119" s="200">
        <f t="shared" si="10"/>
        <v>0</v>
      </c>
      <c r="AB119" s="200">
        <f t="shared" si="11"/>
        <v>0</v>
      </c>
      <c r="AE119" s="77">
        <f t="shared" si="12"/>
        <v>0</v>
      </c>
      <c r="AF119" s="77">
        <f t="shared" si="13"/>
        <v>0</v>
      </c>
      <c r="AG119" s="77">
        <f t="array" ref="AG119">IFERROR($D119*U,0)</f>
        <v>0</v>
      </c>
      <c r="AH119" s="77">
        <f t="shared" si="14"/>
        <v>0</v>
      </c>
      <c r="AI119" s="77">
        <f t="shared" si="14"/>
        <v>0</v>
      </c>
      <c r="AJ119" s="203"/>
      <c r="AK119" s="203"/>
      <c r="AL119" s="203"/>
      <c r="AM119" s="203"/>
      <c r="AN119" t="s">
        <v>25</v>
      </c>
      <c r="AO119" t="s">
        <v>751</v>
      </c>
      <c r="AP119" t="s">
        <v>475</v>
      </c>
    </row>
    <row r="120" spans="1:42" x14ac:dyDescent="0.25">
      <c r="A120" s="198">
        <v>45291</v>
      </c>
      <c r="B120" t="s">
        <v>752</v>
      </c>
      <c r="C120" t="s">
        <v>753</v>
      </c>
      <c r="D120" s="82">
        <f>+VLOOKUP($C120,'appoggio Flow (AUM)_Turnover'!$C:$G,2,0)</f>
        <v>5870818.2799999993</v>
      </c>
      <c r="E120" s="199">
        <f>+VLOOKUP($C120,'appoggio Flow (AUM)_Turnover'!$C:$G,3,0)</f>
        <v>1</v>
      </c>
      <c r="F120" s="82">
        <f>+VLOOKUP($C120,'appoggio Flow (AUM)_Turnover'!$C:$G,4,0)</f>
        <v>5921505.9399999995</v>
      </c>
      <c r="G120" s="82">
        <f>+VLOOKUP($C120,'appoggio Flow (AUM)_Turnover'!$C:$G,5,0)</f>
        <v>50687.66</v>
      </c>
      <c r="H120" s="1" t="s">
        <v>23</v>
      </c>
      <c r="I120" t="s">
        <v>500</v>
      </c>
      <c r="J120" t="s">
        <v>474</v>
      </c>
      <c r="K120">
        <f>+VLOOKUP($C120,'appoggio Flow (AUM)_Turnover'!$C:$M,9,0)</f>
        <v>0</v>
      </c>
      <c r="L120" t="s">
        <v>500</v>
      </c>
      <c r="M120" t="str">
        <f>+VLOOKUP($C120,'appoggio Flow (AUM)_Turnover'!$C:$M,11,0)</f>
        <v>Bond</v>
      </c>
      <c r="N120" t="s">
        <v>23</v>
      </c>
      <c r="O120" s="5" t="str">
        <f t="shared" si="9"/>
        <v>N</v>
      </c>
      <c r="P120" t="str">
        <f>+VLOOKUP($C120,'appoggio Flow (AUM)_Turnover'!$C:$P,11,0)</f>
        <v>Bond</v>
      </c>
      <c r="Q120" s="200" t="s">
        <v>475</v>
      </c>
      <c r="R120" s="200" t="str">
        <f t="shared" si="15"/>
        <v/>
      </c>
      <c r="T120" t="s">
        <v>475</v>
      </c>
      <c r="Y120" s="200" t="s">
        <v>475</v>
      </c>
      <c r="Z120" s="5" t="s">
        <v>475</v>
      </c>
      <c r="AA120" s="200" t="str">
        <f t="shared" si="10"/>
        <v/>
      </c>
      <c r="AB120" s="200" t="str">
        <f t="shared" si="11"/>
        <v/>
      </c>
      <c r="AE120" s="77">
        <f t="shared" si="12"/>
        <v>0</v>
      </c>
      <c r="AF120" s="77">
        <f t="shared" si="13"/>
        <v>0</v>
      </c>
      <c r="AG120" s="77">
        <f t="array" ref="AG120">IFERROR($D120*U,0)</f>
        <v>0</v>
      </c>
      <c r="AH120" s="77">
        <f t="shared" si="14"/>
        <v>0</v>
      </c>
      <c r="AI120" s="77">
        <f t="shared" si="14"/>
        <v>0</v>
      </c>
      <c r="AJ120" s="203"/>
      <c r="AK120" s="203"/>
      <c r="AL120" s="203"/>
      <c r="AM120" s="203"/>
      <c r="AN120" t="s">
        <v>22</v>
      </c>
      <c r="AO120" t="s">
        <v>754</v>
      </c>
      <c r="AP120" t="s">
        <v>475</v>
      </c>
    </row>
    <row r="121" spans="1:42" x14ac:dyDescent="0.25">
      <c r="A121" s="198">
        <v>45291</v>
      </c>
      <c r="B121" t="s">
        <v>755</v>
      </c>
      <c r="C121" t="s">
        <v>756</v>
      </c>
      <c r="D121" s="82">
        <f>+VLOOKUP($C121,'appoggio Flow (AUM)_Turnover'!$C:$G,2,0)</f>
        <v>5769988.7699999996</v>
      </c>
      <c r="E121" s="199">
        <f>+VLOOKUP($C121,'appoggio Flow (AUM)_Turnover'!$C:$G,3,0)</f>
        <v>0</v>
      </c>
      <c r="F121" s="82">
        <f>+VLOOKUP($C121,'appoggio Flow (AUM)_Turnover'!$C:$G,4,0)</f>
        <v>5769988.7699999996</v>
      </c>
      <c r="G121" s="82">
        <f>+VLOOKUP($C121,'appoggio Flow (AUM)_Turnover'!$C:$G,5,0)</f>
        <v>0</v>
      </c>
      <c r="H121" s="1" t="s">
        <v>24</v>
      </c>
      <c r="I121" t="s">
        <v>473</v>
      </c>
      <c r="J121" t="s">
        <v>474</v>
      </c>
      <c r="K121">
        <f>+VLOOKUP($C121,'appoggio Flow (AUM)_Turnover'!$C:$M,9,0)</f>
        <v>0</v>
      </c>
      <c r="L121" t="s">
        <v>473</v>
      </c>
      <c r="M121" t="str">
        <f>+VLOOKUP($C121,'appoggio Flow (AUM)_Turnover'!$C:$M,11,0)</f>
        <v>Fondo</v>
      </c>
      <c r="N121" t="s">
        <v>23</v>
      </c>
      <c r="O121" s="5" t="str">
        <f t="shared" si="9"/>
        <v>N</v>
      </c>
      <c r="P121" t="str">
        <f>+VLOOKUP($C121,'appoggio Flow (AUM)_Turnover'!$C:$P,11,0)</f>
        <v>Fondo</v>
      </c>
      <c r="Q121" s="200" t="s">
        <v>475</v>
      </c>
      <c r="R121" s="200" t="str">
        <f t="shared" si="15"/>
        <v/>
      </c>
      <c r="T121" t="s">
        <v>475</v>
      </c>
      <c r="Y121" s="200" t="s">
        <v>475</v>
      </c>
      <c r="Z121" s="5" t="s">
        <v>475</v>
      </c>
      <c r="AA121" s="200" t="str">
        <f t="shared" si="10"/>
        <v/>
      </c>
      <c r="AB121" s="200" t="str">
        <f t="shared" si="11"/>
        <v/>
      </c>
      <c r="AE121" s="77">
        <f t="shared" si="12"/>
        <v>0</v>
      </c>
      <c r="AF121" s="77">
        <f t="shared" si="13"/>
        <v>0</v>
      </c>
      <c r="AG121" s="77">
        <f t="array" ref="AG121">IFERROR($D121*U,0)</f>
        <v>0</v>
      </c>
      <c r="AH121" s="77">
        <f t="shared" si="14"/>
        <v>0</v>
      </c>
      <c r="AI121" s="77">
        <f t="shared" si="14"/>
        <v>0</v>
      </c>
      <c r="AJ121" s="203"/>
      <c r="AK121" s="203"/>
      <c r="AL121" s="203"/>
      <c r="AM121" s="203"/>
      <c r="AN121" t="s">
        <v>475</v>
      </c>
      <c r="AO121" t="s">
        <v>475</v>
      </c>
      <c r="AP121" t="s">
        <v>475</v>
      </c>
    </row>
    <row r="122" spans="1:42" x14ac:dyDescent="0.25">
      <c r="A122" s="198">
        <v>45291</v>
      </c>
      <c r="B122" t="s">
        <v>757</v>
      </c>
      <c r="C122" t="s">
        <v>758</v>
      </c>
      <c r="D122" s="82">
        <f>+VLOOKUP($C122,'appoggio Flow (AUM)_Turnover'!$C:$G,2,0)</f>
        <v>11461795.979999999</v>
      </c>
      <c r="E122" s="199">
        <f>+VLOOKUP($C122,'appoggio Flow (AUM)_Turnover'!$C:$G,3,0)</f>
        <v>1</v>
      </c>
      <c r="F122" s="82">
        <f>+VLOOKUP($C122,'appoggio Flow (AUM)_Turnover'!$C:$G,4,0)</f>
        <v>11777625.049999999</v>
      </c>
      <c r="G122" s="82">
        <f>+VLOOKUP($C122,'appoggio Flow (AUM)_Turnover'!$C:$G,5,0)</f>
        <v>315829.07</v>
      </c>
      <c r="H122" s="1" t="s">
        <v>23</v>
      </c>
      <c r="I122" t="s">
        <v>500</v>
      </c>
      <c r="J122" t="s">
        <v>504</v>
      </c>
      <c r="K122">
        <f>+VLOOKUP($C122,'appoggio Flow (AUM)_Turnover'!$C:$M,9,0)</f>
        <v>1</v>
      </c>
      <c r="L122" t="s">
        <v>500</v>
      </c>
      <c r="M122">
        <f>+VLOOKUP($C122,'appoggio Flow (AUM)_Turnover'!$C:$M,11,0)</f>
        <v>0</v>
      </c>
      <c r="N122" t="s">
        <v>24</v>
      </c>
      <c r="O122" s="5" t="str">
        <f t="shared" si="9"/>
        <v>N</v>
      </c>
      <c r="P122">
        <f>+VLOOKUP($C122,'appoggio Flow (AUM)_Turnover'!$C:$P,11,0)</f>
        <v>0</v>
      </c>
      <c r="Q122" s="200" t="s">
        <v>475</v>
      </c>
      <c r="R122" s="200" t="str">
        <f t="shared" si="15"/>
        <v/>
      </c>
      <c r="T122" t="s">
        <v>475</v>
      </c>
      <c r="Y122" s="200" t="s">
        <v>475</v>
      </c>
      <c r="Z122" s="5" t="s">
        <v>475</v>
      </c>
      <c r="AA122" s="200" t="str">
        <f t="shared" si="10"/>
        <v/>
      </c>
      <c r="AB122" s="200" t="str">
        <f t="shared" si="11"/>
        <v/>
      </c>
      <c r="AE122" s="77">
        <f t="shared" si="12"/>
        <v>0</v>
      </c>
      <c r="AF122" s="77">
        <f t="shared" si="13"/>
        <v>0</v>
      </c>
      <c r="AG122" s="77">
        <f t="array" ref="AG122">IFERROR($D122*U,0)</f>
        <v>0</v>
      </c>
      <c r="AH122" s="77">
        <f t="shared" si="14"/>
        <v>0</v>
      </c>
      <c r="AI122" s="77">
        <f t="shared" si="14"/>
        <v>0</v>
      </c>
      <c r="AJ122" s="203"/>
      <c r="AK122" s="203"/>
      <c r="AL122" s="203"/>
      <c r="AM122" s="203"/>
      <c r="AN122" t="s">
        <v>475</v>
      </c>
      <c r="AO122" t="s">
        <v>475</v>
      </c>
      <c r="AP122" t="s">
        <v>475</v>
      </c>
    </row>
    <row r="123" spans="1:42" x14ac:dyDescent="0.25">
      <c r="A123" s="198">
        <v>45291</v>
      </c>
      <c r="B123" t="s">
        <v>759</v>
      </c>
      <c r="C123" t="s">
        <v>760</v>
      </c>
      <c r="D123" s="82">
        <f>+VLOOKUP($C123,'appoggio Flow (AUM)_Turnover'!$C:$G,2,0)</f>
        <v>17957.580000000016</v>
      </c>
      <c r="E123" s="199">
        <f>+VLOOKUP($C123,'appoggio Flow (AUM)_Turnover'!$C:$G,3,0)</f>
        <v>1</v>
      </c>
      <c r="F123" s="82">
        <f>+VLOOKUP($C123,'appoggio Flow (AUM)_Turnover'!$C:$G,4,0)</f>
        <v>306954.90000000002</v>
      </c>
      <c r="G123" s="82">
        <f>+VLOOKUP($C123,'appoggio Flow (AUM)_Turnover'!$C:$G,5,0)</f>
        <v>288997.32</v>
      </c>
      <c r="H123" s="1" t="s">
        <v>23</v>
      </c>
      <c r="I123" t="s">
        <v>500</v>
      </c>
      <c r="J123" t="s">
        <v>592</v>
      </c>
      <c r="K123">
        <f>+VLOOKUP($C123,'appoggio Flow (AUM)_Turnover'!$C:$M,9,0)</f>
        <v>0</v>
      </c>
      <c r="L123" t="s">
        <v>500</v>
      </c>
      <c r="M123">
        <f>+VLOOKUP($C123,'appoggio Flow (AUM)_Turnover'!$C:$M,11,0)</f>
        <v>0</v>
      </c>
      <c r="N123" t="s">
        <v>23</v>
      </c>
      <c r="O123" s="5" t="str">
        <f t="shared" si="9"/>
        <v>N</v>
      </c>
      <c r="P123">
        <f>+VLOOKUP($C123,'appoggio Flow (AUM)_Turnover'!$C:$P,11,0)</f>
        <v>0</v>
      </c>
      <c r="Q123" s="200" t="s">
        <v>475</v>
      </c>
      <c r="R123" s="200" t="str">
        <f t="shared" si="15"/>
        <v/>
      </c>
      <c r="T123" t="s">
        <v>475</v>
      </c>
      <c r="Y123" s="200" t="s">
        <v>475</v>
      </c>
      <c r="Z123" s="5" t="s">
        <v>475</v>
      </c>
      <c r="AA123" s="200" t="str">
        <f t="shared" si="10"/>
        <v/>
      </c>
      <c r="AB123" s="200" t="str">
        <f t="shared" si="11"/>
        <v/>
      </c>
      <c r="AE123" s="77">
        <f t="shared" si="12"/>
        <v>0</v>
      </c>
      <c r="AF123" s="77">
        <f t="shared" si="13"/>
        <v>0</v>
      </c>
      <c r="AG123" s="77">
        <f t="array" ref="AG123">IFERROR($D123*U,0)</f>
        <v>0</v>
      </c>
      <c r="AH123" s="77">
        <f t="shared" si="14"/>
        <v>0</v>
      </c>
      <c r="AI123" s="77">
        <f t="shared" si="14"/>
        <v>0</v>
      </c>
      <c r="AJ123" s="203"/>
      <c r="AK123" s="203"/>
      <c r="AL123" s="203"/>
      <c r="AM123" s="203"/>
      <c r="AN123" t="s">
        <v>475</v>
      </c>
      <c r="AO123" t="s">
        <v>475</v>
      </c>
      <c r="AP123" t="s">
        <v>475</v>
      </c>
    </row>
    <row r="124" spans="1:42" x14ac:dyDescent="0.25">
      <c r="A124" s="198">
        <v>45291</v>
      </c>
      <c r="B124" t="s">
        <v>761</v>
      </c>
      <c r="C124" t="s">
        <v>762</v>
      </c>
      <c r="D124" s="82">
        <f>+VLOOKUP($C124,'appoggio Flow (AUM)_Turnover'!$C:$G,2,0)</f>
        <v>30.220000000000027</v>
      </c>
      <c r="E124" s="199">
        <f>+VLOOKUP($C124,'appoggio Flow (AUM)_Turnover'!$C:$G,3,0)</f>
        <v>1</v>
      </c>
      <c r="F124" s="82">
        <f>+VLOOKUP($C124,'appoggio Flow (AUM)_Turnover'!$C:$G,4,0)</f>
        <v>958.2</v>
      </c>
      <c r="G124" s="82">
        <f>+VLOOKUP($C124,'appoggio Flow (AUM)_Turnover'!$C:$G,5,0)</f>
        <v>927.98</v>
      </c>
      <c r="H124" s="1" t="s">
        <v>24</v>
      </c>
      <c r="I124" t="s">
        <v>473</v>
      </c>
      <c r="J124" t="s">
        <v>474</v>
      </c>
      <c r="K124">
        <f>+VLOOKUP($C124,'appoggio Flow (AUM)_Turnover'!$C:$M,9,0)</f>
        <v>0</v>
      </c>
      <c r="L124" t="s">
        <v>473</v>
      </c>
      <c r="M124" t="str">
        <f>+VLOOKUP($C124,'appoggio Flow (AUM)_Turnover'!$C:$M,11,0)</f>
        <v>Fondo</v>
      </c>
      <c r="N124" t="s">
        <v>23</v>
      </c>
      <c r="O124" s="5" t="str">
        <f t="shared" si="9"/>
        <v>N</v>
      </c>
      <c r="P124" t="str">
        <f>+VLOOKUP($C124,'appoggio Flow (AUM)_Turnover'!$C:$P,11,0)</f>
        <v>Fondo</v>
      </c>
      <c r="Q124" s="200" t="s">
        <v>475</v>
      </c>
      <c r="R124" s="200" t="str">
        <f t="shared" si="15"/>
        <v/>
      </c>
      <c r="T124" t="s">
        <v>475</v>
      </c>
      <c r="Y124" s="200" t="s">
        <v>475</v>
      </c>
      <c r="Z124" s="5" t="s">
        <v>475</v>
      </c>
      <c r="AA124" s="200" t="str">
        <f t="shared" si="10"/>
        <v/>
      </c>
      <c r="AB124" s="200" t="str">
        <f t="shared" si="11"/>
        <v/>
      </c>
      <c r="AE124" s="77">
        <f t="shared" si="12"/>
        <v>0</v>
      </c>
      <c r="AF124" s="77">
        <f t="shared" si="13"/>
        <v>0</v>
      </c>
      <c r="AG124" s="77">
        <f t="array" ref="AG124">IFERROR($D124*U,0)</f>
        <v>0</v>
      </c>
      <c r="AH124" s="77">
        <f t="shared" si="14"/>
        <v>0</v>
      </c>
      <c r="AI124" s="77">
        <f t="shared" si="14"/>
        <v>0</v>
      </c>
      <c r="AJ124" s="203"/>
      <c r="AK124" s="203"/>
      <c r="AL124" s="203"/>
      <c r="AM124" s="203"/>
      <c r="AN124" t="s">
        <v>475</v>
      </c>
      <c r="AO124" t="s">
        <v>475</v>
      </c>
      <c r="AP124" t="s">
        <v>475</v>
      </c>
    </row>
    <row r="125" spans="1:42" x14ac:dyDescent="0.25">
      <c r="A125" s="198">
        <v>45291</v>
      </c>
      <c r="B125" t="s">
        <v>763</v>
      </c>
      <c r="C125" t="s">
        <v>764</v>
      </c>
      <c r="D125" s="82">
        <f>+VLOOKUP($C125,'appoggio Flow (AUM)_Turnover'!$C:$G,2,0)</f>
        <v>455.62000000000012</v>
      </c>
      <c r="E125" s="199">
        <f>+VLOOKUP($C125,'appoggio Flow (AUM)_Turnover'!$C:$G,3,0)</f>
        <v>1</v>
      </c>
      <c r="F125" s="82">
        <f>+VLOOKUP($C125,'appoggio Flow (AUM)_Turnover'!$C:$G,4,0)</f>
        <v>2477.92</v>
      </c>
      <c r="G125" s="82">
        <f>+VLOOKUP($C125,'appoggio Flow (AUM)_Turnover'!$C:$G,5,0)</f>
        <v>2022.3</v>
      </c>
      <c r="H125" s="1" t="s">
        <v>24</v>
      </c>
      <c r="I125" t="s">
        <v>473</v>
      </c>
      <c r="J125" t="s">
        <v>474</v>
      </c>
      <c r="K125">
        <f>+VLOOKUP($C125,'appoggio Flow (AUM)_Turnover'!$C:$M,9,0)</f>
        <v>0</v>
      </c>
      <c r="L125" t="s">
        <v>473</v>
      </c>
      <c r="M125" t="str">
        <f>+VLOOKUP($C125,'appoggio Flow (AUM)_Turnover'!$C:$M,11,0)</f>
        <v>Fondo</v>
      </c>
      <c r="N125" t="s">
        <v>23</v>
      </c>
      <c r="O125" s="5" t="str">
        <f t="shared" si="9"/>
        <v>N</v>
      </c>
      <c r="P125" t="str">
        <f>+VLOOKUP($C125,'appoggio Flow (AUM)_Turnover'!$C:$P,11,0)</f>
        <v>Fondo</v>
      </c>
      <c r="Q125" s="200" t="s">
        <v>475</v>
      </c>
      <c r="R125" s="200" t="str">
        <f t="shared" si="15"/>
        <v/>
      </c>
      <c r="T125" t="s">
        <v>475</v>
      </c>
      <c r="Y125" s="200" t="s">
        <v>475</v>
      </c>
      <c r="Z125" s="5" t="s">
        <v>475</v>
      </c>
      <c r="AA125" s="200" t="str">
        <f t="shared" si="10"/>
        <v/>
      </c>
      <c r="AB125" s="200" t="str">
        <f t="shared" si="11"/>
        <v/>
      </c>
      <c r="AE125" s="77">
        <f t="shared" si="12"/>
        <v>0</v>
      </c>
      <c r="AF125" s="77">
        <f t="shared" si="13"/>
        <v>0</v>
      </c>
      <c r="AG125" s="77">
        <f t="array" ref="AG125">IFERROR($D125*U,0)</f>
        <v>0</v>
      </c>
      <c r="AH125" s="77">
        <f t="shared" si="14"/>
        <v>0</v>
      </c>
      <c r="AI125" s="77">
        <f t="shared" si="14"/>
        <v>0</v>
      </c>
      <c r="AJ125" s="203"/>
      <c r="AK125" s="203"/>
      <c r="AL125" s="203"/>
      <c r="AM125" s="203"/>
      <c r="AN125" t="s">
        <v>475</v>
      </c>
      <c r="AO125" t="s">
        <v>475</v>
      </c>
      <c r="AP125" t="s">
        <v>475</v>
      </c>
    </row>
    <row r="126" spans="1:42" x14ac:dyDescent="0.25">
      <c r="A126" s="198">
        <v>45291</v>
      </c>
      <c r="B126" t="s">
        <v>765</v>
      </c>
      <c r="C126" t="s">
        <v>766</v>
      </c>
      <c r="D126" s="82">
        <f>+VLOOKUP($C126,'appoggio Flow (AUM)_Turnover'!$C:$G,2,0)</f>
        <v>136.70000000000005</v>
      </c>
      <c r="E126" s="199">
        <f>+VLOOKUP($C126,'appoggio Flow (AUM)_Turnover'!$C:$G,3,0)</f>
        <v>1</v>
      </c>
      <c r="F126" s="82">
        <f>+VLOOKUP($C126,'appoggio Flow (AUM)_Turnover'!$C:$G,4,0)</f>
        <v>2080.15</v>
      </c>
      <c r="G126" s="82">
        <f>+VLOOKUP($C126,'appoggio Flow (AUM)_Turnover'!$C:$G,5,0)</f>
        <v>1943.45</v>
      </c>
      <c r="H126" s="1" t="s">
        <v>24</v>
      </c>
      <c r="I126" t="s">
        <v>473</v>
      </c>
      <c r="J126" t="s">
        <v>474</v>
      </c>
      <c r="K126">
        <f>+VLOOKUP($C126,'appoggio Flow (AUM)_Turnover'!$C:$M,9,0)</f>
        <v>0</v>
      </c>
      <c r="L126" t="s">
        <v>473</v>
      </c>
      <c r="M126" t="str">
        <f>+VLOOKUP($C126,'appoggio Flow (AUM)_Turnover'!$C:$M,11,0)</f>
        <v>Fondo</v>
      </c>
      <c r="N126" t="s">
        <v>23</v>
      </c>
      <c r="O126" s="5" t="str">
        <f t="shared" si="9"/>
        <v>N</v>
      </c>
      <c r="P126" t="str">
        <f>+VLOOKUP($C126,'appoggio Flow (AUM)_Turnover'!$C:$P,11,0)</f>
        <v>Fondo</v>
      </c>
      <c r="Q126" s="200" t="s">
        <v>475</v>
      </c>
      <c r="R126" s="200" t="str">
        <f t="shared" si="15"/>
        <v/>
      </c>
      <c r="T126" t="s">
        <v>475</v>
      </c>
      <c r="Y126" s="200" t="s">
        <v>475</v>
      </c>
      <c r="Z126" s="5" t="s">
        <v>475</v>
      </c>
      <c r="AA126" s="200" t="str">
        <f t="shared" si="10"/>
        <v/>
      </c>
      <c r="AB126" s="200" t="str">
        <f t="shared" si="11"/>
        <v/>
      </c>
      <c r="AE126" s="77">
        <f t="shared" si="12"/>
        <v>0</v>
      </c>
      <c r="AF126" s="77">
        <f t="shared" si="13"/>
        <v>0</v>
      </c>
      <c r="AG126" s="77">
        <f t="array" ref="AG126">IFERROR($D126*U,0)</f>
        <v>0</v>
      </c>
      <c r="AH126" s="77">
        <f t="shared" si="14"/>
        <v>0</v>
      </c>
      <c r="AI126" s="77">
        <f t="shared" si="14"/>
        <v>0</v>
      </c>
      <c r="AJ126" s="203"/>
      <c r="AK126" s="203"/>
      <c r="AL126" s="203"/>
      <c r="AM126" s="203"/>
      <c r="AN126" t="s">
        <v>475</v>
      </c>
      <c r="AO126" t="s">
        <v>475</v>
      </c>
      <c r="AP126" t="s">
        <v>475</v>
      </c>
    </row>
    <row r="127" spans="1:42" x14ac:dyDescent="0.25">
      <c r="A127" s="198">
        <v>45291</v>
      </c>
      <c r="B127" t="s">
        <v>767</v>
      </c>
      <c r="C127" t="s">
        <v>768</v>
      </c>
      <c r="D127" s="82">
        <f>+VLOOKUP($C127,'appoggio Flow (AUM)_Turnover'!$C:$G,2,0)</f>
        <v>7906639.75</v>
      </c>
      <c r="E127" s="199">
        <f>+VLOOKUP($C127,'appoggio Flow (AUM)_Turnover'!$C:$G,3,0)</f>
        <v>1</v>
      </c>
      <c r="F127" s="82">
        <f>+VLOOKUP($C127,'appoggio Flow (AUM)_Turnover'!$C:$G,4,0)</f>
        <v>8201337.7199999997</v>
      </c>
      <c r="G127" s="82">
        <f>+VLOOKUP($C127,'appoggio Flow (AUM)_Turnover'!$C:$G,5,0)</f>
        <v>294697.96999999997</v>
      </c>
      <c r="H127" s="1" t="s">
        <v>23</v>
      </c>
      <c r="I127" t="s">
        <v>500</v>
      </c>
      <c r="J127" t="s">
        <v>504</v>
      </c>
      <c r="K127">
        <f>+VLOOKUP($C127,'appoggio Flow (AUM)_Turnover'!$C:$M,9,0)</f>
        <v>1</v>
      </c>
      <c r="L127" t="s">
        <v>500</v>
      </c>
      <c r="M127">
        <f>+VLOOKUP($C127,'appoggio Flow (AUM)_Turnover'!$C:$M,11,0)</f>
        <v>0</v>
      </c>
      <c r="N127" t="s">
        <v>24</v>
      </c>
      <c r="O127" s="5" t="str">
        <f t="shared" si="9"/>
        <v>N</v>
      </c>
      <c r="P127">
        <f>+VLOOKUP($C127,'appoggio Flow (AUM)_Turnover'!$C:$P,11,0)</f>
        <v>0</v>
      </c>
      <c r="Q127" s="200" t="s">
        <v>475</v>
      </c>
      <c r="R127" s="200" t="str">
        <f t="shared" si="15"/>
        <v/>
      </c>
      <c r="T127" t="s">
        <v>475</v>
      </c>
      <c r="Y127" s="200" t="s">
        <v>475</v>
      </c>
      <c r="Z127" s="5" t="s">
        <v>475</v>
      </c>
      <c r="AA127" s="200" t="str">
        <f t="shared" si="10"/>
        <v/>
      </c>
      <c r="AB127" s="200" t="str">
        <f t="shared" si="11"/>
        <v/>
      </c>
      <c r="AE127" s="77">
        <f t="shared" si="12"/>
        <v>0</v>
      </c>
      <c r="AF127" s="77">
        <f t="shared" si="13"/>
        <v>0</v>
      </c>
      <c r="AG127" s="77">
        <f t="array" ref="AG127">IFERROR($D127*U,0)</f>
        <v>0</v>
      </c>
      <c r="AH127" s="77">
        <f t="shared" si="14"/>
        <v>0</v>
      </c>
      <c r="AI127" s="77">
        <f t="shared" si="14"/>
        <v>0</v>
      </c>
      <c r="AJ127" s="203"/>
      <c r="AK127" s="203"/>
      <c r="AL127" s="203"/>
      <c r="AM127" s="203"/>
      <c r="AN127" t="s">
        <v>475</v>
      </c>
      <c r="AO127" t="s">
        <v>475</v>
      </c>
      <c r="AP127" t="s">
        <v>475</v>
      </c>
    </row>
    <row r="128" spans="1:42" x14ac:dyDescent="0.25">
      <c r="A128" s="198">
        <v>45291</v>
      </c>
      <c r="B128" t="s">
        <v>769</v>
      </c>
      <c r="C128" t="s">
        <v>770</v>
      </c>
      <c r="D128" s="82">
        <f>+VLOOKUP($C128,'appoggio Flow (AUM)_Turnover'!$C:$G,2,0)</f>
        <v>5044531.629999999</v>
      </c>
      <c r="E128" s="199">
        <f>+VLOOKUP($C128,'appoggio Flow (AUM)_Turnover'!$C:$G,3,0)</f>
        <v>1</v>
      </c>
      <c r="F128" s="82">
        <f>+VLOOKUP($C128,'appoggio Flow (AUM)_Turnover'!$C:$G,4,0)</f>
        <v>13353703.879999999</v>
      </c>
      <c r="G128" s="82">
        <f>+VLOOKUP($C128,'appoggio Flow (AUM)_Turnover'!$C:$G,5,0)</f>
        <v>8309172.25</v>
      </c>
      <c r="H128" s="1" t="s">
        <v>24</v>
      </c>
      <c r="I128" t="s">
        <v>473</v>
      </c>
      <c r="J128" t="s">
        <v>474</v>
      </c>
      <c r="K128">
        <f>+VLOOKUP($C128,'appoggio Flow (AUM)_Turnover'!$C:$M,9,0)</f>
        <v>0</v>
      </c>
      <c r="L128" t="s">
        <v>473</v>
      </c>
      <c r="M128" t="str">
        <f>+VLOOKUP($C128,'appoggio Flow (AUM)_Turnover'!$C:$M,11,0)</f>
        <v>Fondo</v>
      </c>
      <c r="N128" t="s">
        <v>23</v>
      </c>
      <c r="O128" s="5" t="str">
        <f t="shared" si="9"/>
        <v>N</v>
      </c>
      <c r="P128" t="str">
        <f>+VLOOKUP($C128,'appoggio Flow (AUM)_Turnover'!$C:$P,11,0)</f>
        <v>Fondo</v>
      </c>
      <c r="Q128" s="200" t="s">
        <v>475</v>
      </c>
      <c r="R128" s="200" t="str">
        <f t="shared" si="15"/>
        <v/>
      </c>
      <c r="T128" t="s">
        <v>475</v>
      </c>
      <c r="Y128" s="200" t="s">
        <v>475</v>
      </c>
      <c r="Z128" s="5" t="s">
        <v>475</v>
      </c>
      <c r="AA128" s="200" t="str">
        <f t="shared" si="10"/>
        <v/>
      </c>
      <c r="AB128" s="200" t="str">
        <f t="shared" si="11"/>
        <v/>
      </c>
      <c r="AE128" s="77">
        <f t="shared" si="12"/>
        <v>0</v>
      </c>
      <c r="AF128" s="77">
        <f t="shared" si="13"/>
        <v>0</v>
      </c>
      <c r="AG128" s="77">
        <f t="array" ref="AG128">IFERROR($D128*U,0)</f>
        <v>0</v>
      </c>
      <c r="AH128" s="77">
        <f t="shared" si="14"/>
        <v>0</v>
      </c>
      <c r="AI128" s="77">
        <f t="shared" si="14"/>
        <v>0</v>
      </c>
      <c r="AJ128" s="203"/>
      <c r="AK128" s="203"/>
      <c r="AL128" s="203"/>
      <c r="AM128" s="203"/>
      <c r="AN128" t="s">
        <v>475</v>
      </c>
      <c r="AO128" t="s">
        <v>475</v>
      </c>
      <c r="AP128" t="s">
        <v>475</v>
      </c>
    </row>
    <row r="129" spans="1:43" x14ac:dyDescent="0.25">
      <c r="A129" s="198">
        <v>45291</v>
      </c>
      <c r="B129" t="s">
        <v>771</v>
      </c>
      <c r="C129" t="s">
        <v>772</v>
      </c>
      <c r="D129" s="82">
        <f>+VLOOKUP($C129,'appoggio Flow (AUM)_Turnover'!$C:$G,2,0)</f>
        <v>1593001.34</v>
      </c>
      <c r="E129" s="199">
        <f>+VLOOKUP($C129,'appoggio Flow (AUM)_Turnover'!$C:$G,3,0)</f>
        <v>1</v>
      </c>
      <c r="F129" s="82">
        <f>+VLOOKUP($C129,'appoggio Flow (AUM)_Turnover'!$C:$G,4,0)</f>
        <v>1596489.3</v>
      </c>
      <c r="G129" s="82">
        <f>+VLOOKUP($C129,'appoggio Flow (AUM)_Turnover'!$C:$G,5,0)</f>
        <v>3487.96</v>
      </c>
      <c r="H129" s="1" t="s">
        <v>24</v>
      </c>
      <c r="I129" t="s">
        <v>473</v>
      </c>
      <c r="J129" t="s">
        <v>474</v>
      </c>
      <c r="K129">
        <f>+VLOOKUP($C129,'appoggio Flow (AUM)_Turnover'!$C:$M,9,0)</f>
        <v>0</v>
      </c>
      <c r="L129" t="s">
        <v>473</v>
      </c>
      <c r="M129" t="str">
        <f>+VLOOKUP($C129,'appoggio Flow (AUM)_Turnover'!$C:$M,11,0)</f>
        <v>Fondo</v>
      </c>
      <c r="N129" t="s">
        <v>23</v>
      </c>
      <c r="O129" s="5" t="str">
        <f t="shared" si="9"/>
        <v>N</v>
      </c>
      <c r="P129" t="str">
        <f>+VLOOKUP($C129,'appoggio Flow (AUM)_Turnover'!$C:$P,11,0)</f>
        <v>Fondo</v>
      </c>
      <c r="Q129" s="200" t="s">
        <v>475</v>
      </c>
      <c r="R129" s="200" t="str">
        <f t="shared" si="15"/>
        <v/>
      </c>
      <c r="T129" t="s">
        <v>475</v>
      </c>
      <c r="Y129" s="200" t="s">
        <v>475</v>
      </c>
      <c r="Z129" s="5" t="s">
        <v>475</v>
      </c>
      <c r="AA129" s="200" t="str">
        <f t="shared" si="10"/>
        <v/>
      </c>
      <c r="AB129" s="200" t="str">
        <f t="shared" si="11"/>
        <v/>
      </c>
      <c r="AE129" s="77">
        <f t="shared" si="12"/>
        <v>0</v>
      </c>
      <c r="AF129" s="77">
        <f t="shared" si="13"/>
        <v>0</v>
      </c>
      <c r="AG129" s="77">
        <f t="array" ref="AG129">IFERROR($D129*U,0)</f>
        <v>0</v>
      </c>
      <c r="AH129" s="77">
        <f t="shared" si="14"/>
        <v>0</v>
      </c>
      <c r="AI129" s="77">
        <f t="shared" si="14"/>
        <v>0</v>
      </c>
      <c r="AJ129" s="203"/>
      <c r="AK129" s="203"/>
      <c r="AL129" s="203"/>
      <c r="AM129" s="203"/>
      <c r="AN129" t="s">
        <v>475</v>
      </c>
      <c r="AO129" t="s">
        <v>475</v>
      </c>
      <c r="AP129" t="s">
        <v>475</v>
      </c>
    </row>
    <row r="130" spans="1:43" x14ac:dyDescent="0.25">
      <c r="A130" s="198">
        <v>45291</v>
      </c>
      <c r="B130" t="s">
        <v>773</v>
      </c>
      <c r="C130" t="s">
        <v>774</v>
      </c>
      <c r="D130" s="82">
        <f>+VLOOKUP($C130,'appoggio Flow (AUM)_Turnover'!$C:$G,2,0)</f>
        <v>1677442.2499999991</v>
      </c>
      <c r="E130" s="199">
        <f>+VLOOKUP($C130,'appoggio Flow (AUM)_Turnover'!$C:$G,3,0)</f>
        <v>1</v>
      </c>
      <c r="F130" s="82">
        <f>+VLOOKUP($C130,'appoggio Flow (AUM)_Turnover'!$C:$G,4,0)</f>
        <v>4777387.9999999991</v>
      </c>
      <c r="G130" s="82">
        <f>+VLOOKUP($C130,'appoggio Flow (AUM)_Turnover'!$C:$G,5,0)</f>
        <v>3099945.75</v>
      </c>
      <c r="H130" s="1" t="s">
        <v>24</v>
      </c>
      <c r="I130" t="s">
        <v>482</v>
      </c>
      <c r="J130" t="s">
        <v>474</v>
      </c>
      <c r="K130">
        <f>+VLOOKUP($C130,'appoggio Flow (AUM)_Turnover'!$C:$M,9,0)</f>
        <v>0</v>
      </c>
      <c r="L130" t="s">
        <v>483</v>
      </c>
      <c r="M130" t="str">
        <f>+VLOOKUP($C130,'appoggio Flow (AUM)_Turnover'!$C:$M,11,0)</f>
        <v>Stock</v>
      </c>
      <c r="N130" t="s">
        <v>23</v>
      </c>
      <c r="O130" s="5" t="str">
        <f t="shared" ref="O130:O193" si="16">IF(OR(C130="FIS1",C130="FIS2",C130="FIS4",C130="Red"),"Y","N")</f>
        <v>N</v>
      </c>
      <c r="P130" t="str">
        <f>+VLOOKUP($C130,'appoggio Flow (AUM)_Turnover'!$C:$P,11,0)</f>
        <v>Stock</v>
      </c>
      <c r="Q130" s="200">
        <v>0.17100000000000001</v>
      </c>
      <c r="R130" s="200">
        <f t="shared" si="15"/>
        <v>0.17100000000000001</v>
      </c>
      <c r="T130">
        <v>0.14499999999999999</v>
      </c>
      <c r="V130">
        <v>1</v>
      </c>
      <c r="Y130" s="200">
        <v>3.0000000000000001E-3</v>
      </c>
      <c r="Z130" s="5">
        <v>4.0000000000000001E-3</v>
      </c>
      <c r="AA130" s="200">
        <f t="shared" ref="AA130:AA193" si="17">IFERROR(Y130*V130,"")</f>
        <v>3.0000000000000001E-3</v>
      </c>
      <c r="AB130" s="200">
        <f t="shared" ref="AB130:AB193" si="18">IFERROR(Z130*V130,"")</f>
        <v>4.0000000000000001E-3</v>
      </c>
      <c r="AE130" s="77">
        <f t="shared" ref="AE130:AE193" si="19">+IFERROR(R130*D130,0)</f>
        <v>286842.62474999984</v>
      </c>
      <c r="AF130" s="77">
        <f t="shared" ref="AF130:AF193" si="20">+IFERROR(D130*T130,0)</f>
        <v>243229.12624999986</v>
      </c>
      <c r="AG130" s="77">
        <f t="array" ref="AG130">IFERROR($D130*U,0)</f>
        <v>0</v>
      </c>
      <c r="AH130" s="77">
        <f t="shared" si="14"/>
        <v>5032.3267499999974</v>
      </c>
      <c r="AI130" s="77">
        <f t="shared" si="14"/>
        <v>6709.7689999999966</v>
      </c>
      <c r="AJ130" s="203"/>
      <c r="AK130" s="203"/>
      <c r="AL130" s="203"/>
      <c r="AM130" s="203"/>
      <c r="AN130" t="s">
        <v>25</v>
      </c>
      <c r="AO130" t="s">
        <v>775</v>
      </c>
      <c r="AP130" t="s">
        <v>475</v>
      </c>
    </row>
    <row r="131" spans="1:43" x14ac:dyDescent="0.25">
      <c r="A131" s="198">
        <v>45291</v>
      </c>
      <c r="B131" t="s">
        <v>776</v>
      </c>
      <c r="C131" t="s">
        <v>777</v>
      </c>
      <c r="D131" s="82">
        <f>+VLOOKUP($C131,'appoggio Flow (AUM)_Turnover'!$C:$G,2,0)</f>
        <v>67676.869999999879</v>
      </c>
      <c r="E131" s="199">
        <f>+VLOOKUP($C131,'appoggio Flow (AUM)_Turnover'!$C:$G,3,0)</f>
        <v>1</v>
      </c>
      <c r="F131" s="82">
        <f>+VLOOKUP($C131,'appoggio Flow (AUM)_Turnover'!$C:$G,4,0)</f>
        <v>1523701.18</v>
      </c>
      <c r="G131" s="82">
        <f>+VLOOKUP($C131,'appoggio Flow (AUM)_Turnover'!$C:$G,5,0)</f>
        <v>1456024.31</v>
      </c>
      <c r="H131" s="1" t="s">
        <v>24</v>
      </c>
      <c r="I131" t="s">
        <v>482</v>
      </c>
      <c r="J131" t="s">
        <v>474</v>
      </c>
      <c r="K131">
        <f>+VLOOKUP($C131,'appoggio Flow (AUM)_Turnover'!$C:$M,9,0)</f>
        <v>0</v>
      </c>
      <c r="L131" t="s">
        <v>483</v>
      </c>
      <c r="M131" t="str">
        <f>+VLOOKUP($C131,'appoggio Flow (AUM)_Turnover'!$C:$M,11,0)</f>
        <v>Stock</v>
      </c>
      <c r="N131" t="s">
        <v>23</v>
      </c>
      <c r="O131" s="5" t="str">
        <f t="shared" si="16"/>
        <v>N</v>
      </c>
      <c r="P131" t="str">
        <f>+VLOOKUP($C131,'appoggio Flow (AUM)_Turnover'!$C:$P,11,0)</f>
        <v>Stock</v>
      </c>
      <c r="Q131" s="200">
        <v>0.83599999999999997</v>
      </c>
      <c r="R131" s="200">
        <f t="shared" si="15"/>
        <v>0.83599999999999997</v>
      </c>
      <c r="T131">
        <v>0.82750000000000001</v>
      </c>
      <c r="V131">
        <v>1</v>
      </c>
      <c r="Y131" s="200">
        <v>0</v>
      </c>
      <c r="Z131" s="5">
        <v>6.4100000000000004E-2</v>
      </c>
      <c r="AA131" s="200">
        <f t="shared" si="17"/>
        <v>0</v>
      </c>
      <c r="AB131" s="200">
        <f t="shared" si="18"/>
        <v>6.4100000000000004E-2</v>
      </c>
      <c r="AE131" s="77">
        <f t="shared" si="19"/>
        <v>56577.863319999895</v>
      </c>
      <c r="AF131" s="77">
        <f t="shared" si="20"/>
        <v>56002.609924999902</v>
      </c>
      <c r="AG131" s="77">
        <f t="array" ref="AG131">IFERROR($D131*U,0)</f>
        <v>0</v>
      </c>
      <c r="AH131" s="77">
        <f t="shared" ref="AH131:AI194" si="21">IFERROR($D131*AA131,0)</f>
        <v>0</v>
      </c>
      <c r="AI131" s="77">
        <f t="shared" si="21"/>
        <v>4338.0873669999928</v>
      </c>
      <c r="AJ131" s="203"/>
      <c r="AK131" s="203"/>
      <c r="AL131" s="203"/>
      <c r="AM131" s="203"/>
      <c r="AN131" t="s">
        <v>25</v>
      </c>
      <c r="AO131" t="s">
        <v>778</v>
      </c>
      <c r="AP131" t="s">
        <v>779</v>
      </c>
      <c r="AQ131" s="208" t="s">
        <v>490</v>
      </c>
    </row>
    <row r="132" spans="1:43" x14ac:dyDescent="0.25">
      <c r="A132" s="198">
        <v>45291</v>
      </c>
      <c r="B132" t="s">
        <v>780</v>
      </c>
      <c r="C132" t="s">
        <v>781</v>
      </c>
      <c r="D132" s="82">
        <f>+VLOOKUP($C132,'appoggio Flow (AUM)_Turnover'!$C:$G,2,0)</f>
        <v>826361.69000000006</v>
      </c>
      <c r="E132" s="199">
        <f>+VLOOKUP($C132,'appoggio Flow (AUM)_Turnover'!$C:$G,3,0)</f>
        <v>1</v>
      </c>
      <c r="F132" s="82">
        <f>+VLOOKUP($C132,'appoggio Flow (AUM)_Turnover'!$C:$G,4,0)</f>
        <v>834181.39</v>
      </c>
      <c r="G132" s="82">
        <f>+VLOOKUP($C132,'appoggio Flow (AUM)_Turnover'!$C:$G,5,0)</f>
        <v>7819.7</v>
      </c>
      <c r="H132" s="1" t="s">
        <v>24</v>
      </c>
      <c r="I132" t="s">
        <v>482</v>
      </c>
      <c r="J132" t="s">
        <v>474</v>
      </c>
      <c r="K132">
        <f>+VLOOKUP($C132,'appoggio Flow (AUM)_Turnover'!$C:$M,9,0)</f>
        <v>0</v>
      </c>
      <c r="L132" t="s">
        <v>483</v>
      </c>
      <c r="M132" t="str">
        <f>+VLOOKUP($C132,'appoggio Flow (AUM)_Turnover'!$C:$M,11,0)</f>
        <v>Stock</v>
      </c>
      <c r="N132" t="s">
        <v>23</v>
      </c>
      <c r="O132" s="5" t="str">
        <f t="shared" si="16"/>
        <v>N</v>
      </c>
      <c r="P132" t="str">
        <f>+VLOOKUP($C132,'appoggio Flow (AUM)_Turnover'!$C:$P,11,0)</f>
        <v>Stock</v>
      </c>
      <c r="Q132" s="200">
        <v>0</v>
      </c>
      <c r="R132" s="200">
        <f t="shared" si="15"/>
        <v>0</v>
      </c>
      <c r="T132">
        <v>0</v>
      </c>
      <c r="Y132" s="200">
        <v>0</v>
      </c>
      <c r="Z132" s="5">
        <v>0</v>
      </c>
      <c r="AA132" s="200">
        <f t="shared" si="17"/>
        <v>0</v>
      </c>
      <c r="AB132" s="200">
        <f t="shared" si="18"/>
        <v>0</v>
      </c>
      <c r="AE132" s="77">
        <f t="shared" si="19"/>
        <v>0</v>
      </c>
      <c r="AF132" s="77">
        <f t="shared" si="20"/>
        <v>0</v>
      </c>
      <c r="AG132" s="77">
        <f t="array" ref="AG132">IFERROR($D132*U,0)</f>
        <v>0</v>
      </c>
      <c r="AH132" s="77">
        <f t="shared" si="21"/>
        <v>0</v>
      </c>
      <c r="AI132" s="77">
        <f t="shared" si="21"/>
        <v>0</v>
      </c>
      <c r="AJ132" s="203"/>
      <c r="AK132" s="203"/>
      <c r="AL132" s="203"/>
      <c r="AM132" s="203"/>
      <c r="AN132" t="s">
        <v>25</v>
      </c>
      <c r="AO132" t="s">
        <v>782</v>
      </c>
      <c r="AP132" t="s">
        <v>475</v>
      </c>
    </row>
    <row r="133" spans="1:43" x14ac:dyDescent="0.25">
      <c r="A133" s="198">
        <v>45291</v>
      </c>
      <c r="B133" t="s">
        <v>783</v>
      </c>
      <c r="C133" t="s">
        <v>784</v>
      </c>
      <c r="D133" s="82">
        <f>+VLOOKUP($C133,'appoggio Flow (AUM)_Turnover'!$C:$G,2,0)</f>
        <v>101784.81999999999</v>
      </c>
      <c r="E133" s="199">
        <f>+VLOOKUP($C133,'appoggio Flow (AUM)_Turnover'!$C:$G,3,0)</f>
        <v>1</v>
      </c>
      <c r="F133" s="82">
        <f>+VLOOKUP($C133,'appoggio Flow (AUM)_Turnover'!$C:$G,4,0)</f>
        <v>124357.06</v>
      </c>
      <c r="G133" s="82">
        <f>+VLOOKUP($C133,'appoggio Flow (AUM)_Turnover'!$C:$G,5,0)</f>
        <v>22572.240000000002</v>
      </c>
      <c r="H133" s="1" t="s">
        <v>24</v>
      </c>
      <c r="I133" t="s">
        <v>482</v>
      </c>
      <c r="J133" t="s">
        <v>474</v>
      </c>
      <c r="K133">
        <f>+VLOOKUP($C133,'appoggio Flow (AUM)_Turnover'!$C:$M,9,0)</f>
        <v>0</v>
      </c>
      <c r="L133" t="s">
        <v>483</v>
      </c>
      <c r="M133" t="str">
        <f>+VLOOKUP($C133,'appoggio Flow (AUM)_Turnover'!$C:$M,11,0)</f>
        <v>Stock</v>
      </c>
      <c r="N133" t="s">
        <v>23</v>
      </c>
      <c r="O133" s="5" t="str">
        <f t="shared" si="16"/>
        <v>N</v>
      </c>
      <c r="P133" t="str">
        <f>+VLOOKUP($C133,'appoggio Flow (AUM)_Turnover'!$C:$P,11,0)</f>
        <v>Stock</v>
      </c>
      <c r="Q133" s="200">
        <v>0</v>
      </c>
      <c r="R133" s="200">
        <f t="shared" si="15"/>
        <v>0</v>
      </c>
      <c r="T133">
        <v>0</v>
      </c>
      <c r="Y133" s="200">
        <v>0</v>
      </c>
      <c r="Z133" s="5">
        <v>0</v>
      </c>
      <c r="AA133" s="200">
        <f t="shared" si="17"/>
        <v>0</v>
      </c>
      <c r="AB133" s="200">
        <f t="shared" si="18"/>
        <v>0</v>
      </c>
      <c r="AE133" s="77">
        <f t="shared" si="19"/>
        <v>0</v>
      </c>
      <c r="AF133" s="77">
        <f t="shared" si="20"/>
        <v>0</v>
      </c>
      <c r="AG133" s="77">
        <f t="array" ref="AG133">IFERROR($D133*U,0)</f>
        <v>0</v>
      </c>
      <c r="AH133" s="77">
        <f t="shared" si="21"/>
        <v>0</v>
      </c>
      <c r="AI133" s="77">
        <f t="shared" si="21"/>
        <v>0</v>
      </c>
      <c r="AJ133" s="203"/>
      <c r="AK133" s="203"/>
      <c r="AL133" s="203"/>
      <c r="AM133" s="203"/>
      <c r="AN133" t="s">
        <v>25</v>
      </c>
      <c r="AO133" t="s">
        <v>785</v>
      </c>
      <c r="AP133" t="s">
        <v>475</v>
      </c>
    </row>
    <row r="134" spans="1:43" x14ac:dyDescent="0.25">
      <c r="A134" s="198">
        <v>45291</v>
      </c>
      <c r="B134" t="s">
        <v>786</v>
      </c>
      <c r="C134" t="s">
        <v>787</v>
      </c>
      <c r="D134" s="82">
        <f>+VLOOKUP($C134,'appoggio Flow (AUM)_Turnover'!$C:$G,2,0)</f>
        <v>364488.96000000002</v>
      </c>
      <c r="E134" s="199">
        <f>+VLOOKUP($C134,'appoggio Flow (AUM)_Turnover'!$C:$G,3,0)</f>
        <v>0</v>
      </c>
      <c r="F134" s="82">
        <f>+VLOOKUP($C134,'appoggio Flow (AUM)_Turnover'!$C:$G,4,0)</f>
        <v>364488.96000000002</v>
      </c>
      <c r="G134" s="82">
        <f>+VLOOKUP($C134,'appoggio Flow (AUM)_Turnover'!$C:$G,5,0)</f>
        <v>0</v>
      </c>
      <c r="H134" s="1" t="s">
        <v>23</v>
      </c>
      <c r="I134" t="s">
        <v>500</v>
      </c>
      <c r="J134" t="s">
        <v>474</v>
      </c>
      <c r="K134">
        <f>+VLOOKUP($C134,'appoggio Flow (AUM)_Turnover'!$C:$M,9,0)</f>
        <v>0</v>
      </c>
      <c r="L134" t="s">
        <v>500</v>
      </c>
      <c r="M134">
        <f>+VLOOKUP($C134,'appoggio Flow (AUM)_Turnover'!$C:$M,11,0)</f>
        <v>0</v>
      </c>
      <c r="N134" t="s">
        <v>23</v>
      </c>
      <c r="O134" s="5" t="str">
        <f t="shared" si="16"/>
        <v>N</v>
      </c>
      <c r="P134">
        <f>+VLOOKUP($C134,'appoggio Flow (AUM)_Turnover'!$C:$P,11,0)</f>
        <v>0</v>
      </c>
      <c r="Q134" s="200" t="s">
        <v>475</v>
      </c>
      <c r="R134" s="200" t="str">
        <f t="shared" si="15"/>
        <v/>
      </c>
      <c r="T134" t="s">
        <v>475</v>
      </c>
      <c r="Y134" s="200" t="s">
        <v>475</v>
      </c>
      <c r="Z134" s="5" t="s">
        <v>475</v>
      </c>
      <c r="AA134" s="200" t="str">
        <f t="shared" si="17"/>
        <v/>
      </c>
      <c r="AB134" s="200" t="str">
        <f t="shared" si="18"/>
        <v/>
      </c>
      <c r="AE134" s="77">
        <f t="shared" si="19"/>
        <v>0</v>
      </c>
      <c r="AF134" s="77">
        <f t="shared" si="20"/>
        <v>0</v>
      </c>
      <c r="AG134" s="77">
        <f t="array" ref="AG134">IFERROR($D134*U,0)</f>
        <v>0</v>
      </c>
      <c r="AH134" s="77">
        <f t="shared" si="21"/>
        <v>0</v>
      </c>
      <c r="AI134" s="77">
        <f t="shared" si="21"/>
        <v>0</v>
      </c>
      <c r="AJ134" s="203"/>
      <c r="AK134" s="203"/>
      <c r="AL134" s="203"/>
      <c r="AM134" s="203"/>
      <c r="AN134" t="s">
        <v>475</v>
      </c>
      <c r="AO134" t="s">
        <v>475</v>
      </c>
      <c r="AP134" t="s">
        <v>475</v>
      </c>
    </row>
    <row r="135" spans="1:43" x14ac:dyDescent="0.25">
      <c r="A135" s="198">
        <v>45291</v>
      </c>
      <c r="B135" t="s">
        <v>788</v>
      </c>
      <c r="C135" t="s">
        <v>789</v>
      </c>
      <c r="D135" s="82">
        <f>+VLOOKUP($C135,'appoggio Flow (AUM)_Turnover'!$C:$G,2,0)</f>
        <v>19110.75</v>
      </c>
      <c r="E135" s="199">
        <f>+VLOOKUP($C135,'appoggio Flow (AUM)_Turnover'!$C:$G,3,0)</f>
        <v>0</v>
      </c>
      <c r="F135" s="82">
        <f>+VLOOKUP($C135,'appoggio Flow (AUM)_Turnover'!$C:$G,4,0)</f>
        <v>19110.75</v>
      </c>
      <c r="G135" s="82">
        <f>+VLOOKUP($C135,'appoggio Flow (AUM)_Turnover'!$C:$G,5,0)</f>
        <v>0</v>
      </c>
      <c r="H135" s="1" t="s">
        <v>23</v>
      </c>
      <c r="I135" t="s">
        <v>500</v>
      </c>
      <c r="J135" t="s">
        <v>790</v>
      </c>
      <c r="K135">
        <f>+VLOOKUP($C135,'appoggio Flow (AUM)_Turnover'!$C:$M,9,0)</f>
        <v>1</v>
      </c>
      <c r="L135" t="s">
        <v>500</v>
      </c>
      <c r="M135">
        <f>+VLOOKUP($C135,'appoggio Flow (AUM)_Turnover'!$C:$M,11,0)</f>
        <v>0</v>
      </c>
      <c r="N135" t="s">
        <v>24</v>
      </c>
      <c r="O135" s="5" t="str">
        <f t="shared" si="16"/>
        <v>N</v>
      </c>
      <c r="P135">
        <f>+VLOOKUP($C135,'appoggio Flow (AUM)_Turnover'!$C:$P,11,0)</f>
        <v>0</v>
      </c>
      <c r="Q135" s="200" t="s">
        <v>475</v>
      </c>
      <c r="R135" s="200" t="str">
        <f t="shared" si="15"/>
        <v/>
      </c>
      <c r="T135" t="s">
        <v>475</v>
      </c>
      <c r="Y135" s="200" t="s">
        <v>475</v>
      </c>
      <c r="Z135" s="5" t="s">
        <v>475</v>
      </c>
      <c r="AA135" s="200" t="str">
        <f t="shared" si="17"/>
        <v/>
      </c>
      <c r="AB135" s="200" t="str">
        <f t="shared" si="18"/>
        <v/>
      </c>
      <c r="AE135" s="77">
        <f t="shared" si="19"/>
        <v>0</v>
      </c>
      <c r="AF135" s="77">
        <f t="shared" si="20"/>
        <v>0</v>
      </c>
      <c r="AG135" s="77">
        <f t="array" ref="AG135">IFERROR($D135*U,0)</f>
        <v>0</v>
      </c>
      <c r="AH135" s="77">
        <f t="shared" si="21"/>
        <v>0</v>
      </c>
      <c r="AI135" s="77">
        <f t="shared" si="21"/>
        <v>0</v>
      </c>
      <c r="AJ135" s="203"/>
      <c r="AK135" s="203"/>
      <c r="AL135" s="203"/>
      <c r="AM135" s="203"/>
      <c r="AN135" t="s">
        <v>475</v>
      </c>
      <c r="AO135" t="s">
        <v>475</v>
      </c>
      <c r="AP135" t="s">
        <v>475</v>
      </c>
    </row>
    <row r="136" spans="1:43" x14ac:dyDescent="0.25">
      <c r="A136" s="198">
        <v>45291</v>
      </c>
      <c r="B136" t="s">
        <v>791</v>
      </c>
      <c r="C136" t="s">
        <v>792</v>
      </c>
      <c r="D136" s="82">
        <f>+VLOOKUP($C136,'appoggio Flow (AUM)_Turnover'!$C:$G,2,0)</f>
        <v>128557.65</v>
      </c>
      <c r="E136" s="199">
        <f>+VLOOKUP($C136,'appoggio Flow (AUM)_Turnover'!$C:$G,3,0)</f>
        <v>1</v>
      </c>
      <c r="F136" s="82">
        <f>+VLOOKUP($C136,'appoggio Flow (AUM)_Turnover'!$C:$G,4,0)</f>
        <v>159123.65</v>
      </c>
      <c r="G136" s="82">
        <f>+VLOOKUP($C136,'appoggio Flow (AUM)_Turnover'!$C:$G,5,0)</f>
        <v>30566</v>
      </c>
      <c r="H136" s="1" t="s">
        <v>24</v>
      </c>
      <c r="I136" t="s">
        <v>482</v>
      </c>
      <c r="J136" t="s">
        <v>474</v>
      </c>
      <c r="K136">
        <f>+VLOOKUP($C136,'appoggio Flow (AUM)_Turnover'!$C:$M,9,0)</f>
        <v>0</v>
      </c>
      <c r="L136" t="s">
        <v>483</v>
      </c>
      <c r="M136" t="str">
        <f>+VLOOKUP($C136,'appoggio Flow (AUM)_Turnover'!$C:$M,11,0)</f>
        <v>Stock</v>
      </c>
      <c r="N136" t="s">
        <v>23</v>
      </c>
      <c r="O136" s="5" t="str">
        <f t="shared" si="16"/>
        <v>N</v>
      </c>
      <c r="P136" t="str">
        <f>+VLOOKUP($C136,'appoggio Flow (AUM)_Turnover'!$C:$P,11,0)</f>
        <v>Stock</v>
      </c>
      <c r="Q136" s="200">
        <v>6.9999999999999993E-3</v>
      </c>
      <c r="R136" s="200">
        <f t="shared" si="15"/>
        <v>0</v>
      </c>
      <c r="T136">
        <v>0</v>
      </c>
      <c r="Y136" s="200">
        <v>0</v>
      </c>
      <c r="Z136" s="5">
        <v>0</v>
      </c>
      <c r="AA136" s="200">
        <f t="shared" si="17"/>
        <v>0</v>
      </c>
      <c r="AB136" s="200">
        <f t="shared" si="18"/>
        <v>0</v>
      </c>
      <c r="AE136" s="77">
        <f t="shared" si="19"/>
        <v>0</v>
      </c>
      <c r="AF136" s="77">
        <f t="shared" si="20"/>
        <v>0</v>
      </c>
      <c r="AG136" s="77">
        <f t="array" ref="AG136">IFERROR($D136*U,0)</f>
        <v>0</v>
      </c>
      <c r="AH136" s="77">
        <f t="shared" si="21"/>
        <v>0</v>
      </c>
      <c r="AI136" s="77">
        <f t="shared" si="21"/>
        <v>0</v>
      </c>
      <c r="AJ136" s="203"/>
      <c r="AK136" s="203"/>
      <c r="AL136" s="203"/>
      <c r="AM136" s="203"/>
      <c r="AN136" t="s">
        <v>475</v>
      </c>
      <c r="AO136" t="s">
        <v>475</v>
      </c>
      <c r="AP136" t="s">
        <v>475</v>
      </c>
    </row>
    <row r="137" spans="1:43" x14ac:dyDescent="0.25">
      <c r="A137" s="198">
        <v>45291</v>
      </c>
      <c r="B137" t="s">
        <v>793</v>
      </c>
      <c r="C137" t="s">
        <v>794</v>
      </c>
      <c r="D137" s="82">
        <f>+VLOOKUP($C137,'appoggio Flow (AUM)_Turnover'!$C:$G,2,0)</f>
        <v>3281447.19</v>
      </c>
      <c r="E137" s="199">
        <f>+VLOOKUP($C137,'appoggio Flow (AUM)_Turnover'!$C:$G,3,0)</f>
        <v>1</v>
      </c>
      <c r="F137" s="82">
        <f>+VLOOKUP($C137,'appoggio Flow (AUM)_Turnover'!$C:$G,4,0)</f>
        <v>3282729.07</v>
      </c>
      <c r="G137" s="82">
        <f>+VLOOKUP($C137,'appoggio Flow (AUM)_Turnover'!$C:$G,5,0)</f>
        <v>1281.8800000000001</v>
      </c>
      <c r="H137" s="1" t="s">
        <v>24</v>
      </c>
      <c r="I137" t="s">
        <v>473</v>
      </c>
      <c r="J137" t="s">
        <v>474</v>
      </c>
      <c r="K137">
        <f>+VLOOKUP($C137,'appoggio Flow (AUM)_Turnover'!$C:$M,9,0)</f>
        <v>0</v>
      </c>
      <c r="L137" t="s">
        <v>473</v>
      </c>
      <c r="M137" t="str">
        <f>+VLOOKUP($C137,'appoggio Flow (AUM)_Turnover'!$C:$M,11,0)</f>
        <v>Fondo</v>
      </c>
      <c r="N137" t="s">
        <v>23</v>
      </c>
      <c r="O137" s="5" t="str">
        <f t="shared" si="16"/>
        <v>N</v>
      </c>
      <c r="P137" t="str">
        <f>+VLOOKUP($C137,'appoggio Flow (AUM)_Turnover'!$C:$P,11,0)</f>
        <v>Fondo</v>
      </c>
      <c r="Q137" s="200" t="s">
        <v>475</v>
      </c>
      <c r="R137" s="200" t="str">
        <f t="shared" ref="R137:R186" si="22">IFERROR(V137*Q137,"")</f>
        <v/>
      </c>
      <c r="T137" t="s">
        <v>475</v>
      </c>
      <c r="Y137" s="200" t="s">
        <v>475</v>
      </c>
      <c r="Z137" s="5" t="s">
        <v>475</v>
      </c>
      <c r="AA137" s="200" t="str">
        <f t="shared" si="17"/>
        <v/>
      </c>
      <c r="AB137" s="200" t="str">
        <f t="shared" si="18"/>
        <v/>
      </c>
      <c r="AE137" s="77">
        <f t="shared" si="19"/>
        <v>0</v>
      </c>
      <c r="AF137" s="77">
        <f t="shared" si="20"/>
        <v>0</v>
      </c>
      <c r="AG137" s="77">
        <f t="array" ref="AG137">IFERROR($D137*U,0)</f>
        <v>0</v>
      </c>
      <c r="AH137" s="77">
        <f t="shared" si="21"/>
        <v>0</v>
      </c>
      <c r="AI137" s="77">
        <f t="shared" si="21"/>
        <v>0</v>
      </c>
      <c r="AJ137" s="203"/>
      <c r="AK137" s="203"/>
      <c r="AL137" s="203"/>
      <c r="AM137" s="203"/>
      <c r="AN137" t="s">
        <v>475</v>
      </c>
      <c r="AO137" t="s">
        <v>475</v>
      </c>
      <c r="AP137" t="s">
        <v>475</v>
      </c>
    </row>
    <row r="138" spans="1:43" x14ac:dyDescent="0.25">
      <c r="A138" s="198">
        <v>45291</v>
      </c>
      <c r="B138" t="s">
        <v>795</v>
      </c>
      <c r="C138" t="s">
        <v>796</v>
      </c>
      <c r="D138" s="82">
        <f>+VLOOKUP($C138,'appoggio Flow (AUM)_Turnover'!$C:$G,2,0)</f>
        <v>914489.8600000001</v>
      </c>
      <c r="E138" s="199">
        <f>+VLOOKUP($C138,'appoggio Flow (AUM)_Turnover'!$C:$G,3,0)</f>
        <v>1</v>
      </c>
      <c r="F138" s="82">
        <f>+VLOOKUP($C138,'appoggio Flow (AUM)_Turnover'!$C:$G,4,0)</f>
        <v>916450.43</v>
      </c>
      <c r="G138" s="82">
        <f>+VLOOKUP($C138,'appoggio Flow (AUM)_Turnover'!$C:$G,5,0)</f>
        <v>1960.57</v>
      </c>
      <c r="H138" s="1" t="s">
        <v>24</v>
      </c>
      <c r="I138" t="s">
        <v>473</v>
      </c>
      <c r="J138" t="s">
        <v>474</v>
      </c>
      <c r="K138">
        <f>+VLOOKUP($C138,'appoggio Flow (AUM)_Turnover'!$C:$M,9,0)</f>
        <v>0</v>
      </c>
      <c r="L138" t="s">
        <v>473</v>
      </c>
      <c r="M138" t="str">
        <f>+VLOOKUP($C138,'appoggio Flow (AUM)_Turnover'!$C:$M,11,0)</f>
        <v>Fondo</v>
      </c>
      <c r="N138" t="s">
        <v>23</v>
      </c>
      <c r="O138" s="5" t="str">
        <f t="shared" si="16"/>
        <v>N</v>
      </c>
      <c r="P138" t="str">
        <f>+VLOOKUP($C138,'appoggio Flow (AUM)_Turnover'!$C:$P,11,0)</f>
        <v>Fondo</v>
      </c>
      <c r="Q138" s="200" t="s">
        <v>475</v>
      </c>
      <c r="R138" s="200" t="str">
        <f t="shared" si="22"/>
        <v/>
      </c>
      <c r="T138" t="s">
        <v>475</v>
      </c>
      <c r="Y138" s="200" t="s">
        <v>475</v>
      </c>
      <c r="Z138" s="5" t="s">
        <v>475</v>
      </c>
      <c r="AA138" s="200" t="str">
        <f t="shared" si="17"/>
        <v/>
      </c>
      <c r="AB138" s="200" t="str">
        <f t="shared" si="18"/>
        <v/>
      </c>
      <c r="AE138" s="77">
        <f t="shared" si="19"/>
        <v>0</v>
      </c>
      <c r="AF138" s="77">
        <f t="shared" si="20"/>
        <v>0</v>
      </c>
      <c r="AG138" s="77">
        <f t="array" ref="AG138">IFERROR($D138*U,0)</f>
        <v>0</v>
      </c>
      <c r="AH138" s="77">
        <f t="shared" si="21"/>
        <v>0</v>
      </c>
      <c r="AI138" s="77">
        <f t="shared" si="21"/>
        <v>0</v>
      </c>
      <c r="AJ138" s="203"/>
      <c r="AK138" s="203"/>
      <c r="AL138" s="203"/>
      <c r="AM138" s="203"/>
      <c r="AN138" t="s">
        <v>475</v>
      </c>
      <c r="AO138" t="s">
        <v>475</v>
      </c>
      <c r="AP138" t="s">
        <v>475</v>
      </c>
    </row>
    <row r="139" spans="1:43" x14ac:dyDescent="0.25">
      <c r="A139" s="198">
        <v>45291</v>
      </c>
      <c r="B139" t="s">
        <v>797</v>
      </c>
      <c r="C139" t="s">
        <v>798</v>
      </c>
      <c r="D139" s="82">
        <f>+VLOOKUP($C139,'appoggio Flow (AUM)_Turnover'!$C:$G,2,0)</f>
        <v>3105762.2399999998</v>
      </c>
      <c r="E139" s="199">
        <f>+VLOOKUP($C139,'appoggio Flow (AUM)_Turnover'!$C:$G,3,0)</f>
        <v>1</v>
      </c>
      <c r="F139" s="82">
        <f>+VLOOKUP($C139,'appoggio Flow (AUM)_Turnover'!$C:$G,4,0)</f>
        <v>3106939.6799999997</v>
      </c>
      <c r="G139" s="82">
        <f>+VLOOKUP($C139,'appoggio Flow (AUM)_Turnover'!$C:$G,5,0)</f>
        <v>1177.44</v>
      </c>
      <c r="H139" s="1" t="s">
        <v>24</v>
      </c>
      <c r="I139" t="s">
        <v>473</v>
      </c>
      <c r="J139" t="s">
        <v>474</v>
      </c>
      <c r="K139">
        <f>+VLOOKUP($C139,'appoggio Flow (AUM)_Turnover'!$C:$M,9,0)</f>
        <v>0</v>
      </c>
      <c r="L139" t="s">
        <v>473</v>
      </c>
      <c r="M139" t="str">
        <f>+VLOOKUP($C139,'appoggio Flow (AUM)_Turnover'!$C:$M,11,0)</f>
        <v>Fondo</v>
      </c>
      <c r="N139" t="s">
        <v>23</v>
      </c>
      <c r="O139" s="5" t="str">
        <f t="shared" si="16"/>
        <v>N</v>
      </c>
      <c r="P139" t="str">
        <f>+VLOOKUP($C139,'appoggio Flow (AUM)_Turnover'!$C:$P,11,0)</f>
        <v>Fondo</v>
      </c>
      <c r="Q139" s="200" t="s">
        <v>475</v>
      </c>
      <c r="R139" s="200" t="str">
        <f t="shared" si="22"/>
        <v/>
      </c>
      <c r="T139" t="s">
        <v>475</v>
      </c>
      <c r="Y139" s="200" t="s">
        <v>475</v>
      </c>
      <c r="Z139" s="5" t="s">
        <v>475</v>
      </c>
      <c r="AA139" s="200" t="str">
        <f t="shared" si="17"/>
        <v/>
      </c>
      <c r="AB139" s="200" t="str">
        <f t="shared" si="18"/>
        <v/>
      </c>
      <c r="AE139" s="77">
        <f t="shared" si="19"/>
        <v>0</v>
      </c>
      <c r="AF139" s="77">
        <f t="shared" si="20"/>
        <v>0</v>
      </c>
      <c r="AG139" s="77">
        <f t="array" ref="AG139">IFERROR($D139*U,0)</f>
        <v>0</v>
      </c>
      <c r="AH139" s="77">
        <f t="shared" si="21"/>
        <v>0</v>
      </c>
      <c r="AI139" s="77">
        <f t="shared" si="21"/>
        <v>0</v>
      </c>
      <c r="AJ139" s="203"/>
      <c r="AK139" s="203"/>
      <c r="AL139" s="203"/>
      <c r="AM139" s="203"/>
      <c r="AN139" t="s">
        <v>475</v>
      </c>
      <c r="AO139" t="s">
        <v>475</v>
      </c>
      <c r="AP139" t="s">
        <v>475</v>
      </c>
    </row>
    <row r="140" spans="1:43" x14ac:dyDescent="0.25">
      <c r="A140" s="198">
        <v>45291</v>
      </c>
      <c r="B140" t="s">
        <v>799</v>
      </c>
      <c r="C140" t="s">
        <v>800</v>
      </c>
      <c r="D140" s="82">
        <f>+VLOOKUP($C140,'appoggio Flow (AUM)_Turnover'!$C:$G,2,0)</f>
        <v>0</v>
      </c>
      <c r="E140" s="199">
        <f>+VLOOKUP($C140,'appoggio Flow (AUM)_Turnover'!$C:$G,3,0)</f>
        <v>1</v>
      </c>
      <c r="F140" s="82">
        <f>+VLOOKUP($C140,'appoggio Flow (AUM)_Turnover'!$C:$G,4,0)</f>
        <v>381</v>
      </c>
      <c r="G140" s="82">
        <f>+VLOOKUP($C140,'appoggio Flow (AUM)_Turnover'!$C:$G,5,0)</f>
        <v>381</v>
      </c>
      <c r="H140" s="1" t="s">
        <v>23</v>
      </c>
      <c r="I140" t="s">
        <v>500</v>
      </c>
      <c r="J140" t="s">
        <v>474</v>
      </c>
      <c r="K140">
        <f>+VLOOKUP($C140,'appoggio Flow (AUM)_Turnover'!$C:$M,9,0)</f>
        <v>0</v>
      </c>
      <c r="L140" t="s">
        <v>500</v>
      </c>
      <c r="M140" t="str">
        <f>+VLOOKUP($C140,'appoggio Flow (AUM)_Turnover'!$C:$M,11,0)</f>
        <v>Stock</v>
      </c>
      <c r="N140" t="s">
        <v>23</v>
      </c>
      <c r="O140" s="5" t="str">
        <f t="shared" si="16"/>
        <v>N</v>
      </c>
      <c r="P140" t="str">
        <f>+VLOOKUP($C140,'appoggio Flow (AUM)_Turnover'!$C:$P,11,0)</f>
        <v>Stock</v>
      </c>
      <c r="Q140" s="200" t="s">
        <v>475</v>
      </c>
      <c r="R140" s="200" t="str">
        <f t="shared" si="22"/>
        <v/>
      </c>
      <c r="T140" t="s">
        <v>475</v>
      </c>
      <c r="Y140" s="200" t="s">
        <v>475</v>
      </c>
      <c r="Z140" s="5" t="s">
        <v>475</v>
      </c>
      <c r="AA140" s="200" t="str">
        <f t="shared" si="17"/>
        <v/>
      </c>
      <c r="AB140" s="200" t="str">
        <f t="shared" si="18"/>
        <v/>
      </c>
      <c r="AE140" s="77">
        <f t="shared" si="19"/>
        <v>0</v>
      </c>
      <c r="AF140" s="77">
        <f t="shared" si="20"/>
        <v>0</v>
      </c>
      <c r="AG140" s="77">
        <f t="array" ref="AG140">IFERROR($D140*U,0)</f>
        <v>0</v>
      </c>
      <c r="AH140" s="77">
        <f t="shared" si="21"/>
        <v>0</v>
      </c>
      <c r="AI140" s="77">
        <f t="shared" si="21"/>
        <v>0</v>
      </c>
      <c r="AJ140" s="203"/>
      <c r="AK140" s="203"/>
      <c r="AL140" s="203"/>
      <c r="AM140" s="203"/>
      <c r="AN140" t="s">
        <v>25</v>
      </c>
      <c r="AO140">
        <v>0</v>
      </c>
      <c r="AP140" t="s">
        <v>475</v>
      </c>
    </row>
    <row r="141" spans="1:43" x14ac:dyDescent="0.25">
      <c r="A141" s="198">
        <v>45291</v>
      </c>
      <c r="B141" t="s">
        <v>801</v>
      </c>
      <c r="C141" t="s">
        <v>802</v>
      </c>
      <c r="D141" s="82">
        <f>+VLOOKUP($C141,'appoggio Flow (AUM)_Turnover'!$C:$G,2,0)</f>
        <v>1831446.3599999999</v>
      </c>
      <c r="E141" s="199">
        <f>+VLOOKUP($C141,'appoggio Flow (AUM)_Turnover'!$C:$G,3,0)</f>
        <v>1</v>
      </c>
      <c r="F141" s="82">
        <f>+VLOOKUP($C141,'appoggio Flow (AUM)_Turnover'!$C:$G,4,0)</f>
        <v>1876041.19</v>
      </c>
      <c r="G141" s="82">
        <f>+VLOOKUP($C141,'appoggio Flow (AUM)_Turnover'!$C:$G,5,0)</f>
        <v>44594.83</v>
      </c>
      <c r="H141" s="1" t="s">
        <v>24</v>
      </c>
      <c r="I141" t="s">
        <v>482</v>
      </c>
      <c r="J141" t="s">
        <v>474</v>
      </c>
      <c r="K141">
        <f>+VLOOKUP($C141,'appoggio Flow (AUM)_Turnover'!$C:$M,9,0)</f>
        <v>0</v>
      </c>
      <c r="L141" t="s">
        <v>483</v>
      </c>
      <c r="M141" t="str">
        <f>+VLOOKUP($C141,'appoggio Flow (AUM)_Turnover'!$C:$M,11,0)</f>
        <v>Stock</v>
      </c>
      <c r="N141" t="s">
        <v>23</v>
      </c>
      <c r="O141" s="5" t="str">
        <f t="shared" si="16"/>
        <v>N</v>
      </c>
      <c r="P141" t="str">
        <f>+VLOOKUP($C141,'appoggio Flow (AUM)_Turnover'!$C:$P,11,0)</f>
        <v>Stock</v>
      </c>
      <c r="Q141" s="200">
        <v>0</v>
      </c>
      <c r="R141" s="200">
        <f t="shared" si="22"/>
        <v>0</v>
      </c>
      <c r="T141">
        <v>0</v>
      </c>
      <c r="Y141" s="200">
        <v>0</v>
      </c>
      <c r="Z141" s="5">
        <v>0</v>
      </c>
      <c r="AA141" s="200">
        <f t="shared" si="17"/>
        <v>0</v>
      </c>
      <c r="AB141" s="200">
        <f t="shared" si="18"/>
        <v>0</v>
      </c>
      <c r="AE141" s="77">
        <f t="shared" si="19"/>
        <v>0</v>
      </c>
      <c r="AF141" s="77">
        <f t="shared" si="20"/>
        <v>0</v>
      </c>
      <c r="AG141" s="77">
        <f t="array" ref="AG141">IFERROR($D141*U,0)</f>
        <v>0</v>
      </c>
      <c r="AH141" s="77">
        <f t="shared" si="21"/>
        <v>0</v>
      </c>
      <c r="AI141" s="77">
        <f t="shared" si="21"/>
        <v>0</v>
      </c>
      <c r="AJ141" s="203"/>
      <c r="AK141" s="203"/>
      <c r="AL141" s="203"/>
      <c r="AM141" s="203"/>
      <c r="AN141" t="s">
        <v>475</v>
      </c>
      <c r="AO141" t="s">
        <v>475</v>
      </c>
      <c r="AP141" t="s">
        <v>475</v>
      </c>
    </row>
    <row r="142" spans="1:43" x14ac:dyDescent="0.25">
      <c r="A142" s="198">
        <v>45291</v>
      </c>
      <c r="B142" t="s">
        <v>803</v>
      </c>
      <c r="C142" t="s">
        <v>804</v>
      </c>
      <c r="D142" s="82">
        <f>+VLOOKUP($C142,'appoggio Flow (AUM)_Turnover'!$C:$G,2,0)</f>
        <v>2052762.78</v>
      </c>
      <c r="E142" s="199">
        <f>+VLOOKUP($C142,'appoggio Flow (AUM)_Turnover'!$C:$G,3,0)</f>
        <v>1</v>
      </c>
      <c r="F142" s="82">
        <f>+VLOOKUP($C142,'appoggio Flow (AUM)_Turnover'!$C:$G,4,0)</f>
        <v>2058172.8</v>
      </c>
      <c r="G142" s="82">
        <f>+VLOOKUP($C142,'appoggio Flow (AUM)_Turnover'!$C:$G,5,0)</f>
        <v>5410.02</v>
      </c>
      <c r="H142" s="1" t="s">
        <v>24</v>
      </c>
      <c r="I142" t="s">
        <v>473</v>
      </c>
      <c r="J142" t="s">
        <v>474</v>
      </c>
      <c r="K142">
        <f>+VLOOKUP($C142,'appoggio Flow (AUM)_Turnover'!$C:$M,9,0)</f>
        <v>0</v>
      </c>
      <c r="L142" t="s">
        <v>473</v>
      </c>
      <c r="M142" t="str">
        <f>+VLOOKUP($C142,'appoggio Flow (AUM)_Turnover'!$C:$M,11,0)</f>
        <v>Fondo</v>
      </c>
      <c r="N142" t="s">
        <v>23</v>
      </c>
      <c r="O142" s="5" t="str">
        <f t="shared" si="16"/>
        <v>N</v>
      </c>
      <c r="P142" t="str">
        <f>+VLOOKUP($C142,'appoggio Flow (AUM)_Turnover'!$C:$P,11,0)</f>
        <v>Fondo</v>
      </c>
      <c r="Q142" s="200" t="s">
        <v>475</v>
      </c>
      <c r="R142" s="200" t="str">
        <f t="shared" si="22"/>
        <v/>
      </c>
      <c r="T142" t="s">
        <v>475</v>
      </c>
      <c r="Y142" s="200" t="s">
        <v>475</v>
      </c>
      <c r="Z142" s="5" t="s">
        <v>475</v>
      </c>
      <c r="AA142" s="200" t="str">
        <f t="shared" si="17"/>
        <v/>
      </c>
      <c r="AB142" s="200" t="str">
        <f t="shared" si="18"/>
        <v/>
      </c>
      <c r="AE142" s="77">
        <f t="shared" si="19"/>
        <v>0</v>
      </c>
      <c r="AF142" s="77">
        <f t="shared" si="20"/>
        <v>0</v>
      </c>
      <c r="AG142" s="77">
        <f t="array" ref="AG142">IFERROR($D142*U,0)</f>
        <v>0</v>
      </c>
      <c r="AH142" s="77">
        <f t="shared" si="21"/>
        <v>0</v>
      </c>
      <c r="AI142" s="77">
        <f t="shared" si="21"/>
        <v>0</v>
      </c>
      <c r="AJ142" s="203"/>
      <c r="AK142" s="203"/>
      <c r="AL142" s="203"/>
      <c r="AM142" s="203"/>
      <c r="AN142" t="s">
        <v>475</v>
      </c>
      <c r="AO142" t="s">
        <v>475</v>
      </c>
      <c r="AP142" t="s">
        <v>475</v>
      </c>
    </row>
    <row r="143" spans="1:43" x14ac:dyDescent="0.25">
      <c r="A143" s="198">
        <v>45291</v>
      </c>
      <c r="B143" t="s">
        <v>805</v>
      </c>
      <c r="C143" t="s">
        <v>806</v>
      </c>
      <c r="D143" s="82">
        <f>+VLOOKUP($C143,'appoggio Flow (AUM)_Turnover'!$C:$G,2,0)</f>
        <v>267.59999999999991</v>
      </c>
      <c r="E143" s="199">
        <f>+VLOOKUP($C143,'appoggio Flow (AUM)_Turnover'!$C:$G,3,0)</f>
        <v>1</v>
      </c>
      <c r="F143" s="82">
        <f>+VLOOKUP($C143,'appoggio Flow (AUM)_Turnover'!$C:$G,4,0)</f>
        <v>3792.31</v>
      </c>
      <c r="G143" s="82">
        <f>+VLOOKUP($C143,'appoggio Flow (AUM)_Turnover'!$C:$G,5,0)</f>
        <v>3524.71</v>
      </c>
      <c r="H143" s="1" t="s">
        <v>24</v>
      </c>
      <c r="I143" t="s">
        <v>473</v>
      </c>
      <c r="J143" t="s">
        <v>474</v>
      </c>
      <c r="K143">
        <f>+VLOOKUP($C143,'appoggio Flow (AUM)_Turnover'!$C:$M,9,0)</f>
        <v>0</v>
      </c>
      <c r="L143" t="s">
        <v>473</v>
      </c>
      <c r="M143" t="str">
        <f>+VLOOKUP($C143,'appoggio Flow (AUM)_Turnover'!$C:$M,11,0)</f>
        <v>Fondo</v>
      </c>
      <c r="N143" t="s">
        <v>23</v>
      </c>
      <c r="O143" s="5" t="str">
        <f t="shared" si="16"/>
        <v>N</v>
      </c>
      <c r="P143" t="str">
        <f>+VLOOKUP($C143,'appoggio Flow (AUM)_Turnover'!$C:$P,11,0)</f>
        <v>Fondo</v>
      </c>
      <c r="Q143" s="200" t="s">
        <v>475</v>
      </c>
      <c r="R143" s="200" t="str">
        <f t="shared" si="22"/>
        <v/>
      </c>
      <c r="T143" t="s">
        <v>475</v>
      </c>
      <c r="Y143" s="200" t="s">
        <v>475</v>
      </c>
      <c r="Z143" s="5" t="s">
        <v>475</v>
      </c>
      <c r="AA143" s="200" t="str">
        <f t="shared" si="17"/>
        <v/>
      </c>
      <c r="AB143" s="200" t="str">
        <f t="shared" si="18"/>
        <v/>
      </c>
      <c r="AE143" s="77">
        <f t="shared" si="19"/>
        <v>0</v>
      </c>
      <c r="AF143" s="77">
        <f t="shared" si="20"/>
        <v>0</v>
      </c>
      <c r="AG143" s="77">
        <f t="array" ref="AG143">IFERROR($D143*U,0)</f>
        <v>0</v>
      </c>
      <c r="AH143" s="77">
        <f t="shared" si="21"/>
        <v>0</v>
      </c>
      <c r="AI143" s="77">
        <f t="shared" si="21"/>
        <v>0</v>
      </c>
      <c r="AJ143" s="203"/>
      <c r="AK143" s="203"/>
      <c r="AL143" s="203"/>
      <c r="AM143" s="203"/>
      <c r="AN143" t="s">
        <v>475</v>
      </c>
      <c r="AO143" t="s">
        <v>475</v>
      </c>
      <c r="AP143" t="s">
        <v>475</v>
      </c>
    </row>
    <row r="144" spans="1:43" x14ac:dyDescent="0.25">
      <c r="A144" s="198">
        <v>45291</v>
      </c>
      <c r="B144" t="s">
        <v>807</v>
      </c>
      <c r="C144" t="s">
        <v>808</v>
      </c>
      <c r="D144" s="82">
        <f>+VLOOKUP($C144,'appoggio Flow (AUM)_Turnover'!$C:$G,2,0)</f>
        <v>24607.63</v>
      </c>
      <c r="E144" s="199">
        <f>+VLOOKUP($C144,'appoggio Flow (AUM)_Turnover'!$C:$G,3,0)</f>
        <v>1</v>
      </c>
      <c r="F144" s="82">
        <f>+VLOOKUP($C144,'appoggio Flow (AUM)_Turnover'!$C:$G,4,0)</f>
        <v>24608.260000000002</v>
      </c>
      <c r="G144" s="82">
        <f>+VLOOKUP($C144,'appoggio Flow (AUM)_Turnover'!$C:$G,5,0)</f>
        <v>0.63</v>
      </c>
      <c r="H144" s="1" t="s">
        <v>24</v>
      </c>
      <c r="I144" t="s">
        <v>473</v>
      </c>
      <c r="J144" t="s">
        <v>474</v>
      </c>
      <c r="K144">
        <f>+VLOOKUP($C144,'appoggio Flow (AUM)_Turnover'!$C:$M,9,0)</f>
        <v>0</v>
      </c>
      <c r="L144" t="s">
        <v>473</v>
      </c>
      <c r="M144" t="str">
        <f>+VLOOKUP($C144,'appoggio Flow (AUM)_Turnover'!$C:$M,11,0)</f>
        <v>Fondo</v>
      </c>
      <c r="N144" t="s">
        <v>23</v>
      </c>
      <c r="O144" s="5" t="str">
        <f t="shared" si="16"/>
        <v>N</v>
      </c>
      <c r="P144" t="str">
        <f>+VLOOKUP($C144,'appoggio Flow (AUM)_Turnover'!$C:$P,11,0)</f>
        <v>Fondo</v>
      </c>
      <c r="Q144" s="200" t="s">
        <v>475</v>
      </c>
      <c r="R144" s="200" t="str">
        <f t="shared" si="22"/>
        <v/>
      </c>
      <c r="T144" t="s">
        <v>475</v>
      </c>
      <c r="Y144" s="200" t="s">
        <v>475</v>
      </c>
      <c r="Z144" s="5" t="s">
        <v>475</v>
      </c>
      <c r="AA144" s="200" t="str">
        <f t="shared" si="17"/>
        <v/>
      </c>
      <c r="AB144" s="200" t="str">
        <f t="shared" si="18"/>
        <v/>
      </c>
      <c r="AE144" s="77">
        <f t="shared" si="19"/>
        <v>0</v>
      </c>
      <c r="AF144" s="77">
        <f t="shared" si="20"/>
        <v>0</v>
      </c>
      <c r="AG144" s="77">
        <f t="array" ref="AG144">IFERROR($D144*U,0)</f>
        <v>0</v>
      </c>
      <c r="AH144" s="77">
        <f t="shared" si="21"/>
        <v>0</v>
      </c>
      <c r="AI144" s="77">
        <f t="shared" si="21"/>
        <v>0</v>
      </c>
      <c r="AJ144" s="203"/>
      <c r="AK144" s="203"/>
      <c r="AL144" s="203"/>
      <c r="AM144" s="203"/>
      <c r="AN144" t="s">
        <v>475</v>
      </c>
      <c r="AO144" t="s">
        <v>475</v>
      </c>
      <c r="AP144" t="s">
        <v>475</v>
      </c>
    </row>
    <row r="145" spans="1:43" x14ac:dyDescent="0.25">
      <c r="A145" s="198">
        <v>45291</v>
      </c>
      <c r="B145" t="s">
        <v>809</v>
      </c>
      <c r="C145" t="s">
        <v>810</v>
      </c>
      <c r="D145" s="82">
        <f>+VLOOKUP($C145,'appoggio Flow (AUM)_Turnover'!$C:$G,2,0)</f>
        <v>4736062.75</v>
      </c>
      <c r="E145" s="199">
        <f>+VLOOKUP($C145,'appoggio Flow (AUM)_Turnover'!$C:$G,3,0)</f>
        <v>1</v>
      </c>
      <c r="F145" s="82">
        <f>+VLOOKUP($C145,'appoggio Flow (AUM)_Turnover'!$C:$G,4,0)</f>
        <v>4740585.3</v>
      </c>
      <c r="G145" s="82">
        <f>+VLOOKUP($C145,'appoggio Flow (AUM)_Turnover'!$C:$G,5,0)</f>
        <v>4522.55</v>
      </c>
      <c r="H145" s="1" t="s">
        <v>24</v>
      </c>
      <c r="I145" t="s">
        <v>473</v>
      </c>
      <c r="J145" t="s">
        <v>474</v>
      </c>
      <c r="K145">
        <f>+VLOOKUP($C145,'appoggio Flow (AUM)_Turnover'!$C:$M,9,0)</f>
        <v>0</v>
      </c>
      <c r="L145" t="s">
        <v>473</v>
      </c>
      <c r="M145" t="str">
        <f>+VLOOKUP($C145,'appoggio Flow (AUM)_Turnover'!$C:$M,11,0)</f>
        <v>Fondo</v>
      </c>
      <c r="N145" t="s">
        <v>23</v>
      </c>
      <c r="O145" s="5" t="str">
        <f t="shared" si="16"/>
        <v>N</v>
      </c>
      <c r="P145" t="str">
        <f>+VLOOKUP($C145,'appoggio Flow (AUM)_Turnover'!$C:$P,11,0)</f>
        <v>Fondo</v>
      </c>
      <c r="Q145" s="200" t="s">
        <v>475</v>
      </c>
      <c r="R145" s="200" t="str">
        <f t="shared" si="22"/>
        <v/>
      </c>
      <c r="T145" t="s">
        <v>475</v>
      </c>
      <c r="Y145" s="200" t="s">
        <v>475</v>
      </c>
      <c r="Z145" s="5" t="s">
        <v>475</v>
      </c>
      <c r="AA145" s="200" t="str">
        <f t="shared" si="17"/>
        <v/>
      </c>
      <c r="AB145" s="200" t="str">
        <f t="shared" si="18"/>
        <v/>
      </c>
      <c r="AE145" s="77">
        <f t="shared" si="19"/>
        <v>0</v>
      </c>
      <c r="AF145" s="77">
        <f t="shared" si="20"/>
        <v>0</v>
      </c>
      <c r="AG145" s="77">
        <f t="array" ref="AG145">IFERROR($D145*U,0)</f>
        <v>0</v>
      </c>
      <c r="AH145" s="77">
        <f t="shared" si="21"/>
        <v>0</v>
      </c>
      <c r="AI145" s="77">
        <f t="shared" si="21"/>
        <v>0</v>
      </c>
      <c r="AJ145" s="203"/>
      <c r="AK145" s="203"/>
      <c r="AL145" s="203"/>
      <c r="AM145" s="203"/>
      <c r="AN145" t="s">
        <v>475</v>
      </c>
      <c r="AO145" t="s">
        <v>475</v>
      </c>
      <c r="AP145" t="s">
        <v>475</v>
      </c>
    </row>
    <row r="146" spans="1:43" x14ac:dyDescent="0.25">
      <c r="A146" s="198">
        <v>45291</v>
      </c>
      <c r="B146" t="s">
        <v>811</v>
      </c>
      <c r="C146" t="s">
        <v>812</v>
      </c>
      <c r="D146" s="82">
        <f>+VLOOKUP($C146,'appoggio Flow (AUM)_Turnover'!$C:$G,2,0)</f>
        <v>4529940.45</v>
      </c>
      <c r="E146" s="199">
        <f>+VLOOKUP($C146,'appoggio Flow (AUM)_Turnover'!$C:$G,3,0)</f>
        <v>1</v>
      </c>
      <c r="F146" s="82">
        <f>+VLOOKUP($C146,'appoggio Flow (AUM)_Turnover'!$C:$G,4,0)</f>
        <v>4532252.78</v>
      </c>
      <c r="G146" s="82">
        <f>+VLOOKUP($C146,'appoggio Flow (AUM)_Turnover'!$C:$G,5,0)</f>
        <v>2312.33</v>
      </c>
      <c r="H146" s="1" t="s">
        <v>24</v>
      </c>
      <c r="I146" t="s">
        <v>473</v>
      </c>
      <c r="J146" t="s">
        <v>474</v>
      </c>
      <c r="K146">
        <f>+VLOOKUP($C146,'appoggio Flow (AUM)_Turnover'!$C:$M,9,0)</f>
        <v>0</v>
      </c>
      <c r="L146" t="s">
        <v>473</v>
      </c>
      <c r="M146" t="str">
        <f>+VLOOKUP($C146,'appoggio Flow (AUM)_Turnover'!$C:$M,11,0)</f>
        <v>Fondo</v>
      </c>
      <c r="N146" t="s">
        <v>23</v>
      </c>
      <c r="O146" s="5" t="str">
        <f t="shared" si="16"/>
        <v>N</v>
      </c>
      <c r="P146" t="str">
        <f>+VLOOKUP($C146,'appoggio Flow (AUM)_Turnover'!$C:$P,11,0)</f>
        <v>Fondo</v>
      </c>
      <c r="Q146" s="200" t="s">
        <v>475</v>
      </c>
      <c r="R146" s="200" t="str">
        <f t="shared" si="22"/>
        <v/>
      </c>
      <c r="T146" t="s">
        <v>475</v>
      </c>
      <c r="Y146" s="200" t="s">
        <v>475</v>
      </c>
      <c r="Z146" s="5" t="s">
        <v>475</v>
      </c>
      <c r="AA146" s="200" t="str">
        <f t="shared" si="17"/>
        <v/>
      </c>
      <c r="AB146" s="200" t="str">
        <f t="shared" si="18"/>
        <v/>
      </c>
      <c r="AE146" s="77">
        <f t="shared" si="19"/>
        <v>0</v>
      </c>
      <c r="AF146" s="77">
        <f t="shared" si="20"/>
        <v>0</v>
      </c>
      <c r="AG146" s="77">
        <f t="array" ref="AG146">IFERROR($D146*U,0)</f>
        <v>0</v>
      </c>
      <c r="AH146" s="77">
        <f t="shared" si="21"/>
        <v>0</v>
      </c>
      <c r="AI146" s="77">
        <f t="shared" si="21"/>
        <v>0</v>
      </c>
      <c r="AJ146" s="203"/>
      <c r="AK146" s="203"/>
      <c r="AL146" s="203"/>
      <c r="AM146" s="203"/>
      <c r="AN146" t="s">
        <v>475</v>
      </c>
      <c r="AO146" t="s">
        <v>475</v>
      </c>
      <c r="AP146" t="s">
        <v>475</v>
      </c>
    </row>
    <row r="147" spans="1:43" x14ac:dyDescent="0.25">
      <c r="A147" s="198">
        <v>45291</v>
      </c>
      <c r="B147" t="s">
        <v>813</v>
      </c>
      <c r="C147" t="s">
        <v>814</v>
      </c>
      <c r="D147" s="82">
        <f>+VLOOKUP($C147,'appoggio Flow (AUM)_Turnover'!$C:$G,2,0)</f>
        <v>97558.399999999994</v>
      </c>
      <c r="E147" s="199">
        <f>+VLOOKUP($C147,'appoggio Flow (AUM)_Turnover'!$C:$G,3,0)</f>
        <v>0</v>
      </c>
      <c r="F147" s="82">
        <f>+VLOOKUP($C147,'appoggio Flow (AUM)_Turnover'!$C:$G,4,0)</f>
        <v>97558.399999999994</v>
      </c>
      <c r="G147" s="82">
        <f>+VLOOKUP($C147,'appoggio Flow (AUM)_Turnover'!$C:$G,5,0)</f>
        <v>0</v>
      </c>
      <c r="H147" s="1" t="s">
        <v>23</v>
      </c>
      <c r="I147" t="s">
        <v>500</v>
      </c>
      <c r="J147" t="s">
        <v>567</v>
      </c>
      <c r="K147">
        <f>+VLOOKUP($C147,'appoggio Flow (AUM)_Turnover'!$C:$M,9,0)</f>
        <v>0</v>
      </c>
      <c r="L147" t="s">
        <v>500</v>
      </c>
      <c r="M147">
        <f>+VLOOKUP($C147,'appoggio Flow (AUM)_Turnover'!$C:$M,11,0)</f>
        <v>0</v>
      </c>
      <c r="N147" t="s">
        <v>23</v>
      </c>
      <c r="O147" s="5" t="str">
        <f t="shared" si="16"/>
        <v>N</v>
      </c>
      <c r="P147">
        <f>+VLOOKUP($C147,'appoggio Flow (AUM)_Turnover'!$C:$P,11,0)</f>
        <v>0</v>
      </c>
      <c r="Q147" s="200" t="s">
        <v>475</v>
      </c>
      <c r="R147" s="200" t="str">
        <f t="shared" si="22"/>
        <v/>
      </c>
      <c r="T147" t="s">
        <v>475</v>
      </c>
      <c r="Y147" s="200" t="s">
        <v>475</v>
      </c>
      <c r="Z147" s="5" t="s">
        <v>475</v>
      </c>
      <c r="AA147" s="200" t="str">
        <f t="shared" si="17"/>
        <v/>
      </c>
      <c r="AB147" s="200" t="str">
        <f t="shared" si="18"/>
        <v/>
      </c>
      <c r="AE147" s="77">
        <f t="shared" si="19"/>
        <v>0</v>
      </c>
      <c r="AF147" s="77">
        <f t="shared" si="20"/>
        <v>0</v>
      </c>
      <c r="AG147" s="77">
        <f t="array" ref="AG147">IFERROR($D147*U,0)</f>
        <v>0</v>
      </c>
      <c r="AH147" s="77">
        <f t="shared" si="21"/>
        <v>0</v>
      </c>
      <c r="AI147" s="77">
        <f t="shared" si="21"/>
        <v>0</v>
      </c>
      <c r="AJ147" s="203"/>
      <c r="AK147" s="203"/>
      <c r="AL147" s="203"/>
      <c r="AM147" s="203"/>
      <c r="AN147" t="s">
        <v>475</v>
      </c>
      <c r="AO147" t="s">
        <v>475</v>
      </c>
      <c r="AP147" t="s">
        <v>475</v>
      </c>
    </row>
    <row r="148" spans="1:43" x14ac:dyDescent="0.25">
      <c r="A148" s="198">
        <v>45291</v>
      </c>
      <c r="B148" t="s">
        <v>815</v>
      </c>
      <c r="C148" t="s">
        <v>816</v>
      </c>
      <c r="D148" s="82">
        <f>+VLOOKUP($C148,'appoggio Flow (AUM)_Turnover'!$C:$G,2,0)</f>
        <v>626397.7899999998</v>
      </c>
      <c r="E148" s="199">
        <f>+VLOOKUP($C148,'appoggio Flow (AUM)_Turnover'!$C:$G,3,0)</f>
        <v>1</v>
      </c>
      <c r="F148" s="82">
        <f>+VLOOKUP($C148,'appoggio Flow (AUM)_Turnover'!$C:$G,4,0)</f>
        <v>1069900.0299999998</v>
      </c>
      <c r="G148" s="82">
        <f>+VLOOKUP($C148,'appoggio Flow (AUM)_Turnover'!$C:$G,5,0)</f>
        <v>443502.24</v>
      </c>
      <c r="H148" s="1" t="s">
        <v>24</v>
      </c>
      <c r="I148" t="s">
        <v>473</v>
      </c>
      <c r="J148" t="s">
        <v>474</v>
      </c>
      <c r="K148">
        <f>+VLOOKUP($C148,'appoggio Flow (AUM)_Turnover'!$C:$M,9,0)</f>
        <v>0</v>
      </c>
      <c r="L148" t="s">
        <v>473</v>
      </c>
      <c r="M148" t="str">
        <f>+VLOOKUP($C148,'appoggio Flow (AUM)_Turnover'!$C:$M,11,0)</f>
        <v>Fondo</v>
      </c>
      <c r="N148" t="s">
        <v>23</v>
      </c>
      <c r="O148" s="5" t="str">
        <f t="shared" si="16"/>
        <v>N</v>
      </c>
      <c r="P148" t="str">
        <f>+VLOOKUP($C148,'appoggio Flow (AUM)_Turnover'!$C:$P,11,0)</f>
        <v>Fondo</v>
      </c>
      <c r="Q148" s="200" t="s">
        <v>475</v>
      </c>
      <c r="R148" s="200" t="str">
        <f t="shared" si="22"/>
        <v/>
      </c>
      <c r="T148" t="s">
        <v>475</v>
      </c>
      <c r="Y148" s="200" t="s">
        <v>475</v>
      </c>
      <c r="Z148" s="5" t="s">
        <v>475</v>
      </c>
      <c r="AA148" s="200" t="str">
        <f t="shared" si="17"/>
        <v/>
      </c>
      <c r="AB148" s="200" t="str">
        <f t="shared" si="18"/>
        <v/>
      </c>
      <c r="AE148" s="77">
        <f t="shared" si="19"/>
        <v>0</v>
      </c>
      <c r="AF148" s="77">
        <f t="shared" si="20"/>
        <v>0</v>
      </c>
      <c r="AG148" s="77">
        <f t="array" ref="AG148">IFERROR($D148*U,0)</f>
        <v>0</v>
      </c>
      <c r="AH148" s="77">
        <f t="shared" si="21"/>
        <v>0</v>
      </c>
      <c r="AI148" s="77">
        <f t="shared" si="21"/>
        <v>0</v>
      </c>
      <c r="AJ148" s="203"/>
      <c r="AK148" s="203"/>
      <c r="AL148" s="203"/>
      <c r="AM148" s="203"/>
      <c r="AN148" t="s">
        <v>475</v>
      </c>
      <c r="AO148" t="s">
        <v>475</v>
      </c>
      <c r="AP148" t="s">
        <v>475</v>
      </c>
    </row>
    <row r="149" spans="1:43" x14ac:dyDescent="0.25">
      <c r="A149" s="198">
        <v>45291</v>
      </c>
      <c r="B149" t="s">
        <v>817</v>
      </c>
      <c r="C149" t="s">
        <v>818</v>
      </c>
      <c r="D149" s="82">
        <f>+VLOOKUP($C149,'appoggio Flow (AUM)_Turnover'!$C:$G,2,0)</f>
        <v>2019527.1500000001</v>
      </c>
      <c r="E149" s="199">
        <f>+VLOOKUP($C149,'appoggio Flow (AUM)_Turnover'!$C:$G,3,0)</f>
        <v>0</v>
      </c>
      <c r="F149" s="82">
        <f>+VLOOKUP($C149,'appoggio Flow (AUM)_Turnover'!$C:$G,4,0)</f>
        <v>2019527.1500000001</v>
      </c>
      <c r="G149" s="82">
        <f>+VLOOKUP($C149,'appoggio Flow (AUM)_Turnover'!$C:$G,5,0)</f>
        <v>0</v>
      </c>
      <c r="H149" s="1" t="s">
        <v>23</v>
      </c>
      <c r="I149" t="s">
        <v>500</v>
      </c>
      <c r="J149" t="s">
        <v>504</v>
      </c>
      <c r="K149">
        <f>+VLOOKUP($C149,'appoggio Flow (AUM)_Turnover'!$C:$M,9,0)</f>
        <v>1</v>
      </c>
      <c r="L149" t="s">
        <v>500</v>
      </c>
      <c r="M149">
        <f>+VLOOKUP($C149,'appoggio Flow (AUM)_Turnover'!$C:$M,11,0)</f>
        <v>0</v>
      </c>
      <c r="N149" t="s">
        <v>24</v>
      </c>
      <c r="O149" s="5" t="str">
        <f t="shared" si="16"/>
        <v>N</v>
      </c>
      <c r="P149">
        <f>+VLOOKUP($C149,'appoggio Flow (AUM)_Turnover'!$C:$P,11,0)</f>
        <v>0</v>
      </c>
      <c r="Q149" s="200" t="s">
        <v>475</v>
      </c>
      <c r="R149" s="200" t="str">
        <f t="shared" si="22"/>
        <v/>
      </c>
      <c r="T149" t="s">
        <v>475</v>
      </c>
      <c r="Y149" s="200" t="s">
        <v>475</v>
      </c>
      <c r="Z149" s="5" t="s">
        <v>475</v>
      </c>
      <c r="AA149" s="200" t="str">
        <f t="shared" si="17"/>
        <v/>
      </c>
      <c r="AB149" s="200" t="str">
        <f t="shared" si="18"/>
        <v/>
      </c>
      <c r="AE149" s="77">
        <f t="shared" si="19"/>
        <v>0</v>
      </c>
      <c r="AF149" s="77">
        <f t="shared" si="20"/>
        <v>0</v>
      </c>
      <c r="AG149" s="77">
        <f t="array" ref="AG149">IFERROR($D149*U,0)</f>
        <v>0</v>
      </c>
      <c r="AH149" s="77">
        <f t="shared" si="21"/>
        <v>0</v>
      </c>
      <c r="AI149" s="77">
        <f t="shared" si="21"/>
        <v>0</v>
      </c>
      <c r="AJ149" s="203"/>
      <c r="AK149" s="203"/>
      <c r="AL149" s="203"/>
      <c r="AM149" s="203"/>
      <c r="AN149" t="s">
        <v>475</v>
      </c>
      <c r="AO149" t="s">
        <v>475</v>
      </c>
      <c r="AP149" t="s">
        <v>475</v>
      </c>
    </row>
    <row r="150" spans="1:43" x14ac:dyDescent="0.25">
      <c r="A150" s="198">
        <v>45291</v>
      </c>
      <c r="B150" t="s">
        <v>819</v>
      </c>
      <c r="C150" t="s">
        <v>820</v>
      </c>
      <c r="D150" s="82">
        <f>+VLOOKUP($C150,'appoggio Flow (AUM)_Turnover'!$C:$G,2,0)</f>
        <v>983294.56</v>
      </c>
      <c r="E150" s="199">
        <f>+VLOOKUP($C150,'appoggio Flow (AUM)_Turnover'!$C:$G,3,0)</f>
        <v>1</v>
      </c>
      <c r="F150" s="82">
        <f>+VLOOKUP($C150,'appoggio Flow (AUM)_Turnover'!$C:$G,4,0)</f>
        <v>1433029.5</v>
      </c>
      <c r="G150" s="82">
        <f>+VLOOKUP($C150,'appoggio Flow (AUM)_Turnover'!$C:$G,5,0)</f>
        <v>449734.94</v>
      </c>
      <c r="H150" s="1" t="s">
        <v>24</v>
      </c>
      <c r="I150" t="s">
        <v>473</v>
      </c>
      <c r="J150" t="s">
        <v>474</v>
      </c>
      <c r="K150">
        <f>+VLOOKUP($C150,'appoggio Flow (AUM)_Turnover'!$C:$M,9,0)</f>
        <v>0</v>
      </c>
      <c r="L150" t="s">
        <v>473</v>
      </c>
      <c r="M150" t="str">
        <f>+VLOOKUP($C150,'appoggio Flow (AUM)_Turnover'!$C:$M,11,0)</f>
        <v>Fondo</v>
      </c>
      <c r="N150" t="s">
        <v>23</v>
      </c>
      <c r="O150" s="5" t="str">
        <f t="shared" si="16"/>
        <v>N</v>
      </c>
      <c r="P150" t="str">
        <f>+VLOOKUP($C150,'appoggio Flow (AUM)_Turnover'!$C:$P,11,0)</f>
        <v>Fondo</v>
      </c>
      <c r="Q150" s="200" t="s">
        <v>475</v>
      </c>
      <c r="R150" s="200" t="str">
        <f t="shared" si="22"/>
        <v/>
      </c>
      <c r="T150" t="s">
        <v>475</v>
      </c>
      <c r="Y150" s="200" t="s">
        <v>475</v>
      </c>
      <c r="Z150" s="5" t="s">
        <v>475</v>
      </c>
      <c r="AA150" s="200" t="str">
        <f t="shared" si="17"/>
        <v/>
      </c>
      <c r="AB150" s="200" t="str">
        <f t="shared" si="18"/>
        <v/>
      </c>
      <c r="AE150" s="77">
        <f t="shared" si="19"/>
        <v>0</v>
      </c>
      <c r="AF150" s="77">
        <f t="shared" si="20"/>
        <v>0</v>
      </c>
      <c r="AG150" s="77">
        <f t="array" ref="AG150">IFERROR($D150*U,0)</f>
        <v>0</v>
      </c>
      <c r="AH150" s="77">
        <f t="shared" si="21"/>
        <v>0</v>
      </c>
      <c r="AI150" s="77">
        <f t="shared" si="21"/>
        <v>0</v>
      </c>
      <c r="AJ150" s="203"/>
      <c r="AK150" s="203"/>
      <c r="AL150" s="203"/>
      <c r="AM150" s="203"/>
      <c r="AN150" t="s">
        <v>475</v>
      </c>
      <c r="AO150" t="s">
        <v>475</v>
      </c>
      <c r="AP150" t="s">
        <v>475</v>
      </c>
    </row>
    <row r="151" spans="1:43" x14ac:dyDescent="0.25">
      <c r="A151" s="198">
        <v>45291</v>
      </c>
      <c r="B151" t="s">
        <v>821</v>
      </c>
      <c r="C151" t="s">
        <v>822</v>
      </c>
      <c r="D151" s="82">
        <f>+VLOOKUP($C151,'appoggio Flow (AUM)_Turnover'!$C:$G,2,0)</f>
        <v>643604.69000000006</v>
      </c>
      <c r="E151" s="199">
        <f>+VLOOKUP($C151,'appoggio Flow (AUM)_Turnover'!$C:$G,3,0)</f>
        <v>1</v>
      </c>
      <c r="F151" s="82">
        <f>+VLOOKUP($C151,'appoggio Flow (AUM)_Turnover'!$C:$G,4,0)</f>
        <v>647087.52</v>
      </c>
      <c r="G151" s="82">
        <f>+VLOOKUP($C151,'appoggio Flow (AUM)_Turnover'!$C:$G,5,0)</f>
        <v>3482.83</v>
      </c>
      <c r="H151" s="1" t="s">
        <v>24</v>
      </c>
      <c r="I151" t="s">
        <v>473</v>
      </c>
      <c r="J151" t="s">
        <v>474</v>
      </c>
      <c r="K151">
        <f>+VLOOKUP($C151,'appoggio Flow (AUM)_Turnover'!$C:$M,9,0)</f>
        <v>0</v>
      </c>
      <c r="L151" t="s">
        <v>473</v>
      </c>
      <c r="M151" t="str">
        <f>+VLOOKUP($C151,'appoggio Flow (AUM)_Turnover'!$C:$M,11,0)</f>
        <v>Fondo</v>
      </c>
      <c r="N151" t="s">
        <v>23</v>
      </c>
      <c r="O151" s="5" t="str">
        <f t="shared" si="16"/>
        <v>N</v>
      </c>
      <c r="P151" t="str">
        <f>+VLOOKUP($C151,'appoggio Flow (AUM)_Turnover'!$C:$P,11,0)</f>
        <v>Fondo</v>
      </c>
      <c r="Q151" s="200" t="s">
        <v>475</v>
      </c>
      <c r="R151" s="200" t="str">
        <f t="shared" si="22"/>
        <v/>
      </c>
      <c r="T151" t="s">
        <v>475</v>
      </c>
      <c r="Y151" s="200" t="s">
        <v>475</v>
      </c>
      <c r="Z151" s="5" t="s">
        <v>475</v>
      </c>
      <c r="AA151" s="200" t="str">
        <f t="shared" si="17"/>
        <v/>
      </c>
      <c r="AB151" s="200" t="str">
        <f t="shared" si="18"/>
        <v/>
      </c>
      <c r="AE151" s="77">
        <f t="shared" si="19"/>
        <v>0</v>
      </c>
      <c r="AF151" s="77">
        <f t="shared" si="20"/>
        <v>0</v>
      </c>
      <c r="AG151" s="77">
        <f t="array" ref="AG151">IFERROR($D151*U,0)</f>
        <v>0</v>
      </c>
      <c r="AH151" s="77">
        <f t="shared" si="21"/>
        <v>0</v>
      </c>
      <c r="AI151" s="77">
        <f t="shared" si="21"/>
        <v>0</v>
      </c>
      <c r="AJ151" s="203"/>
      <c r="AK151" s="203"/>
      <c r="AL151" s="203"/>
      <c r="AM151" s="203"/>
      <c r="AN151" t="s">
        <v>475</v>
      </c>
      <c r="AO151" t="s">
        <v>475</v>
      </c>
      <c r="AP151" t="s">
        <v>475</v>
      </c>
    </row>
    <row r="152" spans="1:43" x14ac:dyDescent="0.25">
      <c r="A152" s="198">
        <v>45291</v>
      </c>
      <c r="B152" t="s">
        <v>823</v>
      </c>
      <c r="C152" t="s">
        <v>824</v>
      </c>
      <c r="D152" s="82">
        <f>+VLOOKUP($C152,'appoggio Flow (AUM)_Turnover'!$C:$G,2,0)</f>
        <v>745.84000000000015</v>
      </c>
      <c r="E152" s="199">
        <f>+VLOOKUP($C152,'appoggio Flow (AUM)_Turnover'!$C:$G,3,0)</f>
        <v>1</v>
      </c>
      <c r="F152" s="82">
        <f>+VLOOKUP($C152,'appoggio Flow (AUM)_Turnover'!$C:$G,4,0)</f>
        <v>5590.67</v>
      </c>
      <c r="G152" s="82">
        <f>+VLOOKUP($C152,'appoggio Flow (AUM)_Turnover'!$C:$G,5,0)</f>
        <v>4844.83</v>
      </c>
      <c r="H152" s="1" t="s">
        <v>24</v>
      </c>
      <c r="I152" t="s">
        <v>473</v>
      </c>
      <c r="J152" t="s">
        <v>474</v>
      </c>
      <c r="K152">
        <f>+VLOOKUP($C152,'appoggio Flow (AUM)_Turnover'!$C:$M,9,0)</f>
        <v>0</v>
      </c>
      <c r="L152" t="s">
        <v>473</v>
      </c>
      <c r="M152" t="str">
        <f>+VLOOKUP($C152,'appoggio Flow (AUM)_Turnover'!$C:$M,11,0)</f>
        <v>Fondo</v>
      </c>
      <c r="N152" t="s">
        <v>23</v>
      </c>
      <c r="O152" s="5" t="str">
        <f t="shared" si="16"/>
        <v>N</v>
      </c>
      <c r="P152" t="str">
        <f>+VLOOKUP($C152,'appoggio Flow (AUM)_Turnover'!$C:$P,11,0)</f>
        <v>Fondo</v>
      </c>
      <c r="Q152" s="200" t="s">
        <v>475</v>
      </c>
      <c r="R152" s="200" t="str">
        <f t="shared" si="22"/>
        <v/>
      </c>
      <c r="T152" t="s">
        <v>475</v>
      </c>
      <c r="Y152" s="200" t="s">
        <v>475</v>
      </c>
      <c r="Z152" s="5" t="s">
        <v>475</v>
      </c>
      <c r="AA152" s="200" t="str">
        <f t="shared" si="17"/>
        <v/>
      </c>
      <c r="AB152" s="200" t="str">
        <f t="shared" si="18"/>
        <v/>
      </c>
      <c r="AE152" s="77">
        <f t="shared" si="19"/>
        <v>0</v>
      </c>
      <c r="AF152" s="77">
        <f t="shared" si="20"/>
        <v>0</v>
      </c>
      <c r="AG152" s="77">
        <f t="array" ref="AG152">IFERROR($D152*U,0)</f>
        <v>0</v>
      </c>
      <c r="AH152" s="77">
        <f t="shared" si="21"/>
        <v>0</v>
      </c>
      <c r="AI152" s="77">
        <f t="shared" si="21"/>
        <v>0</v>
      </c>
      <c r="AJ152" s="203"/>
      <c r="AK152" s="203"/>
      <c r="AL152" s="203"/>
      <c r="AM152" s="203"/>
      <c r="AN152" t="s">
        <v>475</v>
      </c>
      <c r="AO152" t="s">
        <v>475</v>
      </c>
      <c r="AP152" t="s">
        <v>475</v>
      </c>
    </row>
    <row r="153" spans="1:43" x14ac:dyDescent="0.25">
      <c r="A153" s="198">
        <v>45291</v>
      </c>
      <c r="B153" t="s">
        <v>825</v>
      </c>
      <c r="C153" t="s">
        <v>826</v>
      </c>
      <c r="D153" s="82">
        <f>+VLOOKUP($C153,'appoggio Flow (AUM)_Turnover'!$C:$G,2,0)</f>
        <v>9152141.0900000017</v>
      </c>
      <c r="E153" s="199">
        <f>+VLOOKUP($C153,'appoggio Flow (AUM)_Turnover'!$C:$G,3,0)</f>
        <v>1</v>
      </c>
      <c r="F153" s="82">
        <f>+VLOOKUP($C153,'appoggio Flow (AUM)_Turnover'!$C:$G,4,0)</f>
        <v>11376712.530000001</v>
      </c>
      <c r="G153" s="82">
        <f>+VLOOKUP($C153,'appoggio Flow (AUM)_Turnover'!$C:$G,5,0)</f>
        <v>2224571.44</v>
      </c>
      <c r="H153" s="1" t="s">
        <v>23</v>
      </c>
      <c r="I153" t="s">
        <v>500</v>
      </c>
      <c r="J153" t="s">
        <v>504</v>
      </c>
      <c r="K153">
        <f>+VLOOKUP($C153,'appoggio Flow (AUM)_Turnover'!$C:$M,9,0)</f>
        <v>1</v>
      </c>
      <c r="L153" t="s">
        <v>500</v>
      </c>
      <c r="M153">
        <f>+VLOOKUP($C153,'appoggio Flow (AUM)_Turnover'!$C:$M,11,0)</f>
        <v>0</v>
      </c>
      <c r="N153" t="s">
        <v>24</v>
      </c>
      <c r="O153" s="5" t="str">
        <f t="shared" si="16"/>
        <v>N</v>
      </c>
      <c r="P153">
        <f>+VLOOKUP($C153,'appoggio Flow (AUM)_Turnover'!$C:$P,11,0)</f>
        <v>0</v>
      </c>
      <c r="Q153" s="200" t="s">
        <v>475</v>
      </c>
      <c r="R153" s="200" t="str">
        <f t="shared" si="22"/>
        <v/>
      </c>
      <c r="T153" t="s">
        <v>475</v>
      </c>
      <c r="Y153" s="200" t="s">
        <v>475</v>
      </c>
      <c r="Z153" s="5" t="s">
        <v>475</v>
      </c>
      <c r="AA153" s="200" t="str">
        <f t="shared" si="17"/>
        <v/>
      </c>
      <c r="AB153" s="200" t="str">
        <f t="shared" si="18"/>
        <v/>
      </c>
      <c r="AE153" s="77">
        <f t="shared" si="19"/>
        <v>0</v>
      </c>
      <c r="AF153" s="77">
        <f t="shared" si="20"/>
        <v>0</v>
      </c>
      <c r="AG153" s="77">
        <f t="array" ref="AG153">IFERROR($D153*U,0)</f>
        <v>0</v>
      </c>
      <c r="AH153" s="77">
        <f t="shared" si="21"/>
        <v>0</v>
      </c>
      <c r="AI153" s="77">
        <f t="shared" si="21"/>
        <v>0</v>
      </c>
      <c r="AJ153" s="203"/>
      <c r="AK153" s="203"/>
      <c r="AL153" s="203"/>
      <c r="AM153" s="203"/>
      <c r="AN153" t="s">
        <v>475</v>
      </c>
      <c r="AO153" t="s">
        <v>475</v>
      </c>
      <c r="AP153" t="s">
        <v>475</v>
      </c>
    </row>
    <row r="154" spans="1:43" x14ac:dyDescent="0.25">
      <c r="A154" s="198">
        <v>45291</v>
      </c>
      <c r="B154" t="s">
        <v>827</v>
      </c>
      <c r="C154" t="s">
        <v>828</v>
      </c>
      <c r="D154" s="82">
        <f>+VLOOKUP($C154,'appoggio Flow (AUM)_Turnover'!$C:$G,2,0)</f>
        <v>526756.56999999995</v>
      </c>
      <c r="E154" s="199">
        <f>+VLOOKUP($C154,'appoggio Flow (AUM)_Turnover'!$C:$G,3,0)</f>
        <v>1</v>
      </c>
      <c r="F154" s="82">
        <f>+VLOOKUP($C154,'appoggio Flow (AUM)_Turnover'!$C:$G,4,0)</f>
        <v>648784.54999999993</v>
      </c>
      <c r="G154" s="82">
        <f>+VLOOKUP($C154,'appoggio Flow (AUM)_Turnover'!$C:$G,5,0)</f>
        <v>122027.98</v>
      </c>
      <c r="H154" s="1" t="s">
        <v>24</v>
      </c>
      <c r="I154" t="s">
        <v>473</v>
      </c>
      <c r="J154" t="s">
        <v>474</v>
      </c>
      <c r="K154">
        <f>+VLOOKUP($C154,'appoggio Flow (AUM)_Turnover'!$C:$M,9,0)</f>
        <v>0</v>
      </c>
      <c r="L154" t="s">
        <v>473</v>
      </c>
      <c r="M154" t="str">
        <f>+VLOOKUP($C154,'appoggio Flow (AUM)_Turnover'!$C:$M,11,0)</f>
        <v>Fondo</v>
      </c>
      <c r="N154" t="s">
        <v>23</v>
      </c>
      <c r="O154" s="5" t="str">
        <f t="shared" si="16"/>
        <v>N</v>
      </c>
      <c r="P154" t="str">
        <f>+VLOOKUP($C154,'appoggio Flow (AUM)_Turnover'!$C:$P,11,0)</f>
        <v>Fondo</v>
      </c>
      <c r="Q154" s="200" t="s">
        <v>475</v>
      </c>
      <c r="R154" s="200" t="str">
        <f t="shared" si="22"/>
        <v/>
      </c>
      <c r="T154" t="s">
        <v>475</v>
      </c>
      <c r="Y154" s="200" t="s">
        <v>475</v>
      </c>
      <c r="Z154" s="5" t="s">
        <v>475</v>
      </c>
      <c r="AA154" s="200" t="str">
        <f t="shared" si="17"/>
        <v/>
      </c>
      <c r="AB154" s="200" t="str">
        <f t="shared" si="18"/>
        <v/>
      </c>
      <c r="AE154" s="77">
        <f t="shared" si="19"/>
        <v>0</v>
      </c>
      <c r="AF154" s="77">
        <f t="shared" si="20"/>
        <v>0</v>
      </c>
      <c r="AG154" s="77">
        <f t="array" ref="AG154">IFERROR($D154*U,0)</f>
        <v>0</v>
      </c>
      <c r="AH154" s="77">
        <f t="shared" si="21"/>
        <v>0</v>
      </c>
      <c r="AI154" s="77">
        <f t="shared" si="21"/>
        <v>0</v>
      </c>
      <c r="AJ154" s="203"/>
      <c r="AK154" s="203"/>
      <c r="AL154" s="203"/>
      <c r="AM154" s="203"/>
      <c r="AN154" t="s">
        <v>475</v>
      </c>
      <c r="AO154" t="s">
        <v>475</v>
      </c>
      <c r="AP154" t="s">
        <v>475</v>
      </c>
    </row>
    <row r="155" spans="1:43" x14ac:dyDescent="0.25">
      <c r="A155" s="198">
        <v>45291</v>
      </c>
      <c r="B155" t="s">
        <v>829</v>
      </c>
      <c r="C155" t="s">
        <v>830</v>
      </c>
      <c r="D155" s="82">
        <f>+VLOOKUP($C155,'appoggio Flow (AUM)_Turnover'!$C:$G,2,0)</f>
        <v>3627836.74</v>
      </c>
      <c r="E155" s="199">
        <f>+VLOOKUP($C155,'appoggio Flow (AUM)_Turnover'!$C:$G,3,0)</f>
        <v>1</v>
      </c>
      <c r="F155" s="82">
        <f>+VLOOKUP($C155,'appoggio Flow (AUM)_Turnover'!$C:$G,4,0)</f>
        <v>3993930.49</v>
      </c>
      <c r="G155" s="82">
        <f>+VLOOKUP($C155,'appoggio Flow (AUM)_Turnover'!$C:$G,5,0)</f>
        <v>366093.75</v>
      </c>
      <c r="H155" s="1" t="s">
        <v>24</v>
      </c>
      <c r="I155" t="s">
        <v>482</v>
      </c>
      <c r="J155" t="s">
        <v>567</v>
      </c>
      <c r="K155">
        <f>+VLOOKUP($C155,'appoggio Flow (AUM)_Turnover'!$C:$M,9,0)</f>
        <v>0</v>
      </c>
      <c r="L155" t="s">
        <v>483</v>
      </c>
      <c r="M155" t="str">
        <f>+VLOOKUP($C155,'appoggio Flow (AUM)_Turnover'!$C:$M,11,0)</f>
        <v>Stock</v>
      </c>
      <c r="N155" t="s">
        <v>23</v>
      </c>
      <c r="O155" s="5" t="str">
        <f t="shared" si="16"/>
        <v>N</v>
      </c>
      <c r="P155" t="str">
        <f>+VLOOKUP($C155,'appoggio Flow (AUM)_Turnover'!$C:$P,11,0)</f>
        <v>Stock</v>
      </c>
      <c r="Q155" s="200">
        <v>0</v>
      </c>
      <c r="R155" s="200">
        <f t="shared" si="22"/>
        <v>0</v>
      </c>
      <c r="T155">
        <v>0</v>
      </c>
      <c r="Y155" s="200">
        <v>0</v>
      </c>
      <c r="Z155" s="5">
        <v>0</v>
      </c>
      <c r="AA155" s="200">
        <f t="shared" si="17"/>
        <v>0</v>
      </c>
      <c r="AB155" s="200">
        <f t="shared" si="18"/>
        <v>0</v>
      </c>
      <c r="AE155" s="77">
        <f t="shared" si="19"/>
        <v>0</v>
      </c>
      <c r="AF155" s="77">
        <f t="shared" si="20"/>
        <v>0</v>
      </c>
      <c r="AG155" s="77">
        <f t="array" ref="AG155">IFERROR($D155*U,0)</f>
        <v>0</v>
      </c>
      <c r="AH155" s="77">
        <f t="shared" si="21"/>
        <v>0</v>
      </c>
      <c r="AI155" s="77">
        <f t="shared" si="21"/>
        <v>0</v>
      </c>
      <c r="AJ155" s="203"/>
      <c r="AK155" s="203"/>
      <c r="AL155" s="203"/>
      <c r="AM155" s="203"/>
      <c r="AN155" t="s">
        <v>25</v>
      </c>
      <c r="AO155" t="s">
        <v>831</v>
      </c>
      <c r="AP155" t="s">
        <v>832</v>
      </c>
      <c r="AQ155" s="208" t="s">
        <v>490</v>
      </c>
    </row>
    <row r="156" spans="1:43" x14ac:dyDescent="0.25">
      <c r="A156" s="198">
        <v>45291</v>
      </c>
      <c r="B156" t="s">
        <v>833</v>
      </c>
      <c r="C156" t="s">
        <v>834</v>
      </c>
      <c r="D156" s="82">
        <f>+VLOOKUP($C156,'appoggio Flow (AUM)_Turnover'!$C:$G,2,0)</f>
        <v>2466917.0699999994</v>
      </c>
      <c r="E156" s="199">
        <f>+VLOOKUP($C156,'appoggio Flow (AUM)_Turnover'!$C:$G,3,0)</f>
        <v>1</v>
      </c>
      <c r="F156" s="82">
        <f>+VLOOKUP($C156,'appoggio Flow (AUM)_Turnover'!$C:$G,4,0)</f>
        <v>9738543.1899999995</v>
      </c>
      <c r="G156" s="82">
        <f>+VLOOKUP($C156,'appoggio Flow (AUM)_Turnover'!$C:$G,5,0)</f>
        <v>7271626.1200000001</v>
      </c>
      <c r="H156" s="1" t="s">
        <v>23</v>
      </c>
      <c r="I156" t="s">
        <v>500</v>
      </c>
      <c r="J156" t="s">
        <v>504</v>
      </c>
      <c r="K156">
        <f>+VLOOKUP($C156,'appoggio Flow (AUM)_Turnover'!$C:$M,9,0)</f>
        <v>1</v>
      </c>
      <c r="L156" t="s">
        <v>500</v>
      </c>
      <c r="M156">
        <f>+VLOOKUP($C156,'appoggio Flow (AUM)_Turnover'!$C:$M,11,0)</f>
        <v>0</v>
      </c>
      <c r="N156" t="s">
        <v>24</v>
      </c>
      <c r="O156" s="5" t="str">
        <f t="shared" si="16"/>
        <v>N</v>
      </c>
      <c r="P156">
        <f>+VLOOKUP($C156,'appoggio Flow (AUM)_Turnover'!$C:$P,11,0)</f>
        <v>0</v>
      </c>
      <c r="Q156" s="200" t="s">
        <v>475</v>
      </c>
      <c r="R156" s="200" t="str">
        <f t="shared" si="22"/>
        <v/>
      </c>
      <c r="T156" t="s">
        <v>475</v>
      </c>
      <c r="Y156" s="200" t="s">
        <v>475</v>
      </c>
      <c r="Z156" s="5" t="s">
        <v>475</v>
      </c>
      <c r="AA156" s="200" t="str">
        <f t="shared" si="17"/>
        <v/>
      </c>
      <c r="AB156" s="200" t="str">
        <f t="shared" si="18"/>
        <v/>
      </c>
      <c r="AE156" s="77">
        <f t="shared" si="19"/>
        <v>0</v>
      </c>
      <c r="AF156" s="77">
        <f t="shared" si="20"/>
        <v>0</v>
      </c>
      <c r="AG156" s="77">
        <f t="array" ref="AG156">IFERROR($D156*U,0)</f>
        <v>0</v>
      </c>
      <c r="AH156" s="77">
        <f t="shared" si="21"/>
        <v>0</v>
      </c>
      <c r="AI156" s="77">
        <f t="shared" si="21"/>
        <v>0</v>
      </c>
      <c r="AJ156" s="203"/>
      <c r="AK156" s="203"/>
      <c r="AL156" s="203"/>
      <c r="AM156" s="203"/>
      <c r="AN156" t="s">
        <v>475</v>
      </c>
      <c r="AO156" t="s">
        <v>475</v>
      </c>
      <c r="AP156" t="s">
        <v>475</v>
      </c>
    </row>
    <row r="157" spans="1:43" x14ac:dyDescent="0.25">
      <c r="A157" s="198">
        <v>45291</v>
      </c>
      <c r="B157" t="s">
        <v>835</v>
      </c>
      <c r="C157" t="s">
        <v>836</v>
      </c>
      <c r="D157" s="82">
        <f>+VLOOKUP($C157,'appoggio Flow (AUM)_Turnover'!$C:$G,2,0)</f>
        <v>327688.69000000006</v>
      </c>
      <c r="E157" s="199">
        <f>+VLOOKUP($C157,'appoggio Flow (AUM)_Turnover'!$C:$G,3,0)</f>
        <v>1</v>
      </c>
      <c r="F157" s="82">
        <f>+VLOOKUP($C157,'appoggio Flow (AUM)_Turnover'!$C:$G,4,0)</f>
        <v>342150.11000000004</v>
      </c>
      <c r="G157" s="82">
        <f>+VLOOKUP($C157,'appoggio Flow (AUM)_Turnover'!$C:$G,5,0)</f>
        <v>14461.42</v>
      </c>
      <c r="H157" s="1" t="s">
        <v>24</v>
      </c>
      <c r="I157" t="s">
        <v>473</v>
      </c>
      <c r="J157" t="s">
        <v>474</v>
      </c>
      <c r="K157">
        <f>+VLOOKUP($C157,'appoggio Flow (AUM)_Turnover'!$C:$M,9,0)</f>
        <v>0</v>
      </c>
      <c r="L157" t="s">
        <v>473</v>
      </c>
      <c r="M157" t="str">
        <f>+VLOOKUP($C157,'appoggio Flow (AUM)_Turnover'!$C:$M,11,0)</f>
        <v>Fondo</v>
      </c>
      <c r="N157" t="s">
        <v>23</v>
      </c>
      <c r="O157" s="5" t="str">
        <f t="shared" si="16"/>
        <v>N</v>
      </c>
      <c r="P157" t="str">
        <f>+VLOOKUP($C157,'appoggio Flow (AUM)_Turnover'!$C:$P,11,0)</f>
        <v>Fondo</v>
      </c>
      <c r="Q157" s="200" t="s">
        <v>475</v>
      </c>
      <c r="R157" s="200" t="str">
        <f t="shared" si="22"/>
        <v/>
      </c>
      <c r="T157" t="s">
        <v>475</v>
      </c>
      <c r="Y157" s="200" t="s">
        <v>475</v>
      </c>
      <c r="Z157" s="5" t="s">
        <v>475</v>
      </c>
      <c r="AA157" s="200" t="str">
        <f t="shared" si="17"/>
        <v/>
      </c>
      <c r="AB157" s="200" t="str">
        <f t="shared" si="18"/>
        <v/>
      </c>
      <c r="AE157" s="77">
        <f t="shared" si="19"/>
        <v>0</v>
      </c>
      <c r="AF157" s="77">
        <f t="shared" si="20"/>
        <v>0</v>
      </c>
      <c r="AG157" s="77">
        <f t="array" ref="AG157">IFERROR($D157*U,0)</f>
        <v>0</v>
      </c>
      <c r="AH157" s="77">
        <f t="shared" si="21"/>
        <v>0</v>
      </c>
      <c r="AI157" s="77">
        <f t="shared" si="21"/>
        <v>0</v>
      </c>
      <c r="AJ157" s="203"/>
      <c r="AK157" s="203"/>
      <c r="AL157" s="203"/>
      <c r="AM157" s="203"/>
      <c r="AN157" t="s">
        <v>475</v>
      </c>
      <c r="AO157" t="s">
        <v>475</v>
      </c>
      <c r="AP157" t="s">
        <v>475</v>
      </c>
    </row>
    <row r="158" spans="1:43" x14ac:dyDescent="0.25">
      <c r="A158" s="198">
        <v>45291</v>
      </c>
      <c r="B158" t="s">
        <v>837</v>
      </c>
      <c r="C158" t="s">
        <v>838</v>
      </c>
      <c r="D158" s="82">
        <f>+VLOOKUP($C158,'appoggio Flow (AUM)_Turnover'!$C:$G,2,0)</f>
        <v>191293.10000000009</v>
      </c>
      <c r="E158" s="199">
        <f>+VLOOKUP($C158,'appoggio Flow (AUM)_Turnover'!$C:$G,3,0)</f>
        <v>1</v>
      </c>
      <c r="F158" s="82">
        <f>+VLOOKUP($C158,'appoggio Flow (AUM)_Turnover'!$C:$G,4,0)</f>
        <v>645953.70000000007</v>
      </c>
      <c r="G158" s="82">
        <f>+VLOOKUP($C158,'appoggio Flow (AUM)_Turnover'!$C:$G,5,0)</f>
        <v>454660.6</v>
      </c>
      <c r="H158" s="1" t="s">
        <v>24</v>
      </c>
      <c r="I158" t="s">
        <v>473</v>
      </c>
      <c r="J158" t="s">
        <v>474</v>
      </c>
      <c r="K158">
        <f>+VLOOKUP($C158,'appoggio Flow (AUM)_Turnover'!$C:$M,9,0)</f>
        <v>0</v>
      </c>
      <c r="L158" t="s">
        <v>473</v>
      </c>
      <c r="M158" t="str">
        <f>+VLOOKUP($C158,'appoggio Flow (AUM)_Turnover'!$C:$M,11,0)</f>
        <v>Fondo</v>
      </c>
      <c r="N158" t="s">
        <v>23</v>
      </c>
      <c r="O158" s="5" t="str">
        <f t="shared" si="16"/>
        <v>N</v>
      </c>
      <c r="P158" t="str">
        <f>+VLOOKUP($C158,'appoggio Flow (AUM)_Turnover'!$C:$P,11,0)</f>
        <v>Fondo</v>
      </c>
      <c r="Q158" s="200" t="s">
        <v>475</v>
      </c>
      <c r="R158" s="200" t="str">
        <f t="shared" si="22"/>
        <v/>
      </c>
      <c r="T158" t="s">
        <v>475</v>
      </c>
      <c r="Y158" s="200" t="s">
        <v>475</v>
      </c>
      <c r="Z158" s="5" t="s">
        <v>475</v>
      </c>
      <c r="AA158" s="200" t="str">
        <f t="shared" si="17"/>
        <v/>
      </c>
      <c r="AB158" s="200" t="str">
        <f t="shared" si="18"/>
        <v/>
      </c>
      <c r="AE158" s="77">
        <f t="shared" si="19"/>
        <v>0</v>
      </c>
      <c r="AF158" s="77">
        <f t="shared" si="20"/>
        <v>0</v>
      </c>
      <c r="AG158" s="77">
        <f t="array" ref="AG158">IFERROR($D158*U,0)</f>
        <v>0</v>
      </c>
      <c r="AH158" s="77">
        <f t="shared" si="21"/>
        <v>0</v>
      </c>
      <c r="AI158" s="77">
        <f t="shared" si="21"/>
        <v>0</v>
      </c>
      <c r="AJ158" s="203"/>
      <c r="AK158" s="203"/>
      <c r="AL158" s="203"/>
      <c r="AM158" s="203"/>
      <c r="AN158" t="s">
        <v>475</v>
      </c>
      <c r="AO158" t="s">
        <v>475</v>
      </c>
      <c r="AP158" t="s">
        <v>475</v>
      </c>
    </row>
    <row r="159" spans="1:43" x14ac:dyDescent="0.25">
      <c r="A159" s="198">
        <v>45291</v>
      </c>
      <c r="B159" t="s">
        <v>839</v>
      </c>
      <c r="C159" t="s">
        <v>840</v>
      </c>
      <c r="D159" s="82">
        <f>+VLOOKUP($C159,'appoggio Flow (AUM)_Turnover'!$C:$G,2,0)</f>
        <v>109825.72</v>
      </c>
      <c r="E159" s="199">
        <f>+VLOOKUP($C159,'appoggio Flow (AUM)_Turnover'!$C:$G,3,0)</f>
        <v>1</v>
      </c>
      <c r="F159" s="82">
        <f>+VLOOKUP($C159,'appoggio Flow (AUM)_Turnover'!$C:$G,4,0)</f>
        <v>254470.58</v>
      </c>
      <c r="G159" s="82">
        <f>+VLOOKUP($C159,'appoggio Flow (AUM)_Turnover'!$C:$G,5,0)</f>
        <v>144644.85999999999</v>
      </c>
      <c r="H159" s="1" t="s">
        <v>24</v>
      </c>
      <c r="I159" t="s">
        <v>482</v>
      </c>
      <c r="J159" t="s">
        <v>474</v>
      </c>
      <c r="K159">
        <f>+VLOOKUP($C159,'appoggio Flow (AUM)_Turnover'!$C:$M,9,0)</f>
        <v>0</v>
      </c>
      <c r="L159" t="s">
        <v>483</v>
      </c>
      <c r="M159" t="str">
        <f>+VLOOKUP($C159,'appoggio Flow (AUM)_Turnover'!$C:$M,11,0)</f>
        <v>Stock</v>
      </c>
      <c r="N159" t="s">
        <v>23</v>
      </c>
      <c r="O159" s="5" t="str">
        <f t="shared" si="16"/>
        <v>N</v>
      </c>
      <c r="P159" t="str">
        <f>+VLOOKUP($C159,'appoggio Flow (AUM)_Turnover'!$C:$P,11,0)</f>
        <v>Stock</v>
      </c>
      <c r="Q159" s="200">
        <v>0</v>
      </c>
      <c r="R159" s="200">
        <f t="shared" si="22"/>
        <v>0</v>
      </c>
      <c r="T159">
        <v>0</v>
      </c>
      <c r="Y159" s="200">
        <v>0</v>
      </c>
      <c r="Z159" s="5">
        <v>0</v>
      </c>
      <c r="AA159" s="200">
        <f t="shared" si="17"/>
        <v>0</v>
      </c>
      <c r="AB159" s="200">
        <f t="shared" si="18"/>
        <v>0</v>
      </c>
      <c r="AE159" s="77">
        <f t="shared" si="19"/>
        <v>0</v>
      </c>
      <c r="AF159" s="77">
        <f t="shared" si="20"/>
        <v>0</v>
      </c>
      <c r="AG159" s="77">
        <f t="array" ref="AG159">IFERROR($D159*U,0)</f>
        <v>0</v>
      </c>
      <c r="AH159" s="77">
        <f t="shared" si="21"/>
        <v>0</v>
      </c>
      <c r="AI159" s="77">
        <f t="shared" si="21"/>
        <v>0</v>
      </c>
      <c r="AJ159" s="203"/>
      <c r="AK159" s="203"/>
      <c r="AL159" s="203"/>
      <c r="AM159" s="203"/>
      <c r="AN159" t="s">
        <v>25</v>
      </c>
      <c r="AO159" t="s">
        <v>841</v>
      </c>
      <c r="AP159" t="s">
        <v>475</v>
      </c>
    </row>
    <row r="160" spans="1:43" x14ac:dyDescent="0.25">
      <c r="A160" s="198">
        <v>45291</v>
      </c>
      <c r="B160" t="s">
        <v>842</v>
      </c>
      <c r="C160" t="s">
        <v>843</v>
      </c>
      <c r="D160" s="82">
        <f>+VLOOKUP($C160,'appoggio Flow (AUM)_Turnover'!$C:$G,2,0)</f>
        <v>32718615.829999998</v>
      </c>
      <c r="E160" s="199">
        <f>+VLOOKUP($C160,'appoggio Flow (AUM)_Turnover'!$C:$G,3,0)</f>
        <v>1</v>
      </c>
      <c r="F160" s="82">
        <f>+VLOOKUP($C160,'appoggio Flow (AUM)_Turnover'!$C:$G,4,0)</f>
        <v>39265591.829999998</v>
      </c>
      <c r="G160" s="82">
        <f>+VLOOKUP($C160,'appoggio Flow (AUM)_Turnover'!$C:$G,5,0)</f>
        <v>6546976</v>
      </c>
      <c r="H160" s="1" t="s">
        <v>24</v>
      </c>
      <c r="I160" t="s">
        <v>473</v>
      </c>
      <c r="J160" t="s">
        <v>474</v>
      </c>
      <c r="K160">
        <f>+VLOOKUP($C160,'appoggio Flow (AUM)_Turnover'!$C:$M,9,0)</f>
        <v>0</v>
      </c>
      <c r="L160" t="s">
        <v>473</v>
      </c>
      <c r="M160" t="str">
        <f>+VLOOKUP($C160,'appoggio Flow (AUM)_Turnover'!$C:$M,11,0)</f>
        <v>Fondo</v>
      </c>
      <c r="N160" t="s">
        <v>23</v>
      </c>
      <c r="O160" s="5" t="str">
        <f t="shared" si="16"/>
        <v>N</v>
      </c>
      <c r="P160" t="str">
        <f>+VLOOKUP($C160,'appoggio Flow (AUM)_Turnover'!$C:$P,11,0)</f>
        <v>Fondo</v>
      </c>
      <c r="Q160" s="200" t="s">
        <v>475</v>
      </c>
      <c r="R160" s="200" t="str">
        <f t="shared" si="22"/>
        <v/>
      </c>
      <c r="T160" t="s">
        <v>475</v>
      </c>
      <c r="Y160" s="200" t="s">
        <v>475</v>
      </c>
      <c r="Z160" s="5" t="s">
        <v>475</v>
      </c>
      <c r="AA160" s="200" t="str">
        <f t="shared" si="17"/>
        <v/>
      </c>
      <c r="AB160" s="200" t="str">
        <f t="shared" si="18"/>
        <v/>
      </c>
      <c r="AE160" s="77">
        <f t="shared" si="19"/>
        <v>0</v>
      </c>
      <c r="AF160" s="77">
        <f t="shared" si="20"/>
        <v>0</v>
      </c>
      <c r="AG160" s="77">
        <f t="array" ref="AG160">IFERROR($D160*U,0)</f>
        <v>0</v>
      </c>
      <c r="AH160" s="77">
        <f t="shared" si="21"/>
        <v>0</v>
      </c>
      <c r="AI160" s="77">
        <f t="shared" si="21"/>
        <v>0</v>
      </c>
      <c r="AJ160" s="203"/>
      <c r="AK160" s="203"/>
      <c r="AL160" s="203"/>
      <c r="AM160" s="203"/>
      <c r="AN160" t="s">
        <v>475</v>
      </c>
      <c r="AO160" t="s">
        <v>475</v>
      </c>
      <c r="AP160" t="s">
        <v>475</v>
      </c>
    </row>
    <row r="161" spans="1:42" x14ac:dyDescent="0.25">
      <c r="A161" s="198">
        <v>45291</v>
      </c>
      <c r="B161" t="s">
        <v>844</v>
      </c>
      <c r="C161" t="s">
        <v>845</v>
      </c>
      <c r="D161" s="82">
        <f>+VLOOKUP($C161,'appoggio Flow (AUM)_Turnover'!$C:$G,2,0)</f>
        <v>3656652.12</v>
      </c>
      <c r="E161" s="199">
        <f>+VLOOKUP($C161,'appoggio Flow (AUM)_Turnover'!$C:$G,3,0)</f>
        <v>1</v>
      </c>
      <c r="F161" s="82">
        <f>+VLOOKUP($C161,'appoggio Flow (AUM)_Turnover'!$C:$G,4,0)</f>
        <v>4613430.67</v>
      </c>
      <c r="G161" s="82">
        <f>+VLOOKUP($C161,'appoggio Flow (AUM)_Turnover'!$C:$G,5,0)</f>
        <v>956778.55</v>
      </c>
      <c r="H161" s="1" t="s">
        <v>23</v>
      </c>
      <c r="I161" t="s">
        <v>500</v>
      </c>
      <c r="J161" t="s">
        <v>504</v>
      </c>
      <c r="K161">
        <f>+VLOOKUP($C161,'appoggio Flow (AUM)_Turnover'!$C:$M,9,0)</f>
        <v>1</v>
      </c>
      <c r="L161" t="s">
        <v>500</v>
      </c>
      <c r="M161">
        <f>+VLOOKUP($C161,'appoggio Flow (AUM)_Turnover'!$C:$M,11,0)</f>
        <v>0</v>
      </c>
      <c r="N161" t="s">
        <v>24</v>
      </c>
      <c r="O161" s="5" t="str">
        <f t="shared" si="16"/>
        <v>N</v>
      </c>
      <c r="P161">
        <f>+VLOOKUP($C161,'appoggio Flow (AUM)_Turnover'!$C:$P,11,0)</f>
        <v>0</v>
      </c>
      <c r="Q161" s="200" t="s">
        <v>475</v>
      </c>
      <c r="R161" s="200" t="str">
        <f t="shared" si="22"/>
        <v/>
      </c>
      <c r="T161" t="s">
        <v>475</v>
      </c>
      <c r="Y161" s="200" t="s">
        <v>475</v>
      </c>
      <c r="Z161" s="5" t="s">
        <v>475</v>
      </c>
      <c r="AA161" s="200" t="str">
        <f t="shared" si="17"/>
        <v/>
      </c>
      <c r="AB161" s="200" t="str">
        <f t="shared" si="18"/>
        <v/>
      </c>
      <c r="AE161" s="77">
        <f t="shared" si="19"/>
        <v>0</v>
      </c>
      <c r="AF161" s="77">
        <f t="shared" si="20"/>
        <v>0</v>
      </c>
      <c r="AG161" s="77">
        <f t="array" ref="AG161">IFERROR($D161*U,0)</f>
        <v>0</v>
      </c>
      <c r="AH161" s="77">
        <f t="shared" si="21"/>
        <v>0</v>
      </c>
      <c r="AI161" s="77">
        <f t="shared" si="21"/>
        <v>0</v>
      </c>
      <c r="AJ161" s="203"/>
      <c r="AK161" s="203"/>
      <c r="AL161" s="203"/>
      <c r="AM161" s="203"/>
      <c r="AN161" t="s">
        <v>475</v>
      </c>
      <c r="AO161" t="s">
        <v>475</v>
      </c>
      <c r="AP161" t="s">
        <v>475</v>
      </c>
    </row>
    <row r="162" spans="1:42" x14ac:dyDescent="0.25">
      <c r="A162" s="198">
        <v>45291</v>
      </c>
      <c r="B162" t="s">
        <v>846</v>
      </c>
      <c r="C162" t="s">
        <v>847</v>
      </c>
      <c r="D162" s="82">
        <f>+VLOOKUP($C162,'appoggio Flow (AUM)_Turnover'!$C:$G,2,0)</f>
        <v>2903997.2600000002</v>
      </c>
      <c r="E162" s="199">
        <f>+VLOOKUP($C162,'appoggio Flow (AUM)_Turnover'!$C:$G,3,0)</f>
        <v>1</v>
      </c>
      <c r="F162" s="82">
        <f>+VLOOKUP($C162,'appoggio Flow (AUM)_Turnover'!$C:$G,4,0)</f>
        <v>5106491.66</v>
      </c>
      <c r="G162" s="82">
        <f>+VLOOKUP($C162,'appoggio Flow (AUM)_Turnover'!$C:$G,5,0)</f>
        <v>2202494.4</v>
      </c>
      <c r="H162" s="1" t="s">
        <v>23</v>
      </c>
      <c r="I162" t="s">
        <v>500</v>
      </c>
      <c r="J162" t="s">
        <v>474</v>
      </c>
      <c r="K162">
        <f>+VLOOKUP($C162,'appoggio Flow (AUM)_Turnover'!$C:$M,9,0)</f>
        <v>0</v>
      </c>
      <c r="L162" t="s">
        <v>500</v>
      </c>
      <c r="M162">
        <f>+VLOOKUP($C162,'appoggio Flow (AUM)_Turnover'!$C:$M,11,0)</f>
        <v>0</v>
      </c>
      <c r="N162" t="s">
        <v>23</v>
      </c>
      <c r="O162" s="5" t="str">
        <f t="shared" si="16"/>
        <v>N</v>
      </c>
      <c r="P162">
        <f>+VLOOKUP($C162,'appoggio Flow (AUM)_Turnover'!$C:$P,11,0)</f>
        <v>0</v>
      </c>
      <c r="Q162" s="200" t="s">
        <v>475</v>
      </c>
      <c r="R162" s="200" t="str">
        <f t="shared" si="22"/>
        <v/>
      </c>
      <c r="T162" t="s">
        <v>475</v>
      </c>
      <c r="Y162" s="200" t="s">
        <v>475</v>
      </c>
      <c r="Z162" s="5" t="s">
        <v>475</v>
      </c>
      <c r="AA162" s="200" t="str">
        <f t="shared" si="17"/>
        <v/>
      </c>
      <c r="AB162" s="200" t="str">
        <f t="shared" si="18"/>
        <v/>
      </c>
      <c r="AE162" s="77">
        <f t="shared" si="19"/>
        <v>0</v>
      </c>
      <c r="AF162" s="77">
        <f t="shared" si="20"/>
        <v>0</v>
      </c>
      <c r="AG162" s="77">
        <f t="array" ref="AG162">IFERROR($D162*U,0)</f>
        <v>0</v>
      </c>
      <c r="AH162" s="77">
        <f t="shared" si="21"/>
        <v>0</v>
      </c>
      <c r="AI162" s="77">
        <f t="shared" si="21"/>
        <v>0</v>
      </c>
      <c r="AJ162" s="203"/>
      <c r="AK162" s="203"/>
      <c r="AL162" s="203"/>
      <c r="AM162" s="203"/>
      <c r="AN162" t="s">
        <v>475</v>
      </c>
      <c r="AO162" t="s">
        <v>475</v>
      </c>
      <c r="AP162" t="s">
        <v>475</v>
      </c>
    </row>
    <row r="163" spans="1:42" x14ac:dyDescent="0.25">
      <c r="A163" s="198">
        <v>45291</v>
      </c>
      <c r="B163" t="s">
        <v>848</v>
      </c>
      <c r="C163" t="s">
        <v>849</v>
      </c>
      <c r="D163" s="82">
        <f>+VLOOKUP($C163,'appoggio Flow (AUM)_Turnover'!$C:$G,2,0)</f>
        <v>1070841.3400000003</v>
      </c>
      <c r="E163" s="199">
        <f>+VLOOKUP($C163,'appoggio Flow (AUM)_Turnover'!$C:$G,3,0)</f>
        <v>1</v>
      </c>
      <c r="F163" s="82">
        <f>+VLOOKUP($C163,'appoggio Flow (AUM)_Turnover'!$C:$G,4,0)</f>
        <v>2910398.3200000003</v>
      </c>
      <c r="G163" s="82">
        <f>+VLOOKUP($C163,'appoggio Flow (AUM)_Turnover'!$C:$G,5,0)</f>
        <v>1839556.98</v>
      </c>
      <c r="H163" s="1" t="s">
        <v>24</v>
      </c>
      <c r="I163" t="s">
        <v>473</v>
      </c>
      <c r="J163" t="s">
        <v>474</v>
      </c>
      <c r="K163">
        <f>+VLOOKUP($C163,'appoggio Flow (AUM)_Turnover'!$C:$M,9,0)</f>
        <v>0</v>
      </c>
      <c r="L163" t="s">
        <v>473</v>
      </c>
      <c r="M163" t="str">
        <f>+VLOOKUP($C163,'appoggio Flow (AUM)_Turnover'!$C:$M,11,0)</f>
        <v>Fondo</v>
      </c>
      <c r="N163" t="s">
        <v>23</v>
      </c>
      <c r="O163" s="5" t="str">
        <f t="shared" si="16"/>
        <v>N</v>
      </c>
      <c r="P163" t="str">
        <f>+VLOOKUP($C163,'appoggio Flow (AUM)_Turnover'!$C:$P,11,0)</f>
        <v>Fondo</v>
      </c>
      <c r="Q163" s="200" t="s">
        <v>475</v>
      </c>
      <c r="R163" s="200" t="str">
        <f t="shared" si="22"/>
        <v/>
      </c>
      <c r="T163" t="s">
        <v>475</v>
      </c>
      <c r="Y163" s="200" t="s">
        <v>475</v>
      </c>
      <c r="Z163" s="5" t="s">
        <v>475</v>
      </c>
      <c r="AA163" s="200" t="str">
        <f t="shared" si="17"/>
        <v/>
      </c>
      <c r="AB163" s="200" t="str">
        <f t="shared" si="18"/>
        <v/>
      </c>
      <c r="AE163" s="77">
        <f t="shared" si="19"/>
        <v>0</v>
      </c>
      <c r="AF163" s="77">
        <f t="shared" si="20"/>
        <v>0</v>
      </c>
      <c r="AG163" s="77">
        <f t="array" ref="AG163">IFERROR($D163*U,0)</f>
        <v>0</v>
      </c>
      <c r="AH163" s="77">
        <f t="shared" si="21"/>
        <v>0</v>
      </c>
      <c r="AI163" s="77">
        <f t="shared" si="21"/>
        <v>0</v>
      </c>
      <c r="AJ163" s="203"/>
      <c r="AK163" s="203"/>
      <c r="AL163" s="203"/>
      <c r="AM163" s="203"/>
      <c r="AN163" t="s">
        <v>475</v>
      </c>
      <c r="AO163" t="s">
        <v>475</v>
      </c>
      <c r="AP163" t="s">
        <v>475</v>
      </c>
    </row>
    <row r="164" spans="1:42" x14ac:dyDescent="0.25">
      <c r="A164" s="198">
        <v>45291</v>
      </c>
      <c r="B164" t="s">
        <v>850</v>
      </c>
      <c r="C164" t="s">
        <v>851</v>
      </c>
      <c r="D164" s="82">
        <f>+VLOOKUP($C164,'appoggio Flow (AUM)_Turnover'!$C:$G,2,0)</f>
        <v>6983259.3499999987</v>
      </c>
      <c r="E164" s="199">
        <f>+VLOOKUP($C164,'appoggio Flow (AUM)_Turnover'!$C:$G,3,0)</f>
        <v>1</v>
      </c>
      <c r="F164" s="82">
        <f>+VLOOKUP($C164,'appoggio Flow (AUM)_Turnover'!$C:$G,4,0)</f>
        <v>7236048.8399999989</v>
      </c>
      <c r="G164" s="82">
        <f>+VLOOKUP($C164,'appoggio Flow (AUM)_Turnover'!$C:$G,5,0)</f>
        <v>252789.49</v>
      </c>
      <c r="H164" s="1" t="s">
        <v>24</v>
      </c>
      <c r="I164" t="s">
        <v>473</v>
      </c>
      <c r="J164" t="s">
        <v>474</v>
      </c>
      <c r="K164">
        <f>+VLOOKUP($C164,'appoggio Flow (AUM)_Turnover'!$C:$M,9,0)</f>
        <v>0</v>
      </c>
      <c r="L164" t="s">
        <v>473</v>
      </c>
      <c r="M164" t="str">
        <f>+VLOOKUP($C164,'appoggio Flow (AUM)_Turnover'!$C:$M,11,0)</f>
        <v>Fondo</v>
      </c>
      <c r="N164" t="s">
        <v>23</v>
      </c>
      <c r="O164" s="5" t="str">
        <f t="shared" si="16"/>
        <v>N</v>
      </c>
      <c r="P164" t="str">
        <f>+VLOOKUP($C164,'appoggio Flow (AUM)_Turnover'!$C:$P,11,0)</f>
        <v>Fondo</v>
      </c>
      <c r="Q164" s="200" t="s">
        <v>475</v>
      </c>
      <c r="R164" s="200" t="str">
        <f t="shared" si="22"/>
        <v/>
      </c>
      <c r="T164" t="s">
        <v>475</v>
      </c>
      <c r="Y164" s="200" t="s">
        <v>475</v>
      </c>
      <c r="Z164" s="5" t="s">
        <v>475</v>
      </c>
      <c r="AA164" s="200" t="str">
        <f t="shared" si="17"/>
        <v/>
      </c>
      <c r="AB164" s="200" t="str">
        <f t="shared" si="18"/>
        <v/>
      </c>
      <c r="AE164" s="77">
        <f t="shared" si="19"/>
        <v>0</v>
      </c>
      <c r="AF164" s="77">
        <f t="shared" si="20"/>
        <v>0</v>
      </c>
      <c r="AG164" s="77">
        <f t="array" ref="AG164">IFERROR($D164*U,0)</f>
        <v>0</v>
      </c>
      <c r="AH164" s="77">
        <f t="shared" si="21"/>
        <v>0</v>
      </c>
      <c r="AI164" s="77">
        <f t="shared" si="21"/>
        <v>0</v>
      </c>
      <c r="AJ164" s="203"/>
      <c r="AK164" s="203"/>
      <c r="AL164" s="203"/>
      <c r="AM164" s="203"/>
      <c r="AN164" t="s">
        <v>475</v>
      </c>
      <c r="AO164" t="s">
        <v>475</v>
      </c>
      <c r="AP164" t="s">
        <v>475</v>
      </c>
    </row>
    <row r="165" spans="1:42" x14ac:dyDescent="0.25">
      <c r="A165" s="198">
        <v>45291</v>
      </c>
      <c r="B165" t="s">
        <v>852</v>
      </c>
      <c r="C165" t="s">
        <v>853</v>
      </c>
      <c r="D165" s="82">
        <f>+VLOOKUP($C165,'appoggio Flow (AUM)_Turnover'!$C:$G,2,0)</f>
        <v>4618109.5199999996</v>
      </c>
      <c r="E165" s="199">
        <f>+VLOOKUP($C165,'appoggio Flow (AUM)_Turnover'!$C:$G,3,0)</f>
        <v>1</v>
      </c>
      <c r="F165" s="82">
        <f>+VLOOKUP($C165,'appoggio Flow (AUM)_Turnover'!$C:$G,4,0)</f>
        <v>4620545.8499999996</v>
      </c>
      <c r="G165" s="82">
        <f>+VLOOKUP($C165,'appoggio Flow (AUM)_Turnover'!$C:$G,5,0)</f>
        <v>2436.33</v>
      </c>
      <c r="H165" s="1" t="s">
        <v>24</v>
      </c>
      <c r="I165" t="s">
        <v>482</v>
      </c>
      <c r="J165" t="s">
        <v>474</v>
      </c>
      <c r="K165">
        <f>+VLOOKUP($C165,'appoggio Flow (AUM)_Turnover'!$C:$M,9,0)</f>
        <v>0</v>
      </c>
      <c r="L165" t="s">
        <v>483</v>
      </c>
      <c r="M165" t="str">
        <f>+VLOOKUP($C165,'appoggio Flow (AUM)_Turnover'!$C:$M,11,0)</f>
        <v>Stock</v>
      </c>
      <c r="N165" t="s">
        <v>23</v>
      </c>
      <c r="O165" s="5" t="str">
        <f t="shared" si="16"/>
        <v>N</v>
      </c>
      <c r="P165" t="str">
        <f>+VLOOKUP($C165,'appoggio Flow (AUM)_Turnover'!$C:$P,11,0)</f>
        <v>Stock</v>
      </c>
      <c r="Q165" s="200">
        <v>0</v>
      </c>
      <c r="R165" s="200">
        <f t="shared" si="22"/>
        <v>0</v>
      </c>
      <c r="T165">
        <v>0</v>
      </c>
      <c r="Y165" s="200">
        <v>0</v>
      </c>
      <c r="Z165" s="5">
        <v>0</v>
      </c>
      <c r="AA165" s="200">
        <f t="shared" si="17"/>
        <v>0</v>
      </c>
      <c r="AB165" s="200">
        <f t="shared" si="18"/>
        <v>0</v>
      </c>
      <c r="AE165" s="77">
        <f t="shared" si="19"/>
        <v>0</v>
      </c>
      <c r="AF165" s="77">
        <f t="shared" si="20"/>
        <v>0</v>
      </c>
      <c r="AG165" s="77">
        <f t="array" ref="AG165">IFERROR($D165*U,0)</f>
        <v>0</v>
      </c>
      <c r="AH165" s="77">
        <f t="shared" si="21"/>
        <v>0</v>
      </c>
      <c r="AI165" s="77">
        <f t="shared" si="21"/>
        <v>0</v>
      </c>
      <c r="AJ165" s="203"/>
      <c r="AK165" s="203"/>
      <c r="AL165" s="203"/>
      <c r="AM165" s="203"/>
      <c r="AN165" t="s">
        <v>25</v>
      </c>
      <c r="AO165" t="s">
        <v>854</v>
      </c>
      <c r="AP165" t="s">
        <v>475</v>
      </c>
    </row>
    <row r="166" spans="1:42" x14ac:dyDescent="0.25">
      <c r="A166" s="198">
        <v>45291</v>
      </c>
      <c r="B166" t="s">
        <v>855</v>
      </c>
      <c r="C166" t="s">
        <v>856</v>
      </c>
      <c r="D166" s="82">
        <f>+VLOOKUP($C166,'appoggio Flow (AUM)_Turnover'!$C:$G,2,0)</f>
        <v>20592561.419999998</v>
      </c>
      <c r="E166" s="199">
        <f>+VLOOKUP($C166,'appoggio Flow (AUM)_Turnover'!$C:$G,3,0)</f>
        <v>1</v>
      </c>
      <c r="F166" s="82">
        <f>+VLOOKUP($C166,'appoggio Flow (AUM)_Turnover'!$C:$G,4,0)</f>
        <v>20610389.699999999</v>
      </c>
      <c r="G166" s="82">
        <f>+VLOOKUP($C166,'appoggio Flow (AUM)_Turnover'!$C:$G,5,0)</f>
        <v>17828.28</v>
      </c>
      <c r="H166" s="1" t="s">
        <v>24</v>
      </c>
      <c r="I166" t="s">
        <v>473</v>
      </c>
      <c r="J166" t="s">
        <v>474</v>
      </c>
      <c r="K166">
        <f>+VLOOKUP($C166,'appoggio Flow (AUM)_Turnover'!$C:$M,9,0)</f>
        <v>0</v>
      </c>
      <c r="L166" t="s">
        <v>473</v>
      </c>
      <c r="M166" t="str">
        <f>+VLOOKUP($C166,'appoggio Flow (AUM)_Turnover'!$C:$M,11,0)</f>
        <v>Fondo</v>
      </c>
      <c r="N166" t="s">
        <v>23</v>
      </c>
      <c r="O166" s="5" t="str">
        <f t="shared" si="16"/>
        <v>N</v>
      </c>
      <c r="P166" t="str">
        <f>+VLOOKUP($C166,'appoggio Flow (AUM)_Turnover'!$C:$P,11,0)</f>
        <v>Fondo</v>
      </c>
      <c r="Q166" s="200" t="s">
        <v>475</v>
      </c>
      <c r="R166" s="200" t="str">
        <f t="shared" si="22"/>
        <v/>
      </c>
      <c r="T166" t="s">
        <v>475</v>
      </c>
      <c r="Y166" s="200" t="s">
        <v>475</v>
      </c>
      <c r="Z166" s="5" t="s">
        <v>475</v>
      </c>
      <c r="AA166" s="200" t="str">
        <f t="shared" si="17"/>
        <v/>
      </c>
      <c r="AB166" s="200" t="str">
        <f t="shared" si="18"/>
        <v/>
      </c>
      <c r="AE166" s="77">
        <f t="shared" si="19"/>
        <v>0</v>
      </c>
      <c r="AF166" s="77">
        <f t="shared" si="20"/>
        <v>0</v>
      </c>
      <c r="AG166" s="77">
        <f t="array" ref="AG166">IFERROR($D166*U,0)</f>
        <v>0</v>
      </c>
      <c r="AH166" s="77">
        <f t="shared" si="21"/>
        <v>0</v>
      </c>
      <c r="AI166" s="77">
        <f t="shared" si="21"/>
        <v>0</v>
      </c>
      <c r="AJ166" s="203"/>
      <c r="AK166" s="203"/>
      <c r="AL166" s="203"/>
      <c r="AM166" s="203"/>
      <c r="AN166" t="s">
        <v>475</v>
      </c>
      <c r="AO166" t="s">
        <v>475</v>
      </c>
      <c r="AP166" t="s">
        <v>475</v>
      </c>
    </row>
    <row r="167" spans="1:42" x14ac:dyDescent="0.25">
      <c r="A167" s="198">
        <v>45291</v>
      </c>
      <c r="B167" t="s">
        <v>857</v>
      </c>
      <c r="C167" t="s">
        <v>858</v>
      </c>
      <c r="D167" s="82">
        <f>+VLOOKUP($C167,'appoggio Flow (AUM)_Turnover'!$C:$G,2,0)</f>
        <v>711622.29</v>
      </c>
      <c r="E167" s="199">
        <f>+VLOOKUP($C167,'appoggio Flow (AUM)_Turnover'!$C:$G,3,0)</f>
        <v>1</v>
      </c>
      <c r="F167" s="82">
        <f>+VLOOKUP($C167,'appoggio Flow (AUM)_Turnover'!$C:$G,4,0)</f>
        <v>719411.26</v>
      </c>
      <c r="G167" s="82">
        <f>+VLOOKUP($C167,'appoggio Flow (AUM)_Turnover'!$C:$G,5,0)</f>
        <v>7788.97</v>
      </c>
      <c r="H167" s="1" t="s">
        <v>24</v>
      </c>
      <c r="I167" t="s">
        <v>482</v>
      </c>
      <c r="J167" t="s">
        <v>474</v>
      </c>
      <c r="K167">
        <f>+VLOOKUP($C167,'appoggio Flow (AUM)_Turnover'!$C:$M,9,0)</f>
        <v>0</v>
      </c>
      <c r="L167" t="s">
        <v>483</v>
      </c>
      <c r="M167" t="str">
        <f>+VLOOKUP($C167,'appoggio Flow (AUM)_Turnover'!$C:$M,11,0)</f>
        <v>Stock</v>
      </c>
      <c r="N167" t="s">
        <v>23</v>
      </c>
      <c r="O167" s="5" t="str">
        <f t="shared" si="16"/>
        <v>N</v>
      </c>
      <c r="P167" t="str">
        <f>+VLOOKUP($C167,'appoggio Flow (AUM)_Turnover'!$C:$P,11,0)</f>
        <v>Stock</v>
      </c>
      <c r="Q167" s="200">
        <v>0</v>
      </c>
      <c r="R167" s="200">
        <f t="shared" si="22"/>
        <v>0</v>
      </c>
      <c r="T167">
        <v>0</v>
      </c>
      <c r="Y167" s="200">
        <v>0</v>
      </c>
      <c r="Z167" s="5">
        <v>0</v>
      </c>
      <c r="AA167" s="200">
        <f t="shared" si="17"/>
        <v>0</v>
      </c>
      <c r="AB167" s="200">
        <f t="shared" si="18"/>
        <v>0</v>
      </c>
      <c r="AE167" s="77">
        <f t="shared" si="19"/>
        <v>0</v>
      </c>
      <c r="AF167" s="77">
        <f t="shared" si="20"/>
        <v>0</v>
      </c>
      <c r="AG167" s="77">
        <f t="array" ref="AG167">IFERROR($D167*U,0)</f>
        <v>0</v>
      </c>
      <c r="AH167" s="77">
        <f t="shared" si="21"/>
        <v>0</v>
      </c>
      <c r="AI167" s="77">
        <f t="shared" si="21"/>
        <v>0</v>
      </c>
      <c r="AJ167" s="203"/>
      <c r="AK167" s="203"/>
      <c r="AL167" s="203"/>
      <c r="AM167" s="203"/>
      <c r="AN167" t="s">
        <v>25</v>
      </c>
      <c r="AO167" t="s">
        <v>859</v>
      </c>
      <c r="AP167" t="s">
        <v>475</v>
      </c>
    </row>
    <row r="168" spans="1:42" x14ac:dyDescent="0.25">
      <c r="A168" s="198">
        <v>45291</v>
      </c>
      <c r="B168" t="s">
        <v>860</v>
      </c>
      <c r="C168" t="s">
        <v>861</v>
      </c>
      <c r="D168" s="82">
        <f>+VLOOKUP($C168,'appoggio Flow (AUM)_Turnover'!$C:$G,2,0)</f>
        <v>398.57000000000005</v>
      </c>
      <c r="E168" s="199">
        <f>+VLOOKUP($C168,'appoggio Flow (AUM)_Turnover'!$C:$G,3,0)</f>
        <v>1</v>
      </c>
      <c r="F168" s="82">
        <f>+VLOOKUP($C168,'appoggio Flow (AUM)_Turnover'!$C:$G,4,0)</f>
        <v>773.2</v>
      </c>
      <c r="G168" s="82">
        <f>+VLOOKUP($C168,'appoggio Flow (AUM)_Turnover'!$C:$G,5,0)</f>
        <v>374.63</v>
      </c>
      <c r="H168" s="1" t="s">
        <v>24</v>
      </c>
      <c r="I168" t="s">
        <v>473</v>
      </c>
      <c r="J168" t="s">
        <v>474</v>
      </c>
      <c r="K168">
        <f>+VLOOKUP($C168,'appoggio Flow (AUM)_Turnover'!$C:$M,9,0)</f>
        <v>0</v>
      </c>
      <c r="L168" t="s">
        <v>473</v>
      </c>
      <c r="M168" t="str">
        <f>+VLOOKUP($C168,'appoggio Flow (AUM)_Turnover'!$C:$M,11,0)</f>
        <v>Fondo</v>
      </c>
      <c r="N168" t="s">
        <v>23</v>
      </c>
      <c r="O168" s="5" t="str">
        <f t="shared" si="16"/>
        <v>N</v>
      </c>
      <c r="P168" t="str">
        <f>+VLOOKUP($C168,'appoggio Flow (AUM)_Turnover'!$C:$P,11,0)</f>
        <v>Fondo</v>
      </c>
      <c r="Q168" s="200" t="s">
        <v>475</v>
      </c>
      <c r="R168" s="200" t="str">
        <f t="shared" si="22"/>
        <v/>
      </c>
      <c r="T168" t="s">
        <v>475</v>
      </c>
      <c r="Y168" s="200" t="s">
        <v>475</v>
      </c>
      <c r="Z168" s="5" t="s">
        <v>475</v>
      </c>
      <c r="AA168" s="200" t="str">
        <f t="shared" si="17"/>
        <v/>
      </c>
      <c r="AB168" s="200" t="str">
        <f t="shared" si="18"/>
        <v/>
      </c>
      <c r="AE168" s="77">
        <f t="shared" si="19"/>
        <v>0</v>
      </c>
      <c r="AF168" s="77">
        <f t="shared" si="20"/>
        <v>0</v>
      </c>
      <c r="AG168" s="77">
        <f t="array" ref="AG168">IFERROR($D168*U,0)</f>
        <v>0</v>
      </c>
      <c r="AH168" s="77">
        <f t="shared" si="21"/>
        <v>0</v>
      </c>
      <c r="AI168" s="77">
        <f t="shared" si="21"/>
        <v>0</v>
      </c>
      <c r="AJ168" s="203"/>
      <c r="AK168" s="203"/>
      <c r="AL168" s="203"/>
      <c r="AM168" s="203"/>
      <c r="AN168" t="s">
        <v>475</v>
      </c>
      <c r="AO168" t="s">
        <v>475</v>
      </c>
      <c r="AP168" t="s">
        <v>475</v>
      </c>
    </row>
    <row r="169" spans="1:42" x14ac:dyDescent="0.25">
      <c r="A169" s="198">
        <v>45291</v>
      </c>
      <c r="B169" t="s">
        <v>862</v>
      </c>
      <c r="C169" t="s">
        <v>863</v>
      </c>
      <c r="D169" s="82">
        <f>+VLOOKUP($C169,'appoggio Flow (AUM)_Turnover'!$C:$G,2,0)</f>
        <v>912917.41999999993</v>
      </c>
      <c r="E169" s="199">
        <f>+VLOOKUP($C169,'appoggio Flow (AUM)_Turnover'!$C:$G,3,0)</f>
        <v>1</v>
      </c>
      <c r="F169" s="82">
        <f>+VLOOKUP($C169,'appoggio Flow (AUM)_Turnover'!$C:$G,4,0)</f>
        <v>943027.3899999999</v>
      </c>
      <c r="G169" s="82">
        <f>+VLOOKUP($C169,'appoggio Flow (AUM)_Turnover'!$C:$G,5,0)</f>
        <v>30109.97</v>
      </c>
      <c r="H169" s="1" t="s">
        <v>23</v>
      </c>
      <c r="I169" t="s">
        <v>500</v>
      </c>
      <c r="J169" t="s">
        <v>504</v>
      </c>
      <c r="K169">
        <f>+VLOOKUP($C169,'appoggio Flow (AUM)_Turnover'!$C:$M,9,0)</f>
        <v>1</v>
      </c>
      <c r="L169" t="s">
        <v>500</v>
      </c>
      <c r="M169">
        <f>+VLOOKUP($C169,'appoggio Flow (AUM)_Turnover'!$C:$M,11,0)</f>
        <v>0</v>
      </c>
      <c r="N169" t="s">
        <v>24</v>
      </c>
      <c r="O169" s="5" t="str">
        <f t="shared" si="16"/>
        <v>N</v>
      </c>
      <c r="P169">
        <f>+VLOOKUP($C169,'appoggio Flow (AUM)_Turnover'!$C:$P,11,0)</f>
        <v>0</v>
      </c>
      <c r="Q169" s="200" t="s">
        <v>475</v>
      </c>
      <c r="R169" s="200" t="str">
        <f t="shared" si="22"/>
        <v/>
      </c>
      <c r="T169" t="s">
        <v>475</v>
      </c>
      <c r="Y169" s="200" t="s">
        <v>475</v>
      </c>
      <c r="Z169" s="5" t="s">
        <v>475</v>
      </c>
      <c r="AA169" s="200" t="str">
        <f t="shared" si="17"/>
        <v/>
      </c>
      <c r="AB169" s="200" t="str">
        <f t="shared" si="18"/>
        <v/>
      </c>
      <c r="AE169" s="77">
        <f t="shared" si="19"/>
        <v>0</v>
      </c>
      <c r="AF169" s="77">
        <f t="shared" si="20"/>
        <v>0</v>
      </c>
      <c r="AG169" s="77">
        <f t="array" ref="AG169">IFERROR($D169*U,0)</f>
        <v>0</v>
      </c>
      <c r="AH169" s="77">
        <f t="shared" si="21"/>
        <v>0</v>
      </c>
      <c r="AI169" s="77">
        <f t="shared" si="21"/>
        <v>0</v>
      </c>
      <c r="AJ169" s="203"/>
      <c r="AK169" s="203"/>
      <c r="AL169" s="203"/>
      <c r="AM169" s="203"/>
      <c r="AN169" t="s">
        <v>475</v>
      </c>
      <c r="AO169" t="s">
        <v>475</v>
      </c>
      <c r="AP169" t="s">
        <v>475</v>
      </c>
    </row>
    <row r="170" spans="1:42" x14ac:dyDescent="0.25">
      <c r="A170" s="198">
        <v>45291</v>
      </c>
      <c r="B170" t="s">
        <v>864</v>
      </c>
      <c r="C170" t="s">
        <v>865</v>
      </c>
      <c r="D170" s="82">
        <f>+VLOOKUP($C170,'appoggio Flow (AUM)_Turnover'!$C:$G,2,0)</f>
        <v>5927480.5199999996</v>
      </c>
      <c r="E170" s="199">
        <f>+VLOOKUP($C170,'appoggio Flow (AUM)_Turnover'!$C:$G,3,0)</f>
        <v>1</v>
      </c>
      <c r="F170" s="82">
        <f>+VLOOKUP($C170,'appoggio Flow (AUM)_Turnover'!$C:$G,4,0)</f>
        <v>6335646.2699999996</v>
      </c>
      <c r="G170" s="82">
        <f>+VLOOKUP($C170,'appoggio Flow (AUM)_Turnover'!$C:$G,5,0)</f>
        <v>408165.75</v>
      </c>
      <c r="H170" s="1" t="s">
        <v>24</v>
      </c>
      <c r="I170" t="s">
        <v>473</v>
      </c>
      <c r="J170" t="s">
        <v>474</v>
      </c>
      <c r="K170">
        <f>+VLOOKUP($C170,'appoggio Flow (AUM)_Turnover'!$C:$M,9,0)</f>
        <v>0</v>
      </c>
      <c r="L170" t="s">
        <v>473</v>
      </c>
      <c r="M170" t="str">
        <f>+VLOOKUP($C170,'appoggio Flow (AUM)_Turnover'!$C:$M,11,0)</f>
        <v>Fondo</v>
      </c>
      <c r="N170" t="s">
        <v>23</v>
      </c>
      <c r="O170" s="5" t="str">
        <f t="shared" si="16"/>
        <v>N</v>
      </c>
      <c r="P170" t="str">
        <f>+VLOOKUP($C170,'appoggio Flow (AUM)_Turnover'!$C:$P,11,0)</f>
        <v>Fondo</v>
      </c>
      <c r="Q170" s="200" t="s">
        <v>475</v>
      </c>
      <c r="R170" s="200" t="str">
        <f t="shared" si="22"/>
        <v/>
      </c>
      <c r="T170" t="s">
        <v>475</v>
      </c>
      <c r="Y170" s="200" t="s">
        <v>475</v>
      </c>
      <c r="Z170" s="5" t="s">
        <v>475</v>
      </c>
      <c r="AA170" s="200" t="str">
        <f t="shared" si="17"/>
        <v/>
      </c>
      <c r="AB170" s="200" t="str">
        <f t="shared" si="18"/>
        <v/>
      </c>
      <c r="AE170" s="77">
        <f t="shared" si="19"/>
        <v>0</v>
      </c>
      <c r="AF170" s="77">
        <f t="shared" si="20"/>
        <v>0</v>
      </c>
      <c r="AG170" s="77">
        <f t="array" ref="AG170">IFERROR($D170*U,0)</f>
        <v>0</v>
      </c>
      <c r="AH170" s="77">
        <f t="shared" si="21"/>
        <v>0</v>
      </c>
      <c r="AI170" s="77">
        <f t="shared" si="21"/>
        <v>0</v>
      </c>
      <c r="AJ170" s="203"/>
      <c r="AK170" s="203"/>
      <c r="AL170" s="203"/>
      <c r="AM170" s="203"/>
      <c r="AN170" t="s">
        <v>475</v>
      </c>
      <c r="AO170" t="s">
        <v>475</v>
      </c>
      <c r="AP170" t="s">
        <v>475</v>
      </c>
    </row>
    <row r="171" spans="1:42" x14ac:dyDescent="0.25">
      <c r="A171" s="198">
        <v>45291</v>
      </c>
      <c r="B171" t="s">
        <v>866</v>
      </c>
      <c r="C171" t="s">
        <v>867</v>
      </c>
      <c r="D171" s="82">
        <f>+VLOOKUP($C171,'appoggio Flow (AUM)_Turnover'!$C:$G,2,0)</f>
        <v>6672992.3900000006</v>
      </c>
      <c r="E171" s="199">
        <f>+VLOOKUP($C171,'appoggio Flow (AUM)_Turnover'!$C:$G,3,0)</f>
        <v>1</v>
      </c>
      <c r="F171" s="82">
        <f>+VLOOKUP($C171,'appoggio Flow (AUM)_Turnover'!$C:$G,4,0)</f>
        <v>6825947.9800000004</v>
      </c>
      <c r="G171" s="82">
        <f>+VLOOKUP($C171,'appoggio Flow (AUM)_Turnover'!$C:$G,5,0)</f>
        <v>152955.59</v>
      </c>
      <c r="H171" s="1" t="s">
        <v>24</v>
      </c>
      <c r="I171" t="s">
        <v>473</v>
      </c>
      <c r="J171" t="s">
        <v>474</v>
      </c>
      <c r="K171">
        <f>+VLOOKUP($C171,'appoggio Flow (AUM)_Turnover'!$C:$M,9,0)</f>
        <v>0</v>
      </c>
      <c r="L171" t="s">
        <v>473</v>
      </c>
      <c r="M171" t="str">
        <f>+VLOOKUP($C171,'appoggio Flow (AUM)_Turnover'!$C:$M,11,0)</f>
        <v>Fondo</v>
      </c>
      <c r="N171" t="s">
        <v>23</v>
      </c>
      <c r="O171" s="5" t="str">
        <f t="shared" si="16"/>
        <v>N</v>
      </c>
      <c r="P171" t="str">
        <f>+VLOOKUP($C171,'appoggio Flow (AUM)_Turnover'!$C:$P,11,0)</f>
        <v>Fondo</v>
      </c>
      <c r="Q171" s="200" t="s">
        <v>475</v>
      </c>
      <c r="R171" s="200" t="str">
        <f t="shared" si="22"/>
        <v/>
      </c>
      <c r="T171" t="s">
        <v>475</v>
      </c>
      <c r="Y171" s="200" t="s">
        <v>475</v>
      </c>
      <c r="Z171" s="5" t="s">
        <v>475</v>
      </c>
      <c r="AA171" s="200" t="str">
        <f t="shared" si="17"/>
        <v/>
      </c>
      <c r="AB171" s="200" t="str">
        <f t="shared" si="18"/>
        <v/>
      </c>
      <c r="AE171" s="77">
        <f t="shared" si="19"/>
        <v>0</v>
      </c>
      <c r="AF171" s="77">
        <f t="shared" si="20"/>
        <v>0</v>
      </c>
      <c r="AG171" s="77">
        <f t="array" ref="AG171">IFERROR($D171*U,0)</f>
        <v>0</v>
      </c>
      <c r="AH171" s="77">
        <f t="shared" si="21"/>
        <v>0</v>
      </c>
      <c r="AI171" s="77">
        <f t="shared" si="21"/>
        <v>0</v>
      </c>
      <c r="AJ171" s="203"/>
      <c r="AK171" s="203"/>
      <c r="AL171" s="203"/>
      <c r="AM171" s="203"/>
      <c r="AN171" t="s">
        <v>475</v>
      </c>
      <c r="AO171" t="s">
        <v>475</v>
      </c>
      <c r="AP171" t="s">
        <v>475</v>
      </c>
    </row>
    <row r="172" spans="1:42" x14ac:dyDescent="0.25">
      <c r="A172" s="198">
        <v>45291</v>
      </c>
      <c r="B172" t="s">
        <v>868</v>
      </c>
      <c r="C172" t="s">
        <v>869</v>
      </c>
      <c r="D172" s="82">
        <f>+VLOOKUP($C172,'appoggio Flow (AUM)_Turnover'!$C:$G,2,0)</f>
        <v>936042.2300000001</v>
      </c>
      <c r="E172" s="199">
        <f>+VLOOKUP($C172,'appoggio Flow (AUM)_Turnover'!$C:$G,3,0)</f>
        <v>1</v>
      </c>
      <c r="F172" s="82">
        <f>+VLOOKUP($C172,'appoggio Flow (AUM)_Turnover'!$C:$G,4,0)</f>
        <v>975298.3</v>
      </c>
      <c r="G172" s="82">
        <f>+VLOOKUP($C172,'appoggio Flow (AUM)_Turnover'!$C:$G,5,0)</f>
        <v>39256.07</v>
      </c>
      <c r="H172" s="1" t="s">
        <v>24</v>
      </c>
      <c r="I172" t="s">
        <v>473</v>
      </c>
      <c r="J172" t="s">
        <v>474</v>
      </c>
      <c r="K172">
        <f>+VLOOKUP($C172,'appoggio Flow (AUM)_Turnover'!$C:$M,9,0)</f>
        <v>0</v>
      </c>
      <c r="L172" t="s">
        <v>473</v>
      </c>
      <c r="M172" t="str">
        <f>+VLOOKUP($C172,'appoggio Flow (AUM)_Turnover'!$C:$M,11,0)</f>
        <v>Fondo</v>
      </c>
      <c r="N172" t="s">
        <v>23</v>
      </c>
      <c r="O172" s="5" t="str">
        <f t="shared" si="16"/>
        <v>N</v>
      </c>
      <c r="P172" t="str">
        <f>+VLOOKUP($C172,'appoggio Flow (AUM)_Turnover'!$C:$P,11,0)</f>
        <v>Fondo</v>
      </c>
      <c r="Q172" s="200" t="s">
        <v>475</v>
      </c>
      <c r="R172" s="200" t="str">
        <f t="shared" si="22"/>
        <v/>
      </c>
      <c r="T172" t="s">
        <v>475</v>
      </c>
      <c r="Y172" s="200" t="s">
        <v>475</v>
      </c>
      <c r="Z172" s="5" t="s">
        <v>475</v>
      </c>
      <c r="AA172" s="200" t="str">
        <f t="shared" si="17"/>
        <v/>
      </c>
      <c r="AB172" s="200" t="str">
        <f t="shared" si="18"/>
        <v/>
      </c>
      <c r="AE172" s="77">
        <f t="shared" si="19"/>
        <v>0</v>
      </c>
      <c r="AF172" s="77">
        <f t="shared" si="20"/>
        <v>0</v>
      </c>
      <c r="AG172" s="77">
        <f t="array" ref="AG172">IFERROR($D172*U,0)</f>
        <v>0</v>
      </c>
      <c r="AH172" s="77">
        <f t="shared" si="21"/>
        <v>0</v>
      </c>
      <c r="AI172" s="77">
        <f t="shared" si="21"/>
        <v>0</v>
      </c>
      <c r="AJ172" s="203"/>
      <c r="AK172" s="203"/>
      <c r="AL172" s="203"/>
      <c r="AM172" s="203"/>
      <c r="AN172" t="s">
        <v>475</v>
      </c>
      <c r="AO172" t="s">
        <v>475</v>
      </c>
      <c r="AP172" t="s">
        <v>475</v>
      </c>
    </row>
    <row r="173" spans="1:42" x14ac:dyDescent="0.25">
      <c r="A173" s="198">
        <v>45291</v>
      </c>
      <c r="B173" t="s">
        <v>870</v>
      </c>
      <c r="C173" t="s">
        <v>871</v>
      </c>
      <c r="D173" s="82">
        <f>+VLOOKUP($C173,'appoggio Flow (AUM)_Turnover'!$C:$G,2,0)</f>
        <v>3530129.2100000004</v>
      </c>
      <c r="E173" s="199">
        <f>+VLOOKUP($C173,'appoggio Flow (AUM)_Turnover'!$C:$G,3,0)</f>
        <v>1</v>
      </c>
      <c r="F173" s="82">
        <f>+VLOOKUP($C173,'appoggio Flow (AUM)_Turnover'!$C:$G,4,0)</f>
        <v>3642824.49</v>
      </c>
      <c r="G173" s="82">
        <f>+VLOOKUP($C173,'appoggio Flow (AUM)_Turnover'!$C:$G,5,0)</f>
        <v>112695.28</v>
      </c>
      <c r="H173" s="1" t="s">
        <v>23</v>
      </c>
      <c r="I173" t="s">
        <v>500</v>
      </c>
      <c r="J173" t="s">
        <v>504</v>
      </c>
      <c r="K173">
        <f>+VLOOKUP($C173,'appoggio Flow (AUM)_Turnover'!$C:$M,9,0)</f>
        <v>1</v>
      </c>
      <c r="L173" t="s">
        <v>500</v>
      </c>
      <c r="M173">
        <f>+VLOOKUP($C173,'appoggio Flow (AUM)_Turnover'!$C:$M,11,0)</f>
        <v>0</v>
      </c>
      <c r="N173" t="s">
        <v>24</v>
      </c>
      <c r="O173" s="5" t="str">
        <f t="shared" si="16"/>
        <v>N</v>
      </c>
      <c r="P173">
        <f>+VLOOKUP($C173,'appoggio Flow (AUM)_Turnover'!$C:$P,11,0)</f>
        <v>0</v>
      </c>
      <c r="Q173" s="200" t="s">
        <v>475</v>
      </c>
      <c r="R173" s="200" t="str">
        <f t="shared" si="22"/>
        <v/>
      </c>
      <c r="T173" t="s">
        <v>475</v>
      </c>
      <c r="Y173" s="200" t="s">
        <v>475</v>
      </c>
      <c r="Z173" s="5" t="s">
        <v>475</v>
      </c>
      <c r="AA173" s="200" t="str">
        <f t="shared" si="17"/>
        <v/>
      </c>
      <c r="AB173" s="200" t="str">
        <f t="shared" si="18"/>
        <v/>
      </c>
      <c r="AE173" s="77">
        <f t="shared" si="19"/>
        <v>0</v>
      </c>
      <c r="AF173" s="77">
        <f t="shared" si="20"/>
        <v>0</v>
      </c>
      <c r="AG173" s="77">
        <f t="array" ref="AG173">IFERROR($D173*U,0)</f>
        <v>0</v>
      </c>
      <c r="AH173" s="77">
        <f t="shared" si="21"/>
        <v>0</v>
      </c>
      <c r="AI173" s="77">
        <f t="shared" si="21"/>
        <v>0</v>
      </c>
      <c r="AJ173" s="203"/>
      <c r="AK173" s="203"/>
      <c r="AL173" s="203"/>
      <c r="AM173" s="203"/>
      <c r="AN173" t="s">
        <v>475</v>
      </c>
      <c r="AO173" t="s">
        <v>475</v>
      </c>
      <c r="AP173" t="s">
        <v>475</v>
      </c>
    </row>
    <row r="174" spans="1:42" x14ac:dyDescent="0.25">
      <c r="A174" s="198">
        <v>45291</v>
      </c>
      <c r="B174" t="s">
        <v>872</v>
      </c>
      <c r="C174" t="s">
        <v>873</v>
      </c>
      <c r="D174" s="82">
        <f>+VLOOKUP($C174,'appoggio Flow (AUM)_Turnover'!$C:$G,2,0)</f>
        <v>789797.09999999986</v>
      </c>
      <c r="E174" s="199">
        <f>+VLOOKUP($C174,'appoggio Flow (AUM)_Turnover'!$C:$G,3,0)</f>
        <v>1</v>
      </c>
      <c r="F174" s="82">
        <f>+VLOOKUP($C174,'appoggio Flow (AUM)_Turnover'!$C:$G,4,0)</f>
        <v>1231574.67</v>
      </c>
      <c r="G174" s="82">
        <f>+VLOOKUP($C174,'appoggio Flow (AUM)_Turnover'!$C:$G,5,0)</f>
        <v>441777.57</v>
      </c>
      <c r="H174" s="1" t="s">
        <v>24</v>
      </c>
      <c r="I174" t="s">
        <v>473</v>
      </c>
      <c r="J174" t="s">
        <v>474</v>
      </c>
      <c r="K174">
        <f>+VLOOKUP($C174,'appoggio Flow (AUM)_Turnover'!$C:$M,9,0)</f>
        <v>0</v>
      </c>
      <c r="L174" t="s">
        <v>473</v>
      </c>
      <c r="M174" t="str">
        <f>+VLOOKUP($C174,'appoggio Flow (AUM)_Turnover'!$C:$M,11,0)</f>
        <v>Fondo</v>
      </c>
      <c r="N174" t="s">
        <v>23</v>
      </c>
      <c r="O174" s="5" t="str">
        <f t="shared" si="16"/>
        <v>N</v>
      </c>
      <c r="P174" t="str">
        <f>+VLOOKUP($C174,'appoggio Flow (AUM)_Turnover'!$C:$P,11,0)</f>
        <v>Fondo</v>
      </c>
      <c r="Q174" s="200" t="s">
        <v>475</v>
      </c>
      <c r="R174" s="200" t="str">
        <f t="shared" si="22"/>
        <v/>
      </c>
      <c r="T174" t="s">
        <v>475</v>
      </c>
      <c r="Y174" s="200" t="s">
        <v>475</v>
      </c>
      <c r="Z174" s="5" t="s">
        <v>475</v>
      </c>
      <c r="AA174" s="200" t="str">
        <f t="shared" si="17"/>
        <v/>
      </c>
      <c r="AB174" s="200" t="str">
        <f t="shared" si="18"/>
        <v/>
      </c>
      <c r="AE174" s="77">
        <f t="shared" si="19"/>
        <v>0</v>
      </c>
      <c r="AF174" s="77">
        <f t="shared" si="20"/>
        <v>0</v>
      </c>
      <c r="AG174" s="77">
        <f t="array" ref="AG174">IFERROR($D174*U,0)</f>
        <v>0</v>
      </c>
      <c r="AH174" s="77">
        <f t="shared" si="21"/>
        <v>0</v>
      </c>
      <c r="AI174" s="77">
        <f t="shared" si="21"/>
        <v>0</v>
      </c>
      <c r="AJ174" s="203"/>
      <c r="AK174" s="203"/>
      <c r="AL174" s="203"/>
      <c r="AM174" s="203"/>
      <c r="AN174" t="s">
        <v>475</v>
      </c>
      <c r="AO174" t="s">
        <v>475</v>
      </c>
      <c r="AP174" t="s">
        <v>475</v>
      </c>
    </row>
    <row r="175" spans="1:42" x14ac:dyDescent="0.25">
      <c r="A175" s="198">
        <v>45291</v>
      </c>
      <c r="B175" t="s">
        <v>874</v>
      </c>
      <c r="C175" t="s">
        <v>875</v>
      </c>
      <c r="D175" s="82">
        <f>+VLOOKUP($C175,'appoggio Flow (AUM)_Turnover'!$C:$G,2,0)</f>
        <v>3745695.41</v>
      </c>
      <c r="E175" s="199">
        <f>+VLOOKUP($C175,'appoggio Flow (AUM)_Turnover'!$C:$G,3,0)</f>
        <v>1</v>
      </c>
      <c r="F175" s="82">
        <f>+VLOOKUP($C175,'appoggio Flow (AUM)_Turnover'!$C:$G,4,0)</f>
        <v>3789336.29</v>
      </c>
      <c r="G175" s="82">
        <f>+VLOOKUP($C175,'appoggio Flow (AUM)_Turnover'!$C:$G,5,0)</f>
        <v>43640.88</v>
      </c>
      <c r="H175" s="1" t="s">
        <v>24</v>
      </c>
      <c r="I175" t="s">
        <v>473</v>
      </c>
      <c r="J175" t="s">
        <v>474</v>
      </c>
      <c r="K175">
        <f>+VLOOKUP($C175,'appoggio Flow (AUM)_Turnover'!$C:$M,9,0)</f>
        <v>0</v>
      </c>
      <c r="L175" t="s">
        <v>473</v>
      </c>
      <c r="M175" t="str">
        <f>+VLOOKUP($C175,'appoggio Flow (AUM)_Turnover'!$C:$M,11,0)</f>
        <v>Fondo</v>
      </c>
      <c r="N175" t="s">
        <v>23</v>
      </c>
      <c r="O175" s="5" t="str">
        <f t="shared" si="16"/>
        <v>N</v>
      </c>
      <c r="P175" t="str">
        <f>+VLOOKUP($C175,'appoggio Flow (AUM)_Turnover'!$C:$P,11,0)</f>
        <v>Fondo</v>
      </c>
      <c r="Q175" s="200" t="s">
        <v>475</v>
      </c>
      <c r="R175" s="200" t="str">
        <f t="shared" si="22"/>
        <v/>
      </c>
      <c r="T175" t="s">
        <v>475</v>
      </c>
      <c r="Y175" s="200" t="s">
        <v>475</v>
      </c>
      <c r="Z175" s="5" t="s">
        <v>475</v>
      </c>
      <c r="AA175" s="200" t="str">
        <f t="shared" si="17"/>
        <v/>
      </c>
      <c r="AB175" s="200" t="str">
        <f t="shared" si="18"/>
        <v/>
      </c>
      <c r="AE175" s="77">
        <f t="shared" si="19"/>
        <v>0</v>
      </c>
      <c r="AF175" s="77">
        <f t="shared" si="20"/>
        <v>0</v>
      </c>
      <c r="AG175" s="77">
        <f t="array" ref="AG175">IFERROR($D175*U,0)</f>
        <v>0</v>
      </c>
      <c r="AH175" s="77">
        <f t="shared" si="21"/>
        <v>0</v>
      </c>
      <c r="AI175" s="77">
        <f t="shared" si="21"/>
        <v>0</v>
      </c>
      <c r="AJ175" s="203"/>
      <c r="AK175" s="203"/>
      <c r="AL175" s="203"/>
      <c r="AM175" s="203"/>
      <c r="AN175" t="s">
        <v>475</v>
      </c>
      <c r="AO175" t="s">
        <v>475</v>
      </c>
      <c r="AP175" t="s">
        <v>475</v>
      </c>
    </row>
    <row r="176" spans="1:42" x14ac:dyDescent="0.25">
      <c r="A176" s="198">
        <v>45291</v>
      </c>
      <c r="B176" t="s">
        <v>876</v>
      </c>
      <c r="C176" t="s">
        <v>877</v>
      </c>
      <c r="D176" s="82">
        <f>+VLOOKUP($C176,'appoggio Flow (AUM)_Turnover'!$C:$G,2,0)</f>
        <v>366301.75999999989</v>
      </c>
      <c r="E176" s="199">
        <f>+VLOOKUP($C176,'appoggio Flow (AUM)_Turnover'!$C:$G,3,0)</f>
        <v>1</v>
      </c>
      <c r="F176" s="82">
        <f>+VLOOKUP($C176,'appoggio Flow (AUM)_Turnover'!$C:$G,4,0)</f>
        <v>706799.23999999987</v>
      </c>
      <c r="G176" s="82">
        <f>+VLOOKUP($C176,'appoggio Flow (AUM)_Turnover'!$C:$G,5,0)</f>
        <v>340497.48</v>
      </c>
      <c r="H176" s="1" t="s">
        <v>23</v>
      </c>
      <c r="I176" t="s">
        <v>500</v>
      </c>
      <c r="J176" t="s">
        <v>504</v>
      </c>
      <c r="K176">
        <f>+VLOOKUP($C176,'appoggio Flow (AUM)_Turnover'!$C:$M,9,0)</f>
        <v>1</v>
      </c>
      <c r="L176" t="s">
        <v>500</v>
      </c>
      <c r="M176">
        <f>+VLOOKUP($C176,'appoggio Flow (AUM)_Turnover'!$C:$M,11,0)</f>
        <v>0</v>
      </c>
      <c r="N176" t="s">
        <v>24</v>
      </c>
      <c r="O176" s="5" t="str">
        <f t="shared" si="16"/>
        <v>N</v>
      </c>
      <c r="P176">
        <f>+VLOOKUP($C176,'appoggio Flow (AUM)_Turnover'!$C:$P,11,0)</f>
        <v>0</v>
      </c>
      <c r="Q176" s="200" t="s">
        <v>475</v>
      </c>
      <c r="R176" s="200" t="str">
        <f t="shared" si="22"/>
        <v/>
      </c>
      <c r="T176" t="s">
        <v>475</v>
      </c>
      <c r="Y176" s="200" t="s">
        <v>475</v>
      </c>
      <c r="Z176" s="5" t="s">
        <v>475</v>
      </c>
      <c r="AA176" s="200" t="str">
        <f t="shared" si="17"/>
        <v/>
      </c>
      <c r="AB176" s="200" t="str">
        <f t="shared" si="18"/>
        <v/>
      </c>
      <c r="AE176" s="77">
        <f t="shared" si="19"/>
        <v>0</v>
      </c>
      <c r="AF176" s="77">
        <f t="shared" si="20"/>
        <v>0</v>
      </c>
      <c r="AG176" s="77">
        <f t="array" ref="AG176">IFERROR($D176*U,0)</f>
        <v>0</v>
      </c>
      <c r="AH176" s="77">
        <f t="shared" si="21"/>
        <v>0</v>
      </c>
      <c r="AI176" s="77">
        <f t="shared" si="21"/>
        <v>0</v>
      </c>
      <c r="AJ176" s="203"/>
      <c r="AK176" s="203"/>
      <c r="AL176" s="203"/>
      <c r="AM176" s="203"/>
      <c r="AN176" t="s">
        <v>475</v>
      </c>
      <c r="AO176" t="s">
        <v>475</v>
      </c>
      <c r="AP176" t="s">
        <v>475</v>
      </c>
    </row>
    <row r="177" spans="1:43" x14ac:dyDescent="0.25">
      <c r="A177" s="198">
        <v>45291</v>
      </c>
      <c r="B177" t="s">
        <v>878</v>
      </c>
      <c r="C177" t="s">
        <v>879</v>
      </c>
      <c r="D177" s="82">
        <f>+VLOOKUP($C177,'appoggio Flow (AUM)_Turnover'!$C:$G,2,0)</f>
        <v>1381026.58</v>
      </c>
      <c r="E177" s="199">
        <f>+VLOOKUP($C177,'appoggio Flow (AUM)_Turnover'!$C:$G,3,0)</f>
        <v>1</v>
      </c>
      <c r="F177" s="82">
        <f>+VLOOKUP($C177,'appoggio Flow (AUM)_Turnover'!$C:$G,4,0)</f>
        <v>1392442.37</v>
      </c>
      <c r="G177" s="82">
        <f>+VLOOKUP($C177,'appoggio Flow (AUM)_Turnover'!$C:$G,5,0)</f>
        <v>11415.79</v>
      </c>
      <c r="H177" s="1" t="s">
        <v>24</v>
      </c>
      <c r="I177" t="s">
        <v>473</v>
      </c>
      <c r="J177" t="s">
        <v>474</v>
      </c>
      <c r="K177">
        <f>+VLOOKUP($C177,'appoggio Flow (AUM)_Turnover'!$C:$M,9,0)</f>
        <v>0</v>
      </c>
      <c r="L177" t="s">
        <v>473</v>
      </c>
      <c r="M177" t="str">
        <f>+VLOOKUP($C177,'appoggio Flow (AUM)_Turnover'!$C:$M,11,0)</f>
        <v>Fondo</v>
      </c>
      <c r="N177" t="s">
        <v>23</v>
      </c>
      <c r="O177" s="5" t="str">
        <f t="shared" si="16"/>
        <v>N</v>
      </c>
      <c r="P177" t="str">
        <f>+VLOOKUP($C177,'appoggio Flow (AUM)_Turnover'!$C:$P,11,0)</f>
        <v>Fondo</v>
      </c>
      <c r="Q177" s="200" t="s">
        <v>475</v>
      </c>
      <c r="R177" s="200" t="str">
        <f t="shared" si="22"/>
        <v/>
      </c>
      <c r="T177" t="s">
        <v>475</v>
      </c>
      <c r="Y177" s="200" t="s">
        <v>475</v>
      </c>
      <c r="Z177" s="5" t="s">
        <v>475</v>
      </c>
      <c r="AA177" s="200" t="str">
        <f t="shared" si="17"/>
        <v/>
      </c>
      <c r="AB177" s="200" t="str">
        <f t="shared" si="18"/>
        <v/>
      </c>
      <c r="AE177" s="77">
        <f t="shared" si="19"/>
        <v>0</v>
      </c>
      <c r="AF177" s="77">
        <f t="shared" si="20"/>
        <v>0</v>
      </c>
      <c r="AG177" s="77">
        <f t="array" ref="AG177">IFERROR($D177*U,0)</f>
        <v>0</v>
      </c>
      <c r="AH177" s="77">
        <f t="shared" si="21"/>
        <v>0</v>
      </c>
      <c r="AI177" s="77">
        <f t="shared" si="21"/>
        <v>0</v>
      </c>
      <c r="AJ177" s="203"/>
      <c r="AK177" s="203"/>
      <c r="AL177" s="203"/>
      <c r="AM177" s="203"/>
      <c r="AN177" t="s">
        <v>475</v>
      </c>
      <c r="AO177" t="s">
        <v>475</v>
      </c>
      <c r="AP177" t="s">
        <v>475</v>
      </c>
    </row>
    <row r="178" spans="1:43" x14ac:dyDescent="0.25">
      <c r="A178" s="198">
        <v>45291</v>
      </c>
      <c r="B178" t="s">
        <v>880</v>
      </c>
      <c r="C178" t="s">
        <v>881</v>
      </c>
      <c r="D178" s="82">
        <f>+VLOOKUP($C178,'appoggio Flow (AUM)_Turnover'!$C:$G,2,0)</f>
        <v>236998.08</v>
      </c>
      <c r="E178" s="199">
        <f>+VLOOKUP($C178,'appoggio Flow (AUM)_Turnover'!$C:$G,3,0)</f>
        <v>1</v>
      </c>
      <c r="F178" s="82">
        <f>+VLOOKUP($C178,'appoggio Flow (AUM)_Turnover'!$C:$G,4,0)</f>
        <v>240904.55</v>
      </c>
      <c r="G178" s="82">
        <f>+VLOOKUP($C178,'appoggio Flow (AUM)_Turnover'!$C:$G,5,0)</f>
        <v>3906.47</v>
      </c>
      <c r="H178" s="1" t="s">
        <v>24</v>
      </c>
      <c r="I178" t="s">
        <v>473</v>
      </c>
      <c r="J178" t="s">
        <v>474</v>
      </c>
      <c r="K178">
        <f>+VLOOKUP($C178,'appoggio Flow (AUM)_Turnover'!$C:$M,9,0)</f>
        <v>0</v>
      </c>
      <c r="L178" t="s">
        <v>473</v>
      </c>
      <c r="M178" t="str">
        <f>+VLOOKUP($C178,'appoggio Flow (AUM)_Turnover'!$C:$M,11,0)</f>
        <v>Fondo</v>
      </c>
      <c r="N178" t="s">
        <v>23</v>
      </c>
      <c r="O178" s="5" t="str">
        <f t="shared" si="16"/>
        <v>N</v>
      </c>
      <c r="P178" t="str">
        <f>+VLOOKUP($C178,'appoggio Flow (AUM)_Turnover'!$C:$P,11,0)</f>
        <v>Fondo</v>
      </c>
      <c r="Q178" s="200" t="s">
        <v>475</v>
      </c>
      <c r="R178" s="200" t="str">
        <f t="shared" si="22"/>
        <v/>
      </c>
      <c r="T178" t="s">
        <v>475</v>
      </c>
      <c r="Y178" s="200" t="s">
        <v>475</v>
      </c>
      <c r="Z178" s="5" t="s">
        <v>475</v>
      </c>
      <c r="AA178" s="200" t="str">
        <f t="shared" si="17"/>
        <v/>
      </c>
      <c r="AB178" s="200" t="str">
        <f t="shared" si="18"/>
        <v/>
      </c>
      <c r="AE178" s="77">
        <f t="shared" si="19"/>
        <v>0</v>
      </c>
      <c r="AF178" s="77">
        <f t="shared" si="20"/>
        <v>0</v>
      </c>
      <c r="AG178" s="77">
        <f t="array" ref="AG178">IFERROR($D178*U,0)</f>
        <v>0</v>
      </c>
      <c r="AH178" s="77">
        <f t="shared" si="21"/>
        <v>0</v>
      </c>
      <c r="AI178" s="77">
        <f t="shared" si="21"/>
        <v>0</v>
      </c>
      <c r="AJ178" s="203"/>
      <c r="AK178" s="203"/>
      <c r="AL178" s="203"/>
      <c r="AM178" s="203"/>
      <c r="AN178" t="s">
        <v>475</v>
      </c>
      <c r="AO178" t="s">
        <v>475</v>
      </c>
      <c r="AP178" t="s">
        <v>475</v>
      </c>
    </row>
    <row r="179" spans="1:43" x14ac:dyDescent="0.25">
      <c r="A179" s="198">
        <v>45291</v>
      </c>
      <c r="B179" t="s">
        <v>882</v>
      </c>
      <c r="C179" t="s">
        <v>883</v>
      </c>
      <c r="D179" s="82">
        <f>+VLOOKUP($C179,'appoggio Flow (AUM)_Turnover'!$C:$G,2,0)</f>
        <v>143074.37</v>
      </c>
      <c r="E179" s="199">
        <f>+VLOOKUP($C179,'appoggio Flow (AUM)_Turnover'!$C:$G,3,0)</f>
        <v>1</v>
      </c>
      <c r="F179" s="82">
        <f>+VLOOKUP($C179,'appoggio Flow (AUM)_Turnover'!$C:$G,4,0)</f>
        <v>152159.19999999998</v>
      </c>
      <c r="G179" s="82">
        <f>+VLOOKUP($C179,'appoggio Flow (AUM)_Turnover'!$C:$G,5,0)</f>
        <v>9084.83</v>
      </c>
      <c r="H179" s="1" t="s">
        <v>24</v>
      </c>
      <c r="I179" t="s">
        <v>473</v>
      </c>
      <c r="J179" t="s">
        <v>474</v>
      </c>
      <c r="K179">
        <f>+VLOOKUP($C179,'appoggio Flow (AUM)_Turnover'!$C:$M,9,0)</f>
        <v>0</v>
      </c>
      <c r="L179" t="s">
        <v>473</v>
      </c>
      <c r="M179" t="str">
        <f>+VLOOKUP($C179,'appoggio Flow (AUM)_Turnover'!$C:$M,11,0)</f>
        <v>Fondo</v>
      </c>
      <c r="N179" t="s">
        <v>23</v>
      </c>
      <c r="O179" s="5" t="str">
        <f t="shared" si="16"/>
        <v>N</v>
      </c>
      <c r="P179" t="str">
        <f>+VLOOKUP($C179,'appoggio Flow (AUM)_Turnover'!$C:$P,11,0)</f>
        <v>Fondo</v>
      </c>
      <c r="Q179" s="200" t="s">
        <v>475</v>
      </c>
      <c r="R179" s="200" t="str">
        <f t="shared" si="22"/>
        <v/>
      </c>
      <c r="T179" t="s">
        <v>475</v>
      </c>
      <c r="Y179" s="200" t="s">
        <v>475</v>
      </c>
      <c r="Z179" s="5" t="s">
        <v>475</v>
      </c>
      <c r="AA179" s="200" t="str">
        <f t="shared" si="17"/>
        <v/>
      </c>
      <c r="AB179" s="200" t="str">
        <f t="shared" si="18"/>
        <v/>
      </c>
      <c r="AE179" s="77">
        <f t="shared" si="19"/>
        <v>0</v>
      </c>
      <c r="AF179" s="77">
        <f t="shared" si="20"/>
        <v>0</v>
      </c>
      <c r="AG179" s="77">
        <f t="array" ref="AG179">IFERROR($D179*U,0)</f>
        <v>0</v>
      </c>
      <c r="AH179" s="77">
        <f t="shared" si="21"/>
        <v>0</v>
      </c>
      <c r="AI179" s="77">
        <f t="shared" si="21"/>
        <v>0</v>
      </c>
      <c r="AJ179" s="203"/>
      <c r="AK179" s="203"/>
      <c r="AL179" s="203"/>
      <c r="AM179" s="203"/>
      <c r="AN179" t="s">
        <v>475</v>
      </c>
      <c r="AO179" t="s">
        <v>475</v>
      </c>
      <c r="AP179" t="s">
        <v>475</v>
      </c>
    </row>
    <row r="180" spans="1:43" x14ac:dyDescent="0.25">
      <c r="A180" s="198">
        <v>45291</v>
      </c>
      <c r="B180" t="s">
        <v>884</v>
      </c>
      <c r="C180" t="s">
        <v>885</v>
      </c>
      <c r="D180" s="82">
        <f>+VLOOKUP($C180,'appoggio Flow (AUM)_Turnover'!$C:$G,2,0)</f>
        <v>318241.33000000007</v>
      </c>
      <c r="E180" s="199">
        <f>+VLOOKUP($C180,'appoggio Flow (AUM)_Turnover'!$C:$G,3,0)</f>
        <v>1</v>
      </c>
      <c r="F180" s="82">
        <f>+VLOOKUP($C180,'appoggio Flow (AUM)_Turnover'!$C:$G,4,0)</f>
        <v>1576157.25</v>
      </c>
      <c r="G180" s="82">
        <f>+VLOOKUP($C180,'appoggio Flow (AUM)_Turnover'!$C:$G,5,0)</f>
        <v>1257915.92</v>
      </c>
      <c r="H180" s="1" t="s">
        <v>24</v>
      </c>
      <c r="I180" t="s">
        <v>482</v>
      </c>
      <c r="J180" t="s">
        <v>474</v>
      </c>
      <c r="K180">
        <f>+VLOOKUP($C180,'appoggio Flow (AUM)_Turnover'!$C:$M,9,0)</f>
        <v>0</v>
      </c>
      <c r="L180" t="s">
        <v>483</v>
      </c>
      <c r="M180" t="str">
        <f>+VLOOKUP($C180,'appoggio Flow (AUM)_Turnover'!$C:$M,11,0)</f>
        <v>Stock</v>
      </c>
      <c r="N180" t="s">
        <v>23</v>
      </c>
      <c r="O180" s="5" t="str">
        <f t="shared" si="16"/>
        <v>N</v>
      </c>
      <c r="P180" t="str">
        <f>+VLOOKUP($C180,'appoggio Flow (AUM)_Turnover'!$C:$P,11,0)</f>
        <v>Stock</v>
      </c>
      <c r="Q180" s="200">
        <v>8.0000000000000002E-3</v>
      </c>
      <c r="R180" s="200">
        <f t="shared" si="22"/>
        <v>8.0000000000000002E-3</v>
      </c>
      <c r="T180">
        <v>0</v>
      </c>
      <c r="V180">
        <v>1</v>
      </c>
      <c r="Y180" s="200">
        <v>0</v>
      </c>
      <c r="Z180" s="5">
        <v>0</v>
      </c>
      <c r="AA180" s="200">
        <f t="shared" si="17"/>
        <v>0</v>
      </c>
      <c r="AB180" s="200">
        <f t="shared" si="18"/>
        <v>0</v>
      </c>
      <c r="AE180" s="77">
        <f t="shared" si="19"/>
        <v>2545.9306400000005</v>
      </c>
      <c r="AF180" s="77">
        <f t="shared" si="20"/>
        <v>0</v>
      </c>
      <c r="AG180" s="77">
        <f t="array" ref="AG180">IFERROR($D180*U,0)</f>
        <v>0</v>
      </c>
      <c r="AH180" s="77">
        <f t="shared" si="21"/>
        <v>0</v>
      </c>
      <c r="AI180" s="77">
        <f t="shared" si="21"/>
        <v>0</v>
      </c>
      <c r="AJ180" s="203"/>
      <c r="AK180" s="203"/>
      <c r="AL180" s="203"/>
      <c r="AM180" s="203"/>
      <c r="AN180" t="s">
        <v>25</v>
      </c>
      <c r="AO180" t="s">
        <v>886</v>
      </c>
      <c r="AP180" t="s">
        <v>887</v>
      </c>
      <c r="AQ180" s="208" t="s">
        <v>490</v>
      </c>
    </row>
    <row r="181" spans="1:43" x14ac:dyDescent="0.25">
      <c r="A181" s="198">
        <v>45291</v>
      </c>
      <c r="B181" t="s">
        <v>888</v>
      </c>
      <c r="C181" t="s">
        <v>889</v>
      </c>
      <c r="D181" s="82">
        <f>+VLOOKUP($C181,'appoggio Flow (AUM)_Turnover'!$C:$G,2,0)</f>
        <v>40847.039999999921</v>
      </c>
      <c r="E181" s="199">
        <f>+VLOOKUP($C181,'appoggio Flow (AUM)_Turnover'!$C:$G,3,0)</f>
        <v>1</v>
      </c>
      <c r="F181" s="82">
        <f>+VLOOKUP($C181,'appoggio Flow (AUM)_Turnover'!$C:$G,4,0)</f>
        <v>837508.7</v>
      </c>
      <c r="G181" s="82">
        <f>+VLOOKUP($C181,'appoggio Flow (AUM)_Turnover'!$C:$G,5,0)</f>
        <v>796661.66</v>
      </c>
      <c r="H181" s="1" t="s">
        <v>24</v>
      </c>
      <c r="I181" t="s">
        <v>482</v>
      </c>
      <c r="J181" t="s">
        <v>474</v>
      </c>
      <c r="K181">
        <f>+VLOOKUP($C181,'appoggio Flow (AUM)_Turnover'!$C:$M,9,0)</f>
        <v>0</v>
      </c>
      <c r="L181" t="s">
        <v>483</v>
      </c>
      <c r="M181" t="str">
        <f>+VLOOKUP($C181,'appoggio Flow (AUM)_Turnover'!$C:$M,11,0)</f>
        <v>Stock</v>
      </c>
      <c r="N181" t="s">
        <v>23</v>
      </c>
      <c r="O181" s="5" t="str">
        <f t="shared" si="16"/>
        <v>N</v>
      </c>
      <c r="P181" t="str">
        <f>+VLOOKUP($C181,'appoggio Flow (AUM)_Turnover'!$C:$P,11,0)</f>
        <v>Stock</v>
      </c>
      <c r="Q181" s="200">
        <v>0</v>
      </c>
      <c r="R181" s="200">
        <f t="shared" si="22"/>
        <v>0</v>
      </c>
      <c r="T181">
        <v>0</v>
      </c>
      <c r="Y181" s="200">
        <v>0</v>
      </c>
      <c r="Z181" s="5">
        <v>0</v>
      </c>
      <c r="AA181" s="200">
        <f t="shared" si="17"/>
        <v>0</v>
      </c>
      <c r="AB181" s="200">
        <f t="shared" si="18"/>
        <v>0</v>
      </c>
      <c r="AE181" s="77">
        <f t="shared" si="19"/>
        <v>0</v>
      </c>
      <c r="AF181" s="77">
        <f t="shared" si="20"/>
        <v>0</v>
      </c>
      <c r="AG181" s="77">
        <f t="array" ref="AG181">IFERROR($D181*U,0)</f>
        <v>0</v>
      </c>
      <c r="AH181" s="77">
        <f t="shared" si="21"/>
        <v>0</v>
      </c>
      <c r="AI181" s="77">
        <f t="shared" si="21"/>
        <v>0</v>
      </c>
      <c r="AJ181" s="203"/>
      <c r="AK181" s="203"/>
      <c r="AL181" s="203"/>
      <c r="AM181" s="203"/>
      <c r="AN181" t="s">
        <v>475</v>
      </c>
      <c r="AO181" t="s">
        <v>475</v>
      </c>
      <c r="AP181" t="s">
        <v>475</v>
      </c>
    </row>
    <row r="182" spans="1:43" x14ac:dyDescent="0.25">
      <c r="A182" s="198">
        <v>45291</v>
      </c>
      <c r="B182" t="s">
        <v>890</v>
      </c>
      <c r="C182" t="s">
        <v>891</v>
      </c>
      <c r="D182" s="82">
        <f>+VLOOKUP($C182,'appoggio Flow (AUM)_Turnover'!$C:$G,2,0)</f>
        <v>206708.69999999998</v>
      </c>
      <c r="E182" s="199">
        <f>+VLOOKUP($C182,'appoggio Flow (AUM)_Turnover'!$C:$G,3,0)</f>
        <v>1</v>
      </c>
      <c r="F182" s="82">
        <f>+VLOOKUP($C182,'appoggio Flow (AUM)_Turnover'!$C:$G,4,0)</f>
        <v>384965.8</v>
      </c>
      <c r="G182" s="82">
        <f>+VLOOKUP($C182,'appoggio Flow (AUM)_Turnover'!$C:$G,5,0)</f>
        <v>178257.1</v>
      </c>
      <c r="H182" s="1" t="s">
        <v>23</v>
      </c>
      <c r="I182" t="s">
        <v>500</v>
      </c>
      <c r="J182" t="s">
        <v>790</v>
      </c>
      <c r="K182">
        <f>+VLOOKUP($C182,'appoggio Flow (AUM)_Turnover'!$C:$M,9,0)</f>
        <v>1</v>
      </c>
      <c r="L182" t="s">
        <v>500</v>
      </c>
      <c r="M182">
        <f>+VLOOKUP($C182,'appoggio Flow (AUM)_Turnover'!$C:$M,11,0)</f>
        <v>0</v>
      </c>
      <c r="N182" t="s">
        <v>24</v>
      </c>
      <c r="O182" s="5" t="str">
        <f t="shared" si="16"/>
        <v>N</v>
      </c>
      <c r="P182">
        <f>+VLOOKUP($C182,'appoggio Flow (AUM)_Turnover'!$C:$P,11,0)</f>
        <v>0</v>
      </c>
      <c r="Q182" s="200" t="s">
        <v>475</v>
      </c>
      <c r="R182" s="200" t="str">
        <f t="shared" si="22"/>
        <v/>
      </c>
      <c r="T182" t="s">
        <v>475</v>
      </c>
      <c r="Y182" s="200" t="s">
        <v>475</v>
      </c>
      <c r="Z182" s="5" t="s">
        <v>475</v>
      </c>
      <c r="AA182" s="200" t="str">
        <f t="shared" si="17"/>
        <v/>
      </c>
      <c r="AB182" s="200" t="str">
        <f t="shared" si="18"/>
        <v/>
      </c>
      <c r="AE182" s="77">
        <f t="shared" si="19"/>
        <v>0</v>
      </c>
      <c r="AF182" s="77">
        <f t="shared" si="20"/>
        <v>0</v>
      </c>
      <c r="AG182" s="77">
        <f t="array" ref="AG182">IFERROR($D182*U,0)</f>
        <v>0</v>
      </c>
      <c r="AH182" s="77">
        <f t="shared" si="21"/>
        <v>0</v>
      </c>
      <c r="AI182" s="77">
        <f t="shared" si="21"/>
        <v>0</v>
      </c>
      <c r="AJ182" s="203"/>
      <c r="AK182" s="203"/>
      <c r="AL182" s="203"/>
      <c r="AM182" s="203"/>
      <c r="AN182" t="s">
        <v>475</v>
      </c>
      <c r="AO182" t="s">
        <v>475</v>
      </c>
      <c r="AP182" t="s">
        <v>475</v>
      </c>
    </row>
    <row r="183" spans="1:43" x14ac:dyDescent="0.25">
      <c r="A183" s="198">
        <v>45291</v>
      </c>
      <c r="B183" t="s">
        <v>892</v>
      </c>
      <c r="C183" t="s">
        <v>893</v>
      </c>
      <c r="D183" s="82">
        <f>+VLOOKUP($C183,'appoggio Flow (AUM)_Turnover'!$C:$G,2,0)</f>
        <v>13123856.16</v>
      </c>
      <c r="E183" s="199">
        <f>+VLOOKUP($C183,'appoggio Flow (AUM)_Turnover'!$C:$G,3,0)</f>
        <v>0</v>
      </c>
      <c r="F183" s="82">
        <f>+VLOOKUP($C183,'appoggio Flow (AUM)_Turnover'!$C:$G,4,0)</f>
        <v>13123856.16</v>
      </c>
      <c r="G183" s="82">
        <f>+VLOOKUP($C183,'appoggio Flow (AUM)_Turnover'!$C:$G,5,0)</f>
        <v>0</v>
      </c>
      <c r="H183" s="1" t="s">
        <v>23</v>
      </c>
      <c r="I183" t="s">
        <v>500</v>
      </c>
      <c r="J183" t="s">
        <v>504</v>
      </c>
      <c r="K183">
        <f>+VLOOKUP($C183,'appoggio Flow (AUM)_Turnover'!$C:$M,9,0)</f>
        <v>1</v>
      </c>
      <c r="L183" t="s">
        <v>500</v>
      </c>
      <c r="M183">
        <f>+VLOOKUP($C183,'appoggio Flow (AUM)_Turnover'!$C:$M,11,0)</f>
        <v>0</v>
      </c>
      <c r="N183" t="s">
        <v>24</v>
      </c>
      <c r="O183" s="5" t="str">
        <f t="shared" si="16"/>
        <v>N</v>
      </c>
      <c r="P183">
        <f>+VLOOKUP($C183,'appoggio Flow (AUM)_Turnover'!$C:$P,11,0)</f>
        <v>0</v>
      </c>
      <c r="Q183" s="200" t="s">
        <v>475</v>
      </c>
      <c r="R183" s="200" t="str">
        <f t="shared" si="22"/>
        <v/>
      </c>
      <c r="T183" t="s">
        <v>475</v>
      </c>
      <c r="Y183" s="200" t="s">
        <v>475</v>
      </c>
      <c r="Z183" s="5" t="s">
        <v>475</v>
      </c>
      <c r="AA183" s="200" t="str">
        <f t="shared" si="17"/>
        <v/>
      </c>
      <c r="AB183" s="200" t="str">
        <f t="shared" si="18"/>
        <v/>
      </c>
      <c r="AE183" s="77">
        <f t="shared" si="19"/>
        <v>0</v>
      </c>
      <c r="AF183" s="77">
        <f t="shared" si="20"/>
        <v>0</v>
      </c>
      <c r="AG183" s="77">
        <f t="array" ref="AG183">IFERROR($D183*U,0)</f>
        <v>0</v>
      </c>
      <c r="AH183" s="77">
        <f t="shared" si="21"/>
        <v>0</v>
      </c>
      <c r="AI183" s="77">
        <f t="shared" si="21"/>
        <v>0</v>
      </c>
      <c r="AJ183" s="203"/>
      <c r="AK183" s="203"/>
      <c r="AL183" s="203"/>
      <c r="AM183" s="203"/>
      <c r="AN183" t="s">
        <v>475</v>
      </c>
      <c r="AO183" t="s">
        <v>475</v>
      </c>
      <c r="AP183" t="s">
        <v>475</v>
      </c>
    </row>
    <row r="184" spans="1:43" x14ac:dyDescent="0.25">
      <c r="A184" s="198">
        <v>45291</v>
      </c>
      <c r="B184" t="s">
        <v>894</v>
      </c>
      <c r="C184" t="s">
        <v>895</v>
      </c>
      <c r="D184" s="82">
        <f>+VLOOKUP($C184,'appoggio Flow (AUM)_Turnover'!$C:$G,2,0)</f>
        <v>468814.47</v>
      </c>
      <c r="E184" s="199">
        <f>+VLOOKUP($C184,'appoggio Flow (AUM)_Turnover'!$C:$G,3,0)</f>
        <v>1</v>
      </c>
      <c r="F184" s="82">
        <f>+VLOOKUP($C184,'appoggio Flow (AUM)_Turnover'!$C:$G,4,0)</f>
        <v>475713.6</v>
      </c>
      <c r="G184" s="82">
        <f>+VLOOKUP($C184,'appoggio Flow (AUM)_Turnover'!$C:$G,5,0)</f>
        <v>6899.13</v>
      </c>
      <c r="H184" s="1" t="s">
        <v>24</v>
      </c>
      <c r="I184" t="s">
        <v>473</v>
      </c>
      <c r="J184" t="s">
        <v>474</v>
      </c>
      <c r="K184">
        <f>+VLOOKUP($C184,'appoggio Flow (AUM)_Turnover'!$C:$M,9,0)</f>
        <v>0</v>
      </c>
      <c r="L184" t="s">
        <v>473</v>
      </c>
      <c r="M184" t="str">
        <f>+VLOOKUP($C184,'appoggio Flow (AUM)_Turnover'!$C:$M,11,0)</f>
        <v>Fondo</v>
      </c>
      <c r="N184" t="s">
        <v>23</v>
      </c>
      <c r="O184" s="5" t="str">
        <f t="shared" si="16"/>
        <v>N</v>
      </c>
      <c r="P184" t="str">
        <f>+VLOOKUP($C184,'appoggio Flow (AUM)_Turnover'!$C:$P,11,0)</f>
        <v>Fondo</v>
      </c>
      <c r="Q184" s="200" t="s">
        <v>475</v>
      </c>
      <c r="R184" s="200" t="str">
        <f t="shared" si="22"/>
        <v/>
      </c>
      <c r="T184" t="s">
        <v>475</v>
      </c>
      <c r="Y184" s="200" t="s">
        <v>475</v>
      </c>
      <c r="Z184" s="5" t="s">
        <v>475</v>
      </c>
      <c r="AA184" s="200" t="str">
        <f t="shared" si="17"/>
        <v/>
      </c>
      <c r="AB184" s="200" t="str">
        <f t="shared" si="18"/>
        <v/>
      </c>
      <c r="AE184" s="77">
        <f t="shared" si="19"/>
        <v>0</v>
      </c>
      <c r="AF184" s="77">
        <f t="shared" si="20"/>
        <v>0</v>
      </c>
      <c r="AG184" s="77">
        <f t="array" ref="AG184">IFERROR($D184*U,0)</f>
        <v>0</v>
      </c>
      <c r="AH184" s="77">
        <f t="shared" si="21"/>
        <v>0</v>
      </c>
      <c r="AI184" s="77">
        <f t="shared" si="21"/>
        <v>0</v>
      </c>
      <c r="AJ184" s="203"/>
      <c r="AK184" s="203"/>
      <c r="AL184" s="203"/>
      <c r="AM184" s="203"/>
      <c r="AN184" t="s">
        <v>475</v>
      </c>
      <c r="AO184" t="s">
        <v>475</v>
      </c>
      <c r="AP184" t="s">
        <v>475</v>
      </c>
    </row>
    <row r="185" spans="1:43" x14ac:dyDescent="0.25">
      <c r="A185" s="198">
        <v>45291</v>
      </c>
      <c r="B185" t="s">
        <v>896</v>
      </c>
      <c r="C185" t="s">
        <v>897</v>
      </c>
      <c r="D185" s="82">
        <f>+VLOOKUP($C185,'appoggio Flow (AUM)_Turnover'!$C:$G,2,0)</f>
        <v>245871.95999999996</v>
      </c>
      <c r="E185" s="199">
        <f>+VLOOKUP($C185,'appoggio Flow (AUM)_Turnover'!$C:$G,3,0)</f>
        <v>1</v>
      </c>
      <c r="F185" s="82">
        <f>+VLOOKUP($C185,'appoggio Flow (AUM)_Turnover'!$C:$G,4,0)</f>
        <v>1149817.95</v>
      </c>
      <c r="G185" s="82">
        <f>+VLOOKUP($C185,'appoggio Flow (AUM)_Turnover'!$C:$G,5,0)</f>
        <v>903945.99</v>
      </c>
      <c r="H185" s="1" t="s">
        <v>23</v>
      </c>
      <c r="I185" t="s">
        <v>500</v>
      </c>
      <c r="J185" t="s">
        <v>474</v>
      </c>
      <c r="K185">
        <f>+VLOOKUP($C185,'appoggio Flow (AUM)_Turnover'!$C:$M,9,0)</f>
        <v>0</v>
      </c>
      <c r="L185" t="s">
        <v>500</v>
      </c>
      <c r="M185">
        <f>+VLOOKUP($C185,'appoggio Flow (AUM)_Turnover'!$C:$M,11,0)</f>
        <v>0</v>
      </c>
      <c r="N185" t="s">
        <v>23</v>
      </c>
      <c r="O185" s="5" t="str">
        <f t="shared" si="16"/>
        <v>N</v>
      </c>
      <c r="P185">
        <f>+VLOOKUP($C185,'appoggio Flow (AUM)_Turnover'!$C:$P,11,0)</f>
        <v>0</v>
      </c>
      <c r="Q185" s="200" t="s">
        <v>475</v>
      </c>
      <c r="R185" s="200" t="str">
        <f t="shared" si="22"/>
        <v/>
      </c>
      <c r="T185" t="s">
        <v>475</v>
      </c>
      <c r="Y185" s="200" t="s">
        <v>475</v>
      </c>
      <c r="Z185" s="5" t="s">
        <v>475</v>
      </c>
      <c r="AA185" s="200" t="str">
        <f t="shared" si="17"/>
        <v/>
      </c>
      <c r="AB185" s="200" t="str">
        <f t="shared" si="18"/>
        <v/>
      </c>
      <c r="AE185" s="77">
        <f t="shared" si="19"/>
        <v>0</v>
      </c>
      <c r="AF185" s="77">
        <f t="shared" si="20"/>
        <v>0</v>
      </c>
      <c r="AG185" s="77">
        <f t="array" ref="AG185">IFERROR($D185*U,0)</f>
        <v>0</v>
      </c>
      <c r="AH185" s="77">
        <f t="shared" si="21"/>
        <v>0</v>
      </c>
      <c r="AI185" s="77">
        <f t="shared" si="21"/>
        <v>0</v>
      </c>
      <c r="AJ185" s="203"/>
      <c r="AK185" s="203"/>
      <c r="AL185" s="203"/>
      <c r="AM185" s="203"/>
      <c r="AN185" t="s">
        <v>475</v>
      </c>
      <c r="AO185" t="s">
        <v>475</v>
      </c>
      <c r="AP185" t="s">
        <v>475</v>
      </c>
    </row>
    <row r="186" spans="1:43" x14ac:dyDescent="0.25">
      <c r="A186" s="198">
        <v>45291</v>
      </c>
      <c r="B186" t="s">
        <v>898</v>
      </c>
      <c r="C186" t="s">
        <v>899</v>
      </c>
      <c r="D186" s="82">
        <f>+VLOOKUP($C186,'appoggio Flow (AUM)_Turnover'!$C:$G,2,0)</f>
        <v>1694234.8699999999</v>
      </c>
      <c r="E186" s="199">
        <f>+VLOOKUP($C186,'appoggio Flow (AUM)_Turnover'!$C:$G,3,0)</f>
        <v>1</v>
      </c>
      <c r="F186" s="82">
        <f>+VLOOKUP($C186,'appoggio Flow (AUM)_Turnover'!$C:$G,4,0)</f>
        <v>1738038.0599999998</v>
      </c>
      <c r="G186" s="82">
        <f>+VLOOKUP($C186,'appoggio Flow (AUM)_Turnover'!$C:$G,5,0)</f>
        <v>43803.19</v>
      </c>
      <c r="H186" s="1" t="s">
        <v>24</v>
      </c>
      <c r="I186" t="s">
        <v>473</v>
      </c>
      <c r="J186" t="s">
        <v>474</v>
      </c>
      <c r="K186">
        <f>+VLOOKUP($C186,'appoggio Flow (AUM)_Turnover'!$C:$M,9,0)</f>
        <v>0</v>
      </c>
      <c r="L186" t="s">
        <v>473</v>
      </c>
      <c r="M186" t="str">
        <f>+VLOOKUP($C186,'appoggio Flow (AUM)_Turnover'!$C:$M,11,0)</f>
        <v>Fondo</v>
      </c>
      <c r="N186" t="s">
        <v>23</v>
      </c>
      <c r="O186" s="5" t="str">
        <f t="shared" si="16"/>
        <v>N</v>
      </c>
      <c r="P186" t="str">
        <f>+VLOOKUP($C186,'appoggio Flow (AUM)_Turnover'!$C:$P,11,0)</f>
        <v>Fondo</v>
      </c>
      <c r="Q186" s="200" t="s">
        <v>475</v>
      </c>
      <c r="R186" s="200" t="str">
        <f t="shared" si="22"/>
        <v/>
      </c>
      <c r="T186" t="s">
        <v>475</v>
      </c>
      <c r="Y186" s="200" t="s">
        <v>475</v>
      </c>
      <c r="Z186" s="5" t="s">
        <v>475</v>
      </c>
      <c r="AA186" s="200" t="str">
        <f t="shared" si="17"/>
        <v/>
      </c>
      <c r="AB186" s="200" t="str">
        <f t="shared" si="18"/>
        <v/>
      </c>
      <c r="AE186" s="77">
        <f t="shared" si="19"/>
        <v>0</v>
      </c>
      <c r="AF186" s="77">
        <f t="shared" si="20"/>
        <v>0</v>
      </c>
      <c r="AG186" s="77">
        <f t="array" ref="AG186">IFERROR($D186*U,0)</f>
        <v>0</v>
      </c>
      <c r="AH186" s="77">
        <f t="shared" si="21"/>
        <v>0</v>
      </c>
      <c r="AI186" s="77">
        <f t="shared" si="21"/>
        <v>0</v>
      </c>
      <c r="AJ186" s="203"/>
      <c r="AK186" s="203"/>
      <c r="AL186" s="203"/>
      <c r="AM186" s="203"/>
      <c r="AN186" t="s">
        <v>475</v>
      </c>
      <c r="AO186" t="s">
        <v>475</v>
      </c>
      <c r="AP186" t="s">
        <v>475</v>
      </c>
    </row>
    <row r="187" spans="1:43" x14ac:dyDescent="0.25">
      <c r="A187" s="198">
        <v>45291</v>
      </c>
      <c r="B187" t="s">
        <v>1002</v>
      </c>
      <c r="C187" t="s">
        <v>1003</v>
      </c>
      <c r="D187" s="82">
        <f>+VLOOKUP($C187,'appoggio Flow (AUM)_Turnover'!$C:$G,2,0)</f>
        <v>1406610.7999999998</v>
      </c>
      <c r="E187" s="199">
        <f>+VLOOKUP($C187,'appoggio Flow (AUM)_Turnover'!$C:$G,3,0)</f>
        <v>1</v>
      </c>
      <c r="F187" s="82">
        <f>+VLOOKUP($C187,'appoggio Flow (AUM)_Turnover'!$C:$G,4,0)</f>
        <v>2090263.5599999998</v>
      </c>
      <c r="G187" s="82">
        <f>+VLOOKUP($C187,'appoggio Flow (AUM)_Turnover'!$C:$G,5,0)</f>
        <v>683652.76</v>
      </c>
      <c r="H187" s="1" t="s">
        <v>23</v>
      </c>
      <c r="I187" t="s">
        <v>500</v>
      </c>
      <c r="J187" t="s">
        <v>474</v>
      </c>
      <c r="K187">
        <f>+VLOOKUP($C187,'appoggio Flow (AUM)_Turnover'!$C:$M,9,0)</f>
        <v>0</v>
      </c>
      <c r="L187" t="s">
        <v>500</v>
      </c>
      <c r="M187" t="str">
        <f>+VLOOKUP($C187,'appoggio Flow (AUM)_Turnover'!$C:$M,11,0)</f>
        <v>Bond</v>
      </c>
      <c r="N187" t="s">
        <v>23</v>
      </c>
      <c r="O187" s="5" t="str">
        <f t="shared" si="16"/>
        <v>N</v>
      </c>
      <c r="P187" t="str">
        <f>+VLOOKUP($C187,'appoggio Flow (AUM)_Turnover'!$C:$P,11,0)</f>
        <v>Bond</v>
      </c>
      <c r="Q187" s="200" t="s">
        <v>475</v>
      </c>
      <c r="R187" s="204">
        <v>1.03E-2</v>
      </c>
      <c r="T187" s="208">
        <v>1.03E-2</v>
      </c>
      <c r="V187" s="208">
        <v>1</v>
      </c>
      <c r="Y187" s="200" t="s">
        <v>475</v>
      </c>
      <c r="Z187" s="205">
        <v>1.03E-2</v>
      </c>
      <c r="AA187" s="200" t="str">
        <f t="shared" si="17"/>
        <v/>
      </c>
      <c r="AB187" s="200">
        <f t="shared" si="18"/>
        <v>1.03E-2</v>
      </c>
      <c r="AE187" s="77">
        <f t="shared" si="19"/>
        <v>14488.091239999998</v>
      </c>
      <c r="AF187" s="77">
        <f t="shared" si="20"/>
        <v>14488.091239999998</v>
      </c>
      <c r="AG187" s="77">
        <f t="array" ref="AG187">IFERROR($D187*U,0)</f>
        <v>0</v>
      </c>
      <c r="AH187" s="77">
        <f t="shared" si="21"/>
        <v>0</v>
      </c>
      <c r="AI187" s="77">
        <f t="shared" si="21"/>
        <v>14488.091239999998</v>
      </c>
      <c r="AJ187" s="203"/>
      <c r="AK187" s="203"/>
      <c r="AL187" s="203"/>
      <c r="AM187" s="203"/>
      <c r="AN187" t="s">
        <v>22</v>
      </c>
      <c r="AO187" t="s">
        <v>910</v>
      </c>
      <c r="AP187" t="s">
        <v>911</v>
      </c>
      <c r="AQ187" s="208" t="s">
        <v>490</v>
      </c>
    </row>
    <row r="188" spans="1:43" x14ac:dyDescent="0.25">
      <c r="A188" s="198">
        <v>45291</v>
      </c>
      <c r="B188" t="s">
        <v>904</v>
      </c>
      <c r="C188" t="s">
        <v>905</v>
      </c>
      <c r="D188" s="82">
        <f>+VLOOKUP($C188,'appoggio Flow (AUM)_Turnover'!$C:$G,2,0)</f>
        <v>0</v>
      </c>
      <c r="E188" s="199">
        <f>+VLOOKUP($C188,'appoggio Flow (AUM)_Turnover'!$C:$G,3,0)</f>
        <v>1</v>
      </c>
      <c r="F188" s="82">
        <f>+VLOOKUP($C188,'appoggio Flow (AUM)_Turnover'!$C:$G,4,0)</f>
        <v>1</v>
      </c>
      <c r="G188" s="82">
        <f>+VLOOKUP($C188,'appoggio Flow (AUM)_Turnover'!$C:$G,5,0)</f>
        <v>1</v>
      </c>
      <c r="H188" s="1" t="s">
        <v>23</v>
      </c>
      <c r="I188" t="s">
        <v>500</v>
      </c>
      <c r="J188" t="s">
        <v>474</v>
      </c>
      <c r="K188">
        <f>+VLOOKUP($C188,'appoggio Flow (AUM)_Turnover'!$C:$M,9,0)</f>
        <v>0</v>
      </c>
      <c r="L188" t="s">
        <v>500</v>
      </c>
      <c r="M188" t="str">
        <f>+VLOOKUP($C188,'appoggio Flow (AUM)_Turnover'!$C:$M,11,0)</f>
        <v>Stock</v>
      </c>
      <c r="N188" t="s">
        <v>23</v>
      </c>
      <c r="O188" s="5" t="str">
        <f t="shared" si="16"/>
        <v>N</v>
      </c>
      <c r="P188" t="str">
        <f>+VLOOKUP($C188,'appoggio Flow (AUM)_Turnover'!$C:$P,11,0)</f>
        <v>Stock</v>
      </c>
      <c r="Q188" s="200" t="s">
        <v>475</v>
      </c>
      <c r="R188" s="200" t="str">
        <f>IFERROR(V188*Q188,"")</f>
        <v/>
      </c>
      <c r="T188" t="s">
        <v>475</v>
      </c>
      <c r="Y188" s="200" t="s">
        <v>475</v>
      </c>
      <c r="Z188" s="5" t="s">
        <v>475</v>
      </c>
      <c r="AA188" s="200" t="str">
        <f t="shared" si="17"/>
        <v/>
      </c>
      <c r="AB188" s="200" t="str">
        <f t="shared" si="18"/>
        <v/>
      </c>
      <c r="AE188" s="77">
        <f t="shared" si="19"/>
        <v>0</v>
      </c>
      <c r="AF188" s="77">
        <f t="shared" si="20"/>
        <v>0</v>
      </c>
      <c r="AG188" s="77">
        <f t="array" ref="AG188">IFERROR($D188*U,0)</f>
        <v>0</v>
      </c>
      <c r="AH188" s="77">
        <f t="shared" si="21"/>
        <v>0</v>
      </c>
      <c r="AI188" s="77">
        <f t="shared" si="21"/>
        <v>0</v>
      </c>
      <c r="AJ188" s="203"/>
      <c r="AK188" s="203"/>
      <c r="AL188" s="203"/>
      <c r="AM188" s="203"/>
      <c r="AN188" t="s">
        <v>25</v>
      </c>
      <c r="AO188">
        <v>0</v>
      </c>
      <c r="AP188" t="s">
        <v>475</v>
      </c>
    </row>
    <row r="189" spans="1:43" x14ac:dyDescent="0.25">
      <c r="A189" s="198">
        <v>45291</v>
      </c>
      <c r="B189" t="s">
        <v>906</v>
      </c>
      <c r="C189" t="s">
        <v>907</v>
      </c>
      <c r="D189" s="82">
        <f>+VLOOKUP($C189,'appoggio Flow (AUM)_Turnover'!$C:$G,2,0)</f>
        <v>2426879.6999999997</v>
      </c>
      <c r="E189" s="199">
        <f>+VLOOKUP($C189,'appoggio Flow (AUM)_Turnover'!$C:$G,3,0)</f>
        <v>1</v>
      </c>
      <c r="F189" s="82">
        <f>+VLOOKUP($C189,'appoggio Flow (AUM)_Turnover'!$C:$G,4,0)</f>
        <v>2522431.1999999997</v>
      </c>
      <c r="G189" s="82">
        <f>+VLOOKUP($C189,'appoggio Flow (AUM)_Turnover'!$C:$G,5,0)</f>
        <v>95551.5</v>
      </c>
      <c r="H189" s="1" t="s">
        <v>24</v>
      </c>
      <c r="I189" t="s">
        <v>473</v>
      </c>
      <c r="J189" t="s">
        <v>474</v>
      </c>
      <c r="K189">
        <f>+VLOOKUP($C189,'appoggio Flow (AUM)_Turnover'!$C:$M,9,0)</f>
        <v>0</v>
      </c>
      <c r="L189" t="s">
        <v>473</v>
      </c>
      <c r="M189" t="str">
        <f>+VLOOKUP($C189,'appoggio Flow (AUM)_Turnover'!$C:$M,11,0)</f>
        <v>Fondo</v>
      </c>
      <c r="N189" t="s">
        <v>23</v>
      </c>
      <c r="O189" s="5" t="str">
        <f t="shared" si="16"/>
        <v>N</v>
      </c>
      <c r="P189" t="str">
        <f>+VLOOKUP($C189,'appoggio Flow (AUM)_Turnover'!$C:$P,11,0)</f>
        <v>Fondo</v>
      </c>
      <c r="Q189" s="200" t="s">
        <v>475</v>
      </c>
      <c r="R189" s="200" t="str">
        <f>IFERROR(V189*Q189,"")</f>
        <v/>
      </c>
      <c r="T189" t="s">
        <v>475</v>
      </c>
      <c r="Y189" s="200" t="s">
        <v>475</v>
      </c>
      <c r="Z189" s="5" t="s">
        <v>475</v>
      </c>
      <c r="AA189" s="200" t="str">
        <f t="shared" si="17"/>
        <v/>
      </c>
      <c r="AB189" s="200" t="str">
        <f t="shared" si="18"/>
        <v/>
      </c>
      <c r="AE189" s="77">
        <f t="shared" si="19"/>
        <v>0</v>
      </c>
      <c r="AF189" s="77">
        <f t="shared" si="20"/>
        <v>0</v>
      </c>
      <c r="AG189" s="77">
        <f t="array" ref="AG189">IFERROR($D189*U,0)</f>
        <v>0</v>
      </c>
      <c r="AH189" s="77">
        <f t="shared" si="21"/>
        <v>0</v>
      </c>
      <c r="AI189" s="77">
        <f t="shared" si="21"/>
        <v>0</v>
      </c>
      <c r="AJ189" s="203"/>
      <c r="AK189" s="203"/>
      <c r="AL189" s="203"/>
      <c r="AM189" s="203"/>
      <c r="AN189" t="s">
        <v>475</v>
      </c>
      <c r="AO189" t="s">
        <v>475</v>
      </c>
      <c r="AP189" t="s">
        <v>475</v>
      </c>
    </row>
    <row r="190" spans="1:43" x14ac:dyDescent="0.25">
      <c r="A190" s="198">
        <v>45291</v>
      </c>
      <c r="B190" t="s">
        <v>908</v>
      </c>
      <c r="C190" t="s">
        <v>909</v>
      </c>
      <c r="D190" s="82">
        <f>+VLOOKUP($C190,'appoggio Flow (AUM)_Turnover'!$C:$G,2,0)</f>
        <v>68858.95</v>
      </c>
      <c r="E190" s="199">
        <f>+VLOOKUP($C190,'appoggio Flow (AUM)_Turnover'!$C:$G,3,0)</f>
        <v>1</v>
      </c>
      <c r="F190" s="82">
        <f>+VLOOKUP($C190,'appoggio Flow (AUM)_Turnover'!$C:$G,4,0)</f>
        <v>82963.95</v>
      </c>
      <c r="G190" s="82">
        <f>+VLOOKUP($C190,'appoggio Flow (AUM)_Turnover'!$C:$G,5,0)</f>
        <v>14105</v>
      </c>
      <c r="H190" s="1" t="s">
        <v>24</v>
      </c>
      <c r="I190" t="s">
        <v>482</v>
      </c>
      <c r="J190" t="s">
        <v>474</v>
      </c>
      <c r="K190">
        <f>+VLOOKUP($C190,'appoggio Flow (AUM)_Turnover'!$C:$M,9,0)</f>
        <v>0</v>
      </c>
      <c r="L190" t="s">
        <v>483</v>
      </c>
      <c r="M190" t="str">
        <f>+VLOOKUP($C190,'appoggio Flow (AUM)_Turnover'!$C:$M,11,0)</f>
        <v>Stock</v>
      </c>
      <c r="N190" t="s">
        <v>23</v>
      </c>
      <c r="O190" s="5" t="str">
        <f t="shared" si="16"/>
        <v>N</v>
      </c>
      <c r="P190" t="str">
        <f>+VLOOKUP($C190,'appoggio Flow (AUM)_Turnover'!$C:$P,11,0)</f>
        <v>Stock</v>
      </c>
      <c r="Q190" s="200">
        <v>6.6E-3</v>
      </c>
      <c r="R190" s="204">
        <v>1.03E-2</v>
      </c>
      <c r="T190" s="208">
        <v>1.03E-2</v>
      </c>
      <c r="V190" s="208">
        <v>1</v>
      </c>
      <c r="Y190" s="200">
        <v>0</v>
      </c>
      <c r="Z190" s="205">
        <v>1.03E-2</v>
      </c>
      <c r="AA190" s="200">
        <f t="shared" si="17"/>
        <v>0</v>
      </c>
      <c r="AB190" s="200">
        <f t="shared" si="18"/>
        <v>1.03E-2</v>
      </c>
      <c r="AE190" s="77">
        <f t="shared" si="19"/>
        <v>709.24718499999994</v>
      </c>
      <c r="AF190" s="77">
        <f t="shared" si="20"/>
        <v>709.24718499999994</v>
      </c>
      <c r="AG190" s="77">
        <f t="array" ref="AG190">IFERROR($D190*U,0)</f>
        <v>0</v>
      </c>
      <c r="AH190" s="77">
        <f t="shared" si="21"/>
        <v>0</v>
      </c>
      <c r="AI190" s="77">
        <f t="shared" si="21"/>
        <v>709.24718499999994</v>
      </c>
      <c r="AJ190" s="203"/>
      <c r="AK190" s="203"/>
      <c r="AL190" s="203"/>
      <c r="AM190" s="203"/>
      <c r="AN190" t="s">
        <v>25</v>
      </c>
      <c r="AO190" t="s">
        <v>910</v>
      </c>
      <c r="AP190" t="s">
        <v>911</v>
      </c>
      <c r="AQ190" s="208" t="s">
        <v>490</v>
      </c>
    </row>
    <row r="191" spans="1:43" x14ac:dyDescent="0.25">
      <c r="A191" s="198">
        <v>45291</v>
      </c>
      <c r="B191" t="s">
        <v>912</v>
      </c>
      <c r="C191" t="s">
        <v>913</v>
      </c>
      <c r="D191" s="82">
        <f>+VLOOKUP($C191,'appoggio Flow (AUM)_Turnover'!$C:$G,2,0)</f>
        <v>6422172.9100000001</v>
      </c>
      <c r="E191" s="199">
        <f>+VLOOKUP($C191,'appoggio Flow (AUM)_Turnover'!$C:$G,3,0)</f>
        <v>1</v>
      </c>
      <c r="F191" s="82">
        <f>+VLOOKUP($C191,'appoggio Flow (AUM)_Turnover'!$C:$G,4,0)</f>
        <v>6691127.04</v>
      </c>
      <c r="G191" s="82">
        <f>+VLOOKUP($C191,'appoggio Flow (AUM)_Turnover'!$C:$G,5,0)</f>
        <v>268954.13</v>
      </c>
      <c r="H191" s="1" t="s">
        <v>24</v>
      </c>
      <c r="I191" t="s">
        <v>473</v>
      </c>
      <c r="J191" t="s">
        <v>474</v>
      </c>
      <c r="K191">
        <f>+VLOOKUP($C191,'appoggio Flow (AUM)_Turnover'!$C:$M,9,0)</f>
        <v>0</v>
      </c>
      <c r="L191" t="s">
        <v>473</v>
      </c>
      <c r="M191" t="str">
        <f>+VLOOKUP($C191,'appoggio Flow (AUM)_Turnover'!$C:$M,11,0)</f>
        <v>Fondo</v>
      </c>
      <c r="N191" t="s">
        <v>23</v>
      </c>
      <c r="O191" s="5" t="str">
        <f t="shared" si="16"/>
        <v>N</v>
      </c>
      <c r="P191" t="str">
        <f>+VLOOKUP($C191,'appoggio Flow (AUM)_Turnover'!$C:$P,11,0)</f>
        <v>Fondo</v>
      </c>
      <c r="Q191" s="200" t="s">
        <v>475</v>
      </c>
      <c r="R191" s="200" t="str">
        <f t="shared" ref="R191:R231" si="23">IFERROR(V191*Q191,"")</f>
        <v/>
      </c>
      <c r="T191" t="s">
        <v>475</v>
      </c>
      <c r="Y191" s="200" t="s">
        <v>475</v>
      </c>
      <c r="Z191" s="5" t="s">
        <v>475</v>
      </c>
      <c r="AA191" s="200" t="str">
        <f t="shared" si="17"/>
        <v/>
      </c>
      <c r="AB191" s="200" t="str">
        <f t="shared" si="18"/>
        <v/>
      </c>
      <c r="AE191" s="77">
        <f t="shared" si="19"/>
        <v>0</v>
      </c>
      <c r="AF191" s="77">
        <f t="shared" si="20"/>
        <v>0</v>
      </c>
      <c r="AG191" s="77">
        <f t="array" ref="AG191">IFERROR($D191*U,0)</f>
        <v>0</v>
      </c>
      <c r="AH191" s="77">
        <f t="shared" si="21"/>
        <v>0</v>
      </c>
      <c r="AI191" s="77">
        <f t="shared" si="21"/>
        <v>0</v>
      </c>
      <c r="AJ191" s="203"/>
      <c r="AK191" s="203"/>
      <c r="AL191" s="203"/>
      <c r="AM191" s="203"/>
      <c r="AN191" t="s">
        <v>475</v>
      </c>
      <c r="AO191" t="s">
        <v>475</v>
      </c>
      <c r="AP191" t="s">
        <v>475</v>
      </c>
    </row>
    <row r="192" spans="1:43" x14ac:dyDescent="0.25">
      <c r="A192" s="198">
        <v>45291</v>
      </c>
      <c r="B192" t="s">
        <v>914</v>
      </c>
      <c r="C192" t="s">
        <v>915</v>
      </c>
      <c r="D192" s="82">
        <f>+VLOOKUP($C192,'appoggio Flow (AUM)_Turnover'!$C:$G,2,0)</f>
        <v>31622381.98</v>
      </c>
      <c r="E192" s="199">
        <f>+VLOOKUP($C192,'appoggio Flow (AUM)_Turnover'!$C:$G,3,0)</f>
        <v>1</v>
      </c>
      <c r="F192" s="82">
        <f>+VLOOKUP($C192,'appoggio Flow (AUM)_Turnover'!$C:$G,4,0)</f>
        <v>31636631</v>
      </c>
      <c r="G192" s="82">
        <f>+VLOOKUP($C192,'appoggio Flow (AUM)_Turnover'!$C:$G,5,0)</f>
        <v>14249.02</v>
      </c>
      <c r="H192" s="1" t="s">
        <v>24</v>
      </c>
      <c r="I192" t="s">
        <v>473</v>
      </c>
      <c r="J192" t="s">
        <v>474</v>
      </c>
      <c r="K192">
        <f>+VLOOKUP($C192,'appoggio Flow (AUM)_Turnover'!$C:$M,9,0)</f>
        <v>0</v>
      </c>
      <c r="L192" t="s">
        <v>473</v>
      </c>
      <c r="M192" t="str">
        <f>+VLOOKUP($C192,'appoggio Flow (AUM)_Turnover'!$C:$M,11,0)</f>
        <v>Fondo</v>
      </c>
      <c r="N192" t="s">
        <v>23</v>
      </c>
      <c r="O192" s="5" t="str">
        <f t="shared" si="16"/>
        <v>N</v>
      </c>
      <c r="P192" t="str">
        <f>+VLOOKUP($C192,'appoggio Flow (AUM)_Turnover'!$C:$P,11,0)</f>
        <v>Fondo</v>
      </c>
      <c r="Q192" s="200" t="s">
        <v>475</v>
      </c>
      <c r="R192" s="200" t="str">
        <f t="shared" si="23"/>
        <v/>
      </c>
      <c r="T192" t="s">
        <v>475</v>
      </c>
      <c r="Y192" s="200" t="s">
        <v>475</v>
      </c>
      <c r="Z192" s="5" t="s">
        <v>475</v>
      </c>
      <c r="AA192" s="200" t="str">
        <f t="shared" si="17"/>
        <v/>
      </c>
      <c r="AB192" s="200" t="str">
        <f t="shared" si="18"/>
        <v/>
      </c>
      <c r="AE192" s="77">
        <f t="shared" si="19"/>
        <v>0</v>
      </c>
      <c r="AF192" s="77">
        <f t="shared" si="20"/>
        <v>0</v>
      </c>
      <c r="AG192" s="77">
        <f t="array" ref="AG192">IFERROR($D192*U,0)</f>
        <v>0</v>
      </c>
      <c r="AH192" s="77">
        <f t="shared" si="21"/>
        <v>0</v>
      </c>
      <c r="AI192" s="77">
        <f t="shared" si="21"/>
        <v>0</v>
      </c>
      <c r="AJ192" s="203"/>
      <c r="AK192" s="203"/>
      <c r="AL192" s="203"/>
      <c r="AM192" s="203"/>
      <c r="AN192" t="s">
        <v>475</v>
      </c>
      <c r="AO192" t="s">
        <v>475</v>
      </c>
      <c r="AP192" t="s">
        <v>475</v>
      </c>
    </row>
    <row r="193" spans="1:42" x14ac:dyDescent="0.25">
      <c r="A193" s="198">
        <v>45291</v>
      </c>
      <c r="B193" t="s">
        <v>916</v>
      </c>
      <c r="C193" t="s">
        <v>917</v>
      </c>
      <c r="D193" s="82">
        <f>+VLOOKUP($C193,'appoggio Flow (AUM)_Turnover'!$C:$G,2,0)</f>
        <v>7214194.830000001</v>
      </c>
      <c r="E193" s="199">
        <f>+VLOOKUP($C193,'appoggio Flow (AUM)_Turnover'!$C:$G,3,0)</f>
        <v>1</v>
      </c>
      <c r="F193" s="82">
        <f>+VLOOKUP($C193,'appoggio Flow (AUM)_Turnover'!$C:$G,4,0)</f>
        <v>12245261.640000001</v>
      </c>
      <c r="G193" s="82">
        <f>+VLOOKUP($C193,'appoggio Flow (AUM)_Turnover'!$C:$G,5,0)</f>
        <v>5031066.8099999996</v>
      </c>
      <c r="H193" s="1" t="s">
        <v>24</v>
      </c>
      <c r="I193" t="s">
        <v>473</v>
      </c>
      <c r="J193" t="s">
        <v>474</v>
      </c>
      <c r="K193">
        <f>+VLOOKUP($C193,'appoggio Flow (AUM)_Turnover'!$C:$M,9,0)</f>
        <v>0</v>
      </c>
      <c r="L193" t="s">
        <v>473</v>
      </c>
      <c r="M193" t="str">
        <f>+VLOOKUP($C193,'appoggio Flow (AUM)_Turnover'!$C:$M,11,0)</f>
        <v>Fondo</v>
      </c>
      <c r="N193" t="s">
        <v>23</v>
      </c>
      <c r="O193" s="5" t="str">
        <f t="shared" si="16"/>
        <v>N</v>
      </c>
      <c r="P193" t="str">
        <f>+VLOOKUP($C193,'appoggio Flow (AUM)_Turnover'!$C:$P,11,0)</f>
        <v>Fondo</v>
      </c>
      <c r="Q193" s="200" t="s">
        <v>475</v>
      </c>
      <c r="R193" s="200" t="str">
        <f t="shared" si="23"/>
        <v/>
      </c>
      <c r="T193" t="s">
        <v>475</v>
      </c>
      <c r="Y193" s="200" t="s">
        <v>475</v>
      </c>
      <c r="Z193" s="5" t="s">
        <v>475</v>
      </c>
      <c r="AA193" s="200" t="str">
        <f t="shared" si="17"/>
        <v/>
      </c>
      <c r="AB193" s="200" t="str">
        <f t="shared" si="18"/>
        <v/>
      </c>
      <c r="AE193" s="77">
        <f t="shared" si="19"/>
        <v>0</v>
      </c>
      <c r="AF193" s="77">
        <f t="shared" si="20"/>
        <v>0</v>
      </c>
      <c r="AG193" s="77">
        <f t="array" ref="AG193">IFERROR($D193*U,0)</f>
        <v>0</v>
      </c>
      <c r="AH193" s="77">
        <f t="shared" si="21"/>
        <v>0</v>
      </c>
      <c r="AI193" s="77">
        <f t="shared" si="21"/>
        <v>0</v>
      </c>
      <c r="AJ193" s="203"/>
      <c r="AK193" s="203"/>
      <c r="AL193" s="203"/>
      <c r="AM193" s="203"/>
      <c r="AN193" t="s">
        <v>475</v>
      </c>
      <c r="AO193" t="s">
        <v>475</v>
      </c>
      <c r="AP193" t="s">
        <v>475</v>
      </c>
    </row>
    <row r="194" spans="1:42" x14ac:dyDescent="0.25">
      <c r="A194" s="198">
        <v>45291</v>
      </c>
      <c r="B194" t="s">
        <v>918</v>
      </c>
      <c r="C194" t="s">
        <v>919</v>
      </c>
      <c r="D194" s="82">
        <f>+VLOOKUP($C194,'appoggio Flow (AUM)_Turnover'!$C:$G,2,0)</f>
        <v>436453.54000000004</v>
      </c>
      <c r="E194" s="199">
        <f>+VLOOKUP($C194,'appoggio Flow (AUM)_Turnover'!$C:$G,3,0)</f>
        <v>1</v>
      </c>
      <c r="F194" s="82">
        <f>+VLOOKUP($C194,'appoggio Flow (AUM)_Turnover'!$C:$G,4,0)</f>
        <v>471100.08</v>
      </c>
      <c r="G194" s="82">
        <f>+VLOOKUP($C194,'appoggio Flow (AUM)_Turnover'!$C:$G,5,0)</f>
        <v>34646.54</v>
      </c>
      <c r="H194" s="1" t="s">
        <v>24</v>
      </c>
      <c r="I194" t="s">
        <v>482</v>
      </c>
      <c r="J194" t="s">
        <v>474</v>
      </c>
      <c r="K194">
        <f>+VLOOKUP($C194,'appoggio Flow (AUM)_Turnover'!$C:$M,9,0)</f>
        <v>0</v>
      </c>
      <c r="L194" t="s">
        <v>483</v>
      </c>
      <c r="M194" t="str">
        <f>+VLOOKUP($C194,'appoggio Flow (AUM)_Turnover'!$C:$M,11,0)</f>
        <v>Stock</v>
      </c>
      <c r="N194" t="s">
        <v>23</v>
      </c>
      <c r="O194" s="5" t="str">
        <f t="shared" ref="O194:O257" si="24">IF(OR(C194="FIS1",C194="FIS2",C194="FIS4",C194="Red"),"Y","N")</f>
        <v>N</v>
      </c>
      <c r="P194" t="str">
        <f>+VLOOKUP($C194,'appoggio Flow (AUM)_Turnover'!$C:$P,11,0)</f>
        <v>Stock</v>
      </c>
      <c r="Q194" s="200">
        <v>0</v>
      </c>
      <c r="R194" s="200">
        <f t="shared" si="23"/>
        <v>0</v>
      </c>
      <c r="T194">
        <v>0</v>
      </c>
      <c r="Y194" s="200">
        <v>0</v>
      </c>
      <c r="Z194" s="5">
        <v>0</v>
      </c>
      <c r="AA194" s="200">
        <f t="shared" ref="AA194:AA257" si="25">IFERROR(Y194*V194,"")</f>
        <v>0</v>
      </c>
      <c r="AB194" s="200">
        <f t="shared" ref="AB194:AB257" si="26">IFERROR(Z194*V194,"")</f>
        <v>0</v>
      </c>
      <c r="AE194" s="77">
        <f t="shared" ref="AE194:AE257" si="27">+IFERROR(R194*D194,0)</f>
        <v>0</v>
      </c>
      <c r="AF194" s="77">
        <f t="shared" ref="AF194:AF257" si="28">+IFERROR(D194*T194,0)</f>
        <v>0</v>
      </c>
      <c r="AG194" s="77">
        <f t="array" ref="AG194">IFERROR($D194*U,0)</f>
        <v>0</v>
      </c>
      <c r="AH194" s="77">
        <f t="shared" si="21"/>
        <v>0</v>
      </c>
      <c r="AI194" s="77">
        <f t="shared" si="21"/>
        <v>0</v>
      </c>
      <c r="AJ194" s="203"/>
      <c r="AK194" s="203"/>
      <c r="AL194" s="203"/>
      <c r="AM194" s="203"/>
      <c r="AN194" t="s">
        <v>25</v>
      </c>
      <c r="AO194">
        <v>0</v>
      </c>
      <c r="AP194" t="s">
        <v>475</v>
      </c>
    </row>
    <row r="195" spans="1:42" x14ac:dyDescent="0.25">
      <c r="A195" s="198">
        <v>45291</v>
      </c>
      <c r="B195" t="s">
        <v>920</v>
      </c>
      <c r="C195" t="s">
        <v>921</v>
      </c>
      <c r="D195" s="82">
        <f>+VLOOKUP($C195,'appoggio Flow (AUM)_Turnover'!$C:$G,2,0)</f>
        <v>1222.2199999999998</v>
      </c>
      <c r="E195" s="199">
        <f>+VLOOKUP($C195,'appoggio Flow (AUM)_Turnover'!$C:$G,3,0)</f>
        <v>1</v>
      </c>
      <c r="F195" s="82">
        <f>+VLOOKUP($C195,'appoggio Flow (AUM)_Turnover'!$C:$G,4,0)</f>
        <v>2313.6999999999998</v>
      </c>
      <c r="G195" s="82">
        <f>+VLOOKUP($C195,'appoggio Flow (AUM)_Turnover'!$C:$G,5,0)</f>
        <v>1091.48</v>
      </c>
      <c r="H195" s="1" t="s">
        <v>24</v>
      </c>
      <c r="I195" t="s">
        <v>473</v>
      </c>
      <c r="J195" t="s">
        <v>474</v>
      </c>
      <c r="K195">
        <f>+VLOOKUP($C195,'appoggio Flow (AUM)_Turnover'!$C:$M,9,0)</f>
        <v>0</v>
      </c>
      <c r="L195" t="s">
        <v>473</v>
      </c>
      <c r="M195" t="str">
        <f>+VLOOKUP($C195,'appoggio Flow (AUM)_Turnover'!$C:$M,11,0)</f>
        <v>Fondo</v>
      </c>
      <c r="N195" t="s">
        <v>23</v>
      </c>
      <c r="O195" s="5" t="str">
        <f t="shared" si="24"/>
        <v>N</v>
      </c>
      <c r="P195" t="str">
        <f>+VLOOKUP($C195,'appoggio Flow (AUM)_Turnover'!$C:$P,11,0)</f>
        <v>Fondo</v>
      </c>
      <c r="Q195" s="200" t="s">
        <v>475</v>
      </c>
      <c r="R195" s="200" t="str">
        <f t="shared" si="23"/>
        <v/>
      </c>
      <c r="T195" t="s">
        <v>475</v>
      </c>
      <c r="Y195" s="200" t="s">
        <v>475</v>
      </c>
      <c r="Z195" s="5" t="s">
        <v>475</v>
      </c>
      <c r="AA195" s="200" t="str">
        <f t="shared" si="25"/>
        <v/>
      </c>
      <c r="AB195" s="200" t="str">
        <f t="shared" si="26"/>
        <v/>
      </c>
      <c r="AE195" s="77">
        <f t="shared" si="27"/>
        <v>0</v>
      </c>
      <c r="AF195" s="77">
        <f t="shared" si="28"/>
        <v>0</v>
      </c>
      <c r="AG195" s="77">
        <f t="array" ref="AG195">IFERROR($D195*U,0)</f>
        <v>0</v>
      </c>
      <c r="AH195" s="77">
        <f t="shared" ref="AH195:AI258" si="29">IFERROR($D195*AA195,0)</f>
        <v>0</v>
      </c>
      <c r="AI195" s="77">
        <f t="shared" si="29"/>
        <v>0</v>
      </c>
      <c r="AJ195" s="203"/>
      <c r="AK195" s="203"/>
      <c r="AL195" s="203"/>
      <c r="AM195" s="203"/>
      <c r="AN195" t="s">
        <v>475</v>
      </c>
      <c r="AO195" t="s">
        <v>475</v>
      </c>
      <c r="AP195" t="s">
        <v>475</v>
      </c>
    </row>
    <row r="196" spans="1:42" x14ac:dyDescent="0.25">
      <c r="A196" s="198">
        <v>45291</v>
      </c>
      <c r="B196" t="s">
        <v>922</v>
      </c>
      <c r="C196" t="s">
        <v>923</v>
      </c>
      <c r="D196" s="82">
        <f>+VLOOKUP($C196,'appoggio Flow (AUM)_Turnover'!$C:$G,2,0)</f>
        <v>857179.49</v>
      </c>
      <c r="E196" s="199">
        <f>+VLOOKUP($C196,'appoggio Flow (AUM)_Turnover'!$C:$G,3,0)</f>
        <v>1</v>
      </c>
      <c r="F196" s="82">
        <f>+VLOOKUP($C196,'appoggio Flow (AUM)_Turnover'!$C:$G,4,0)</f>
        <v>912428.54999999993</v>
      </c>
      <c r="G196" s="82">
        <f>+VLOOKUP($C196,'appoggio Flow (AUM)_Turnover'!$C:$G,5,0)</f>
        <v>55249.06</v>
      </c>
      <c r="H196" s="1" t="s">
        <v>23</v>
      </c>
      <c r="I196" t="s">
        <v>500</v>
      </c>
      <c r="J196" t="s">
        <v>504</v>
      </c>
      <c r="K196">
        <f>+VLOOKUP($C196,'appoggio Flow (AUM)_Turnover'!$C:$M,9,0)</f>
        <v>1</v>
      </c>
      <c r="L196" t="s">
        <v>500</v>
      </c>
      <c r="M196">
        <f>+VLOOKUP($C196,'appoggio Flow (AUM)_Turnover'!$C:$M,11,0)</f>
        <v>0</v>
      </c>
      <c r="N196" t="s">
        <v>24</v>
      </c>
      <c r="O196" s="5" t="str">
        <f t="shared" si="24"/>
        <v>N</v>
      </c>
      <c r="P196">
        <f>+VLOOKUP($C196,'appoggio Flow (AUM)_Turnover'!$C:$P,11,0)</f>
        <v>0</v>
      </c>
      <c r="Q196" s="200" t="s">
        <v>475</v>
      </c>
      <c r="R196" s="200" t="str">
        <f t="shared" si="23"/>
        <v/>
      </c>
      <c r="T196" t="s">
        <v>475</v>
      </c>
      <c r="Y196" s="200" t="s">
        <v>475</v>
      </c>
      <c r="Z196" s="5" t="s">
        <v>475</v>
      </c>
      <c r="AA196" s="200" t="str">
        <f t="shared" si="25"/>
        <v/>
      </c>
      <c r="AB196" s="200" t="str">
        <f t="shared" si="26"/>
        <v/>
      </c>
      <c r="AE196" s="77">
        <f t="shared" si="27"/>
        <v>0</v>
      </c>
      <c r="AF196" s="77">
        <f t="shared" si="28"/>
        <v>0</v>
      </c>
      <c r="AG196" s="77">
        <f t="array" ref="AG196">IFERROR($D196*U,0)</f>
        <v>0</v>
      </c>
      <c r="AH196" s="77">
        <f t="shared" si="29"/>
        <v>0</v>
      </c>
      <c r="AI196" s="77">
        <f t="shared" si="29"/>
        <v>0</v>
      </c>
      <c r="AJ196" s="203"/>
      <c r="AK196" s="203"/>
      <c r="AL196" s="203"/>
      <c r="AM196" s="203"/>
      <c r="AN196" t="s">
        <v>475</v>
      </c>
      <c r="AO196" t="s">
        <v>475</v>
      </c>
      <c r="AP196" t="s">
        <v>475</v>
      </c>
    </row>
    <row r="197" spans="1:42" x14ac:dyDescent="0.25">
      <c r="A197" s="198">
        <v>45291</v>
      </c>
      <c r="B197" t="s">
        <v>924</v>
      </c>
      <c r="C197" t="s">
        <v>925</v>
      </c>
      <c r="D197" s="82">
        <f>+VLOOKUP($C197,'appoggio Flow (AUM)_Turnover'!$C:$G,2,0)</f>
        <v>1036705.9099999999</v>
      </c>
      <c r="E197" s="199">
        <f>+VLOOKUP($C197,'appoggio Flow (AUM)_Turnover'!$C:$G,3,0)</f>
        <v>1</v>
      </c>
      <c r="F197" s="82">
        <f>+VLOOKUP($C197,'appoggio Flow (AUM)_Turnover'!$C:$G,4,0)</f>
        <v>1407341.43</v>
      </c>
      <c r="G197" s="82">
        <f>+VLOOKUP($C197,'appoggio Flow (AUM)_Turnover'!$C:$G,5,0)</f>
        <v>370635.52000000002</v>
      </c>
      <c r="H197" s="1" t="s">
        <v>23</v>
      </c>
      <c r="I197" t="s">
        <v>500</v>
      </c>
      <c r="J197" t="s">
        <v>504</v>
      </c>
      <c r="K197">
        <f>+VLOOKUP($C197,'appoggio Flow (AUM)_Turnover'!$C:$M,9,0)</f>
        <v>1</v>
      </c>
      <c r="L197" t="s">
        <v>500</v>
      </c>
      <c r="M197" t="str">
        <f>+VLOOKUP($C197,'appoggio Flow (AUM)_Turnover'!$C:$M,11,0)</f>
        <v>Bond</v>
      </c>
      <c r="N197" t="s">
        <v>24</v>
      </c>
      <c r="O197" s="5" t="str">
        <f t="shared" si="24"/>
        <v>N</v>
      </c>
      <c r="P197" t="str">
        <f>+VLOOKUP($C197,'appoggio Flow (AUM)_Turnover'!$C:$P,11,0)</f>
        <v>Bond</v>
      </c>
      <c r="Q197" s="200" t="s">
        <v>475</v>
      </c>
      <c r="R197" s="200" t="str">
        <f t="shared" si="23"/>
        <v/>
      </c>
      <c r="T197" t="s">
        <v>475</v>
      </c>
      <c r="Y197" s="200" t="s">
        <v>475</v>
      </c>
      <c r="Z197" s="5" t="s">
        <v>475</v>
      </c>
      <c r="AA197" s="200" t="str">
        <f t="shared" si="25"/>
        <v/>
      </c>
      <c r="AB197" s="200" t="str">
        <f t="shared" si="26"/>
        <v/>
      </c>
      <c r="AE197" s="77">
        <f t="shared" si="27"/>
        <v>0</v>
      </c>
      <c r="AF197" s="77">
        <f t="shared" si="28"/>
        <v>0</v>
      </c>
      <c r="AG197" s="77">
        <f t="array" ref="AG197">IFERROR($D197*U,0)</f>
        <v>0</v>
      </c>
      <c r="AH197" s="77">
        <f t="shared" si="29"/>
        <v>0</v>
      </c>
      <c r="AI197" s="77">
        <f t="shared" si="29"/>
        <v>0</v>
      </c>
      <c r="AJ197" s="203"/>
      <c r="AK197" s="203"/>
      <c r="AL197" s="203"/>
      <c r="AM197" s="203"/>
      <c r="AN197" t="s">
        <v>22</v>
      </c>
      <c r="AO197" t="s">
        <v>571</v>
      </c>
      <c r="AP197" t="s">
        <v>475</v>
      </c>
    </row>
    <row r="198" spans="1:42" x14ac:dyDescent="0.25">
      <c r="A198" s="198">
        <v>45291</v>
      </c>
      <c r="B198" t="s">
        <v>926</v>
      </c>
      <c r="C198" t="s">
        <v>927</v>
      </c>
      <c r="D198" s="82">
        <f>+VLOOKUP($C198,'appoggio Flow (AUM)_Turnover'!$C:$G,2,0)</f>
        <v>1148.0899999999999</v>
      </c>
      <c r="E198" s="199">
        <f>+VLOOKUP($C198,'appoggio Flow (AUM)_Turnover'!$C:$G,3,0)</f>
        <v>1</v>
      </c>
      <c r="F198" s="82">
        <f>+VLOOKUP($C198,'appoggio Flow (AUM)_Turnover'!$C:$G,4,0)</f>
        <v>1608.52</v>
      </c>
      <c r="G198" s="82">
        <f>+VLOOKUP($C198,'appoggio Flow (AUM)_Turnover'!$C:$G,5,0)</f>
        <v>460.43</v>
      </c>
      <c r="H198" s="1" t="s">
        <v>24</v>
      </c>
      <c r="I198" t="s">
        <v>473</v>
      </c>
      <c r="J198" t="s">
        <v>474</v>
      </c>
      <c r="K198">
        <f>+VLOOKUP($C198,'appoggio Flow (AUM)_Turnover'!$C:$M,9,0)</f>
        <v>0</v>
      </c>
      <c r="L198" t="s">
        <v>473</v>
      </c>
      <c r="M198" t="str">
        <f>+VLOOKUP($C198,'appoggio Flow (AUM)_Turnover'!$C:$M,11,0)</f>
        <v>Fondo</v>
      </c>
      <c r="N198" t="s">
        <v>23</v>
      </c>
      <c r="O198" s="5" t="str">
        <f t="shared" si="24"/>
        <v>N</v>
      </c>
      <c r="P198" t="str">
        <f>+VLOOKUP($C198,'appoggio Flow (AUM)_Turnover'!$C:$P,11,0)</f>
        <v>Fondo</v>
      </c>
      <c r="Q198" s="200" t="s">
        <v>475</v>
      </c>
      <c r="R198" s="200" t="str">
        <f t="shared" si="23"/>
        <v/>
      </c>
      <c r="T198" t="s">
        <v>475</v>
      </c>
      <c r="Y198" s="200" t="s">
        <v>475</v>
      </c>
      <c r="Z198" s="5" t="s">
        <v>475</v>
      </c>
      <c r="AA198" s="200" t="str">
        <f t="shared" si="25"/>
        <v/>
      </c>
      <c r="AB198" s="200" t="str">
        <f t="shared" si="26"/>
        <v/>
      </c>
      <c r="AE198" s="77">
        <f t="shared" si="27"/>
        <v>0</v>
      </c>
      <c r="AF198" s="77">
        <f t="shared" si="28"/>
        <v>0</v>
      </c>
      <c r="AG198" s="77">
        <f t="array" ref="AG198">IFERROR($D198*U,0)</f>
        <v>0</v>
      </c>
      <c r="AH198" s="77">
        <f t="shared" si="29"/>
        <v>0</v>
      </c>
      <c r="AI198" s="77">
        <f t="shared" si="29"/>
        <v>0</v>
      </c>
      <c r="AJ198" s="203"/>
      <c r="AK198" s="203"/>
      <c r="AL198" s="203"/>
      <c r="AM198" s="203"/>
      <c r="AN198" t="s">
        <v>475</v>
      </c>
      <c r="AO198" t="s">
        <v>475</v>
      </c>
      <c r="AP198" t="s">
        <v>475</v>
      </c>
    </row>
    <row r="199" spans="1:42" x14ac:dyDescent="0.25">
      <c r="A199" s="198">
        <v>45291</v>
      </c>
      <c r="B199" t="s">
        <v>928</v>
      </c>
      <c r="C199" t="s">
        <v>929</v>
      </c>
      <c r="D199" s="82">
        <f>+VLOOKUP($C199,'appoggio Flow (AUM)_Turnover'!$C:$G,2,0)</f>
        <v>22791159.43</v>
      </c>
      <c r="E199" s="199">
        <f>+VLOOKUP($C199,'appoggio Flow (AUM)_Turnover'!$C:$G,3,0)</f>
        <v>1</v>
      </c>
      <c r="F199" s="82">
        <f>+VLOOKUP($C199,'appoggio Flow (AUM)_Turnover'!$C:$G,4,0)</f>
        <v>24441297.940000001</v>
      </c>
      <c r="G199" s="82">
        <f>+VLOOKUP($C199,'appoggio Flow (AUM)_Turnover'!$C:$G,5,0)</f>
        <v>1650138.51</v>
      </c>
      <c r="H199" s="1" t="s">
        <v>23</v>
      </c>
      <c r="I199" t="s">
        <v>500</v>
      </c>
      <c r="J199" t="s">
        <v>504</v>
      </c>
      <c r="K199">
        <f>+VLOOKUP($C199,'appoggio Flow (AUM)_Turnover'!$C:$M,9,0)</f>
        <v>1</v>
      </c>
      <c r="L199" t="s">
        <v>500</v>
      </c>
      <c r="M199" t="str">
        <f>+VLOOKUP($C199,'appoggio Flow (AUM)_Turnover'!$C:$M,11,0)</f>
        <v>Bond</v>
      </c>
      <c r="N199" t="s">
        <v>24</v>
      </c>
      <c r="O199" s="5" t="str">
        <f t="shared" si="24"/>
        <v>N</v>
      </c>
      <c r="P199" t="str">
        <f>+VLOOKUP($C199,'appoggio Flow (AUM)_Turnover'!$C:$P,11,0)</f>
        <v>Bond</v>
      </c>
      <c r="Q199" s="200" t="s">
        <v>475</v>
      </c>
      <c r="R199" s="200" t="str">
        <f t="shared" si="23"/>
        <v/>
      </c>
      <c r="T199" t="s">
        <v>475</v>
      </c>
      <c r="Y199" s="200" t="s">
        <v>475</v>
      </c>
      <c r="Z199" s="5" t="s">
        <v>475</v>
      </c>
      <c r="AA199" s="200" t="str">
        <f t="shared" si="25"/>
        <v/>
      </c>
      <c r="AB199" s="200" t="str">
        <f t="shared" si="26"/>
        <v/>
      </c>
      <c r="AE199" s="77">
        <f t="shared" si="27"/>
        <v>0</v>
      </c>
      <c r="AF199" s="77">
        <f t="shared" si="28"/>
        <v>0</v>
      </c>
      <c r="AG199" s="77">
        <f t="array" ref="AG199">IFERROR($D199*U,0)</f>
        <v>0</v>
      </c>
      <c r="AH199" s="77">
        <f t="shared" si="29"/>
        <v>0</v>
      </c>
      <c r="AI199" s="77">
        <f t="shared" si="29"/>
        <v>0</v>
      </c>
      <c r="AJ199" s="203"/>
      <c r="AK199" s="203"/>
      <c r="AL199" s="203"/>
      <c r="AM199" s="203"/>
      <c r="AN199" t="s">
        <v>22</v>
      </c>
      <c r="AO199" t="s">
        <v>672</v>
      </c>
      <c r="AP199" t="s">
        <v>475</v>
      </c>
    </row>
    <row r="200" spans="1:42" x14ac:dyDescent="0.25">
      <c r="A200" s="198">
        <v>45291</v>
      </c>
      <c r="B200" t="s">
        <v>930</v>
      </c>
      <c r="C200" t="s">
        <v>931</v>
      </c>
      <c r="D200" s="82">
        <f>+VLOOKUP($C200,'appoggio Flow (AUM)_Turnover'!$C:$G,2,0)</f>
        <v>623266.09</v>
      </c>
      <c r="E200" s="199">
        <f>+VLOOKUP($C200,'appoggio Flow (AUM)_Turnover'!$C:$G,3,0)</f>
        <v>1</v>
      </c>
      <c r="F200" s="82">
        <f>+VLOOKUP($C200,'appoggio Flow (AUM)_Turnover'!$C:$G,4,0)</f>
        <v>709505.1</v>
      </c>
      <c r="G200" s="82">
        <f>+VLOOKUP($C200,'appoggio Flow (AUM)_Turnover'!$C:$G,5,0)</f>
        <v>86239.01</v>
      </c>
      <c r="H200" s="1" t="s">
        <v>24</v>
      </c>
      <c r="I200" t="s">
        <v>482</v>
      </c>
      <c r="J200" t="s">
        <v>474</v>
      </c>
      <c r="K200">
        <f>+VLOOKUP($C200,'appoggio Flow (AUM)_Turnover'!$C:$M,9,0)</f>
        <v>0</v>
      </c>
      <c r="L200" t="s">
        <v>483</v>
      </c>
      <c r="M200" t="str">
        <f>+VLOOKUP($C200,'appoggio Flow (AUM)_Turnover'!$C:$M,11,0)</f>
        <v>Stock</v>
      </c>
      <c r="N200" t="s">
        <v>23</v>
      </c>
      <c r="O200" s="5" t="str">
        <f t="shared" si="24"/>
        <v>N</v>
      </c>
      <c r="P200" t="str">
        <f>+VLOOKUP($C200,'appoggio Flow (AUM)_Turnover'!$C:$P,11,0)</f>
        <v>Stock</v>
      </c>
      <c r="Q200" s="200">
        <v>0.185</v>
      </c>
      <c r="R200" s="200">
        <f t="shared" si="23"/>
        <v>0.185</v>
      </c>
      <c r="T200">
        <v>5.0000000000000001E-3</v>
      </c>
      <c r="V200">
        <v>1</v>
      </c>
      <c r="Y200" s="200">
        <v>5.0000000000000001E-3</v>
      </c>
      <c r="Z200" s="5">
        <v>0</v>
      </c>
      <c r="AA200" s="200">
        <f t="shared" si="25"/>
        <v>5.0000000000000001E-3</v>
      </c>
      <c r="AB200" s="200">
        <f t="shared" si="26"/>
        <v>0</v>
      </c>
      <c r="AE200" s="77">
        <f t="shared" si="27"/>
        <v>115304.22665</v>
      </c>
      <c r="AF200" s="77">
        <f t="shared" si="28"/>
        <v>3116.3304499999999</v>
      </c>
      <c r="AG200" s="77">
        <f t="array" ref="AG200">IFERROR($D200*U,0)</f>
        <v>0</v>
      </c>
      <c r="AH200" s="77">
        <f t="shared" si="29"/>
        <v>3116.3304499999999</v>
      </c>
      <c r="AI200" s="77">
        <f t="shared" si="29"/>
        <v>0</v>
      </c>
      <c r="AJ200" s="203"/>
      <c r="AK200" s="203"/>
      <c r="AL200" s="203"/>
      <c r="AM200" s="203"/>
      <c r="AN200" t="s">
        <v>25</v>
      </c>
      <c r="AO200" t="s">
        <v>932</v>
      </c>
      <c r="AP200" t="s">
        <v>475</v>
      </c>
    </row>
    <row r="201" spans="1:42" x14ac:dyDescent="0.25">
      <c r="A201" s="198">
        <v>45291</v>
      </c>
      <c r="B201" t="s">
        <v>933</v>
      </c>
      <c r="C201" t="s">
        <v>934</v>
      </c>
      <c r="D201" s="82">
        <f>+VLOOKUP($C201,'appoggio Flow (AUM)_Turnover'!$C:$G,2,0)</f>
        <v>54620.580000000075</v>
      </c>
      <c r="E201" s="199">
        <f>+VLOOKUP($C201,'appoggio Flow (AUM)_Turnover'!$C:$G,3,0)</f>
        <v>1</v>
      </c>
      <c r="F201" s="82">
        <f>+VLOOKUP($C201,'appoggio Flow (AUM)_Turnover'!$C:$G,4,0)</f>
        <v>759552.05</v>
      </c>
      <c r="G201" s="82">
        <f>+VLOOKUP($C201,'appoggio Flow (AUM)_Turnover'!$C:$G,5,0)</f>
        <v>704931.47</v>
      </c>
      <c r="H201" s="1" t="s">
        <v>23</v>
      </c>
      <c r="I201" t="s">
        <v>500</v>
      </c>
      <c r="J201" t="s">
        <v>474</v>
      </c>
      <c r="K201">
        <f>+VLOOKUP($C201,'appoggio Flow (AUM)_Turnover'!$C:$M,9,0)</f>
        <v>0</v>
      </c>
      <c r="L201" t="s">
        <v>500</v>
      </c>
      <c r="M201">
        <f>+VLOOKUP($C201,'appoggio Flow (AUM)_Turnover'!$C:$M,11,0)</f>
        <v>0</v>
      </c>
      <c r="N201" t="s">
        <v>23</v>
      </c>
      <c r="O201" s="5" t="str">
        <f t="shared" si="24"/>
        <v>N</v>
      </c>
      <c r="P201">
        <f>+VLOOKUP($C201,'appoggio Flow (AUM)_Turnover'!$C:$P,11,0)</f>
        <v>0</v>
      </c>
      <c r="Q201" s="200" t="s">
        <v>475</v>
      </c>
      <c r="R201" s="200" t="str">
        <f t="shared" si="23"/>
        <v/>
      </c>
      <c r="T201" t="s">
        <v>475</v>
      </c>
      <c r="Y201" s="200" t="s">
        <v>475</v>
      </c>
      <c r="Z201" s="5" t="s">
        <v>475</v>
      </c>
      <c r="AA201" s="200" t="str">
        <f t="shared" si="25"/>
        <v/>
      </c>
      <c r="AB201" s="200" t="str">
        <f t="shared" si="26"/>
        <v/>
      </c>
      <c r="AE201" s="77">
        <f t="shared" si="27"/>
        <v>0</v>
      </c>
      <c r="AF201" s="77">
        <f t="shared" si="28"/>
        <v>0</v>
      </c>
      <c r="AG201" s="77">
        <f t="array" ref="AG201">IFERROR($D201*U,0)</f>
        <v>0</v>
      </c>
      <c r="AH201" s="77">
        <f t="shared" si="29"/>
        <v>0</v>
      </c>
      <c r="AI201" s="77">
        <f t="shared" si="29"/>
        <v>0</v>
      </c>
      <c r="AJ201" s="203"/>
      <c r="AK201" s="203"/>
      <c r="AL201" s="203"/>
      <c r="AM201" s="203"/>
      <c r="AN201" t="s">
        <v>475</v>
      </c>
      <c r="AO201" t="s">
        <v>475</v>
      </c>
      <c r="AP201" t="s">
        <v>475</v>
      </c>
    </row>
    <row r="202" spans="1:42" x14ac:dyDescent="0.25">
      <c r="A202" s="198">
        <v>45291</v>
      </c>
      <c r="B202" t="s">
        <v>935</v>
      </c>
      <c r="C202" t="s">
        <v>936</v>
      </c>
      <c r="D202" s="82">
        <f>+VLOOKUP($C202,'appoggio Flow (AUM)_Turnover'!$C:$G,2,0)</f>
        <v>1984663.2099999997</v>
      </c>
      <c r="E202" s="199">
        <f>+VLOOKUP($C202,'appoggio Flow (AUM)_Turnover'!$C:$G,3,0)</f>
        <v>1</v>
      </c>
      <c r="F202" s="82">
        <f>+VLOOKUP($C202,'appoggio Flow (AUM)_Turnover'!$C:$G,4,0)</f>
        <v>2099567.0099999998</v>
      </c>
      <c r="G202" s="82">
        <f>+VLOOKUP($C202,'appoggio Flow (AUM)_Turnover'!$C:$G,5,0)</f>
        <v>114903.8</v>
      </c>
      <c r="H202" s="1" t="s">
        <v>24</v>
      </c>
      <c r="I202" t="s">
        <v>482</v>
      </c>
      <c r="J202" t="s">
        <v>474</v>
      </c>
      <c r="K202">
        <f>+VLOOKUP($C202,'appoggio Flow (AUM)_Turnover'!$C:$M,9,0)</f>
        <v>0</v>
      </c>
      <c r="L202" t="s">
        <v>483</v>
      </c>
      <c r="M202" t="str">
        <f>+VLOOKUP($C202,'appoggio Flow (AUM)_Turnover'!$C:$M,11,0)</f>
        <v>Stock</v>
      </c>
      <c r="N202" t="s">
        <v>23</v>
      </c>
      <c r="O202" s="5" t="str">
        <f t="shared" si="24"/>
        <v>N</v>
      </c>
      <c r="P202" t="str">
        <f>+VLOOKUP($C202,'appoggio Flow (AUM)_Turnover'!$C:$P,11,0)</f>
        <v>Stock</v>
      </c>
      <c r="Q202" s="200">
        <v>0</v>
      </c>
      <c r="R202" s="200">
        <f t="shared" si="23"/>
        <v>0</v>
      </c>
      <c r="T202">
        <v>0</v>
      </c>
      <c r="Y202" s="200">
        <v>0</v>
      </c>
      <c r="Z202" s="5">
        <v>0</v>
      </c>
      <c r="AA202" s="200">
        <f t="shared" si="25"/>
        <v>0</v>
      </c>
      <c r="AB202" s="200">
        <f t="shared" si="26"/>
        <v>0</v>
      </c>
      <c r="AE202" s="77">
        <f t="shared" si="27"/>
        <v>0</v>
      </c>
      <c r="AF202" s="77">
        <f t="shared" si="28"/>
        <v>0</v>
      </c>
      <c r="AG202" s="77">
        <f t="array" ref="AG202">IFERROR($D202*U,0)</f>
        <v>0</v>
      </c>
      <c r="AH202" s="77">
        <f t="shared" si="29"/>
        <v>0</v>
      </c>
      <c r="AI202" s="77">
        <f t="shared" si="29"/>
        <v>0</v>
      </c>
      <c r="AJ202" s="203"/>
      <c r="AK202" s="203"/>
      <c r="AL202" s="203"/>
      <c r="AM202" s="203"/>
      <c r="AN202" t="s">
        <v>25</v>
      </c>
      <c r="AO202" t="s">
        <v>937</v>
      </c>
      <c r="AP202" t="s">
        <v>475</v>
      </c>
    </row>
    <row r="203" spans="1:42" x14ac:dyDescent="0.25">
      <c r="A203" s="198">
        <v>45291</v>
      </c>
      <c r="B203" t="s">
        <v>938</v>
      </c>
      <c r="C203" t="s">
        <v>939</v>
      </c>
      <c r="D203" s="82">
        <f>+VLOOKUP($C203,'appoggio Flow (AUM)_Turnover'!$C:$G,2,0)</f>
        <v>36280466.880000003</v>
      </c>
      <c r="E203" s="199">
        <f>+VLOOKUP($C203,'appoggio Flow (AUM)_Turnover'!$C:$G,3,0)</f>
        <v>0</v>
      </c>
      <c r="F203" s="82">
        <f>+VLOOKUP($C203,'appoggio Flow (AUM)_Turnover'!$C:$G,4,0)</f>
        <v>36280466.880000003</v>
      </c>
      <c r="G203" s="82">
        <f>+VLOOKUP($C203,'appoggio Flow (AUM)_Turnover'!$C:$G,5,0)</f>
        <v>0</v>
      </c>
      <c r="H203" s="1" t="s">
        <v>23</v>
      </c>
      <c r="I203" t="s">
        <v>500</v>
      </c>
      <c r="J203" t="s">
        <v>504</v>
      </c>
      <c r="K203">
        <f>+VLOOKUP($C203,'appoggio Flow (AUM)_Turnover'!$C:$M,9,0)</f>
        <v>1</v>
      </c>
      <c r="L203" t="s">
        <v>500</v>
      </c>
      <c r="M203">
        <f>+VLOOKUP($C203,'appoggio Flow (AUM)_Turnover'!$C:$M,11,0)</f>
        <v>0</v>
      </c>
      <c r="N203" t="s">
        <v>24</v>
      </c>
      <c r="O203" s="5" t="str">
        <f t="shared" si="24"/>
        <v>N</v>
      </c>
      <c r="P203">
        <f>+VLOOKUP($C203,'appoggio Flow (AUM)_Turnover'!$C:$P,11,0)</f>
        <v>0</v>
      </c>
      <c r="Q203" s="200" t="s">
        <v>475</v>
      </c>
      <c r="R203" s="200" t="str">
        <f t="shared" si="23"/>
        <v/>
      </c>
      <c r="T203" t="s">
        <v>475</v>
      </c>
      <c r="Y203" s="200" t="s">
        <v>475</v>
      </c>
      <c r="Z203" s="5" t="s">
        <v>475</v>
      </c>
      <c r="AA203" s="200" t="str">
        <f t="shared" si="25"/>
        <v/>
      </c>
      <c r="AB203" s="200" t="str">
        <f t="shared" si="26"/>
        <v/>
      </c>
      <c r="AE203" s="77">
        <f t="shared" si="27"/>
        <v>0</v>
      </c>
      <c r="AF203" s="77">
        <f t="shared" si="28"/>
        <v>0</v>
      </c>
      <c r="AG203" s="77">
        <f t="array" ref="AG203">IFERROR($D203*U,0)</f>
        <v>0</v>
      </c>
      <c r="AH203" s="77">
        <f t="shared" si="29"/>
        <v>0</v>
      </c>
      <c r="AI203" s="77">
        <f t="shared" si="29"/>
        <v>0</v>
      </c>
      <c r="AJ203" s="203"/>
      <c r="AK203" s="203"/>
      <c r="AL203" s="203"/>
      <c r="AM203" s="203"/>
      <c r="AN203" t="s">
        <v>475</v>
      </c>
      <c r="AO203" t="s">
        <v>475</v>
      </c>
      <c r="AP203" t="s">
        <v>475</v>
      </c>
    </row>
    <row r="204" spans="1:42" x14ac:dyDescent="0.25">
      <c r="A204" s="198">
        <v>45291</v>
      </c>
      <c r="B204" t="s">
        <v>940</v>
      </c>
      <c r="C204" t="s">
        <v>941</v>
      </c>
      <c r="D204" s="82">
        <f>+VLOOKUP($C204,'appoggio Flow (AUM)_Turnover'!$C:$G,2,0)</f>
        <v>14126131.199999999</v>
      </c>
      <c r="E204" s="199">
        <f>+VLOOKUP($C204,'appoggio Flow (AUM)_Turnover'!$C:$G,3,0)</f>
        <v>1</v>
      </c>
      <c r="F204" s="82">
        <f>+VLOOKUP($C204,'appoggio Flow (AUM)_Turnover'!$C:$G,4,0)</f>
        <v>15988262.399999999</v>
      </c>
      <c r="G204" s="82">
        <f>+VLOOKUP($C204,'appoggio Flow (AUM)_Turnover'!$C:$G,5,0)</f>
        <v>1862131.2</v>
      </c>
      <c r="H204" s="1" t="s">
        <v>24</v>
      </c>
      <c r="I204" t="s">
        <v>473</v>
      </c>
      <c r="J204" t="s">
        <v>474</v>
      </c>
      <c r="K204">
        <f>+VLOOKUP($C204,'appoggio Flow (AUM)_Turnover'!$C:$M,9,0)</f>
        <v>0</v>
      </c>
      <c r="L204" t="s">
        <v>473</v>
      </c>
      <c r="M204" t="str">
        <f>+VLOOKUP($C204,'appoggio Flow (AUM)_Turnover'!$C:$M,11,0)</f>
        <v>Fondo</v>
      </c>
      <c r="N204" t="s">
        <v>23</v>
      </c>
      <c r="O204" s="5" t="str">
        <f t="shared" si="24"/>
        <v>N</v>
      </c>
      <c r="P204" t="str">
        <f>+VLOOKUP($C204,'appoggio Flow (AUM)_Turnover'!$C:$P,11,0)</f>
        <v>Fondo</v>
      </c>
      <c r="Q204" s="200" t="s">
        <v>475</v>
      </c>
      <c r="R204" s="200" t="str">
        <f t="shared" si="23"/>
        <v/>
      </c>
      <c r="T204" t="s">
        <v>475</v>
      </c>
      <c r="Y204" s="200" t="s">
        <v>475</v>
      </c>
      <c r="Z204" s="5" t="s">
        <v>475</v>
      </c>
      <c r="AA204" s="200" t="str">
        <f t="shared" si="25"/>
        <v/>
      </c>
      <c r="AB204" s="200" t="str">
        <f t="shared" si="26"/>
        <v/>
      </c>
      <c r="AE204" s="77">
        <f t="shared" si="27"/>
        <v>0</v>
      </c>
      <c r="AF204" s="77">
        <f t="shared" si="28"/>
        <v>0</v>
      </c>
      <c r="AG204" s="77">
        <f t="array" ref="AG204">IFERROR($D204*U,0)</f>
        <v>0</v>
      </c>
      <c r="AH204" s="77">
        <f t="shared" si="29"/>
        <v>0</v>
      </c>
      <c r="AI204" s="77">
        <f t="shared" si="29"/>
        <v>0</v>
      </c>
      <c r="AJ204" s="203"/>
      <c r="AK204" s="203"/>
      <c r="AL204" s="203"/>
      <c r="AM204" s="203"/>
      <c r="AN204" t="s">
        <v>475</v>
      </c>
      <c r="AO204" t="s">
        <v>475</v>
      </c>
      <c r="AP204" t="s">
        <v>475</v>
      </c>
    </row>
    <row r="205" spans="1:42" x14ac:dyDescent="0.25">
      <c r="A205" s="198">
        <v>45291</v>
      </c>
      <c r="B205" t="s">
        <v>942</v>
      </c>
      <c r="C205" t="s">
        <v>943</v>
      </c>
      <c r="D205" s="82">
        <f>+VLOOKUP($C205,'appoggio Flow (AUM)_Turnover'!$C:$G,2,0)</f>
        <v>0</v>
      </c>
      <c r="E205" s="199">
        <f>+VLOOKUP($C205,'appoggio Flow (AUM)_Turnover'!$C:$G,3,0)</f>
        <v>1</v>
      </c>
      <c r="F205" s="82">
        <f>+VLOOKUP($C205,'appoggio Flow (AUM)_Turnover'!$C:$G,4,0)</f>
        <v>187511.42</v>
      </c>
      <c r="G205" s="82">
        <f>+VLOOKUP($C205,'appoggio Flow (AUM)_Turnover'!$C:$G,5,0)</f>
        <v>1051880.1599999999</v>
      </c>
      <c r="H205" s="1" t="s">
        <v>24</v>
      </c>
      <c r="I205" t="s">
        <v>473</v>
      </c>
      <c r="J205" t="s">
        <v>474</v>
      </c>
      <c r="K205">
        <f>+VLOOKUP($C205,'appoggio Flow (AUM)_Turnover'!$C:$M,9,0)</f>
        <v>0</v>
      </c>
      <c r="L205" t="s">
        <v>473</v>
      </c>
      <c r="M205" t="str">
        <f>+VLOOKUP($C205,'appoggio Flow (AUM)_Turnover'!$C:$M,11,0)</f>
        <v>Fondo</v>
      </c>
      <c r="N205" t="s">
        <v>23</v>
      </c>
      <c r="O205" s="5" t="str">
        <f t="shared" si="24"/>
        <v>N</v>
      </c>
      <c r="P205" t="str">
        <f>+VLOOKUP($C205,'appoggio Flow (AUM)_Turnover'!$C:$P,11,0)</f>
        <v>Fondo</v>
      </c>
      <c r="Q205" s="200" t="s">
        <v>475</v>
      </c>
      <c r="R205" s="200" t="str">
        <f t="shared" si="23"/>
        <v/>
      </c>
      <c r="T205" t="s">
        <v>475</v>
      </c>
      <c r="Y205" s="200" t="s">
        <v>475</v>
      </c>
      <c r="Z205" s="5" t="s">
        <v>475</v>
      </c>
      <c r="AA205" s="200" t="str">
        <f t="shared" si="25"/>
        <v/>
      </c>
      <c r="AB205" s="200" t="str">
        <f t="shared" si="26"/>
        <v/>
      </c>
      <c r="AE205" s="77">
        <f t="shared" si="27"/>
        <v>0</v>
      </c>
      <c r="AF205" s="77">
        <f t="shared" si="28"/>
        <v>0</v>
      </c>
      <c r="AG205" s="77">
        <f t="array" ref="AG205">IFERROR($D205*U,0)</f>
        <v>0</v>
      </c>
      <c r="AH205" s="77">
        <f t="shared" si="29"/>
        <v>0</v>
      </c>
      <c r="AI205" s="77">
        <f t="shared" si="29"/>
        <v>0</v>
      </c>
      <c r="AJ205" s="203"/>
      <c r="AK205" s="203"/>
      <c r="AL205" s="203"/>
      <c r="AM205" s="203"/>
      <c r="AN205" t="s">
        <v>475</v>
      </c>
      <c r="AO205" t="s">
        <v>475</v>
      </c>
      <c r="AP205" t="s">
        <v>475</v>
      </c>
    </row>
    <row r="206" spans="1:42" x14ac:dyDescent="0.25">
      <c r="A206" s="198">
        <v>45291</v>
      </c>
      <c r="B206" t="s">
        <v>944</v>
      </c>
      <c r="C206" t="s">
        <v>945</v>
      </c>
      <c r="D206" s="82">
        <f>+VLOOKUP($C206,'appoggio Flow (AUM)_Turnover'!$C:$G,2,0)</f>
        <v>432488.32999999996</v>
      </c>
      <c r="E206" s="199">
        <f>+VLOOKUP($C206,'appoggio Flow (AUM)_Turnover'!$C:$G,3,0)</f>
        <v>1</v>
      </c>
      <c r="F206" s="82">
        <f>+VLOOKUP($C206,'appoggio Flow (AUM)_Turnover'!$C:$G,4,0)</f>
        <v>666434.18999999994</v>
      </c>
      <c r="G206" s="82">
        <f>+VLOOKUP($C206,'appoggio Flow (AUM)_Turnover'!$C:$G,5,0)</f>
        <v>233945.86</v>
      </c>
      <c r="H206" s="1" t="s">
        <v>24</v>
      </c>
      <c r="I206" t="s">
        <v>482</v>
      </c>
      <c r="J206" t="s">
        <v>474</v>
      </c>
      <c r="K206">
        <f>+VLOOKUP($C206,'appoggio Flow (AUM)_Turnover'!$C:$M,9,0)</f>
        <v>0</v>
      </c>
      <c r="L206" t="s">
        <v>483</v>
      </c>
      <c r="M206" t="str">
        <f>+VLOOKUP($C206,'appoggio Flow (AUM)_Turnover'!$C:$M,11,0)</f>
        <v>Stock</v>
      </c>
      <c r="N206" t="s">
        <v>23</v>
      </c>
      <c r="O206" s="5" t="str">
        <f t="shared" si="24"/>
        <v>N</v>
      </c>
      <c r="P206" t="str">
        <f>+VLOOKUP($C206,'appoggio Flow (AUM)_Turnover'!$C:$P,11,0)</f>
        <v>Stock</v>
      </c>
      <c r="Q206" s="200">
        <v>0</v>
      </c>
      <c r="R206" s="200">
        <f t="shared" si="23"/>
        <v>0</v>
      </c>
      <c r="T206">
        <v>0</v>
      </c>
      <c r="Y206" s="200">
        <v>0</v>
      </c>
      <c r="Z206" s="5">
        <v>0</v>
      </c>
      <c r="AA206" s="200">
        <f t="shared" si="25"/>
        <v>0</v>
      </c>
      <c r="AB206" s="200">
        <f t="shared" si="26"/>
        <v>0</v>
      </c>
      <c r="AE206" s="77">
        <f t="shared" si="27"/>
        <v>0</v>
      </c>
      <c r="AF206" s="77">
        <f t="shared" si="28"/>
        <v>0</v>
      </c>
      <c r="AG206" s="77">
        <f t="array" ref="AG206">IFERROR($D206*U,0)</f>
        <v>0</v>
      </c>
      <c r="AH206" s="77">
        <f t="shared" si="29"/>
        <v>0</v>
      </c>
      <c r="AI206" s="77">
        <f t="shared" si="29"/>
        <v>0</v>
      </c>
      <c r="AJ206" s="203"/>
      <c r="AK206" s="203"/>
      <c r="AL206" s="203"/>
      <c r="AM206" s="203"/>
      <c r="AN206" t="s">
        <v>25</v>
      </c>
      <c r="AO206" t="s">
        <v>946</v>
      </c>
      <c r="AP206" t="s">
        <v>475</v>
      </c>
    </row>
    <row r="207" spans="1:42" x14ac:dyDescent="0.25">
      <c r="A207" s="198">
        <v>45291</v>
      </c>
      <c r="B207" t="s">
        <v>947</v>
      </c>
      <c r="C207" t="s">
        <v>948</v>
      </c>
      <c r="D207" s="82">
        <f>+VLOOKUP($C207,'appoggio Flow (AUM)_Turnover'!$C:$G,2,0)</f>
        <v>7398113.8199999994</v>
      </c>
      <c r="E207" s="199">
        <f>+VLOOKUP($C207,'appoggio Flow (AUM)_Turnover'!$C:$G,3,0)</f>
        <v>0</v>
      </c>
      <c r="F207" s="82">
        <f>+VLOOKUP($C207,'appoggio Flow (AUM)_Turnover'!$C:$G,4,0)</f>
        <v>7398113.8199999994</v>
      </c>
      <c r="G207" s="82">
        <f>+VLOOKUP($C207,'appoggio Flow (AUM)_Turnover'!$C:$G,5,0)</f>
        <v>0</v>
      </c>
      <c r="H207" s="1" t="s">
        <v>23</v>
      </c>
      <c r="I207" t="s">
        <v>500</v>
      </c>
      <c r="J207" t="s">
        <v>504</v>
      </c>
      <c r="K207">
        <f>+VLOOKUP($C207,'appoggio Flow (AUM)_Turnover'!$C:$M,9,0)</f>
        <v>1</v>
      </c>
      <c r="L207" t="s">
        <v>500</v>
      </c>
      <c r="M207">
        <f>+VLOOKUP($C207,'appoggio Flow (AUM)_Turnover'!$C:$M,11,0)</f>
        <v>0</v>
      </c>
      <c r="N207" t="s">
        <v>24</v>
      </c>
      <c r="O207" s="5" t="str">
        <f t="shared" si="24"/>
        <v>N</v>
      </c>
      <c r="P207">
        <f>+VLOOKUP($C207,'appoggio Flow (AUM)_Turnover'!$C:$P,11,0)</f>
        <v>0</v>
      </c>
      <c r="Q207" s="200" t="s">
        <v>475</v>
      </c>
      <c r="R207" s="200" t="str">
        <f t="shared" si="23"/>
        <v/>
      </c>
      <c r="T207" t="s">
        <v>475</v>
      </c>
      <c r="Y207" s="200" t="s">
        <v>475</v>
      </c>
      <c r="Z207" s="5" t="s">
        <v>475</v>
      </c>
      <c r="AA207" s="200" t="str">
        <f t="shared" si="25"/>
        <v/>
      </c>
      <c r="AB207" s="200" t="str">
        <f t="shared" si="26"/>
        <v/>
      </c>
      <c r="AE207" s="77">
        <f t="shared" si="27"/>
        <v>0</v>
      </c>
      <c r="AF207" s="77">
        <f t="shared" si="28"/>
        <v>0</v>
      </c>
      <c r="AG207" s="77">
        <f t="array" ref="AG207">IFERROR($D207*U,0)</f>
        <v>0</v>
      </c>
      <c r="AH207" s="77">
        <f t="shared" si="29"/>
        <v>0</v>
      </c>
      <c r="AI207" s="77">
        <f t="shared" si="29"/>
        <v>0</v>
      </c>
      <c r="AJ207" s="203"/>
      <c r="AK207" s="203"/>
      <c r="AL207" s="203"/>
      <c r="AM207" s="203"/>
      <c r="AN207" t="s">
        <v>475</v>
      </c>
      <c r="AO207" t="s">
        <v>475</v>
      </c>
      <c r="AP207" t="s">
        <v>475</v>
      </c>
    </row>
    <row r="208" spans="1:42" x14ac:dyDescent="0.25">
      <c r="A208" s="198">
        <v>45291</v>
      </c>
      <c r="B208" t="s">
        <v>949</v>
      </c>
      <c r="C208" t="s">
        <v>950</v>
      </c>
      <c r="D208" s="82">
        <f>+VLOOKUP($C208,'appoggio Flow (AUM)_Turnover'!$C:$G,2,0)</f>
        <v>2115795.92</v>
      </c>
      <c r="E208" s="199">
        <f>+VLOOKUP($C208,'appoggio Flow (AUM)_Turnover'!$C:$G,3,0)</f>
        <v>1</v>
      </c>
      <c r="F208" s="82">
        <f>+VLOOKUP($C208,'appoggio Flow (AUM)_Turnover'!$C:$G,4,0)</f>
        <v>2125063.92</v>
      </c>
      <c r="G208" s="82">
        <f>+VLOOKUP($C208,'appoggio Flow (AUM)_Turnover'!$C:$G,5,0)</f>
        <v>9268</v>
      </c>
      <c r="H208" s="1" t="s">
        <v>24</v>
      </c>
      <c r="I208" t="s">
        <v>482</v>
      </c>
      <c r="J208" t="s">
        <v>474</v>
      </c>
      <c r="K208">
        <f>+VLOOKUP($C208,'appoggio Flow (AUM)_Turnover'!$C:$M,9,0)</f>
        <v>0</v>
      </c>
      <c r="L208" t="s">
        <v>483</v>
      </c>
      <c r="M208" t="str">
        <f>+VLOOKUP($C208,'appoggio Flow (AUM)_Turnover'!$C:$M,11,0)</f>
        <v>Stock</v>
      </c>
      <c r="N208" t="s">
        <v>23</v>
      </c>
      <c r="O208" s="5" t="str">
        <f t="shared" si="24"/>
        <v>N</v>
      </c>
      <c r="P208" t="str">
        <f>+VLOOKUP($C208,'appoggio Flow (AUM)_Turnover'!$C:$P,11,0)</f>
        <v>Stock</v>
      </c>
      <c r="Q208" s="200">
        <v>8.900000000000001E-2</v>
      </c>
      <c r="R208" s="200">
        <f t="shared" si="23"/>
        <v>8.900000000000001E-2</v>
      </c>
      <c r="T208">
        <v>2.7999999999999997E-2</v>
      </c>
      <c r="V208">
        <v>1</v>
      </c>
      <c r="Y208" s="200">
        <v>0</v>
      </c>
      <c r="Z208" s="5">
        <v>0</v>
      </c>
      <c r="AA208" s="200">
        <f t="shared" si="25"/>
        <v>0</v>
      </c>
      <c r="AB208" s="200">
        <f t="shared" si="26"/>
        <v>0</v>
      </c>
      <c r="AE208" s="77">
        <f t="shared" si="27"/>
        <v>188305.83688000002</v>
      </c>
      <c r="AF208" s="77">
        <f t="shared" si="28"/>
        <v>59242.285759999992</v>
      </c>
      <c r="AG208" s="77">
        <f t="array" ref="AG208">IFERROR($D208*U,0)</f>
        <v>0</v>
      </c>
      <c r="AH208" s="77">
        <f t="shared" si="29"/>
        <v>0</v>
      </c>
      <c r="AI208" s="77">
        <f t="shared" si="29"/>
        <v>0</v>
      </c>
      <c r="AJ208" s="203"/>
      <c r="AK208" s="203"/>
      <c r="AL208" s="203"/>
      <c r="AM208" s="203"/>
      <c r="AN208" t="s">
        <v>25</v>
      </c>
      <c r="AO208" t="s">
        <v>951</v>
      </c>
      <c r="AP208" t="s">
        <v>475</v>
      </c>
    </row>
    <row r="209" spans="1:42" x14ac:dyDescent="0.25">
      <c r="A209" s="198">
        <v>45291</v>
      </c>
      <c r="B209" t="s">
        <v>952</v>
      </c>
      <c r="C209" t="s">
        <v>953</v>
      </c>
      <c r="D209" s="82">
        <f>+VLOOKUP($C209,'appoggio Flow (AUM)_Turnover'!$C:$G,2,0)</f>
        <v>3063667.1199999996</v>
      </c>
      <c r="E209" s="199">
        <f>+VLOOKUP($C209,'appoggio Flow (AUM)_Turnover'!$C:$G,3,0)</f>
        <v>1</v>
      </c>
      <c r="F209" s="82">
        <f>+VLOOKUP($C209,'appoggio Flow (AUM)_Turnover'!$C:$G,4,0)</f>
        <v>3074479.9499999997</v>
      </c>
      <c r="G209" s="82">
        <f>+VLOOKUP($C209,'appoggio Flow (AUM)_Turnover'!$C:$G,5,0)</f>
        <v>10812.83</v>
      </c>
      <c r="H209" s="1" t="s">
        <v>24</v>
      </c>
      <c r="I209" t="s">
        <v>482</v>
      </c>
      <c r="J209" t="s">
        <v>474</v>
      </c>
      <c r="K209">
        <f>+VLOOKUP($C209,'appoggio Flow (AUM)_Turnover'!$C:$M,9,0)</f>
        <v>0</v>
      </c>
      <c r="L209" t="s">
        <v>483</v>
      </c>
      <c r="M209" t="str">
        <f>+VLOOKUP($C209,'appoggio Flow (AUM)_Turnover'!$C:$M,11,0)</f>
        <v>Stock</v>
      </c>
      <c r="N209" t="s">
        <v>23</v>
      </c>
      <c r="O209" s="5" t="str">
        <f t="shared" si="24"/>
        <v>N</v>
      </c>
      <c r="P209" t="str">
        <f>+VLOOKUP($C209,'appoggio Flow (AUM)_Turnover'!$C:$P,11,0)</f>
        <v>Stock</v>
      </c>
      <c r="Q209" s="200">
        <v>0</v>
      </c>
      <c r="R209" s="200">
        <f t="shared" si="23"/>
        <v>0</v>
      </c>
      <c r="T209">
        <v>0</v>
      </c>
      <c r="Y209" s="200">
        <v>0</v>
      </c>
      <c r="Z209" s="5">
        <v>0</v>
      </c>
      <c r="AA209" s="200">
        <f t="shared" si="25"/>
        <v>0</v>
      </c>
      <c r="AB209" s="200">
        <f t="shared" si="26"/>
        <v>0</v>
      </c>
      <c r="AE209" s="77">
        <f t="shared" si="27"/>
        <v>0</v>
      </c>
      <c r="AF209" s="77">
        <f t="shared" si="28"/>
        <v>0</v>
      </c>
      <c r="AG209" s="77">
        <f t="array" ref="AG209">IFERROR($D209*U,0)</f>
        <v>0</v>
      </c>
      <c r="AH209" s="77">
        <f t="shared" si="29"/>
        <v>0</v>
      </c>
      <c r="AI209" s="77">
        <f t="shared" si="29"/>
        <v>0</v>
      </c>
      <c r="AJ209" s="203"/>
      <c r="AK209" s="203"/>
      <c r="AL209" s="203"/>
      <c r="AM209" s="203"/>
      <c r="AN209" t="s">
        <v>25</v>
      </c>
      <c r="AO209" t="s">
        <v>954</v>
      </c>
      <c r="AP209" t="s">
        <v>475</v>
      </c>
    </row>
    <row r="210" spans="1:42" x14ac:dyDescent="0.25">
      <c r="A210" s="198">
        <v>45291</v>
      </c>
      <c r="B210" t="s">
        <v>955</v>
      </c>
      <c r="C210" t="s">
        <v>956</v>
      </c>
      <c r="D210" s="82">
        <f>+VLOOKUP($C210,'appoggio Flow (AUM)_Turnover'!$C:$G,2,0)</f>
        <v>1849.7799999999997</v>
      </c>
      <c r="E210" s="199">
        <f>+VLOOKUP($C210,'appoggio Flow (AUM)_Turnover'!$C:$G,3,0)</f>
        <v>1</v>
      </c>
      <c r="F210" s="82">
        <f>+VLOOKUP($C210,'appoggio Flow (AUM)_Turnover'!$C:$G,4,0)</f>
        <v>2624.74</v>
      </c>
      <c r="G210" s="82">
        <f>+VLOOKUP($C210,'appoggio Flow (AUM)_Turnover'!$C:$G,5,0)</f>
        <v>774.96</v>
      </c>
      <c r="H210" s="1" t="s">
        <v>24</v>
      </c>
      <c r="I210" t="s">
        <v>473</v>
      </c>
      <c r="J210" t="s">
        <v>474</v>
      </c>
      <c r="K210">
        <f>+VLOOKUP($C210,'appoggio Flow (AUM)_Turnover'!$C:$M,9,0)</f>
        <v>0</v>
      </c>
      <c r="L210" t="s">
        <v>473</v>
      </c>
      <c r="M210" t="str">
        <f>+VLOOKUP($C210,'appoggio Flow (AUM)_Turnover'!$C:$M,11,0)</f>
        <v>Fondo</v>
      </c>
      <c r="N210" t="s">
        <v>23</v>
      </c>
      <c r="O210" s="5" t="str">
        <f t="shared" si="24"/>
        <v>N</v>
      </c>
      <c r="P210" t="str">
        <f>+VLOOKUP($C210,'appoggio Flow (AUM)_Turnover'!$C:$P,11,0)</f>
        <v>Fondo</v>
      </c>
      <c r="Q210" s="200" t="s">
        <v>475</v>
      </c>
      <c r="R210" s="200" t="str">
        <f t="shared" si="23"/>
        <v/>
      </c>
      <c r="T210" t="s">
        <v>475</v>
      </c>
      <c r="Y210" s="200" t="s">
        <v>475</v>
      </c>
      <c r="Z210" s="5" t="s">
        <v>475</v>
      </c>
      <c r="AA210" s="200" t="str">
        <f t="shared" si="25"/>
        <v/>
      </c>
      <c r="AB210" s="200" t="str">
        <f t="shared" si="26"/>
        <v/>
      </c>
      <c r="AE210" s="77">
        <f t="shared" si="27"/>
        <v>0</v>
      </c>
      <c r="AF210" s="77">
        <f t="shared" si="28"/>
        <v>0</v>
      </c>
      <c r="AG210" s="77">
        <f t="array" ref="AG210">IFERROR($D210*U,0)</f>
        <v>0</v>
      </c>
      <c r="AH210" s="77">
        <f t="shared" si="29"/>
        <v>0</v>
      </c>
      <c r="AI210" s="77">
        <f t="shared" si="29"/>
        <v>0</v>
      </c>
      <c r="AJ210" s="203"/>
      <c r="AK210" s="203"/>
      <c r="AL210" s="203"/>
      <c r="AM210" s="203"/>
      <c r="AN210" t="s">
        <v>475</v>
      </c>
      <c r="AO210" t="s">
        <v>475</v>
      </c>
      <c r="AP210" t="s">
        <v>475</v>
      </c>
    </row>
    <row r="211" spans="1:42" x14ac:dyDescent="0.25">
      <c r="A211" s="198">
        <v>45291</v>
      </c>
      <c r="B211" t="s">
        <v>957</v>
      </c>
      <c r="C211" t="s">
        <v>958</v>
      </c>
      <c r="D211" s="82">
        <f>+VLOOKUP($C211,'appoggio Flow (AUM)_Turnover'!$C:$G,2,0)</f>
        <v>7142638.8399999989</v>
      </c>
      <c r="E211" s="199">
        <f>+VLOOKUP($C211,'appoggio Flow (AUM)_Turnover'!$C:$G,3,0)</f>
        <v>1</v>
      </c>
      <c r="F211" s="82">
        <f>+VLOOKUP($C211,'appoggio Flow (AUM)_Turnover'!$C:$G,4,0)</f>
        <v>7158816.0399999991</v>
      </c>
      <c r="G211" s="82">
        <f>+VLOOKUP($C211,'appoggio Flow (AUM)_Turnover'!$C:$G,5,0)</f>
        <v>16177.2</v>
      </c>
      <c r="H211" s="1" t="s">
        <v>24</v>
      </c>
      <c r="I211" t="s">
        <v>473</v>
      </c>
      <c r="J211" t="s">
        <v>474</v>
      </c>
      <c r="K211">
        <f>+VLOOKUP($C211,'appoggio Flow (AUM)_Turnover'!$C:$M,9,0)</f>
        <v>0</v>
      </c>
      <c r="L211" t="s">
        <v>473</v>
      </c>
      <c r="M211" t="str">
        <f>+VLOOKUP($C211,'appoggio Flow (AUM)_Turnover'!$C:$M,11,0)</f>
        <v>Fondo</v>
      </c>
      <c r="N211" t="s">
        <v>23</v>
      </c>
      <c r="O211" s="5" t="str">
        <f t="shared" si="24"/>
        <v>N</v>
      </c>
      <c r="P211" t="str">
        <f>+VLOOKUP($C211,'appoggio Flow (AUM)_Turnover'!$C:$P,11,0)</f>
        <v>Fondo</v>
      </c>
      <c r="Q211" s="200" t="s">
        <v>475</v>
      </c>
      <c r="R211" s="200" t="str">
        <f t="shared" si="23"/>
        <v/>
      </c>
      <c r="T211" t="s">
        <v>475</v>
      </c>
      <c r="Y211" s="200" t="s">
        <v>475</v>
      </c>
      <c r="Z211" s="5" t="s">
        <v>475</v>
      </c>
      <c r="AA211" s="200" t="str">
        <f t="shared" si="25"/>
        <v/>
      </c>
      <c r="AB211" s="200" t="str">
        <f t="shared" si="26"/>
        <v/>
      </c>
      <c r="AE211" s="77">
        <f t="shared" si="27"/>
        <v>0</v>
      </c>
      <c r="AF211" s="77">
        <f t="shared" si="28"/>
        <v>0</v>
      </c>
      <c r="AG211" s="77">
        <f t="array" ref="AG211">IFERROR($D211*U,0)</f>
        <v>0</v>
      </c>
      <c r="AH211" s="77">
        <f t="shared" si="29"/>
        <v>0</v>
      </c>
      <c r="AI211" s="77">
        <f t="shared" si="29"/>
        <v>0</v>
      </c>
      <c r="AJ211" s="203"/>
      <c r="AK211" s="203"/>
      <c r="AL211" s="203"/>
      <c r="AM211" s="203"/>
      <c r="AN211" t="s">
        <v>475</v>
      </c>
      <c r="AO211" t="s">
        <v>475</v>
      </c>
      <c r="AP211" t="s">
        <v>475</v>
      </c>
    </row>
    <row r="212" spans="1:42" x14ac:dyDescent="0.25">
      <c r="A212" s="198">
        <v>45291</v>
      </c>
      <c r="B212" t="s">
        <v>959</v>
      </c>
      <c r="C212" t="s">
        <v>960</v>
      </c>
      <c r="D212" s="82">
        <f>+VLOOKUP($C212,'appoggio Flow (AUM)_Turnover'!$C:$G,2,0)</f>
        <v>52.940000000000055</v>
      </c>
      <c r="E212" s="199">
        <f>+VLOOKUP($C212,'appoggio Flow (AUM)_Turnover'!$C:$G,3,0)</f>
        <v>1</v>
      </c>
      <c r="F212" s="82">
        <f>+VLOOKUP($C212,'appoggio Flow (AUM)_Turnover'!$C:$G,4,0)</f>
        <v>1800.47</v>
      </c>
      <c r="G212" s="82">
        <f>+VLOOKUP($C212,'appoggio Flow (AUM)_Turnover'!$C:$G,5,0)</f>
        <v>1747.53</v>
      </c>
      <c r="H212" s="1" t="s">
        <v>24</v>
      </c>
      <c r="I212" t="s">
        <v>473</v>
      </c>
      <c r="J212" t="s">
        <v>474</v>
      </c>
      <c r="K212">
        <f>+VLOOKUP($C212,'appoggio Flow (AUM)_Turnover'!$C:$M,9,0)</f>
        <v>0</v>
      </c>
      <c r="L212" t="s">
        <v>473</v>
      </c>
      <c r="M212" t="str">
        <f>+VLOOKUP($C212,'appoggio Flow (AUM)_Turnover'!$C:$M,11,0)</f>
        <v>Fondo</v>
      </c>
      <c r="N212" t="s">
        <v>23</v>
      </c>
      <c r="O212" s="5" t="str">
        <f t="shared" si="24"/>
        <v>N</v>
      </c>
      <c r="P212" t="str">
        <f>+VLOOKUP($C212,'appoggio Flow (AUM)_Turnover'!$C:$P,11,0)</f>
        <v>Fondo</v>
      </c>
      <c r="Q212" s="200" t="s">
        <v>475</v>
      </c>
      <c r="R212" s="200" t="str">
        <f t="shared" si="23"/>
        <v/>
      </c>
      <c r="T212" t="s">
        <v>475</v>
      </c>
      <c r="Y212" s="200" t="s">
        <v>475</v>
      </c>
      <c r="Z212" s="5" t="s">
        <v>475</v>
      </c>
      <c r="AA212" s="200" t="str">
        <f t="shared" si="25"/>
        <v/>
      </c>
      <c r="AB212" s="200" t="str">
        <f t="shared" si="26"/>
        <v/>
      </c>
      <c r="AE212" s="77">
        <f t="shared" si="27"/>
        <v>0</v>
      </c>
      <c r="AF212" s="77">
        <f t="shared" si="28"/>
        <v>0</v>
      </c>
      <c r="AG212" s="77">
        <f t="array" ref="AG212">IFERROR($D212*U,0)</f>
        <v>0</v>
      </c>
      <c r="AH212" s="77">
        <f t="shared" si="29"/>
        <v>0</v>
      </c>
      <c r="AI212" s="77">
        <f t="shared" si="29"/>
        <v>0</v>
      </c>
      <c r="AJ212" s="203"/>
      <c r="AK212" s="203"/>
      <c r="AL212" s="203"/>
      <c r="AM212" s="203"/>
      <c r="AN212" t="s">
        <v>475</v>
      </c>
      <c r="AO212" t="s">
        <v>475</v>
      </c>
      <c r="AP212" t="s">
        <v>475</v>
      </c>
    </row>
    <row r="213" spans="1:42" x14ac:dyDescent="0.25">
      <c r="A213" s="198">
        <v>45291</v>
      </c>
      <c r="B213" t="s">
        <v>961</v>
      </c>
      <c r="C213" t="s">
        <v>962</v>
      </c>
      <c r="D213" s="82">
        <f>+VLOOKUP($C213,'appoggio Flow (AUM)_Turnover'!$C:$G,2,0)</f>
        <v>9269764.7800000012</v>
      </c>
      <c r="E213" s="199">
        <f>+VLOOKUP($C213,'appoggio Flow (AUM)_Turnover'!$C:$G,3,0)</f>
        <v>1</v>
      </c>
      <c r="F213" s="82">
        <f>+VLOOKUP($C213,'appoggio Flow (AUM)_Turnover'!$C:$G,4,0)</f>
        <v>9527593.8900000006</v>
      </c>
      <c r="G213" s="82">
        <f>+VLOOKUP($C213,'appoggio Flow (AUM)_Turnover'!$C:$G,5,0)</f>
        <v>257829.11</v>
      </c>
      <c r="H213" s="1" t="s">
        <v>23</v>
      </c>
      <c r="I213" t="s">
        <v>500</v>
      </c>
      <c r="J213" t="s">
        <v>504</v>
      </c>
      <c r="K213">
        <f>+VLOOKUP($C213,'appoggio Flow (AUM)_Turnover'!$C:$M,9,0)</f>
        <v>1</v>
      </c>
      <c r="L213" t="s">
        <v>500</v>
      </c>
      <c r="M213">
        <f>+VLOOKUP($C213,'appoggio Flow (AUM)_Turnover'!$C:$M,11,0)</f>
        <v>0</v>
      </c>
      <c r="N213" t="s">
        <v>24</v>
      </c>
      <c r="O213" s="5" t="str">
        <f t="shared" si="24"/>
        <v>N</v>
      </c>
      <c r="P213">
        <f>+VLOOKUP($C213,'appoggio Flow (AUM)_Turnover'!$C:$P,11,0)</f>
        <v>0</v>
      </c>
      <c r="Q213" s="200" t="s">
        <v>475</v>
      </c>
      <c r="R213" s="200" t="str">
        <f t="shared" si="23"/>
        <v/>
      </c>
      <c r="T213" t="s">
        <v>475</v>
      </c>
      <c r="Y213" s="200" t="s">
        <v>475</v>
      </c>
      <c r="Z213" s="5" t="s">
        <v>475</v>
      </c>
      <c r="AA213" s="200" t="str">
        <f t="shared" si="25"/>
        <v/>
      </c>
      <c r="AB213" s="200" t="str">
        <f t="shared" si="26"/>
        <v/>
      </c>
      <c r="AE213" s="77">
        <f t="shared" si="27"/>
        <v>0</v>
      </c>
      <c r="AF213" s="77">
        <f t="shared" si="28"/>
        <v>0</v>
      </c>
      <c r="AG213" s="77">
        <f t="array" ref="AG213">IFERROR($D213*U,0)</f>
        <v>0</v>
      </c>
      <c r="AH213" s="77">
        <f t="shared" si="29"/>
        <v>0</v>
      </c>
      <c r="AI213" s="77">
        <f t="shared" si="29"/>
        <v>0</v>
      </c>
      <c r="AJ213" s="203"/>
      <c r="AK213" s="203"/>
      <c r="AL213" s="203"/>
      <c r="AM213" s="203"/>
      <c r="AN213" t="s">
        <v>475</v>
      </c>
      <c r="AO213" t="s">
        <v>475</v>
      </c>
      <c r="AP213" t="s">
        <v>475</v>
      </c>
    </row>
    <row r="214" spans="1:42" x14ac:dyDescent="0.25">
      <c r="A214" s="198">
        <v>45291</v>
      </c>
      <c r="B214" t="s">
        <v>963</v>
      </c>
      <c r="C214" t="s">
        <v>964</v>
      </c>
      <c r="D214" s="82">
        <f>+VLOOKUP($C214,'appoggio Flow (AUM)_Turnover'!$C:$G,2,0)</f>
        <v>903172.39</v>
      </c>
      <c r="E214" s="199">
        <f>+VLOOKUP($C214,'appoggio Flow (AUM)_Turnover'!$C:$G,3,0)</f>
        <v>1</v>
      </c>
      <c r="F214" s="82">
        <f>+VLOOKUP($C214,'appoggio Flow (AUM)_Turnover'!$C:$G,4,0)</f>
        <v>983112.34</v>
      </c>
      <c r="G214" s="82">
        <f>+VLOOKUP($C214,'appoggio Flow (AUM)_Turnover'!$C:$G,5,0)</f>
        <v>79939.95</v>
      </c>
      <c r="H214" s="1" t="s">
        <v>24</v>
      </c>
      <c r="I214" t="s">
        <v>473</v>
      </c>
      <c r="J214" t="s">
        <v>474</v>
      </c>
      <c r="K214">
        <f>+VLOOKUP($C214,'appoggio Flow (AUM)_Turnover'!$C:$M,9,0)</f>
        <v>0</v>
      </c>
      <c r="L214" t="s">
        <v>473</v>
      </c>
      <c r="M214" t="str">
        <f>+VLOOKUP($C214,'appoggio Flow (AUM)_Turnover'!$C:$M,11,0)</f>
        <v>Fondo</v>
      </c>
      <c r="N214" t="s">
        <v>23</v>
      </c>
      <c r="O214" s="5" t="str">
        <f t="shared" si="24"/>
        <v>N</v>
      </c>
      <c r="P214" t="str">
        <f>+VLOOKUP($C214,'appoggio Flow (AUM)_Turnover'!$C:$P,11,0)</f>
        <v>Fondo</v>
      </c>
      <c r="Q214" s="200" t="s">
        <v>475</v>
      </c>
      <c r="R214" s="200" t="str">
        <f t="shared" si="23"/>
        <v/>
      </c>
      <c r="T214" t="s">
        <v>475</v>
      </c>
      <c r="Y214" s="200" t="s">
        <v>475</v>
      </c>
      <c r="Z214" s="5" t="s">
        <v>475</v>
      </c>
      <c r="AA214" s="200" t="str">
        <f t="shared" si="25"/>
        <v/>
      </c>
      <c r="AB214" s="200" t="str">
        <f t="shared" si="26"/>
        <v/>
      </c>
      <c r="AE214" s="77">
        <f t="shared" si="27"/>
        <v>0</v>
      </c>
      <c r="AF214" s="77">
        <f t="shared" si="28"/>
        <v>0</v>
      </c>
      <c r="AG214" s="77">
        <f t="array" ref="AG214">IFERROR($D214*U,0)</f>
        <v>0</v>
      </c>
      <c r="AH214" s="77">
        <f t="shared" si="29"/>
        <v>0</v>
      </c>
      <c r="AI214" s="77">
        <f t="shared" si="29"/>
        <v>0</v>
      </c>
      <c r="AJ214" s="203"/>
      <c r="AK214" s="203"/>
      <c r="AL214" s="203"/>
      <c r="AM214" s="203"/>
      <c r="AN214" t="s">
        <v>475</v>
      </c>
      <c r="AO214" t="s">
        <v>475</v>
      </c>
      <c r="AP214" t="s">
        <v>475</v>
      </c>
    </row>
    <row r="215" spans="1:42" x14ac:dyDescent="0.25">
      <c r="A215" s="198">
        <v>45291</v>
      </c>
      <c r="B215" t="s">
        <v>965</v>
      </c>
      <c r="C215" t="s">
        <v>966</v>
      </c>
      <c r="D215" s="82">
        <f>+VLOOKUP($C215,'appoggio Flow (AUM)_Turnover'!$C:$G,2,0)</f>
        <v>416090.56</v>
      </c>
      <c r="E215" s="199">
        <f>+VLOOKUP($C215,'appoggio Flow (AUM)_Turnover'!$C:$G,3,0)</f>
        <v>0</v>
      </c>
      <c r="F215" s="82">
        <f>+VLOOKUP($C215,'appoggio Flow (AUM)_Turnover'!$C:$G,4,0)</f>
        <v>416090.56</v>
      </c>
      <c r="G215" s="82">
        <f>+VLOOKUP($C215,'appoggio Flow (AUM)_Turnover'!$C:$G,5,0)</f>
        <v>0</v>
      </c>
      <c r="H215" s="1" t="s">
        <v>23</v>
      </c>
      <c r="I215" t="s">
        <v>500</v>
      </c>
      <c r="J215" t="s">
        <v>474</v>
      </c>
      <c r="K215">
        <f>+VLOOKUP($C215,'appoggio Flow (AUM)_Turnover'!$C:$M,9,0)</f>
        <v>0</v>
      </c>
      <c r="L215" t="s">
        <v>500</v>
      </c>
      <c r="M215">
        <f>+VLOOKUP($C215,'appoggio Flow (AUM)_Turnover'!$C:$M,11,0)</f>
        <v>0</v>
      </c>
      <c r="N215" t="s">
        <v>23</v>
      </c>
      <c r="O215" s="5" t="str">
        <f t="shared" si="24"/>
        <v>N</v>
      </c>
      <c r="P215">
        <f>+VLOOKUP($C215,'appoggio Flow (AUM)_Turnover'!$C:$P,11,0)</f>
        <v>0</v>
      </c>
      <c r="Q215" s="200" t="s">
        <v>475</v>
      </c>
      <c r="R215" s="200" t="str">
        <f t="shared" si="23"/>
        <v/>
      </c>
      <c r="T215" t="s">
        <v>475</v>
      </c>
      <c r="Y215" s="200" t="s">
        <v>475</v>
      </c>
      <c r="Z215" s="5" t="s">
        <v>475</v>
      </c>
      <c r="AA215" s="200" t="str">
        <f t="shared" si="25"/>
        <v/>
      </c>
      <c r="AB215" s="200" t="str">
        <f t="shared" si="26"/>
        <v/>
      </c>
      <c r="AE215" s="77">
        <f t="shared" si="27"/>
        <v>0</v>
      </c>
      <c r="AF215" s="77">
        <f t="shared" si="28"/>
        <v>0</v>
      </c>
      <c r="AG215" s="77">
        <f t="array" ref="AG215">IFERROR($D215*U,0)</f>
        <v>0</v>
      </c>
      <c r="AH215" s="77">
        <f t="shared" si="29"/>
        <v>0</v>
      </c>
      <c r="AI215" s="77">
        <f t="shared" si="29"/>
        <v>0</v>
      </c>
      <c r="AJ215" s="203"/>
      <c r="AK215" s="203"/>
      <c r="AL215" s="203"/>
      <c r="AM215" s="203"/>
      <c r="AN215" t="s">
        <v>475</v>
      </c>
      <c r="AO215" t="s">
        <v>475</v>
      </c>
      <c r="AP215" t="s">
        <v>475</v>
      </c>
    </row>
    <row r="216" spans="1:42" x14ac:dyDescent="0.25">
      <c r="A216" s="198">
        <v>45291</v>
      </c>
      <c r="B216" t="s">
        <v>967</v>
      </c>
      <c r="C216" t="s">
        <v>968</v>
      </c>
      <c r="D216" s="82">
        <f>+VLOOKUP($C216,'appoggio Flow (AUM)_Turnover'!$C:$G,2,0)</f>
        <v>0</v>
      </c>
      <c r="E216" s="199">
        <f>+VLOOKUP($C216,'appoggio Flow (AUM)_Turnover'!$C:$G,3,0)</f>
        <v>1</v>
      </c>
      <c r="F216" s="82">
        <f>+VLOOKUP($C216,'appoggio Flow (AUM)_Turnover'!$C:$G,4,0)</f>
        <v>251196.97</v>
      </c>
      <c r="G216" s="82">
        <f>+VLOOKUP($C216,'appoggio Flow (AUM)_Turnover'!$C:$G,5,0)</f>
        <v>288580.24</v>
      </c>
      <c r="H216" s="1" t="s">
        <v>24</v>
      </c>
      <c r="I216" t="s">
        <v>473</v>
      </c>
      <c r="J216" t="s">
        <v>474</v>
      </c>
      <c r="K216">
        <f>+VLOOKUP($C216,'appoggio Flow (AUM)_Turnover'!$C:$M,9,0)</f>
        <v>0</v>
      </c>
      <c r="L216" t="s">
        <v>473</v>
      </c>
      <c r="M216" t="str">
        <f>+VLOOKUP($C216,'appoggio Flow (AUM)_Turnover'!$C:$M,11,0)</f>
        <v>Fondo</v>
      </c>
      <c r="N216" t="s">
        <v>23</v>
      </c>
      <c r="O216" s="5" t="str">
        <f t="shared" si="24"/>
        <v>N</v>
      </c>
      <c r="P216" t="str">
        <f>+VLOOKUP($C216,'appoggio Flow (AUM)_Turnover'!$C:$P,11,0)</f>
        <v>Fondo</v>
      </c>
      <c r="Q216" s="200" t="s">
        <v>475</v>
      </c>
      <c r="R216" s="200" t="str">
        <f t="shared" si="23"/>
        <v/>
      </c>
      <c r="T216" t="s">
        <v>475</v>
      </c>
      <c r="Y216" s="200" t="s">
        <v>475</v>
      </c>
      <c r="Z216" s="5" t="s">
        <v>475</v>
      </c>
      <c r="AA216" s="200" t="str">
        <f t="shared" si="25"/>
        <v/>
      </c>
      <c r="AB216" s="200" t="str">
        <f t="shared" si="26"/>
        <v/>
      </c>
      <c r="AE216" s="77">
        <f t="shared" si="27"/>
        <v>0</v>
      </c>
      <c r="AF216" s="77">
        <f t="shared" si="28"/>
        <v>0</v>
      </c>
      <c r="AG216" s="77">
        <f t="array" ref="AG216">IFERROR($D216*U,0)</f>
        <v>0</v>
      </c>
      <c r="AH216" s="77">
        <f t="shared" si="29"/>
        <v>0</v>
      </c>
      <c r="AI216" s="77">
        <f t="shared" si="29"/>
        <v>0</v>
      </c>
      <c r="AJ216" s="203"/>
      <c r="AK216" s="203"/>
      <c r="AL216" s="203"/>
      <c r="AM216" s="203"/>
      <c r="AN216" t="s">
        <v>475</v>
      </c>
      <c r="AO216" t="s">
        <v>475</v>
      </c>
      <c r="AP216" t="s">
        <v>475</v>
      </c>
    </row>
    <row r="217" spans="1:42" x14ac:dyDescent="0.25">
      <c r="A217" s="198">
        <v>45291</v>
      </c>
      <c r="B217" t="s">
        <v>969</v>
      </c>
      <c r="C217" t="s">
        <v>970</v>
      </c>
      <c r="D217" s="82">
        <f>+VLOOKUP($C217,'appoggio Flow (AUM)_Turnover'!$C:$G,2,0)</f>
        <v>2905432.3200000003</v>
      </c>
      <c r="E217" s="199">
        <f>+VLOOKUP($C217,'appoggio Flow (AUM)_Turnover'!$C:$G,3,0)</f>
        <v>1</v>
      </c>
      <c r="F217" s="82">
        <f>+VLOOKUP($C217,'appoggio Flow (AUM)_Turnover'!$C:$G,4,0)</f>
        <v>5988365.5200000005</v>
      </c>
      <c r="G217" s="82">
        <f>+VLOOKUP($C217,'appoggio Flow (AUM)_Turnover'!$C:$G,5,0)</f>
        <v>3082933.2</v>
      </c>
      <c r="H217" s="1" t="s">
        <v>24</v>
      </c>
      <c r="I217" t="s">
        <v>473</v>
      </c>
      <c r="J217" t="s">
        <v>474</v>
      </c>
      <c r="K217">
        <f>+VLOOKUP($C217,'appoggio Flow (AUM)_Turnover'!$C:$M,9,0)</f>
        <v>0</v>
      </c>
      <c r="L217" t="s">
        <v>473</v>
      </c>
      <c r="M217" t="str">
        <f>+VLOOKUP($C217,'appoggio Flow (AUM)_Turnover'!$C:$M,11,0)</f>
        <v>Fondo</v>
      </c>
      <c r="N217" t="s">
        <v>23</v>
      </c>
      <c r="O217" s="5" t="str">
        <f t="shared" si="24"/>
        <v>N</v>
      </c>
      <c r="P217" t="str">
        <f>+VLOOKUP($C217,'appoggio Flow (AUM)_Turnover'!$C:$P,11,0)</f>
        <v>Fondo</v>
      </c>
      <c r="Q217" s="200" t="s">
        <v>475</v>
      </c>
      <c r="R217" s="200" t="str">
        <f t="shared" si="23"/>
        <v/>
      </c>
      <c r="T217" t="s">
        <v>475</v>
      </c>
      <c r="Y217" s="200" t="s">
        <v>475</v>
      </c>
      <c r="Z217" s="5" t="s">
        <v>475</v>
      </c>
      <c r="AA217" s="200" t="str">
        <f t="shared" si="25"/>
        <v/>
      </c>
      <c r="AB217" s="200" t="str">
        <f t="shared" si="26"/>
        <v/>
      </c>
      <c r="AE217" s="77">
        <f t="shared" si="27"/>
        <v>0</v>
      </c>
      <c r="AF217" s="77">
        <f t="shared" si="28"/>
        <v>0</v>
      </c>
      <c r="AG217" s="77">
        <f t="array" ref="AG217">IFERROR($D217*U,0)</f>
        <v>0</v>
      </c>
      <c r="AH217" s="77">
        <f t="shared" si="29"/>
        <v>0</v>
      </c>
      <c r="AI217" s="77">
        <f t="shared" si="29"/>
        <v>0</v>
      </c>
      <c r="AJ217" s="203"/>
      <c r="AK217" s="203"/>
      <c r="AL217" s="203"/>
      <c r="AM217" s="203"/>
      <c r="AN217" t="s">
        <v>475</v>
      </c>
      <c r="AO217" t="s">
        <v>475</v>
      </c>
      <c r="AP217" t="s">
        <v>475</v>
      </c>
    </row>
    <row r="218" spans="1:42" x14ac:dyDescent="0.25">
      <c r="A218" s="198">
        <v>45291</v>
      </c>
      <c r="B218" t="s">
        <v>971</v>
      </c>
      <c r="C218" t="s">
        <v>972</v>
      </c>
      <c r="D218" s="82">
        <f>+VLOOKUP($C218,'appoggio Flow (AUM)_Turnover'!$C:$G,2,0)</f>
        <v>389727.88</v>
      </c>
      <c r="E218" s="199">
        <f>+VLOOKUP($C218,'appoggio Flow (AUM)_Turnover'!$C:$G,3,0)</f>
        <v>1</v>
      </c>
      <c r="F218" s="82">
        <f>+VLOOKUP($C218,'appoggio Flow (AUM)_Turnover'!$C:$G,4,0)</f>
        <v>415283.63</v>
      </c>
      <c r="G218" s="82">
        <f>+VLOOKUP($C218,'appoggio Flow (AUM)_Turnover'!$C:$G,5,0)</f>
        <v>25555.75</v>
      </c>
      <c r="H218" s="1" t="s">
        <v>24</v>
      </c>
      <c r="I218" t="s">
        <v>482</v>
      </c>
      <c r="J218" t="s">
        <v>474</v>
      </c>
      <c r="K218">
        <f>+VLOOKUP($C218,'appoggio Flow (AUM)_Turnover'!$C:$M,9,0)</f>
        <v>0</v>
      </c>
      <c r="L218" t="s">
        <v>483</v>
      </c>
      <c r="M218" t="str">
        <f>+VLOOKUP($C218,'appoggio Flow (AUM)_Turnover'!$C:$M,11,0)</f>
        <v>Stock</v>
      </c>
      <c r="N218" t="s">
        <v>23</v>
      </c>
      <c r="O218" s="5" t="str">
        <f t="shared" si="24"/>
        <v>N</v>
      </c>
      <c r="P218" t="str">
        <f>+VLOOKUP($C218,'appoggio Flow (AUM)_Turnover'!$C:$P,11,0)</f>
        <v>Stock</v>
      </c>
      <c r="Q218" s="200">
        <v>0</v>
      </c>
      <c r="R218" s="200">
        <f t="shared" si="23"/>
        <v>0</v>
      </c>
      <c r="T218">
        <v>0</v>
      </c>
      <c r="Y218" s="200">
        <v>0</v>
      </c>
      <c r="Z218" s="5">
        <v>0</v>
      </c>
      <c r="AA218" s="200">
        <f t="shared" si="25"/>
        <v>0</v>
      </c>
      <c r="AB218" s="200">
        <f t="shared" si="26"/>
        <v>0</v>
      </c>
      <c r="AE218" s="77">
        <f t="shared" si="27"/>
        <v>0</v>
      </c>
      <c r="AF218" s="77">
        <f t="shared" si="28"/>
        <v>0</v>
      </c>
      <c r="AG218" s="77">
        <f t="array" ref="AG218">IFERROR($D218*U,0)</f>
        <v>0</v>
      </c>
      <c r="AH218" s="77">
        <f t="shared" si="29"/>
        <v>0</v>
      </c>
      <c r="AI218" s="77">
        <f t="shared" si="29"/>
        <v>0</v>
      </c>
      <c r="AJ218" s="203"/>
      <c r="AK218" s="203"/>
      <c r="AL218" s="203"/>
      <c r="AM218" s="203"/>
      <c r="AN218" t="s">
        <v>25</v>
      </c>
      <c r="AO218" t="s">
        <v>973</v>
      </c>
      <c r="AP218" t="s">
        <v>475</v>
      </c>
    </row>
    <row r="219" spans="1:42" x14ac:dyDescent="0.25">
      <c r="A219" s="198">
        <v>45291</v>
      </c>
      <c r="B219" t="s">
        <v>974</v>
      </c>
      <c r="C219" t="s">
        <v>975</v>
      </c>
      <c r="D219" s="82">
        <f>+VLOOKUP($C219,'appoggio Flow (AUM)_Turnover'!$C:$G,2,0)</f>
        <v>118.40000000000009</v>
      </c>
      <c r="E219" s="199">
        <f>+VLOOKUP($C219,'appoggio Flow (AUM)_Turnover'!$C:$G,3,0)</f>
        <v>1</v>
      </c>
      <c r="F219" s="82">
        <f>+VLOOKUP($C219,'appoggio Flow (AUM)_Turnover'!$C:$G,4,0)</f>
        <v>1855.19</v>
      </c>
      <c r="G219" s="82">
        <f>+VLOOKUP($C219,'appoggio Flow (AUM)_Turnover'!$C:$G,5,0)</f>
        <v>1736.79</v>
      </c>
      <c r="H219" s="1" t="s">
        <v>24</v>
      </c>
      <c r="I219" t="s">
        <v>473</v>
      </c>
      <c r="J219" t="s">
        <v>474</v>
      </c>
      <c r="K219">
        <f>+VLOOKUP($C219,'appoggio Flow (AUM)_Turnover'!$C:$M,9,0)</f>
        <v>0</v>
      </c>
      <c r="L219" t="s">
        <v>473</v>
      </c>
      <c r="M219" t="str">
        <f>+VLOOKUP($C219,'appoggio Flow (AUM)_Turnover'!$C:$M,11,0)</f>
        <v>Fondo</v>
      </c>
      <c r="N219" t="s">
        <v>23</v>
      </c>
      <c r="O219" s="5" t="str">
        <f t="shared" si="24"/>
        <v>N</v>
      </c>
      <c r="P219" t="str">
        <f>+VLOOKUP($C219,'appoggio Flow (AUM)_Turnover'!$C:$P,11,0)</f>
        <v>Fondo</v>
      </c>
      <c r="Q219" s="200" t="s">
        <v>475</v>
      </c>
      <c r="R219" s="200" t="str">
        <f t="shared" si="23"/>
        <v/>
      </c>
      <c r="T219" t="s">
        <v>475</v>
      </c>
      <c r="Y219" s="200" t="s">
        <v>475</v>
      </c>
      <c r="Z219" s="5" t="s">
        <v>475</v>
      </c>
      <c r="AA219" s="200" t="str">
        <f t="shared" si="25"/>
        <v/>
      </c>
      <c r="AB219" s="200" t="str">
        <f t="shared" si="26"/>
        <v/>
      </c>
      <c r="AE219" s="77">
        <f t="shared" si="27"/>
        <v>0</v>
      </c>
      <c r="AF219" s="77">
        <f t="shared" si="28"/>
        <v>0</v>
      </c>
      <c r="AG219" s="77">
        <f t="array" ref="AG219">IFERROR($D219*U,0)</f>
        <v>0</v>
      </c>
      <c r="AH219" s="77">
        <f t="shared" si="29"/>
        <v>0</v>
      </c>
      <c r="AI219" s="77">
        <f t="shared" si="29"/>
        <v>0</v>
      </c>
      <c r="AJ219" s="203"/>
      <c r="AK219" s="203"/>
      <c r="AL219" s="203"/>
      <c r="AM219" s="203"/>
      <c r="AN219" t="s">
        <v>475</v>
      </c>
      <c r="AO219" t="s">
        <v>475</v>
      </c>
      <c r="AP219" t="s">
        <v>475</v>
      </c>
    </row>
    <row r="220" spans="1:42" x14ac:dyDescent="0.25">
      <c r="A220" s="198">
        <v>45291</v>
      </c>
      <c r="B220" t="s">
        <v>976</v>
      </c>
      <c r="C220" t="s">
        <v>977</v>
      </c>
      <c r="D220" s="82">
        <f>+VLOOKUP($C220,'appoggio Flow (AUM)_Turnover'!$C:$G,2,0)</f>
        <v>69.889999999999986</v>
      </c>
      <c r="E220" s="199">
        <f>+VLOOKUP($C220,'appoggio Flow (AUM)_Turnover'!$C:$G,3,0)</f>
        <v>1</v>
      </c>
      <c r="F220" s="82">
        <f>+VLOOKUP($C220,'appoggio Flow (AUM)_Turnover'!$C:$G,4,0)</f>
        <v>825.83</v>
      </c>
      <c r="G220" s="82">
        <f>+VLOOKUP($C220,'appoggio Flow (AUM)_Turnover'!$C:$G,5,0)</f>
        <v>755.94</v>
      </c>
      <c r="H220" s="1" t="s">
        <v>24</v>
      </c>
      <c r="I220" t="s">
        <v>473</v>
      </c>
      <c r="J220" t="s">
        <v>474</v>
      </c>
      <c r="K220">
        <f>+VLOOKUP($C220,'appoggio Flow (AUM)_Turnover'!$C:$M,9,0)</f>
        <v>0</v>
      </c>
      <c r="L220" t="s">
        <v>473</v>
      </c>
      <c r="M220" t="str">
        <f>+VLOOKUP($C220,'appoggio Flow (AUM)_Turnover'!$C:$M,11,0)</f>
        <v>Fondo</v>
      </c>
      <c r="N220" t="s">
        <v>23</v>
      </c>
      <c r="O220" s="5" t="str">
        <f t="shared" si="24"/>
        <v>N</v>
      </c>
      <c r="P220" t="str">
        <f>+VLOOKUP($C220,'appoggio Flow (AUM)_Turnover'!$C:$P,11,0)</f>
        <v>Fondo</v>
      </c>
      <c r="Q220" s="200" t="s">
        <v>475</v>
      </c>
      <c r="R220" s="200" t="str">
        <f t="shared" si="23"/>
        <v/>
      </c>
      <c r="T220" t="s">
        <v>475</v>
      </c>
      <c r="Y220" s="200" t="s">
        <v>475</v>
      </c>
      <c r="Z220" s="5" t="s">
        <v>475</v>
      </c>
      <c r="AA220" s="200" t="str">
        <f t="shared" si="25"/>
        <v/>
      </c>
      <c r="AB220" s="200" t="str">
        <f t="shared" si="26"/>
        <v/>
      </c>
      <c r="AE220" s="77">
        <f t="shared" si="27"/>
        <v>0</v>
      </c>
      <c r="AF220" s="77">
        <f t="shared" si="28"/>
        <v>0</v>
      </c>
      <c r="AG220" s="77">
        <f t="array" ref="AG220">IFERROR($D220*U,0)</f>
        <v>0</v>
      </c>
      <c r="AH220" s="77">
        <f t="shared" si="29"/>
        <v>0</v>
      </c>
      <c r="AI220" s="77">
        <f t="shared" si="29"/>
        <v>0</v>
      </c>
      <c r="AJ220" s="203"/>
      <c r="AK220" s="203"/>
      <c r="AL220" s="203"/>
      <c r="AM220" s="203"/>
      <c r="AN220" t="s">
        <v>475</v>
      </c>
      <c r="AO220" t="s">
        <v>475</v>
      </c>
      <c r="AP220" t="s">
        <v>475</v>
      </c>
    </row>
    <row r="221" spans="1:42" x14ac:dyDescent="0.25">
      <c r="A221" s="198">
        <v>45291</v>
      </c>
      <c r="B221" t="s">
        <v>978</v>
      </c>
      <c r="C221" t="s">
        <v>979</v>
      </c>
      <c r="D221" s="82">
        <f>+VLOOKUP($C221,'appoggio Flow (AUM)_Turnover'!$C:$G,2,0)</f>
        <v>25705809.66</v>
      </c>
      <c r="E221" s="199">
        <f>+VLOOKUP($C221,'appoggio Flow (AUM)_Turnover'!$C:$G,3,0)</f>
        <v>1</v>
      </c>
      <c r="F221" s="82">
        <f>+VLOOKUP($C221,'appoggio Flow (AUM)_Turnover'!$C:$G,4,0)</f>
        <v>29077777.559999999</v>
      </c>
      <c r="G221" s="82">
        <f>+VLOOKUP($C221,'appoggio Flow (AUM)_Turnover'!$C:$G,5,0)</f>
        <v>3371967.9</v>
      </c>
      <c r="H221" s="1" t="s">
        <v>24</v>
      </c>
      <c r="I221" t="s">
        <v>473</v>
      </c>
      <c r="J221" t="s">
        <v>474</v>
      </c>
      <c r="K221">
        <f>+VLOOKUP($C221,'appoggio Flow (AUM)_Turnover'!$C:$M,9,0)</f>
        <v>0</v>
      </c>
      <c r="L221" t="s">
        <v>473</v>
      </c>
      <c r="M221" t="str">
        <f>+VLOOKUP($C221,'appoggio Flow (AUM)_Turnover'!$C:$M,11,0)</f>
        <v>Fondo</v>
      </c>
      <c r="N221" t="s">
        <v>23</v>
      </c>
      <c r="O221" s="5" t="str">
        <f t="shared" si="24"/>
        <v>N</v>
      </c>
      <c r="P221" t="str">
        <f>+VLOOKUP($C221,'appoggio Flow (AUM)_Turnover'!$C:$P,11,0)</f>
        <v>Fondo</v>
      </c>
      <c r="Q221" s="200" t="s">
        <v>475</v>
      </c>
      <c r="R221" s="200" t="str">
        <f t="shared" si="23"/>
        <v/>
      </c>
      <c r="T221" t="s">
        <v>475</v>
      </c>
      <c r="Y221" s="200" t="s">
        <v>475</v>
      </c>
      <c r="Z221" s="5" t="s">
        <v>475</v>
      </c>
      <c r="AA221" s="200" t="str">
        <f t="shared" si="25"/>
        <v/>
      </c>
      <c r="AB221" s="200" t="str">
        <f t="shared" si="26"/>
        <v/>
      </c>
      <c r="AE221" s="77">
        <f t="shared" si="27"/>
        <v>0</v>
      </c>
      <c r="AF221" s="77">
        <f t="shared" si="28"/>
        <v>0</v>
      </c>
      <c r="AG221" s="77">
        <f t="array" ref="AG221">IFERROR($D221*U,0)</f>
        <v>0</v>
      </c>
      <c r="AH221" s="77">
        <f t="shared" si="29"/>
        <v>0</v>
      </c>
      <c r="AI221" s="77">
        <f t="shared" si="29"/>
        <v>0</v>
      </c>
      <c r="AJ221" s="203"/>
      <c r="AK221" s="203"/>
      <c r="AL221" s="203"/>
      <c r="AM221" s="203"/>
      <c r="AN221" t="s">
        <v>475</v>
      </c>
      <c r="AO221" t="s">
        <v>475</v>
      </c>
      <c r="AP221" t="s">
        <v>475</v>
      </c>
    </row>
    <row r="222" spans="1:42" x14ac:dyDescent="0.25">
      <c r="A222" s="198">
        <v>45291</v>
      </c>
      <c r="B222" t="s">
        <v>980</v>
      </c>
      <c r="C222" t="s">
        <v>981</v>
      </c>
      <c r="D222" s="82">
        <f>+VLOOKUP($C222,'appoggio Flow (AUM)_Turnover'!$C:$G,2,0)</f>
        <v>26891591.289999999</v>
      </c>
      <c r="E222" s="199">
        <f>+VLOOKUP($C222,'appoggio Flow (AUM)_Turnover'!$C:$G,3,0)</f>
        <v>1</v>
      </c>
      <c r="F222" s="82">
        <f>+VLOOKUP($C222,'appoggio Flow (AUM)_Turnover'!$C:$G,4,0)</f>
        <v>29620208.210000001</v>
      </c>
      <c r="G222" s="82">
        <f>+VLOOKUP($C222,'appoggio Flow (AUM)_Turnover'!$C:$G,5,0)</f>
        <v>2728616.92</v>
      </c>
      <c r="H222" s="1" t="s">
        <v>23</v>
      </c>
      <c r="I222" t="s">
        <v>500</v>
      </c>
      <c r="J222" t="s">
        <v>504</v>
      </c>
      <c r="K222">
        <f>+VLOOKUP($C222,'appoggio Flow (AUM)_Turnover'!$C:$M,9,0)</f>
        <v>1</v>
      </c>
      <c r="L222" t="s">
        <v>500</v>
      </c>
      <c r="M222">
        <f>+VLOOKUP($C222,'appoggio Flow (AUM)_Turnover'!$C:$M,11,0)</f>
        <v>0</v>
      </c>
      <c r="N222" t="s">
        <v>24</v>
      </c>
      <c r="O222" s="5" t="str">
        <f t="shared" si="24"/>
        <v>N</v>
      </c>
      <c r="P222">
        <f>+VLOOKUP($C222,'appoggio Flow (AUM)_Turnover'!$C:$P,11,0)</f>
        <v>0</v>
      </c>
      <c r="Q222" s="200" t="s">
        <v>475</v>
      </c>
      <c r="R222" s="200" t="str">
        <f t="shared" si="23"/>
        <v/>
      </c>
      <c r="T222" t="s">
        <v>475</v>
      </c>
      <c r="Y222" s="200" t="s">
        <v>475</v>
      </c>
      <c r="Z222" s="5" t="s">
        <v>475</v>
      </c>
      <c r="AA222" s="200" t="str">
        <f t="shared" si="25"/>
        <v/>
      </c>
      <c r="AB222" s="200" t="str">
        <f t="shared" si="26"/>
        <v/>
      </c>
      <c r="AE222" s="77">
        <f t="shared" si="27"/>
        <v>0</v>
      </c>
      <c r="AF222" s="77">
        <f t="shared" si="28"/>
        <v>0</v>
      </c>
      <c r="AG222" s="77">
        <f t="array" ref="AG222">IFERROR($D222*U,0)</f>
        <v>0</v>
      </c>
      <c r="AH222" s="77">
        <f t="shared" si="29"/>
        <v>0</v>
      </c>
      <c r="AI222" s="77">
        <f t="shared" si="29"/>
        <v>0</v>
      </c>
      <c r="AJ222" s="203"/>
      <c r="AK222" s="203"/>
      <c r="AL222" s="203"/>
      <c r="AM222" s="203"/>
      <c r="AN222" t="s">
        <v>475</v>
      </c>
      <c r="AO222" t="s">
        <v>475</v>
      </c>
      <c r="AP222" t="s">
        <v>475</v>
      </c>
    </row>
    <row r="223" spans="1:42" x14ac:dyDescent="0.25">
      <c r="A223" s="198">
        <v>45291</v>
      </c>
      <c r="B223" t="s">
        <v>982</v>
      </c>
      <c r="C223" t="s">
        <v>983</v>
      </c>
      <c r="D223" s="82">
        <f>+VLOOKUP($C223,'appoggio Flow (AUM)_Turnover'!$C:$G,2,0)</f>
        <v>14158246.640000001</v>
      </c>
      <c r="E223" s="199">
        <f>+VLOOKUP($C223,'appoggio Flow (AUM)_Turnover'!$C:$G,3,0)</f>
        <v>0</v>
      </c>
      <c r="F223" s="82">
        <f>+VLOOKUP($C223,'appoggio Flow (AUM)_Turnover'!$C:$G,4,0)</f>
        <v>14158246.640000001</v>
      </c>
      <c r="G223" s="82">
        <f>+VLOOKUP($C223,'appoggio Flow (AUM)_Turnover'!$C:$G,5,0)</f>
        <v>0</v>
      </c>
      <c r="H223" s="1" t="s">
        <v>23</v>
      </c>
      <c r="I223" t="s">
        <v>500</v>
      </c>
      <c r="J223" t="s">
        <v>504</v>
      </c>
      <c r="K223">
        <f>+VLOOKUP($C223,'appoggio Flow (AUM)_Turnover'!$C:$M,9,0)</f>
        <v>1</v>
      </c>
      <c r="L223" t="s">
        <v>500</v>
      </c>
      <c r="M223">
        <f>+VLOOKUP($C223,'appoggio Flow (AUM)_Turnover'!$C:$M,11,0)</f>
        <v>0</v>
      </c>
      <c r="N223" t="s">
        <v>24</v>
      </c>
      <c r="O223" s="5" t="str">
        <f t="shared" si="24"/>
        <v>N</v>
      </c>
      <c r="P223">
        <f>+VLOOKUP($C223,'appoggio Flow (AUM)_Turnover'!$C:$P,11,0)</f>
        <v>0</v>
      </c>
      <c r="Q223" s="200" t="s">
        <v>475</v>
      </c>
      <c r="R223" s="200" t="str">
        <f t="shared" si="23"/>
        <v/>
      </c>
      <c r="T223" t="s">
        <v>475</v>
      </c>
      <c r="Y223" s="200" t="s">
        <v>475</v>
      </c>
      <c r="Z223" s="5" t="s">
        <v>475</v>
      </c>
      <c r="AA223" s="200" t="str">
        <f t="shared" si="25"/>
        <v/>
      </c>
      <c r="AB223" s="200" t="str">
        <f t="shared" si="26"/>
        <v/>
      </c>
      <c r="AE223" s="77">
        <f t="shared" si="27"/>
        <v>0</v>
      </c>
      <c r="AF223" s="77">
        <f t="shared" si="28"/>
        <v>0</v>
      </c>
      <c r="AG223" s="77">
        <f t="array" ref="AG223">IFERROR($D223*U,0)</f>
        <v>0</v>
      </c>
      <c r="AH223" s="77">
        <f t="shared" si="29"/>
        <v>0</v>
      </c>
      <c r="AI223" s="77">
        <f t="shared" si="29"/>
        <v>0</v>
      </c>
      <c r="AJ223" s="203"/>
      <c r="AK223" s="203"/>
      <c r="AL223" s="203"/>
      <c r="AM223" s="203"/>
      <c r="AN223" t="s">
        <v>475</v>
      </c>
      <c r="AO223" t="s">
        <v>475</v>
      </c>
      <c r="AP223" t="s">
        <v>475</v>
      </c>
    </row>
    <row r="224" spans="1:42" x14ac:dyDescent="0.25">
      <c r="A224" s="198">
        <v>45291</v>
      </c>
      <c r="B224" t="s">
        <v>984</v>
      </c>
      <c r="C224" t="s">
        <v>985</v>
      </c>
      <c r="D224" s="82">
        <f>+VLOOKUP($C224,'appoggio Flow (AUM)_Turnover'!$C:$G,2,0)</f>
        <v>3286254.47</v>
      </c>
      <c r="E224" s="199">
        <f>+VLOOKUP($C224,'appoggio Flow (AUM)_Turnover'!$C:$G,3,0)</f>
        <v>1</v>
      </c>
      <c r="F224" s="82">
        <f>+VLOOKUP($C224,'appoggio Flow (AUM)_Turnover'!$C:$G,4,0)</f>
        <v>3415355.27</v>
      </c>
      <c r="G224" s="82">
        <f>+VLOOKUP($C224,'appoggio Flow (AUM)_Turnover'!$C:$G,5,0)</f>
        <v>129100.8</v>
      </c>
      <c r="H224" s="1" t="s">
        <v>24</v>
      </c>
      <c r="I224" t="s">
        <v>482</v>
      </c>
      <c r="J224" t="s">
        <v>474</v>
      </c>
      <c r="K224">
        <f>+VLOOKUP($C224,'appoggio Flow (AUM)_Turnover'!$C:$M,9,0)</f>
        <v>0</v>
      </c>
      <c r="L224" t="s">
        <v>483</v>
      </c>
      <c r="M224" t="str">
        <f>+VLOOKUP($C224,'appoggio Flow (AUM)_Turnover'!$C:$M,11,0)</f>
        <v>Stock</v>
      </c>
      <c r="N224" t="s">
        <v>23</v>
      </c>
      <c r="O224" s="5" t="str">
        <f t="shared" si="24"/>
        <v>N</v>
      </c>
      <c r="P224" t="str">
        <f>+VLOOKUP($C224,'appoggio Flow (AUM)_Turnover'!$C:$P,11,0)</f>
        <v>Stock</v>
      </c>
      <c r="Q224" s="200">
        <v>0</v>
      </c>
      <c r="R224" s="200">
        <f t="shared" si="23"/>
        <v>0</v>
      </c>
      <c r="T224">
        <v>0</v>
      </c>
      <c r="Y224" s="200">
        <v>0</v>
      </c>
      <c r="Z224" s="5">
        <v>0</v>
      </c>
      <c r="AA224" s="200">
        <f t="shared" si="25"/>
        <v>0</v>
      </c>
      <c r="AB224" s="200">
        <f t="shared" si="26"/>
        <v>0</v>
      </c>
      <c r="AE224" s="77">
        <f t="shared" si="27"/>
        <v>0</v>
      </c>
      <c r="AF224" s="77">
        <f t="shared" si="28"/>
        <v>0</v>
      </c>
      <c r="AG224" s="77">
        <f t="array" ref="AG224">IFERROR($D224*U,0)</f>
        <v>0</v>
      </c>
      <c r="AH224" s="77">
        <f t="shared" si="29"/>
        <v>0</v>
      </c>
      <c r="AI224" s="77">
        <f t="shared" si="29"/>
        <v>0</v>
      </c>
      <c r="AJ224" s="203"/>
      <c r="AK224" s="203"/>
      <c r="AL224" s="203"/>
      <c r="AM224" s="203"/>
      <c r="AN224" t="s">
        <v>25</v>
      </c>
      <c r="AO224" t="s">
        <v>986</v>
      </c>
      <c r="AP224" t="s">
        <v>475</v>
      </c>
    </row>
    <row r="225" spans="1:43" x14ac:dyDescent="0.25">
      <c r="A225" s="198">
        <v>45291</v>
      </c>
      <c r="B225" t="s">
        <v>987</v>
      </c>
      <c r="C225" t="s">
        <v>988</v>
      </c>
      <c r="D225" s="82">
        <f>+VLOOKUP($C225,'appoggio Flow (AUM)_Turnover'!$C:$G,2,0)</f>
        <v>1256809.75</v>
      </c>
      <c r="E225" s="199">
        <f>+VLOOKUP($C225,'appoggio Flow (AUM)_Turnover'!$C:$G,3,0)</f>
        <v>1</v>
      </c>
      <c r="F225" s="82">
        <f>+VLOOKUP($C225,'appoggio Flow (AUM)_Turnover'!$C:$G,4,0)</f>
        <v>1271029.75</v>
      </c>
      <c r="G225" s="82">
        <f>+VLOOKUP($C225,'appoggio Flow (AUM)_Turnover'!$C:$G,5,0)</f>
        <v>14220</v>
      </c>
      <c r="H225" s="1" t="s">
        <v>24</v>
      </c>
      <c r="I225" t="s">
        <v>473</v>
      </c>
      <c r="J225" t="s">
        <v>474</v>
      </c>
      <c r="K225">
        <f>+VLOOKUP($C225,'appoggio Flow (AUM)_Turnover'!$C:$M,9,0)</f>
        <v>0</v>
      </c>
      <c r="L225" t="s">
        <v>473</v>
      </c>
      <c r="M225" t="str">
        <f>+VLOOKUP($C225,'appoggio Flow (AUM)_Turnover'!$C:$M,11,0)</f>
        <v>Fondo</v>
      </c>
      <c r="N225" t="s">
        <v>23</v>
      </c>
      <c r="O225" s="5" t="str">
        <f t="shared" si="24"/>
        <v>N</v>
      </c>
      <c r="P225" t="str">
        <f>+VLOOKUP($C225,'appoggio Flow (AUM)_Turnover'!$C:$P,11,0)</f>
        <v>Fondo</v>
      </c>
      <c r="Q225" s="200" t="s">
        <v>475</v>
      </c>
      <c r="R225" s="200" t="str">
        <f t="shared" si="23"/>
        <v/>
      </c>
      <c r="T225" t="s">
        <v>475</v>
      </c>
      <c r="Y225" s="200" t="s">
        <v>475</v>
      </c>
      <c r="Z225" s="5" t="s">
        <v>475</v>
      </c>
      <c r="AA225" s="200" t="str">
        <f t="shared" si="25"/>
        <v/>
      </c>
      <c r="AB225" s="200" t="str">
        <f t="shared" si="26"/>
        <v/>
      </c>
      <c r="AE225" s="77">
        <f t="shared" si="27"/>
        <v>0</v>
      </c>
      <c r="AF225" s="77">
        <f t="shared" si="28"/>
        <v>0</v>
      </c>
      <c r="AG225" s="77">
        <f t="array" ref="AG225">IFERROR($D225*U,0)</f>
        <v>0</v>
      </c>
      <c r="AH225" s="77">
        <f t="shared" si="29"/>
        <v>0</v>
      </c>
      <c r="AI225" s="77">
        <f t="shared" si="29"/>
        <v>0</v>
      </c>
      <c r="AJ225" s="203"/>
      <c r="AK225" s="203"/>
      <c r="AL225" s="203"/>
      <c r="AM225" s="203"/>
      <c r="AN225" t="s">
        <v>475</v>
      </c>
      <c r="AO225" t="s">
        <v>475</v>
      </c>
      <c r="AP225" t="s">
        <v>475</v>
      </c>
    </row>
    <row r="226" spans="1:43" x14ac:dyDescent="0.25">
      <c r="A226" s="198">
        <v>45291</v>
      </c>
      <c r="B226" t="s">
        <v>989</v>
      </c>
      <c r="C226" t="s">
        <v>990</v>
      </c>
      <c r="D226" s="82">
        <f>+VLOOKUP($C226,'appoggio Flow (AUM)_Turnover'!$C:$G,2,0)</f>
        <v>1714.9900000000016</v>
      </c>
      <c r="E226" s="199">
        <f>+VLOOKUP($C226,'appoggio Flow (AUM)_Turnover'!$C:$G,3,0)</f>
        <v>1</v>
      </c>
      <c r="F226" s="82">
        <f>+VLOOKUP($C226,'appoggio Flow (AUM)_Turnover'!$C:$G,4,0)</f>
        <v>20627.97</v>
      </c>
      <c r="G226" s="82">
        <f>+VLOOKUP($C226,'appoggio Flow (AUM)_Turnover'!$C:$G,5,0)</f>
        <v>18912.98</v>
      </c>
      <c r="H226" s="1" t="s">
        <v>24</v>
      </c>
      <c r="I226" t="s">
        <v>482</v>
      </c>
      <c r="J226" t="s">
        <v>474</v>
      </c>
      <c r="K226">
        <f>+VLOOKUP($C226,'appoggio Flow (AUM)_Turnover'!$C:$M,9,0)</f>
        <v>0</v>
      </c>
      <c r="L226" t="s">
        <v>483</v>
      </c>
      <c r="M226" t="str">
        <f>+VLOOKUP($C226,'appoggio Flow (AUM)_Turnover'!$C:$M,11,0)</f>
        <v>Stock</v>
      </c>
      <c r="N226" t="s">
        <v>23</v>
      </c>
      <c r="O226" s="5" t="str">
        <f t="shared" si="24"/>
        <v>N</v>
      </c>
      <c r="P226" t="str">
        <f>+VLOOKUP($C226,'appoggio Flow (AUM)_Turnover'!$C:$P,11,0)</f>
        <v>Stock</v>
      </c>
      <c r="Q226" s="200">
        <v>0</v>
      </c>
      <c r="R226" s="200">
        <f t="shared" si="23"/>
        <v>0</v>
      </c>
      <c r="T226">
        <v>0</v>
      </c>
      <c r="Y226" s="200">
        <v>0</v>
      </c>
      <c r="Z226" s="5">
        <v>0</v>
      </c>
      <c r="AA226" s="200">
        <f t="shared" si="25"/>
        <v>0</v>
      </c>
      <c r="AB226" s="200">
        <f t="shared" si="26"/>
        <v>0</v>
      </c>
      <c r="AE226" s="77">
        <f t="shared" si="27"/>
        <v>0</v>
      </c>
      <c r="AF226" s="77">
        <f t="shared" si="28"/>
        <v>0</v>
      </c>
      <c r="AG226" s="77">
        <f t="array" ref="AG226">IFERROR($D226*U,0)</f>
        <v>0</v>
      </c>
      <c r="AH226" s="77">
        <f t="shared" si="29"/>
        <v>0</v>
      </c>
      <c r="AI226" s="77">
        <f t="shared" si="29"/>
        <v>0</v>
      </c>
      <c r="AJ226" s="203"/>
      <c r="AK226" s="203"/>
      <c r="AL226" s="203"/>
      <c r="AM226" s="203"/>
      <c r="AN226" t="s">
        <v>25</v>
      </c>
      <c r="AO226" t="s">
        <v>991</v>
      </c>
      <c r="AP226" t="s">
        <v>475</v>
      </c>
    </row>
    <row r="227" spans="1:43" x14ac:dyDescent="0.25">
      <c r="A227" s="198">
        <v>45291</v>
      </c>
      <c r="B227" t="s">
        <v>992</v>
      </c>
      <c r="C227" t="s">
        <v>993</v>
      </c>
      <c r="D227" s="82">
        <f>+VLOOKUP($C227,'appoggio Flow (AUM)_Turnover'!$C:$G,2,0)</f>
        <v>127326.52</v>
      </c>
      <c r="E227" s="199">
        <f>+VLOOKUP($C227,'appoggio Flow (AUM)_Turnover'!$C:$G,3,0)</f>
        <v>0</v>
      </c>
      <c r="F227" s="82">
        <f>+VLOOKUP($C227,'appoggio Flow (AUM)_Turnover'!$C:$G,4,0)</f>
        <v>127326.52</v>
      </c>
      <c r="G227" s="82">
        <f>+VLOOKUP($C227,'appoggio Flow (AUM)_Turnover'!$C:$G,5,0)</f>
        <v>0</v>
      </c>
      <c r="H227" s="1" t="s">
        <v>23</v>
      </c>
      <c r="I227" t="s">
        <v>500</v>
      </c>
      <c r="J227" t="s">
        <v>474</v>
      </c>
      <c r="K227">
        <f>+VLOOKUP($C227,'appoggio Flow (AUM)_Turnover'!$C:$M,9,0)</f>
        <v>0</v>
      </c>
      <c r="L227" t="s">
        <v>500</v>
      </c>
      <c r="M227">
        <f>+VLOOKUP($C227,'appoggio Flow (AUM)_Turnover'!$C:$M,11,0)</f>
        <v>0</v>
      </c>
      <c r="N227" t="s">
        <v>23</v>
      </c>
      <c r="O227" s="5" t="str">
        <f t="shared" si="24"/>
        <v>N</v>
      </c>
      <c r="P227">
        <f>+VLOOKUP($C227,'appoggio Flow (AUM)_Turnover'!$C:$P,11,0)</f>
        <v>0</v>
      </c>
      <c r="Q227" s="200" t="s">
        <v>475</v>
      </c>
      <c r="R227" s="200" t="str">
        <f t="shared" si="23"/>
        <v/>
      </c>
      <c r="T227" t="s">
        <v>475</v>
      </c>
      <c r="Y227" s="200" t="s">
        <v>475</v>
      </c>
      <c r="Z227" s="5" t="s">
        <v>475</v>
      </c>
      <c r="AA227" s="200" t="str">
        <f t="shared" si="25"/>
        <v/>
      </c>
      <c r="AB227" s="200" t="str">
        <f t="shared" si="26"/>
        <v/>
      </c>
      <c r="AE227" s="77">
        <f t="shared" si="27"/>
        <v>0</v>
      </c>
      <c r="AF227" s="77">
        <f t="shared" si="28"/>
        <v>0</v>
      </c>
      <c r="AG227" s="77">
        <f t="array" ref="AG227">IFERROR($D227*U,0)</f>
        <v>0</v>
      </c>
      <c r="AH227" s="77">
        <f t="shared" si="29"/>
        <v>0</v>
      </c>
      <c r="AI227" s="77">
        <f t="shared" si="29"/>
        <v>0</v>
      </c>
      <c r="AJ227" s="203"/>
      <c r="AK227" s="203"/>
      <c r="AL227" s="203"/>
      <c r="AM227" s="203"/>
      <c r="AN227" t="s">
        <v>475</v>
      </c>
      <c r="AO227" t="s">
        <v>475</v>
      </c>
      <c r="AP227" t="s">
        <v>475</v>
      </c>
    </row>
    <row r="228" spans="1:43" x14ac:dyDescent="0.25">
      <c r="A228" s="198">
        <v>45291</v>
      </c>
      <c r="B228" t="s">
        <v>994</v>
      </c>
      <c r="C228" t="s">
        <v>995</v>
      </c>
      <c r="D228" s="82">
        <f>+VLOOKUP($C228,'appoggio Flow (AUM)_Turnover'!$C:$G,2,0)</f>
        <v>28271984.290000003</v>
      </c>
      <c r="E228" s="199">
        <f>+VLOOKUP($C228,'appoggio Flow (AUM)_Turnover'!$C:$G,3,0)</f>
        <v>0</v>
      </c>
      <c r="F228" s="82">
        <f>+VLOOKUP($C228,'appoggio Flow (AUM)_Turnover'!$C:$G,4,0)</f>
        <v>28271984.290000003</v>
      </c>
      <c r="G228" s="82">
        <f>+VLOOKUP($C228,'appoggio Flow (AUM)_Turnover'!$C:$G,5,0)</f>
        <v>0</v>
      </c>
      <c r="H228" s="1" t="s">
        <v>24</v>
      </c>
      <c r="I228" t="s">
        <v>473</v>
      </c>
      <c r="J228" t="s">
        <v>474</v>
      </c>
      <c r="K228">
        <f>+VLOOKUP($C228,'appoggio Flow (AUM)_Turnover'!$C:$M,9,0)</f>
        <v>0</v>
      </c>
      <c r="L228" t="s">
        <v>473</v>
      </c>
      <c r="M228" t="str">
        <f>+VLOOKUP($C228,'appoggio Flow (AUM)_Turnover'!$C:$M,11,0)</f>
        <v>Fondo</v>
      </c>
      <c r="N228" t="s">
        <v>23</v>
      </c>
      <c r="O228" s="5" t="str">
        <f t="shared" si="24"/>
        <v>N</v>
      </c>
      <c r="P228" t="str">
        <f>+VLOOKUP($C228,'appoggio Flow (AUM)_Turnover'!$C:$P,11,0)</f>
        <v>Fondo</v>
      </c>
      <c r="Q228" s="200" t="s">
        <v>475</v>
      </c>
      <c r="R228" s="200" t="str">
        <f t="shared" si="23"/>
        <v/>
      </c>
      <c r="T228" t="s">
        <v>475</v>
      </c>
      <c r="Y228" s="200" t="s">
        <v>475</v>
      </c>
      <c r="Z228" s="5" t="s">
        <v>475</v>
      </c>
      <c r="AA228" s="200" t="str">
        <f t="shared" si="25"/>
        <v/>
      </c>
      <c r="AB228" s="200" t="str">
        <f t="shared" si="26"/>
        <v/>
      </c>
      <c r="AE228" s="77">
        <f t="shared" si="27"/>
        <v>0</v>
      </c>
      <c r="AF228" s="77">
        <f t="shared" si="28"/>
        <v>0</v>
      </c>
      <c r="AG228" s="77">
        <f t="array" ref="AG228">IFERROR($D228*U,0)</f>
        <v>0</v>
      </c>
      <c r="AH228" s="77">
        <f t="shared" si="29"/>
        <v>0</v>
      </c>
      <c r="AI228" s="77">
        <f t="shared" si="29"/>
        <v>0</v>
      </c>
      <c r="AJ228" s="203"/>
      <c r="AK228" s="203"/>
      <c r="AL228" s="203"/>
      <c r="AM228" s="203"/>
      <c r="AN228" t="s">
        <v>475</v>
      </c>
      <c r="AO228" t="s">
        <v>475</v>
      </c>
      <c r="AP228" t="s">
        <v>475</v>
      </c>
    </row>
    <row r="229" spans="1:43" x14ac:dyDescent="0.25">
      <c r="A229" s="198">
        <v>45291</v>
      </c>
      <c r="B229" t="s">
        <v>996</v>
      </c>
      <c r="C229" t="s">
        <v>997</v>
      </c>
      <c r="D229" s="82">
        <f>+VLOOKUP($C229,'appoggio Flow (AUM)_Turnover'!$C:$G,2,0)</f>
        <v>897.55000000000291</v>
      </c>
      <c r="E229" s="199">
        <f>+VLOOKUP($C229,'appoggio Flow (AUM)_Turnover'!$C:$G,3,0)</f>
        <v>1</v>
      </c>
      <c r="F229" s="82">
        <f>+VLOOKUP($C229,'appoggio Flow (AUM)_Turnover'!$C:$G,4,0)</f>
        <v>38331.14</v>
      </c>
      <c r="G229" s="82">
        <f>+VLOOKUP($C229,'appoggio Flow (AUM)_Turnover'!$C:$G,5,0)</f>
        <v>37433.589999999997</v>
      </c>
      <c r="H229" s="1" t="s">
        <v>23</v>
      </c>
      <c r="I229" t="s">
        <v>500</v>
      </c>
      <c r="J229" t="s">
        <v>474</v>
      </c>
      <c r="K229">
        <f>+VLOOKUP($C229,'appoggio Flow (AUM)_Turnover'!$C:$M,9,0)</f>
        <v>0</v>
      </c>
      <c r="L229" t="s">
        <v>500</v>
      </c>
      <c r="M229">
        <f>+VLOOKUP($C229,'appoggio Flow (AUM)_Turnover'!$C:$M,11,0)</f>
        <v>0</v>
      </c>
      <c r="N229" t="s">
        <v>23</v>
      </c>
      <c r="O229" s="5" t="str">
        <f t="shared" si="24"/>
        <v>N</v>
      </c>
      <c r="P229">
        <f>+VLOOKUP($C229,'appoggio Flow (AUM)_Turnover'!$C:$P,11,0)</f>
        <v>0</v>
      </c>
      <c r="Q229" s="200" t="s">
        <v>475</v>
      </c>
      <c r="R229" s="200" t="str">
        <f t="shared" si="23"/>
        <v/>
      </c>
      <c r="T229" t="s">
        <v>475</v>
      </c>
      <c r="Y229" s="200" t="s">
        <v>475</v>
      </c>
      <c r="Z229" s="5" t="s">
        <v>475</v>
      </c>
      <c r="AA229" s="200" t="str">
        <f t="shared" si="25"/>
        <v/>
      </c>
      <c r="AB229" s="200" t="str">
        <f t="shared" si="26"/>
        <v/>
      </c>
      <c r="AE229" s="77">
        <f t="shared" si="27"/>
        <v>0</v>
      </c>
      <c r="AF229" s="77">
        <f t="shared" si="28"/>
        <v>0</v>
      </c>
      <c r="AG229" s="77">
        <f t="array" ref="AG229">IFERROR($D229*U,0)</f>
        <v>0</v>
      </c>
      <c r="AH229" s="77">
        <f t="shared" si="29"/>
        <v>0</v>
      </c>
      <c r="AI229" s="77">
        <f t="shared" si="29"/>
        <v>0</v>
      </c>
      <c r="AJ229" s="203"/>
      <c r="AK229" s="203"/>
      <c r="AL229" s="203"/>
      <c r="AM229" s="203"/>
      <c r="AN229" t="s">
        <v>475</v>
      </c>
      <c r="AO229" t="s">
        <v>475</v>
      </c>
      <c r="AP229" t="s">
        <v>475</v>
      </c>
    </row>
    <row r="230" spans="1:43" x14ac:dyDescent="0.25">
      <c r="A230" s="198">
        <v>45291</v>
      </c>
      <c r="B230" t="s">
        <v>998</v>
      </c>
      <c r="C230" t="s">
        <v>999</v>
      </c>
      <c r="D230" s="82">
        <f>+VLOOKUP($C230,'appoggio Flow (AUM)_Turnover'!$C:$G,2,0)</f>
        <v>0</v>
      </c>
      <c r="E230" s="199">
        <f>+VLOOKUP($C230,'appoggio Flow (AUM)_Turnover'!$C:$G,3,0)</f>
        <v>1</v>
      </c>
      <c r="F230" s="82">
        <f>+VLOOKUP($C230,'appoggio Flow (AUM)_Turnover'!$C:$G,4,0)</f>
        <v>23563.94</v>
      </c>
      <c r="G230" s="82">
        <f>+VLOOKUP($C230,'appoggio Flow (AUM)_Turnover'!$C:$G,5,0)</f>
        <v>24203.87</v>
      </c>
      <c r="H230" s="1" t="s">
        <v>23</v>
      </c>
      <c r="I230" t="s">
        <v>500</v>
      </c>
      <c r="J230" t="s">
        <v>474</v>
      </c>
      <c r="K230">
        <f>+VLOOKUP($C230,'appoggio Flow (AUM)_Turnover'!$C:$M,9,0)</f>
        <v>0</v>
      </c>
      <c r="L230" t="s">
        <v>500</v>
      </c>
      <c r="M230">
        <f>+VLOOKUP($C230,'appoggio Flow (AUM)_Turnover'!$C:$M,11,0)</f>
        <v>0</v>
      </c>
      <c r="N230" t="s">
        <v>23</v>
      </c>
      <c r="O230" s="5" t="str">
        <f t="shared" si="24"/>
        <v>N</v>
      </c>
      <c r="P230">
        <f>+VLOOKUP($C230,'appoggio Flow (AUM)_Turnover'!$C:$P,11,0)</f>
        <v>0</v>
      </c>
      <c r="Q230" s="200" t="s">
        <v>475</v>
      </c>
      <c r="R230" s="200" t="str">
        <f t="shared" si="23"/>
        <v/>
      </c>
      <c r="T230" t="s">
        <v>475</v>
      </c>
      <c r="Y230" s="200" t="s">
        <v>475</v>
      </c>
      <c r="Z230" s="5" t="s">
        <v>475</v>
      </c>
      <c r="AA230" s="200" t="str">
        <f t="shared" si="25"/>
        <v/>
      </c>
      <c r="AB230" s="200" t="str">
        <f t="shared" si="26"/>
        <v/>
      </c>
      <c r="AE230" s="77">
        <f t="shared" si="27"/>
        <v>0</v>
      </c>
      <c r="AF230" s="77">
        <f t="shared" si="28"/>
        <v>0</v>
      </c>
      <c r="AG230" s="77">
        <f t="array" ref="AG230">IFERROR($D230*U,0)</f>
        <v>0</v>
      </c>
      <c r="AH230" s="77">
        <f t="shared" si="29"/>
        <v>0</v>
      </c>
      <c r="AI230" s="77">
        <f t="shared" si="29"/>
        <v>0</v>
      </c>
      <c r="AJ230" s="203"/>
      <c r="AK230" s="203"/>
      <c r="AL230" s="203"/>
      <c r="AM230" s="203"/>
      <c r="AN230" t="s">
        <v>475</v>
      </c>
      <c r="AO230" t="s">
        <v>475</v>
      </c>
      <c r="AP230" t="s">
        <v>475</v>
      </c>
    </row>
    <row r="231" spans="1:43" x14ac:dyDescent="0.25">
      <c r="A231" s="198">
        <v>45291</v>
      </c>
      <c r="B231" t="s">
        <v>1000</v>
      </c>
      <c r="C231" t="s">
        <v>1001</v>
      </c>
      <c r="D231" s="82">
        <f>+VLOOKUP($C231,'appoggio Flow (AUM)_Turnover'!$C:$G,2,0)</f>
        <v>3296316</v>
      </c>
      <c r="E231" s="199">
        <f>+VLOOKUP($C231,'appoggio Flow (AUM)_Turnover'!$C:$G,3,0)</f>
        <v>0</v>
      </c>
      <c r="F231" s="82">
        <f>+VLOOKUP($C231,'appoggio Flow (AUM)_Turnover'!$C:$G,4,0)</f>
        <v>3296316</v>
      </c>
      <c r="G231" s="82">
        <f>+VLOOKUP($C231,'appoggio Flow (AUM)_Turnover'!$C:$G,5,0)</f>
        <v>0</v>
      </c>
      <c r="H231" s="1" t="s">
        <v>23</v>
      </c>
      <c r="I231" t="s">
        <v>500</v>
      </c>
      <c r="J231" t="s">
        <v>474</v>
      </c>
      <c r="K231">
        <f>+VLOOKUP($C231,'appoggio Flow (AUM)_Turnover'!$C:$M,9,0)</f>
        <v>0</v>
      </c>
      <c r="L231" t="s">
        <v>500</v>
      </c>
      <c r="M231">
        <f>+VLOOKUP($C231,'appoggio Flow (AUM)_Turnover'!$C:$M,11,0)</f>
        <v>0</v>
      </c>
      <c r="N231" t="s">
        <v>23</v>
      </c>
      <c r="O231" s="5" t="str">
        <f t="shared" si="24"/>
        <v>N</v>
      </c>
      <c r="P231">
        <f>+VLOOKUP($C231,'appoggio Flow (AUM)_Turnover'!$C:$P,11,0)</f>
        <v>0</v>
      </c>
      <c r="Q231" s="200" t="s">
        <v>475</v>
      </c>
      <c r="R231" s="200" t="str">
        <f t="shared" si="23"/>
        <v/>
      </c>
      <c r="T231" t="s">
        <v>475</v>
      </c>
      <c r="Y231" s="200" t="s">
        <v>475</v>
      </c>
      <c r="Z231" s="5" t="s">
        <v>475</v>
      </c>
      <c r="AA231" s="200" t="str">
        <f t="shared" si="25"/>
        <v/>
      </c>
      <c r="AB231" s="200" t="str">
        <f t="shared" si="26"/>
        <v/>
      </c>
      <c r="AE231" s="77">
        <f t="shared" si="27"/>
        <v>0</v>
      </c>
      <c r="AF231" s="77">
        <f t="shared" si="28"/>
        <v>0</v>
      </c>
      <c r="AG231" s="77">
        <f t="array" ref="AG231">IFERROR($D231*U,0)</f>
        <v>0</v>
      </c>
      <c r="AH231" s="77">
        <f t="shared" si="29"/>
        <v>0</v>
      </c>
      <c r="AI231" s="77">
        <f t="shared" si="29"/>
        <v>0</v>
      </c>
      <c r="AJ231" s="203"/>
      <c r="AK231" s="203"/>
      <c r="AL231" s="203"/>
      <c r="AM231" s="203"/>
      <c r="AN231" t="s">
        <v>475</v>
      </c>
      <c r="AO231" t="s">
        <v>475</v>
      </c>
      <c r="AP231" t="s">
        <v>475</v>
      </c>
    </row>
    <row r="232" spans="1:43" x14ac:dyDescent="0.25">
      <c r="A232" s="198">
        <v>45291</v>
      </c>
      <c r="B232" t="s">
        <v>1416</v>
      </c>
      <c r="C232" t="s">
        <v>1417</v>
      </c>
      <c r="D232" s="82">
        <f>+VLOOKUP($C232,'appoggio Flow (AUM)_Turnover'!$C:$G,2,0)</f>
        <v>408507.32</v>
      </c>
      <c r="E232" s="199">
        <f>+VLOOKUP($C232,'appoggio Flow (AUM)_Turnover'!$C:$G,3,0)</f>
        <v>0</v>
      </c>
      <c r="F232" s="82">
        <f>+VLOOKUP($C232,'appoggio Flow (AUM)_Turnover'!$C:$G,4,0)</f>
        <v>408507.32</v>
      </c>
      <c r="G232" s="82">
        <f>+VLOOKUP($C232,'appoggio Flow (AUM)_Turnover'!$C:$G,5,0)</f>
        <v>0</v>
      </c>
      <c r="H232" s="1" t="s">
        <v>23</v>
      </c>
      <c r="I232" t="s">
        <v>500</v>
      </c>
      <c r="J232" t="s">
        <v>474</v>
      </c>
      <c r="K232">
        <f>+VLOOKUP($C232,'appoggio Flow (AUM)_Turnover'!$C:$M,9,0)</f>
        <v>0</v>
      </c>
      <c r="L232" t="s">
        <v>500</v>
      </c>
      <c r="M232" t="str">
        <f>+VLOOKUP($C232,'appoggio Flow (AUM)_Turnover'!$C:$M,11,0)</f>
        <v>Bond</v>
      </c>
      <c r="N232" t="s">
        <v>23</v>
      </c>
      <c r="O232" s="5" t="str">
        <f t="shared" si="24"/>
        <v>N</v>
      </c>
      <c r="P232" t="str">
        <f>+VLOOKUP($C232,'appoggio Flow (AUM)_Turnover'!$C:$P,11,0)</f>
        <v>Bond</v>
      </c>
      <c r="Q232" s="200" t="s">
        <v>475</v>
      </c>
      <c r="R232" s="204">
        <v>0.71199999999999997</v>
      </c>
      <c r="S232" s="212">
        <v>2.5999999999999999E-2</v>
      </c>
      <c r="T232" s="208">
        <v>0.501</v>
      </c>
      <c r="U232" s="212">
        <v>2.5999999999999999E-2</v>
      </c>
      <c r="V232" s="208">
        <v>1</v>
      </c>
      <c r="W232" s="212">
        <v>1</v>
      </c>
      <c r="Y232" s="200" t="s">
        <v>475</v>
      </c>
      <c r="Z232" s="5" t="s">
        <v>475</v>
      </c>
      <c r="AA232" s="200" t="str">
        <f t="shared" si="25"/>
        <v/>
      </c>
      <c r="AB232" s="200" t="str">
        <f t="shared" si="26"/>
        <v/>
      </c>
      <c r="AE232" s="77">
        <f t="shared" si="27"/>
        <v>290857.21184</v>
      </c>
      <c r="AF232" s="77">
        <f t="shared" si="28"/>
        <v>204662.16732000001</v>
      </c>
      <c r="AG232" s="77">
        <f t="array" ref="AG232">IFERROR($D232*U,0)</f>
        <v>0</v>
      </c>
      <c r="AH232" s="77">
        <f t="shared" si="29"/>
        <v>0</v>
      </c>
      <c r="AI232" s="77">
        <f t="shared" si="29"/>
        <v>0</v>
      </c>
      <c r="AJ232" s="203">
        <f>IFERROR($D232*S232,0)</f>
        <v>10621.19032</v>
      </c>
      <c r="AK232" s="203">
        <f>IFERROR($D232*U232,0)</f>
        <v>10621.19032</v>
      </c>
      <c r="AL232" s="203"/>
      <c r="AM232" s="203"/>
      <c r="AN232" t="s">
        <v>22</v>
      </c>
      <c r="AO232" t="s">
        <v>1418</v>
      </c>
      <c r="AP232" t="s">
        <v>1419</v>
      </c>
      <c r="AQ232" s="208" t="s">
        <v>490</v>
      </c>
    </row>
    <row r="233" spans="1:43" x14ac:dyDescent="0.25">
      <c r="A233" s="198">
        <v>45291</v>
      </c>
      <c r="B233" t="s">
        <v>1004</v>
      </c>
      <c r="C233" t="s">
        <v>1005</v>
      </c>
      <c r="D233" s="82">
        <f>+VLOOKUP($C233,'appoggio Flow (AUM)_Turnover'!$C:$G,2,0)</f>
        <v>303.23</v>
      </c>
      <c r="E233" s="199">
        <f>+VLOOKUP($C233,'appoggio Flow (AUM)_Turnover'!$C:$G,3,0)</f>
        <v>1</v>
      </c>
      <c r="F233" s="82">
        <f>+VLOOKUP($C233,'appoggio Flow (AUM)_Turnover'!$C:$G,4,0)</f>
        <v>1986.5</v>
      </c>
      <c r="G233" s="82">
        <f>+VLOOKUP($C233,'appoggio Flow (AUM)_Turnover'!$C:$G,5,0)</f>
        <v>1683.27</v>
      </c>
      <c r="H233" s="1" t="s">
        <v>24</v>
      </c>
      <c r="I233" t="s">
        <v>473</v>
      </c>
      <c r="J233" t="s">
        <v>474</v>
      </c>
      <c r="K233">
        <f>+VLOOKUP($C233,'appoggio Flow (AUM)_Turnover'!$C:$M,9,0)</f>
        <v>0</v>
      </c>
      <c r="L233" t="s">
        <v>473</v>
      </c>
      <c r="M233" t="str">
        <f>+VLOOKUP($C233,'appoggio Flow (AUM)_Turnover'!$C:$M,11,0)</f>
        <v>Fondo</v>
      </c>
      <c r="N233" t="s">
        <v>23</v>
      </c>
      <c r="O233" s="5" t="str">
        <f t="shared" si="24"/>
        <v>N</v>
      </c>
      <c r="P233" t="str">
        <f>+VLOOKUP($C233,'appoggio Flow (AUM)_Turnover'!$C:$P,11,0)</f>
        <v>Fondo</v>
      </c>
      <c r="Q233" s="200" t="s">
        <v>475</v>
      </c>
      <c r="R233" s="200" t="str">
        <f t="shared" ref="R233:R296" si="30">IFERROR(V233*Q233,"")</f>
        <v/>
      </c>
      <c r="T233" t="s">
        <v>475</v>
      </c>
      <c r="Y233" s="200" t="s">
        <v>475</v>
      </c>
      <c r="Z233" s="5" t="s">
        <v>475</v>
      </c>
      <c r="AA233" s="200" t="str">
        <f t="shared" si="25"/>
        <v/>
      </c>
      <c r="AB233" s="200" t="str">
        <f t="shared" si="26"/>
        <v/>
      </c>
      <c r="AE233" s="77">
        <f t="shared" si="27"/>
        <v>0</v>
      </c>
      <c r="AF233" s="77">
        <f t="shared" si="28"/>
        <v>0</v>
      </c>
      <c r="AG233" s="77">
        <f t="array" ref="AG233">IFERROR($D233*U,0)</f>
        <v>0</v>
      </c>
      <c r="AH233" s="77">
        <f t="shared" si="29"/>
        <v>0</v>
      </c>
      <c r="AI233" s="77">
        <f t="shared" si="29"/>
        <v>0</v>
      </c>
      <c r="AJ233" s="203"/>
      <c r="AK233" s="203"/>
      <c r="AL233" s="203"/>
      <c r="AM233" s="203"/>
      <c r="AN233" t="s">
        <v>475</v>
      </c>
      <c r="AO233" t="s">
        <v>475</v>
      </c>
      <c r="AP233" t="s">
        <v>475</v>
      </c>
    </row>
    <row r="234" spans="1:43" x14ac:dyDescent="0.25">
      <c r="A234" s="198">
        <v>45291</v>
      </c>
      <c r="B234" t="s">
        <v>1006</v>
      </c>
      <c r="C234" t="s">
        <v>1007</v>
      </c>
      <c r="D234" s="82">
        <f>+VLOOKUP($C234,'appoggio Flow (AUM)_Turnover'!$C:$G,2,0)</f>
        <v>7403.8099999999995</v>
      </c>
      <c r="E234" s="199">
        <f>+VLOOKUP($C234,'appoggio Flow (AUM)_Turnover'!$C:$G,3,0)</f>
        <v>1</v>
      </c>
      <c r="F234" s="82">
        <f>+VLOOKUP($C234,'appoggio Flow (AUM)_Turnover'!$C:$G,4,0)</f>
        <v>9071.56</v>
      </c>
      <c r="G234" s="82">
        <f>+VLOOKUP($C234,'appoggio Flow (AUM)_Turnover'!$C:$G,5,0)</f>
        <v>1667.75</v>
      </c>
      <c r="H234" s="1" t="s">
        <v>24</v>
      </c>
      <c r="I234" t="s">
        <v>473</v>
      </c>
      <c r="J234" t="s">
        <v>474</v>
      </c>
      <c r="K234">
        <f>+VLOOKUP($C234,'appoggio Flow (AUM)_Turnover'!$C:$M,9,0)</f>
        <v>0</v>
      </c>
      <c r="L234" t="s">
        <v>473</v>
      </c>
      <c r="M234" t="str">
        <f>+VLOOKUP($C234,'appoggio Flow (AUM)_Turnover'!$C:$M,11,0)</f>
        <v>Fondo</v>
      </c>
      <c r="N234" t="s">
        <v>23</v>
      </c>
      <c r="O234" s="5" t="str">
        <f t="shared" si="24"/>
        <v>N</v>
      </c>
      <c r="P234" t="str">
        <f>+VLOOKUP($C234,'appoggio Flow (AUM)_Turnover'!$C:$P,11,0)</f>
        <v>Fondo</v>
      </c>
      <c r="Q234" s="200" t="s">
        <v>475</v>
      </c>
      <c r="R234" s="200" t="str">
        <f t="shared" si="30"/>
        <v/>
      </c>
      <c r="T234" t="s">
        <v>475</v>
      </c>
      <c r="Y234" s="200" t="s">
        <v>475</v>
      </c>
      <c r="Z234" s="5" t="s">
        <v>475</v>
      </c>
      <c r="AA234" s="200" t="str">
        <f t="shared" si="25"/>
        <v/>
      </c>
      <c r="AB234" s="200" t="str">
        <f t="shared" si="26"/>
        <v/>
      </c>
      <c r="AE234" s="77">
        <f t="shared" si="27"/>
        <v>0</v>
      </c>
      <c r="AF234" s="77">
        <f t="shared" si="28"/>
        <v>0</v>
      </c>
      <c r="AG234" s="77">
        <f t="array" ref="AG234">IFERROR($D234*U,0)</f>
        <v>0</v>
      </c>
      <c r="AH234" s="77">
        <f t="shared" si="29"/>
        <v>0</v>
      </c>
      <c r="AI234" s="77">
        <f t="shared" si="29"/>
        <v>0</v>
      </c>
      <c r="AJ234" s="203"/>
      <c r="AK234" s="203"/>
      <c r="AL234" s="203"/>
      <c r="AM234" s="203"/>
      <c r="AN234" t="s">
        <v>475</v>
      </c>
      <c r="AO234" t="s">
        <v>475</v>
      </c>
      <c r="AP234" t="s">
        <v>475</v>
      </c>
    </row>
    <row r="235" spans="1:43" x14ac:dyDescent="0.25">
      <c r="A235" s="198">
        <v>45291</v>
      </c>
      <c r="B235" t="s">
        <v>1008</v>
      </c>
      <c r="C235" t="s">
        <v>1009</v>
      </c>
      <c r="D235" s="82">
        <f>+VLOOKUP($C235,'appoggio Flow (AUM)_Turnover'!$C:$G,2,0)</f>
        <v>10550719.24</v>
      </c>
      <c r="E235" s="199">
        <f>+VLOOKUP($C235,'appoggio Flow (AUM)_Turnover'!$C:$G,3,0)</f>
        <v>1</v>
      </c>
      <c r="F235" s="82">
        <f>+VLOOKUP($C235,'appoggio Flow (AUM)_Turnover'!$C:$G,4,0)</f>
        <v>10626870.609999999</v>
      </c>
      <c r="G235" s="82">
        <f>+VLOOKUP($C235,'appoggio Flow (AUM)_Turnover'!$C:$G,5,0)</f>
        <v>76151.37</v>
      </c>
      <c r="H235" s="1" t="s">
        <v>24</v>
      </c>
      <c r="I235" t="s">
        <v>473</v>
      </c>
      <c r="J235" t="s">
        <v>474</v>
      </c>
      <c r="K235">
        <f>+VLOOKUP($C235,'appoggio Flow (AUM)_Turnover'!$C:$M,9,0)</f>
        <v>0</v>
      </c>
      <c r="L235" t="s">
        <v>473</v>
      </c>
      <c r="M235" t="str">
        <f>+VLOOKUP($C235,'appoggio Flow (AUM)_Turnover'!$C:$M,11,0)</f>
        <v>Fondo</v>
      </c>
      <c r="N235" t="s">
        <v>23</v>
      </c>
      <c r="O235" s="5" t="str">
        <f t="shared" si="24"/>
        <v>N</v>
      </c>
      <c r="P235" t="str">
        <f>+VLOOKUP($C235,'appoggio Flow (AUM)_Turnover'!$C:$P,11,0)</f>
        <v>Fondo</v>
      </c>
      <c r="Q235" s="200" t="s">
        <v>475</v>
      </c>
      <c r="R235" s="200" t="str">
        <f t="shared" si="30"/>
        <v/>
      </c>
      <c r="T235" t="s">
        <v>475</v>
      </c>
      <c r="Y235" s="200" t="s">
        <v>475</v>
      </c>
      <c r="Z235" s="5" t="s">
        <v>475</v>
      </c>
      <c r="AA235" s="200" t="str">
        <f t="shared" si="25"/>
        <v/>
      </c>
      <c r="AB235" s="200" t="str">
        <f t="shared" si="26"/>
        <v/>
      </c>
      <c r="AE235" s="77">
        <f t="shared" si="27"/>
        <v>0</v>
      </c>
      <c r="AF235" s="77">
        <f t="shared" si="28"/>
        <v>0</v>
      </c>
      <c r="AG235" s="77">
        <f t="array" ref="AG235">IFERROR($D235*U,0)</f>
        <v>0</v>
      </c>
      <c r="AH235" s="77">
        <f t="shared" si="29"/>
        <v>0</v>
      </c>
      <c r="AI235" s="77">
        <f t="shared" si="29"/>
        <v>0</v>
      </c>
      <c r="AJ235" s="203"/>
      <c r="AK235" s="203"/>
      <c r="AL235" s="203"/>
      <c r="AM235" s="203"/>
      <c r="AN235" t="s">
        <v>475</v>
      </c>
      <c r="AO235" t="s">
        <v>475</v>
      </c>
      <c r="AP235" t="s">
        <v>475</v>
      </c>
    </row>
    <row r="236" spans="1:43" x14ac:dyDescent="0.25">
      <c r="A236" s="198">
        <v>45291</v>
      </c>
      <c r="B236" t="s">
        <v>1010</v>
      </c>
      <c r="C236" t="s">
        <v>1011</v>
      </c>
      <c r="D236" s="82">
        <f>+VLOOKUP($C236,'appoggio Flow (AUM)_Turnover'!$C:$G,2,0)</f>
        <v>2200247.0399999996</v>
      </c>
      <c r="E236" s="199">
        <f>+VLOOKUP($C236,'appoggio Flow (AUM)_Turnover'!$C:$G,3,0)</f>
        <v>1</v>
      </c>
      <c r="F236" s="82">
        <f>+VLOOKUP($C236,'appoggio Flow (AUM)_Turnover'!$C:$G,4,0)</f>
        <v>2437666.5599999996</v>
      </c>
      <c r="G236" s="82">
        <f>+VLOOKUP($C236,'appoggio Flow (AUM)_Turnover'!$C:$G,5,0)</f>
        <v>237419.51999999999</v>
      </c>
      <c r="H236" s="1" t="s">
        <v>24</v>
      </c>
      <c r="I236" t="s">
        <v>473</v>
      </c>
      <c r="J236" t="s">
        <v>474</v>
      </c>
      <c r="K236">
        <f>+VLOOKUP($C236,'appoggio Flow (AUM)_Turnover'!$C:$M,9,0)</f>
        <v>0</v>
      </c>
      <c r="L236" t="s">
        <v>473</v>
      </c>
      <c r="M236" t="str">
        <f>+VLOOKUP($C236,'appoggio Flow (AUM)_Turnover'!$C:$M,11,0)</f>
        <v>Fondo</v>
      </c>
      <c r="N236" t="s">
        <v>23</v>
      </c>
      <c r="O236" s="5" t="str">
        <f t="shared" si="24"/>
        <v>N</v>
      </c>
      <c r="P236" t="str">
        <f>+VLOOKUP($C236,'appoggio Flow (AUM)_Turnover'!$C:$P,11,0)</f>
        <v>Fondo</v>
      </c>
      <c r="Q236" s="200" t="s">
        <v>475</v>
      </c>
      <c r="R236" s="200" t="str">
        <f t="shared" si="30"/>
        <v/>
      </c>
      <c r="T236" t="s">
        <v>475</v>
      </c>
      <c r="Y236" s="200" t="s">
        <v>475</v>
      </c>
      <c r="Z236" s="5" t="s">
        <v>475</v>
      </c>
      <c r="AA236" s="200" t="str">
        <f t="shared" si="25"/>
        <v/>
      </c>
      <c r="AB236" s="200" t="str">
        <f t="shared" si="26"/>
        <v/>
      </c>
      <c r="AE236" s="77">
        <f t="shared" si="27"/>
        <v>0</v>
      </c>
      <c r="AF236" s="77">
        <f t="shared" si="28"/>
        <v>0</v>
      </c>
      <c r="AG236" s="77">
        <f t="array" ref="AG236">IFERROR($D236*U,0)</f>
        <v>0</v>
      </c>
      <c r="AH236" s="77">
        <f t="shared" si="29"/>
        <v>0</v>
      </c>
      <c r="AI236" s="77">
        <f t="shared" si="29"/>
        <v>0</v>
      </c>
      <c r="AJ236" s="203"/>
      <c r="AK236" s="203"/>
      <c r="AL236" s="203"/>
      <c r="AM236" s="203"/>
      <c r="AN236" t="s">
        <v>475</v>
      </c>
      <c r="AO236" t="s">
        <v>475</v>
      </c>
      <c r="AP236" t="s">
        <v>475</v>
      </c>
    </row>
    <row r="237" spans="1:43" x14ac:dyDescent="0.25">
      <c r="A237" s="198">
        <v>45291</v>
      </c>
      <c r="B237" t="s">
        <v>1012</v>
      </c>
      <c r="C237" t="s">
        <v>1013</v>
      </c>
      <c r="D237" s="82">
        <f>+VLOOKUP($C237,'appoggio Flow (AUM)_Turnover'!$C:$G,2,0)</f>
        <v>0</v>
      </c>
      <c r="E237" s="199">
        <f>+VLOOKUP($C237,'appoggio Flow (AUM)_Turnover'!$C:$G,3,0)</f>
        <v>1</v>
      </c>
      <c r="F237" s="82">
        <f>+VLOOKUP($C237,'appoggio Flow (AUM)_Turnover'!$C:$G,4,0)</f>
        <v>299011.56</v>
      </c>
      <c r="G237" s="82">
        <f>+VLOOKUP($C237,'appoggio Flow (AUM)_Turnover'!$C:$G,5,0)</f>
        <v>301759.38</v>
      </c>
      <c r="H237" s="1" t="s">
        <v>24</v>
      </c>
      <c r="I237" t="s">
        <v>482</v>
      </c>
      <c r="J237" t="s">
        <v>474</v>
      </c>
      <c r="K237">
        <f>+VLOOKUP($C237,'appoggio Flow (AUM)_Turnover'!$C:$M,9,0)</f>
        <v>0</v>
      </c>
      <c r="L237" t="s">
        <v>483</v>
      </c>
      <c r="M237" t="str">
        <f>+VLOOKUP($C237,'appoggio Flow (AUM)_Turnover'!$C:$M,11,0)</f>
        <v>Stock</v>
      </c>
      <c r="N237" t="s">
        <v>23</v>
      </c>
      <c r="O237" s="5" t="str">
        <f t="shared" si="24"/>
        <v>N</v>
      </c>
      <c r="P237" t="str">
        <f>+VLOOKUP($C237,'appoggio Flow (AUM)_Turnover'!$C:$P,11,0)</f>
        <v>Stock</v>
      </c>
      <c r="Q237" s="200">
        <v>0</v>
      </c>
      <c r="R237" s="200">
        <f t="shared" si="30"/>
        <v>0</v>
      </c>
      <c r="T237">
        <v>0</v>
      </c>
      <c r="Y237" s="200">
        <v>0</v>
      </c>
      <c r="Z237" s="5">
        <v>0</v>
      </c>
      <c r="AA237" s="200">
        <f t="shared" si="25"/>
        <v>0</v>
      </c>
      <c r="AB237" s="200">
        <f t="shared" si="26"/>
        <v>0</v>
      </c>
      <c r="AE237" s="77">
        <f t="shared" si="27"/>
        <v>0</v>
      </c>
      <c r="AF237" s="77">
        <f t="shared" si="28"/>
        <v>0</v>
      </c>
      <c r="AG237" s="77">
        <f t="array" ref="AG237">IFERROR($D237*U,0)</f>
        <v>0</v>
      </c>
      <c r="AH237" s="77">
        <f t="shared" si="29"/>
        <v>0</v>
      </c>
      <c r="AI237" s="77">
        <f t="shared" si="29"/>
        <v>0</v>
      </c>
      <c r="AJ237" s="203"/>
      <c r="AK237" s="203"/>
      <c r="AL237" s="203"/>
      <c r="AM237" s="203"/>
      <c r="AN237" t="s">
        <v>25</v>
      </c>
      <c r="AO237" t="s">
        <v>1014</v>
      </c>
      <c r="AP237" t="s">
        <v>475</v>
      </c>
    </row>
    <row r="238" spans="1:43" x14ac:dyDescent="0.25">
      <c r="A238" s="198">
        <v>45291</v>
      </c>
      <c r="B238" t="s">
        <v>1015</v>
      </c>
      <c r="C238" t="s">
        <v>1016</v>
      </c>
      <c r="D238" s="82">
        <f>+VLOOKUP($C238,'appoggio Flow (AUM)_Turnover'!$C:$G,2,0)</f>
        <v>13427072.210000001</v>
      </c>
      <c r="E238" s="199">
        <f>+VLOOKUP($C238,'appoggio Flow (AUM)_Turnover'!$C:$G,3,0)</f>
        <v>1</v>
      </c>
      <c r="F238" s="82">
        <f>+VLOOKUP($C238,'appoggio Flow (AUM)_Turnover'!$C:$G,4,0)</f>
        <v>14692713.84</v>
      </c>
      <c r="G238" s="82">
        <f>+VLOOKUP($C238,'appoggio Flow (AUM)_Turnover'!$C:$G,5,0)</f>
        <v>1265641.6299999999</v>
      </c>
      <c r="H238" s="1" t="s">
        <v>24</v>
      </c>
      <c r="I238" t="s">
        <v>473</v>
      </c>
      <c r="J238" t="s">
        <v>474</v>
      </c>
      <c r="K238">
        <f>+VLOOKUP($C238,'appoggio Flow (AUM)_Turnover'!$C:$M,9,0)</f>
        <v>0</v>
      </c>
      <c r="L238" t="s">
        <v>473</v>
      </c>
      <c r="M238" t="str">
        <f>+VLOOKUP($C238,'appoggio Flow (AUM)_Turnover'!$C:$M,11,0)</f>
        <v>Fondo</v>
      </c>
      <c r="N238" t="s">
        <v>23</v>
      </c>
      <c r="O238" s="5" t="str">
        <f t="shared" si="24"/>
        <v>N</v>
      </c>
      <c r="P238" t="str">
        <f>+VLOOKUP($C238,'appoggio Flow (AUM)_Turnover'!$C:$P,11,0)</f>
        <v>Fondo</v>
      </c>
      <c r="Q238" s="200" t="s">
        <v>475</v>
      </c>
      <c r="R238" s="200" t="str">
        <f t="shared" si="30"/>
        <v/>
      </c>
      <c r="T238" t="s">
        <v>475</v>
      </c>
      <c r="Y238" s="200" t="s">
        <v>475</v>
      </c>
      <c r="Z238" s="5" t="s">
        <v>475</v>
      </c>
      <c r="AA238" s="200" t="str">
        <f t="shared" si="25"/>
        <v/>
      </c>
      <c r="AB238" s="200" t="str">
        <f t="shared" si="26"/>
        <v/>
      </c>
      <c r="AE238" s="77">
        <f t="shared" si="27"/>
        <v>0</v>
      </c>
      <c r="AF238" s="77">
        <f t="shared" si="28"/>
        <v>0</v>
      </c>
      <c r="AG238" s="77">
        <f t="array" ref="AG238">IFERROR($D238*U,0)</f>
        <v>0</v>
      </c>
      <c r="AH238" s="77">
        <f t="shared" si="29"/>
        <v>0</v>
      </c>
      <c r="AI238" s="77">
        <f t="shared" si="29"/>
        <v>0</v>
      </c>
      <c r="AJ238" s="203"/>
      <c r="AK238" s="203"/>
      <c r="AL238" s="203"/>
      <c r="AM238" s="203"/>
      <c r="AN238" t="s">
        <v>475</v>
      </c>
      <c r="AO238" t="s">
        <v>475</v>
      </c>
      <c r="AP238" t="s">
        <v>475</v>
      </c>
    </row>
    <row r="239" spans="1:43" x14ac:dyDescent="0.25">
      <c r="A239" s="198">
        <v>45291</v>
      </c>
      <c r="B239" t="s">
        <v>1017</v>
      </c>
      <c r="C239" t="s">
        <v>1018</v>
      </c>
      <c r="D239" s="82">
        <f>+VLOOKUP($C239,'appoggio Flow (AUM)_Turnover'!$C:$G,2,0)</f>
        <v>18678151.399999999</v>
      </c>
      <c r="E239" s="199">
        <f>+VLOOKUP($C239,'appoggio Flow (AUM)_Turnover'!$C:$G,3,0)</f>
        <v>1</v>
      </c>
      <c r="F239" s="82">
        <f>+VLOOKUP($C239,'appoggio Flow (AUM)_Turnover'!$C:$G,4,0)</f>
        <v>19116606.139999997</v>
      </c>
      <c r="G239" s="82">
        <f>+VLOOKUP($C239,'appoggio Flow (AUM)_Turnover'!$C:$G,5,0)</f>
        <v>438454.74</v>
      </c>
      <c r="H239" s="1" t="s">
        <v>23</v>
      </c>
      <c r="I239" t="s">
        <v>500</v>
      </c>
      <c r="J239" t="s">
        <v>504</v>
      </c>
      <c r="K239">
        <f>+VLOOKUP($C239,'appoggio Flow (AUM)_Turnover'!$C:$M,9,0)</f>
        <v>1</v>
      </c>
      <c r="L239" t="s">
        <v>500</v>
      </c>
      <c r="M239" t="str">
        <f>+VLOOKUP($C239,'appoggio Flow (AUM)_Turnover'!$C:$M,11,0)</f>
        <v>Bond</v>
      </c>
      <c r="N239" t="s">
        <v>24</v>
      </c>
      <c r="O239" s="5" t="str">
        <f t="shared" si="24"/>
        <v>N</v>
      </c>
      <c r="P239" t="str">
        <f>+VLOOKUP($C239,'appoggio Flow (AUM)_Turnover'!$C:$P,11,0)</f>
        <v>Bond</v>
      </c>
      <c r="Q239" s="200" t="s">
        <v>475</v>
      </c>
      <c r="R239" s="200" t="str">
        <f t="shared" si="30"/>
        <v/>
      </c>
      <c r="T239" t="s">
        <v>475</v>
      </c>
      <c r="Y239" s="200" t="s">
        <v>475</v>
      </c>
      <c r="Z239" s="5" t="s">
        <v>475</v>
      </c>
      <c r="AA239" s="200" t="str">
        <f t="shared" si="25"/>
        <v/>
      </c>
      <c r="AB239" s="200" t="str">
        <f t="shared" si="26"/>
        <v/>
      </c>
      <c r="AE239" s="77">
        <f t="shared" si="27"/>
        <v>0</v>
      </c>
      <c r="AF239" s="77">
        <f t="shared" si="28"/>
        <v>0</v>
      </c>
      <c r="AG239" s="77">
        <f t="array" ref="AG239">IFERROR($D239*U,0)</f>
        <v>0</v>
      </c>
      <c r="AH239" s="77">
        <f t="shared" si="29"/>
        <v>0</v>
      </c>
      <c r="AI239" s="77">
        <f t="shared" si="29"/>
        <v>0</v>
      </c>
      <c r="AJ239" s="203"/>
      <c r="AK239" s="203"/>
      <c r="AL239" s="203"/>
      <c r="AM239" s="203"/>
      <c r="AN239" t="s">
        <v>22</v>
      </c>
      <c r="AO239" t="s">
        <v>672</v>
      </c>
      <c r="AP239" t="s">
        <v>475</v>
      </c>
    </row>
    <row r="240" spans="1:43" x14ac:dyDescent="0.25">
      <c r="A240" s="198">
        <v>45291</v>
      </c>
      <c r="B240" t="s">
        <v>1019</v>
      </c>
      <c r="C240" t="s">
        <v>1020</v>
      </c>
      <c r="D240" s="82">
        <f>+VLOOKUP($C240,'appoggio Flow (AUM)_Turnover'!$C:$G,2,0)</f>
        <v>9287455.4199999999</v>
      </c>
      <c r="E240" s="199">
        <f>+VLOOKUP($C240,'appoggio Flow (AUM)_Turnover'!$C:$G,3,0)</f>
        <v>0</v>
      </c>
      <c r="F240" s="82">
        <f>+VLOOKUP($C240,'appoggio Flow (AUM)_Turnover'!$C:$G,4,0)</f>
        <v>9287455.4199999999</v>
      </c>
      <c r="G240" s="82">
        <f>+VLOOKUP($C240,'appoggio Flow (AUM)_Turnover'!$C:$G,5,0)</f>
        <v>0</v>
      </c>
      <c r="H240" s="1" t="s">
        <v>24</v>
      </c>
      <c r="I240" t="s">
        <v>473</v>
      </c>
      <c r="J240" t="s">
        <v>474</v>
      </c>
      <c r="K240">
        <f>+VLOOKUP($C240,'appoggio Flow (AUM)_Turnover'!$C:$M,9,0)</f>
        <v>0</v>
      </c>
      <c r="L240" t="s">
        <v>473</v>
      </c>
      <c r="M240" t="str">
        <f>+VLOOKUP($C240,'appoggio Flow (AUM)_Turnover'!$C:$M,11,0)</f>
        <v>Fondo</v>
      </c>
      <c r="N240" t="s">
        <v>23</v>
      </c>
      <c r="O240" s="5" t="str">
        <f t="shared" si="24"/>
        <v>N</v>
      </c>
      <c r="P240" t="str">
        <f>+VLOOKUP($C240,'appoggio Flow (AUM)_Turnover'!$C:$P,11,0)</f>
        <v>Fondo</v>
      </c>
      <c r="Q240" s="200" t="s">
        <v>475</v>
      </c>
      <c r="R240" s="200" t="str">
        <f t="shared" si="30"/>
        <v/>
      </c>
      <c r="T240" t="s">
        <v>475</v>
      </c>
      <c r="Y240" s="200" t="s">
        <v>475</v>
      </c>
      <c r="Z240" s="5" t="s">
        <v>475</v>
      </c>
      <c r="AA240" s="200" t="str">
        <f t="shared" si="25"/>
        <v/>
      </c>
      <c r="AB240" s="200" t="str">
        <f t="shared" si="26"/>
        <v/>
      </c>
      <c r="AE240" s="77">
        <f t="shared" si="27"/>
        <v>0</v>
      </c>
      <c r="AF240" s="77">
        <f t="shared" si="28"/>
        <v>0</v>
      </c>
      <c r="AG240" s="77">
        <f t="array" ref="AG240">IFERROR($D240*U,0)</f>
        <v>0</v>
      </c>
      <c r="AH240" s="77">
        <f t="shared" si="29"/>
        <v>0</v>
      </c>
      <c r="AI240" s="77">
        <f t="shared" si="29"/>
        <v>0</v>
      </c>
      <c r="AJ240" s="203"/>
      <c r="AK240" s="203"/>
      <c r="AL240" s="203"/>
      <c r="AM240" s="203"/>
      <c r="AN240" t="s">
        <v>475</v>
      </c>
      <c r="AO240" t="s">
        <v>475</v>
      </c>
      <c r="AP240" t="s">
        <v>475</v>
      </c>
    </row>
    <row r="241" spans="1:42" x14ac:dyDescent="0.25">
      <c r="A241" s="198">
        <v>45291</v>
      </c>
      <c r="B241" t="s">
        <v>1021</v>
      </c>
      <c r="C241" t="s">
        <v>1022</v>
      </c>
      <c r="D241" s="82">
        <f>+VLOOKUP($C241,'appoggio Flow (AUM)_Turnover'!$C:$G,2,0)</f>
        <v>13017623.130000001</v>
      </c>
      <c r="E241" s="199">
        <f>+VLOOKUP($C241,'appoggio Flow (AUM)_Turnover'!$C:$G,3,0)</f>
        <v>1</v>
      </c>
      <c r="F241" s="82">
        <f>+VLOOKUP($C241,'appoggio Flow (AUM)_Turnover'!$C:$G,4,0)</f>
        <v>13672680</v>
      </c>
      <c r="G241" s="82">
        <f>+VLOOKUP($C241,'appoggio Flow (AUM)_Turnover'!$C:$G,5,0)</f>
        <v>655056.87</v>
      </c>
      <c r="H241" s="1" t="s">
        <v>24</v>
      </c>
      <c r="I241" t="s">
        <v>473</v>
      </c>
      <c r="J241" t="s">
        <v>474</v>
      </c>
      <c r="K241">
        <f>+VLOOKUP($C241,'appoggio Flow (AUM)_Turnover'!$C:$M,9,0)</f>
        <v>0</v>
      </c>
      <c r="L241" t="s">
        <v>473</v>
      </c>
      <c r="M241" t="str">
        <f>+VLOOKUP($C241,'appoggio Flow (AUM)_Turnover'!$C:$M,11,0)</f>
        <v>Fondo</v>
      </c>
      <c r="N241" t="s">
        <v>23</v>
      </c>
      <c r="O241" s="5" t="str">
        <f t="shared" si="24"/>
        <v>N</v>
      </c>
      <c r="P241" t="str">
        <f>+VLOOKUP($C241,'appoggio Flow (AUM)_Turnover'!$C:$P,11,0)</f>
        <v>Fondo</v>
      </c>
      <c r="Q241" s="200" t="s">
        <v>475</v>
      </c>
      <c r="R241" s="200" t="str">
        <f t="shared" si="30"/>
        <v/>
      </c>
      <c r="T241" t="s">
        <v>475</v>
      </c>
      <c r="Y241" s="200" t="s">
        <v>475</v>
      </c>
      <c r="Z241" s="5" t="s">
        <v>475</v>
      </c>
      <c r="AA241" s="200" t="str">
        <f t="shared" si="25"/>
        <v/>
      </c>
      <c r="AB241" s="200" t="str">
        <f t="shared" si="26"/>
        <v/>
      </c>
      <c r="AE241" s="77">
        <f t="shared" si="27"/>
        <v>0</v>
      </c>
      <c r="AF241" s="77">
        <f t="shared" si="28"/>
        <v>0</v>
      </c>
      <c r="AG241" s="77">
        <f t="array" ref="AG241">IFERROR($D241*U,0)</f>
        <v>0</v>
      </c>
      <c r="AH241" s="77">
        <f t="shared" si="29"/>
        <v>0</v>
      </c>
      <c r="AI241" s="77">
        <f t="shared" si="29"/>
        <v>0</v>
      </c>
      <c r="AJ241" s="203"/>
      <c r="AK241" s="203"/>
      <c r="AL241" s="203"/>
      <c r="AM241" s="203"/>
      <c r="AN241" t="s">
        <v>475</v>
      </c>
      <c r="AO241" t="s">
        <v>475</v>
      </c>
      <c r="AP241" t="s">
        <v>475</v>
      </c>
    </row>
    <row r="242" spans="1:42" x14ac:dyDescent="0.25">
      <c r="A242" s="198">
        <v>45291</v>
      </c>
      <c r="B242" t="s">
        <v>1023</v>
      </c>
      <c r="C242" t="s">
        <v>1024</v>
      </c>
      <c r="D242" s="82">
        <f>+VLOOKUP($C242,'appoggio Flow (AUM)_Turnover'!$C:$G,2,0)</f>
        <v>643315.60000000009</v>
      </c>
      <c r="E242" s="199">
        <f>+VLOOKUP($C242,'appoggio Flow (AUM)_Turnover'!$C:$G,3,0)</f>
        <v>1</v>
      </c>
      <c r="F242" s="82">
        <f>+VLOOKUP($C242,'appoggio Flow (AUM)_Turnover'!$C:$G,4,0)</f>
        <v>2304226.6</v>
      </c>
      <c r="G242" s="82">
        <f>+VLOOKUP($C242,'appoggio Flow (AUM)_Turnover'!$C:$G,5,0)</f>
        <v>1660911</v>
      </c>
      <c r="H242" s="1" t="s">
        <v>23</v>
      </c>
      <c r="I242" t="s">
        <v>500</v>
      </c>
      <c r="J242" t="s">
        <v>474</v>
      </c>
      <c r="K242">
        <f>+VLOOKUP($C242,'appoggio Flow (AUM)_Turnover'!$C:$M,9,0)</f>
        <v>0</v>
      </c>
      <c r="L242" t="s">
        <v>500</v>
      </c>
      <c r="M242" t="str">
        <f>+VLOOKUP($C242,'appoggio Flow (AUM)_Turnover'!$C:$M,11,0)</f>
        <v>Bond</v>
      </c>
      <c r="N242" t="s">
        <v>23</v>
      </c>
      <c r="O242" s="5" t="str">
        <f t="shared" si="24"/>
        <v>N</v>
      </c>
      <c r="P242" t="str">
        <f>+VLOOKUP($C242,'appoggio Flow (AUM)_Turnover'!$C:$P,11,0)</f>
        <v>Bond</v>
      </c>
      <c r="Q242" s="200" t="s">
        <v>475</v>
      </c>
      <c r="R242" s="200" t="str">
        <f t="shared" si="30"/>
        <v/>
      </c>
      <c r="T242" t="s">
        <v>475</v>
      </c>
      <c r="Y242" s="200" t="s">
        <v>475</v>
      </c>
      <c r="Z242" s="5" t="s">
        <v>475</v>
      </c>
      <c r="AA242" s="200" t="str">
        <f t="shared" si="25"/>
        <v/>
      </c>
      <c r="AB242" s="200" t="str">
        <f t="shared" si="26"/>
        <v/>
      </c>
      <c r="AE242" s="77">
        <f t="shared" si="27"/>
        <v>0</v>
      </c>
      <c r="AF242" s="77">
        <f t="shared" si="28"/>
        <v>0</v>
      </c>
      <c r="AG242" s="77">
        <f t="array" ref="AG242">IFERROR($D242*U,0)</f>
        <v>0</v>
      </c>
      <c r="AH242" s="77">
        <f t="shared" si="29"/>
        <v>0</v>
      </c>
      <c r="AI242" s="77">
        <f t="shared" si="29"/>
        <v>0</v>
      </c>
      <c r="AJ242" s="203"/>
      <c r="AK242" s="203"/>
      <c r="AL242" s="203"/>
      <c r="AM242" s="203"/>
      <c r="AN242" t="s">
        <v>22</v>
      </c>
      <c r="AO242" t="s">
        <v>1025</v>
      </c>
    </row>
    <row r="243" spans="1:42" x14ac:dyDescent="0.25">
      <c r="A243" s="198">
        <v>45291</v>
      </c>
      <c r="B243" t="s">
        <v>1026</v>
      </c>
      <c r="C243" t="s">
        <v>1027</v>
      </c>
      <c r="D243" s="82">
        <f>+VLOOKUP($C243,'appoggio Flow (AUM)_Turnover'!$C:$G,2,0)</f>
        <v>0</v>
      </c>
      <c r="E243" s="199">
        <f>+VLOOKUP($C243,'appoggio Flow (AUM)_Turnover'!$C:$G,3,0)</f>
        <v>1</v>
      </c>
      <c r="F243" s="82">
        <f>+VLOOKUP($C243,'appoggio Flow (AUM)_Turnover'!$C:$G,4,0)</f>
        <v>204551.13</v>
      </c>
      <c r="G243" s="82">
        <f>+VLOOKUP($C243,'appoggio Flow (AUM)_Turnover'!$C:$G,5,0)</f>
        <v>300255.71000000002</v>
      </c>
      <c r="H243" s="1" t="s">
        <v>24</v>
      </c>
      <c r="I243" t="s">
        <v>482</v>
      </c>
      <c r="J243" t="s">
        <v>474</v>
      </c>
      <c r="K243">
        <f>+VLOOKUP($C243,'appoggio Flow (AUM)_Turnover'!$C:$M,9,0)</f>
        <v>0</v>
      </c>
      <c r="L243" t="s">
        <v>483</v>
      </c>
      <c r="M243" t="str">
        <f>+VLOOKUP($C243,'appoggio Flow (AUM)_Turnover'!$C:$M,11,0)</f>
        <v>Stock</v>
      </c>
      <c r="N243" t="s">
        <v>23</v>
      </c>
      <c r="O243" s="5" t="str">
        <f t="shared" si="24"/>
        <v>N</v>
      </c>
      <c r="P243" t="str">
        <f>+VLOOKUP($C243,'appoggio Flow (AUM)_Turnover'!$C:$P,11,0)</f>
        <v>Stock</v>
      </c>
      <c r="Q243" s="200">
        <v>0.92</v>
      </c>
      <c r="R243" s="200">
        <f t="shared" si="30"/>
        <v>0.92</v>
      </c>
      <c r="T243">
        <v>0.89</v>
      </c>
      <c r="V243">
        <v>1</v>
      </c>
      <c r="Y243" s="200">
        <v>0</v>
      </c>
      <c r="Z243" s="5">
        <v>0</v>
      </c>
      <c r="AA243" s="200">
        <f t="shared" si="25"/>
        <v>0</v>
      </c>
      <c r="AB243" s="200">
        <f t="shared" si="26"/>
        <v>0</v>
      </c>
      <c r="AE243" s="77">
        <f t="shared" si="27"/>
        <v>0</v>
      </c>
      <c r="AF243" s="77">
        <f t="shared" si="28"/>
        <v>0</v>
      </c>
      <c r="AG243" s="77">
        <f t="array" ref="AG243">IFERROR($D243*U,0)</f>
        <v>0</v>
      </c>
      <c r="AH243" s="77">
        <f t="shared" si="29"/>
        <v>0</v>
      </c>
      <c r="AI243" s="77">
        <f t="shared" si="29"/>
        <v>0</v>
      </c>
      <c r="AJ243" s="203"/>
      <c r="AK243" s="203"/>
      <c r="AL243" s="203"/>
      <c r="AM243" s="203"/>
      <c r="AN243" t="s">
        <v>25</v>
      </c>
      <c r="AO243" t="s">
        <v>1028</v>
      </c>
      <c r="AP243" t="s">
        <v>475</v>
      </c>
    </row>
    <row r="244" spans="1:42" x14ac:dyDescent="0.25">
      <c r="A244" s="198">
        <v>45291</v>
      </c>
      <c r="B244" t="s">
        <v>1029</v>
      </c>
      <c r="C244" t="s">
        <v>1030</v>
      </c>
      <c r="D244" s="82">
        <f>+VLOOKUP($C244,'appoggio Flow (AUM)_Turnover'!$C:$G,2,0)</f>
        <v>1499936.2</v>
      </c>
      <c r="E244" s="199">
        <f>+VLOOKUP($C244,'appoggio Flow (AUM)_Turnover'!$C:$G,3,0)</f>
        <v>1</v>
      </c>
      <c r="F244" s="82">
        <f>+VLOOKUP($C244,'appoggio Flow (AUM)_Turnover'!$C:$G,4,0)</f>
        <v>2087049.2</v>
      </c>
      <c r="G244" s="82">
        <f>+VLOOKUP($C244,'appoggio Flow (AUM)_Turnover'!$C:$G,5,0)</f>
        <v>587113</v>
      </c>
      <c r="H244" s="1" t="s">
        <v>23</v>
      </c>
      <c r="I244" t="s">
        <v>500</v>
      </c>
      <c r="J244" t="s">
        <v>474</v>
      </c>
      <c r="K244">
        <f>+VLOOKUP($C244,'appoggio Flow (AUM)_Turnover'!$C:$M,9,0)</f>
        <v>0</v>
      </c>
      <c r="L244" t="s">
        <v>500</v>
      </c>
      <c r="M244">
        <f>+VLOOKUP($C244,'appoggio Flow (AUM)_Turnover'!$C:$M,11,0)</f>
        <v>0</v>
      </c>
      <c r="N244" t="s">
        <v>23</v>
      </c>
      <c r="O244" s="5" t="str">
        <f t="shared" si="24"/>
        <v>N</v>
      </c>
      <c r="P244">
        <f>+VLOOKUP($C244,'appoggio Flow (AUM)_Turnover'!$C:$P,11,0)</f>
        <v>0</v>
      </c>
      <c r="Q244" s="200" t="s">
        <v>475</v>
      </c>
      <c r="R244" s="200" t="str">
        <f t="shared" si="30"/>
        <v/>
      </c>
      <c r="T244" t="s">
        <v>475</v>
      </c>
      <c r="Y244" s="200" t="s">
        <v>475</v>
      </c>
      <c r="Z244" s="5" t="s">
        <v>475</v>
      </c>
      <c r="AA244" s="200" t="str">
        <f t="shared" si="25"/>
        <v/>
      </c>
      <c r="AB244" s="200" t="str">
        <f t="shared" si="26"/>
        <v/>
      </c>
      <c r="AE244" s="77">
        <f t="shared" si="27"/>
        <v>0</v>
      </c>
      <c r="AF244" s="77">
        <f t="shared" si="28"/>
        <v>0</v>
      </c>
      <c r="AG244" s="77">
        <f t="array" ref="AG244">IFERROR($D244*U,0)</f>
        <v>0</v>
      </c>
      <c r="AH244" s="77">
        <f t="shared" si="29"/>
        <v>0</v>
      </c>
      <c r="AI244" s="77">
        <f t="shared" si="29"/>
        <v>0</v>
      </c>
      <c r="AJ244" s="203"/>
      <c r="AK244" s="203"/>
      <c r="AL244" s="203"/>
      <c r="AM244" s="203"/>
      <c r="AN244" t="s">
        <v>475</v>
      </c>
      <c r="AO244" t="s">
        <v>475</v>
      </c>
      <c r="AP244" t="s">
        <v>475</v>
      </c>
    </row>
    <row r="245" spans="1:42" x14ac:dyDescent="0.25">
      <c r="A245" s="198">
        <v>45291</v>
      </c>
      <c r="B245" t="s">
        <v>1031</v>
      </c>
      <c r="C245" t="s">
        <v>1032</v>
      </c>
      <c r="D245" s="82">
        <f>+VLOOKUP($C245,'appoggio Flow (AUM)_Turnover'!$C:$G,2,0)</f>
        <v>2459734.7599999998</v>
      </c>
      <c r="E245" s="199">
        <f>+VLOOKUP($C245,'appoggio Flow (AUM)_Turnover'!$C:$G,3,0)</f>
        <v>0</v>
      </c>
      <c r="F245" s="82">
        <f>+VLOOKUP($C245,'appoggio Flow (AUM)_Turnover'!$C:$G,4,0)</f>
        <v>2459734.7599999998</v>
      </c>
      <c r="G245" s="82">
        <f>+VLOOKUP($C245,'appoggio Flow (AUM)_Turnover'!$C:$G,5,0)</f>
        <v>0</v>
      </c>
      <c r="H245" s="1" t="s">
        <v>23</v>
      </c>
      <c r="I245" t="s">
        <v>500</v>
      </c>
      <c r="J245" t="s">
        <v>504</v>
      </c>
      <c r="K245">
        <f>+VLOOKUP($C245,'appoggio Flow (AUM)_Turnover'!$C:$M,9,0)</f>
        <v>1</v>
      </c>
      <c r="L245" t="s">
        <v>500</v>
      </c>
      <c r="M245">
        <f>+VLOOKUP($C245,'appoggio Flow (AUM)_Turnover'!$C:$M,11,0)</f>
        <v>0</v>
      </c>
      <c r="N245" t="s">
        <v>24</v>
      </c>
      <c r="O245" s="5" t="str">
        <f t="shared" si="24"/>
        <v>N</v>
      </c>
      <c r="P245">
        <f>+VLOOKUP($C245,'appoggio Flow (AUM)_Turnover'!$C:$P,11,0)</f>
        <v>0</v>
      </c>
      <c r="Q245" s="200" t="s">
        <v>475</v>
      </c>
      <c r="R245" s="200" t="str">
        <f t="shared" si="30"/>
        <v/>
      </c>
      <c r="T245" t="s">
        <v>475</v>
      </c>
      <c r="Y245" s="200" t="s">
        <v>475</v>
      </c>
      <c r="Z245" s="5" t="s">
        <v>475</v>
      </c>
      <c r="AA245" s="200" t="str">
        <f t="shared" si="25"/>
        <v/>
      </c>
      <c r="AB245" s="200" t="str">
        <f t="shared" si="26"/>
        <v/>
      </c>
      <c r="AE245" s="77">
        <f t="shared" si="27"/>
        <v>0</v>
      </c>
      <c r="AF245" s="77">
        <f t="shared" si="28"/>
        <v>0</v>
      </c>
      <c r="AG245" s="77">
        <f t="array" ref="AG245">IFERROR($D245*U,0)</f>
        <v>0</v>
      </c>
      <c r="AH245" s="77">
        <f t="shared" si="29"/>
        <v>0</v>
      </c>
      <c r="AI245" s="77">
        <f t="shared" si="29"/>
        <v>0</v>
      </c>
      <c r="AJ245" s="203"/>
      <c r="AK245" s="203"/>
      <c r="AL245" s="203"/>
      <c r="AM245" s="203"/>
      <c r="AN245" t="s">
        <v>475</v>
      </c>
      <c r="AO245" t="s">
        <v>475</v>
      </c>
      <c r="AP245" t="s">
        <v>475</v>
      </c>
    </row>
    <row r="246" spans="1:42" x14ac:dyDescent="0.25">
      <c r="A246" s="198">
        <v>45291</v>
      </c>
      <c r="B246" t="s">
        <v>1033</v>
      </c>
      <c r="C246" t="s">
        <v>1034</v>
      </c>
      <c r="D246" s="82">
        <f>+VLOOKUP($C246,'appoggio Flow (AUM)_Turnover'!$C:$G,2,0)</f>
        <v>6019.13</v>
      </c>
      <c r="E246" s="199">
        <f>+VLOOKUP($C246,'appoggio Flow (AUM)_Turnover'!$C:$G,3,0)</f>
        <v>1</v>
      </c>
      <c r="F246" s="82">
        <f>+VLOOKUP($C246,'appoggio Flow (AUM)_Turnover'!$C:$G,4,0)</f>
        <v>6641.34</v>
      </c>
      <c r="G246" s="82">
        <f>+VLOOKUP($C246,'appoggio Flow (AUM)_Turnover'!$C:$G,5,0)</f>
        <v>622.21</v>
      </c>
      <c r="H246" s="1" t="s">
        <v>24</v>
      </c>
      <c r="I246" t="s">
        <v>473</v>
      </c>
      <c r="J246" t="s">
        <v>474</v>
      </c>
      <c r="K246">
        <f>+VLOOKUP($C246,'appoggio Flow (AUM)_Turnover'!$C:$M,9,0)</f>
        <v>0</v>
      </c>
      <c r="L246" t="s">
        <v>473</v>
      </c>
      <c r="M246" t="str">
        <f>+VLOOKUP($C246,'appoggio Flow (AUM)_Turnover'!$C:$M,11,0)</f>
        <v>Fondo</v>
      </c>
      <c r="N246" t="s">
        <v>23</v>
      </c>
      <c r="O246" s="5" t="str">
        <f t="shared" si="24"/>
        <v>N</v>
      </c>
      <c r="P246" t="str">
        <f>+VLOOKUP($C246,'appoggio Flow (AUM)_Turnover'!$C:$P,11,0)</f>
        <v>Fondo</v>
      </c>
      <c r="Q246" s="200" t="s">
        <v>475</v>
      </c>
      <c r="R246" s="200" t="str">
        <f t="shared" si="30"/>
        <v/>
      </c>
      <c r="T246" t="s">
        <v>475</v>
      </c>
      <c r="Y246" s="200" t="s">
        <v>475</v>
      </c>
      <c r="Z246" s="5" t="s">
        <v>475</v>
      </c>
      <c r="AA246" s="200" t="str">
        <f t="shared" si="25"/>
        <v/>
      </c>
      <c r="AB246" s="200" t="str">
        <f t="shared" si="26"/>
        <v/>
      </c>
      <c r="AE246" s="77">
        <f t="shared" si="27"/>
        <v>0</v>
      </c>
      <c r="AF246" s="77">
        <f t="shared" si="28"/>
        <v>0</v>
      </c>
      <c r="AG246" s="77">
        <f t="array" ref="AG246">IFERROR($D246*U,0)</f>
        <v>0</v>
      </c>
      <c r="AH246" s="77">
        <f t="shared" si="29"/>
        <v>0</v>
      </c>
      <c r="AI246" s="77">
        <f t="shared" si="29"/>
        <v>0</v>
      </c>
      <c r="AJ246" s="203"/>
      <c r="AK246" s="203"/>
      <c r="AL246" s="203"/>
      <c r="AM246" s="203"/>
      <c r="AN246" t="s">
        <v>475</v>
      </c>
      <c r="AO246" t="s">
        <v>475</v>
      </c>
      <c r="AP246" t="s">
        <v>475</v>
      </c>
    </row>
    <row r="247" spans="1:42" x14ac:dyDescent="0.25">
      <c r="A247" s="198">
        <v>45291</v>
      </c>
      <c r="B247" t="s">
        <v>1035</v>
      </c>
      <c r="C247" t="s">
        <v>1036</v>
      </c>
      <c r="D247" s="82">
        <f>+VLOOKUP($C247,'appoggio Flow (AUM)_Turnover'!$C:$G,2,0)</f>
        <v>19444613.73</v>
      </c>
      <c r="E247" s="199">
        <f>+VLOOKUP($C247,'appoggio Flow (AUM)_Turnover'!$C:$G,3,0)</f>
        <v>1</v>
      </c>
      <c r="F247" s="82">
        <f>+VLOOKUP($C247,'appoggio Flow (AUM)_Turnover'!$C:$G,4,0)</f>
        <v>20286647.600000001</v>
      </c>
      <c r="G247" s="82">
        <f>+VLOOKUP($C247,'appoggio Flow (AUM)_Turnover'!$C:$G,5,0)</f>
        <v>842033.87</v>
      </c>
      <c r="H247" s="1" t="s">
        <v>23</v>
      </c>
      <c r="I247" t="s">
        <v>500</v>
      </c>
      <c r="J247" t="s">
        <v>504</v>
      </c>
      <c r="K247">
        <f>+VLOOKUP($C247,'appoggio Flow (AUM)_Turnover'!$C:$M,9,0)</f>
        <v>1</v>
      </c>
      <c r="L247" t="s">
        <v>500</v>
      </c>
      <c r="M247" t="str">
        <f>+VLOOKUP($C247,'appoggio Flow (AUM)_Turnover'!$C:$M,11,0)</f>
        <v>Bond</v>
      </c>
      <c r="N247" t="s">
        <v>24</v>
      </c>
      <c r="O247" s="5" t="str">
        <f t="shared" si="24"/>
        <v>N</v>
      </c>
      <c r="P247" t="str">
        <f>+VLOOKUP($C247,'appoggio Flow (AUM)_Turnover'!$C:$P,11,0)</f>
        <v>Bond</v>
      </c>
      <c r="Q247" s="200" t="s">
        <v>475</v>
      </c>
      <c r="R247" s="200" t="str">
        <f t="shared" si="30"/>
        <v/>
      </c>
      <c r="T247" t="s">
        <v>475</v>
      </c>
      <c r="Y247" s="200" t="s">
        <v>475</v>
      </c>
      <c r="Z247" s="5" t="s">
        <v>475</v>
      </c>
      <c r="AA247" s="200" t="str">
        <f t="shared" si="25"/>
        <v/>
      </c>
      <c r="AB247" s="200" t="str">
        <f t="shared" si="26"/>
        <v/>
      </c>
      <c r="AE247" s="77">
        <f t="shared" si="27"/>
        <v>0</v>
      </c>
      <c r="AF247" s="77">
        <f t="shared" si="28"/>
        <v>0</v>
      </c>
      <c r="AG247" s="77">
        <f t="array" ref="AG247">IFERROR($D247*U,0)</f>
        <v>0</v>
      </c>
      <c r="AH247" s="77">
        <f t="shared" si="29"/>
        <v>0</v>
      </c>
      <c r="AI247" s="77">
        <f t="shared" si="29"/>
        <v>0</v>
      </c>
      <c r="AJ247" s="203"/>
      <c r="AK247" s="203"/>
      <c r="AL247" s="203"/>
      <c r="AM247" s="203"/>
      <c r="AN247" t="s">
        <v>22</v>
      </c>
      <c r="AO247" t="s">
        <v>1037</v>
      </c>
      <c r="AP247" t="s">
        <v>475</v>
      </c>
    </row>
    <row r="248" spans="1:42" x14ac:dyDescent="0.25">
      <c r="A248" s="198">
        <v>45291</v>
      </c>
      <c r="B248" t="s">
        <v>1038</v>
      </c>
      <c r="C248" t="s">
        <v>1039</v>
      </c>
      <c r="D248" s="82">
        <f>+VLOOKUP($C248,'appoggio Flow (AUM)_Turnover'!$C:$G,2,0)</f>
        <v>717547.4</v>
      </c>
      <c r="E248" s="199">
        <f>+VLOOKUP($C248,'appoggio Flow (AUM)_Turnover'!$C:$G,3,0)</f>
        <v>1</v>
      </c>
      <c r="F248" s="82">
        <f>+VLOOKUP($C248,'appoggio Flow (AUM)_Turnover'!$C:$G,4,0)</f>
        <v>724780.49</v>
      </c>
      <c r="G248" s="82">
        <f>+VLOOKUP($C248,'appoggio Flow (AUM)_Turnover'!$C:$G,5,0)</f>
        <v>7233.09</v>
      </c>
      <c r="H248" s="1" t="s">
        <v>24</v>
      </c>
      <c r="I248" t="s">
        <v>482</v>
      </c>
      <c r="J248" t="s">
        <v>474</v>
      </c>
      <c r="K248">
        <f>+VLOOKUP($C248,'appoggio Flow (AUM)_Turnover'!$C:$M,9,0)</f>
        <v>0</v>
      </c>
      <c r="L248" t="s">
        <v>483</v>
      </c>
      <c r="M248" t="str">
        <f>+VLOOKUP($C248,'appoggio Flow (AUM)_Turnover'!$C:$M,11,0)</f>
        <v>Stock</v>
      </c>
      <c r="N248" t="s">
        <v>23</v>
      </c>
      <c r="O248" s="5" t="str">
        <f t="shared" si="24"/>
        <v>N</v>
      </c>
      <c r="P248" t="str">
        <f>+VLOOKUP($C248,'appoggio Flow (AUM)_Turnover'!$C:$P,11,0)</f>
        <v>Stock</v>
      </c>
      <c r="Q248" s="200">
        <v>0</v>
      </c>
      <c r="R248" s="200">
        <f t="shared" si="30"/>
        <v>0</v>
      </c>
      <c r="T248">
        <v>0</v>
      </c>
      <c r="Y248" s="200">
        <v>0</v>
      </c>
      <c r="Z248" s="5">
        <v>0</v>
      </c>
      <c r="AA248" s="200">
        <f t="shared" si="25"/>
        <v>0</v>
      </c>
      <c r="AB248" s="200">
        <f t="shared" si="26"/>
        <v>0</v>
      </c>
      <c r="AE248" s="77">
        <f t="shared" si="27"/>
        <v>0</v>
      </c>
      <c r="AF248" s="77">
        <f t="shared" si="28"/>
        <v>0</v>
      </c>
      <c r="AG248" s="77">
        <f t="array" ref="AG248">IFERROR($D248*U,0)</f>
        <v>0</v>
      </c>
      <c r="AH248" s="77">
        <f t="shared" si="29"/>
        <v>0</v>
      </c>
      <c r="AI248" s="77">
        <f t="shared" si="29"/>
        <v>0</v>
      </c>
      <c r="AJ248" s="203"/>
      <c r="AK248" s="203"/>
      <c r="AL248" s="203"/>
      <c r="AM248" s="203"/>
      <c r="AN248" t="s">
        <v>475</v>
      </c>
      <c r="AO248" t="s">
        <v>475</v>
      </c>
      <c r="AP248" t="s">
        <v>475</v>
      </c>
    </row>
    <row r="249" spans="1:42" x14ac:dyDescent="0.25">
      <c r="A249" s="198">
        <v>45291</v>
      </c>
      <c r="B249" t="s">
        <v>1040</v>
      </c>
      <c r="C249" t="s">
        <v>1041</v>
      </c>
      <c r="D249" s="82">
        <f>+VLOOKUP($C249,'appoggio Flow (AUM)_Turnover'!$C:$G,2,0)</f>
        <v>6717210.4899999993</v>
      </c>
      <c r="E249" s="199">
        <f>+VLOOKUP($C249,'appoggio Flow (AUM)_Turnover'!$C:$G,3,0)</f>
        <v>1</v>
      </c>
      <c r="F249" s="82">
        <f>+VLOOKUP($C249,'appoggio Flow (AUM)_Turnover'!$C:$G,4,0)</f>
        <v>6737540.8199999994</v>
      </c>
      <c r="G249" s="82">
        <f>+VLOOKUP($C249,'appoggio Flow (AUM)_Turnover'!$C:$G,5,0)</f>
        <v>20330.330000000002</v>
      </c>
      <c r="H249" s="1" t="s">
        <v>24</v>
      </c>
      <c r="I249" t="s">
        <v>473</v>
      </c>
      <c r="J249" t="s">
        <v>474</v>
      </c>
      <c r="K249">
        <f>+VLOOKUP($C249,'appoggio Flow (AUM)_Turnover'!$C:$M,9,0)</f>
        <v>0</v>
      </c>
      <c r="L249" t="s">
        <v>473</v>
      </c>
      <c r="M249" t="str">
        <f>+VLOOKUP($C249,'appoggio Flow (AUM)_Turnover'!$C:$M,11,0)</f>
        <v>Fondo</v>
      </c>
      <c r="N249" t="s">
        <v>23</v>
      </c>
      <c r="O249" s="5" t="str">
        <f t="shared" si="24"/>
        <v>N</v>
      </c>
      <c r="P249" t="str">
        <f>+VLOOKUP($C249,'appoggio Flow (AUM)_Turnover'!$C:$P,11,0)</f>
        <v>Fondo</v>
      </c>
      <c r="Q249" s="200" t="s">
        <v>475</v>
      </c>
      <c r="R249" s="200" t="str">
        <f t="shared" si="30"/>
        <v/>
      </c>
      <c r="T249" t="s">
        <v>475</v>
      </c>
      <c r="Y249" s="200" t="s">
        <v>475</v>
      </c>
      <c r="Z249" s="5" t="s">
        <v>475</v>
      </c>
      <c r="AA249" s="200" t="str">
        <f t="shared" si="25"/>
        <v/>
      </c>
      <c r="AB249" s="200" t="str">
        <f t="shared" si="26"/>
        <v/>
      </c>
      <c r="AE249" s="77">
        <f t="shared" si="27"/>
        <v>0</v>
      </c>
      <c r="AF249" s="77">
        <f t="shared" si="28"/>
        <v>0</v>
      </c>
      <c r="AG249" s="77">
        <f t="array" ref="AG249">IFERROR($D249*U,0)</f>
        <v>0</v>
      </c>
      <c r="AH249" s="77">
        <f t="shared" si="29"/>
        <v>0</v>
      </c>
      <c r="AI249" s="77">
        <f t="shared" si="29"/>
        <v>0</v>
      </c>
      <c r="AJ249" s="203"/>
      <c r="AK249" s="203"/>
      <c r="AL249" s="203"/>
      <c r="AM249" s="203"/>
      <c r="AN249" t="s">
        <v>475</v>
      </c>
      <c r="AO249" t="s">
        <v>475</v>
      </c>
      <c r="AP249" t="s">
        <v>475</v>
      </c>
    </row>
    <row r="250" spans="1:42" x14ac:dyDescent="0.25">
      <c r="A250" s="198">
        <v>45291</v>
      </c>
      <c r="B250" t="s">
        <v>1042</v>
      </c>
      <c r="C250" t="s">
        <v>1043</v>
      </c>
      <c r="D250" s="82">
        <f>+VLOOKUP($C250,'appoggio Flow (AUM)_Turnover'!$C:$G,2,0)</f>
        <v>36565461.890000001</v>
      </c>
      <c r="E250" s="199">
        <f>+VLOOKUP($C250,'appoggio Flow (AUM)_Turnover'!$C:$G,3,0)</f>
        <v>1</v>
      </c>
      <c r="F250" s="82">
        <f>+VLOOKUP($C250,'appoggio Flow (AUM)_Turnover'!$C:$G,4,0)</f>
        <v>36575877.689999998</v>
      </c>
      <c r="G250" s="82">
        <f>+VLOOKUP($C250,'appoggio Flow (AUM)_Turnover'!$C:$G,5,0)</f>
        <v>10415.799999999999</v>
      </c>
      <c r="H250" s="1" t="s">
        <v>23</v>
      </c>
      <c r="I250" t="s">
        <v>500</v>
      </c>
      <c r="J250" t="s">
        <v>504</v>
      </c>
      <c r="K250">
        <f>+VLOOKUP($C250,'appoggio Flow (AUM)_Turnover'!$C:$M,9,0)</f>
        <v>1</v>
      </c>
      <c r="L250" t="s">
        <v>500</v>
      </c>
      <c r="M250">
        <f>+VLOOKUP($C250,'appoggio Flow (AUM)_Turnover'!$C:$M,11,0)</f>
        <v>0</v>
      </c>
      <c r="N250" t="s">
        <v>24</v>
      </c>
      <c r="O250" s="5" t="str">
        <f t="shared" si="24"/>
        <v>N</v>
      </c>
      <c r="P250">
        <f>+VLOOKUP($C250,'appoggio Flow (AUM)_Turnover'!$C:$P,11,0)</f>
        <v>0</v>
      </c>
      <c r="Q250" s="200" t="s">
        <v>475</v>
      </c>
      <c r="R250" s="200" t="str">
        <f t="shared" si="30"/>
        <v/>
      </c>
      <c r="T250" t="s">
        <v>475</v>
      </c>
      <c r="Y250" s="200" t="s">
        <v>475</v>
      </c>
      <c r="Z250" s="5" t="s">
        <v>475</v>
      </c>
      <c r="AA250" s="200" t="str">
        <f t="shared" si="25"/>
        <v/>
      </c>
      <c r="AB250" s="200" t="str">
        <f t="shared" si="26"/>
        <v/>
      </c>
      <c r="AE250" s="77">
        <f t="shared" si="27"/>
        <v>0</v>
      </c>
      <c r="AF250" s="77">
        <f t="shared" si="28"/>
        <v>0</v>
      </c>
      <c r="AG250" s="77">
        <f t="array" ref="AG250">IFERROR($D250*U,0)</f>
        <v>0</v>
      </c>
      <c r="AH250" s="77">
        <f t="shared" si="29"/>
        <v>0</v>
      </c>
      <c r="AI250" s="77">
        <f t="shared" si="29"/>
        <v>0</v>
      </c>
      <c r="AJ250" s="203"/>
      <c r="AK250" s="203"/>
      <c r="AL250" s="203"/>
      <c r="AM250" s="203"/>
      <c r="AN250" t="s">
        <v>475</v>
      </c>
      <c r="AO250" t="s">
        <v>475</v>
      </c>
      <c r="AP250" t="s">
        <v>475</v>
      </c>
    </row>
    <row r="251" spans="1:42" x14ac:dyDescent="0.25">
      <c r="A251" s="198">
        <v>45291</v>
      </c>
      <c r="B251" t="s">
        <v>1044</v>
      </c>
      <c r="C251" t="s">
        <v>1045</v>
      </c>
      <c r="D251" s="82">
        <f>+VLOOKUP($C251,'appoggio Flow (AUM)_Turnover'!$C:$G,2,0)</f>
        <v>10075679.48</v>
      </c>
      <c r="E251" s="199">
        <f>+VLOOKUP($C251,'appoggio Flow (AUM)_Turnover'!$C:$G,3,0)</f>
        <v>1</v>
      </c>
      <c r="F251" s="82">
        <f>+VLOOKUP($C251,'appoggio Flow (AUM)_Turnover'!$C:$G,4,0)</f>
        <v>10153783.92</v>
      </c>
      <c r="G251" s="82">
        <f>+VLOOKUP($C251,'appoggio Flow (AUM)_Turnover'!$C:$G,5,0)</f>
        <v>78104.44</v>
      </c>
      <c r="H251" s="1" t="s">
        <v>23</v>
      </c>
      <c r="I251" t="s">
        <v>500</v>
      </c>
      <c r="J251" t="s">
        <v>504</v>
      </c>
      <c r="K251">
        <f>+VLOOKUP($C251,'appoggio Flow (AUM)_Turnover'!$C:$M,9,0)</f>
        <v>1</v>
      </c>
      <c r="L251" t="s">
        <v>500</v>
      </c>
      <c r="M251" t="str">
        <f>+VLOOKUP($C251,'appoggio Flow (AUM)_Turnover'!$C:$M,11,0)</f>
        <v>Bond</v>
      </c>
      <c r="N251" t="s">
        <v>24</v>
      </c>
      <c r="O251" s="5" t="str">
        <f t="shared" si="24"/>
        <v>N</v>
      </c>
      <c r="P251" t="str">
        <f>+VLOOKUP($C251,'appoggio Flow (AUM)_Turnover'!$C:$P,11,0)</f>
        <v>Bond</v>
      </c>
      <c r="Q251" s="200" t="s">
        <v>475</v>
      </c>
      <c r="R251" s="200" t="str">
        <f t="shared" si="30"/>
        <v/>
      </c>
      <c r="T251" t="s">
        <v>475</v>
      </c>
      <c r="Y251" s="200" t="s">
        <v>475</v>
      </c>
      <c r="Z251" s="5" t="s">
        <v>475</v>
      </c>
      <c r="AA251" s="200" t="str">
        <f t="shared" si="25"/>
        <v/>
      </c>
      <c r="AB251" s="200" t="str">
        <f t="shared" si="26"/>
        <v/>
      </c>
      <c r="AE251" s="77">
        <f t="shared" si="27"/>
        <v>0</v>
      </c>
      <c r="AF251" s="77">
        <f t="shared" si="28"/>
        <v>0</v>
      </c>
      <c r="AG251" s="77">
        <f t="array" ref="AG251">IFERROR($D251*U,0)</f>
        <v>0</v>
      </c>
      <c r="AH251" s="77">
        <f t="shared" si="29"/>
        <v>0</v>
      </c>
      <c r="AI251" s="77">
        <f t="shared" si="29"/>
        <v>0</v>
      </c>
      <c r="AJ251" s="203"/>
      <c r="AK251" s="203"/>
      <c r="AL251" s="203"/>
      <c r="AM251" s="203"/>
      <c r="AN251" t="s">
        <v>22</v>
      </c>
      <c r="AO251" t="s">
        <v>1037</v>
      </c>
      <c r="AP251" t="s">
        <v>475</v>
      </c>
    </row>
    <row r="252" spans="1:42" x14ac:dyDescent="0.25">
      <c r="A252" s="198">
        <v>45291</v>
      </c>
      <c r="B252" t="s">
        <v>1046</v>
      </c>
      <c r="C252" t="s">
        <v>1047</v>
      </c>
      <c r="D252" s="82">
        <f>+VLOOKUP($C252,'appoggio Flow (AUM)_Turnover'!$C:$G,2,0)</f>
        <v>3979117.3099999991</v>
      </c>
      <c r="E252" s="199">
        <f>+VLOOKUP($C252,'appoggio Flow (AUM)_Turnover'!$C:$G,3,0)</f>
        <v>1</v>
      </c>
      <c r="F252" s="82">
        <f>+VLOOKUP($C252,'appoggio Flow (AUM)_Turnover'!$C:$G,4,0)</f>
        <v>6962536.629999999</v>
      </c>
      <c r="G252" s="82">
        <f>+VLOOKUP($C252,'appoggio Flow (AUM)_Turnover'!$C:$G,5,0)</f>
        <v>2983419.32</v>
      </c>
      <c r="H252" s="1" t="s">
        <v>24</v>
      </c>
      <c r="I252" t="s">
        <v>473</v>
      </c>
      <c r="J252" t="s">
        <v>474</v>
      </c>
      <c r="K252">
        <f>+VLOOKUP($C252,'appoggio Flow (AUM)_Turnover'!$C:$M,9,0)</f>
        <v>0</v>
      </c>
      <c r="L252" t="s">
        <v>473</v>
      </c>
      <c r="M252" t="str">
        <f>+VLOOKUP($C252,'appoggio Flow (AUM)_Turnover'!$C:$M,11,0)</f>
        <v>Fondo</v>
      </c>
      <c r="N252" t="s">
        <v>23</v>
      </c>
      <c r="O252" s="5" t="str">
        <f t="shared" si="24"/>
        <v>N</v>
      </c>
      <c r="P252" t="str">
        <f>+VLOOKUP($C252,'appoggio Flow (AUM)_Turnover'!$C:$P,11,0)</f>
        <v>Fondo</v>
      </c>
      <c r="Q252" s="200" t="s">
        <v>475</v>
      </c>
      <c r="R252" s="200" t="str">
        <f t="shared" si="30"/>
        <v/>
      </c>
      <c r="T252" t="s">
        <v>475</v>
      </c>
      <c r="Y252" s="200" t="s">
        <v>475</v>
      </c>
      <c r="Z252" s="5" t="s">
        <v>475</v>
      </c>
      <c r="AA252" s="200" t="str">
        <f t="shared" si="25"/>
        <v/>
      </c>
      <c r="AB252" s="200" t="str">
        <f t="shared" si="26"/>
        <v/>
      </c>
      <c r="AE252" s="77">
        <f t="shared" si="27"/>
        <v>0</v>
      </c>
      <c r="AF252" s="77">
        <f t="shared" si="28"/>
        <v>0</v>
      </c>
      <c r="AG252" s="77">
        <f t="array" ref="AG252">IFERROR($D252*U,0)</f>
        <v>0</v>
      </c>
      <c r="AH252" s="77">
        <f t="shared" si="29"/>
        <v>0</v>
      </c>
      <c r="AI252" s="77">
        <f t="shared" si="29"/>
        <v>0</v>
      </c>
      <c r="AJ252" s="203"/>
      <c r="AK252" s="203"/>
      <c r="AL252" s="203"/>
      <c r="AM252" s="203"/>
      <c r="AN252" t="s">
        <v>475</v>
      </c>
      <c r="AO252" t="s">
        <v>475</v>
      </c>
      <c r="AP252" t="s">
        <v>475</v>
      </c>
    </row>
    <row r="253" spans="1:42" x14ac:dyDescent="0.25">
      <c r="A253" s="198">
        <v>45291</v>
      </c>
      <c r="B253" t="s">
        <v>1048</v>
      </c>
      <c r="C253" t="s">
        <v>1049</v>
      </c>
      <c r="D253" s="82">
        <f>+VLOOKUP($C253,'appoggio Flow (AUM)_Turnover'!$C:$G,2,0)</f>
        <v>40105.770000000004</v>
      </c>
      <c r="E253" s="199">
        <f>+VLOOKUP($C253,'appoggio Flow (AUM)_Turnover'!$C:$G,3,0)</f>
        <v>1</v>
      </c>
      <c r="F253" s="82">
        <f>+VLOOKUP($C253,'appoggio Flow (AUM)_Turnover'!$C:$G,4,0)</f>
        <v>117995.47</v>
      </c>
      <c r="G253" s="82">
        <f>+VLOOKUP($C253,'appoggio Flow (AUM)_Turnover'!$C:$G,5,0)</f>
        <v>77889.7</v>
      </c>
      <c r="H253" s="1" t="s">
        <v>23</v>
      </c>
      <c r="I253" t="s">
        <v>500</v>
      </c>
      <c r="J253" t="s">
        <v>504</v>
      </c>
      <c r="K253">
        <f>+VLOOKUP($C253,'appoggio Flow (AUM)_Turnover'!$C:$M,9,0)</f>
        <v>1</v>
      </c>
      <c r="L253" t="s">
        <v>500</v>
      </c>
      <c r="M253">
        <f>+VLOOKUP($C253,'appoggio Flow (AUM)_Turnover'!$C:$M,11,0)</f>
        <v>0</v>
      </c>
      <c r="N253" t="s">
        <v>24</v>
      </c>
      <c r="O253" s="5" t="str">
        <f t="shared" si="24"/>
        <v>N</v>
      </c>
      <c r="P253">
        <f>+VLOOKUP($C253,'appoggio Flow (AUM)_Turnover'!$C:$P,11,0)</f>
        <v>0</v>
      </c>
      <c r="Q253" s="200" t="s">
        <v>475</v>
      </c>
      <c r="R253" s="200" t="str">
        <f t="shared" si="30"/>
        <v/>
      </c>
      <c r="T253" t="s">
        <v>475</v>
      </c>
      <c r="Y253" s="200" t="s">
        <v>475</v>
      </c>
      <c r="Z253" s="5" t="s">
        <v>475</v>
      </c>
      <c r="AA253" s="200" t="str">
        <f t="shared" si="25"/>
        <v/>
      </c>
      <c r="AB253" s="200" t="str">
        <f t="shared" si="26"/>
        <v/>
      </c>
      <c r="AE253" s="77">
        <f t="shared" si="27"/>
        <v>0</v>
      </c>
      <c r="AF253" s="77">
        <f t="shared" si="28"/>
        <v>0</v>
      </c>
      <c r="AG253" s="77">
        <f t="array" ref="AG253">IFERROR($D253*U,0)</f>
        <v>0</v>
      </c>
      <c r="AH253" s="77">
        <f t="shared" si="29"/>
        <v>0</v>
      </c>
      <c r="AI253" s="77">
        <f t="shared" si="29"/>
        <v>0</v>
      </c>
      <c r="AJ253" s="203"/>
      <c r="AK253" s="203"/>
      <c r="AL253" s="203"/>
      <c r="AM253" s="203"/>
      <c r="AN253" t="s">
        <v>475</v>
      </c>
      <c r="AO253" t="s">
        <v>475</v>
      </c>
      <c r="AP253" t="s">
        <v>475</v>
      </c>
    </row>
    <row r="254" spans="1:42" x14ac:dyDescent="0.25">
      <c r="A254" s="198">
        <v>45291</v>
      </c>
      <c r="B254" t="s">
        <v>1050</v>
      </c>
      <c r="C254" t="s">
        <v>1051</v>
      </c>
      <c r="D254" s="82">
        <f>+VLOOKUP($C254,'appoggio Flow (AUM)_Turnover'!$C:$G,2,0)</f>
        <v>140.32999999999993</v>
      </c>
      <c r="E254" s="199">
        <f>+VLOOKUP($C254,'appoggio Flow (AUM)_Turnover'!$C:$G,3,0)</f>
        <v>1</v>
      </c>
      <c r="F254" s="82">
        <f>+VLOOKUP($C254,'appoggio Flow (AUM)_Turnover'!$C:$G,4,0)</f>
        <v>2452.5</v>
      </c>
      <c r="G254" s="82">
        <f>+VLOOKUP($C254,'appoggio Flow (AUM)_Turnover'!$C:$G,5,0)</f>
        <v>2312.17</v>
      </c>
      <c r="H254" s="1" t="s">
        <v>24</v>
      </c>
      <c r="I254" t="s">
        <v>473</v>
      </c>
      <c r="J254" t="s">
        <v>474</v>
      </c>
      <c r="K254">
        <f>+VLOOKUP($C254,'appoggio Flow (AUM)_Turnover'!$C:$M,9,0)</f>
        <v>0</v>
      </c>
      <c r="L254" t="s">
        <v>473</v>
      </c>
      <c r="M254" t="str">
        <f>+VLOOKUP($C254,'appoggio Flow (AUM)_Turnover'!$C:$M,11,0)</f>
        <v>Fondo</v>
      </c>
      <c r="N254" t="s">
        <v>23</v>
      </c>
      <c r="O254" s="5" t="str">
        <f t="shared" si="24"/>
        <v>N</v>
      </c>
      <c r="P254" t="str">
        <f>+VLOOKUP($C254,'appoggio Flow (AUM)_Turnover'!$C:$P,11,0)</f>
        <v>Fondo</v>
      </c>
      <c r="Q254" s="200" t="s">
        <v>475</v>
      </c>
      <c r="R254" s="200" t="str">
        <f t="shared" si="30"/>
        <v/>
      </c>
      <c r="T254" t="s">
        <v>475</v>
      </c>
      <c r="Y254" s="200" t="s">
        <v>475</v>
      </c>
      <c r="Z254" s="5" t="s">
        <v>475</v>
      </c>
      <c r="AA254" s="200" t="str">
        <f t="shared" si="25"/>
        <v/>
      </c>
      <c r="AB254" s="200" t="str">
        <f t="shared" si="26"/>
        <v/>
      </c>
      <c r="AE254" s="77">
        <f t="shared" si="27"/>
        <v>0</v>
      </c>
      <c r="AF254" s="77">
        <f t="shared" si="28"/>
        <v>0</v>
      </c>
      <c r="AG254" s="77">
        <f t="array" ref="AG254">IFERROR($D254*U,0)</f>
        <v>0</v>
      </c>
      <c r="AH254" s="77">
        <f t="shared" si="29"/>
        <v>0</v>
      </c>
      <c r="AI254" s="77">
        <f t="shared" si="29"/>
        <v>0</v>
      </c>
      <c r="AJ254" s="203"/>
      <c r="AK254" s="203"/>
      <c r="AL254" s="203"/>
      <c r="AM254" s="203"/>
      <c r="AN254" t="s">
        <v>475</v>
      </c>
      <c r="AO254" t="s">
        <v>475</v>
      </c>
      <c r="AP254" t="s">
        <v>475</v>
      </c>
    </row>
    <row r="255" spans="1:42" x14ac:dyDescent="0.25">
      <c r="A255" s="198">
        <v>45291</v>
      </c>
      <c r="B255" t="s">
        <v>1052</v>
      </c>
      <c r="C255" t="s">
        <v>1053</v>
      </c>
      <c r="D255" s="82">
        <f>+VLOOKUP($C255,'appoggio Flow (AUM)_Turnover'!$C:$G,2,0)</f>
        <v>480038.41000000003</v>
      </c>
      <c r="E255" s="199">
        <f>+VLOOKUP($C255,'appoggio Flow (AUM)_Turnover'!$C:$G,3,0)</f>
        <v>1</v>
      </c>
      <c r="F255" s="82">
        <f>+VLOOKUP($C255,'appoggio Flow (AUM)_Turnover'!$C:$G,4,0)</f>
        <v>546397.54</v>
      </c>
      <c r="G255" s="82">
        <f>+VLOOKUP($C255,'appoggio Flow (AUM)_Turnover'!$C:$G,5,0)</f>
        <v>66359.13</v>
      </c>
      <c r="H255" s="1" t="s">
        <v>24</v>
      </c>
      <c r="I255" t="s">
        <v>473</v>
      </c>
      <c r="J255" t="s">
        <v>474</v>
      </c>
      <c r="K255">
        <f>+VLOOKUP($C255,'appoggio Flow (AUM)_Turnover'!$C:$M,9,0)</f>
        <v>0</v>
      </c>
      <c r="L255" t="s">
        <v>473</v>
      </c>
      <c r="M255" t="str">
        <f>+VLOOKUP($C255,'appoggio Flow (AUM)_Turnover'!$C:$M,11,0)</f>
        <v>Fondo</v>
      </c>
      <c r="N255" t="s">
        <v>23</v>
      </c>
      <c r="O255" s="5" t="str">
        <f t="shared" si="24"/>
        <v>N</v>
      </c>
      <c r="P255" t="str">
        <f>+VLOOKUP($C255,'appoggio Flow (AUM)_Turnover'!$C:$P,11,0)</f>
        <v>Fondo</v>
      </c>
      <c r="Q255" s="200" t="s">
        <v>475</v>
      </c>
      <c r="R255" s="200" t="str">
        <f t="shared" si="30"/>
        <v/>
      </c>
      <c r="T255" t="s">
        <v>475</v>
      </c>
      <c r="Y255" s="200" t="s">
        <v>475</v>
      </c>
      <c r="Z255" s="5" t="s">
        <v>475</v>
      </c>
      <c r="AA255" s="200" t="str">
        <f t="shared" si="25"/>
        <v/>
      </c>
      <c r="AB255" s="200" t="str">
        <f t="shared" si="26"/>
        <v/>
      </c>
      <c r="AE255" s="77">
        <f t="shared" si="27"/>
        <v>0</v>
      </c>
      <c r="AF255" s="77">
        <f t="shared" si="28"/>
        <v>0</v>
      </c>
      <c r="AG255" s="77">
        <f t="array" ref="AG255">IFERROR($D255*U,0)</f>
        <v>0</v>
      </c>
      <c r="AH255" s="77">
        <f t="shared" si="29"/>
        <v>0</v>
      </c>
      <c r="AI255" s="77">
        <f t="shared" si="29"/>
        <v>0</v>
      </c>
      <c r="AJ255" s="203"/>
      <c r="AK255" s="203"/>
      <c r="AL255" s="203"/>
      <c r="AM255" s="203"/>
      <c r="AN255" t="s">
        <v>475</v>
      </c>
      <c r="AO255" t="s">
        <v>475</v>
      </c>
      <c r="AP255" t="s">
        <v>475</v>
      </c>
    </row>
    <row r="256" spans="1:42" x14ac:dyDescent="0.25">
      <c r="A256" s="198">
        <v>45291</v>
      </c>
      <c r="B256" t="s">
        <v>1054</v>
      </c>
      <c r="C256" t="s">
        <v>1055</v>
      </c>
      <c r="D256" s="82">
        <f>+VLOOKUP($C256,'appoggio Flow (AUM)_Turnover'!$C:$G,2,0)</f>
        <v>681129.23</v>
      </c>
      <c r="E256" s="199">
        <f>+VLOOKUP($C256,'appoggio Flow (AUM)_Turnover'!$C:$G,3,0)</f>
        <v>1</v>
      </c>
      <c r="F256" s="82">
        <f>+VLOOKUP($C256,'appoggio Flow (AUM)_Turnover'!$C:$G,4,0)</f>
        <v>852891.39</v>
      </c>
      <c r="G256" s="82">
        <f>+VLOOKUP($C256,'appoggio Flow (AUM)_Turnover'!$C:$G,5,0)</f>
        <v>171762.16</v>
      </c>
      <c r="H256" s="1" t="s">
        <v>24</v>
      </c>
      <c r="I256" t="s">
        <v>473</v>
      </c>
      <c r="J256" t="s">
        <v>474</v>
      </c>
      <c r="K256">
        <f>+VLOOKUP($C256,'appoggio Flow (AUM)_Turnover'!$C:$M,9,0)</f>
        <v>0</v>
      </c>
      <c r="L256" t="s">
        <v>473</v>
      </c>
      <c r="M256" t="str">
        <f>+VLOOKUP($C256,'appoggio Flow (AUM)_Turnover'!$C:$M,11,0)</f>
        <v>Fondo</v>
      </c>
      <c r="N256" t="s">
        <v>23</v>
      </c>
      <c r="O256" s="5" t="str">
        <f t="shared" si="24"/>
        <v>N</v>
      </c>
      <c r="P256" t="str">
        <f>+VLOOKUP($C256,'appoggio Flow (AUM)_Turnover'!$C:$P,11,0)</f>
        <v>Fondo</v>
      </c>
      <c r="Q256" s="200" t="s">
        <v>475</v>
      </c>
      <c r="R256" s="200" t="str">
        <f t="shared" si="30"/>
        <v/>
      </c>
      <c r="T256" t="s">
        <v>475</v>
      </c>
      <c r="Y256" s="200" t="s">
        <v>475</v>
      </c>
      <c r="Z256" s="5" t="s">
        <v>475</v>
      </c>
      <c r="AA256" s="200" t="str">
        <f t="shared" si="25"/>
        <v/>
      </c>
      <c r="AB256" s="200" t="str">
        <f t="shared" si="26"/>
        <v/>
      </c>
      <c r="AE256" s="77">
        <f t="shared" si="27"/>
        <v>0</v>
      </c>
      <c r="AF256" s="77">
        <f t="shared" si="28"/>
        <v>0</v>
      </c>
      <c r="AG256" s="77">
        <f t="array" ref="AG256">IFERROR($D256*U,0)</f>
        <v>0</v>
      </c>
      <c r="AH256" s="77">
        <f t="shared" si="29"/>
        <v>0</v>
      </c>
      <c r="AI256" s="77">
        <f t="shared" si="29"/>
        <v>0</v>
      </c>
      <c r="AJ256" s="203"/>
      <c r="AK256" s="203"/>
      <c r="AL256" s="203"/>
      <c r="AM256" s="203"/>
      <c r="AN256" t="s">
        <v>475</v>
      </c>
      <c r="AO256" t="s">
        <v>475</v>
      </c>
      <c r="AP256" t="s">
        <v>475</v>
      </c>
    </row>
    <row r="257" spans="1:42" x14ac:dyDescent="0.25">
      <c r="A257" s="198">
        <v>45291</v>
      </c>
      <c r="B257" t="s">
        <v>1056</v>
      </c>
      <c r="C257" t="s">
        <v>1057</v>
      </c>
      <c r="D257" s="82">
        <f>+VLOOKUP($C257,'appoggio Flow (AUM)_Turnover'!$C:$G,2,0)</f>
        <v>608626.54999999993</v>
      </c>
      <c r="E257" s="199">
        <f>+VLOOKUP($C257,'appoggio Flow (AUM)_Turnover'!$C:$G,3,0)</f>
        <v>1</v>
      </c>
      <c r="F257" s="82">
        <f>+VLOOKUP($C257,'appoggio Flow (AUM)_Turnover'!$C:$G,4,0)</f>
        <v>619154.39999999991</v>
      </c>
      <c r="G257" s="82">
        <f>+VLOOKUP($C257,'appoggio Flow (AUM)_Turnover'!$C:$G,5,0)</f>
        <v>10527.85</v>
      </c>
      <c r="H257" s="1" t="s">
        <v>24</v>
      </c>
      <c r="I257" t="s">
        <v>482</v>
      </c>
      <c r="J257" t="s">
        <v>474</v>
      </c>
      <c r="K257">
        <f>+VLOOKUP($C257,'appoggio Flow (AUM)_Turnover'!$C:$M,9,0)</f>
        <v>0</v>
      </c>
      <c r="L257" t="s">
        <v>483</v>
      </c>
      <c r="M257" t="str">
        <f>+VLOOKUP($C257,'appoggio Flow (AUM)_Turnover'!$C:$M,11,0)</f>
        <v>Stock</v>
      </c>
      <c r="N257" t="s">
        <v>23</v>
      </c>
      <c r="O257" s="5" t="str">
        <f t="shared" si="24"/>
        <v>N</v>
      </c>
      <c r="P257" t="str">
        <f>+VLOOKUP($C257,'appoggio Flow (AUM)_Turnover'!$C:$P,11,0)</f>
        <v>Stock</v>
      </c>
      <c r="Q257" s="200">
        <v>0</v>
      </c>
      <c r="R257" s="200">
        <f t="shared" si="30"/>
        <v>0</v>
      </c>
      <c r="T257">
        <v>0</v>
      </c>
      <c r="Y257" s="200">
        <v>0</v>
      </c>
      <c r="Z257" s="5">
        <v>0</v>
      </c>
      <c r="AA257" s="200">
        <f t="shared" si="25"/>
        <v>0</v>
      </c>
      <c r="AB257" s="200">
        <f t="shared" si="26"/>
        <v>0</v>
      </c>
      <c r="AE257" s="77">
        <f t="shared" si="27"/>
        <v>0</v>
      </c>
      <c r="AF257" s="77">
        <f t="shared" si="28"/>
        <v>0</v>
      </c>
      <c r="AG257" s="77">
        <f t="array" ref="AG257">IFERROR($D257*U,0)</f>
        <v>0</v>
      </c>
      <c r="AH257" s="77">
        <f t="shared" si="29"/>
        <v>0</v>
      </c>
      <c r="AI257" s="77">
        <f t="shared" si="29"/>
        <v>0</v>
      </c>
      <c r="AJ257" s="203"/>
      <c r="AK257" s="203"/>
      <c r="AL257" s="203"/>
      <c r="AM257" s="203"/>
      <c r="AN257" t="s">
        <v>25</v>
      </c>
      <c r="AO257" t="s">
        <v>1058</v>
      </c>
      <c r="AP257" t="s">
        <v>475</v>
      </c>
    </row>
    <row r="258" spans="1:42" x14ac:dyDescent="0.25">
      <c r="A258" s="198">
        <v>45291</v>
      </c>
      <c r="B258" t="s">
        <v>1059</v>
      </c>
      <c r="C258" t="s">
        <v>1060</v>
      </c>
      <c r="D258" s="82">
        <f>+VLOOKUP($C258,'appoggio Flow (AUM)_Turnover'!$C:$G,2,0)</f>
        <v>799120.76</v>
      </c>
      <c r="E258" s="199">
        <f>+VLOOKUP($C258,'appoggio Flow (AUM)_Turnover'!$C:$G,3,0)</f>
        <v>1</v>
      </c>
      <c r="F258" s="82">
        <f>+VLOOKUP($C258,'appoggio Flow (AUM)_Turnover'!$C:$G,4,0)</f>
        <v>897931.44</v>
      </c>
      <c r="G258" s="82">
        <f>+VLOOKUP($C258,'appoggio Flow (AUM)_Turnover'!$C:$G,5,0)</f>
        <v>98810.68</v>
      </c>
      <c r="H258" s="1" t="s">
        <v>23</v>
      </c>
      <c r="I258" t="s">
        <v>500</v>
      </c>
      <c r="J258" t="s">
        <v>474</v>
      </c>
      <c r="K258">
        <f>+VLOOKUP($C258,'appoggio Flow (AUM)_Turnover'!$C:$M,9,0)</f>
        <v>0</v>
      </c>
      <c r="L258" t="s">
        <v>500</v>
      </c>
      <c r="M258">
        <f>+VLOOKUP($C258,'appoggio Flow (AUM)_Turnover'!$C:$M,11,0)</f>
        <v>0</v>
      </c>
      <c r="N258" t="s">
        <v>23</v>
      </c>
      <c r="O258" s="5" t="str">
        <f t="shared" ref="O258:O321" si="31">IF(OR(C258="FIS1",C258="FIS2",C258="FIS4",C258="Red"),"Y","N")</f>
        <v>N</v>
      </c>
      <c r="P258">
        <f>+VLOOKUP($C258,'appoggio Flow (AUM)_Turnover'!$C:$P,11,0)</f>
        <v>0</v>
      </c>
      <c r="Q258" s="200" t="s">
        <v>475</v>
      </c>
      <c r="R258" s="200" t="str">
        <f t="shared" si="30"/>
        <v/>
      </c>
      <c r="T258" t="s">
        <v>475</v>
      </c>
      <c r="Y258" s="200" t="s">
        <v>475</v>
      </c>
      <c r="Z258" s="5" t="s">
        <v>475</v>
      </c>
      <c r="AA258" s="200" t="str">
        <f t="shared" ref="AA258:AA321" si="32">IFERROR(Y258*V258,"")</f>
        <v/>
      </c>
      <c r="AB258" s="200" t="str">
        <f t="shared" ref="AB258:AB314" si="33">IFERROR(Z258*V258,"")</f>
        <v/>
      </c>
      <c r="AE258" s="77">
        <f t="shared" ref="AE258:AE321" si="34">+IFERROR(R258*D258,0)</f>
        <v>0</v>
      </c>
      <c r="AF258" s="77">
        <f t="shared" ref="AF258:AF321" si="35">+IFERROR(D258*T258,0)</f>
        <v>0</v>
      </c>
      <c r="AG258" s="77">
        <f t="array" ref="AG258">IFERROR($D258*U,0)</f>
        <v>0</v>
      </c>
      <c r="AH258" s="77">
        <f t="shared" si="29"/>
        <v>0</v>
      </c>
      <c r="AI258" s="77">
        <f t="shared" si="29"/>
        <v>0</v>
      </c>
      <c r="AJ258" s="203"/>
      <c r="AK258" s="203"/>
      <c r="AL258" s="203"/>
      <c r="AM258" s="203"/>
      <c r="AN258" t="s">
        <v>475</v>
      </c>
      <c r="AO258" t="s">
        <v>475</v>
      </c>
      <c r="AP258" t="s">
        <v>475</v>
      </c>
    </row>
    <row r="259" spans="1:42" x14ac:dyDescent="0.25">
      <c r="A259" s="198">
        <v>45291</v>
      </c>
      <c r="B259" t="s">
        <v>1061</v>
      </c>
      <c r="C259" t="s">
        <v>1062</v>
      </c>
      <c r="D259" s="82">
        <f>+VLOOKUP($C259,'appoggio Flow (AUM)_Turnover'!$C:$G,2,0)</f>
        <v>11375652.579999998</v>
      </c>
      <c r="E259" s="199">
        <f>+VLOOKUP($C259,'appoggio Flow (AUM)_Turnover'!$C:$G,3,0)</f>
        <v>1</v>
      </c>
      <c r="F259" s="82">
        <f>+VLOOKUP($C259,'appoggio Flow (AUM)_Turnover'!$C:$G,4,0)</f>
        <v>11424989.799999999</v>
      </c>
      <c r="G259" s="82">
        <f>+VLOOKUP($C259,'appoggio Flow (AUM)_Turnover'!$C:$G,5,0)</f>
        <v>49337.22</v>
      </c>
      <c r="H259" s="1" t="s">
        <v>24</v>
      </c>
      <c r="I259" t="s">
        <v>473</v>
      </c>
      <c r="J259" t="s">
        <v>474</v>
      </c>
      <c r="K259">
        <f>+VLOOKUP($C259,'appoggio Flow (AUM)_Turnover'!$C:$M,9,0)</f>
        <v>0</v>
      </c>
      <c r="L259" t="s">
        <v>473</v>
      </c>
      <c r="M259" t="str">
        <f>+VLOOKUP($C259,'appoggio Flow (AUM)_Turnover'!$C:$M,11,0)</f>
        <v>Fondo</v>
      </c>
      <c r="N259" t="s">
        <v>23</v>
      </c>
      <c r="O259" s="5" t="str">
        <f t="shared" si="31"/>
        <v>N</v>
      </c>
      <c r="P259" t="str">
        <f>+VLOOKUP($C259,'appoggio Flow (AUM)_Turnover'!$C:$P,11,0)</f>
        <v>Fondo</v>
      </c>
      <c r="Q259" s="200" t="s">
        <v>475</v>
      </c>
      <c r="R259" s="200" t="str">
        <f t="shared" si="30"/>
        <v/>
      </c>
      <c r="T259" t="s">
        <v>475</v>
      </c>
      <c r="Y259" s="200" t="s">
        <v>475</v>
      </c>
      <c r="Z259" s="5" t="s">
        <v>475</v>
      </c>
      <c r="AA259" s="200" t="str">
        <f t="shared" si="32"/>
        <v/>
      </c>
      <c r="AB259" s="200" t="str">
        <f t="shared" si="33"/>
        <v/>
      </c>
      <c r="AE259" s="77">
        <f t="shared" si="34"/>
        <v>0</v>
      </c>
      <c r="AF259" s="77">
        <f t="shared" si="35"/>
        <v>0</v>
      </c>
      <c r="AG259" s="77">
        <f t="array" ref="AG259">IFERROR($D259*U,0)</f>
        <v>0</v>
      </c>
      <c r="AH259" s="77">
        <f t="shared" ref="AH259:AI322" si="36">IFERROR($D259*AA259,0)</f>
        <v>0</v>
      </c>
      <c r="AI259" s="77">
        <f t="shared" si="36"/>
        <v>0</v>
      </c>
      <c r="AJ259" s="203"/>
      <c r="AK259" s="203"/>
      <c r="AL259" s="203"/>
      <c r="AM259" s="203"/>
      <c r="AN259" t="s">
        <v>475</v>
      </c>
      <c r="AO259" t="s">
        <v>475</v>
      </c>
      <c r="AP259" t="s">
        <v>475</v>
      </c>
    </row>
    <row r="260" spans="1:42" x14ac:dyDescent="0.25">
      <c r="A260" s="198">
        <v>45291</v>
      </c>
      <c r="B260" t="s">
        <v>1063</v>
      </c>
      <c r="C260" t="s">
        <v>1064</v>
      </c>
      <c r="D260" s="82">
        <f>+VLOOKUP($C260,'appoggio Flow (AUM)_Turnover'!$C:$G,2,0)</f>
        <v>3310044.6199999996</v>
      </c>
      <c r="E260" s="199">
        <f>+VLOOKUP($C260,'appoggio Flow (AUM)_Turnover'!$C:$G,3,0)</f>
        <v>1</v>
      </c>
      <c r="F260" s="82">
        <f>+VLOOKUP($C260,'appoggio Flow (AUM)_Turnover'!$C:$G,4,0)</f>
        <v>3347308.07</v>
      </c>
      <c r="G260" s="82">
        <f>+VLOOKUP($C260,'appoggio Flow (AUM)_Turnover'!$C:$G,5,0)</f>
        <v>37263.449999999997</v>
      </c>
      <c r="H260" s="1" t="s">
        <v>24</v>
      </c>
      <c r="I260" t="s">
        <v>482</v>
      </c>
      <c r="J260" t="s">
        <v>474</v>
      </c>
      <c r="K260">
        <f>+VLOOKUP($C260,'appoggio Flow (AUM)_Turnover'!$C:$M,9,0)</f>
        <v>0</v>
      </c>
      <c r="L260" t="s">
        <v>483</v>
      </c>
      <c r="M260" t="str">
        <f>+VLOOKUP($C260,'appoggio Flow (AUM)_Turnover'!$C:$M,11,0)</f>
        <v>Stock</v>
      </c>
      <c r="N260" t="s">
        <v>23</v>
      </c>
      <c r="O260" s="5" t="str">
        <f t="shared" si="31"/>
        <v>N</v>
      </c>
      <c r="P260" t="str">
        <f>+VLOOKUP($C260,'appoggio Flow (AUM)_Turnover'!$C:$P,11,0)</f>
        <v>Stock</v>
      </c>
      <c r="Q260" s="200">
        <v>0</v>
      </c>
      <c r="R260" s="200">
        <f t="shared" si="30"/>
        <v>0</v>
      </c>
      <c r="T260">
        <v>0</v>
      </c>
      <c r="Y260" s="200">
        <v>0</v>
      </c>
      <c r="Z260" s="5">
        <v>0</v>
      </c>
      <c r="AA260" s="200">
        <f t="shared" si="32"/>
        <v>0</v>
      </c>
      <c r="AB260" s="200">
        <f t="shared" si="33"/>
        <v>0</v>
      </c>
      <c r="AE260" s="77">
        <f t="shared" si="34"/>
        <v>0</v>
      </c>
      <c r="AF260" s="77">
        <f t="shared" si="35"/>
        <v>0</v>
      </c>
      <c r="AG260" s="77">
        <f t="array" ref="AG260">IFERROR($D260*U,0)</f>
        <v>0</v>
      </c>
      <c r="AH260" s="77">
        <f t="shared" si="36"/>
        <v>0</v>
      </c>
      <c r="AI260" s="77">
        <f t="shared" si="36"/>
        <v>0</v>
      </c>
      <c r="AJ260" s="203"/>
      <c r="AK260" s="203"/>
      <c r="AL260" s="203"/>
      <c r="AM260" s="203"/>
      <c r="AN260" t="s">
        <v>25</v>
      </c>
      <c r="AO260" t="s">
        <v>1065</v>
      </c>
      <c r="AP260" t="s">
        <v>475</v>
      </c>
    </row>
    <row r="261" spans="1:42" x14ac:dyDescent="0.25">
      <c r="A261" s="198">
        <v>45291</v>
      </c>
      <c r="B261" t="s">
        <v>1066</v>
      </c>
      <c r="C261" t="s">
        <v>1067</v>
      </c>
      <c r="D261" s="82">
        <f>+VLOOKUP($C261,'appoggio Flow (AUM)_Turnover'!$C:$G,2,0)</f>
        <v>11891.719999999987</v>
      </c>
      <c r="E261" s="199">
        <f>+VLOOKUP($C261,'appoggio Flow (AUM)_Turnover'!$C:$G,3,0)</f>
        <v>1</v>
      </c>
      <c r="F261" s="82">
        <f>+VLOOKUP($C261,'appoggio Flow (AUM)_Turnover'!$C:$G,4,0)</f>
        <v>95021.68</v>
      </c>
      <c r="G261" s="82">
        <f>+VLOOKUP($C261,'appoggio Flow (AUM)_Turnover'!$C:$G,5,0)</f>
        <v>83129.960000000006</v>
      </c>
      <c r="H261" s="1" t="s">
        <v>23</v>
      </c>
      <c r="I261" t="s">
        <v>500</v>
      </c>
      <c r="J261" t="s">
        <v>474</v>
      </c>
      <c r="K261">
        <f>+VLOOKUP($C261,'appoggio Flow (AUM)_Turnover'!$C:$M,9,0)</f>
        <v>0</v>
      </c>
      <c r="L261" t="s">
        <v>500</v>
      </c>
      <c r="M261">
        <f>+VLOOKUP($C261,'appoggio Flow (AUM)_Turnover'!$C:$M,11,0)</f>
        <v>0</v>
      </c>
      <c r="N261" t="s">
        <v>23</v>
      </c>
      <c r="O261" s="5" t="str">
        <f t="shared" si="31"/>
        <v>N</v>
      </c>
      <c r="P261">
        <f>+VLOOKUP($C261,'appoggio Flow (AUM)_Turnover'!$C:$P,11,0)</f>
        <v>0</v>
      </c>
      <c r="Q261" s="200" t="s">
        <v>475</v>
      </c>
      <c r="R261" s="200" t="str">
        <f t="shared" si="30"/>
        <v/>
      </c>
      <c r="T261" t="s">
        <v>475</v>
      </c>
      <c r="Y261" s="200" t="s">
        <v>475</v>
      </c>
      <c r="Z261" s="5" t="s">
        <v>475</v>
      </c>
      <c r="AA261" s="200" t="str">
        <f t="shared" si="32"/>
        <v/>
      </c>
      <c r="AB261" s="200" t="str">
        <f t="shared" si="33"/>
        <v/>
      </c>
      <c r="AE261" s="77">
        <f t="shared" si="34"/>
        <v>0</v>
      </c>
      <c r="AF261" s="77">
        <f t="shared" si="35"/>
        <v>0</v>
      </c>
      <c r="AG261" s="77">
        <f t="array" ref="AG261">IFERROR($D261*U,0)</f>
        <v>0</v>
      </c>
      <c r="AH261" s="77">
        <f t="shared" si="36"/>
        <v>0</v>
      </c>
      <c r="AI261" s="77">
        <f t="shared" si="36"/>
        <v>0</v>
      </c>
      <c r="AJ261" s="203"/>
      <c r="AK261" s="203"/>
      <c r="AL261" s="203"/>
      <c r="AM261" s="203"/>
      <c r="AN261" t="s">
        <v>475</v>
      </c>
      <c r="AO261" t="s">
        <v>475</v>
      </c>
      <c r="AP261" t="s">
        <v>475</v>
      </c>
    </row>
    <row r="262" spans="1:42" x14ac:dyDescent="0.25">
      <c r="A262" s="198">
        <v>45291</v>
      </c>
      <c r="B262" t="s">
        <v>1068</v>
      </c>
      <c r="C262" t="s">
        <v>1069</v>
      </c>
      <c r="D262" s="82">
        <f>+VLOOKUP($C262,'appoggio Flow (AUM)_Turnover'!$C:$G,2,0)</f>
        <v>0</v>
      </c>
      <c r="E262" s="199">
        <f>+VLOOKUP($C262,'appoggio Flow (AUM)_Turnover'!$C:$G,3,0)</f>
        <v>1</v>
      </c>
      <c r="F262" s="82">
        <f>+VLOOKUP($C262,'appoggio Flow (AUM)_Turnover'!$C:$G,4,0)</f>
        <v>74370.539999999994</v>
      </c>
      <c r="G262" s="82">
        <f>+VLOOKUP($C262,'appoggio Flow (AUM)_Turnover'!$C:$G,5,0)</f>
        <v>76320</v>
      </c>
      <c r="H262" s="1" t="s">
        <v>23</v>
      </c>
      <c r="I262" t="s">
        <v>500</v>
      </c>
      <c r="J262" t="s">
        <v>474</v>
      </c>
      <c r="K262">
        <f>+VLOOKUP($C262,'appoggio Flow (AUM)_Turnover'!$C:$M,9,0)</f>
        <v>0</v>
      </c>
      <c r="L262" t="s">
        <v>500</v>
      </c>
      <c r="M262">
        <f>+VLOOKUP($C262,'appoggio Flow (AUM)_Turnover'!$C:$M,11,0)</f>
        <v>0</v>
      </c>
      <c r="N262" t="s">
        <v>23</v>
      </c>
      <c r="O262" s="5" t="str">
        <f t="shared" si="31"/>
        <v>N</v>
      </c>
      <c r="P262">
        <f>+VLOOKUP($C262,'appoggio Flow (AUM)_Turnover'!$C:$P,11,0)</f>
        <v>0</v>
      </c>
      <c r="Q262" s="200" t="s">
        <v>475</v>
      </c>
      <c r="R262" s="200" t="str">
        <f t="shared" si="30"/>
        <v/>
      </c>
      <c r="T262" t="s">
        <v>475</v>
      </c>
      <c r="Y262" s="200" t="s">
        <v>475</v>
      </c>
      <c r="Z262" s="5" t="s">
        <v>475</v>
      </c>
      <c r="AA262" s="200" t="str">
        <f t="shared" si="32"/>
        <v/>
      </c>
      <c r="AB262" s="200" t="str">
        <f t="shared" si="33"/>
        <v/>
      </c>
      <c r="AE262" s="77">
        <f t="shared" si="34"/>
        <v>0</v>
      </c>
      <c r="AF262" s="77">
        <f t="shared" si="35"/>
        <v>0</v>
      </c>
      <c r="AG262" s="77">
        <f t="array" ref="AG262">IFERROR($D262*U,0)</f>
        <v>0</v>
      </c>
      <c r="AH262" s="77">
        <f t="shared" si="36"/>
        <v>0</v>
      </c>
      <c r="AI262" s="77">
        <f t="shared" si="36"/>
        <v>0</v>
      </c>
      <c r="AJ262" s="203"/>
      <c r="AK262" s="203"/>
      <c r="AL262" s="203"/>
      <c r="AM262" s="203"/>
      <c r="AN262" t="s">
        <v>475</v>
      </c>
      <c r="AO262" t="s">
        <v>475</v>
      </c>
      <c r="AP262" t="s">
        <v>475</v>
      </c>
    </row>
    <row r="263" spans="1:42" x14ac:dyDescent="0.25">
      <c r="A263" s="198">
        <v>45291</v>
      </c>
      <c r="B263" t="s">
        <v>1070</v>
      </c>
      <c r="C263" t="s">
        <v>1071</v>
      </c>
      <c r="D263" s="82">
        <f>+VLOOKUP($C263,'appoggio Flow (AUM)_Turnover'!$C:$G,2,0)</f>
        <v>35457.5</v>
      </c>
      <c r="E263" s="199">
        <f>+VLOOKUP($C263,'appoggio Flow (AUM)_Turnover'!$C:$G,3,0)</f>
        <v>1</v>
      </c>
      <c r="F263" s="82">
        <f>+VLOOKUP($C263,'appoggio Flow (AUM)_Turnover'!$C:$G,4,0)</f>
        <v>129640</v>
      </c>
      <c r="G263" s="82">
        <f>+VLOOKUP($C263,'appoggio Flow (AUM)_Turnover'!$C:$G,5,0)</f>
        <v>94182.5</v>
      </c>
      <c r="H263" s="1" t="s">
        <v>24</v>
      </c>
      <c r="I263" t="s">
        <v>473</v>
      </c>
      <c r="J263" t="s">
        <v>474</v>
      </c>
      <c r="K263">
        <f>+VLOOKUP($C263,'appoggio Flow (AUM)_Turnover'!$C:$M,9,0)</f>
        <v>0</v>
      </c>
      <c r="L263" t="s">
        <v>473</v>
      </c>
      <c r="M263" t="str">
        <f>+VLOOKUP($C263,'appoggio Flow (AUM)_Turnover'!$C:$M,11,0)</f>
        <v>Fondo</v>
      </c>
      <c r="N263" t="s">
        <v>23</v>
      </c>
      <c r="O263" s="5" t="str">
        <f t="shared" si="31"/>
        <v>N</v>
      </c>
      <c r="P263" t="str">
        <f>+VLOOKUP($C263,'appoggio Flow (AUM)_Turnover'!$C:$P,11,0)</f>
        <v>Fondo</v>
      </c>
      <c r="Q263" s="200" t="s">
        <v>475</v>
      </c>
      <c r="R263" s="200" t="str">
        <f t="shared" si="30"/>
        <v/>
      </c>
      <c r="T263" t="s">
        <v>475</v>
      </c>
      <c r="Y263" s="200" t="s">
        <v>475</v>
      </c>
      <c r="Z263" s="5" t="s">
        <v>475</v>
      </c>
      <c r="AA263" s="200" t="str">
        <f t="shared" si="32"/>
        <v/>
      </c>
      <c r="AB263" s="200" t="str">
        <f t="shared" si="33"/>
        <v/>
      </c>
      <c r="AE263" s="77">
        <f t="shared" si="34"/>
        <v>0</v>
      </c>
      <c r="AF263" s="77">
        <f t="shared" si="35"/>
        <v>0</v>
      </c>
      <c r="AG263" s="77">
        <f t="array" ref="AG263">IFERROR($D263*U,0)</f>
        <v>0</v>
      </c>
      <c r="AH263" s="77">
        <f t="shared" si="36"/>
        <v>0</v>
      </c>
      <c r="AI263" s="77">
        <f t="shared" si="36"/>
        <v>0</v>
      </c>
      <c r="AJ263" s="203"/>
      <c r="AK263" s="203"/>
      <c r="AL263" s="203"/>
      <c r="AM263" s="203"/>
      <c r="AN263" t="s">
        <v>475</v>
      </c>
      <c r="AO263" t="s">
        <v>475</v>
      </c>
      <c r="AP263" t="s">
        <v>475</v>
      </c>
    </row>
    <row r="264" spans="1:42" x14ac:dyDescent="0.25">
      <c r="A264" s="198">
        <v>45291</v>
      </c>
      <c r="B264" t="s">
        <v>1072</v>
      </c>
      <c r="C264" t="s">
        <v>1073</v>
      </c>
      <c r="D264" s="82">
        <f>+VLOOKUP($C264,'appoggio Flow (AUM)_Turnover'!$C:$G,2,0)</f>
        <v>23972.949999999997</v>
      </c>
      <c r="E264" s="199">
        <f>+VLOOKUP($C264,'appoggio Flow (AUM)_Turnover'!$C:$G,3,0)</f>
        <v>1</v>
      </c>
      <c r="F264" s="82">
        <f>+VLOOKUP($C264,'appoggio Flow (AUM)_Turnover'!$C:$G,4,0)</f>
        <v>62384.34</v>
      </c>
      <c r="G264" s="82">
        <f>+VLOOKUP($C264,'appoggio Flow (AUM)_Turnover'!$C:$G,5,0)</f>
        <v>38411.39</v>
      </c>
      <c r="H264" s="1" t="s">
        <v>23</v>
      </c>
      <c r="I264" t="s">
        <v>500</v>
      </c>
      <c r="J264" t="s">
        <v>474</v>
      </c>
      <c r="K264">
        <f>+VLOOKUP($C264,'appoggio Flow (AUM)_Turnover'!$C:$M,9,0)</f>
        <v>0</v>
      </c>
      <c r="L264" t="s">
        <v>500</v>
      </c>
      <c r="M264">
        <f>+VLOOKUP($C264,'appoggio Flow (AUM)_Turnover'!$C:$M,11,0)</f>
        <v>0</v>
      </c>
      <c r="N264" t="s">
        <v>23</v>
      </c>
      <c r="O264" s="5" t="str">
        <f t="shared" si="31"/>
        <v>N</v>
      </c>
      <c r="P264">
        <f>+VLOOKUP($C264,'appoggio Flow (AUM)_Turnover'!$C:$P,11,0)</f>
        <v>0</v>
      </c>
      <c r="Q264" s="200" t="s">
        <v>475</v>
      </c>
      <c r="R264" s="200" t="str">
        <f t="shared" si="30"/>
        <v/>
      </c>
      <c r="T264" t="s">
        <v>475</v>
      </c>
      <c r="Y264" s="200" t="s">
        <v>475</v>
      </c>
      <c r="Z264" s="5" t="s">
        <v>475</v>
      </c>
      <c r="AA264" s="200" t="str">
        <f t="shared" si="32"/>
        <v/>
      </c>
      <c r="AB264" s="200" t="str">
        <f t="shared" si="33"/>
        <v/>
      </c>
      <c r="AE264" s="77">
        <f t="shared" si="34"/>
        <v>0</v>
      </c>
      <c r="AF264" s="77">
        <f t="shared" si="35"/>
        <v>0</v>
      </c>
      <c r="AG264" s="77">
        <f t="array" ref="AG264">IFERROR($D264*U,0)</f>
        <v>0</v>
      </c>
      <c r="AH264" s="77">
        <f t="shared" si="36"/>
        <v>0</v>
      </c>
      <c r="AI264" s="77">
        <f t="shared" si="36"/>
        <v>0</v>
      </c>
      <c r="AJ264" s="203"/>
      <c r="AK264" s="203"/>
      <c r="AL264" s="203"/>
      <c r="AM264" s="203"/>
      <c r="AN264" t="s">
        <v>475</v>
      </c>
      <c r="AO264" t="s">
        <v>475</v>
      </c>
      <c r="AP264" t="s">
        <v>475</v>
      </c>
    </row>
    <row r="265" spans="1:42" x14ac:dyDescent="0.25">
      <c r="A265" s="198">
        <v>45291</v>
      </c>
      <c r="B265" t="s">
        <v>1074</v>
      </c>
      <c r="C265" t="s">
        <v>1075</v>
      </c>
      <c r="D265" s="82">
        <f>+VLOOKUP($C265,'appoggio Flow (AUM)_Turnover'!$C:$G,2,0)</f>
        <v>9729165.290000001</v>
      </c>
      <c r="E265" s="199">
        <f>+VLOOKUP($C265,'appoggio Flow (AUM)_Turnover'!$C:$G,3,0)</f>
        <v>1</v>
      </c>
      <c r="F265" s="82">
        <f>+VLOOKUP($C265,'appoggio Flow (AUM)_Turnover'!$C:$G,4,0)</f>
        <v>9731993.2300000004</v>
      </c>
      <c r="G265" s="82">
        <f>+VLOOKUP($C265,'appoggio Flow (AUM)_Turnover'!$C:$G,5,0)</f>
        <v>2827.94</v>
      </c>
      <c r="H265" s="1" t="s">
        <v>24</v>
      </c>
      <c r="I265" t="s">
        <v>473</v>
      </c>
      <c r="J265" t="s">
        <v>474</v>
      </c>
      <c r="K265">
        <f>+VLOOKUP($C265,'appoggio Flow (AUM)_Turnover'!$C:$M,9,0)</f>
        <v>0</v>
      </c>
      <c r="L265" t="s">
        <v>473</v>
      </c>
      <c r="M265" t="str">
        <f>+VLOOKUP($C265,'appoggio Flow (AUM)_Turnover'!$C:$M,11,0)</f>
        <v>Fondo</v>
      </c>
      <c r="N265" t="s">
        <v>23</v>
      </c>
      <c r="O265" s="5" t="str">
        <f t="shared" si="31"/>
        <v>N</v>
      </c>
      <c r="P265" t="str">
        <f>+VLOOKUP($C265,'appoggio Flow (AUM)_Turnover'!$C:$P,11,0)</f>
        <v>Fondo</v>
      </c>
      <c r="Q265" s="200" t="s">
        <v>475</v>
      </c>
      <c r="R265" s="200" t="str">
        <f t="shared" si="30"/>
        <v/>
      </c>
      <c r="T265" t="s">
        <v>475</v>
      </c>
      <c r="Y265" s="200" t="s">
        <v>475</v>
      </c>
      <c r="Z265" s="5" t="s">
        <v>475</v>
      </c>
      <c r="AA265" s="200" t="str">
        <f t="shared" si="32"/>
        <v/>
      </c>
      <c r="AB265" s="200" t="str">
        <f t="shared" si="33"/>
        <v/>
      </c>
      <c r="AE265" s="77">
        <f t="shared" si="34"/>
        <v>0</v>
      </c>
      <c r="AF265" s="77">
        <f t="shared" si="35"/>
        <v>0</v>
      </c>
      <c r="AG265" s="77">
        <f t="array" ref="AG265">IFERROR($D265*U,0)</f>
        <v>0</v>
      </c>
      <c r="AH265" s="77">
        <f t="shared" si="36"/>
        <v>0</v>
      </c>
      <c r="AI265" s="77">
        <f t="shared" si="36"/>
        <v>0</v>
      </c>
      <c r="AJ265" s="203"/>
      <c r="AK265" s="203"/>
      <c r="AL265" s="203"/>
      <c r="AM265" s="203"/>
      <c r="AN265" t="s">
        <v>475</v>
      </c>
      <c r="AO265" t="s">
        <v>475</v>
      </c>
      <c r="AP265" t="s">
        <v>475</v>
      </c>
    </row>
    <row r="266" spans="1:42" x14ac:dyDescent="0.25">
      <c r="A266" s="198">
        <v>45291</v>
      </c>
      <c r="B266" t="s">
        <v>1076</v>
      </c>
      <c r="C266" t="s">
        <v>1077</v>
      </c>
      <c r="D266" s="82">
        <f>+VLOOKUP($C266,'appoggio Flow (AUM)_Turnover'!$C:$G,2,0)</f>
        <v>769150.01</v>
      </c>
      <c r="E266" s="199">
        <f>+VLOOKUP($C266,'appoggio Flow (AUM)_Turnover'!$C:$G,3,0)</f>
        <v>0</v>
      </c>
      <c r="F266" s="82">
        <f>+VLOOKUP($C266,'appoggio Flow (AUM)_Turnover'!$C:$G,4,0)</f>
        <v>769150.01</v>
      </c>
      <c r="G266" s="82">
        <f>+VLOOKUP($C266,'appoggio Flow (AUM)_Turnover'!$C:$G,5,0)</f>
        <v>0</v>
      </c>
      <c r="H266" s="1" t="s">
        <v>23</v>
      </c>
      <c r="I266" t="s">
        <v>500</v>
      </c>
      <c r="J266" t="s">
        <v>504</v>
      </c>
      <c r="K266">
        <f>+VLOOKUP($C266,'appoggio Flow (AUM)_Turnover'!$C:$M,9,0)</f>
        <v>1</v>
      </c>
      <c r="L266" t="s">
        <v>500</v>
      </c>
      <c r="M266">
        <f>+VLOOKUP($C266,'appoggio Flow (AUM)_Turnover'!$C:$M,11,0)</f>
        <v>0</v>
      </c>
      <c r="N266" t="s">
        <v>24</v>
      </c>
      <c r="O266" s="5" t="str">
        <f t="shared" si="31"/>
        <v>N</v>
      </c>
      <c r="P266">
        <f>+VLOOKUP($C266,'appoggio Flow (AUM)_Turnover'!$C:$P,11,0)</f>
        <v>0</v>
      </c>
      <c r="Q266" s="200" t="s">
        <v>475</v>
      </c>
      <c r="R266" s="200" t="str">
        <f t="shared" si="30"/>
        <v/>
      </c>
      <c r="T266" t="s">
        <v>475</v>
      </c>
      <c r="Y266" s="200" t="s">
        <v>475</v>
      </c>
      <c r="Z266" s="5" t="s">
        <v>475</v>
      </c>
      <c r="AA266" s="200" t="str">
        <f t="shared" si="32"/>
        <v/>
      </c>
      <c r="AB266" s="200" t="str">
        <f t="shared" si="33"/>
        <v/>
      </c>
      <c r="AE266" s="77">
        <f t="shared" si="34"/>
        <v>0</v>
      </c>
      <c r="AF266" s="77">
        <f t="shared" si="35"/>
        <v>0</v>
      </c>
      <c r="AG266" s="77">
        <f t="array" ref="AG266">IFERROR($D266*U,0)</f>
        <v>0</v>
      </c>
      <c r="AH266" s="77">
        <f t="shared" si="36"/>
        <v>0</v>
      </c>
      <c r="AI266" s="77">
        <f t="shared" si="36"/>
        <v>0</v>
      </c>
      <c r="AJ266" s="203"/>
      <c r="AK266" s="203"/>
      <c r="AL266" s="203"/>
      <c r="AM266" s="203"/>
      <c r="AN266" t="s">
        <v>475</v>
      </c>
      <c r="AO266" t="s">
        <v>475</v>
      </c>
      <c r="AP266" t="s">
        <v>475</v>
      </c>
    </row>
    <row r="267" spans="1:42" x14ac:dyDescent="0.25">
      <c r="A267" s="198">
        <v>45291</v>
      </c>
      <c r="B267" t="s">
        <v>1078</v>
      </c>
      <c r="C267" t="s">
        <v>1079</v>
      </c>
      <c r="D267" s="82">
        <f>+VLOOKUP($C267,'appoggio Flow (AUM)_Turnover'!$C:$G,2,0)</f>
        <v>0</v>
      </c>
      <c r="E267" s="199">
        <f>+VLOOKUP($C267,'appoggio Flow (AUM)_Turnover'!$C:$G,3,0)</f>
        <v>1</v>
      </c>
      <c r="F267" s="82">
        <f>+VLOOKUP($C267,'appoggio Flow (AUM)_Turnover'!$C:$G,4,0)</f>
        <v>673223.36</v>
      </c>
      <c r="G267" s="82">
        <f>+VLOOKUP($C267,'appoggio Flow (AUM)_Turnover'!$C:$G,5,0)</f>
        <v>1307479.33</v>
      </c>
      <c r="H267" s="1" t="s">
        <v>23</v>
      </c>
      <c r="I267" t="s">
        <v>500</v>
      </c>
      <c r="J267" t="s">
        <v>504</v>
      </c>
      <c r="K267">
        <f>+VLOOKUP($C267,'appoggio Flow (AUM)_Turnover'!$C:$M,9,0)</f>
        <v>1</v>
      </c>
      <c r="L267" t="s">
        <v>500</v>
      </c>
      <c r="M267" t="str">
        <f>+VLOOKUP($C267,'appoggio Flow (AUM)_Turnover'!$C:$M,11,0)</f>
        <v>Bond</v>
      </c>
      <c r="N267" t="s">
        <v>24</v>
      </c>
      <c r="O267" s="5" t="str">
        <f t="shared" si="31"/>
        <v>N</v>
      </c>
      <c r="P267" t="str">
        <f>+VLOOKUP($C267,'appoggio Flow (AUM)_Turnover'!$C:$P,11,0)</f>
        <v>Bond</v>
      </c>
      <c r="Q267" s="200" t="s">
        <v>475</v>
      </c>
      <c r="R267" s="200" t="str">
        <f t="shared" si="30"/>
        <v/>
      </c>
      <c r="T267" t="s">
        <v>475</v>
      </c>
      <c r="Y267" s="200" t="s">
        <v>475</v>
      </c>
      <c r="Z267" s="5" t="s">
        <v>475</v>
      </c>
      <c r="AA267" s="200" t="str">
        <f t="shared" si="32"/>
        <v/>
      </c>
      <c r="AB267" s="200" t="str">
        <f t="shared" si="33"/>
        <v/>
      </c>
      <c r="AE267" s="77">
        <f t="shared" si="34"/>
        <v>0</v>
      </c>
      <c r="AF267" s="77">
        <f t="shared" si="35"/>
        <v>0</v>
      </c>
      <c r="AG267" s="77">
        <f t="array" ref="AG267">IFERROR($D267*U,0)</f>
        <v>0</v>
      </c>
      <c r="AH267" s="77">
        <f t="shared" si="36"/>
        <v>0</v>
      </c>
      <c r="AI267" s="77">
        <f t="shared" si="36"/>
        <v>0</v>
      </c>
      <c r="AJ267" s="203"/>
      <c r="AK267" s="203"/>
      <c r="AL267" s="203"/>
      <c r="AM267" s="203"/>
      <c r="AN267" t="s">
        <v>22</v>
      </c>
      <c r="AO267" t="s">
        <v>1037</v>
      </c>
      <c r="AP267" t="s">
        <v>475</v>
      </c>
    </row>
    <row r="268" spans="1:42" x14ac:dyDescent="0.25">
      <c r="A268" s="198">
        <v>45291</v>
      </c>
      <c r="B268" t="s">
        <v>1080</v>
      </c>
      <c r="C268" t="s">
        <v>1081</v>
      </c>
      <c r="D268" s="82">
        <f>+VLOOKUP($C268,'appoggio Flow (AUM)_Turnover'!$C:$G,2,0)</f>
        <v>13847846.689999996</v>
      </c>
      <c r="E268" s="199">
        <f>+VLOOKUP($C268,'appoggio Flow (AUM)_Turnover'!$C:$G,3,0)</f>
        <v>1</v>
      </c>
      <c r="F268" s="82">
        <f>+VLOOKUP($C268,'appoggio Flow (AUM)_Turnover'!$C:$G,4,0)</f>
        <v>30148409.159999996</v>
      </c>
      <c r="G268" s="82">
        <f>+VLOOKUP($C268,'appoggio Flow (AUM)_Turnover'!$C:$G,5,0)</f>
        <v>16300562.470000001</v>
      </c>
      <c r="H268" s="1" t="s">
        <v>24</v>
      </c>
      <c r="I268" t="s">
        <v>473</v>
      </c>
      <c r="J268" t="s">
        <v>474</v>
      </c>
      <c r="K268">
        <f>+VLOOKUP($C268,'appoggio Flow (AUM)_Turnover'!$C:$M,9,0)</f>
        <v>0</v>
      </c>
      <c r="L268" t="s">
        <v>473</v>
      </c>
      <c r="M268" t="str">
        <f>+VLOOKUP($C268,'appoggio Flow (AUM)_Turnover'!$C:$M,11,0)</f>
        <v>Fondo</v>
      </c>
      <c r="N268" t="s">
        <v>23</v>
      </c>
      <c r="O268" s="5" t="str">
        <f t="shared" si="31"/>
        <v>N</v>
      </c>
      <c r="P268" t="str">
        <f>+VLOOKUP($C268,'appoggio Flow (AUM)_Turnover'!$C:$P,11,0)</f>
        <v>Fondo</v>
      </c>
      <c r="Q268" s="200" t="s">
        <v>475</v>
      </c>
      <c r="R268" s="200" t="str">
        <f t="shared" si="30"/>
        <v/>
      </c>
      <c r="T268" t="s">
        <v>475</v>
      </c>
      <c r="Y268" s="200" t="s">
        <v>475</v>
      </c>
      <c r="Z268" s="5" t="s">
        <v>475</v>
      </c>
      <c r="AA268" s="200" t="str">
        <f t="shared" si="32"/>
        <v/>
      </c>
      <c r="AB268" s="200" t="str">
        <f t="shared" si="33"/>
        <v/>
      </c>
      <c r="AE268" s="77">
        <f t="shared" si="34"/>
        <v>0</v>
      </c>
      <c r="AF268" s="77">
        <f t="shared" si="35"/>
        <v>0</v>
      </c>
      <c r="AG268" s="77">
        <f t="array" ref="AG268">IFERROR($D268*U,0)</f>
        <v>0</v>
      </c>
      <c r="AH268" s="77">
        <f t="shared" si="36"/>
        <v>0</v>
      </c>
      <c r="AI268" s="77">
        <f t="shared" si="36"/>
        <v>0</v>
      </c>
      <c r="AJ268" s="203"/>
      <c r="AK268" s="203"/>
      <c r="AL268" s="203"/>
      <c r="AM268" s="203"/>
      <c r="AN268" t="s">
        <v>475</v>
      </c>
      <c r="AO268" t="s">
        <v>475</v>
      </c>
      <c r="AP268" t="s">
        <v>475</v>
      </c>
    </row>
    <row r="269" spans="1:42" x14ac:dyDescent="0.25">
      <c r="A269" s="198">
        <v>45291</v>
      </c>
      <c r="B269" t="s">
        <v>1082</v>
      </c>
      <c r="C269" t="s">
        <v>1083</v>
      </c>
      <c r="D269" s="82">
        <f>+VLOOKUP($C269,'appoggio Flow (AUM)_Turnover'!$C:$G,2,0)</f>
        <v>0.2</v>
      </c>
      <c r="E269" s="199">
        <f>+VLOOKUP($C269,'appoggio Flow (AUM)_Turnover'!$C:$G,3,0)</f>
        <v>1</v>
      </c>
      <c r="F269" s="82">
        <f>+VLOOKUP($C269,'appoggio Flow (AUM)_Turnover'!$C:$G,4,0)</f>
        <v>0.22</v>
      </c>
      <c r="G269" s="82">
        <f>+VLOOKUP($C269,'appoggio Flow (AUM)_Turnover'!$C:$G,5,0)</f>
        <v>0.02</v>
      </c>
      <c r="H269" s="1" t="s">
        <v>23</v>
      </c>
      <c r="I269" t="s">
        <v>500</v>
      </c>
      <c r="J269" t="s">
        <v>474</v>
      </c>
      <c r="K269">
        <f>+VLOOKUP($C269,'appoggio Flow (AUM)_Turnover'!$C:$M,9,0)</f>
        <v>0</v>
      </c>
      <c r="L269" t="s">
        <v>500</v>
      </c>
      <c r="M269" t="str">
        <f>+VLOOKUP($C269,'appoggio Flow (AUM)_Turnover'!$C:$M,11,0)</f>
        <v>Bond</v>
      </c>
      <c r="N269" t="s">
        <v>23</v>
      </c>
      <c r="O269" s="5" t="str">
        <f t="shared" si="31"/>
        <v>N</v>
      </c>
      <c r="P269" t="str">
        <f>+VLOOKUP($C269,'appoggio Flow (AUM)_Turnover'!$C:$P,11,0)</f>
        <v>Bond</v>
      </c>
      <c r="Q269" s="200" t="s">
        <v>475</v>
      </c>
      <c r="R269" s="200" t="str">
        <f t="shared" si="30"/>
        <v/>
      </c>
      <c r="T269" t="s">
        <v>475</v>
      </c>
      <c r="Y269" s="200" t="s">
        <v>475</v>
      </c>
      <c r="Z269" s="5" t="s">
        <v>475</v>
      </c>
      <c r="AA269" s="200" t="str">
        <f t="shared" si="32"/>
        <v/>
      </c>
      <c r="AB269" s="200" t="str">
        <f t="shared" si="33"/>
        <v/>
      </c>
      <c r="AE269" s="77">
        <f t="shared" si="34"/>
        <v>0</v>
      </c>
      <c r="AF269" s="77">
        <f t="shared" si="35"/>
        <v>0</v>
      </c>
      <c r="AG269" s="77">
        <f t="array" ref="AG269">IFERROR($D269*U,0)</f>
        <v>0</v>
      </c>
      <c r="AH269" s="77">
        <f t="shared" si="36"/>
        <v>0</v>
      </c>
      <c r="AI269" s="77">
        <f t="shared" si="36"/>
        <v>0</v>
      </c>
      <c r="AJ269" s="203"/>
      <c r="AK269" s="203"/>
      <c r="AL269" s="203"/>
      <c r="AM269" s="203"/>
      <c r="AN269" t="s">
        <v>22</v>
      </c>
      <c r="AO269" t="s">
        <v>1084</v>
      </c>
      <c r="AP269" t="s">
        <v>475</v>
      </c>
    </row>
    <row r="270" spans="1:42" x14ac:dyDescent="0.25">
      <c r="A270" s="198">
        <v>45291</v>
      </c>
      <c r="B270" t="s">
        <v>1085</v>
      </c>
      <c r="C270" t="s">
        <v>1086</v>
      </c>
      <c r="D270" s="82">
        <f>+VLOOKUP($C270,'appoggio Flow (AUM)_Turnover'!$C:$G,2,0)</f>
        <v>19836.099999999999</v>
      </c>
      <c r="E270" s="199">
        <f>+VLOOKUP($C270,'appoggio Flow (AUM)_Turnover'!$C:$G,3,0)</f>
        <v>1</v>
      </c>
      <c r="F270" s="82">
        <f>+VLOOKUP($C270,'appoggio Flow (AUM)_Turnover'!$C:$G,4,0)</f>
        <v>46297.7</v>
      </c>
      <c r="G270" s="82">
        <f>+VLOOKUP($C270,'appoggio Flow (AUM)_Turnover'!$C:$G,5,0)</f>
        <v>26461.599999999999</v>
      </c>
      <c r="H270" s="1" t="s">
        <v>24</v>
      </c>
      <c r="I270" t="s">
        <v>482</v>
      </c>
      <c r="J270" t="s">
        <v>592</v>
      </c>
      <c r="K270">
        <f>+VLOOKUP($C270,'appoggio Flow (AUM)_Turnover'!$C:$M,9,0)</f>
        <v>0</v>
      </c>
      <c r="L270" t="s">
        <v>483</v>
      </c>
      <c r="M270" t="str">
        <f>+VLOOKUP($C270,'appoggio Flow (AUM)_Turnover'!$C:$M,11,0)</f>
        <v>Stock</v>
      </c>
      <c r="N270" t="s">
        <v>23</v>
      </c>
      <c r="O270" s="5" t="str">
        <f t="shared" si="31"/>
        <v>N</v>
      </c>
      <c r="P270" t="str">
        <f>+VLOOKUP($C270,'appoggio Flow (AUM)_Turnover'!$C:$P,11,0)</f>
        <v>Stock</v>
      </c>
      <c r="Q270" s="200">
        <v>0</v>
      </c>
      <c r="R270" s="200">
        <f t="shared" si="30"/>
        <v>0</v>
      </c>
      <c r="T270">
        <v>0</v>
      </c>
      <c r="Y270" s="200">
        <v>0</v>
      </c>
      <c r="Z270" s="5">
        <v>0</v>
      </c>
      <c r="AA270" s="200">
        <f t="shared" si="32"/>
        <v>0</v>
      </c>
      <c r="AB270" s="200">
        <f t="shared" si="33"/>
        <v>0</v>
      </c>
      <c r="AE270" s="77">
        <f t="shared" si="34"/>
        <v>0</v>
      </c>
      <c r="AF270" s="77">
        <f t="shared" si="35"/>
        <v>0</v>
      </c>
      <c r="AG270" s="77">
        <f t="array" ref="AG270">IFERROR($D270*U,0)</f>
        <v>0</v>
      </c>
      <c r="AH270" s="77">
        <f t="shared" si="36"/>
        <v>0</v>
      </c>
      <c r="AI270" s="77">
        <f t="shared" si="36"/>
        <v>0</v>
      </c>
      <c r="AJ270" s="203"/>
      <c r="AK270" s="203"/>
      <c r="AL270" s="203"/>
      <c r="AM270" s="203"/>
      <c r="AN270" t="s">
        <v>25</v>
      </c>
      <c r="AO270" t="s">
        <v>1087</v>
      </c>
      <c r="AP270" t="s">
        <v>475</v>
      </c>
    </row>
    <row r="271" spans="1:42" x14ac:dyDescent="0.25">
      <c r="A271" s="198">
        <v>45291</v>
      </c>
      <c r="B271" t="s">
        <v>1088</v>
      </c>
      <c r="C271" t="s">
        <v>1089</v>
      </c>
      <c r="D271" s="82">
        <f>+VLOOKUP($C271,'appoggio Flow (AUM)_Turnover'!$C:$G,2,0)</f>
        <v>216264.15999999997</v>
      </c>
      <c r="E271" s="199">
        <f>+VLOOKUP($C271,'appoggio Flow (AUM)_Turnover'!$C:$G,3,0)</f>
        <v>1</v>
      </c>
      <c r="F271" s="82">
        <f>+VLOOKUP($C271,'appoggio Flow (AUM)_Turnover'!$C:$G,4,0)</f>
        <v>341329.19999999995</v>
      </c>
      <c r="G271" s="82">
        <f>+VLOOKUP($C271,'appoggio Flow (AUM)_Turnover'!$C:$G,5,0)</f>
        <v>125065.04</v>
      </c>
      <c r="H271" s="1" t="s">
        <v>24</v>
      </c>
      <c r="I271" t="s">
        <v>482</v>
      </c>
      <c r="J271" t="s">
        <v>474</v>
      </c>
      <c r="K271">
        <f>+VLOOKUP($C271,'appoggio Flow (AUM)_Turnover'!$C:$M,9,0)</f>
        <v>0</v>
      </c>
      <c r="L271" t="s">
        <v>483</v>
      </c>
      <c r="M271" t="str">
        <f>+VLOOKUP($C271,'appoggio Flow (AUM)_Turnover'!$C:$M,11,0)</f>
        <v>Stock</v>
      </c>
      <c r="N271" t="s">
        <v>23</v>
      </c>
      <c r="O271" s="5" t="str">
        <f t="shared" si="31"/>
        <v>N</v>
      </c>
      <c r="P271" t="str">
        <f>+VLOOKUP($C271,'appoggio Flow (AUM)_Turnover'!$C:$P,11,0)</f>
        <v>Stock</v>
      </c>
      <c r="Q271" s="200">
        <v>0.21</v>
      </c>
      <c r="R271" s="200">
        <f t="shared" si="30"/>
        <v>0.21</v>
      </c>
      <c r="T271">
        <v>0</v>
      </c>
      <c r="V271">
        <v>1</v>
      </c>
      <c r="Y271" s="200">
        <v>0</v>
      </c>
      <c r="Z271" s="5">
        <v>0</v>
      </c>
      <c r="AA271" s="200">
        <f t="shared" si="32"/>
        <v>0</v>
      </c>
      <c r="AB271" s="200">
        <f t="shared" si="33"/>
        <v>0</v>
      </c>
      <c r="AE271" s="77">
        <f t="shared" si="34"/>
        <v>45415.47359999999</v>
      </c>
      <c r="AF271" s="77">
        <f t="shared" si="35"/>
        <v>0</v>
      </c>
      <c r="AG271" s="77">
        <f t="array" ref="AG271">IFERROR($D271*U,0)</f>
        <v>0</v>
      </c>
      <c r="AH271" s="77">
        <f t="shared" si="36"/>
        <v>0</v>
      </c>
      <c r="AI271" s="77">
        <f t="shared" si="36"/>
        <v>0</v>
      </c>
      <c r="AJ271" s="203"/>
      <c r="AK271" s="203"/>
      <c r="AL271" s="203"/>
      <c r="AM271" s="203"/>
      <c r="AN271" t="s">
        <v>475</v>
      </c>
      <c r="AO271" t="s">
        <v>475</v>
      </c>
      <c r="AP271" t="s">
        <v>475</v>
      </c>
    </row>
    <row r="272" spans="1:42" x14ac:dyDescent="0.25">
      <c r="A272" s="198">
        <v>45291</v>
      </c>
      <c r="B272" t="s">
        <v>1090</v>
      </c>
      <c r="C272" t="s">
        <v>1091</v>
      </c>
      <c r="D272" s="82">
        <f>+VLOOKUP($C272,'appoggio Flow (AUM)_Turnover'!$C:$G,2,0)</f>
        <v>1353487.7299999995</v>
      </c>
      <c r="E272" s="199">
        <f>+VLOOKUP($C272,'appoggio Flow (AUM)_Turnover'!$C:$G,3,0)</f>
        <v>1</v>
      </c>
      <c r="F272" s="82">
        <f>+VLOOKUP($C272,'appoggio Flow (AUM)_Turnover'!$C:$G,4,0)</f>
        <v>6099634.7999999998</v>
      </c>
      <c r="G272" s="82">
        <f>+VLOOKUP($C272,'appoggio Flow (AUM)_Turnover'!$C:$G,5,0)</f>
        <v>4746147.07</v>
      </c>
      <c r="H272" s="1" t="s">
        <v>24</v>
      </c>
      <c r="I272" t="s">
        <v>473</v>
      </c>
      <c r="J272" t="s">
        <v>474</v>
      </c>
      <c r="K272">
        <f>+VLOOKUP($C272,'appoggio Flow (AUM)_Turnover'!$C:$M,9,0)</f>
        <v>0</v>
      </c>
      <c r="L272" t="s">
        <v>473</v>
      </c>
      <c r="M272" t="str">
        <f>+VLOOKUP($C272,'appoggio Flow (AUM)_Turnover'!$C:$M,11,0)</f>
        <v>Fondo</v>
      </c>
      <c r="N272" t="s">
        <v>23</v>
      </c>
      <c r="O272" s="5" t="str">
        <f t="shared" si="31"/>
        <v>N</v>
      </c>
      <c r="P272" t="str">
        <f>+VLOOKUP($C272,'appoggio Flow (AUM)_Turnover'!$C:$P,11,0)</f>
        <v>Fondo</v>
      </c>
      <c r="Q272" s="200" t="s">
        <v>475</v>
      </c>
      <c r="R272" s="200" t="str">
        <f t="shared" si="30"/>
        <v/>
      </c>
      <c r="T272" t="s">
        <v>475</v>
      </c>
      <c r="Y272" s="200" t="s">
        <v>475</v>
      </c>
      <c r="Z272" s="5" t="s">
        <v>475</v>
      </c>
      <c r="AA272" s="200" t="str">
        <f t="shared" si="32"/>
        <v/>
      </c>
      <c r="AB272" s="200" t="str">
        <f t="shared" si="33"/>
        <v/>
      </c>
      <c r="AE272" s="77">
        <f t="shared" si="34"/>
        <v>0</v>
      </c>
      <c r="AF272" s="77">
        <f t="shared" si="35"/>
        <v>0</v>
      </c>
      <c r="AG272" s="77">
        <f t="array" ref="AG272">IFERROR($D272*U,0)</f>
        <v>0</v>
      </c>
      <c r="AH272" s="77">
        <f t="shared" si="36"/>
        <v>0</v>
      </c>
      <c r="AI272" s="77">
        <f t="shared" si="36"/>
        <v>0</v>
      </c>
      <c r="AJ272" s="203"/>
      <c r="AK272" s="203"/>
      <c r="AL272" s="203"/>
      <c r="AM272" s="203"/>
      <c r="AN272" t="s">
        <v>475</v>
      </c>
      <c r="AO272" t="s">
        <v>475</v>
      </c>
      <c r="AP272" t="s">
        <v>475</v>
      </c>
    </row>
    <row r="273" spans="1:42" x14ac:dyDescent="0.25">
      <c r="A273" s="198">
        <v>45291</v>
      </c>
      <c r="B273" t="s">
        <v>1092</v>
      </c>
      <c r="C273" t="s">
        <v>1093</v>
      </c>
      <c r="D273" s="82">
        <f>+VLOOKUP($C273,'appoggio Flow (AUM)_Turnover'!$C:$G,2,0)</f>
        <v>6874503.2700000005</v>
      </c>
      <c r="E273" s="199">
        <f>+VLOOKUP($C273,'appoggio Flow (AUM)_Turnover'!$C:$G,3,0)</f>
        <v>1</v>
      </c>
      <c r="F273" s="82">
        <f>+VLOOKUP($C273,'appoggio Flow (AUM)_Turnover'!$C:$G,4,0)</f>
        <v>9471621.9800000004</v>
      </c>
      <c r="G273" s="82">
        <f>+VLOOKUP($C273,'appoggio Flow (AUM)_Turnover'!$C:$G,5,0)</f>
        <v>2597118.71</v>
      </c>
      <c r="H273" s="1" t="s">
        <v>24</v>
      </c>
      <c r="I273" t="s">
        <v>473</v>
      </c>
      <c r="J273" t="s">
        <v>474</v>
      </c>
      <c r="K273">
        <f>+VLOOKUP($C273,'appoggio Flow (AUM)_Turnover'!$C:$M,9,0)</f>
        <v>0</v>
      </c>
      <c r="L273" t="s">
        <v>473</v>
      </c>
      <c r="M273" t="str">
        <f>+VLOOKUP($C273,'appoggio Flow (AUM)_Turnover'!$C:$M,11,0)</f>
        <v>Fondo</v>
      </c>
      <c r="N273" t="s">
        <v>23</v>
      </c>
      <c r="O273" s="5" t="str">
        <f t="shared" si="31"/>
        <v>N</v>
      </c>
      <c r="P273" t="str">
        <f>+VLOOKUP($C273,'appoggio Flow (AUM)_Turnover'!$C:$P,11,0)</f>
        <v>Fondo</v>
      </c>
      <c r="Q273" s="200" t="s">
        <v>475</v>
      </c>
      <c r="R273" s="200" t="str">
        <f t="shared" si="30"/>
        <v/>
      </c>
      <c r="T273" t="s">
        <v>475</v>
      </c>
      <c r="Y273" s="200" t="s">
        <v>475</v>
      </c>
      <c r="Z273" s="5" t="s">
        <v>475</v>
      </c>
      <c r="AA273" s="200" t="str">
        <f t="shared" si="32"/>
        <v/>
      </c>
      <c r="AB273" s="200" t="str">
        <f t="shared" si="33"/>
        <v/>
      </c>
      <c r="AE273" s="77">
        <f t="shared" si="34"/>
        <v>0</v>
      </c>
      <c r="AF273" s="77">
        <f t="shared" si="35"/>
        <v>0</v>
      </c>
      <c r="AG273" s="77">
        <f t="array" ref="AG273">IFERROR($D273*U,0)</f>
        <v>0</v>
      </c>
      <c r="AH273" s="77">
        <f t="shared" si="36"/>
        <v>0</v>
      </c>
      <c r="AI273" s="77">
        <f t="shared" si="36"/>
        <v>0</v>
      </c>
      <c r="AJ273" s="203"/>
      <c r="AK273" s="203"/>
      <c r="AL273" s="203"/>
      <c r="AM273" s="203"/>
      <c r="AN273" t="s">
        <v>475</v>
      </c>
      <c r="AO273" t="s">
        <v>475</v>
      </c>
      <c r="AP273" t="s">
        <v>475</v>
      </c>
    </row>
    <row r="274" spans="1:42" x14ac:dyDescent="0.25">
      <c r="A274" s="198">
        <v>45291</v>
      </c>
      <c r="B274" t="s">
        <v>1094</v>
      </c>
      <c r="C274" t="s">
        <v>1095</v>
      </c>
      <c r="D274" s="82">
        <f>+VLOOKUP($C274,'appoggio Flow (AUM)_Turnover'!$C:$G,2,0)</f>
        <v>262507.08</v>
      </c>
      <c r="E274" s="199">
        <f>+VLOOKUP($C274,'appoggio Flow (AUM)_Turnover'!$C:$G,3,0)</f>
        <v>0</v>
      </c>
      <c r="F274" s="82">
        <f>+VLOOKUP($C274,'appoggio Flow (AUM)_Turnover'!$C:$G,4,0)</f>
        <v>262507.08</v>
      </c>
      <c r="G274" s="82">
        <f>+VLOOKUP($C274,'appoggio Flow (AUM)_Turnover'!$C:$G,5,0)</f>
        <v>0</v>
      </c>
      <c r="H274" s="1" t="s">
        <v>24</v>
      </c>
      <c r="I274" t="s">
        <v>482</v>
      </c>
      <c r="J274" t="s">
        <v>474</v>
      </c>
      <c r="K274">
        <f>+VLOOKUP($C274,'appoggio Flow (AUM)_Turnover'!$C:$M,9,0)</f>
        <v>0</v>
      </c>
      <c r="L274" t="s">
        <v>483</v>
      </c>
      <c r="M274" t="str">
        <f>+VLOOKUP($C274,'appoggio Flow (AUM)_Turnover'!$C:$M,11,0)</f>
        <v>Stock</v>
      </c>
      <c r="N274" t="s">
        <v>23</v>
      </c>
      <c r="O274" s="5" t="str">
        <f t="shared" si="31"/>
        <v>N</v>
      </c>
      <c r="P274" t="str">
        <f>+VLOOKUP($C274,'appoggio Flow (AUM)_Turnover'!$C:$P,11,0)</f>
        <v>Stock</v>
      </c>
      <c r="Q274" s="200">
        <v>0.44159999999999999</v>
      </c>
      <c r="R274" s="200">
        <f t="shared" si="30"/>
        <v>0.44159999999999999</v>
      </c>
      <c r="T274">
        <v>0.35229999999999995</v>
      </c>
      <c r="V274">
        <v>1</v>
      </c>
      <c r="Y274" s="200">
        <v>0</v>
      </c>
      <c r="Z274" s="5">
        <v>0</v>
      </c>
      <c r="AA274" s="200">
        <f t="shared" si="32"/>
        <v>0</v>
      </c>
      <c r="AB274" s="200">
        <f t="shared" si="33"/>
        <v>0</v>
      </c>
      <c r="AE274" s="77">
        <f t="shared" si="34"/>
        <v>115923.12652800001</v>
      </c>
      <c r="AF274" s="77">
        <f t="shared" si="35"/>
        <v>92481.244283999986</v>
      </c>
      <c r="AG274" s="77">
        <f t="array" ref="AG274">IFERROR($D274*U,0)</f>
        <v>0</v>
      </c>
      <c r="AH274" s="77">
        <f t="shared" si="36"/>
        <v>0</v>
      </c>
      <c r="AI274" s="77">
        <f t="shared" si="36"/>
        <v>0</v>
      </c>
      <c r="AJ274" s="203"/>
      <c r="AK274" s="203"/>
      <c r="AL274" s="203"/>
      <c r="AM274" s="203"/>
      <c r="AN274" t="s">
        <v>475</v>
      </c>
      <c r="AO274" t="s">
        <v>475</v>
      </c>
      <c r="AP274" t="s">
        <v>475</v>
      </c>
    </row>
    <row r="275" spans="1:42" x14ac:dyDescent="0.25">
      <c r="A275" s="198">
        <v>45291</v>
      </c>
      <c r="B275" t="s">
        <v>1096</v>
      </c>
      <c r="C275" t="s">
        <v>1097</v>
      </c>
      <c r="D275" s="82">
        <f>+VLOOKUP($C275,'appoggio Flow (AUM)_Turnover'!$C:$G,2,0)</f>
        <v>2505898.5499999998</v>
      </c>
      <c r="E275" s="199">
        <f>+VLOOKUP($C275,'appoggio Flow (AUM)_Turnover'!$C:$G,3,0)</f>
        <v>1</v>
      </c>
      <c r="F275" s="82">
        <f>+VLOOKUP($C275,'appoggio Flow (AUM)_Turnover'!$C:$G,4,0)</f>
        <v>4347389</v>
      </c>
      <c r="G275" s="82">
        <f>+VLOOKUP($C275,'appoggio Flow (AUM)_Turnover'!$C:$G,5,0)</f>
        <v>1841490.45</v>
      </c>
      <c r="H275" s="1" t="s">
        <v>24</v>
      </c>
      <c r="I275" t="s">
        <v>473</v>
      </c>
      <c r="J275" t="s">
        <v>474</v>
      </c>
      <c r="K275">
        <f>+VLOOKUP($C275,'appoggio Flow (AUM)_Turnover'!$C:$M,9,0)</f>
        <v>0</v>
      </c>
      <c r="L275" t="s">
        <v>473</v>
      </c>
      <c r="M275" t="str">
        <f>+VLOOKUP($C275,'appoggio Flow (AUM)_Turnover'!$C:$M,11,0)</f>
        <v>Fondo</v>
      </c>
      <c r="N275" t="s">
        <v>23</v>
      </c>
      <c r="O275" s="5" t="str">
        <f t="shared" si="31"/>
        <v>N</v>
      </c>
      <c r="P275" t="str">
        <f>+VLOOKUP($C275,'appoggio Flow (AUM)_Turnover'!$C:$P,11,0)</f>
        <v>Fondo</v>
      </c>
      <c r="Q275" s="200" t="s">
        <v>475</v>
      </c>
      <c r="R275" s="200" t="str">
        <f t="shared" si="30"/>
        <v/>
      </c>
      <c r="T275" t="s">
        <v>475</v>
      </c>
      <c r="Y275" s="200" t="s">
        <v>475</v>
      </c>
      <c r="Z275" s="5" t="s">
        <v>475</v>
      </c>
      <c r="AA275" s="200" t="str">
        <f t="shared" si="32"/>
        <v/>
      </c>
      <c r="AB275" s="200" t="str">
        <f t="shared" si="33"/>
        <v/>
      </c>
      <c r="AE275" s="77">
        <f t="shared" si="34"/>
        <v>0</v>
      </c>
      <c r="AF275" s="77">
        <f t="shared" si="35"/>
        <v>0</v>
      </c>
      <c r="AG275" s="77">
        <f t="array" ref="AG275">IFERROR($D275*U,0)</f>
        <v>0</v>
      </c>
      <c r="AH275" s="77">
        <f t="shared" si="36"/>
        <v>0</v>
      </c>
      <c r="AI275" s="77">
        <f t="shared" si="36"/>
        <v>0</v>
      </c>
      <c r="AJ275" s="203"/>
      <c r="AK275" s="203"/>
      <c r="AL275" s="203"/>
      <c r="AM275" s="203"/>
      <c r="AN275" t="s">
        <v>475</v>
      </c>
      <c r="AO275" t="s">
        <v>475</v>
      </c>
      <c r="AP275" t="s">
        <v>475</v>
      </c>
    </row>
    <row r="276" spans="1:42" x14ac:dyDescent="0.25">
      <c r="A276" s="198">
        <v>45291</v>
      </c>
      <c r="B276" t="s">
        <v>1098</v>
      </c>
      <c r="C276" t="s">
        <v>1099</v>
      </c>
      <c r="D276" s="82">
        <f>+VLOOKUP($C276,'appoggio Flow (AUM)_Turnover'!$C:$G,2,0)</f>
        <v>76804.710000000079</v>
      </c>
      <c r="E276" s="199">
        <f>+VLOOKUP($C276,'appoggio Flow (AUM)_Turnover'!$C:$G,3,0)</f>
        <v>1</v>
      </c>
      <c r="F276" s="82">
        <f>+VLOOKUP($C276,'appoggio Flow (AUM)_Turnover'!$C:$G,4,0)</f>
        <v>541904.96000000008</v>
      </c>
      <c r="G276" s="82">
        <f>+VLOOKUP($C276,'appoggio Flow (AUM)_Turnover'!$C:$G,5,0)</f>
        <v>465100.25</v>
      </c>
      <c r="H276" s="1" t="s">
        <v>24</v>
      </c>
      <c r="I276" t="s">
        <v>473</v>
      </c>
      <c r="J276" t="s">
        <v>474</v>
      </c>
      <c r="K276">
        <f>+VLOOKUP($C276,'appoggio Flow (AUM)_Turnover'!$C:$M,9,0)</f>
        <v>0</v>
      </c>
      <c r="L276" t="s">
        <v>473</v>
      </c>
      <c r="M276" t="str">
        <f>+VLOOKUP($C276,'appoggio Flow (AUM)_Turnover'!$C:$M,11,0)</f>
        <v>Fondo</v>
      </c>
      <c r="N276" t="s">
        <v>23</v>
      </c>
      <c r="O276" s="5" t="str">
        <f t="shared" si="31"/>
        <v>N</v>
      </c>
      <c r="P276" t="str">
        <f>+VLOOKUP($C276,'appoggio Flow (AUM)_Turnover'!$C:$P,11,0)</f>
        <v>Fondo</v>
      </c>
      <c r="Q276" s="200" t="s">
        <v>475</v>
      </c>
      <c r="R276" s="200" t="str">
        <f t="shared" si="30"/>
        <v/>
      </c>
      <c r="T276" t="s">
        <v>475</v>
      </c>
      <c r="Y276" s="200" t="s">
        <v>475</v>
      </c>
      <c r="Z276" s="5" t="s">
        <v>475</v>
      </c>
      <c r="AA276" s="200" t="str">
        <f t="shared" si="32"/>
        <v/>
      </c>
      <c r="AB276" s="200" t="str">
        <f t="shared" si="33"/>
        <v/>
      </c>
      <c r="AE276" s="77">
        <f t="shared" si="34"/>
        <v>0</v>
      </c>
      <c r="AF276" s="77">
        <f t="shared" si="35"/>
        <v>0</v>
      </c>
      <c r="AG276" s="77">
        <f t="array" ref="AG276">IFERROR($D276*U,0)</f>
        <v>0</v>
      </c>
      <c r="AH276" s="77">
        <f t="shared" si="36"/>
        <v>0</v>
      </c>
      <c r="AI276" s="77">
        <f t="shared" si="36"/>
        <v>0</v>
      </c>
      <c r="AJ276" s="203"/>
      <c r="AK276" s="203"/>
      <c r="AL276" s="203"/>
      <c r="AM276" s="203"/>
      <c r="AN276" t="s">
        <v>475</v>
      </c>
      <c r="AO276" t="s">
        <v>475</v>
      </c>
      <c r="AP276" t="s">
        <v>475</v>
      </c>
    </row>
    <row r="277" spans="1:42" x14ac:dyDescent="0.25">
      <c r="A277" s="198">
        <v>45291</v>
      </c>
      <c r="B277" t="s">
        <v>1100</v>
      </c>
      <c r="C277" t="s">
        <v>1101</v>
      </c>
      <c r="D277" s="82">
        <f>+VLOOKUP($C277,'appoggio Flow (AUM)_Turnover'!$C:$G,2,0)</f>
        <v>7469156.5</v>
      </c>
      <c r="E277" s="199">
        <f>+VLOOKUP($C277,'appoggio Flow (AUM)_Turnover'!$C:$G,3,0)</f>
        <v>1</v>
      </c>
      <c r="F277" s="82">
        <f>+VLOOKUP($C277,'appoggio Flow (AUM)_Turnover'!$C:$G,4,0)</f>
        <v>7660110.2999999998</v>
      </c>
      <c r="G277" s="82">
        <f>+VLOOKUP($C277,'appoggio Flow (AUM)_Turnover'!$C:$G,5,0)</f>
        <v>190953.8</v>
      </c>
      <c r="H277" s="1" t="s">
        <v>24</v>
      </c>
      <c r="I277" t="s">
        <v>473</v>
      </c>
      <c r="J277" t="s">
        <v>474</v>
      </c>
      <c r="K277">
        <f>+VLOOKUP($C277,'appoggio Flow (AUM)_Turnover'!$C:$M,9,0)</f>
        <v>0</v>
      </c>
      <c r="L277" t="s">
        <v>473</v>
      </c>
      <c r="M277" t="str">
        <f>+VLOOKUP($C277,'appoggio Flow (AUM)_Turnover'!$C:$M,11,0)</f>
        <v>Fondo</v>
      </c>
      <c r="N277" t="s">
        <v>23</v>
      </c>
      <c r="O277" s="5" t="str">
        <f t="shared" si="31"/>
        <v>N</v>
      </c>
      <c r="P277" t="str">
        <f>+VLOOKUP($C277,'appoggio Flow (AUM)_Turnover'!$C:$P,11,0)</f>
        <v>Fondo</v>
      </c>
      <c r="Q277" s="200" t="s">
        <v>475</v>
      </c>
      <c r="R277" s="200" t="str">
        <f t="shared" si="30"/>
        <v/>
      </c>
      <c r="T277" t="s">
        <v>475</v>
      </c>
      <c r="Y277" s="200" t="s">
        <v>475</v>
      </c>
      <c r="Z277" s="5" t="s">
        <v>475</v>
      </c>
      <c r="AA277" s="200" t="str">
        <f t="shared" si="32"/>
        <v/>
      </c>
      <c r="AB277" s="200" t="str">
        <f t="shared" si="33"/>
        <v/>
      </c>
      <c r="AE277" s="77">
        <f t="shared" si="34"/>
        <v>0</v>
      </c>
      <c r="AF277" s="77">
        <f t="shared" si="35"/>
        <v>0</v>
      </c>
      <c r="AG277" s="77">
        <f t="array" ref="AG277">IFERROR($D277*U,0)</f>
        <v>0</v>
      </c>
      <c r="AH277" s="77">
        <f t="shared" si="36"/>
        <v>0</v>
      </c>
      <c r="AI277" s="77">
        <f t="shared" si="36"/>
        <v>0</v>
      </c>
      <c r="AJ277" s="203"/>
      <c r="AK277" s="203"/>
      <c r="AL277" s="203"/>
      <c r="AM277" s="203"/>
      <c r="AN277" t="s">
        <v>475</v>
      </c>
      <c r="AO277" t="s">
        <v>475</v>
      </c>
      <c r="AP277" t="s">
        <v>475</v>
      </c>
    </row>
    <row r="278" spans="1:42" x14ac:dyDescent="0.25">
      <c r="A278" s="198">
        <v>45291</v>
      </c>
      <c r="B278" t="s">
        <v>1102</v>
      </c>
      <c r="C278" t="s">
        <v>1103</v>
      </c>
      <c r="D278" s="82">
        <f>+VLOOKUP($C278,'appoggio Flow (AUM)_Turnover'!$C:$G,2,0)</f>
        <v>26542874</v>
      </c>
      <c r="E278" s="199">
        <f>+VLOOKUP($C278,'appoggio Flow (AUM)_Turnover'!$C:$G,3,0)</f>
        <v>0</v>
      </c>
      <c r="F278" s="82">
        <f>+VLOOKUP($C278,'appoggio Flow (AUM)_Turnover'!$C:$G,4,0)</f>
        <v>26542874</v>
      </c>
      <c r="G278" s="82">
        <f>+VLOOKUP($C278,'appoggio Flow (AUM)_Turnover'!$C:$G,5,0)</f>
        <v>0</v>
      </c>
      <c r="H278" s="1" t="s">
        <v>23</v>
      </c>
      <c r="I278" t="s">
        <v>500</v>
      </c>
      <c r="J278" t="s">
        <v>504</v>
      </c>
      <c r="K278">
        <f>+VLOOKUP($C278,'appoggio Flow (AUM)_Turnover'!$C:$M,9,0)</f>
        <v>1</v>
      </c>
      <c r="L278" t="s">
        <v>500</v>
      </c>
      <c r="M278">
        <f>+VLOOKUP($C278,'appoggio Flow (AUM)_Turnover'!$C:$M,11,0)</f>
        <v>0</v>
      </c>
      <c r="N278" t="s">
        <v>24</v>
      </c>
      <c r="O278" s="5" t="str">
        <f t="shared" si="31"/>
        <v>N</v>
      </c>
      <c r="P278">
        <f>+VLOOKUP($C278,'appoggio Flow (AUM)_Turnover'!$C:$P,11,0)</f>
        <v>0</v>
      </c>
      <c r="Q278" s="200" t="s">
        <v>475</v>
      </c>
      <c r="R278" s="200" t="str">
        <f t="shared" si="30"/>
        <v/>
      </c>
      <c r="T278" t="s">
        <v>475</v>
      </c>
      <c r="Y278" s="200" t="s">
        <v>475</v>
      </c>
      <c r="Z278" s="5" t="s">
        <v>475</v>
      </c>
      <c r="AA278" s="200" t="str">
        <f t="shared" si="32"/>
        <v/>
      </c>
      <c r="AB278" s="200" t="str">
        <f t="shared" si="33"/>
        <v/>
      </c>
      <c r="AE278" s="77">
        <f t="shared" si="34"/>
        <v>0</v>
      </c>
      <c r="AF278" s="77">
        <f t="shared" si="35"/>
        <v>0</v>
      </c>
      <c r="AG278" s="77">
        <f t="array" ref="AG278">IFERROR($D278*U,0)</f>
        <v>0</v>
      </c>
      <c r="AH278" s="77">
        <f t="shared" si="36"/>
        <v>0</v>
      </c>
      <c r="AI278" s="77">
        <f t="shared" si="36"/>
        <v>0</v>
      </c>
      <c r="AJ278" s="203"/>
      <c r="AK278" s="203"/>
      <c r="AL278" s="203"/>
      <c r="AM278" s="203"/>
      <c r="AN278" t="s">
        <v>475</v>
      </c>
      <c r="AO278" t="s">
        <v>475</v>
      </c>
      <c r="AP278" t="s">
        <v>475</v>
      </c>
    </row>
    <row r="279" spans="1:42" x14ac:dyDescent="0.25">
      <c r="A279" s="198">
        <v>45291</v>
      </c>
      <c r="B279" t="s">
        <v>1104</v>
      </c>
      <c r="C279" t="s">
        <v>1105</v>
      </c>
      <c r="D279" s="82">
        <f>+VLOOKUP($C279,'appoggio Flow (AUM)_Turnover'!$C:$G,2,0)</f>
        <v>2482379.27</v>
      </c>
      <c r="E279" s="199">
        <f>+VLOOKUP($C279,'appoggio Flow (AUM)_Turnover'!$C:$G,3,0)</f>
        <v>1</v>
      </c>
      <c r="F279" s="82">
        <f>+VLOOKUP($C279,'appoggio Flow (AUM)_Turnover'!$C:$G,4,0)</f>
        <v>2506228.15</v>
      </c>
      <c r="G279" s="82">
        <f>+VLOOKUP($C279,'appoggio Flow (AUM)_Turnover'!$C:$G,5,0)</f>
        <v>23848.880000000001</v>
      </c>
      <c r="H279" s="1" t="s">
        <v>23</v>
      </c>
      <c r="I279" t="s">
        <v>500</v>
      </c>
      <c r="J279" t="s">
        <v>504</v>
      </c>
      <c r="K279">
        <f>+VLOOKUP($C279,'appoggio Flow (AUM)_Turnover'!$C:$M,9,0)</f>
        <v>1</v>
      </c>
      <c r="L279" t="s">
        <v>500</v>
      </c>
      <c r="M279">
        <f>+VLOOKUP($C279,'appoggio Flow (AUM)_Turnover'!$C:$M,11,0)</f>
        <v>0</v>
      </c>
      <c r="N279" t="s">
        <v>24</v>
      </c>
      <c r="O279" s="5" t="str">
        <f t="shared" si="31"/>
        <v>N</v>
      </c>
      <c r="P279">
        <f>+VLOOKUP($C279,'appoggio Flow (AUM)_Turnover'!$C:$P,11,0)</f>
        <v>0</v>
      </c>
      <c r="Q279" s="200" t="s">
        <v>475</v>
      </c>
      <c r="R279" s="200" t="str">
        <f t="shared" si="30"/>
        <v/>
      </c>
      <c r="T279" t="s">
        <v>475</v>
      </c>
      <c r="Y279" s="200" t="s">
        <v>475</v>
      </c>
      <c r="Z279" s="5" t="s">
        <v>475</v>
      </c>
      <c r="AA279" s="200" t="str">
        <f t="shared" si="32"/>
        <v/>
      </c>
      <c r="AB279" s="200" t="str">
        <f t="shared" si="33"/>
        <v/>
      </c>
      <c r="AE279" s="77">
        <f t="shared" si="34"/>
        <v>0</v>
      </c>
      <c r="AF279" s="77">
        <f t="shared" si="35"/>
        <v>0</v>
      </c>
      <c r="AG279" s="77">
        <f t="array" ref="AG279">IFERROR($D279*U,0)</f>
        <v>0</v>
      </c>
      <c r="AH279" s="77">
        <f t="shared" si="36"/>
        <v>0</v>
      </c>
      <c r="AI279" s="77">
        <f t="shared" si="36"/>
        <v>0</v>
      </c>
      <c r="AJ279" s="203"/>
      <c r="AK279" s="203"/>
      <c r="AL279" s="203"/>
      <c r="AM279" s="203"/>
      <c r="AN279" t="s">
        <v>475</v>
      </c>
      <c r="AO279" t="s">
        <v>475</v>
      </c>
      <c r="AP279" t="s">
        <v>475</v>
      </c>
    </row>
    <row r="280" spans="1:42" x14ac:dyDescent="0.25">
      <c r="A280" s="198">
        <v>45291</v>
      </c>
      <c r="B280" t="s">
        <v>1106</v>
      </c>
      <c r="C280" t="s">
        <v>1107</v>
      </c>
      <c r="D280" s="82">
        <f>+VLOOKUP($C280,'appoggio Flow (AUM)_Turnover'!$C:$G,2,0)</f>
        <v>2246756.25</v>
      </c>
      <c r="E280" s="199">
        <f>+VLOOKUP($C280,'appoggio Flow (AUM)_Turnover'!$C:$G,3,0)</f>
        <v>1</v>
      </c>
      <c r="F280" s="82">
        <f>+VLOOKUP($C280,'appoggio Flow (AUM)_Turnover'!$C:$G,4,0)</f>
        <v>2571218.23</v>
      </c>
      <c r="G280" s="82">
        <f>+VLOOKUP($C280,'appoggio Flow (AUM)_Turnover'!$C:$G,5,0)</f>
        <v>324461.98</v>
      </c>
      <c r="H280" s="1" t="s">
        <v>24</v>
      </c>
      <c r="I280" t="s">
        <v>473</v>
      </c>
      <c r="J280" t="s">
        <v>474</v>
      </c>
      <c r="K280">
        <f>+VLOOKUP($C280,'appoggio Flow (AUM)_Turnover'!$C:$M,9,0)</f>
        <v>0</v>
      </c>
      <c r="L280" t="s">
        <v>473</v>
      </c>
      <c r="M280" t="str">
        <f>+VLOOKUP($C280,'appoggio Flow (AUM)_Turnover'!$C:$M,11,0)</f>
        <v>Fondo</v>
      </c>
      <c r="N280" t="s">
        <v>23</v>
      </c>
      <c r="O280" s="5" t="str">
        <f t="shared" si="31"/>
        <v>N</v>
      </c>
      <c r="P280" t="str">
        <f>+VLOOKUP($C280,'appoggio Flow (AUM)_Turnover'!$C:$P,11,0)</f>
        <v>Fondo</v>
      </c>
      <c r="Q280" s="200" t="s">
        <v>475</v>
      </c>
      <c r="R280" s="200" t="str">
        <f t="shared" si="30"/>
        <v/>
      </c>
      <c r="T280" t="s">
        <v>475</v>
      </c>
      <c r="Y280" s="200" t="s">
        <v>475</v>
      </c>
      <c r="Z280" s="5" t="s">
        <v>475</v>
      </c>
      <c r="AA280" s="200" t="str">
        <f t="shared" si="32"/>
        <v/>
      </c>
      <c r="AB280" s="200" t="str">
        <f t="shared" si="33"/>
        <v/>
      </c>
      <c r="AE280" s="77">
        <f t="shared" si="34"/>
        <v>0</v>
      </c>
      <c r="AF280" s="77">
        <f t="shared" si="35"/>
        <v>0</v>
      </c>
      <c r="AG280" s="77">
        <f t="array" ref="AG280">IFERROR($D280*U,0)</f>
        <v>0</v>
      </c>
      <c r="AH280" s="77">
        <f t="shared" si="36"/>
        <v>0</v>
      </c>
      <c r="AI280" s="77">
        <f t="shared" si="36"/>
        <v>0</v>
      </c>
      <c r="AJ280" s="203"/>
      <c r="AK280" s="203"/>
      <c r="AL280" s="203"/>
      <c r="AM280" s="203"/>
      <c r="AN280" t="s">
        <v>475</v>
      </c>
      <c r="AO280" t="s">
        <v>475</v>
      </c>
      <c r="AP280" t="s">
        <v>475</v>
      </c>
    </row>
    <row r="281" spans="1:42" x14ac:dyDescent="0.25">
      <c r="A281" s="198">
        <v>45291</v>
      </c>
      <c r="B281" t="s">
        <v>1108</v>
      </c>
      <c r="C281" t="s">
        <v>1109</v>
      </c>
      <c r="D281" s="82">
        <f>+VLOOKUP($C281,'appoggio Flow (AUM)_Turnover'!$C:$G,2,0)</f>
        <v>6827315.2000000011</v>
      </c>
      <c r="E281" s="199">
        <f>+VLOOKUP($C281,'appoggio Flow (AUM)_Turnover'!$C:$G,3,0)</f>
        <v>1</v>
      </c>
      <c r="F281" s="82">
        <f>+VLOOKUP($C281,'appoggio Flow (AUM)_Turnover'!$C:$G,4,0)</f>
        <v>6836019.5700000012</v>
      </c>
      <c r="G281" s="82">
        <f>+VLOOKUP($C281,'appoggio Flow (AUM)_Turnover'!$C:$G,5,0)</f>
        <v>8704.3700000000008</v>
      </c>
      <c r="H281" s="1" t="s">
        <v>24</v>
      </c>
      <c r="I281" t="s">
        <v>482</v>
      </c>
      <c r="J281" t="s">
        <v>474</v>
      </c>
      <c r="K281">
        <f>+VLOOKUP($C281,'appoggio Flow (AUM)_Turnover'!$C:$M,9,0)</f>
        <v>0</v>
      </c>
      <c r="L281" t="s">
        <v>483</v>
      </c>
      <c r="M281" t="str">
        <f>+VLOOKUP($C281,'appoggio Flow (AUM)_Turnover'!$C:$M,11,0)</f>
        <v>Stock</v>
      </c>
      <c r="N281" t="s">
        <v>23</v>
      </c>
      <c r="O281" s="5" t="str">
        <f t="shared" si="31"/>
        <v>N</v>
      </c>
      <c r="P281" t="str">
        <f>+VLOOKUP($C281,'appoggio Flow (AUM)_Turnover'!$C:$P,11,0)</f>
        <v>Stock</v>
      </c>
      <c r="Q281" s="200">
        <v>0</v>
      </c>
      <c r="R281" s="200">
        <f t="shared" si="30"/>
        <v>0</v>
      </c>
      <c r="T281">
        <v>0</v>
      </c>
      <c r="Y281" s="200">
        <v>0</v>
      </c>
      <c r="Z281" s="5">
        <v>0</v>
      </c>
      <c r="AA281" s="200">
        <f t="shared" si="32"/>
        <v>0</v>
      </c>
      <c r="AB281" s="200">
        <f t="shared" si="33"/>
        <v>0</v>
      </c>
      <c r="AE281" s="77">
        <f t="shared" si="34"/>
        <v>0</v>
      </c>
      <c r="AF281" s="77">
        <f t="shared" si="35"/>
        <v>0</v>
      </c>
      <c r="AG281" s="77">
        <f t="array" ref="AG281">IFERROR($D281*U,0)</f>
        <v>0</v>
      </c>
      <c r="AH281" s="77">
        <f t="shared" si="36"/>
        <v>0</v>
      </c>
      <c r="AI281" s="77">
        <f t="shared" si="36"/>
        <v>0</v>
      </c>
      <c r="AJ281" s="203"/>
      <c r="AK281" s="203"/>
      <c r="AL281" s="203"/>
      <c r="AM281" s="203"/>
      <c r="AN281" t="s">
        <v>25</v>
      </c>
      <c r="AO281" t="s">
        <v>1110</v>
      </c>
      <c r="AP281" t="s">
        <v>475</v>
      </c>
    </row>
    <row r="282" spans="1:42" x14ac:dyDescent="0.25">
      <c r="A282" s="198">
        <v>45291</v>
      </c>
      <c r="B282" t="s">
        <v>1111</v>
      </c>
      <c r="C282" t="s">
        <v>1112</v>
      </c>
      <c r="D282" s="82">
        <f>+VLOOKUP($C282,'appoggio Flow (AUM)_Turnover'!$C:$G,2,0)</f>
        <v>983411.39</v>
      </c>
      <c r="E282" s="199">
        <f>+VLOOKUP($C282,'appoggio Flow (AUM)_Turnover'!$C:$G,3,0)</f>
        <v>0</v>
      </c>
      <c r="F282" s="82">
        <f>+VLOOKUP($C282,'appoggio Flow (AUM)_Turnover'!$C:$G,4,0)</f>
        <v>983411.39</v>
      </c>
      <c r="G282" s="82">
        <f>+VLOOKUP($C282,'appoggio Flow (AUM)_Turnover'!$C:$G,5,0)</f>
        <v>0</v>
      </c>
      <c r="H282" s="1" t="s">
        <v>23</v>
      </c>
      <c r="I282" t="s">
        <v>500</v>
      </c>
      <c r="J282" t="s">
        <v>504</v>
      </c>
      <c r="K282">
        <f>+VLOOKUP($C282,'appoggio Flow (AUM)_Turnover'!$C:$M,9,0)</f>
        <v>1</v>
      </c>
      <c r="L282" t="s">
        <v>500</v>
      </c>
      <c r="M282">
        <f>+VLOOKUP($C282,'appoggio Flow (AUM)_Turnover'!$C:$M,11,0)</f>
        <v>0</v>
      </c>
      <c r="N282" t="s">
        <v>24</v>
      </c>
      <c r="O282" s="5" t="str">
        <f t="shared" si="31"/>
        <v>N</v>
      </c>
      <c r="P282">
        <f>+VLOOKUP($C282,'appoggio Flow (AUM)_Turnover'!$C:$P,11,0)</f>
        <v>0</v>
      </c>
      <c r="Q282" s="200" t="s">
        <v>475</v>
      </c>
      <c r="R282" s="200" t="str">
        <f t="shared" si="30"/>
        <v/>
      </c>
      <c r="T282" t="s">
        <v>475</v>
      </c>
      <c r="Y282" s="200" t="s">
        <v>475</v>
      </c>
      <c r="Z282" s="5" t="s">
        <v>475</v>
      </c>
      <c r="AA282" s="200" t="str">
        <f t="shared" si="32"/>
        <v/>
      </c>
      <c r="AB282" s="200" t="str">
        <f t="shared" si="33"/>
        <v/>
      </c>
      <c r="AE282" s="77">
        <f t="shared" si="34"/>
        <v>0</v>
      </c>
      <c r="AF282" s="77">
        <f t="shared" si="35"/>
        <v>0</v>
      </c>
      <c r="AG282" s="77">
        <f t="array" ref="AG282">IFERROR($D282*U,0)</f>
        <v>0</v>
      </c>
      <c r="AH282" s="77">
        <f t="shared" si="36"/>
        <v>0</v>
      </c>
      <c r="AI282" s="77">
        <f t="shared" si="36"/>
        <v>0</v>
      </c>
      <c r="AJ282" s="203"/>
      <c r="AK282" s="203"/>
      <c r="AL282" s="203"/>
      <c r="AM282" s="203"/>
      <c r="AN282" t="s">
        <v>475</v>
      </c>
      <c r="AO282" t="s">
        <v>1113</v>
      </c>
      <c r="AP282" t="s">
        <v>475</v>
      </c>
    </row>
    <row r="283" spans="1:42" x14ac:dyDescent="0.25">
      <c r="A283" s="198">
        <v>45291</v>
      </c>
      <c r="B283" t="s">
        <v>1114</v>
      </c>
      <c r="C283" t="s">
        <v>1115</v>
      </c>
      <c r="D283" s="82">
        <f>+VLOOKUP($C283,'appoggio Flow (AUM)_Turnover'!$C:$G,2,0)</f>
        <v>25383210.919999998</v>
      </c>
      <c r="E283" s="199">
        <f>+VLOOKUP($C283,'appoggio Flow (AUM)_Turnover'!$C:$G,3,0)</f>
        <v>1</v>
      </c>
      <c r="F283" s="82">
        <f>+VLOOKUP($C283,'appoggio Flow (AUM)_Turnover'!$C:$G,4,0)</f>
        <v>25489385.529999997</v>
      </c>
      <c r="G283" s="82">
        <f>+VLOOKUP($C283,'appoggio Flow (AUM)_Turnover'!$C:$G,5,0)</f>
        <v>106174.61</v>
      </c>
      <c r="H283" s="1" t="s">
        <v>23</v>
      </c>
      <c r="I283" t="s">
        <v>500</v>
      </c>
      <c r="J283" t="s">
        <v>504</v>
      </c>
      <c r="K283">
        <f>+VLOOKUP($C283,'appoggio Flow (AUM)_Turnover'!$C:$M,9,0)</f>
        <v>1</v>
      </c>
      <c r="L283" t="s">
        <v>500</v>
      </c>
      <c r="M283" t="str">
        <f>+VLOOKUP($C283,'appoggio Flow (AUM)_Turnover'!$C:$M,11,0)</f>
        <v>Bond</v>
      </c>
      <c r="N283" t="s">
        <v>24</v>
      </c>
      <c r="O283" s="5" t="str">
        <f t="shared" si="31"/>
        <v>N</v>
      </c>
      <c r="P283" t="str">
        <f>+VLOOKUP($C283,'appoggio Flow (AUM)_Turnover'!$C:$P,11,0)</f>
        <v>Bond</v>
      </c>
      <c r="Q283" s="200" t="s">
        <v>475</v>
      </c>
      <c r="R283" s="200" t="str">
        <f t="shared" si="30"/>
        <v/>
      </c>
      <c r="T283" t="s">
        <v>475</v>
      </c>
      <c r="Y283" s="200" t="s">
        <v>475</v>
      </c>
      <c r="Z283" s="5" t="s">
        <v>475</v>
      </c>
      <c r="AA283" s="200" t="str">
        <f t="shared" si="32"/>
        <v/>
      </c>
      <c r="AB283" s="200" t="str">
        <f t="shared" si="33"/>
        <v/>
      </c>
      <c r="AE283" s="77">
        <f t="shared" si="34"/>
        <v>0</v>
      </c>
      <c r="AF283" s="77">
        <f t="shared" si="35"/>
        <v>0</v>
      </c>
      <c r="AG283" s="77">
        <f t="array" ref="AG283">IFERROR($D283*U,0)</f>
        <v>0</v>
      </c>
      <c r="AH283" s="77">
        <f t="shared" si="36"/>
        <v>0</v>
      </c>
      <c r="AI283" s="77">
        <f t="shared" si="36"/>
        <v>0</v>
      </c>
      <c r="AJ283" s="203"/>
      <c r="AK283" s="203"/>
      <c r="AL283" s="203"/>
      <c r="AM283" s="203"/>
      <c r="AN283" t="s">
        <v>22</v>
      </c>
      <c r="AO283" t="s">
        <v>571</v>
      </c>
      <c r="AP283" t="s">
        <v>475</v>
      </c>
    </row>
    <row r="284" spans="1:42" x14ac:dyDescent="0.25">
      <c r="A284" s="198">
        <v>45291</v>
      </c>
      <c r="B284" t="s">
        <v>1116</v>
      </c>
      <c r="C284" t="s">
        <v>1117</v>
      </c>
      <c r="D284" s="82">
        <f>+VLOOKUP($C284,'appoggio Flow (AUM)_Turnover'!$C:$G,2,0)</f>
        <v>29247308.550000001</v>
      </c>
      <c r="E284" s="199">
        <f>+VLOOKUP($C284,'appoggio Flow (AUM)_Turnover'!$C:$G,3,0)</f>
        <v>0</v>
      </c>
      <c r="F284" s="82">
        <f>+VLOOKUP($C284,'appoggio Flow (AUM)_Turnover'!$C:$G,4,0)</f>
        <v>29247308.550000001</v>
      </c>
      <c r="G284" s="82">
        <f>+VLOOKUP($C284,'appoggio Flow (AUM)_Turnover'!$C:$G,5,0)</f>
        <v>0</v>
      </c>
      <c r="H284" s="1" t="s">
        <v>23</v>
      </c>
      <c r="I284" t="s">
        <v>500</v>
      </c>
      <c r="J284" t="s">
        <v>504</v>
      </c>
      <c r="K284">
        <f>+VLOOKUP($C284,'appoggio Flow (AUM)_Turnover'!$C:$M,9,0)</f>
        <v>1</v>
      </c>
      <c r="L284" t="s">
        <v>500</v>
      </c>
      <c r="M284">
        <f>+VLOOKUP($C284,'appoggio Flow (AUM)_Turnover'!$C:$M,11,0)</f>
        <v>0</v>
      </c>
      <c r="N284" t="s">
        <v>24</v>
      </c>
      <c r="O284" s="5" t="str">
        <f t="shared" si="31"/>
        <v>N</v>
      </c>
      <c r="P284">
        <f>+VLOOKUP($C284,'appoggio Flow (AUM)_Turnover'!$C:$P,11,0)</f>
        <v>0</v>
      </c>
      <c r="Q284" s="200" t="s">
        <v>475</v>
      </c>
      <c r="R284" s="200" t="str">
        <f t="shared" si="30"/>
        <v/>
      </c>
      <c r="T284" t="s">
        <v>475</v>
      </c>
      <c r="Y284" s="200" t="s">
        <v>475</v>
      </c>
      <c r="Z284" s="5" t="s">
        <v>475</v>
      </c>
      <c r="AA284" s="200" t="str">
        <f t="shared" si="32"/>
        <v/>
      </c>
      <c r="AB284" s="200" t="str">
        <f t="shared" si="33"/>
        <v/>
      </c>
      <c r="AE284" s="77">
        <f t="shared" si="34"/>
        <v>0</v>
      </c>
      <c r="AF284" s="77">
        <f t="shared" si="35"/>
        <v>0</v>
      </c>
      <c r="AG284" s="77">
        <f t="array" ref="AG284">IFERROR($D284*U,0)</f>
        <v>0</v>
      </c>
      <c r="AH284" s="77">
        <f t="shared" si="36"/>
        <v>0</v>
      </c>
      <c r="AI284" s="77">
        <f t="shared" si="36"/>
        <v>0</v>
      </c>
      <c r="AJ284" s="203"/>
      <c r="AK284" s="203"/>
      <c r="AL284" s="203"/>
      <c r="AM284" s="203"/>
      <c r="AN284" t="s">
        <v>475</v>
      </c>
      <c r="AO284" t="s">
        <v>475</v>
      </c>
      <c r="AP284" t="s">
        <v>475</v>
      </c>
    </row>
    <row r="285" spans="1:42" x14ac:dyDescent="0.25">
      <c r="A285" s="198">
        <v>45291</v>
      </c>
      <c r="B285" t="s">
        <v>1118</v>
      </c>
      <c r="C285" t="s">
        <v>1119</v>
      </c>
      <c r="D285" s="82">
        <f>+VLOOKUP($C285,'appoggio Flow (AUM)_Turnover'!$C:$G,2,0)</f>
        <v>1063668.1900000002</v>
      </c>
      <c r="E285" s="199">
        <f>+VLOOKUP($C285,'appoggio Flow (AUM)_Turnover'!$C:$G,3,0)</f>
        <v>1</v>
      </c>
      <c r="F285" s="82">
        <f>+VLOOKUP($C285,'appoggio Flow (AUM)_Turnover'!$C:$G,4,0)</f>
        <v>1123678.32</v>
      </c>
      <c r="G285" s="82">
        <f>+VLOOKUP($C285,'appoggio Flow (AUM)_Turnover'!$C:$G,5,0)</f>
        <v>60010.13</v>
      </c>
      <c r="H285" s="1" t="s">
        <v>23</v>
      </c>
      <c r="I285" t="s">
        <v>500</v>
      </c>
      <c r="J285" t="s">
        <v>504</v>
      </c>
      <c r="K285">
        <f>+VLOOKUP($C285,'appoggio Flow (AUM)_Turnover'!$C:$M,9,0)</f>
        <v>1</v>
      </c>
      <c r="L285" t="s">
        <v>500</v>
      </c>
      <c r="M285">
        <f>+VLOOKUP($C285,'appoggio Flow (AUM)_Turnover'!$C:$M,11,0)</f>
        <v>0</v>
      </c>
      <c r="N285" t="s">
        <v>24</v>
      </c>
      <c r="O285" s="5" t="str">
        <f t="shared" si="31"/>
        <v>N</v>
      </c>
      <c r="P285">
        <f>+VLOOKUP($C285,'appoggio Flow (AUM)_Turnover'!$C:$P,11,0)</f>
        <v>0</v>
      </c>
      <c r="Q285" s="200" t="s">
        <v>475</v>
      </c>
      <c r="R285" s="200" t="str">
        <f t="shared" si="30"/>
        <v/>
      </c>
      <c r="T285" t="s">
        <v>475</v>
      </c>
      <c r="Y285" s="200" t="s">
        <v>475</v>
      </c>
      <c r="Z285" s="5" t="s">
        <v>475</v>
      </c>
      <c r="AA285" s="200" t="str">
        <f t="shared" si="32"/>
        <v/>
      </c>
      <c r="AB285" s="200" t="str">
        <f t="shared" si="33"/>
        <v/>
      </c>
      <c r="AE285" s="77">
        <f t="shared" si="34"/>
        <v>0</v>
      </c>
      <c r="AF285" s="77">
        <f t="shared" si="35"/>
        <v>0</v>
      </c>
      <c r="AG285" s="77">
        <f t="array" ref="AG285">IFERROR($D285*U,0)</f>
        <v>0</v>
      </c>
      <c r="AH285" s="77">
        <f t="shared" si="36"/>
        <v>0</v>
      </c>
      <c r="AI285" s="77">
        <f t="shared" si="36"/>
        <v>0</v>
      </c>
      <c r="AJ285" s="203"/>
      <c r="AK285" s="203"/>
      <c r="AL285" s="203"/>
      <c r="AM285" s="203"/>
      <c r="AN285" t="s">
        <v>475</v>
      </c>
      <c r="AO285" t="s">
        <v>475</v>
      </c>
      <c r="AP285" t="s">
        <v>475</v>
      </c>
    </row>
    <row r="286" spans="1:42" x14ac:dyDescent="0.25">
      <c r="A286" s="198">
        <v>45291</v>
      </c>
      <c r="B286" t="s">
        <v>1120</v>
      </c>
      <c r="C286" t="s">
        <v>1121</v>
      </c>
      <c r="D286" s="82">
        <f>+VLOOKUP($C286,'appoggio Flow (AUM)_Turnover'!$C:$G,2,0)</f>
        <v>13359523.800000001</v>
      </c>
      <c r="E286" s="199">
        <f>+VLOOKUP($C286,'appoggio Flow (AUM)_Turnover'!$C:$G,3,0)</f>
        <v>1</v>
      </c>
      <c r="F286" s="82">
        <f>+VLOOKUP($C286,'appoggio Flow (AUM)_Turnover'!$C:$G,4,0)</f>
        <v>19123011.600000001</v>
      </c>
      <c r="G286" s="82">
        <f>+VLOOKUP($C286,'appoggio Flow (AUM)_Turnover'!$C:$G,5,0)</f>
        <v>5763487.7999999998</v>
      </c>
      <c r="H286" s="1" t="s">
        <v>24</v>
      </c>
      <c r="I286" t="s">
        <v>473</v>
      </c>
      <c r="J286" t="s">
        <v>474</v>
      </c>
      <c r="K286">
        <f>+VLOOKUP($C286,'appoggio Flow (AUM)_Turnover'!$C:$M,9,0)</f>
        <v>0</v>
      </c>
      <c r="L286" t="s">
        <v>473</v>
      </c>
      <c r="M286" t="str">
        <f>+VLOOKUP($C286,'appoggio Flow (AUM)_Turnover'!$C:$M,11,0)</f>
        <v>Fondo</v>
      </c>
      <c r="N286" t="s">
        <v>23</v>
      </c>
      <c r="O286" s="5" t="str">
        <f t="shared" si="31"/>
        <v>N</v>
      </c>
      <c r="P286" t="str">
        <f>+VLOOKUP($C286,'appoggio Flow (AUM)_Turnover'!$C:$P,11,0)</f>
        <v>Fondo</v>
      </c>
      <c r="Q286" s="200" t="s">
        <v>475</v>
      </c>
      <c r="R286" s="200" t="str">
        <f t="shared" si="30"/>
        <v/>
      </c>
      <c r="T286" t="s">
        <v>475</v>
      </c>
      <c r="Y286" s="200" t="s">
        <v>475</v>
      </c>
      <c r="Z286" s="5" t="s">
        <v>475</v>
      </c>
      <c r="AA286" s="200" t="str">
        <f t="shared" si="32"/>
        <v/>
      </c>
      <c r="AB286" s="200" t="str">
        <f t="shared" si="33"/>
        <v/>
      </c>
      <c r="AE286" s="77">
        <f t="shared" si="34"/>
        <v>0</v>
      </c>
      <c r="AF286" s="77">
        <f t="shared" si="35"/>
        <v>0</v>
      </c>
      <c r="AG286" s="77">
        <f t="array" ref="AG286">IFERROR($D286*U,0)</f>
        <v>0</v>
      </c>
      <c r="AH286" s="77">
        <f t="shared" si="36"/>
        <v>0</v>
      </c>
      <c r="AI286" s="77">
        <f t="shared" si="36"/>
        <v>0</v>
      </c>
      <c r="AJ286" s="203"/>
      <c r="AK286" s="203"/>
      <c r="AL286" s="203"/>
      <c r="AM286" s="203"/>
      <c r="AN286" t="s">
        <v>475</v>
      </c>
      <c r="AO286" t="s">
        <v>475</v>
      </c>
      <c r="AP286" t="s">
        <v>475</v>
      </c>
    </row>
    <row r="287" spans="1:42" x14ac:dyDescent="0.25">
      <c r="A287" s="198">
        <v>45291</v>
      </c>
      <c r="B287" t="s">
        <v>1122</v>
      </c>
      <c r="C287" t="s">
        <v>1123</v>
      </c>
      <c r="D287" s="82">
        <f>+VLOOKUP($C287,'appoggio Flow (AUM)_Turnover'!$C:$G,2,0)</f>
        <v>0</v>
      </c>
      <c r="E287" s="199">
        <f>+VLOOKUP($C287,'appoggio Flow (AUM)_Turnover'!$C:$G,3,0)</f>
        <v>1</v>
      </c>
      <c r="F287" s="82">
        <f>+VLOOKUP($C287,'appoggio Flow (AUM)_Turnover'!$C:$G,4,0)</f>
        <v>0.03</v>
      </c>
      <c r="G287" s="82">
        <f>+VLOOKUP($C287,'appoggio Flow (AUM)_Turnover'!$C:$G,5,0)</f>
        <v>0.03</v>
      </c>
      <c r="H287" s="1" t="s">
        <v>23</v>
      </c>
      <c r="I287" t="s">
        <v>500</v>
      </c>
      <c r="J287" t="s">
        <v>474</v>
      </c>
      <c r="K287">
        <f>+VLOOKUP($C287,'appoggio Flow (AUM)_Turnover'!$C:$M,9,0)</f>
        <v>0</v>
      </c>
      <c r="L287" t="s">
        <v>500</v>
      </c>
      <c r="M287">
        <f>+VLOOKUP($C287,'appoggio Flow (AUM)_Turnover'!$C:$M,11,0)</f>
        <v>0</v>
      </c>
      <c r="N287" t="s">
        <v>23</v>
      </c>
      <c r="O287" s="5" t="str">
        <f t="shared" si="31"/>
        <v>N</v>
      </c>
      <c r="P287">
        <f>+VLOOKUP($C287,'appoggio Flow (AUM)_Turnover'!$C:$P,11,0)</f>
        <v>0</v>
      </c>
      <c r="Q287" s="200" t="s">
        <v>475</v>
      </c>
      <c r="R287" s="200" t="str">
        <f t="shared" si="30"/>
        <v/>
      </c>
      <c r="T287" t="s">
        <v>475</v>
      </c>
      <c r="Y287" s="200" t="s">
        <v>475</v>
      </c>
      <c r="Z287" s="5" t="s">
        <v>475</v>
      </c>
      <c r="AA287" s="200" t="str">
        <f t="shared" si="32"/>
        <v/>
      </c>
      <c r="AB287" s="200" t="str">
        <f t="shared" si="33"/>
        <v/>
      </c>
      <c r="AE287" s="77">
        <f t="shared" si="34"/>
        <v>0</v>
      </c>
      <c r="AF287" s="77">
        <f t="shared" si="35"/>
        <v>0</v>
      </c>
      <c r="AG287" s="77">
        <f t="array" ref="AG287">IFERROR($D287*U,0)</f>
        <v>0</v>
      </c>
      <c r="AH287" s="77">
        <f t="shared" si="36"/>
        <v>0</v>
      </c>
      <c r="AI287" s="77">
        <f t="shared" si="36"/>
        <v>0</v>
      </c>
      <c r="AJ287" s="203"/>
      <c r="AK287" s="203"/>
      <c r="AL287" s="203"/>
      <c r="AM287" s="203"/>
      <c r="AN287" t="s">
        <v>475</v>
      </c>
      <c r="AO287" t="s">
        <v>475</v>
      </c>
      <c r="AP287" t="s">
        <v>475</v>
      </c>
    </row>
    <row r="288" spans="1:42" x14ac:dyDescent="0.25">
      <c r="A288" s="198">
        <v>45291</v>
      </c>
      <c r="B288" t="s">
        <v>1124</v>
      </c>
      <c r="C288" t="s">
        <v>1125</v>
      </c>
      <c r="D288" s="82">
        <f>+VLOOKUP($C288,'appoggio Flow (AUM)_Turnover'!$C:$G,2,0)</f>
        <v>529714.46</v>
      </c>
      <c r="E288" s="199">
        <f>+VLOOKUP($C288,'appoggio Flow (AUM)_Turnover'!$C:$G,3,0)</f>
        <v>0</v>
      </c>
      <c r="F288" s="82">
        <f>+VLOOKUP($C288,'appoggio Flow (AUM)_Turnover'!$C:$G,4,0)</f>
        <v>529714.46</v>
      </c>
      <c r="G288" s="82">
        <f>+VLOOKUP($C288,'appoggio Flow (AUM)_Turnover'!$C:$G,5,0)</f>
        <v>0</v>
      </c>
      <c r="H288" s="1" t="s">
        <v>23</v>
      </c>
      <c r="I288" t="s">
        <v>500</v>
      </c>
      <c r="J288" t="s">
        <v>504</v>
      </c>
      <c r="K288">
        <f>+VLOOKUP($C288,'appoggio Flow (AUM)_Turnover'!$C:$M,9,0)</f>
        <v>1</v>
      </c>
      <c r="L288" t="s">
        <v>500</v>
      </c>
      <c r="M288">
        <f>+VLOOKUP($C288,'appoggio Flow (AUM)_Turnover'!$C:$M,11,0)</f>
        <v>0</v>
      </c>
      <c r="N288" t="s">
        <v>24</v>
      </c>
      <c r="O288" s="5" t="str">
        <f t="shared" si="31"/>
        <v>N</v>
      </c>
      <c r="P288">
        <f>+VLOOKUP($C288,'appoggio Flow (AUM)_Turnover'!$C:$P,11,0)</f>
        <v>0</v>
      </c>
      <c r="Q288" s="200" t="s">
        <v>475</v>
      </c>
      <c r="R288" s="200" t="str">
        <f t="shared" si="30"/>
        <v/>
      </c>
      <c r="T288" t="s">
        <v>475</v>
      </c>
      <c r="Y288" s="200" t="s">
        <v>475</v>
      </c>
      <c r="Z288" s="5" t="s">
        <v>475</v>
      </c>
      <c r="AA288" s="200" t="str">
        <f t="shared" si="32"/>
        <v/>
      </c>
      <c r="AB288" s="200" t="str">
        <f t="shared" si="33"/>
        <v/>
      </c>
      <c r="AE288" s="77">
        <f t="shared" si="34"/>
        <v>0</v>
      </c>
      <c r="AF288" s="77">
        <f t="shared" si="35"/>
        <v>0</v>
      </c>
      <c r="AG288" s="77">
        <f t="array" ref="AG288">IFERROR($D288*U,0)</f>
        <v>0</v>
      </c>
      <c r="AH288" s="77">
        <f t="shared" si="36"/>
        <v>0</v>
      </c>
      <c r="AI288" s="77">
        <f t="shared" si="36"/>
        <v>0</v>
      </c>
      <c r="AJ288" s="203"/>
      <c r="AK288" s="203"/>
      <c r="AL288" s="203"/>
      <c r="AM288" s="203"/>
      <c r="AN288" t="s">
        <v>475</v>
      </c>
      <c r="AO288" t="s">
        <v>475</v>
      </c>
      <c r="AP288" t="s">
        <v>475</v>
      </c>
    </row>
    <row r="289" spans="1:42" x14ac:dyDescent="0.25">
      <c r="A289" s="198">
        <v>45291</v>
      </c>
      <c r="B289" t="s">
        <v>1126</v>
      </c>
      <c r="C289" t="s">
        <v>1127</v>
      </c>
      <c r="D289" s="82">
        <f>+VLOOKUP($C289,'appoggio Flow (AUM)_Turnover'!$C:$G,2,0)</f>
        <v>345882.47</v>
      </c>
      <c r="E289" s="199">
        <f>+VLOOKUP($C289,'appoggio Flow (AUM)_Turnover'!$C:$G,3,0)</f>
        <v>1</v>
      </c>
      <c r="F289" s="82">
        <f>+VLOOKUP($C289,'appoggio Flow (AUM)_Turnover'!$C:$G,4,0)</f>
        <v>358173.31</v>
      </c>
      <c r="G289" s="82">
        <f>+VLOOKUP($C289,'appoggio Flow (AUM)_Turnover'!$C:$G,5,0)</f>
        <v>12290.84</v>
      </c>
      <c r="H289" s="1" t="s">
        <v>23</v>
      </c>
      <c r="I289" t="s">
        <v>500</v>
      </c>
      <c r="J289" t="s">
        <v>504</v>
      </c>
      <c r="K289">
        <f>+VLOOKUP($C289,'appoggio Flow (AUM)_Turnover'!$C:$M,9,0)</f>
        <v>1</v>
      </c>
      <c r="L289" t="s">
        <v>500</v>
      </c>
      <c r="M289">
        <f>+VLOOKUP($C289,'appoggio Flow (AUM)_Turnover'!$C:$M,11,0)</f>
        <v>0</v>
      </c>
      <c r="N289" t="s">
        <v>24</v>
      </c>
      <c r="O289" s="5" t="str">
        <f t="shared" si="31"/>
        <v>N</v>
      </c>
      <c r="P289">
        <f>+VLOOKUP($C289,'appoggio Flow (AUM)_Turnover'!$C:$P,11,0)</f>
        <v>0</v>
      </c>
      <c r="Q289" s="200" t="s">
        <v>475</v>
      </c>
      <c r="R289" s="200" t="str">
        <f t="shared" si="30"/>
        <v/>
      </c>
      <c r="T289" t="s">
        <v>475</v>
      </c>
      <c r="Y289" s="200" t="s">
        <v>475</v>
      </c>
      <c r="Z289" s="5" t="s">
        <v>475</v>
      </c>
      <c r="AA289" s="200" t="str">
        <f t="shared" si="32"/>
        <v/>
      </c>
      <c r="AB289" s="200" t="str">
        <f t="shared" si="33"/>
        <v/>
      </c>
      <c r="AE289" s="77">
        <f t="shared" si="34"/>
        <v>0</v>
      </c>
      <c r="AF289" s="77">
        <f t="shared" si="35"/>
        <v>0</v>
      </c>
      <c r="AG289" s="77">
        <f t="array" ref="AG289">IFERROR($D289*U,0)</f>
        <v>0</v>
      </c>
      <c r="AH289" s="77">
        <f t="shared" si="36"/>
        <v>0</v>
      </c>
      <c r="AI289" s="77">
        <f t="shared" si="36"/>
        <v>0</v>
      </c>
      <c r="AJ289" s="203"/>
      <c r="AK289" s="203"/>
      <c r="AL289" s="203"/>
      <c r="AM289" s="203"/>
      <c r="AN289" t="s">
        <v>475</v>
      </c>
      <c r="AO289" t="s">
        <v>475</v>
      </c>
      <c r="AP289" t="s">
        <v>475</v>
      </c>
    </row>
    <row r="290" spans="1:42" x14ac:dyDescent="0.25">
      <c r="A290" s="198">
        <v>45291</v>
      </c>
      <c r="B290" t="s">
        <v>1128</v>
      </c>
      <c r="C290" t="s">
        <v>1129</v>
      </c>
      <c r="D290" s="82">
        <f>+VLOOKUP($C290,'appoggio Flow (AUM)_Turnover'!$C:$G,2,0)</f>
        <v>9366553.5999999996</v>
      </c>
      <c r="E290" s="199">
        <f>+VLOOKUP($C290,'appoggio Flow (AUM)_Turnover'!$C:$G,3,0)</f>
        <v>0</v>
      </c>
      <c r="F290" s="82">
        <f>+VLOOKUP($C290,'appoggio Flow (AUM)_Turnover'!$C:$G,4,0)</f>
        <v>9366553.5999999996</v>
      </c>
      <c r="G290" s="82">
        <f>+VLOOKUP($C290,'appoggio Flow (AUM)_Turnover'!$C:$G,5,0)</f>
        <v>0</v>
      </c>
      <c r="H290" s="1" t="s">
        <v>23</v>
      </c>
      <c r="I290" t="s">
        <v>500</v>
      </c>
      <c r="J290" t="s">
        <v>504</v>
      </c>
      <c r="K290">
        <f>+VLOOKUP($C290,'appoggio Flow (AUM)_Turnover'!$C:$M,9,0)</f>
        <v>1</v>
      </c>
      <c r="L290" t="s">
        <v>500</v>
      </c>
      <c r="M290">
        <f>+VLOOKUP($C290,'appoggio Flow (AUM)_Turnover'!$C:$M,11,0)</f>
        <v>0</v>
      </c>
      <c r="N290" t="s">
        <v>24</v>
      </c>
      <c r="O290" s="5" t="str">
        <f t="shared" si="31"/>
        <v>N</v>
      </c>
      <c r="P290">
        <f>+VLOOKUP($C290,'appoggio Flow (AUM)_Turnover'!$C:$P,11,0)</f>
        <v>0</v>
      </c>
      <c r="Q290" s="200" t="s">
        <v>475</v>
      </c>
      <c r="R290" s="200" t="str">
        <f t="shared" si="30"/>
        <v/>
      </c>
      <c r="T290" t="s">
        <v>475</v>
      </c>
      <c r="Y290" s="200" t="s">
        <v>475</v>
      </c>
      <c r="Z290" s="5" t="s">
        <v>475</v>
      </c>
      <c r="AA290" s="200" t="str">
        <f t="shared" si="32"/>
        <v/>
      </c>
      <c r="AB290" s="200" t="str">
        <f t="shared" si="33"/>
        <v/>
      </c>
      <c r="AE290" s="77">
        <f t="shared" si="34"/>
        <v>0</v>
      </c>
      <c r="AF290" s="77">
        <f t="shared" si="35"/>
        <v>0</v>
      </c>
      <c r="AG290" s="77">
        <f t="array" ref="AG290">IFERROR($D290*U,0)</f>
        <v>0</v>
      </c>
      <c r="AH290" s="77">
        <f t="shared" si="36"/>
        <v>0</v>
      </c>
      <c r="AI290" s="77">
        <f t="shared" si="36"/>
        <v>0</v>
      </c>
      <c r="AJ290" s="203"/>
      <c r="AK290" s="203"/>
      <c r="AL290" s="203"/>
      <c r="AM290" s="203"/>
      <c r="AN290" t="s">
        <v>475</v>
      </c>
      <c r="AO290" t="s">
        <v>475</v>
      </c>
      <c r="AP290" t="s">
        <v>475</v>
      </c>
    </row>
    <row r="291" spans="1:42" x14ac:dyDescent="0.25">
      <c r="A291" s="198">
        <v>45291</v>
      </c>
      <c r="B291" t="s">
        <v>1130</v>
      </c>
      <c r="C291" t="s">
        <v>1131</v>
      </c>
      <c r="D291" s="82">
        <f>+VLOOKUP($C291,'appoggio Flow (AUM)_Turnover'!$C:$G,2,0)</f>
        <v>3374388.2100000004</v>
      </c>
      <c r="E291" s="199">
        <f>+VLOOKUP($C291,'appoggio Flow (AUM)_Turnover'!$C:$G,3,0)</f>
        <v>1</v>
      </c>
      <c r="F291" s="82">
        <f>+VLOOKUP($C291,'appoggio Flow (AUM)_Turnover'!$C:$G,4,0)</f>
        <v>3844078.0200000005</v>
      </c>
      <c r="G291" s="82">
        <f>+VLOOKUP($C291,'appoggio Flow (AUM)_Turnover'!$C:$G,5,0)</f>
        <v>469689.81</v>
      </c>
      <c r="H291" s="1" t="s">
        <v>24</v>
      </c>
      <c r="I291" t="s">
        <v>473</v>
      </c>
      <c r="J291" t="s">
        <v>474</v>
      </c>
      <c r="K291">
        <f>+VLOOKUP($C291,'appoggio Flow (AUM)_Turnover'!$C:$M,9,0)</f>
        <v>0</v>
      </c>
      <c r="L291" t="s">
        <v>473</v>
      </c>
      <c r="M291" t="str">
        <f>+VLOOKUP($C291,'appoggio Flow (AUM)_Turnover'!$C:$M,11,0)</f>
        <v>Fondo</v>
      </c>
      <c r="N291" t="s">
        <v>23</v>
      </c>
      <c r="O291" s="5" t="str">
        <f t="shared" si="31"/>
        <v>N</v>
      </c>
      <c r="P291" t="str">
        <f>+VLOOKUP($C291,'appoggio Flow (AUM)_Turnover'!$C:$P,11,0)</f>
        <v>Fondo</v>
      </c>
      <c r="Q291" s="200" t="s">
        <v>475</v>
      </c>
      <c r="R291" s="200" t="str">
        <f t="shared" si="30"/>
        <v/>
      </c>
      <c r="T291" t="s">
        <v>475</v>
      </c>
      <c r="Y291" s="200" t="s">
        <v>475</v>
      </c>
      <c r="Z291" s="5" t="s">
        <v>475</v>
      </c>
      <c r="AA291" s="200" t="str">
        <f t="shared" si="32"/>
        <v/>
      </c>
      <c r="AB291" s="200" t="str">
        <f t="shared" si="33"/>
        <v/>
      </c>
      <c r="AE291" s="77">
        <f t="shared" si="34"/>
        <v>0</v>
      </c>
      <c r="AF291" s="77">
        <f t="shared" si="35"/>
        <v>0</v>
      </c>
      <c r="AG291" s="77">
        <f t="array" ref="AG291">IFERROR($D291*U,0)</f>
        <v>0</v>
      </c>
      <c r="AH291" s="77">
        <f t="shared" si="36"/>
        <v>0</v>
      </c>
      <c r="AI291" s="77">
        <f t="shared" si="36"/>
        <v>0</v>
      </c>
      <c r="AJ291" s="203"/>
      <c r="AK291" s="203"/>
      <c r="AL291" s="203"/>
      <c r="AM291" s="203"/>
      <c r="AN291" t="s">
        <v>475</v>
      </c>
      <c r="AO291" t="s">
        <v>475</v>
      </c>
      <c r="AP291" t="s">
        <v>475</v>
      </c>
    </row>
    <row r="292" spans="1:42" x14ac:dyDescent="0.25">
      <c r="A292" s="198">
        <v>45291</v>
      </c>
      <c r="B292" t="s">
        <v>1132</v>
      </c>
      <c r="C292" t="s">
        <v>1133</v>
      </c>
      <c r="D292" s="82">
        <f>+VLOOKUP($C292,'appoggio Flow (AUM)_Turnover'!$C:$G,2,0)</f>
        <v>21455.14</v>
      </c>
      <c r="E292" s="199">
        <f>+VLOOKUP($C292,'appoggio Flow (AUM)_Turnover'!$C:$G,3,0)</f>
        <v>1</v>
      </c>
      <c r="F292" s="82">
        <f>+VLOOKUP($C292,'appoggio Flow (AUM)_Turnover'!$C:$G,4,0)</f>
        <v>122377.5</v>
      </c>
      <c r="G292" s="82">
        <f>+VLOOKUP($C292,'appoggio Flow (AUM)_Turnover'!$C:$G,5,0)</f>
        <v>100922.36</v>
      </c>
      <c r="H292" s="1" t="s">
        <v>24</v>
      </c>
      <c r="I292" t="s">
        <v>473</v>
      </c>
      <c r="J292" t="s">
        <v>474</v>
      </c>
      <c r="K292">
        <f>+VLOOKUP($C292,'appoggio Flow (AUM)_Turnover'!$C:$M,9,0)</f>
        <v>0</v>
      </c>
      <c r="L292" t="s">
        <v>473</v>
      </c>
      <c r="M292" t="str">
        <f>+VLOOKUP($C292,'appoggio Flow (AUM)_Turnover'!$C:$M,11,0)</f>
        <v>Fondo</v>
      </c>
      <c r="N292" t="s">
        <v>23</v>
      </c>
      <c r="O292" s="5" t="str">
        <f t="shared" si="31"/>
        <v>N</v>
      </c>
      <c r="P292" t="str">
        <f>+VLOOKUP($C292,'appoggio Flow (AUM)_Turnover'!$C:$P,11,0)</f>
        <v>Fondo</v>
      </c>
      <c r="Q292" s="200" t="s">
        <v>475</v>
      </c>
      <c r="R292" s="200" t="str">
        <f t="shared" si="30"/>
        <v/>
      </c>
      <c r="T292" t="s">
        <v>475</v>
      </c>
      <c r="Y292" s="200" t="s">
        <v>475</v>
      </c>
      <c r="Z292" s="5" t="s">
        <v>475</v>
      </c>
      <c r="AA292" s="200" t="str">
        <f t="shared" si="32"/>
        <v/>
      </c>
      <c r="AB292" s="200" t="str">
        <f t="shared" si="33"/>
        <v/>
      </c>
      <c r="AE292" s="77">
        <f t="shared" si="34"/>
        <v>0</v>
      </c>
      <c r="AF292" s="77">
        <f t="shared" si="35"/>
        <v>0</v>
      </c>
      <c r="AG292" s="77">
        <f t="array" ref="AG292">IFERROR($D292*U,0)</f>
        <v>0</v>
      </c>
      <c r="AH292" s="77">
        <f t="shared" si="36"/>
        <v>0</v>
      </c>
      <c r="AI292" s="77">
        <f t="shared" si="36"/>
        <v>0</v>
      </c>
      <c r="AJ292" s="203"/>
      <c r="AK292" s="203"/>
      <c r="AL292" s="203"/>
      <c r="AM292" s="203"/>
      <c r="AN292" t="s">
        <v>475</v>
      </c>
      <c r="AO292" t="s">
        <v>475</v>
      </c>
      <c r="AP292" t="s">
        <v>475</v>
      </c>
    </row>
    <row r="293" spans="1:42" x14ac:dyDescent="0.25">
      <c r="A293" s="198">
        <v>45291</v>
      </c>
      <c r="B293" t="s">
        <v>1134</v>
      </c>
      <c r="C293" t="s">
        <v>1135</v>
      </c>
      <c r="D293" s="82">
        <f>+VLOOKUP($C293,'appoggio Flow (AUM)_Turnover'!$C:$G,2,0)</f>
        <v>0</v>
      </c>
      <c r="E293" s="199">
        <f>+VLOOKUP($C293,'appoggio Flow (AUM)_Turnover'!$C:$G,3,0)</f>
        <v>1</v>
      </c>
      <c r="F293" s="82">
        <f>+VLOOKUP($C293,'appoggio Flow (AUM)_Turnover'!$C:$G,4,0)</f>
        <v>18366.52</v>
      </c>
      <c r="G293" s="82">
        <f>+VLOOKUP($C293,'appoggio Flow (AUM)_Turnover'!$C:$G,5,0)</f>
        <v>75075.17</v>
      </c>
      <c r="H293" s="1" t="s">
        <v>24</v>
      </c>
      <c r="I293" t="s">
        <v>482</v>
      </c>
      <c r="J293" t="s">
        <v>474</v>
      </c>
      <c r="K293">
        <f>+VLOOKUP($C293,'appoggio Flow (AUM)_Turnover'!$C:$M,9,0)</f>
        <v>0</v>
      </c>
      <c r="L293" t="s">
        <v>483</v>
      </c>
      <c r="M293" t="str">
        <f>+VLOOKUP($C293,'appoggio Flow (AUM)_Turnover'!$C:$M,11,0)</f>
        <v>Stock</v>
      </c>
      <c r="N293" t="s">
        <v>23</v>
      </c>
      <c r="O293" s="5" t="str">
        <f t="shared" si="31"/>
        <v>N</v>
      </c>
      <c r="P293" t="str">
        <f>+VLOOKUP($C293,'appoggio Flow (AUM)_Turnover'!$C:$P,11,0)</f>
        <v>Stock</v>
      </c>
      <c r="Q293" s="200">
        <v>0</v>
      </c>
      <c r="R293" s="200">
        <f t="shared" si="30"/>
        <v>0</v>
      </c>
      <c r="T293">
        <v>0</v>
      </c>
      <c r="Y293" s="200">
        <v>0</v>
      </c>
      <c r="Z293" s="5">
        <v>0</v>
      </c>
      <c r="AA293" s="200">
        <f t="shared" si="32"/>
        <v>0</v>
      </c>
      <c r="AB293" s="200">
        <f t="shared" si="33"/>
        <v>0</v>
      </c>
      <c r="AE293" s="77">
        <f t="shared" si="34"/>
        <v>0</v>
      </c>
      <c r="AF293" s="77">
        <f t="shared" si="35"/>
        <v>0</v>
      </c>
      <c r="AG293" s="77">
        <f t="array" ref="AG293">IFERROR($D293*U,0)</f>
        <v>0</v>
      </c>
      <c r="AH293" s="77">
        <f t="shared" si="36"/>
        <v>0</v>
      </c>
      <c r="AI293" s="77">
        <f t="shared" si="36"/>
        <v>0</v>
      </c>
      <c r="AJ293" s="203"/>
      <c r="AK293" s="203"/>
      <c r="AL293" s="203"/>
      <c r="AM293" s="203"/>
      <c r="AN293" t="s">
        <v>475</v>
      </c>
      <c r="AO293" t="s">
        <v>475</v>
      </c>
      <c r="AP293" t="s">
        <v>475</v>
      </c>
    </row>
    <row r="294" spans="1:42" x14ac:dyDescent="0.25">
      <c r="A294" s="198">
        <v>45291</v>
      </c>
      <c r="B294" t="s">
        <v>1136</v>
      </c>
      <c r="C294" t="s">
        <v>1137</v>
      </c>
      <c r="D294" s="82">
        <f>+VLOOKUP($C294,'appoggio Flow (AUM)_Turnover'!$C:$G,2,0)</f>
        <v>63653.02</v>
      </c>
      <c r="E294" s="199">
        <f>+VLOOKUP($C294,'appoggio Flow (AUM)_Turnover'!$C:$G,3,0)</f>
        <v>1</v>
      </c>
      <c r="F294" s="82">
        <f>+VLOOKUP($C294,'appoggio Flow (AUM)_Turnover'!$C:$G,4,0)</f>
        <v>66096.84</v>
      </c>
      <c r="G294" s="82">
        <f>+VLOOKUP($C294,'appoggio Flow (AUM)_Turnover'!$C:$G,5,0)</f>
        <v>2443.8200000000002</v>
      </c>
      <c r="H294" s="1" t="s">
        <v>24</v>
      </c>
      <c r="I294" t="s">
        <v>473</v>
      </c>
      <c r="J294" t="s">
        <v>474</v>
      </c>
      <c r="K294">
        <f>+VLOOKUP($C294,'appoggio Flow (AUM)_Turnover'!$C:$M,9,0)</f>
        <v>0</v>
      </c>
      <c r="L294" t="s">
        <v>473</v>
      </c>
      <c r="M294" t="str">
        <f>+VLOOKUP($C294,'appoggio Flow (AUM)_Turnover'!$C:$M,11,0)</f>
        <v>Fondo</v>
      </c>
      <c r="N294" t="s">
        <v>23</v>
      </c>
      <c r="O294" s="5" t="str">
        <f t="shared" si="31"/>
        <v>N</v>
      </c>
      <c r="P294" t="str">
        <f>+VLOOKUP($C294,'appoggio Flow (AUM)_Turnover'!$C:$P,11,0)</f>
        <v>Fondo</v>
      </c>
      <c r="Q294" s="200" t="s">
        <v>475</v>
      </c>
      <c r="R294" s="200" t="str">
        <f t="shared" si="30"/>
        <v/>
      </c>
      <c r="T294" t="s">
        <v>475</v>
      </c>
      <c r="Y294" s="200" t="s">
        <v>475</v>
      </c>
      <c r="Z294" s="5" t="s">
        <v>475</v>
      </c>
      <c r="AA294" s="200" t="str">
        <f t="shared" si="32"/>
        <v/>
      </c>
      <c r="AB294" s="200" t="str">
        <f t="shared" si="33"/>
        <v/>
      </c>
      <c r="AE294" s="77">
        <f t="shared" si="34"/>
        <v>0</v>
      </c>
      <c r="AF294" s="77">
        <f t="shared" si="35"/>
        <v>0</v>
      </c>
      <c r="AG294" s="77">
        <f t="array" ref="AG294">IFERROR($D294*U,0)</f>
        <v>0</v>
      </c>
      <c r="AH294" s="77">
        <f t="shared" si="36"/>
        <v>0</v>
      </c>
      <c r="AI294" s="77">
        <f t="shared" si="36"/>
        <v>0</v>
      </c>
      <c r="AJ294" s="203"/>
      <c r="AK294" s="203"/>
      <c r="AL294" s="203"/>
      <c r="AM294" s="203"/>
      <c r="AN294" t="s">
        <v>475</v>
      </c>
      <c r="AO294" t="s">
        <v>475</v>
      </c>
      <c r="AP294" t="s">
        <v>475</v>
      </c>
    </row>
    <row r="295" spans="1:42" x14ac:dyDescent="0.25">
      <c r="A295" s="198">
        <v>45291</v>
      </c>
      <c r="B295" t="s">
        <v>1138</v>
      </c>
      <c r="C295" t="s">
        <v>1139</v>
      </c>
      <c r="D295" s="82">
        <f>+VLOOKUP($C295,'appoggio Flow (AUM)_Turnover'!$C:$G,2,0)</f>
        <v>71325.210000000006</v>
      </c>
      <c r="E295" s="199">
        <f>+VLOOKUP($C295,'appoggio Flow (AUM)_Turnover'!$C:$G,3,0)</f>
        <v>0</v>
      </c>
      <c r="F295" s="82">
        <f>+VLOOKUP($C295,'appoggio Flow (AUM)_Turnover'!$C:$G,4,0)</f>
        <v>71325.210000000006</v>
      </c>
      <c r="G295" s="82">
        <f>+VLOOKUP($C295,'appoggio Flow (AUM)_Turnover'!$C:$G,5,0)</f>
        <v>0</v>
      </c>
      <c r="H295" s="1" t="s">
        <v>23</v>
      </c>
      <c r="I295" t="s">
        <v>500</v>
      </c>
      <c r="J295" t="s">
        <v>474</v>
      </c>
      <c r="K295">
        <f>+VLOOKUP($C295,'appoggio Flow (AUM)_Turnover'!$C:$M,9,0)</f>
        <v>0</v>
      </c>
      <c r="L295" t="s">
        <v>500</v>
      </c>
      <c r="M295">
        <f>+VLOOKUP($C295,'appoggio Flow (AUM)_Turnover'!$C:$M,11,0)</f>
        <v>0</v>
      </c>
      <c r="N295" t="s">
        <v>23</v>
      </c>
      <c r="O295" s="5" t="str">
        <f t="shared" si="31"/>
        <v>N</v>
      </c>
      <c r="P295">
        <f>+VLOOKUP($C295,'appoggio Flow (AUM)_Turnover'!$C:$P,11,0)</f>
        <v>0</v>
      </c>
      <c r="Q295" s="200" t="s">
        <v>475</v>
      </c>
      <c r="R295" s="200" t="str">
        <f t="shared" si="30"/>
        <v/>
      </c>
      <c r="T295" t="s">
        <v>475</v>
      </c>
      <c r="Y295" s="200" t="s">
        <v>475</v>
      </c>
      <c r="Z295" s="5" t="s">
        <v>475</v>
      </c>
      <c r="AA295" s="200" t="str">
        <f t="shared" si="32"/>
        <v/>
      </c>
      <c r="AB295" s="200" t="str">
        <f t="shared" si="33"/>
        <v/>
      </c>
      <c r="AE295" s="77">
        <f t="shared" si="34"/>
        <v>0</v>
      </c>
      <c r="AF295" s="77">
        <f t="shared" si="35"/>
        <v>0</v>
      </c>
      <c r="AG295" s="77">
        <f t="array" ref="AG295">IFERROR($D295*U,0)</f>
        <v>0</v>
      </c>
      <c r="AH295" s="77">
        <f t="shared" si="36"/>
        <v>0</v>
      </c>
      <c r="AI295" s="77">
        <f t="shared" si="36"/>
        <v>0</v>
      </c>
      <c r="AJ295" s="203"/>
      <c r="AK295" s="203"/>
      <c r="AL295" s="203"/>
      <c r="AM295" s="203"/>
      <c r="AN295" t="s">
        <v>475</v>
      </c>
      <c r="AO295" t="s">
        <v>475</v>
      </c>
      <c r="AP295" t="s">
        <v>475</v>
      </c>
    </row>
    <row r="296" spans="1:42" x14ac:dyDescent="0.25">
      <c r="A296" s="198">
        <v>45291</v>
      </c>
      <c r="B296" t="s">
        <v>1140</v>
      </c>
      <c r="C296" t="s">
        <v>1141</v>
      </c>
      <c r="D296" s="82">
        <f>+VLOOKUP($C296,'appoggio Flow (AUM)_Turnover'!$C:$G,2,0)</f>
        <v>0</v>
      </c>
      <c r="E296" s="199">
        <f>+VLOOKUP($C296,'appoggio Flow (AUM)_Turnover'!$C:$G,3,0)</f>
        <v>1</v>
      </c>
      <c r="F296" s="82">
        <f>+VLOOKUP($C296,'appoggio Flow (AUM)_Turnover'!$C:$G,4,0)</f>
        <v>554905.41</v>
      </c>
      <c r="G296" s="82">
        <f>+VLOOKUP($C296,'appoggio Flow (AUM)_Turnover'!$C:$G,5,0)</f>
        <v>556505.22</v>
      </c>
      <c r="H296" s="1" t="s">
        <v>23</v>
      </c>
      <c r="I296" t="s">
        <v>500</v>
      </c>
      <c r="J296" t="s">
        <v>592</v>
      </c>
      <c r="K296">
        <f>+VLOOKUP($C296,'appoggio Flow (AUM)_Turnover'!$C:$M,9,0)</f>
        <v>0</v>
      </c>
      <c r="L296" t="s">
        <v>500</v>
      </c>
      <c r="M296">
        <f>+VLOOKUP($C296,'appoggio Flow (AUM)_Turnover'!$C:$M,11,0)</f>
        <v>0</v>
      </c>
      <c r="N296" t="s">
        <v>23</v>
      </c>
      <c r="O296" s="5" t="str">
        <f t="shared" si="31"/>
        <v>N</v>
      </c>
      <c r="P296">
        <f>+VLOOKUP($C296,'appoggio Flow (AUM)_Turnover'!$C:$P,11,0)</f>
        <v>0</v>
      </c>
      <c r="Q296" s="200" t="s">
        <v>475</v>
      </c>
      <c r="R296" s="200" t="str">
        <f t="shared" si="30"/>
        <v/>
      </c>
      <c r="T296" t="s">
        <v>475</v>
      </c>
      <c r="Y296" s="200" t="s">
        <v>475</v>
      </c>
      <c r="Z296" s="5" t="s">
        <v>475</v>
      </c>
      <c r="AA296" s="200" t="str">
        <f t="shared" si="32"/>
        <v/>
      </c>
      <c r="AB296" s="200" t="str">
        <f t="shared" si="33"/>
        <v/>
      </c>
      <c r="AE296" s="77">
        <f t="shared" si="34"/>
        <v>0</v>
      </c>
      <c r="AF296" s="77">
        <f t="shared" si="35"/>
        <v>0</v>
      </c>
      <c r="AG296" s="77">
        <f t="array" ref="AG296">IFERROR($D296*U,0)</f>
        <v>0</v>
      </c>
      <c r="AH296" s="77">
        <f t="shared" si="36"/>
        <v>0</v>
      </c>
      <c r="AI296" s="77">
        <f t="shared" si="36"/>
        <v>0</v>
      </c>
      <c r="AJ296" s="203"/>
      <c r="AK296" s="203"/>
      <c r="AL296" s="203"/>
      <c r="AM296" s="203"/>
      <c r="AN296" t="s">
        <v>475</v>
      </c>
      <c r="AO296" t="s">
        <v>475</v>
      </c>
      <c r="AP296" t="s">
        <v>475</v>
      </c>
    </row>
    <row r="297" spans="1:42" x14ac:dyDescent="0.25">
      <c r="A297" s="198">
        <v>45291</v>
      </c>
      <c r="B297" t="s">
        <v>1142</v>
      </c>
      <c r="C297" t="s">
        <v>1143</v>
      </c>
      <c r="D297" s="82">
        <f>+VLOOKUP($C297,'appoggio Flow (AUM)_Turnover'!$C:$G,2,0)</f>
        <v>790597.1</v>
      </c>
      <c r="E297" s="199">
        <f>+VLOOKUP($C297,'appoggio Flow (AUM)_Turnover'!$C:$G,3,0)</f>
        <v>1</v>
      </c>
      <c r="F297" s="82">
        <f>+VLOOKUP($C297,'appoggio Flow (AUM)_Turnover'!$C:$G,4,0)</f>
        <v>953777.5</v>
      </c>
      <c r="G297" s="82">
        <f>+VLOOKUP($C297,'appoggio Flow (AUM)_Turnover'!$C:$G,5,0)</f>
        <v>163180.4</v>
      </c>
      <c r="H297" s="1" t="s">
        <v>23</v>
      </c>
      <c r="I297" t="s">
        <v>500</v>
      </c>
      <c r="J297" t="s">
        <v>474</v>
      </c>
      <c r="K297">
        <f>+VLOOKUP($C297,'appoggio Flow (AUM)_Turnover'!$C:$M,9,0)</f>
        <v>0</v>
      </c>
      <c r="L297" t="s">
        <v>500</v>
      </c>
      <c r="M297">
        <f>+VLOOKUP($C297,'appoggio Flow (AUM)_Turnover'!$C:$M,11,0)</f>
        <v>0</v>
      </c>
      <c r="N297" t="s">
        <v>23</v>
      </c>
      <c r="O297" s="5" t="str">
        <f t="shared" si="31"/>
        <v>N</v>
      </c>
      <c r="P297">
        <f>+VLOOKUP($C297,'appoggio Flow (AUM)_Turnover'!$C:$P,11,0)</f>
        <v>0</v>
      </c>
      <c r="Q297" s="200" t="s">
        <v>475</v>
      </c>
      <c r="R297" s="200" t="str">
        <f t="shared" ref="R297:R314" si="37">IFERROR(V297*Q297,"")</f>
        <v/>
      </c>
      <c r="T297" t="s">
        <v>475</v>
      </c>
      <c r="Y297" s="200" t="s">
        <v>475</v>
      </c>
      <c r="Z297" s="5" t="s">
        <v>475</v>
      </c>
      <c r="AA297" s="200" t="str">
        <f t="shared" si="32"/>
        <v/>
      </c>
      <c r="AB297" s="200" t="str">
        <f t="shared" si="33"/>
        <v/>
      </c>
      <c r="AE297" s="77">
        <f t="shared" si="34"/>
        <v>0</v>
      </c>
      <c r="AF297" s="77">
        <f t="shared" si="35"/>
        <v>0</v>
      </c>
      <c r="AG297" s="77">
        <f t="array" ref="AG297">IFERROR($D297*U,0)</f>
        <v>0</v>
      </c>
      <c r="AH297" s="77">
        <f t="shared" si="36"/>
        <v>0</v>
      </c>
      <c r="AI297" s="77">
        <f t="shared" si="36"/>
        <v>0</v>
      </c>
      <c r="AJ297" s="203"/>
      <c r="AK297" s="203"/>
      <c r="AL297" s="203"/>
      <c r="AM297" s="203"/>
      <c r="AN297" t="s">
        <v>475</v>
      </c>
      <c r="AO297" t="s">
        <v>475</v>
      </c>
      <c r="AP297" t="s">
        <v>475</v>
      </c>
    </row>
    <row r="298" spans="1:42" x14ac:dyDescent="0.25">
      <c r="A298" s="198">
        <v>45291</v>
      </c>
      <c r="B298" t="s">
        <v>1144</v>
      </c>
      <c r="C298" t="s">
        <v>1145</v>
      </c>
      <c r="D298" s="82">
        <f>+VLOOKUP($C298,'appoggio Flow (AUM)_Turnover'!$C:$G,2,0)</f>
        <v>1393647.18</v>
      </c>
      <c r="E298" s="199">
        <f>+VLOOKUP($C298,'appoggio Flow (AUM)_Turnover'!$C:$G,3,0)</f>
        <v>0</v>
      </c>
      <c r="F298" s="82">
        <f>+VLOOKUP($C298,'appoggio Flow (AUM)_Turnover'!$C:$G,4,0)</f>
        <v>1393647.18</v>
      </c>
      <c r="G298" s="82">
        <f>+VLOOKUP($C298,'appoggio Flow (AUM)_Turnover'!$C:$G,5,0)</f>
        <v>0</v>
      </c>
      <c r="H298" s="1" t="s">
        <v>24</v>
      </c>
      <c r="I298" t="s">
        <v>473</v>
      </c>
      <c r="J298" t="s">
        <v>474</v>
      </c>
      <c r="K298">
        <f>+VLOOKUP($C298,'appoggio Flow (AUM)_Turnover'!$C:$M,9,0)</f>
        <v>0</v>
      </c>
      <c r="L298" t="s">
        <v>473</v>
      </c>
      <c r="M298" t="str">
        <f>+VLOOKUP($C298,'appoggio Flow (AUM)_Turnover'!$C:$M,11,0)</f>
        <v>Fondo</v>
      </c>
      <c r="N298" t="s">
        <v>23</v>
      </c>
      <c r="O298" s="5" t="str">
        <f t="shared" si="31"/>
        <v>N</v>
      </c>
      <c r="P298" t="str">
        <f>+VLOOKUP($C298,'appoggio Flow (AUM)_Turnover'!$C:$P,11,0)</f>
        <v>Fondo</v>
      </c>
      <c r="Q298" s="200" t="s">
        <v>475</v>
      </c>
      <c r="R298" s="200" t="str">
        <f t="shared" si="37"/>
        <v/>
      </c>
      <c r="T298" t="s">
        <v>475</v>
      </c>
      <c r="Y298" s="200" t="s">
        <v>475</v>
      </c>
      <c r="Z298" s="5" t="s">
        <v>475</v>
      </c>
      <c r="AA298" s="200" t="str">
        <f t="shared" si="32"/>
        <v/>
      </c>
      <c r="AB298" s="200" t="str">
        <f t="shared" si="33"/>
        <v/>
      </c>
      <c r="AE298" s="77">
        <f t="shared" si="34"/>
        <v>0</v>
      </c>
      <c r="AF298" s="77">
        <f t="shared" si="35"/>
        <v>0</v>
      </c>
      <c r="AG298" s="77">
        <f t="array" ref="AG298">IFERROR($D298*U,0)</f>
        <v>0</v>
      </c>
      <c r="AH298" s="77">
        <f t="shared" si="36"/>
        <v>0</v>
      </c>
      <c r="AI298" s="77">
        <f t="shared" si="36"/>
        <v>0</v>
      </c>
      <c r="AJ298" s="203"/>
      <c r="AK298" s="203"/>
      <c r="AL298" s="203"/>
      <c r="AM298" s="203"/>
      <c r="AN298" t="s">
        <v>475</v>
      </c>
      <c r="AO298" t="s">
        <v>475</v>
      </c>
      <c r="AP298" t="s">
        <v>475</v>
      </c>
    </row>
    <row r="299" spans="1:42" x14ac:dyDescent="0.25">
      <c r="A299" s="198">
        <v>45291</v>
      </c>
      <c r="B299" t="s">
        <v>1146</v>
      </c>
      <c r="C299" t="s">
        <v>1147</v>
      </c>
      <c r="D299" s="82">
        <f>+VLOOKUP($C299,'appoggio Flow (AUM)_Turnover'!$C:$G,2,0)</f>
        <v>519111.14</v>
      </c>
      <c r="E299" s="199">
        <f>+VLOOKUP($C299,'appoggio Flow (AUM)_Turnover'!$C:$G,3,0)</f>
        <v>0</v>
      </c>
      <c r="F299" s="82">
        <f>+VLOOKUP($C299,'appoggio Flow (AUM)_Turnover'!$C:$G,4,0)</f>
        <v>519111.14</v>
      </c>
      <c r="G299" s="82">
        <f>+VLOOKUP($C299,'appoggio Flow (AUM)_Turnover'!$C:$G,5,0)</f>
        <v>0</v>
      </c>
      <c r="H299" s="1" t="s">
        <v>24</v>
      </c>
      <c r="I299" t="s">
        <v>473</v>
      </c>
      <c r="J299" t="s">
        <v>474</v>
      </c>
      <c r="K299">
        <f>+VLOOKUP($C299,'appoggio Flow (AUM)_Turnover'!$C:$M,9,0)</f>
        <v>0</v>
      </c>
      <c r="L299" t="s">
        <v>473</v>
      </c>
      <c r="M299" t="str">
        <f>+VLOOKUP($C299,'appoggio Flow (AUM)_Turnover'!$C:$M,11,0)</f>
        <v>Fondo</v>
      </c>
      <c r="N299" t="s">
        <v>23</v>
      </c>
      <c r="O299" s="5" t="str">
        <f t="shared" si="31"/>
        <v>N</v>
      </c>
      <c r="P299" t="str">
        <f>+VLOOKUP($C299,'appoggio Flow (AUM)_Turnover'!$C:$P,11,0)</f>
        <v>Fondo</v>
      </c>
      <c r="Q299" s="200" t="s">
        <v>475</v>
      </c>
      <c r="R299" s="200" t="str">
        <f t="shared" si="37"/>
        <v/>
      </c>
      <c r="T299" t="s">
        <v>475</v>
      </c>
      <c r="Y299" s="200" t="s">
        <v>475</v>
      </c>
      <c r="Z299" s="5" t="s">
        <v>475</v>
      </c>
      <c r="AA299" s="200" t="str">
        <f t="shared" si="32"/>
        <v/>
      </c>
      <c r="AB299" s="200" t="str">
        <f t="shared" si="33"/>
        <v/>
      </c>
      <c r="AE299" s="77">
        <f t="shared" si="34"/>
        <v>0</v>
      </c>
      <c r="AF299" s="77">
        <f t="shared" si="35"/>
        <v>0</v>
      </c>
      <c r="AG299" s="77">
        <f t="array" ref="AG299">IFERROR($D299*U,0)</f>
        <v>0</v>
      </c>
      <c r="AH299" s="77">
        <f t="shared" si="36"/>
        <v>0</v>
      </c>
      <c r="AI299" s="77">
        <f t="shared" si="36"/>
        <v>0</v>
      </c>
      <c r="AJ299" s="203"/>
      <c r="AK299" s="203"/>
      <c r="AL299" s="203"/>
      <c r="AM299" s="203"/>
      <c r="AN299" t="s">
        <v>475</v>
      </c>
      <c r="AO299" t="s">
        <v>475</v>
      </c>
      <c r="AP299" t="s">
        <v>475</v>
      </c>
    </row>
    <row r="300" spans="1:42" x14ac:dyDescent="0.25">
      <c r="A300" s="198">
        <v>45291</v>
      </c>
      <c r="B300" t="s">
        <v>1148</v>
      </c>
      <c r="C300" t="s">
        <v>1149</v>
      </c>
      <c r="D300" s="82">
        <f>+VLOOKUP($C300,'appoggio Flow (AUM)_Turnover'!$C:$G,2,0)</f>
        <v>2604193.5200000005</v>
      </c>
      <c r="E300" s="199">
        <f>+VLOOKUP($C300,'appoggio Flow (AUM)_Turnover'!$C:$G,3,0)</f>
        <v>1</v>
      </c>
      <c r="F300" s="82">
        <f>+VLOOKUP($C300,'appoggio Flow (AUM)_Turnover'!$C:$G,4,0)</f>
        <v>2672910.0900000003</v>
      </c>
      <c r="G300" s="82">
        <f>+VLOOKUP($C300,'appoggio Flow (AUM)_Turnover'!$C:$G,5,0)</f>
        <v>68716.570000000007</v>
      </c>
      <c r="H300" s="1" t="s">
        <v>24</v>
      </c>
      <c r="I300" t="s">
        <v>473</v>
      </c>
      <c r="J300" t="s">
        <v>474</v>
      </c>
      <c r="K300">
        <f>+VLOOKUP($C300,'appoggio Flow (AUM)_Turnover'!$C:$M,9,0)</f>
        <v>0</v>
      </c>
      <c r="L300" t="s">
        <v>473</v>
      </c>
      <c r="M300" t="str">
        <f>+VLOOKUP($C300,'appoggio Flow (AUM)_Turnover'!$C:$M,11,0)</f>
        <v>Fondo</v>
      </c>
      <c r="N300" t="s">
        <v>23</v>
      </c>
      <c r="O300" s="5" t="str">
        <f t="shared" si="31"/>
        <v>N</v>
      </c>
      <c r="P300" t="str">
        <f>+VLOOKUP($C300,'appoggio Flow (AUM)_Turnover'!$C:$P,11,0)</f>
        <v>Fondo</v>
      </c>
      <c r="Q300" s="200" t="s">
        <v>475</v>
      </c>
      <c r="R300" s="200" t="str">
        <f t="shared" si="37"/>
        <v/>
      </c>
      <c r="T300" t="s">
        <v>475</v>
      </c>
      <c r="Y300" s="200" t="s">
        <v>475</v>
      </c>
      <c r="Z300" s="5" t="s">
        <v>475</v>
      </c>
      <c r="AA300" s="200" t="str">
        <f t="shared" si="32"/>
        <v/>
      </c>
      <c r="AB300" s="200" t="str">
        <f t="shared" si="33"/>
        <v/>
      </c>
      <c r="AE300" s="77">
        <f t="shared" si="34"/>
        <v>0</v>
      </c>
      <c r="AF300" s="77">
        <f t="shared" si="35"/>
        <v>0</v>
      </c>
      <c r="AG300" s="77">
        <f t="array" ref="AG300">IFERROR($D300*U,0)</f>
        <v>0</v>
      </c>
      <c r="AH300" s="77">
        <f t="shared" si="36"/>
        <v>0</v>
      </c>
      <c r="AI300" s="77">
        <f t="shared" si="36"/>
        <v>0</v>
      </c>
      <c r="AJ300" s="203"/>
      <c r="AK300" s="203"/>
      <c r="AL300" s="203"/>
      <c r="AM300" s="203"/>
      <c r="AN300" t="s">
        <v>475</v>
      </c>
      <c r="AO300" t="s">
        <v>475</v>
      </c>
      <c r="AP300" t="s">
        <v>475</v>
      </c>
    </row>
    <row r="301" spans="1:42" x14ac:dyDescent="0.25">
      <c r="A301" s="198">
        <v>45291</v>
      </c>
      <c r="B301" t="s">
        <v>1150</v>
      </c>
      <c r="C301" t="s">
        <v>1151</v>
      </c>
      <c r="D301" s="82">
        <f>+VLOOKUP($C301,'appoggio Flow (AUM)_Turnover'!$C:$G,2,0)</f>
        <v>2368531.84</v>
      </c>
      <c r="E301" s="199">
        <f>+VLOOKUP($C301,'appoggio Flow (AUM)_Turnover'!$C:$G,3,0)</f>
        <v>1</v>
      </c>
      <c r="F301" s="82">
        <f>+VLOOKUP($C301,'appoggio Flow (AUM)_Turnover'!$C:$G,4,0)</f>
        <v>2495833.5</v>
      </c>
      <c r="G301" s="82">
        <f>+VLOOKUP($C301,'appoggio Flow (AUM)_Turnover'!$C:$G,5,0)</f>
        <v>127301.66</v>
      </c>
      <c r="H301" s="1" t="s">
        <v>24</v>
      </c>
      <c r="I301" t="s">
        <v>473</v>
      </c>
      <c r="J301" t="s">
        <v>474</v>
      </c>
      <c r="K301">
        <f>+VLOOKUP($C301,'appoggio Flow (AUM)_Turnover'!$C:$M,9,0)</f>
        <v>0</v>
      </c>
      <c r="L301" t="s">
        <v>473</v>
      </c>
      <c r="M301" t="str">
        <f>+VLOOKUP($C301,'appoggio Flow (AUM)_Turnover'!$C:$M,11,0)</f>
        <v>Fondo</v>
      </c>
      <c r="N301" t="s">
        <v>23</v>
      </c>
      <c r="O301" s="5" t="str">
        <f t="shared" si="31"/>
        <v>N</v>
      </c>
      <c r="P301" t="str">
        <f>+VLOOKUP($C301,'appoggio Flow (AUM)_Turnover'!$C:$P,11,0)</f>
        <v>Fondo</v>
      </c>
      <c r="Q301" s="200" t="s">
        <v>475</v>
      </c>
      <c r="R301" s="200" t="str">
        <f t="shared" si="37"/>
        <v/>
      </c>
      <c r="T301" t="s">
        <v>475</v>
      </c>
      <c r="Y301" s="200" t="s">
        <v>475</v>
      </c>
      <c r="Z301" s="5" t="s">
        <v>475</v>
      </c>
      <c r="AA301" s="200" t="str">
        <f t="shared" si="32"/>
        <v/>
      </c>
      <c r="AB301" s="200" t="str">
        <f t="shared" si="33"/>
        <v/>
      </c>
      <c r="AE301" s="77">
        <f t="shared" si="34"/>
        <v>0</v>
      </c>
      <c r="AF301" s="77">
        <f t="shared" si="35"/>
        <v>0</v>
      </c>
      <c r="AG301" s="77">
        <f t="array" ref="AG301">IFERROR($D301*U,0)</f>
        <v>0</v>
      </c>
      <c r="AH301" s="77">
        <f t="shared" si="36"/>
        <v>0</v>
      </c>
      <c r="AI301" s="77">
        <f t="shared" si="36"/>
        <v>0</v>
      </c>
      <c r="AJ301" s="203"/>
      <c r="AK301" s="203"/>
      <c r="AL301" s="203"/>
      <c r="AM301" s="203"/>
      <c r="AN301" t="s">
        <v>475</v>
      </c>
      <c r="AO301" t="s">
        <v>475</v>
      </c>
      <c r="AP301" t="s">
        <v>475</v>
      </c>
    </row>
    <row r="302" spans="1:42" x14ac:dyDescent="0.25">
      <c r="A302" s="198">
        <v>45291</v>
      </c>
      <c r="B302" t="s">
        <v>1152</v>
      </c>
      <c r="C302" t="s">
        <v>1153</v>
      </c>
      <c r="D302" s="82">
        <f>+VLOOKUP($C302,'appoggio Flow (AUM)_Turnover'!$C:$G,2,0)</f>
        <v>2013441.2</v>
      </c>
      <c r="E302" s="199">
        <f>+VLOOKUP($C302,'appoggio Flow (AUM)_Turnover'!$C:$G,3,0)</f>
        <v>1</v>
      </c>
      <c r="F302" s="82">
        <f>+VLOOKUP($C302,'appoggio Flow (AUM)_Turnover'!$C:$G,4,0)</f>
        <v>3200640.46</v>
      </c>
      <c r="G302" s="82">
        <f>+VLOOKUP($C302,'appoggio Flow (AUM)_Turnover'!$C:$G,5,0)</f>
        <v>1187199.26</v>
      </c>
      <c r="H302" s="1" t="s">
        <v>23</v>
      </c>
      <c r="I302" t="s">
        <v>500</v>
      </c>
      <c r="J302" t="s">
        <v>504</v>
      </c>
      <c r="K302">
        <f>+VLOOKUP($C302,'appoggio Flow (AUM)_Turnover'!$C:$M,9,0)</f>
        <v>1</v>
      </c>
      <c r="L302" t="s">
        <v>500</v>
      </c>
      <c r="M302" t="str">
        <f>+VLOOKUP($C302,'appoggio Flow (AUM)_Turnover'!$C:$M,11,0)</f>
        <v>Bond</v>
      </c>
      <c r="N302" t="s">
        <v>24</v>
      </c>
      <c r="O302" s="5" t="str">
        <f t="shared" si="31"/>
        <v>N</v>
      </c>
      <c r="P302" t="str">
        <f>+VLOOKUP($C302,'appoggio Flow (AUM)_Turnover'!$C:$P,11,0)</f>
        <v>Bond</v>
      </c>
      <c r="Q302" s="200" t="s">
        <v>475</v>
      </c>
      <c r="R302" s="200" t="str">
        <f t="shared" si="37"/>
        <v/>
      </c>
      <c r="T302" t="s">
        <v>475</v>
      </c>
      <c r="Y302" s="200" t="s">
        <v>475</v>
      </c>
      <c r="Z302" s="5" t="s">
        <v>475</v>
      </c>
      <c r="AA302" s="200" t="str">
        <f t="shared" si="32"/>
        <v/>
      </c>
      <c r="AB302" s="200" t="str">
        <f t="shared" si="33"/>
        <v/>
      </c>
      <c r="AE302" s="77">
        <f t="shared" si="34"/>
        <v>0</v>
      </c>
      <c r="AF302" s="77">
        <f t="shared" si="35"/>
        <v>0</v>
      </c>
      <c r="AG302" s="77">
        <f t="array" ref="AG302">IFERROR($D302*U,0)</f>
        <v>0</v>
      </c>
      <c r="AH302" s="77">
        <f t="shared" si="36"/>
        <v>0</v>
      </c>
      <c r="AI302" s="77">
        <f t="shared" si="36"/>
        <v>0</v>
      </c>
      <c r="AJ302" s="203"/>
      <c r="AK302" s="203"/>
      <c r="AL302" s="203"/>
      <c r="AM302" s="203"/>
      <c r="AN302" t="s">
        <v>22</v>
      </c>
      <c r="AO302" t="s">
        <v>571</v>
      </c>
      <c r="AP302" t="s">
        <v>475</v>
      </c>
    </row>
    <row r="303" spans="1:42" x14ac:dyDescent="0.25">
      <c r="A303" s="198">
        <v>45291</v>
      </c>
      <c r="B303" t="s">
        <v>1154</v>
      </c>
      <c r="C303" t="s">
        <v>1155</v>
      </c>
      <c r="D303" s="82">
        <f>+VLOOKUP($C303,'appoggio Flow (AUM)_Turnover'!$C:$G,2,0)</f>
        <v>83586.260000000009</v>
      </c>
      <c r="E303" s="199">
        <f>+VLOOKUP($C303,'appoggio Flow (AUM)_Turnover'!$C:$G,3,0)</f>
        <v>1</v>
      </c>
      <c r="F303" s="82">
        <f>+VLOOKUP($C303,'appoggio Flow (AUM)_Turnover'!$C:$G,4,0)</f>
        <v>86899.040000000008</v>
      </c>
      <c r="G303" s="82">
        <f>+VLOOKUP($C303,'appoggio Flow (AUM)_Turnover'!$C:$G,5,0)</f>
        <v>3312.78</v>
      </c>
      <c r="H303" s="1" t="s">
        <v>24</v>
      </c>
      <c r="I303" t="s">
        <v>473</v>
      </c>
      <c r="J303" t="s">
        <v>474</v>
      </c>
      <c r="K303">
        <f>+VLOOKUP($C303,'appoggio Flow (AUM)_Turnover'!$C:$M,9,0)</f>
        <v>0</v>
      </c>
      <c r="L303" t="s">
        <v>473</v>
      </c>
      <c r="M303" t="str">
        <f>+VLOOKUP($C303,'appoggio Flow (AUM)_Turnover'!$C:$M,11,0)</f>
        <v>Fondo</v>
      </c>
      <c r="N303" t="s">
        <v>23</v>
      </c>
      <c r="O303" s="5" t="str">
        <f t="shared" si="31"/>
        <v>N</v>
      </c>
      <c r="P303" t="str">
        <f>+VLOOKUP($C303,'appoggio Flow (AUM)_Turnover'!$C:$P,11,0)</f>
        <v>Fondo</v>
      </c>
      <c r="Q303" s="200" t="s">
        <v>475</v>
      </c>
      <c r="R303" s="200" t="str">
        <f t="shared" si="37"/>
        <v/>
      </c>
      <c r="T303" t="s">
        <v>475</v>
      </c>
      <c r="Y303" s="200" t="s">
        <v>475</v>
      </c>
      <c r="Z303" s="5" t="s">
        <v>475</v>
      </c>
      <c r="AA303" s="200" t="str">
        <f t="shared" si="32"/>
        <v/>
      </c>
      <c r="AB303" s="200" t="str">
        <f t="shared" si="33"/>
        <v/>
      </c>
      <c r="AE303" s="77">
        <f t="shared" si="34"/>
        <v>0</v>
      </c>
      <c r="AF303" s="77">
        <f t="shared" si="35"/>
        <v>0</v>
      </c>
      <c r="AG303" s="77">
        <f t="array" ref="AG303">IFERROR($D303*U,0)</f>
        <v>0</v>
      </c>
      <c r="AH303" s="77">
        <f t="shared" si="36"/>
        <v>0</v>
      </c>
      <c r="AI303" s="77">
        <f t="shared" si="36"/>
        <v>0</v>
      </c>
      <c r="AJ303" s="203"/>
      <c r="AK303" s="203"/>
      <c r="AL303" s="203"/>
      <c r="AM303" s="203"/>
      <c r="AN303" t="s">
        <v>475</v>
      </c>
      <c r="AO303" t="s">
        <v>475</v>
      </c>
      <c r="AP303" t="s">
        <v>475</v>
      </c>
    </row>
    <row r="304" spans="1:42" x14ac:dyDescent="0.25">
      <c r="A304" s="198">
        <v>45291</v>
      </c>
      <c r="B304" t="s">
        <v>1156</v>
      </c>
      <c r="C304" t="s">
        <v>1157</v>
      </c>
      <c r="D304" s="82">
        <f>+VLOOKUP($C304,'appoggio Flow (AUM)_Turnover'!$C:$G,2,0)</f>
        <v>0</v>
      </c>
      <c r="E304" s="199">
        <f>+VLOOKUP($C304,'appoggio Flow (AUM)_Turnover'!$C:$G,3,0)</f>
        <v>1</v>
      </c>
      <c r="F304" s="82">
        <f>+VLOOKUP($C304,'appoggio Flow (AUM)_Turnover'!$C:$G,4,0)</f>
        <v>541253.76</v>
      </c>
      <c r="G304" s="82">
        <f>+VLOOKUP($C304,'appoggio Flow (AUM)_Turnover'!$C:$G,5,0)</f>
        <v>1066874.49</v>
      </c>
      <c r="H304" s="1" t="s">
        <v>24</v>
      </c>
      <c r="I304" t="s">
        <v>473</v>
      </c>
      <c r="J304" t="s">
        <v>474</v>
      </c>
      <c r="K304">
        <f>+VLOOKUP($C304,'appoggio Flow (AUM)_Turnover'!$C:$M,9,0)</f>
        <v>0</v>
      </c>
      <c r="L304" t="s">
        <v>473</v>
      </c>
      <c r="M304" t="str">
        <f>+VLOOKUP($C304,'appoggio Flow (AUM)_Turnover'!$C:$M,11,0)</f>
        <v>Fondo</v>
      </c>
      <c r="N304" t="s">
        <v>23</v>
      </c>
      <c r="O304" s="5" t="str">
        <f t="shared" si="31"/>
        <v>N</v>
      </c>
      <c r="P304" t="str">
        <f>+VLOOKUP($C304,'appoggio Flow (AUM)_Turnover'!$C:$P,11,0)</f>
        <v>Fondo</v>
      </c>
      <c r="Q304" s="200" t="s">
        <v>475</v>
      </c>
      <c r="R304" s="200" t="str">
        <f t="shared" si="37"/>
        <v/>
      </c>
      <c r="T304" t="s">
        <v>475</v>
      </c>
      <c r="Y304" s="200" t="s">
        <v>475</v>
      </c>
      <c r="Z304" s="5" t="s">
        <v>475</v>
      </c>
      <c r="AA304" s="200" t="str">
        <f t="shared" si="32"/>
        <v/>
      </c>
      <c r="AB304" s="200" t="str">
        <f t="shared" si="33"/>
        <v/>
      </c>
      <c r="AE304" s="77">
        <f t="shared" si="34"/>
        <v>0</v>
      </c>
      <c r="AF304" s="77">
        <f t="shared" si="35"/>
        <v>0</v>
      </c>
      <c r="AG304" s="77">
        <f t="array" ref="AG304">IFERROR($D304*U,0)</f>
        <v>0</v>
      </c>
      <c r="AH304" s="77">
        <f t="shared" si="36"/>
        <v>0</v>
      </c>
      <c r="AI304" s="77">
        <f t="shared" si="36"/>
        <v>0</v>
      </c>
      <c r="AJ304" s="203"/>
      <c r="AK304" s="203"/>
      <c r="AL304" s="203"/>
      <c r="AM304" s="203"/>
      <c r="AN304" t="s">
        <v>475</v>
      </c>
      <c r="AO304" t="s">
        <v>475</v>
      </c>
      <c r="AP304" t="s">
        <v>475</v>
      </c>
    </row>
    <row r="305" spans="1:43" x14ac:dyDescent="0.25">
      <c r="A305" s="198">
        <v>45291</v>
      </c>
      <c r="B305" t="s">
        <v>1158</v>
      </c>
      <c r="C305" t="s">
        <v>1159</v>
      </c>
      <c r="D305" s="82">
        <f>+VLOOKUP($C305,'appoggio Flow (AUM)_Turnover'!$C:$G,2,0)</f>
        <v>825817.45</v>
      </c>
      <c r="E305" s="199">
        <f>+VLOOKUP($C305,'appoggio Flow (AUM)_Turnover'!$C:$G,3,0)</f>
        <v>1</v>
      </c>
      <c r="F305" s="82">
        <f>+VLOOKUP($C305,'appoggio Flow (AUM)_Turnover'!$C:$G,4,0)</f>
        <v>913855.27</v>
      </c>
      <c r="G305" s="82">
        <f>+VLOOKUP($C305,'appoggio Flow (AUM)_Turnover'!$C:$G,5,0)</f>
        <v>88037.82</v>
      </c>
      <c r="H305" s="1" t="s">
        <v>24</v>
      </c>
      <c r="I305" t="s">
        <v>482</v>
      </c>
      <c r="J305" t="s">
        <v>474</v>
      </c>
      <c r="K305">
        <f>+VLOOKUP($C305,'appoggio Flow (AUM)_Turnover'!$C:$M,9,0)</f>
        <v>0</v>
      </c>
      <c r="L305" t="s">
        <v>483</v>
      </c>
      <c r="M305" t="str">
        <f>+VLOOKUP($C305,'appoggio Flow (AUM)_Turnover'!$C:$M,11,0)</f>
        <v>Stock</v>
      </c>
      <c r="N305" t="s">
        <v>23</v>
      </c>
      <c r="O305" s="5" t="str">
        <f t="shared" si="31"/>
        <v>N</v>
      </c>
      <c r="P305" t="str">
        <f>+VLOOKUP($C305,'appoggio Flow (AUM)_Turnover'!$C:$P,11,0)</f>
        <v>Stock</v>
      </c>
      <c r="Q305" s="200">
        <v>0</v>
      </c>
      <c r="R305" s="200">
        <f t="shared" si="37"/>
        <v>0</v>
      </c>
      <c r="T305">
        <v>0</v>
      </c>
      <c r="Y305" s="200">
        <v>0</v>
      </c>
      <c r="Z305" s="5">
        <v>0</v>
      </c>
      <c r="AA305" s="200">
        <f t="shared" si="32"/>
        <v>0</v>
      </c>
      <c r="AB305" s="200">
        <f t="shared" si="33"/>
        <v>0</v>
      </c>
      <c r="AE305" s="77">
        <f t="shared" si="34"/>
        <v>0</v>
      </c>
      <c r="AF305" s="77">
        <f t="shared" si="35"/>
        <v>0</v>
      </c>
      <c r="AG305" s="77">
        <f t="array" ref="AG305">IFERROR($D305*U,0)</f>
        <v>0</v>
      </c>
      <c r="AH305" s="77">
        <f t="shared" si="36"/>
        <v>0</v>
      </c>
      <c r="AI305" s="77">
        <f t="shared" si="36"/>
        <v>0</v>
      </c>
      <c r="AJ305" s="203"/>
      <c r="AK305" s="203"/>
      <c r="AL305" s="203"/>
      <c r="AM305" s="203"/>
      <c r="AN305" t="s">
        <v>475</v>
      </c>
      <c r="AO305" t="s">
        <v>475</v>
      </c>
      <c r="AP305" t="s">
        <v>475</v>
      </c>
    </row>
    <row r="306" spans="1:43" x14ac:dyDescent="0.25">
      <c r="A306" s="198">
        <v>45291</v>
      </c>
      <c r="B306" t="s">
        <v>1160</v>
      </c>
      <c r="C306" t="s">
        <v>1161</v>
      </c>
      <c r="D306" s="82">
        <f>+VLOOKUP($C306,'appoggio Flow (AUM)_Turnover'!$C:$G,2,0)</f>
        <v>0</v>
      </c>
      <c r="E306" s="199">
        <f>+VLOOKUP($C306,'appoggio Flow (AUM)_Turnover'!$C:$G,3,0)</f>
        <v>1</v>
      </c>
      <c r="F306" s="82">
        <f>+VLOOKUP($C306,'appoggio Flow (AUM)_Turnover'!$C:$G,4,0)</f>
        <v>1653130.51</v>
      </c>
      <c r="G306" s="82">
        <f>+VLOOKUP($C306,'appoggio Flow (AUM)_Turnover'!$C:$G,5,0)</f>
        <v>2235899</v>
      </c>
      <c r="H306" s="1" t="s">
        <v>24</v>
      </c>
      <c r="I306" t="s">
        <v>473</v>
      </c>
      <c r="J306" t="s">
        <v>474</v>
      </c>
      <c r="K306">
        <f>+VLOOKUP($C306,'appoggio Flow (AUM)_Turnover'!$C:$M,9,0)</f>
        <v>0</v>
      </c>
      <c r="L306" t="s">
        <v>473</v>
      </c>
      <c r="M306" t="str">
        <f>+VLOOKUP($C306,'appoggio Flow (AUM)_Turnover'!$C:$M,11,0)</f>
        <v>Fondo</v>
      </c>
      <c r="N306" t="s">
        <v>23</v>
      </c>
      <c r="O306" s="5" t="str">
        <f t="shared" si="31"/>
        <v>N</v>
      </c>
      <c r="P306" t="str">
        <f>+VLOOKUP($C306,'appoggio Flow (AUM)_Turnover'!$C:$P,11,0)</f>
        <v>Fondo</v>
      </c>
      <c r="Q306" s="200" t="s">
        <v>475</v>
      </c>
      <c r="R306" s="200" t="str">
        <f t="shared" si="37"/>
        <v/>
      </c>
      <c r="T306" t="s">
        <v>475</v>
      </c>
      <c r="Y306" s="200" t="s">
        <v>475</v>
      </c>
      <c r="Z306" s="5" t="s">
        <v>475</v>
      </c>
      <c r="AA306" s="200" t="str">
        <f t="shared" si="32"/>
        <v/>
      </c>
      <c r="AB306" s="200" t="str">
        <f t="shared" si="33"/>
        <v/>
      </c>
      <c r="AE306" s="77">
        <f t="shared" si="34"/>
        <v>0</v>
      </c>
      <c r="AF306" s="77">
        <f t="shared" si="35"/>
        <v>0</v>
      </c>
      <c r="AG306" s="77">
        <f t="array" ref="AG306">IFERROR($D306*U,0)</f>
        <v>0</v>
      </c>
      <c r="AH306" s="77">
        <f t="shared" si="36"/>
        <v>0</v>
      </c>
      <c r="AI306" s="77">
        <f t="shared" si="36"/>
        <v>0</v>
      </c>
      <c r="AJ306" s="203"/>
      <c r="AK306" s="203"/>
      <c r="AL306" s="203"/>
      <c r="AM306" s="203"/>
      <c r="AN306" t="s">
        <v>475</v>
      </c>
      <c r="AO306" t="s">
        <v>475</v>
      </c>
      <c r="AP306" t="s">
        <v>475</v>
      </c>
    </row>
    <row r="307" spans="1:43" x14ac:dyDescent="0.25">
      <c r="A307" s="198">
        <v>45291</v>
      </c>
      <c r="B307" t="s">
        <v>898</v>
      </c>
      <c r="C307" t="s">
        <v>1162</v>
      </c>
      <c r="D307" s="82">
        <f>+VLOOKUP($C307,'appoggio Flow (AUM)_Turnover'!$C:$G,2,0)</f>
        <v>740814.48</v>
      </c>
      <c r="E307" s="199">
        <f>+VLOOKUP($C307,'appoggio Flow (AUM)_Turnover'!$C:$G,3,0)</f>
        <v>1</v>
      </c>
      <c r="F307" s="82">
        <f>+VLOOKUP($C307,'appoggio Flow (AUM)_Turnover'!$C:$G,4,0)</f>
        <v>860262.59</v>
      </c>
      <c r="G307" s="82">
        <f>+VLOOKUP($C307,'appoggio Flow (AUM)_Turnover'!$C:$G,5,0)</f>
        <v>119448.11</v>
      </c>
      <c r="H307" s="1" t="s">
        <v>24</v>
      </c>
      <c r="I307" t="s">
        <v>473</v>
      </c>
      <c r="J307" t="s">
        <v>474</v>
      </c>
      <c r="K307">
        <f>+VLOOKUP($C307,'appoggio Flow (AUM)_Turnover'!$C:$M,9,0)</f>
        <v>0</v>
      </c>
      <c r="L307" t="s">
        <v>473</v>
      </c>
      <c r="M307" t="str">
        <f>+VLOOKUP($C307,'appoggio Flow (AUM)_Turnover'!$C:$M,11,0)</f>
        <v>Fondo</v>
      </c>
      <c r="N307" t="s">
        <v>23</v>
      </c>
      <c r="O307" s="5" t="str">
        <f t="shared" si="31"/>
        <v>N</v>
      </c>
      <c r="P307" t="str">
        <f>+VLOOKUP($C307,'appoggio Flow (AUM)_Turnover'!$C:$P,11,0)</f>
        <v>Fondo</v>
      </c>
      <c r="Q307" s="200" t="s">
        <v>475</v>
      </c>
      <c r="R307" s="200" t="str">
        <f t="shared" si="37"/>
        <v/>
      </c>
      <c r="T307" t="s">
        <v>475</v>
      </c>
      <c r="Y307" s="200" t="s">
        <v>475</v>
      </c>
      <c r="Z307" s="5" t="s">
        <v>475</v>
      </c>
      <c r="AA307" s="200" t="str">
        <f t="shared" si="32"/>
        <v/>
      </c>
      <c r="AB307" s="200" t="str">
        <f t="shared" si="33"/>
        <v/>
      </c>
      <c r="AE307" s="77">
        <f t="shared" si="34"/>
        <v>0</v>
      </c>
      <c r="AF307" s="77">
        <f t="shared" si="35"/>
        <v>0</v>
      </c>
      <c r="AG307" s="77">
        <f t="array" ref="AG307">IFERROR($D307*U,0)</f>
        <v>0</v>
      </c>
      <c r="AH307" s="77">
        <f t="shared" si="36"/>
        <v>0</v>
      </c>
      <c r="AI307" s="77">
        <f t="shared" si="36"/>
        <v>0</v>
      </c>
      <c r="AJ307" s="203"/>
      <c r="AK307" s="203"/>
      <c r="AL307" s="203"/>
      <c r="AM307" s="203"/>
      <c r="AN307" t="s">
        <v>475</v>
      </c>
      <c r="AO307" t="s">
        <v>475</v>
      </c>
      <c r="AP307" t="s">
        <v>475</v>
      </c>
    </row>
    <row r="308" spans="1:43" x14ac:dyDescent="0.25">
      <c r="A308" s="198">
        <v>45291</v>
      </c>
      <c r="B308" t="s">
        <v>1163</v>
      </c>
      <c r="C308" t="s">
        <v>1164</v>
      </c>
      <c r="D308" s="82">
        <f>+VLOOKUP($C308,'appoggio Flow (AUM)_Turnover'!$C:$G,2,0)</f>
        <v>21474009.140000001</v>
      </c>
      <c r="E308" s="199">
        <f>+VLOOKUP($C308,'appoggio Flow (AUM)_Turnover'!$C:$G,3,0)</f>
        <v>1</v>
      </c>
      <c r="F308" s="82">
        <f>+VLOOKUP($C308,'appoggio Flow (AUM)_Turnover'!$C:$G,4,0)</f>
        <v>22659741.82</v>
      </c>
      <c r="G308" s="82">
        <f>+VLOOKUP($C308,'appoggio Flow (AUM)_Turnover'!$C:$G,5,0)</f>
        <v>1185732.68</v>
      </c>
      <c r="H308" s="1" t="s">
        <v>23</v>
      </c>
      <c r="I308" t="s">
        <v>500</v>
      </c>
      <c r="J308" t="s">
        <v>504</v>
      </c>
      <c r="K308">
        <f>+VLOOKUP($C308,'appoggio Flow (AUM)_Turnover'!$C:$M,9,0)</f>
        <v>1</v>
      </c>
      <c r="L308" t="s">
        <v>500</v>
      </c>
      <c r="M308">
        <f>+VLOOKUP($C308,'appoggio Flow (AUM)_Turnover'!$C:$M,11,0)</f>
        <v>0</v>
      </c>
      <c r="N308" t="s">
        <v>24</v>
      </c>
      <c r="O308" s="5" t="str">
        <f t="shared" si="31"/>
        <v>N</v>
      </c>
      <c r="P308">
        <f>+VLOOKUP($C308,'appoggio Flow (AUM)_Turnover'!$C:$P,11,0)</f>
        <v>0</v>
      </c>
      <c r="Q308" s="200" t="s">
        <v>475</v>
      </c>
      <c r="R308" s="200" t="str">
        <f t="shared" si="37"/>
        <v/>
      </c>
      <c r="T308" t="s">
        <v>475</v>
      </c>
      <c r="Y308" s="200" t="s">
        <v>475</v>
      </c>
      <c r="Z308" s="5" t="s">
        <v>475</v>
      </c>
      <c r="AA308" s="200" t="str">
        <f t="shared" si="32"/>
        <v/>
      </c>
      <c r="AB308" s="200" t="str">
        <f t="shared" si="33"/>
        <v/>
      </c>
      <c r="AE308" s="77">
        <f t="shared" si="34"/>
        <v>0</v>
      </c>
      <c r="AF308" s="77">
        <f t="shared" si="35"/>
        <v>0</v>
      </c>
      <c r="AG308" s="77">
        <f t="array" ref="AG308">IFERROR($D308*U,0)</f>
        <v>0</v>
      </c>
      <c r="AH308" s="77">
        <f t="shared" si="36"/>
        <v>0</v>
      </c>
      <c r="AI308" s="77">
        <f t="shared" si="36"/>
        <v>0</v>
      </c>
      <c r="AJ308" s="203"/>
      <c r="AK308" s="203"/>
      <c r="AL308" s="203"/>
      <c r="AM308" s="203"/>
      <c r="AN308" t="s">
        <v>475</v>
      </c>
      <c r="AO308" t="s">
        <v>475</v>
      </c>
      <c r="AP308" t="s">
        <v>475</v>
      </c>
    </row>
    <row r="309" spans="1:43" x14ac:dyDescent="0.25">
      <c r="A309" s="198">
        <v>45291</v>
      </c>
      <c r="B309" t="s">
        <v>1165</v>
      </c>
      <c r="C309" t="s">
        <v>1166</v>
      </c>
      <c r="D309" s="82">
        <f>+VLOOKUP($C309,'appoggio Flow (AUM)_Turnover'!$C:$G,2,0)</f>
        <v>97542.080000000002</v>
      </c>
      <c r="E309" s="199">
        <f>+VLOOKUP($C309,'appoggio Flow (AUM)_Turnover'!$C:$G,3,0)</f>
        <v>0</v>
      </c>
      <c r="F309" s="82">
        <f>+VLOOKUP($C309,'appoggio Flow (AUM)_Turnover'!$C:$G,4,0)</f>
        <v>97542.080000000002</v>
      </c>
      <c r="G309" s="82">
        <f>+VLOOKUP($C309,'appoggio Flow (AUM)_Turnover'!$C:$G,5,0)</f>
        <v>0</v>
      </c>
      <c r="H309" s="1" t="s">
        <v>24</v>
      </c>
      <c r="I309" t="s">
        <v>482</v>
      </c>
      <c r="J309" t="s">
        <v>474</v>
      </c>
      <c r="K309">
        <f>+VLOOKUP($C309,'appoggio Flow (AUM)_Turnover'!$C:$M,9,0)</f>
        <v>0</v>
      </c>
      <c r="L309" t="s">
        <v>483</v>
      </c>
      <c r="M309" t="str">
        <f>+VLOOKUP($C309,'appoggio Flow (AUM)_Turnover'!$C:$M,11,0)</f>
        <v>Stock</v>
      </c>
      <c r="N309" t="s">
        <v>23</v>
      </c>
      <c r="O309" s="5" t="str">
        <f t="shared" si="31"/>
        <v>N</v>
      </c>
      <c r="P309" t="str">
        <f>+VLOOKUP($C309,'appoggio Flow (AUM)_Turnover'!$C:$P,11,0)</f>
        <v>Stock</v>
      </c>
      <c r="Q309" s="200">
        <v>0</v>
      </c>
      <c r="R309" s="200">
        <f t="shared" si="37"/>
        <v>0</v>
      </c>
      <c r="T309">
        <v>0</v>
      </c>
      <c r="Y309" s="200">
        <v>0</v>
      </c>
      <c r="Z309" s="5">
        <v>0</v>
      </c>
      <c r="AA309" s="200">
        <f t="shared" si="32"/>
        <v>0</v>
      </c>
      <c r="AB309" s="200">
        <f t="shared" si="33"/>
        <v>0</v>
      </c>
      <c r="AE309" s="77">
        <f t="shared" si="34"/>
        <v>0</v>
      </c>
      <c r="AF309" s="77">
        <f t="shared" si="35"/>
        <v>0</v>
      </c>
      <c r="AG309" s="77">
        <f t="array" ref="AG309">IFERROR($D309*U,0)</f>
        <v>0</v>
      </c>
      <c r="AH309" s="77">
        <f t="shared" si="36"/>
        <v>0</v>
      </c>
      <c r="AI309" s="77">
        <f t="shared" si="36"/>
        <v>0</v>
      </c>
      <c r="AJ309" s="203"/>
      <c r="AK309" s="203"/>
      <c r="AL309" s="203"/>
      <c r="AM309" s="203"/>
      <c r="AN309" t="s">
        <v>25</v>
      </c>
      <c r="AO309" t="s">
        <v>1167</v>
      </c>
      <c r="AP309" t="s">
        <v>475</v>
      </c>
    </row>
    <row r="310" spans="1:43" x14ac:dyDescent="0.25">
      <c r="A310" s="198">
        <v>45291</v>
      </c>
      <c r="B310" t="s">
        <v>1168</v>
      </c>
      <c r="C310" t="s">
        <v>1169</v>
      </c>
      <c r="D310" s="82">
        <f>+VLOOKUP($C310,'appoggio Flow (AUM)_Turnover'!$C:$G,2,0)</f>
        <v>0</v>
      </c>
      <c r="E310" s="199">
        <f>+VLOOKUP($C310,'appoggio Flow (AUM)_Turnover'!$C:$G,3,0)</f>
        <v>1</v>
      </c>
      <c r="F310" s="82">
        <f>+VLOOKUP($C310,'appoggio Flow (AUM)_Turnover'!$C:$G,4,0)</f>
        <v>207548.67</v>
      </c>
      <c r="G310" s="82">
        <f>+VLOOKUP($C310,'appoggio Flow (AUM)_Turnover'!$C:$G,5,0)</f>
        <v>210141.52</v>
      </c>
      <c r="H310" s="1" t="s">
        <v>24</v>
      </c>
      <c r="I310" t="s">
        <v>482</v>
      </c>
      <c r="J310" t="s">
        <v>474</v>
      </c>
      <c r="K310">
        <f>+VLOOKUP($C310,'appoggio Flow (AUM)_Turnover'!$C:$M,9,0)</f>
        <v>0</v>
      </c>
      <c r="L310" t="s">
        <v>483</v>
      </c>
      <c r="M310" t="str">
        <f>+VLOOKUP($C310,'appoggio Flow (AUM)_Turnover'!$C:$M,11,0)</f>
        <v>Stock</v>
      </c>
      <c r="N310" t="s">
        <v>23</v>
      </c>
      <c r="O310" s="5" t="str">
        <f t="shared" si="31"/>
        <v>N</v>
      </c>
      <c r="P310" t="str">
        <f>+VLOOKUP($C310,'appoggio Flow (AUM)_Turnover'!$C:$P,11,0)</f>
        <v>Stock</v>
      </c>
      <c r="Q310" s="200">
        <v>0.78</v>
      </c>
      <c r="R310" s="200">
        <f t="shared" si="37"/>
        <v>0.78</v>
      </c>
      <c r="T310">
        <v>0.14000000000000001</v>
      </c>
      <c r="V310">
        <v>1</v>
      </c>
      <c r="Y310" s="200">
        <v>0</v>
      </c>
      <c r="Z310" s="5">
        <v>0</v>
      </c>
      <c r="AA310" s="200">
        <f t="shared" si="32"/>
        <v>0</v>
      </c>
      <c r="AB310" s="200">
        <f t="shared" si="33"/>
        <v>0</v>
      </c>
      <c r="AE310" s="77">
        <f t="shared" si="34"/>
        <v>0</v>
      </c>
      <c r="AF310" s="77">
        <f t="shared" si="35"/>
        <v>0</v>
      </c>
      <c r="AG310" s="77">
        <f t="array" ref="AG310">IFERROR($D310*U,0)</f>
        <v>0</v>
      </c>
      <c r="AH310" s="77">
        <f t="shared" si="36"/>
        <v>0</v>
      </c>
      <c r="AI310" s="77">
        <f t="shared" si="36"/>
        <v>0</v>
      </c>
      <c r="AJ310" s="203"/>
      <c r="AK310" s="203"/>
      <c r="AL310" s="203"/>
      <c r="AM310" s="203"/>
      <c r="AN310" t="s">
        <v>25</v>
      </c>
      <c r="AO310" t="s">
        <v>1170</v>
      </c>
      <c r="AP310" t="s">
        <v>475</v>
      </c>
    </row>
    <row r="311" spans="1:43" x14ac:dyDescent="0.25">
      <c r="A311" s="198">
        <v>45291</v>
      </c>
      <c r="B311" t="s">
        <v>1171</v>
      </c>
      <c r="C311" t="s">
        <v>1172</v>
      </c>
      <c r="D311" s="82">
        <f>+VLOOKUP($C311,'appoggio Flow (AUM)_Turnover'!$C:$G,2,0)</f>
        <v>18884.839999999997</v>
      </c>
      <c r="E311" s="199">
        <f>+VLOOKUP($C311,'appoggio Flow (AUM)_Turnover'!$C:$G,3,0)</f>
        <v>1</v>
      </c>
      <c r="F311" s="82">
        <f>+VLOOKUP($C311,'appoggio Flow (AUM)_Turnover'!$C:$G,4,0)</f>
        <v>41956.2</v>
      </c>
      <c r="G311" s="82">
        <f>+VLOOKUP($C311,'appoggio Flow (AUM)_Turnover'!$C:$G,5,0)</f>
        <v>23071.360000000001</v>
      </c>
      <c r="H311" s="1" t="s">
        <v>24</v>
      </c>
      <c r="I311" t="s">
        <v>482</v>
      </c>
      <c r="J311" t="s">
        <v>474</v>
      </c>
      <c r="K311">
        <f>+VLOOKUP($C311,'appoggio Flow (AUM)_Turnover'!$C:$M,9,0)</f>
        <v>0</v>
      </c>
      <c r="L311" t="s">
        <v>483</v>
      </c>
      <c r="M311" t="str">
        <f>+VLOOKUP($C311,'appoggio Flow (AUM)_Turnover'!$C:$M,11,0)</f>
        <v>Stock</v>
      </c>
      <c r="N311" t="s">
        <v>23</v>
      </c>
      <c r="O311" s="5" t="str">
        <f t="shared" si="31"/>
        <v>N</v>
      </c>
      <c r="P311" t="str">
        <f>+VLOOKUP($C311,'appoggio Flow (AUM)_Turnover'!$C:$P,11,0)</f>
        <v>Stock</v>
      </c>
      <c r="Q311" s="200">
        <v>0</v>
      </c>
      <c r="R311" s="200">
        <f t="shared" si="37"/>
        <v>0</v>
      </c>
      <c r="T311">
        <v>0</v>
      </c>
      <c r="Y311" s="200">
        <v>0</v>
      </c>
      <c r="Z311" s="5">
        <v>0</v>
      </c>
      <c r="AA311" s="200">
        <f t="shared" si="32"/>
        <v>0</v>
      </c>
      <c r="AB311" s="200">
        <f t="shared" si="33"/>
        <v>0</v>
      </c>
      <c r="AE311" s="77">
        <f t="shared" si="34"/>
        <v>0</v>
      </c>
      <c r="AF311" s="77">
        <f t="shared" si="35"/>
        <v>0</v>
      </c>
      <c r="AG311" s="77">
        <f t="array" ref="AG311">IFERROR($D311*U,0)</f>
        <v>0</v>
      </c>
      <c r="AH311" s="77">
        <f t="shared" si="36"/>
        <v>0</v>
      </c>
      <c r="AI311" s="77">
        <f t="shared" si="36"/>
        <v>0</v>
      </c>
      <c r="AJ311" s="203"/>
      <c r="AK311" s="203"/>
      <c r="AL311" s="203"/>
      <c r="AM311" s="203"/>
      <c r="AN311" t="s">
        <v>475</v>
      </c>
      <c r="AO311" t="s">
        <v>475</v>
      </c>
      <c r="AP311" t="s">
        <v>475</v>
      </c>
    </row>
    <row r="312" spans="1:43" x14ac:dyDescent="0.25">
      <c r="A312" s="198">
        <v>45291</v>
      </c>
      <c r="B312" t="s">
        <v>1173</v>
      </c>
      <c r="C312" t="s">
        <v>1174</v>
      </c>
      <c r="D312" s="82">
        <f>+VLOOKUP($C312,'appoggio Flow (AUM)_Turnover'!$C:$G,2,0)</f>
        <v>2057701.4700000002</v>
      </c>
      <c r="E312" s="199">
        <f>+VLOOKUP($C312,'appoggio Flow (AUM)_Turnover'!$C:$G,3,0)</f>
        <v>1</v>
      </c>
      <c r="F312" s="82">
        <f>+VLOOKUP($C312,'appoggio Flow (AUM)_Turnover'!$C:$G,4,0)</f>
        <v>2970305.81</v>
      </c>
      <c r="G312" s="82">
        <f>+VLOOKUP($C312,'appoggio Flow (AUM)_Turnover'!$C:$G,5,0)</f>
        <v>912604.34</v>
      </c>
      <c r="H312" s="1" t="s">
        <v>24</v>
      </c>
      <c r="I312" t="s">
        <v>473</v>
      </c>
      <c r="J312" t="s">
        <v>474</v>
      </c>
      <c r="K312">
        <f>+VLOOKUP($C312,'appoggio Flow (AUM)_Turnover'!$C:$M,9,0)</f>
        <v>0</v>
      </c>
      <c r="L312" t="s">
        <v>473</v>
      </c>
      <c r="M312" t="str">
        <f>+VLOOKUP($C312,'appoggio Flow (AUM)_Turnover'!$C:$M,11,0)</f>
        <v>Fondo</v>
      </c>
      <c r="N312" t="s">
        <v>23</v>
      </c>
      <c r="O312" s="5" t="str">
        <f t="shared" si="31"/>
        <v>N</v>
      </c>
      <c r="P312" t="str">
        <f>+VLOOKUP($C312,'appoggio Flow (AUM)_Turnover'!$C:$P,11,0)</f>
        <v>Fondo</v>
      </c>
      <c r="Q312" s="200" t="s">
        <v>475</v>
      </c>
      <c r="R312" s="200" t="str">
        <f t="shared" si="37"/>
        <v/>
      </c>
      <c r="T312" t="s">
        <v>475</v>
      </c>
      <c r="Y312" s="200" t="s">
        <v>475</v>
      </c>
      <c r="Z312" s="5" t="s">
        <v>475</v>
      </c>
      <c r="AA312" s="200" t="str">
        <f t="shared" si="32"/>
        <v/>
      </c>
      <c r="AB312" s="200" t="str">
        <f t="shared" si="33"/>
        <v/>
      </c>
      <c r="AE312" s="77">
        <f t="shared" si="34"/>
        <v>0</v>
      </c>
      <c r="AF312" s="77">
        <f t="shared" si="35"/>
        <v>0</v>
      </c>
      <c r="AG312" s="77">
        <f t="array" ref="AG312">IFERROR($D312*U,0)</f>
        <v>0</v>
      </c>
      <c r="AH312" s="77">
        <f t="shared" si="36"/>
        <v>0</v>
      </c>
      <c r="AI312" s="77">
        <f t="shared" si="36"/>
        <v>0</v>
      </c>
      <c r="AJ312" s="203"/>
      <c r="AK312" s="203"/>
      <c r="AL312" s="203"/>
      <c r="AM312" s="203"/>
      <c r="AN312" t="s">
        <v>475</v>
      </c>
      <c r="AO312" t="s">
        <v>475</v>
      </c>
      <c r="AP312" t="s">
        <v>475</v>
      </c>
    </row>
    <row r="313" spans="1:43" x14ac:dyDescent="0.25">
      <c r="A313" s="198">
        <v>45291</v>
      </c>
      <c r="B313" t="s">
        <v>1175</v>
      </c>
      <c r="C313" t="s">
        <v>1176</v>
      </c>
      <c r="D313" s="82">
        <f>+VLOOKUP($C313,'appoggio Flow (AUM)_Turnover'!$C:$G,2,0)</f>
        <v>2904199.9699999997</v>
      </c>
      <c r="E313" s="199">
        <f>+VLOOKUP($C313,'appoggio Flow (AUM)_Turnover'!$C:$G,3,0)</f>
        <v>1</v>
      </c>
      <c r="F313" s="82">
        <f>+VLOOKUP($C313,'appoggio Flow (AUM)_Turnover'!$C:$G,4,0)</f>
        <v>2995371.59</v>
      </c>
      <c r="G313" s="82">
        <f>+VLOOKUP($C313,'appoggio Flow (AUM)_Turnover'!$C:$G,5,0)</f>
        <v>91171.62</v>
      </c>
      <c r="H313" s="1" t="s">
        <v>24</v>
      </c>
      <c r="I313" t="s">
        <v>473</v>
      </c>
      <c r="J313" t="s">
        <v>474</v>
      </c>
      <c r="K313">
        <f>+VLOOKUP($C313,'appoggio Flow (AUM)_Turnover'!$C:$M,9,0)</f>
        <v>0</v>
      </c>
      <c r="L313" t="s">
        <v>473</v>
      </c>
      <c r="M313" t="str">
        <f>+VLOOKUP($C313,'appoggio Flow (AUM)_Turnover'!$C:$M,11,0)</f>
        <v>Fondo</v>
      </c>
      <c r="N313" t="s">
        <v>23</v>
      </c>
      <c r="O313" s="5" t="str">
        <f t="shared" si="31"/>
        <v>N</v>
      </c>
      <c r="P313" t="str">
        <f>+VLOOKUP($C313,'appoggio Flow (AUM)_Turnover'!$C:$P,11,0)</f>
        <v>Fondo</v>
      </c>
      <c r="Q313" s="200" t="s">
        <v>475</v>
      </c>
      <c r="R313" s="200" t="str">
        <f t="shared" si="37"/>
        <v/>
      </c>
      <c r="T313" t="s">
        <v>475</v>
      </c>
      <c r="Y313" s="200" t="s">
        <v>475</v>
      </c>
      <c r="Z313" s="5" t="s">
        <v>475</v>
      </c>
      <c r="AA313" s="200" t="str">
        <f t="shared" si="32"/>
        <v/>
      </c>
      <c r="AB313" s="200" t="str">
        <f t="shared" si="33"/>
        <v/>
      </c>
      <c r="AE313" s="77">
        <f t="shared" si="34"/>
        <v>0</v>
      </c>
      <c r="AF313" s="77">
        <f t="shared" si="35"/>
        <v>0</v>
      </c>
      <c r="AG313" s="77">
        <f t="array" ref="AG313">IFERROR($D313*U,0)</f>
        <v>0</v>
      </c>
      <c r="AH313" s="77">
        <f t="shared" si="36"/>
        <v>0</v>
      </c>
      <c r="AI313" s="77">
        <f t="shared" si="36"/>
        <v>0</v>
      </c>
      <c r="AJ313" s="203"/>
      <c r="AK313" s="203"/>
      <c r="AL313" s="203"/>
      <c r="AM313" s="203"/>
      <c r="AN313" t="s">
        <v>475</v>
      </c>
      <c r="AO313" t="s">
        <v>475</v>
      </c>
      <c r="AP313" t="s">
        <v>475</v>
      </c>
    </row>
    <row r="314" spans="1:43" x14ac:dyDescent="0.25">
      <c r="A314" s="198">
        <v>45291</v>
      </c>
      <c r="B314" t="s">
        <v>900</v>
      </c>
      <c r="C314" t="s">
        <v>901</v>
      </c>
      <c r="D314" s="82">
        <f>+VLOOKUP($C314,'appoggio Flow (AUM)_Turnover'!$C:$G,2,0)</f>
        <v>4767410.6500000004</v>
      </c>
      <c r="E314" s="199">
        <f>+VLOOKUP($C314,'appoggio Flow (AUM)_Turnover'!$C:$G,3,0)</f>
        <v>1</v>
      </c>
      <c r="F314" s="82">
        <f>+VLOOKUP($C314,'appoggio Flow (AUM)_Turnover'!$C:$G,4,0)</f>
        <v>5288046.9000000004</v>
      </c>
      <c r="G314" s="82">
        <f>+VLOOKUP($C314,'appoggio Flow (AUM)_Turnover'!$C:$G,5,0)</f>
        <v>520636.25</v>
      </c>
      <c r="H314" s="1" t="s">
        <v>23</v>
      </c>
      <c r="I314" t="s">
        <v>500</v>
      </c>
      <c r="J314" t="s">
        <v>474</v>
      </c>
      <c r="K314">
        <f>+VLOOKUP($C314,'appoggio Flow (AUM)_Turnover'!$C:$M,9,0)</f>
        <v>0</v>
      </c>
      <c r="L314" t="s">
        <v>500</v>
      </c>
      <c r="M314" t="str">
        <f>+VLOOKUP($C314,'appoggio Flow (AUM)_Turnover'!$C:$M,11,0)</f>
        <v>Bond</v>
      </c>
      <c r="N314" t="s">
        <v>23</v>
      </c>
      <c r="O314" s="5" t="str">
        <f t="shared" si="31"/>
        <v>N</v>
      </c>
      <c r="P314" t="str">
        <f>+VLOOKUP($C314,'appoggio Flow (AUM)_Turnover'!$C:$P,11,0)</f>
        <v>Bond</v>
      </c>
      <c r="Q314" s="200" t="s">
        <v>475</v>
      </c>
      <c r="R314" s="200" t="str">
        <f t="shared" si="37"/>
        <v/>
      </c>
      <c r="T314" t="s">
        <v>475</v>
      </c>
      <c r="Y314" s="200" t="s">
        <v>475</v>
      </c>
      <c r="Z314" s="5" t="s">
        <v>475</v>
      </c>
      <c r="AA314" s="200" t="str">
        <f t="shared" si="32"/>
        <v/>
      </c>
      <c r="AB314" s="200" t="str">
        <f t="shared" si="33"/>
        <v/>
      </c>
      <c r="AE314" s="77">
        <f t="shared" si="34"/>
        <v>0</v>
      </c>
      <c r="AF314" s="77">
        <f t="shared" si="35"/>
        <v>0</v>
      </c>
      <c r="AG314" s="77">
        <f t="array" ref="AG314">IFERROR($D314*U,0)</f>
        <v>0</v>
      </c>
      <c r="AH314" s="77">
        <f t="shared" si="36"/>
        <v>0</v>
      </c>
      <c r="AI314" s="77">
        <f t="shared" si="36"/>
        <v>0</v>
      </c>
      <c r="AJ314" s="203"/>
      <c r="AK314" s="203"/>
      <c r="AL314" s="203"/>
      <c r="AM314" s="203"/>
      <c r="AN314" t="s">
        <v>22</v>
      </c>
      <c r="AO314" t="s">
        <v>902</v>
      </c>
      <c r="AP314" t="s">
        <v>903</v>
      </c>
      <c r="AQ314" s="208" t="s">
        <v>490</v>
      </c>
    </row>
    <row r="315" spans="1:43" x14ac:dyDescent="0.25">
      <c r="A315" s="198">
        <v>45291</v>
      </c>
      <c r="B315" t="s">
        <v>1434</v>
      </c>
      <c r="C315" t="s">
        <v>1435</v>
      </c>
      <c r="D315" s="82">
        <f>+VLOOKUP($C315,'appoggio Flow (AUM)_Turnover'!$C:$G,2,0)</f>
        <v>1221815.2999999993</v>
      </c>
      <c r="E315" s="199">
        <f>+VLOOKUP($C315,'appoggio Flow (AUM)_Turnover'!$C:$G,3,0)</f>
        <v>1</v>
      </c>
      <c r="F315" s="82">
        <f>+VLOOKUP($C315,'appoggio Flow (AUM)_Turnover'!$C:$G,4,0)</f>
        <v>5058382.6999999993</v>
      </c>
      <c r="G315" s="82">
        <f>+VLOOKUP($C315,'appoggio Flow (AUM)_Turnover'!$C:$G,5,0)</f>
        <v>3836567.4</v>
      </c>
      <c r="H315" s="1" t="s">
        <v>23</v>
      </c>
      <c r="I315" t="s">
        <v>500</v>
      </c>
      <c r="J315" t="s">
        <v>474</v>
      </c>
      <c r="K315">
        <f>+VLOOKUP($C315,'appoggio Flow (AUM)_Turnover'!$C:$M,9,0)</f>
        <v>0</v>
      </c>
      <c r="L315" t="s">
        <v>500</v>
      </c>
      <c r="M315" t="str">
        <f>+VLOOKUP($C315,'appoggio Flow (AUM)_Turnover'!$C:$M,11,0)</f>
        <v>Bond</v>
      </c>
      <c r="N315" t="s">
        <v>23</v>
      </c>
      <c r="O315" s="5" t="str">
        <f t="shared" si="31"/>
        <v>N</v>
      </c>
      <c r="P315" t="str">
        <f>+VLOOKUP($C315,'appoggio Flow (AUM)_Turnover'!$C:$P,11,0)</f>
        <v>Bond</v>
      </c>
      <c r="Q315" s="204">
        <v>9.6000000000000002E-2</v>
      </c>
      <c r="R315" s="204">
        <v>6.7000000000000004E-2</v>
      </c>
      <c r="S315" s="212">
        <v>8.0999999999999996E-3</v>
      </c>
      <c r="T315" t="s">
        <v>475</v>
      </c>
      <c r="U315" s="212">
        <v>1E-4</v>
      </c>
      <c r="V315" s="208">
        <v>1</v>
      </c>
      <c r="W315" s="212">
        <v>1</v>
      </c>
      <c r="Y315" s="200" t="s">
        <v>475</v>
      </c>
      <c r="Z315" s="205">
        <v>1E-4</v>
      </c>
      <c r="AA315" s="200" t="str">
        <f t="shared" si="32"/>
        <v/>
      </c>
      <c r="AB315" s="204">
        <v>1E-4</v>
      </c>
      <c r="AD315" s="212">
        <v>1E-4</v>
      </c>
      <c r="AE315" s="77">
        <f t="shared" si="34"/>
        <v>81861.625099999961</v>
      </c>
      <c r="AF315" s="77">
        <f t="shared" si="35"/>
        <v>0</v>
      </c>
      <c r="AG315" s="77">
        <f t="array" ref="AG315">IFERROR($D315*U,0)</f>
        <v>0</v>
      </c>
      <c r="AH315" s="77">
        <f t="shared" si="36"/>
        <v>0</v>
      </c>
      <c r="AI315" s="77">
        <f t="shared" si="36"/>
        <v>122.18152999999994</v>
      </c>
      <c r="AJ315" s="223">
        <f>+$D315*S315</f>
        <v>9896.7039299999942</v>
      </c>
      <c r="AK315" s="223">
        <f>+$D315*U315</f>
        <v>122.18152999999994</v>
      </c>
      <c r="AL315" s="223">
        <f>+$D315*AC315</f>
        <v>0</v>
      </c>
      <c r="AM315" s="223">
        <f>+$D315*AD315</f>
        <v>122.18152999999994</v>
      </c>
      <c r="AN315" t="s">
        <v>22</v>
      </c>
      <c r="AO315" t="s">
        <v>561</v>
      </c>
      <c r="AP315" t="s">
        <v>562</v>
      </c>
      <c r="AQ315" s="208" t="s">
        <v>490</v>
      </c>
    </row>
    <row r="316" spans="1:43" x14ac:dyDescent="0.25">
      <c r="A316" s="198">
        <v>45291</v>
      </c>
      <c r="B316" t="s">
        <v>1183</v>
      </c>
      <c r="C316" t="s">
        <v>1184</v>
      </c>
      <c r="D316" s="82">
        <f>+VLOOKUP($C316,'appoggio Flow (AUM)_Turnover'!$C:$G,2,0)</f>
        <v>56306.200000000012</v>
      </c>
      <c r="E316" s="199">
        <f>+VLOOKUP($C316,'appoggio Flow (AUM)_Turnover'!$C:$G,3,0)</f>
        <v>1</v>
      </c>
      <c r="F316" s="82">
        <f>+VLOOKUP($C316,'appoggio Flow (AUM)_Turnover'!$C:$G,4,0)</f>
        <v>200828.76</v>
      </c>
      <c r="G316" s="82">
        <f>+VLOOKUP($C316,'appoggio Flow (AUM)_Turnover'!$C:$G,5,0)</f>
        <v>144522.56</v>
      </c>
      <c r="H316" s="1" t="s">
        <v>24</v>
      </c>
      <c r="I316" t="s">
        <v>473</v>
      </c>
      <c r="J316" t="s">
        <v>474</v>
      </c>
      <c r="K316">
        <f>+VLOOKUP($C316,'appoggio Flow (AUM)_Turnover'!$C:$M,9,0)</f>
        <v>0</v>
      </c>
      <c r="L316" t="s">
        <v>473</v>
      </c>
      <c r="M316" t="str">
        <f>+VLOOKUP($C316,'appoggio Flow (AUM)_Turnover'!$C:$M,11,0)</f>
        <v>Fondo</v>
      </c>
      <c r="N316" t="s">
        <v>23</v>
      </c>
      <c r="O316" s="5" t="str">
        <f t="shared" si="31"/>
        <v>N</v>
      </c>
      <c r="P316" t="str">
        <f>+VLOOKUP($C316,'appoggio Flow (AUM)_Turnover'!$C:$P,11,0)</f>
        <v>Fondo</v>
      </c>
      <c r="Q316" s="200" t="s">
        <v>475</v>
      </c>
      <c r="R316" s="200" t="str">
        <f t="shared" ref="R316:R323" si="38">IFERROR(V316*Q316,"")</f>
        <v/>
      </c>
      <c r="T316" t="s">
        <v>475</v>
      </c>
      <c r="Y316" s="200" t="s">
        <v>475</v>
      </c>
      <c r="Z316" s="5" t="s">
        <v>475</v>
      </c>
      <c r="AA316" s="200" t="str">
        <f t="shared" si="32"/>
        <v/>
      </c>
      <c r="AB316" s="200" t="str">
        <f t="shared" ref="AB316:AB379" si="39">IFERROR(Z316*V316,"")</f>
        <v/>
      </c>
      <c r="AE316" s="77">
        <f t="shared" si="34"/>
        <v>0</v>
      </c>
      <c r="AF316" s="77">
        <f t="shared" si="35"/>
        <v>0</v>
      </c>
      <c r="AG316" s="77">
        <f t="array" ref="AG316">IFERROR($D316*U,0)</f>
        <v>0</v>
      </c>
      <c r="AH316" s="77">
        <f t="shared" si="36"/>
        <v>0</v>
      </c>
      <c r="AI316" s="77">
        <f t="shared" si="36"/>
        <v>0</v>
      </c>
      <c r="AJ316" s="203"/>
      <c r="AK316" s="203"/>
      <c r="AL316" s="203"/>
      <c r="AM316" s="203"/>
      <c r="AN316" t="s">
        <v>475</v>
      </c>
      <c r="AO316" t="s">
        <v>475</v>
      </c>
      <c r="AP316" t="s">
        <v>475</v>
      </c>
    </row>
    <row r="317" spans="1:43" x14ac:dyDescent="0.25">
      <c r="A317" s="198">
        <v>45291</v>
      </c>
      <c r="B317" t="s">
        <v>1185</v>
      </c>
      <c r="C317" t="s">
        <v>1186</v>
      </c>
      <c r="D317" s="82">
        <f>+VLOOKUP($C317,'appoggio Flow (AUM)_Turnover'!$C:$G,2,0)</f>
        <v>294138.88</v>
      </c>
      <c r="E317" s="199">
        <f>+VLOOKUP($C317,'appoggio Flow (AUM)_Turnover'!$C:$G,3,0)</f>
        <v>0</v>
      </c>
      <c r="F317" s="82">
        <f>+VLOOKUP($C317,'appoggio Flow (AUM)_Turnover'!$C:$G,4,0)</f>
        <v>294138.88</v>
      </c>
      <c r="G317" s="82">
        <f>+VLOOKUP($C317,'appoggio Flow (AUM)_Turnover'!$C:$G,5,0)</f>
        <v>0</v>
      </c>
      <c r="H317" s="1" t="s">
        <v>23</v>
      </c>
      <c r="I317" t="s">
        <v>500</v>
      </c>
      <c r="J317" t="s">
        <v>504</v>
      </c>
      <c r="K317">
        <f>+VLOOKUP($C317,'appoggio Flow (AUM)_Turnover'!$C:$M,9,0)</f>
        <v>1</v>
      </c>
      <c r="L317" t="s">
        <v>500</v>
      </c>
      <c r="M317">
        <f>+VLOOKUP($C317,'appoggio Flow (AUM)_Turnover'!$C:$M,11,0)</f>
        <v>0</v>
      </c>
      <c r="N317" t="s">
        <v>24</v>
      </c>
      <c r="O317" s="5" t="str">
        <f t="shared" si="31"/>
        <v>N</v>
      </c>
      <c r="P317">
        <f>+VLOOKUP($C317,'appoggio Flow (AUM)_Turnover'!$C:$P,11,0)</f>
        <v>0</v>
      </c>
      <c r="Q317" s="200" t="s">
        <v>475</v>
      </c>
      <c r="R317" s="200" t="str">
        <f t="shared" si="38"/>
        <v/>
      </c>
      <c r="T317" t="s">
        <v>475</v>
      </c>
      <c r="Y317" s="200" t="s">
        <v>475</v>
      </c>
      <c r="Z317" s="5" t="s">
        <v>475</v>
      </c>
      <c r="AA317" s="200" t="str">
        <f t="shared" si="32"/>
        <v/>
      </c>
      <c r="AB317" s="200" t="str">
        <f t="shared" si="39"/>
        <v/>
      </c>
      <c r="AE317" s="77">
        <f t="shared" si="34"/>
        <v>0</v>
      </c>
      <c r="AF317" s="77">
        <f t="shared" si="35"/>
        <v>0</v>
      </c>
      <c r="AG317" s="77">
        <f t="array" ref="AG317">IFERROR($D317*U,0)</f>
        <v>0</v>
      </c>
      <c r="AH317" s="77">
        <f t="shared" si="36"/>
        <v>0</v>
      </c>
      <c r="AI317" s="77">
        <f t="shared" si="36"/>
        <v>0</v>
      </c>
      <c r="AJ317" s="203"/>
      <c r="AK317" s="203"/>
      <c r="AL317" s="203"/>
      <c r="AM317" s="203"/>
      <c r="AN317" t="s">
        <v>475</v>
      </c>
      <c r="AO317" t="s">
        <v>475</v>
      </c>
      <c r="AP317" t="s">
        <v>475</v>
      </c>
    </row>
    <row r="318" spans="1:43" x14ac:dyDescent="0.25">
      <c r="A318" s="198">
        <v>45291</v>
      </c>
      <c r="B318" t="s">
        <v>1187</v>
      </c>
      <c r="C318" t="s">
        <v>1188</v>
      </c>
      <c r="D318" s="82">
        <f>+VLOOKUP($C318,'appoggio Flow (AUM)_Turnover'!$C:$G,2,0)</f>
        <v>6410751.7799999993</v>
      </c>
      <c r="E318" s="199">
        <f>+VLOOKUP($C318,'appoggio Flow (AUM)_Turnover'!$C:$G,3,0)</f>
        <v>0</v>
      </c>
      <c r="F318" s="82">
        <f>+VLOOKUP($C318,'appoggio Flow (AUM)_Turnover'!$C:$G,4,0)</f>
        <v>6410751.7799999993</v>
      </c>
      <c r="G318" s="82">
        <f>+VLOOKUP($C318,'appoggio Flow (AUM)_Turnover'!$C:$G,5,0)</f>
        <v>0</v>
      </c>
      <c r="H318" s="1" t="s">
        <v>23</v>
      </c>
      <c r="I318" t="s">
        <v>500</v>
      </c>
      <c r="J318" t="s">
        <v>504</v>
      </c>
      <c r="K318">
        <f>+VLOOKUP($C318,'appoggio Flow (AUM)_Turnover'!$C:$M,9,0)</f>
        <v>1</v>
      </c>
      <c r="L318" t="s">
        <v>500</v>
      </c>
      <c r="M318">
        <f>+VLOOKUP($C318,'appoggio Flow (AUM)_Turnover'!$C:$M,11,0)</f>
        <v>0</v>
      </c>
      <c r="N318" t="s">
        <v>24</v>
      </c>
      <c r="O318" s="5" t="str">
        <f t="shared" si="31"/>
        <v>N</v>
      </c>
      <c r="P318">
        <f>+VLOOKUP($C318,'appoggio Flow (AUM)_Turnover'!$C:$P,11,0)</f>
        <v>0</v>
      </c>
      <c r="Q318" s="200" t="s">
        <v>475</v>
      </c>
      <c r="R318" s="200" t="str">
        <f t="shared" si="38"/>
        <v/>
      </c>
      <c r="T318" t="s">
        <v>475</v>
      </c>
      <c r="Y318" s="200" t="s">
        <v>475</v>
      </c>
      <c r="Z318" s="5" t="s">
        <v>475</v>
      </c>
      <c r="AA318" s="200" t="str">
        <f t="shared" si="32"/>
        <v/>
      </c>
      <c r="AB318" s="200" t="str">
        <f t="shared" si="39"/>
        <v/>
      </c>
      <c r="AE318" s="77">
        <f t="shared" si="34"/>
        <v>0</v>
      </c>
      <c r="AF318" s="77">
        <f t="shared" si="35"/>
        <v>0</v>
      </c>
      <c r="AG318" s="77">
        <f t="array" ref="AG318">IFERROR($D318*U,0)</f>
        <v>0</v>
      </c>
      <c r="AH318" s="77">
        <f t="shared" si="36"/>
        <v>0</v>
      </c>
      <c r="AI318" s="77">
        <f t="shared" si="36"/>
        <v>0</v>
      </c>
      <c r="AJ318" s="203"/>
      <c r="AK318" s="203"/>
      <c r="AL318" s="203"/>
      <c r="AM318" s="203"/>
      <c r="AN318" t="s">
        <v>475</v>
      </c>
      <c r="AO318" t="s">
        <v>475</v>
      </c>
      <c r="AP318" t="s">
        <v>475</v>
      </c>
    </row>
    <row r="319" spans="1:43" x14ac:dyDescent="0.25">
      <c r="A319" s="198">
        <v>45291</v>
      </c>
      <c r="B319" t="s">
        <v>1189</v>
      </c>
      <c r="C319" t="s">
        <v>1190</v>
      </c>
      <c r="D319" s="82">
        <f>+VLOOKUP($C319,'appoggio Flow (AUM)_Turnover'!$C:$G,2,0)</f>
        <v>5737185.3500000006</v>
      </c>
      <c r="E319" s="199">
        <f>+VLOOKUP($C319,'appoggio Flow (AUM)_Turnover'!$C:$G,3,0)</f>
        <v>1</v>
      </c>
      <c r="F319" s="82">
        <f>+VLOOKUP($C319,'appoggio Flow (AUM)_Turnover'!$C:$G,4,0)</f>
        <v>5780626.9100000001</v>
      </c>
      <c r="G319" s="82">
        <f>+VLOOKUP($C319,'appoggio Flow (AUM)_Turnover'!$C:$G,5,0)</f>
        <v>43441.56</v>
      </c>
      <c r="H319" s="1" t="s">
        <v>24</v>
      </c>
      <c r="I319" t="s">
        <v>473</v>
      </c>
      <c r="J319" t="s">
        <v>474</v>
      </c>
      <c r="K319">
        <f>+VLOOKUP($C319,'appoggio Flow (AUM)_Turnover'!$C:$M,9,0)</f>
        <v>0</v>
      </c>
      <c r="L319" t="s">
        <v>473</v>
      </c>
      <c r="M319" t="str">
        <f>+VLOOKUP($C319,'appoggio Flow (AUM)_Turnover'!$C:$M,11,0)</f>
        <v>Fondo</v>
      </c>
      <c r="N319" t="s">
        <v>23</v>
      </c>
      <c r="O319" s="5" t="str">
        <f t="shared" si="31"/>
        <v>N</v>
      </c>
      <c r="P319" t="str">
        <f>+VLOOKUP($C319,'appoggio Flow (AUM)_Turnover'!$C:$P,11,0)</f>
        <v>Fondo</v>
      </c>
      <c r="Q319" s="200" t="s">
        <v>475</v>
      </c>
      <c r="R319" s="200" t="str">
        <f t="shared" si="38"/>
        <v/>
      </c>
      <c r="T319" t="s">
        <v>475</v>
      </c>
      <c r="Y319" s="200" t="s">
        <v>475</v>
      </c>
      <c r="Z319" s="5" t="s">
        <v>475</v>
      </c>
      <c r="AA319" s="200" t="str">
        <f t="shared" si="32"/>
        <v/>
      </c>
      <c r="AB319" s="200" t="str">
        <f t="shared" si="39"/>
        <v/>
      </c>
      <c r="AE319" s="77">
        <f t="shared" si="34"/>
        <v>0</v>
      </c>
      <c r="AF319" s="77">
        <f t="shared" si="35"/>
        <v>0</v>
      </c>
      <c r="AG319" s="77">
        <f t="array" ref="AG319">IFERROR($D319*U,0)</f>
        <v>0</v>
      </c>
      <c r="AH319" s="77">
        <f t="shared" si="36"/>
        <v>0</v>
      </c>
      <c r="AI319" s="77">
        <f t="shared" si="36"/>
        <v>0</v>
      </c>
      <c r="AJ319" s="203"/>
      <c r="AK319" s="203"/>
      <c r="AL319" s="203"/>
      <c r="AM319" s="203"/>
      <c r="AN319" t="s">
        <v>475</v>
      </c>
      <c r="AO319" t="s">
        <v>475</v>
      </c>
      <c r="AP319" t="s">
        <v>475</v>
      </c>
    </row>
    <row r="320" spans="1:43" x14ac:dyDescent="0.25">
      <c r="A320" s="198">
        <v>45291</v>
      </c>
      <c r="B320" t="s">
        <v>1191</v>
      </c>
      <c r="C320" t="s">
        <v>1192</v>
      </c>
      <c r="D320" s="82">
        <f>+VLOOKUP($C320,'appoggio Flow (AUM)_Turnover'!$C:$G,2,0)</f>
        <v>0</v>
      </c>
      <c r="E320" s="199">
        <f>+VLOOKUP($C320,'appoggio Flow (AUM)_Turnover'!$C:$G,3,0)</f>
        <v>1</v>
      </c>
      <c r="F320" s="82">
        <f>+VLOOKUP($C320,'appoggio Flow (AUM)_Turnover'!$C:$G,4,0)</f>
        <v>697.44</v>
      </c>
      <c r="G320" s="82">
        <f>+VLOOKUP($C320,'appoggio Flow (AUM)_Turnover'!$C:$G,5,0)</f>
        <v>704.9</v>
      </c>
      <c r="H320" s="1" t="s">
        <v>24</v>
      </c>
      <c r="I320" t="s">
        <v>473</v>
      </c>
      <c r="J320" t="s">
        <v>474</v>
      </c>
      <c r="K320">
        <f>+VLOOKUP($C320,'appoggio Flow (AUM)_Turnover'!$C:$M,9,0)</f>
        <v>0</v>
      </c>
      <c r="L320" t="s">
        <v>473</v>
      </c>
      <c r="M320" t="str">
        <f>+VLOOKUP($C320,'appoggio Flow (AUM)_Turnover'!$C:$M,11,0)</f>
        <v>Fondo</v>
      </c>
      <c r="N320" t="s">
        <v>23</v>
      </c>
      <c r="O320" s="5" t="str">
        <f t="shared" si="31"/>
        <v>N</v>
      </c>
      <c r="P320" t="str">
        <f>+VLOOKUP($C320,'appoggio Flow (AUM)_Turnover'!$C:$P,11,0)</f>
        <v>Fondo</v>
      </c>
      <c r="Q320" s="200" t="s">
        <v>475</v>
      </c>
      <c r="R320" s="200" t="str">
        <f t="shared" si="38"/>
        <v/>
      </c>
      <c r="T320" t="s">
        <v>475</v>
      </c>
      <c r="Y320" s="200" t="s">
        <v>475</v>
      </c>
      <c r="Z320" s="5" t="s">
        <v>475</v>
      </c>
      <c r="AA320" s="200" t="str">
        <f t="shared" si="32"/>
        <v/>
      </c>
      <c r="AB320" s="200" t="str">
        <f t="shared" si="39"/>
        <v/>
      </c>
      <c r="AE320" s="77">
        <f t="shared" si="34"/>
        <v>0</v>
      </c>
      <c r="AF320" s="77">
        <f t="shared" si="35"/>
        <v>0</v>
      </c>
      <c r="AG320" s="77">
        <f t="array" ref="AG320">IFERROR($D320*U,0)</f>
        <v>0</v>
      </c>
      <c r="AH320" s="77">
        <f t="shared" si="36"/>
        <v>0</v>
      </c>
      <c r="AI320" s="77">
        <f t="shared" si="36"/>
        <v>0</v>
      </c>
      <c r="AJ320" s="203"/>
      <c r="AK320" s="203"/>
      <c r="AL320" s="203"/>
      <c r="AM320" s="203"/>
      <c r="AN320" t="s">
        <v>475</v>
      </c>
      <c r="AO320" t="s">
        <v>475</v>
      </c>
      <c r="AP320" t="s">
        <v>475</v>
      </c>
    </row>
    <row r="321" spans="1:43" x14ac:dyDescent="0.25">
      <c r="A321" s="198">
        <v>45291</v>
      </c>
      <c r="B321" t="s">
        <v>1193</v>
      </c>
      <c r="C321" t="s">
        <v>1194</v>
      </c>
      <c r="D321" s="82">
        <f>+VLOOKUP($C321,'appoggio Flow (AUM)_Turnover'!$C:$G,2,0)</f>
        <v>673212.49</v>
      </c>
      <c r="E321" s="199">
        <f>+VLOOKUP($C321,'appoggio Flow (AUM)_Turnover'!$C:$G,3,0)</f>
        <v>1</v>
      </c>
      <c r="F321" s="82">
        <f>+VLOOKUP($C321,'appoggio Flow (AUM)_Turnover'!$C:$G,4,0)</f>
        <v>865412.98</v>
      </c>
      <c r="G321" s="82">
        <f>+VLOOKUP($C321,'appoggio Flow (AUM)_Turnover'!$C:$G,5,0)</f>
        <v>192200.49</v>
      </c>
      <c r="H321" s="1" t="s">
        <v>24</v>
      </c>
      <c r="I321" t="s">
        <v>473</v>
      </c>
      <c r="J321" t="s">
        <v>474</v>
      </c>
      <c r="K321">
        <f>+VLOOKUP($C321,'appoggio Flow (AUM)_Turnover'!$C:$M,9,0)</f>
        <v>0</v>
      </c>
      <c r="L321" t="s">
        <v>473</v>
      </c>
      <c r="M321" t="str">
        <f>+VLOOKUP($C321,'appoggio Flow (AUM)_Turnover'!$C:$M,11,0)</f>
        <v>Fondo</v>
      </c>
      <c r="N321" t="s">
        <v>23</v>
      </c>
      <c r="O321" s="5" t="str">
        <f t="shared" si="31"/>
        <v>N</v>
      </c>
      <c r="P321" t="str">
        <f>+VLOOKUP($C321,'appoggio Flow (AUM)_Turnover'!$C:$P,11,0)</f>
        <v>Fondo</v>
      </c>
      <c r="Q321" s="200" t="s">
        <v>475</v>
      </c>
      <c r="R321" s="200" t="str">
        <f t="shared" si="38"/>
        <v/>
      </c>
      <c r="T321" t="s">
        <v>475</v>
      </c>
      <c r="Y321" s="200" t="s">
        <v>475</v>
      </c>
      <c r="Z321" s="5" t="s">
        <v>475</v>
      </c>
      <c r="AA321" s="200" t="str">
        <f t="shared" si="32"/>
        <v/>
      </c>
      <c r="AB321" s="200" t="str">
        <f t="shared" si="39"/>
        <v/>
      </c>
      <c r="AE321" s="77">
        <f t="shared" si="34"/>
        <v>0</v>
      </c>
      <c r="AF321" s="77">
        <f t="shared" si="35"/>
        <v>0</v>
      </c>
      <c r="AG321" s="77">
        <f t="array" ref="AG321">IFERROR($D321*U,0)</f>
        <v>0</v>
      </c>
      <c r="AH321" s="77">
        <f t="shared" si="36"/>
        <v>0</v>
      </c>
      <c r="AI321" s="77">
        <f t="shared" si="36"/>
        <v>0</v>
      </c>
      <c r="AJ321" s="203"/>
      <c r="AK321" s="203"/>
      <c r="AL321" s="203"/>
      <c r="AM321" s="203"/>
      <c r="AN321" t="s">
        <v>475</v>
      </c>
      <c r="AO321" t="s">
        <v>475</v>
      </c>
      <c r="AP321" t="s">
        <v>475</v>
      </c>
    </row>
    <row r="322" spans="1:43" x14ac:dyDescent="0.25">
      <c r="A322" s="198">
        <v>45291</v>
      </c>
      <c r="B322" t="s">
        <v>1195</v>
      </c>
      <c r="C322" t="s">
        <v>1196</v>
      </c>
      <c r="D322" s="82">
        <f>+VLOOKUP($C322,'appoggio Flow (AUM)_Turnover'!$C:$G,2,0)</f>
        <v>0</v>
      </c>
      <c r="E322" s="199">
        <f>+VLOOKUP($C322,'appoggio Flow (AUM)_Turnover'!$C:$G,3,0)</f>
        <v>1</v>
      </c>
      <c r="F322" s="82">
        <f>+VLOOKUP($C322,'appoggio Flow (AUM)_Turnover'!$C:$G,4,0)</f>
        <v>130307.87000000001</v>
      </c>
      <c r="G322" s="82">
        <f>+VLOOKUP($C322,'appoggio Flow (AUM)_Turnover'!$C:$G,5,0)</f>
        <v>157825.25</v>
      </c>
      <c r="H322" s="1" t="s">
        <v>24</v>
      </c>
      <c r="I322" t="s">
        <v>473</v>
      </c>
      <c r="J322" t="s">
        <v>474</v>
      </c>
      <c r="K322">
        <f>+VLOOKUP($C322,'appoggio Flow (AUM)_Turnover'!$C:$M,9,0)</f>
        <v>0</v>
      </c>
      <c r="L322" t="s">
        <v>473</v>
      </c>
      <c r="M322" t="str">
        <f>+VLOOKUP($C322,'appoggio Flow (AUM)_Turnover'!$C:$M,11,0)</f>
        <v>Fondo</v>
      </c>
      <c r="N322" t="s">
        <v>23</v>
      </c>
      <c r="O322" s="5" t="str">
        <f t="shared" ref="O322:O385" si="40">IF(OR(C322="FIS1",C322="FIS2",C322="FIS4",C322="Red"),"Y","N")</f>
        <v>N</v>
      </c>
      <c r="P322" t="str">
        <f>+VLOOKUP($C322,'appoggio Flow (AUM)_Turnover'!$C:$P,11,0)</f>
        <v>Fondo</v>
      </c>
      <c r="Q322" s="200" t="s">
        <v>475</v>
      </c>
      <c r="R322" s="200" t="str">
        <f t="shared" si="38"/>
        <v/>
      </c>
      <c r="T322" t="s">
        <v>475</v>
      </c>
      <c r="Y322" s="200" t="s">
        <v>475</v>
      </c>
      <c r="Z322" s="5" t="s">
        <v>475</v>
      </c>
      <c r="AA322" s="200" t="str">
        <f t="shared" ref="AA322:AA385" si="41">IFERROR(Y322*V322,"")</f>
        <v/>
      </c>
      <c r="AB322" s="200" t="str">
        <f t="shared" si="39"/>
        <v/>
      </c>
      <c r="AE322" s="77">
        <f t="shared" ref="AE322:AE385" si="42">+IFERROR(R322*D322,0)</f>
        <v>0</v>
      </c>
      <c r="AF322" s="77">
        <f t="shared" ref="AF322:AF385" si="43">+IFERROR(D322*T322,0)</f>
        <v>0</v>
      </c>
      <c r="AG322" s="77">
        <f t="array" ref="AG322">IFERROR($D322*U,0)</f>
        <v>0</v>
      </c>
      <c r="AH322" s="77">
        <f t="shared" si="36"/>
        <v>0</v>
      </c>
      <c r="AI322" s="77">
        <f t="shared" si="36"/>
        <v>0</v>
      </c>
      <c r="AJ322" s="203"/>
      <c r="AK322" s="203"/>
      <c r="AL322" s="203"/>
      <c r="AM322" s="203"/>
      <c r="AN322" t="s">
        <v>475</v>
      </c>
      <c r="AO322" t="s">
        <v>475</v>
      </c>
      <c r="AP322" t="s">
        <v>475</v>
      </c>
    </row>
    <row r="323" spans="1:43" x14ac:dyDescent="0.25">
      <c r="A323" s="198">
        <v>45291</v>
      </c>
      <c r="B323" t="s">
        <v>1197</v>
      </c>
      <c r="C323" t="s">
        <v>1198</v>
      </c>
      <c r="D323" s="82">
        <f>+VLOOKUP($C323,'appoggio Flow (AUM)_Turnover'!$C:$G,2,0)</f>
        <v>0</v>
      </c>
      <c r="E323" s="199">
        <f>+VLOOKUP($C323,'appoggio Flow (AUM)_Turnover'!$C:$G,3,0)</f>
        <v>1</v>
      </c>
      <c r="F323" s="82">
        <f>+VLOOKUP($C323,'appoggio Flow (AUM)_Turnover'!$C:$G,4,0)</f>
        <v>24125.5</v>
      </c>
      <c r="G323" s="82">
        <f>+VLOOKUP($C323,'appoggio Flow (AUM)_Turnover'!$C:$G,5,0)</f>
        <v>49497.72</v>
      </c>
      <c r="H323" s="1" t="s">
        <v>24</v>
      </c>
      <c r="I323" t="s">
        <v>473</v>
      </c>
      <c r="J323" t="s">
        <v>474</v>
      </c>
      <c r="K323">
        <f>+VLOOKUP($C323,'appoggio Flow (AUM)_Turnover'!$C:$M,9,0)</f>
        <v>0</v>
      </c>
      <c r="L323" t="s">
        <v>473</v>
      </c>
      <c r="M323" t="str">
        <f>+VLOOKUP($C323,'appoggio Flow (AUM)_Turnover'!$C:$M,11,0)</f>
        <v>Fondo</v>
      </c>
      <c r="N323" t="s">
        <v>23</v>
      </c>
      <c r="O323" s="5" t="str">
        <f t="shared" si="40"/>
        <v>N</v>
      </c>
      <c r="P323" t="str">
        <f>+VLOOKUP($C323,'appoggio Flow (AUM)_Turnover'!$C:$P,11,0)</f>
        <v>Fondo</v>
      </c>
      <c r="Q323" s="200" t="s">
        <v>475</v>
      </c>
      <c r="R323" s="200" t="str">
        <f t="shared" si="38"/>
        <v/>
      </c>
      <c r="T323" t="s">
        <v>475</v>
      </c>
      <c r="Y323" s="200" t="s">
        <v>475</v>
      </c>
      <c r="Z323" s="5" t="s">
        <v>475</v>
      </c>
      <c r="AA323" s="200" t="str">
        <f t="shared" si="41"/>
        <v/>
      </c>
      <c r="AB323" s="200" t="str">
        <f t="shared" si="39"/>
        <v/>
      </c>
      <c r="AE323" s="77">
        <f t="shared" si="42"/>
        <v>0</v>
      </c>
      <c r="AF323" s="77">
        <f t="shared" si="43"/>
        <v>0</v>
      </c>
      <c r="AG323" s="77">
        <f t="array" ref="AG323">IFERROR($D323*U,0)</f>
        <v>0</v>
      </c>
      <c r="AH323" s="77">
        <f t="shared" ref="AH323:AI386" si="44">IFERROR($D323*AA323,0)</f>
        <v>0</v>
      </c>
      <c r="AI323" s="77">
        <f t="shared" si="44"/>
        <v>0</v>
      </c>
      <c r="AJ323" s="203"/>
      <c r="AK323" s="203"/>
      <c r="AL323" s="203"/>
      <c r="AM323" s="203"/>
      <c r="AN323" t="s">
        <v>475</v>
      </c>
      <c r="AO323" t="s">
        <v>475</v>
      </c>
      <c r="AP323" t="s">
        <v>475</v>
      </c>
    </row>
    <row r="324" spans="1:43" x14ac:dyDescent="0.25">
      <c r="A324" s="198">
        <v>45291</v>
      </c>
      <c r="B324" t="s">
        <v>2706</v>
      </c>
      <c r="C324" t="s">
        <v>2707</v>
      </c>
      <c r="D324" s="82">
        <f>+VLOOKUP($C324,'appoggio Flow (AUM)_Turnover'!$C:$G,2,0)</f>
        <v>98524.930000000008</v>
      </c>
      <c r="E324" s="199">
        <f>+VLOOKUP($C324,'appoggio Flow (AUM)_Turnover'!$C:$G,3,0)</f>
        <v>1</v>
      </c>
      <c r="F324" s="82">
        <f>+VLOOKUP($C324,'appoggio Flow (AUM)_Turnover'!$C:$G,4,0)</f>
        <v>190809.64</v>
      </c>
      <c r="G324" s="82">
        <f>+VLOOKUP($C324,'appoggio Flow (AUM)_Turnover'!$C:$G,5,0)</f>
        <v>92284.71</v>
      </c>
      <c r="H324" s="1" t="s">
        <v>23</v>
      </c>
      <c r="I324" t="s">
        <v>500</v>
      </c>
      <c r="J324" t="s">
        <v>474</v>
      </c>
      <c r="K324">
        <f>+VLOOKUP($C324,'appoggio Flow (AUM)_Turnover'!$C:$M,9,0)</f>
        <v>0</v>
      </c>
      <c r="L324" t="s">
        <v>500</v>
      </c>
      <c r="M324" t="str">
        <f>+VLOOKUP($C324,'appoggio Flow (AUM)_Turnover'!$C:$M,11,0)</f>
        <v>Bond</v>
      </c>
      <c r="N324" t="s">
        <v>23</v>
      </c>
      <c r="O324" s="5" t="str">
        <f t="shared" si="40"/>
        <v>N</v>
      </c>
      <c r="P324" t="str">
        <f>+VLOOKUP($C324,'appoggio Flow (AUM)_Turnover'!$C:$P,11,0)</f>
        <v>Bond</v>
      </c>
      <c r="Q324" s="200" t="s">
        <v>475</v>
      </c>
      <c r="R324" s="204">
        <v>0.88200000000000001</v>
      </c>
      <c r="T324" s="208">
        <v>0.78649999999999998</v>
      </c>
      <c r="V324" s="208">
        <v>1</v>
      </c>
      <c r="Y324" s="200" t="s">
        <v>475</v>
      </c>
      <c r="Z324" s="205">
        <v>0.32269999999999999</v>
      </c>
      <c r="AA324" s="200" t="str">
        <f t="shared" si="41"/>
        <v/>
      </c>
      <c r="AB324" s="200">
        <f t="shared" si="39"/>
        <v>0.32269999999999999</v>
      </c>
      <c r="AE324" s="77">
        <f t="shared" si="42"/>
        <v>86898.988260000013</v>
      </c>
      <c r="AF324" s="77">
        <f t="shared" si="43"/>
        <v>77489.857445000001</v>
      </c>
      <c r="AG324" s="77">
        <f t="array" ref="AG324">IFERROR($D324*U,0)</f>
        <v>0</v>
      </c>
      <c r="AH324" s="77">
        <f t="shared" si="44"/>
        <v>0</v>
      </c>
      <c r="AI324" s="77">
        <f t="shared" si="44"/>
        <v>31793.994911000002</v>
      </c>
      <c r="AJ324" s="203"/>
      <c r="AK324" s="203"/>
      <c r="AL324" s="203"/>
      <c r="AM324" s="203"/>
      <c r="AN324" s="206" t="s">
        <v>22</v>
      </c>
      <c r="AO324" s="206" t="s">
        <v>488</v>
      </c>
      <c r="AP324" s="206" t="s">
        <v>489</v>
      </c>
      <c r="AQ324" s="207" t="s">
        <v>490</v>
      </c>
    </row>
    <row r="325" spans="1:43" x14ac:dyDescent="0.25">
      <c r="A325" s="198">
        <v>45291</v>
      </c>
      <c r="B325" t="s">
        <v>1203</v>
      </c>
      <c r="C325" t="s">
        <v>1204</v>
      </c>
      <c r="D325" s="82">
        <f>+VLOOKUP($C325,'appoggio Flow (AUM)_Turnover'!$C:$G,2,0)</f>
        <v>3550170.58</v>
      </c>
      <c r="E325" s="199">
        <f>+VLOOKUP($C325,'appoggio Flow (AUM)_Turnover'!$C:$G,3,0)</f>
        <v>0</v>
      </c>
      <c r="F325" s="82">
        <f>+VLOOKUP($C325,'appoggio Flow (AUM)_Turnover'!$C:$G,4,0)</f>
        <v>3550170.58</v>
      </c>
      <c r="G325" s="82">
        <f>+VLOOKUP($C325,'appoggio Flow (AUM)_Turnover'!$C:$G,5,0)</f>
        <v>0</v>
      </c>
      <c r="H325" s="1" t="s">
        <v>23</v>
      </c>
      <c r="I325" t="s">
        <v>500</v>
      </c>
      <c r="J325" t="s">
        <v>504</v>
      </c>
      <c r="K325">
        <f>+VLOOKUP($C325,'appoggio Flow (AUM)_Turnover'!$C:$M,9,0)</f>
        <v>1</v>
      </c>
      <c r="L325" t="s">
        <v>500</v>
      </c>
      <c r="M325" t="str">
        <f>+VLOOKUP($C325,'appoggio Flow (AUM)_Turnover'!$C:$M,11,0)</f>
        <v>Bond</v>
      </c>
      <c r="N325" t="s">
        <v>24</v>
      </c>
      <c r="O325" s="5" t="str">
        <f t="shared" si="40"/>
        <v>N</v>
      </c>
      <c r="P325" t="str">
        <f>+VLOOKUP($C325,'appoggio Flow (AUM)_Turnover'!$C:$P,11,0)</f>
        <v>Bond</v>
      </c>
      <c r="Q325" s="200" t="s">
        <v>475</v>
      </c>
      <c r="R325" s="200" t="str">
        <f t="shared" ref="R325:R388" si="45">IFERROR(V325*Q325,"")</f>
        <v/>
      </c>
      <c r="T325" t="s">
        <v>475</v>
      </c>
      <c r="Y325" s="200" t="s">
        <v>475</v>
      </c>
      <c r="Z325" s="5" t="s">
        <v>475</v>
      </c>
      <c r="AA325" s="200" t="str">
        <f t="shared" si="41"/>
        <v/>
      </c>
      <c r="AB325" s="200" t="str">
        <f t="shared" si="39"/>
        <v/>
      </c>
      <c r="AE325" s="77">
        <f t="shared" si="42"/>
        <v>0</v>
      </c>
      <c r="AF325" s="77">
        <f t="shared" si="43"/>
        <v>0</v>
      </c>
      <c r="AG325" s="77">
        <f t="array" ref="AG325">IFERROR($D325*U,0)</f>
        <v>0</v>
      </c>
      <c r="AH325" s="77">
        <f t="shared" si="44"/>
        <v>0</v>
      </c>
      <c r="AI325" s="77">
        <f t="shared" si="44"/>
        <v>0</v>
      </c>
      <c r="AJ325" s="203"/>
      <c r="AK325" s="203"/>
      <c r="AL325" s="203"/>
      <c r="AM325" s="203"/>
      <c r="AN325" t="s">
        <v>22</v>
      </c>
      <c r="AO325" t="s">
        <v>615</v>
      </c>
      <c r="AP325" t="s">
        <v>475</v>
      </c>
    </row>
    <row r="326" spans="1:43" x14ac:dyDescent="0.25">
      <c r="A326" s="198">
        <v>45291</v>
      </c>
      <c r="B326" t="s">
        <v>1205</v>
      </c>
      <c r="C326" t="s">
        <v>1206</v>
      </c>
      <c r="D326" s="82">
        <f>+VLOOKUP($C326,'appoggio Flow (AUM)_Turnover'!$C:$G,2,0)</f>
        <v>0</v>
      </c>
      <c r="E326" s="199">
        <f>+VLOOKUP($C326,'appoggio Flow (AUM)_Turnover'!$C:$G,3,0)</f>
        <v>1</v>
      </c>
      <c r="F326" s="82">
        <f>+VLOOKUP($C326,'appoggio Flow (AUM)_Turnover'!$C:$G,4,0)</f>
        <v>1281295.1900000002</v>
      </c>
      <c r="G326" s="82">
        <f>+VLOOKUP($C326,'appoggio Flow (AUM)_Turnover'!$C:$G,5,0)</f>
        <v>1315611.01</v>
      </c>
      <c r="H326" s="1" t="s">
        <v>24</v>
      </c>
      <c r="I326" t="s">
        <v>473</v>
      </c>
      <c r="J326" t="s">
        <v>474</v>
      </c>
      <c r="K326">
        <f>+VLOOKUP($C326,'appoggio Flow (AUM)_Turnover'!$C:$M,9,0)</f>
        <v>0</v>
      </c>
      <c r="L326" t="s">
        <v>473</v>
      </c>
      <c r="M326" t="str">
        <f>+VLOOKUP($C326,'appoggio Flow (AUM)_Turnover'!$C:$M,11,0)</f>
        <v>Fondo</v>
      </c>
      <c r="N326" t="s">
        <v>23</v>
      </c>
      <c r="O326" s="5" t="str">
        <f t="shared" si="40"/>
        <v>N</v>
      </c>
      <c r="P326" t="str">
        <f>+VLOOKUP($C326,'appoggio Flow (AUM)_Turnover'!$C:$P,11,0)</f>
        <v>Fondo</v>
      </c>
      <c r="Q326" s="200" t="s">
        <v>475</v>
      </c>
      <c r="R326" s="200" t="str">
        <f t="shared" si="45"/>
        <v/>
      </c>
      <c r="T326" t="s">
        <v>475</v>
      </c>
      <c r="Y326" s="200" t="s">
        <v>475</v>
      </c>
      <c r="Z326" s="5" t="s">
        <v>475</v>
      </c>
      <c r="AA326" s="200" t="str">
        <f t="shared" si="41"/>
        <v/>
      </c>
      <c r="AB326" s="200" t="str">
        <f t="shared" si="39"/>
        <v/>
      </c>
      <c r="AE326" s="77">
        <f t="shared" si="42"/>
        <v>0</v>
      </c>
      <c r="AF326" s="77">
        <f t="shared" si="43"/>
        <v>0</v>
      </c>
      <c r="AG326" s="77">
        <f t="array" ref="AG326">IFERROR($D326*U,0)</f>
        <v>0</v>
      </c>
      <c r="AH326" s="77">
        <f t="shared" si="44"/>
        <v>0</v>
      </c>
      <c r="AI326" s="77">
        <f t="shared" si="44"/>
        <v>0</v>
      </c>
      <c r="AJ326" s="203"/>
      <c r="AK326" s="203"/>
      <c r="AL326" s="203"/>
      <c r="AM326" s="203"/>
      <c r="AN326" t="s">
        <v>475</v>
      </c>
      <c r="AO326" t="s">
        <v>475</v>
      </c>
      <c r="AP326" t="s">
        <v>475</v>
      </c>
    </row>
    <row r="327" spans="1:43" x14ac:dyDescent="0.25">
      <c r="A327" s="198">
        <v>45291</v>
      </c>
      <c r="B327" t="s">
        <v>1207</v>
      </c>
      <c r="C327" t="s">
        <v>1208</v>
      </c>
      <c r="D327" s="82">
        <f>+VLOOKUP($C327,'appoggio Flow (AUM)_Turnover'!$C:$G,2,0)</f>
        <v>13511.520000000019</v>
      </c>
      <c r="E327" s="199">
        <f>+VLOOKUP($C327,'appoggio Flow (AUM)_Turnover'!$C:$G,3,0)</f>
        <v>1</v>
      </c>
      <c r="F327" s="82">
        <f>+VLOOKUP($C327,'appoggio Flow (AUM)_Turnover'!$C:$G,4,0)</f>
        <v>3523272.09</v>
      </c>
      <c r="G327" s="82">
        <f>+VLOOKUP($C327,'appoggio Flow (AUM)_Turnover'!$C:$G,5,0)</f>
        <v>3509760.57</v>
      </c>
      <c r="H327" s="1" t="s">
        <v>24</v>
      </c>
      <c r="I327" t="s">
        <v>473</v>
      </c>
      <c r="J327" t="s">
        <v>474</v>
      </c>
      <c r="K327">
        <f>+VLOOKUP($C327,'appoggio Flow (AUM)_Turnover'!$C:$M,9,0)</f>
        <v>0</v>
      </c>
      <c r="L327" t="s">
        <v>473</v>
      </c>
      <c r="M327" t="str">
        <f>+VLOOKUP($C327,'appoggio Flow (AUM)_Turnover'!$C:$M,11,0)</f>
        <v>Fondo</v>
      </c>
      <c r="N327" t="s">
        <v>23</v>
      </c>
      <c r="O327" s="5" t="str">
        <f t="shared" si="40"/>
        <v>N</v>
      </c>
      <c r="P327" t="str">
        <f>+VLOOKUP($C327,'appoggio Flow (AUM)_Turnover'!$C:$P,11,0)</f>
        <v>Fondo</v>
      </c>
      <c r="Q327" s="200" t="s">
        <v>475</v>
      </c>
      <c r="R327" s="200" t="str">
        <f t="shared" si="45"/>
        <v/>
      </c>
      <c r="T327" t="s">
        <v>475</v>
      </c>
      <c r="Y327" s="200" t="s">
        <v>475</v>
      </c>
      <c r="Z327" s="5" t="s">
        <v>475</v>
      </c>
      <c r="AA327" s="200" t="str">
        <f t="shared" si="41"/>
        <v/>
      </c>
      <c r="AB327" s="200" t="str">
        <f t="shared" si="39"/>
        <v/>
      </c>
      <c r="AE327" s="77">
        <f t="shared" si="42"/>
        <v>0</v>
      </c>
      <c r="AF327" s="77">
        <f t="shared" si="43"/>
        <v>0</v>
      </c>
      <c r="AG327" s="77">
        <f t="array" ref="AG327">IFERROR($D327*U,0)</f>
        <v>0</v>
      </c>
      <c r="AH327" s="77">
        <f t="shared" si="44"/>
        <v>0</v>
      </c>
      <c r="AI327" s="77">
        <f t="shared" si="44"/>
        <v>0</v>
      </c>
      <c r="AJ327" s="203"/>
      <c r="AK327" s="203"/>
      <c r="AL327" s="203"/>
      <c r="AM327" s="203"/>
      <c r="AN327" t="s">
        <v>475</v>
      </c>
      <c r="AO327" t="s">
        <v>475</v>
      </c>
      <c r="AP327" t="s">
        <v>475</v>
      </c>
    </row>
    <row r="328" spans="1:43" x14ac:dyDescent="0.25">
      <c r="A328" s="198">
        <v>45291</v>
      </c>
      <c r="B328" t="s">
        <v>1209</v>
      </c>
      <c r="C328" t="s">
        <v>1210</v>
      </c>
      <c r="D328" s="82">
        <f>+VLOOKUP($C328,'appoggio Flow (AUM)_Turnover'!$C:$G,2,0)</f>
        <v>615311.60000000009</v>
      </c>
      <c r="E328" s="199">
        <f>+VLOOKUP($C328,'appoggio Flow (AUM)_Turnover'!$C:$G,3,0)</f>
        <v>0</v>
      </c>
      <c r="F328" s="82">
        <f>+VLOOKUP($C328,'appoggio Flow (AUM)_Turnover'!$C:$G,4,0)</f>
        <v>615311.60000000009</v>
      </c>
      <c r="G328" s="82">
        <f>+VLOOKUP($C328,'appoggio Flow (AUM)_Turnover'!$C:$G,5,0)</f>
        <v>0</v>
      </c>
      <c r="H328" s="1" t="s">
        <v>24</v>
      </c>
      <c r="I328" t="s">
        <v>473</v>
      </c>
      <c r="J328" t="s">
        <v>474</v>
      </c>
      <c r="K328">
        <f>+VLOOKUP($C328,'appoggio Flow (AUM)_Turnover'!$C:$M,9,0)</f>
        <v>0</v>
      </c>
      <c r="L328" t="s">
        <v>473</v>
      </c>
      <c r="M328" t="str">
        <f>+VLOOKUP($C328,'appoggio Flow (AUM)_Turnover'!$C:$M,11,0)</f>
        <v>Fondo</v>
      </c>
      <c r="N328" t="s">
        <v>23</v>
      </c>
      <c r="O328" s="5" t="str">
        <f t="shared" si="40"/>
        <v>N</v>
      </c>
      <c r="P328" t="str">
        <f>+VLOOKUP($C328,'appoggio Flow (AUM)_Turnover'!$C:$P,11,0)</f>
        <v>Fondo</v>
      </c>
      <c r="Q328" s="200" t="s">
        <v>475</v>
      </c>
      <c r="R328" s="200" t="str">
        <f t="shared" si="45"/>
        <v/>
      </c>
      <c r="T328" t="s">
        <v>475</v>
      </c>
      <c r="Y328" s="200" t="s">
        <v>475</v>
      </c>
      <c r="Z328" s="5" t="s">
        <v>475</v>
      </c>
      <c r="AA328" s="200" t="str">
        <f t="shared" si="41"/>
        <v/>
      </c>
      <c r="AB328" s="200" t="str">
        <f t="shared" si="39"/>
        <v/>
      </c>
      <c r="AE328" s="77">
        <f t="shared" si="42"/>
        <v>0</v>
      </c>
      <c r="AF328" s="77">
        <f t="shared" si="43"/>
        <v>0</v>
      </c>
      <c r="AG328" s="77">
        <f t="array" ref="AG328">IFERROR($D328*U,0)</f>
        <v>0</v>
      </c>
      <c r="AH328" s="77">
        <f t="shared" si="44"/>
        <v>0</v>
      </c>
      <c r="AI328" s="77">
        <f t="shared" si="44"/>
        <v>0</v>
      </c>
      <c r="AJ328" s="203"/>
      <c r="AK328" s="203"/>
      <c r="AL328" s="203"/>
      <c r="AM328" s="203"/>
      <c r="AN328" t="s">
        <v>475</v>
      </c>
      <c r="AO328" t="s">
        <v>475</v>
      </c>
      <c r="AP328" t="s">
        <v>475</v>
      </c>
    </row>
    <row r="329" spans="1:43" x14ac:dyDescent="0.25">
      <c r="A329" s="198">
        <v>45291</v>
      </c>
      <c r="B329" t="s">
        <v>1211</v>
      </c>
      <c r="C329" t="s">
        <v>1212</v>
      </c>
      <c r="D329" s="82">
        <f>+VLOOKUP($C329,'appoggio Flow (AUM)_Turnover'!$C:$G,2,0)</f>
        <v>822683.35999999987</v>
      </c>
      <c r="E329" s="199">
        <f>+VLOOKUP($C329,'appoggio Flow (AUM)_Turnover'!$C:$G,3,0)</f>
        <v>1</v>
      </c>
      <c r="F329" s="82">
        <f>+VLOOKUP($C329,'appoggio Flow (AUM)_Turnover'!$C:$G,4,0)</f>
        <v>1382652.64</v>
      </c>
      <c r="G329" s="82">
        <f>+VLOOKUP($C329,'appoggio Flow (AUM)_Turnover'!$C:$G,5,0)</f>
        <v>559969.28000000003</v>
      </c>
      <c r="H329" s="1" t="s">
        <v>24</v>
      </c>
      <c r="I329" t="s">
        <v>473</v>
      </c>
      <c r="J329" t="s">
        <v>474</v>
      </c>
      <c r="K329">
        <f>+VLOOKUP($C329,'appoggio Flow (AUM)_Turnover'!$C:$M,9,0)</f>
        <v>0</v>
      </c>
      <c r="L329" t="s">
        <v>473</v>
      </c>
      <c r="M329" t="str">
        <f>+VLOOKUP($C329,'appoggio Flow (AUM)_Turnover'!$C:$M,11,0)</f>
        <v>Fondo</v>
      </c>
      <c r="N329" t="s">
        <v>23</v>
      </c>
      <c r="O329" s="5" t="str">
        <f t="shared" si="40"/>
        <v>N</v>
      </c>
      <c r="P329" t="str">
        <f>+VLOOKUP($C329,'appoggio Flow (AUM)_Turnover'!$C:$P,11,0)</f>
        <v>Fondo</v>
      </c>
      <c r="Q329" s="200" t="s">
        <v>475</v>
      </c>
      <c r="R329" s="200" t="str">
        <f t="shared" si="45"/>
        <v/>
      </c>
      <c r="T329" t="s">
        <v>475</v>
      </c>
      <c r="Y329" s="200" t="s">
        <v>475</v>
      </c>
      <c r="Z329" s="5" t="s">
        <v>475</v>
      </c>
      <c r="AA329" s="200" t="str">
        <f t="shared" si="41"/>
        <v/>
      </c>
      <c r="AB329" s="200" t="str">
        <f t="shared" si="39"/>
        <v/>
      </c>
      <c r="AE329" s="77">
        <f t="shared" si="42"/>
        <v>0</v>
      </c>
      <c r="AF329" s="77">
        <f t="shared" si="43"/>
        <v>0</v>
      </c>
      <c r="AG329" s="77">
        <f t="array" ref="AG329">IFERROR($D329*U,0)</f>
        <v>0</v>
      </c>
      <c r="AH329" s="77">
        <f t="shared" si="44"/>
        <v>0</v>
      </c>
      <c r="AI329" s="77">
        <f t="shared" si="44"/>
        <v>0</v>
      </c>
      <c r="AJ329" s="203"/>
      <c r="AK329" s="203"/>
      <c r="AL329" s="203"/>
      <c r="AM329" s="203"/>
      <c r="AN329" t="s">
        <v>475</v>
      </c>
      <c r="AO329" t="s">
        <v>475</v>
      </c>
      <c r="AP329" t="s">
        <v>475</v>
      </c>
    </row>
    <row r="330" spans="1:43" x14ac:dyDescent="0.25">
      <c r="A330" s="198">
        <v>45291</v>
      </c>
      <c r="B330" t="s">
        <v>1213</v>
      </c>
      <c r="C330" t="s">
        <v>1214</v>
      </c>
      <c r="D330" s="82">
        <f>+VLOOKUP($C330,'appoggio Flow (AUM)_Turnover'!$C:$G,2,0)</f>
        <v>237762.93000000002</v>
      </c>
      <c r="E330" s="199">
        <f>+VLOOKUP($C330,'appoggio Flow (AUM)_Turnover'!$C:$G,3,0)</f>
        <v>1</v>
      </c>
      <c r="F330" s="82">
        <f>+VLOOKUP($C330,'appoggio Flow (AUM)_Turnover'!$C:$G,4,0)</f>
        <v>454034.4</v>
      </c>
      <c r="G330" s="82">
        <f>+VLOOKUP($C330,'appoggio Flow (AUM)_Turnover'!$C:$G,5,0)</f>
        <v>216271.47</v>
      </c>
      <c r="H330" s="1" t="s">
        <v>24</v>
      </c>
      <c r="I330" t="s">
        <v>473</v>
      </c>
      <c r="J330" t="s">
        <v>474</v>
      </c>
      <c r="K330">
        <f>+VLOOKUP($C330,'appoggio Flow (AUM)_Turnover'!$C:$M,9,0)</f>
        <v>0</v>
      </c>
      <c r="L330" t="s">
        <v>473</v>
      </c>
      <c r="M330" t="str">
        <f>+VLOOKUP($C330,'appoggio Flow (AUM)_Turnover'!$C:$M,11,0)</f>
        <v>Fondo</v>
      </c>
      <c r="N330" t="s">
        <v>23</v>
      </c>
      <c r="O330" s="5" t="str">
        <f t="shared" si="40"/>
        <v>N</v>
      </c>
      <c r="P330" t="str">
        <f>+VLOOKUP($C330,'appoggio Flow (AUM)_Turnover'!$C:$P,11,0)</f>
        <v>Fondo</v>
      </c>
      <c r="Q330" s="200" t="s">
        <v>475</v>
      </c>
      <c r="R330" s="200" t="str">
        <f t="shared" si="45"/>
        <v/>
      </c>
      <c r="T330" t="s">
        <v>475</v>
      </c>
      <c r="Y330" s="200" t="s">
        <v>475</v>
      </c>
      <c r="Z330" s="5" t="s">
        <v>475</v>
      </c>
      <c r="AA330" s="200" t="str">
        <f t="shared" si="41"/>
        <v/>
      </c>
      <c r="AB330" s="200" t="str">
        <f t="shared" si="39"/>
        <v/>
      </c>
      <c r="AE330" s="77">
        <f t="shared" si="42"/>
        <v>0</v>
      </c>
      <c r="AF330" s="77">
        <f t="shared" si="43"/>
        <v>0</v>
      </c>
      <c r="AG330" s="77">
        <f t="array" ref="AG330">IFERROR($D330*U,0)</f>
        <v>0</v>
      </c>
      <c r="AH330" s="77">
        <f t="shared" si="44"/>
        <v>0</v>
      </c>
      <c r="AI330" s="77">
        <f t="shared" si="44"/>
        <v>0</v>
      </c>
      <c r="AJ330" s="203"/>
      <c r="AK330" s="203"/>
      <c r="AL330" s="203"/>
      <c r="AM330" s="203"/>
      <c r="AN330" t="s">
        <v>475</v>
      </c>
      <c r="AO330" t="s">
        <v>475</v>
      </c>
      <c r="AP330" t="s">
        <v>475</v>
      </c>
    </row>
    <row r="331" spans="1:43" x14ac:dyDescent="0.25">
      <c r="A331" s="198">
        <v>45291</v>
      </c>
      <c r="B331" t="s">
        <v>1215</v>
      </c>
      <c r="C331" t="s">
        <v>1216</v>
      </c>
      <c r="D331" s="82">
        <f>+VLOOKUP($C331,'appoggio Flow (AUM)_Turnover'!$C:$G,2,0)</f>
        <v>1721490.77</v>
      </c>
      <c r="E331" s="199">
        <f>+VLOOKUP($C331,'appoggio Flow (AUM)_Turnover'!$C:$G,3,0)</f>
        <v>1</v>
      </c>
      <c r="F331" s="82">
        <f>+VLOOKUP($C331,'appoggio Flow (AUM)_Turnover'!$C:$G,4,0)</f>
        <v>1986056.8</v>
      </c>
      <c r="G331" s="82">
        <f>+VLOOKUP($C331,'appoggio Flow (AUM)_Turnover'!$C:$G,5,0)</f>
        <v>264566.03000000003</v>
      </c>
      <c r="H331" s="1" t="s">
        <v>23</v>
      </c>
      <c r="I331" t="s">
        <v>500</v>
      </c>
      <c r="J331" t="s">
        <v>592</v>
      </c>
      <c r="K331">
        <f>+VLOOKUP($C331,'appoggio Flow (AUM)_Turnover'!$C:$M,9,0)</f>
        <v>0</v>
      </c>
      <c r="L331" t="s">
        <v>500</v>
      </c>
      <c r="M331" t="str">
        <f>+VLOOKUP($C331,'appoggio Flow (AUM)_Turnover'!$C:$M,11,0)</f>
        <v>Bond</v>
      </c>
      <c r="N331" t="s">
        <v>23</v>
      </c>
      <c r="O331" s="5" t="str">
        <f t="shared" si="40"/>
        <v>N</v>
      </c>
      <c r="P331" t="str">
        <f>+VLOOKUP($C331,'appoggio Flow (AUM)_Turnover'!$C:$P,11,0)</f>
        <v>Bond</v>
      </c>
      <c r="Q331" s="200" t="s">
        <v>475</v>
      </c>
      <c r="R331" s="200" t="str">
        <f t="shared" si="45"/>
        <v/>
      </c>
      <c r="T331" t="s">
        <v>475</v>
      </c>
      <c r="Y331" s="200" t="s">
        <v>475</v>
      </c>
      <c r="Z331" s="5" t="s">
        <v>475</v>
      </c>
      <c r="AA331" s="200" t="str">
        <f t="shared" si="41"/>
        <v/>
      </c>
      <c r="AB331" s="200" t="str">
        <f t="shared" si="39"/>
        <v/>
      </c>
      <c r="AE331" s="77">
        <f t="shared" si="42"/>
        <v>0</v>
      </c>
      <c r="AF331" s="77">
        <f t="shared" si="43"/>
        <v>0</v>
      </c>
      <c r="AG331" s="77">
        <f t="array" ref="AG331">IFERROR($D331*U,0)</f>
        <v>0</v>
      </c>
      <c r="AH331" s="77">
        <f t="shared" si="44"/>
        <v>0</v>
      </c>
      <c r="AI331" s="77">
        <f t="shared" si="44"/>
        <v>0</v>
      </c>
      <c r="AJ331" s="203"/>
      <c r="AK331" s="203"/>
      <c r="AL331" s="203"/>
      <c r="AM331" s="203"/>
      <c r="AN331" t="s">
        <v>22</v>
      </c>
      <c r="AO331" t="s">
        <v>1217</v>
      </c>
      <c r="AP331" t="s">
        <v>475</v>
      </c>
    </row>
    <row r="332" spans="1:43" x14ac:dyDescent="0.25">
      <c r="A332" s="198">
        <v>45291</v>
      </c>
      <c r="B332" t="s">
        <v>1218</v>
      </c>
      <c r="C332" t="s">
        <v>1219</v>
      </c>
      <c r="D332" s="82">
        <f>+VLOOKUP($C332,'appoggio Flow (AUM)_Turnover'!$C:$G,2,0)</f>
        <v>478984.68000000005</v>
      </c>
      <c r="E332" s="199">
        <f>+VLOOKUP($C332,'appoggio Flow (AUM)_Turnover'!$C:$G,3,0)</f>
        <v>1</v>
      </c>
      <c r="F332" s="82">
        <f>+VLOOKUP($C332,'appoggio Flow (AUM)_Turnover'!$C:$G,4,0)</f>
        <v>676201.8</v>
      </c>
      <c r="G332" s="82">
        <f>+VLOOKUP($C332,'appoggio Flow (AUM)_Turnover'!$C:$G,5,0)</f>
        <v>197217.12</v>
      </c>
      <c r="H332" s="1" t="s">
        <v>24</v>
      </c>
      <c r="I332" t="s">
        <v>473</v>
      </c>
      <c r="J332" t="s">
        <v>474</v>
      </c>
      <c r="K332">
        <f>+VLOOKUP($C332,'appoggio Flow (AUM)_Turnover'!$C:$M,9,0)</f>
        <v>0</v>
      </c>
      <c r="L332" t="s">
        <v>473</v>
      </c>
      <c r="M332" t="str">
        <f>+VLOOKUP($C332,'appoggio Flow (AUM)_Turnover'!$C:$M,11,0)</f>
        <v>Fondo</v>
      </c>
      <c r="N332" t="s">
        <v>23</v>
      </c>
      <c r="O332" s="5" t="str">
        <f t="shared" si="40"/>
        <v>N</v>
      </c>
      <c r="P332" t="str">
        <f>+VLOOKUP($C332,'appoggio Flow (AUM)_Turnover'!$C:$P,11,0)</f>
        <v>Fondo</v>
      </c>
      <c r="Q332" s="200" t="s">
        <v>475</v>
      </c>
      <c r="R332" s="200" t="str">
        <f t="shared" si="45"/>
        <v/>
      </c>
      <c r="T332" t="s">
        <v>475</v>
      </c>
      <c r="Y332" s="200" t="s">
        <v>475</v>
      </c>
      <c r="Z332" s="5" t="s">
        <v>475</v>
      </c>
      <c r="AA332" s="200" t="str">
        <f t="shared" si="41"/>
        <v/>
      </c>
      <c r="AB332" s="200" t="str">
        <f t="shared" si="39"/>
        <v/>
      </c>
      <c r="AE332" s="77">
        <f t="shared" si="42"/>
        <v>0</v>
      </c>
      <c r="AF332" s="77">
        <f t="shared" si="43"/>
        <v>0</v>
      </c>
      <c r="AG332" s="77">
        <f t="array" ref="AG332">IFERROR($D332*U,0)</f>
        <v>0</v>
      </c>
      <c r="AH332" s="77">
        <f t="shared" si="44"/>
        <v>0</v>
      </c>
      <c r="AI332" s="77">
        <f t="shared" si="44"/>
        <v>0</v>
      </c>
      <c r="AJ332" s="203"/>
      <c r="AK332" s="203"/>
      <c r="AL332" s="203"/>
      <c r="AM332" s="203"/>
      <c r="AN332" t="s">
        <v>475</v>
      </c>
      <c r="AO332" t="s">
        <v>475</v>
      </c>
      <c r="AP332" t="s">
        <v>475</v>
      </c>
    </row>
    <row r="333" spans="1:43" x14ac:dyDescent="0.25">
      <c r="A333" s="198">
        <v>45291</v>
      </c>
      <c r="B333" t="s">
        <v>1220</v>
      </c>
      <c r="C333" t="s">
        <v>1221</v>
      </c>
      <c r="D333" s="82">
        <f>+VLOOKUP($C333,'appoggio Flow (AUM)_Turnover'!$C:$G,2,0)</f>
        <v>708947.14</v>
      </c>
      <c r="E333" s="199">
        <f>+VLOOKUP($C333,'appoggio Flow (AUM)_Turnover'!$C:$G,3,0)</f>
        <v>1</v>
      </c>
      <c r="F333" s="82">
        <f>+VLOOKUP($C333,'appoggio Flow (AUM)_Turnover'!$C:$G,4,0)</f>
        <v>763477.98</v>
      </c>
      <c r="G333" s="82">
        <f>+VLOOKUP($C333,'appoggio Flow (AUM)_Turnover'!$C:$G,5,0)</f>
        <v>54530.84</v>
      </c>
      <c r="H333" s="1" t="s">
        <v>24</v>
      </c>
      <c r="I333" t="s">
        <v>473</v>
      </c>
      <c r="J333" t="s">
        <v>474</v>
      </c>
      <c r="K333">
        <f>+VLOOKUP($C333,'appoggio Flow (AUM)_Turnover'!$C:$M,9,0)</f>
        <v>0</v>
      </c>
      <c r="L333" t="s">
        <v>473</v>
      </c>
      <c r="M333" t="str">
        <f>+VLOOKUP($C333,'appoggio Flow (AUM)_Turnover'!$C:$M,11,0)</f>
        <v>Fondo</v>
      </c>
      <c r="N333" t="s">
        <v>23</v>
      </c>
      <c r="O333" s="5" t="str">
        <f t="shared" si="40"/>
        <v>N</v>
      </c>
      <c r="P333" t="str">
        <f>+VLOOKUP($C333,'appoggio Flow (AUM)_Turnover'!$C:$P,11,0)</f>
        <v>Fondo</v>
      </c>
      <c r="Q333" s="200" t="s">
        <v>475</v>
      </c>
      <c r="R333" s="200" t="str">
        <f t="shared" si="45"/>
        <v/>
      </c>
      <c r="T333" t="s">
        <v>475</v>
      </c>
      <c r="Y333" s="200" t="s">
        <v>475</v>
      </c>
      <c r="Z333" s="5" t="s">
        <v>475</v>
      </c>
      <c r="AA333" s="200" t="str">
        <f t="shared" si="41"/>
        <v/>
      </c>
      <c r="AB333" s="200" t="str">
        <f t="shared" si="39"/>
        <v/>
      </c>
      <c r="AE333" s="77">
        <f t="shared" si="42"/>
        <v>0</v>
      </c>
      <c r="AF333" s="77">
        <f t="shared" si="43"/>
        <v>0</v>
      </c>
      <c r="AG333" s="77">
        <f t="array" ref="AG333">IFERROR($D333*U,0)</f>
        <v>0</v>
      </c>
      <c r="AH333" s="77">
        <f t="shared" si="44"/>
        <v>0</v>
      </c>
      <c r="AI333" s="77">
        <f t="shared" si="44"/>
        <v>0</v>
      </c>
      <c r="AJ333" s="203"/>
      <c r="AK333" s="203"/>
      <c r="AL333" s="203"/>
      <c r="AM333" s="203"/>
      <c r="AN333" t="s">
        <v>475</v>
      </c>
      <c r="AO333" t="s">
        <v>475</v>
      </c>
      <c r="AP333" t="s">
        <v>475</v>
      </c>
    </row>
    <row r="334" spans="1:43" x14ac:dyDescent="0.25">
      <c r="A334" s="198">
        <v>45291</v>
      </c>
      <c r="B334" t="s">
        <v>1222</v>
      </c>
      <c r="C334" t="s">
        <v>1223</v>
      </c>
      <c r="D334" s="82">
        <f>+VLOOKUP($C334,'appoggio Flow (AUM)_Turnover'!$C:$G,2,0)</f>
        <v>245455.94999999998</v>
      </c>
      <c r="E334" s="199">
        <f>+VLOOKUP($C334,'appoggio Flow (AUM)_Turnover'!$C:$G,3,0)</f>
        <v>0</v>
      </c>
      <c r="F334" s="82">
        <f>+VLOOKUP($C334,'appoggio Flow (AUM)_Turnover'!$C:$G,4,0)</f>
        <v>245455.94999999998</v>
      </c>
      <c r="G334" s="82">
        <f>+VLOOKUP($C334,'appoggio Flow (AUM)_Turnover'!$C:$G,5,0)</f>
        <v>0</v>
      </c>
      <c r="H334" s="1" t="s">
        <v>23</v>
      </c>
      <c r="I334" t="s">
        <v>500</v>
      </c>
      <c r="J334" t="s">
        <v>474</v>
      </c>
      <c r="K334">
        <f>+VLOOKUP($C334,'appoggio Flow (AUM)_Turnover'!$C:$M,9,0)</f>
        <v>0</v>
      </c>
      <c r="L334" t="s">
        <v>500</v>
      </c>
      <c r="M334">
        <f>+VLOOKUP($C334,'appoggio Flow (AUM)_Turnover'!$C:$M,11,0)</f>
        <v>0</v>
      </c>
      <c r="N334" t="s">
        <v>23</v>
      </c>
      <c r="O334" s="5" t="str">
        <f t="shared" si="40"/>
        <v>N</v>
      </c>
      <c r="P334">
        <f>+VLOOKUP($C334,'appoggio Flow (AUM)_Turnover'!$C:$P,11,0)</f>
        <v>0</v>
      </c>
      <c r="Q334" s="200" t="s">
        <v>475</v>
      </c>
      <c r="R334" s="200" t="str">
        <f t="shared" si="45"/>
        <v/>
      </c>
      <c r="T334" t="s">
        <v>475</v>
      </c>
      <c r="Y334" s="200" t="s">
        <v>475</v>
      </c>
      <c r="Z334" s="5" t="s">
        <v>475</v>
      </c>
      <c r="AA334" s="200" t="str">
        <f t="shared" si="41"/>
        <v/>
      </c>
      <c r="AB334" s="200" t="str">
        <f t="shared" si="39"/>
        <v/>
      </c>
      <c r="AE334" s="77">
        <f t="shared" si="42"/>
        <v>0</v>
      </c>
      <c r="AF334" s="77">
        <f t="shared" si="43"/>
        <v>0</v>
      </c>
      <c r="AG334" s="77">
        <f t="array" ref="AG334">IFERROR($D334*U,0)</f>
        <v>0</v>
      </c>
      <c r="AH334" s="77">
        <f t="shared" si="44"/>
        <v>0</v>
      </c>
      <c r="AI334" s="77">
        <f t="shared" si="44"/>
        <v>0</v>
      </c>
      <c r="AJ334" s="203"/>
      <c r="AK334" s="203"/>
      <c r="AL334" s="203"/>
      <c r="AM334" s="203"/>
      <c r="AN334" t="s">
        <v>475</v>
      </c>
      <c r="AO334" t="s">
        <v>475</v>
      </c>
      <c r="AP334" t="s">
        <v>475</v>
      </c>
    </row>
    <row r="335" spans="1:43" x14ac:dyDescent="0.25">
      <c r="A335" s="198">
        <v>45291</v>
      </c>
      <c r="B335" t="s">
        <v>1224</v>
      </c>
      <c r="C335" t="s">
        <v>1225</v>
      </c>
      <c r="D335" s="82">
        <f>+VLOOKUP($C335,'appoggio Flow (AUM)_Turnover'!$C:$G,2,0)</f>
        <v>270664.68</v>
      </c>
      <c r="E335" s="199">
        <f>+VLOOKUP($C335,'appoggio Flow (AUM)_Turnover'!$C:$G,3,0)</f>
        <v>1</v>
      </c>
      <c r="F335" s="82">
        <f>+VLOOKUP($C335,'appoggio Flow (AUM)_Turnover'!$C:$G,4,0)</f>
        <v>287950.55</v>
      </c>
      <c r="G335" s="82">
        <f>+VLOOKUP($C335,'appoggio Flow (AUM)_Turnover'!$C:$G,5,0)</f>
        <v>17285.87</v>
      </c>
      <c r="H335" s="1" t="s">
        <v>24</v>
      </c>
      <c r="I335" t="s">
        <v>473</v>
      </c>
      <c r="J335" t="s">
        <v>474</v>
      </c>
      <c r="K335">
        <f>+VLOOKUP($C335,'appoggio Flow (AUM)_Turnover'!$C:$M,9,0)</f>
        <v>0</v>
      </c>
      <c r="L335" t="s">
        <v>473</v>
      </c>
      <c r="M335" t="str">
        <f>+VLOOKUP($C335,'appoggio Flow (AUM)_Turnover'!$C:$M,11,0)</f>
        <v>Fondo</v>
      </c>
      <c r="N335" t="s">
        <v>23</v>
      </c>
      <c r="O335" s="5" t="str">
        <f t="shared" si="40"/>
        <v>N</v>
      </c>
      <c r="P335" t="str">
        <f>+VLOOKUP($C335,'appoggio Flow (AUM)_Turnover'!$C:$P,11,0)</f>
        <v>Fondo</v>
      </c>
      <c r="Q335" s="200" t="s">
        <v>475</v>
      </c>
      <c r="R335" s="200" t="str">
        <f t="shared" si="45"/>
        <v/>
      </c>
      <c r="T335" t="s">
        <v>475</v>
      </c>
      <c r="Y335" s="200" t="s">
        <v>475</v>
      </c>
      <c r="Z335" s="5" t="s">
        <v>475</v>
      </c>
      <c r="AA335" s="200" t="str">
        <f t="shared" si="41"/>
        <v/>
      </c>
      <c r="AB335" s="200" t="str">
        <f t="shared" si="39"/>
        <v/>
      </c>
      <c r="AE335" s="77">
        <f t="shared" si="42"/>
        <v>0</v>
      </c>
      <c r="AF335" s="77">
        <f t="shared" si="43"/>
        <v>0</v>
      </c>
      <c r="AG335" s="77">
        <f t="array" ref="AG335">IFERROR($D335*U,0)</f>
        <v>0</v>
      </c>
      <c r="AH335" s="77">
        <f t="shared" si="44"/>
        <v>0</v>
      </c>
      <c r="AI335" s="77">
        <f t="shared" si="44"/>
        <v>0</v>
      </c>
      <c r="AJ335" s="203"/>
      <c r="AK335" s="203"/>
      <c r="AL335" s="203"/>
      <c r="AM335" s="203"/>
      <c r="AN335" t="s">
        <v>475</v>
      </c>
      <c r="AO335" t="s">
        <v>475</v>
      </c>
      <c r="AP335" t="s">
        <v>475</v>
      </c>
    </row>
    <row r="336" spans="1:43" x14ac:dyDescent="0.25">
      <c r="A336" s="198">
        <v>45291</v>
      </c>
      <c r="B336" t="s">
        <v>1226</v>
      </c>
      <c r="C336" t="s">
        <v>1227</v>
      </c>
      <c r="D336" s="82">
        <f>+VLOOKUP($C336,'appoggio Flow (AUM)_Turnover'!$C:$G,2,0)</f>
        <v>3293648.4</v>
      </c>
      <c r="E336" s="199">
        <f>+VLOOKUP($C336,'appoggio Flow (AUM)_Turnover'!$C:$G,3,0)</f>
        <v>1</v>
      </c>
      <c r="F336" s="82">
        <f>+VLOOKUP($C336,'appoggio Flow (AUM)_Turnover'!$C:$G,4,0)</f>
        <v>4001482.29</v>
      </c>
      <c r="G336" s="82">
        <f>+VLOOKUP($C336,'appoggio Flow (AUM)_Turnover'!$C:$G,5,0)</f>
        <v>707833.89</v>
      </c>
      <c r="H336" s="1" t="s">
        <v>24</v>
      </c>
      <c r="I336" t="s">
        <v>473</v>
      </c>
      <c r="J336" t="s">
        <v>474</v>
      </c>
      <c r="K336">
        <f>+VLOOKUP($C336,'appoggio Flow (AUM)_Turnover'!$C:$M,9,0)</f>
        <v>0</v>
      </c>
      <c r="L336" t="s">
        <v>473</v>
      </c>
      <c r="M336" t="str">
        <f>+VLOOKUP($C336,'appoggio Flow (AUM)_Turnover'!$C:$M,11,0)</f>
        <v>Fondo</v>
      </c>
      <c r="N336" t="s">
        <v>23</v>
      </c>
      <c r="O336" s="5" t="str">
        <f t="shared" si="40"/>
        <v>N</v>
      </c>
      <c r="P336" t="str">
        <f>+VLOOKUP($C336,'appoggio Flow (AUM)_Turnover'!$C:$P,11,0)</f>
        <v>Fondo</v>
      </c>
      <c r="Q336" s="200" t="s">
        <v>475</v>
      </c>
      <c r="R336" s="200" t="str">
        <f t="shared" si="45"/>
        <v/>
      </c>
      <c r="T336" t="s">
        <v>475</v>
      </c>
      <c r="Y336" s="200" t="s">
        <v>475</v>
      </c>
      <c r="Z336" s="5" t="s">
        <v>475</v>
      </c>
      <c r="AA336" s="200" t="str">
        <f t="shared" si="41"/>
        <v/>
      </c>
      <c r="AB336" s="200" t="str">
        <f t="shared" si="39"/>
        <v/>
      </c>
      <c r="AE336" s="77">
        <f t="shared" si="42"/>
        <v>0</v>
      </c>
      <c r="AF336" s="77">
        <f t="shared" si="43"/>
        <v>0</v>
      </c>
      <c r="AG336" s="77">
        <f t="array" ref="AG336">IFERROR($D336*U,0)</f>
        <v>0</v>
      </c>
      <c r="AH336" s="77">
        <f t="shared" si="44"/>
        <v>0</v>
      </c>
      <c r="AI336" s="77">
        <f t="shared" si="44"/>
        <v>0</v>
      </c>
      <c r="AJ336" s="203"/>
      <c r="AK336" s="203"/>
      <c r="AL336" s="203"/>
      <c r="AM336" s="203"/>
      <c r="AN336" t="s">
        <v>475</v>
      </c>
      <c r="AO336" t="s">
        <v>475</v>
      </c>
      <c r="AP336" t="s">
        <v>475</v>
      </c>
    </row>
    <row r="337" spans="1:43" x14ac:dyDescent="0.25">
      <c r="A337" s="198">
        <v>45291</v>
      </c>
      <c r="B337" t="s">
        <v>1228</v>
      </c>
      <c r="C337" t="s">
        <v>1229</v>
      </c>
      <c r="D337" s="82">
        <f>+VLOOKUP($C337,'appoggio Flow (AUM)_Turnover'!$C:$G,2,0)</f>
        <v>167257.47</v>
      </c>
      <c r="E337" s="199">
        <f>+VLOOKUP($C337,'appoggio Flow (AUM)_Turnover'!$C:$G,3,0)</f>
        <v>0</v>
      </c>
      <c r="F337" s="82">
        <f>+VLOOKUP($C337,'appoggio Flow (AUM)_Turnover'!$C:$G,4,0)</f>
        <v>167257.47</v>
      </c>
      <c r="G337" s="82">
        <f>+VLOOKUP($C337,'appoggio Flow (AUM)_Turnover'!$C:$G,5,0)</f>
        <v>0</v>
      </c>
      <c r="H337" s="1" t="s">
        <v>24</v>
      </c>
      <c r="I337" t="s">
        <v>482</v>
      </c>
      <c r="J337" t="s">
        <v>474</v>
      </c>
      <c r="K337">
        <f>+VLOOKUP($C337,'appoggio Flow (AUM)_Turnover'!$C:$M,9,0)</f>
        <v>0</v>
      </c>
      <c r="L337" t="s">
        <v>483</v>
      </c>
      <c r="M337" t="str">
        <f>+VLOOKUP($C337,'appoggio Flow (AUM)_Turnover'!$C:$M,11,0)</f>
        <v>Stock</v>
      </c>
      <c r="N337" t="s">
        <v>23</v>
      </c>
      <c r="O337" s="5" t="str">
        <f t="shared" si="40"/>
        <v>N</v>
      </c>
      <c r="P337" t="str">
        <f>+VLOOKUP($C337,'appoggio Flow (AUM)_Turnover'!$C:$P,11,0)</f>
        <v>Stock</v>
      </c>
      <c r="Q337" s="200">
        <v>0</v>
      </c>
      <c r="R337" s="200">
        <f t="shared" si="45"/>
        <v>0</v>
      </c>
      <c r="T337">
        <v>0</v>
      </c>
      <c r="Y337" s="200">
        <v>0</v>
      </c>
      <c r="Z337" s="5">
        <v>0</v>
      </c>
      <c r="AA337" s="200">
        <f t="shared" si="41"/>
        <v>0</v>
      </c>
      <c r="AB337" s="200">
        <f t="shared" si="39"/>
        <v>0</v>
      </c>
      <c r="AE337" s="77">
        <f t="shared" si="42"/>
        <v>0</v>
      </c>
      <c r="AF337" s="77">
        <f t="shared" si="43"/>
        <v>0</v>
      </c>
      <c r="AG337" s="77">
        <f t="array" ref="AG337">IFERROR($D337*U,0)</f>
        <v>0</v>
      </c>
      <c r="AH337" s="77">
        <f t="shared" si="44"/>
        <v>0</v>
      </c>
      <c r="AI337" s="77">
        <f t="shared" si="44"/>
        <v>0</v>
      </c>
      <c r="AJ337" s="203"/>
      <c r="AK337" s="203"/>
      <c r="AL337" s="203"/>
      <c r="AM337" s="203"/>
      <c r="AN337" t="s">
        <v>25</v>
      </c>
      <c r="AO337" t="s">
        <v>1230</v>
      </c>
      <c r="AP337" t="s">
        <v>475</v>
      </c>
    </row>
    <row r="338" spans="1:43" x14ac:dyDescent="0.25">
      <c r="A338" s="198">
        <v>45291</v>
      </c>
      <c r="B338" t="s">
        <v>1231</v>
      </c>
      <c r="C338" t="s">
        <v>1232</v>
      </c>
      <c r="D338" s="82">
        <f>+VLOOKUP($C338,'appoggio Flow (AUM)_Turnover'!$C:$G,2,0)</f>
        <v>415155.92000000004</v>
      </c>
      <c r="E338" s="199">
        <f>+VLOOKUP($C338,'appoggio Flow (AUM)_Turnover'!$C:$G,3,0)</f>
        <v>0</v>
      </c>
      <c r="F338" s="82">
        <f>+VLOOKUP($C338,'appoggio Flow (AUM)_Turnover'!$C:$G,4,0)</f>
        <v>415155.92000000004</v>
      </c>
      <c r="G338" s="82">
        <f>+VLOOKUP($C338,'appoggio Flow (AUM)_Turnover'!$C:$G,5,0)</f>
        <v>0</v>
      </c>
      <c r="H338" s="1" t="s">
        <v>24</v>
      </c>
      <c r="I338" t="s">
        <v>473</v>
      </c>
      <c r="J338" t="s">
        <v>474</v>
      </c>
      <c r="K338">
        <f>+VLOOKUP($C338,'appoggio Flow (AUM)_Turnover'!$C:$M,9,0)</f>
        <v>0</v>
      </c>
      <c r="L338" t="s">
        <v>473</v>
      </c>
      <c r="M338" t="str">
        <f>+VLOOKUP($C338,'appoggio Flow (AUM)_Turnover'!$C:$M,11,0)</f>
        <v>Fondo</v>
      </c>
      <c r="N338" t="s">
        <v>23</v>
      </c>
      <c r="O338" s="5" t="str">
        <f t="shared" si="40"/>
        <v>N</v>
      </c>
      <c r="P338" t="str">
        <f>+VLOOKUP($C338,'appoggio Flow (AUM)_Turnover'!$C:$P,11,0)</f>
        <v>Fondo</v>
      </c>
      <c r="Q338" s="200" t="s">
        <v>475</v>
      </c>
      <c r="R338" s="200" t="str">
        <f t="shared" si="45"/>
        <v/>
      </c>
      <c r="T338" t="s">
        <v>475</v>
      </c>
      <c r="Y338" s="200" t="s">
        <v>475</v>
      </c>
      <c r="Z338" s="5" t="s">
        <v>475</v>
      </c>
      <c r="AA338" s="200" t="str">
        <f t="shared" si="41"/>
        <v/>
      </c>
      <c r="AB338" s="200" t="str">
        <f t="shared" si="39"/>
        <v/>
      </c>
      <c r="AE338" s="77">
        <f t="shared" si="42"/>
        <v>0</v>
      </c>
      <c r="AF338" s="77">
        <f t="shared" si="43"/>
        <v>0</v>
      </c>
      <c r="AG338" s="77">
        <f t="array" ref="AG338">IFERROR($D338*U,0)</f>
        <v>0</v>
      </c>
      <c r="AH338" s="77">
        <f t="shared" si="44"/>
        <v>0</v>
      </c>
      <c r="AI338" s="77">
        <f t="shared" si="44"/>
        <v>0</v>
      </c>
      <c r="AJ338" s="203"/>
      <c r="AK338" s="203"/>
      <c r="AL338" s="203"/>
      <c r="AM338" s="203"/>
      <c r="AN338" t="s">
        <v>475</v>
      </c>
      <c r="AO338" t="s">
        <v>475</v>
      </c>
      <c r="AP338" t="s">
        <v>475</v>
      </c>
    </row>
    <row r="339" spans="1:43" x14ac:dyDescent="0.25">
      <c r="A339" s="198">
        <v>45291</v>
      </c>
      <c r="B339" t="s">
        <v>1233</v>
      </c>
      <c r="C339" t="s">
        <v>1234</v>
      </c>
      <c r="D339" s="82">
        <f>+VLOOKUP($C339,'appoggio Flow (AUM)_Turnover'!$C:$G,2,0)</f>
        <v>0</v>
      </c>
      <c r="E339" s="199">
        <f>+VLOOKUP($C339,'appoggio Flow (AUM)_Turnover'!$C:$G,3,0)</f>
        <v>1</v>
      </c>
      <c r="F339" s="82">
        <f>+VLOOKUP($C339,'appoggio Flow (AUM)_Turnover'!$C:$G,4,0)</f>
        <v>24905.85</v>
      </c>
      <c r="G339" s="82">
        <f>+VLOOKUP($C339,'appoggio Flow (AUM)_Turnover'!$C:$G,5,0)</f>
        <v>25175.11</v>
      </c>
      <c r="H339" s="1" t="s">
        <v>23</v>
      </c>
      <c r="I339" t="s">
        <v>500</v>
      </c>
      <c r="J339" t="s">
        <v>474</v>
      </c>
      <c r="K339">
        <f>+VLOOKUP($C339,'appoggio Flow (AUM)_Turnover'!$C:$M,9,0)</f>
        <v>0</v>
      </c>
      <c r="L339" t="s">
        <v>500</v>
      </c>
      <c r="M339">
        <f>+VLOOKUP($C339,'appoggio Flow (AUM)_Turnover'!$C:$M,11,0)</f>
        <v>0</v>
      </c>
      <c r="N339" t="s">
        <v>23</v>
      </c>
      <c r="O339" s="5" t="str">
        <f t="shared" si="40"/>
        <v>N</v>
      </c>
      <c r="P339">
        <f>+VLOOKUP($C339,'appoggio Flow (AUM)_Turnover'!$C:$P,11,0)</f>
        <v>0</v>
      </c>
      <c r="Q339" s="200" t="s">
        <v>475</v>
      </c>
      <c r="R339" s="200" t="str">
        <f t="shared" si="45"/>
        <v/>
      </c>
      <c r="T339" t="s">
        <v>475</v>
      </c>
      <c r="Y339" s="200" t="s">
        <v>475</v>
      </c>
      <c r="Z339" s="5" t="s">
        <v>475</v>
      </c>
      <c r="AA339" s="200" t="str">
        <f t="shared" si="41"/>
        <v/>
      </c>
      <c r="AB339" s="200" t="str">
        <f t="shared" si="39"/>
        <v/>
      </c>
      <c r="AE339" s="77">
        <f t="shared" si="42"/>
        <v>0</v>
      </c>
      <c r="AF339" s="77">
        <f t="shared" si="43"/>
        <v>0</v>
      </c>
      <c r="AG339" s="77">
        <f t="array" ref="AG339">IFERROR($D339*U,0)</f>
        <v>0</v>
      </c>
      <c r="AH339" s="77">
        <f t="shared" si="44"/>
        <v>0</v>
      </c>
      <c r="AI339" s="77">
        <f t="shared" si="44"/>
        <v>0</v>
      </c>
      <c r="AJ339" s="203"/>
      <c r="AK339" s="203"/>
      <c r="AL339" s="203"/>
      <c r="AM339" s="203"/>
      <c r="AN339" t="s">
        <v>475</v>
      </c>
      <c r="AO339" t="s">
        <v>475</v>
      </c>
      <c r="AP339" t="s">
        <v>475</v>
      </c>
    </row>
    <row r="340" spans="1:43" x14ac:dyDescent="0.25">
      <c r="A340" s="198">
        <v>45291</v>
      </c>
      <c r="B340" t="s">
        <v>1235</v>
      </c>
      <c r="C340" t="s">
        <v>1236</v>
      </c>
      <c r="D340" s="82">
        <f>+VLOOKUP($C340,'appoggio Flow (AUM)_Turnover'!$C:$G,2,0)</f>
        <v>11826260.560000001</v>
      </c>
      <c r="E340" s="199">
        <f>+VLOOKUP($C340,'appoggio Flow (AUM)_Turnover'!$C:$G,3,0)</f>
        <v>1</v>
      </c>
      <c r="F340" s="82">
        <f>+VLOOKUP($C340,'appoggio Flow (AUM)_Turnover'!$C:$G,4,0)</f>
        <v>11975322.890000001</v>
      </c>
      <c r="G340" s="82">
        <f>+VLOOKUP($C340,'appoggio Flow (AUM)_Turnover'!$C:$G,5,0)</f>
        <v>149062.32999999999</v>
      </c>
      <c r="H340" s="1" t="s">
        <v>24</v>
      </c>
      <c r="I340" t="s">
        <v>473</v>
      </c>
      <c r="J340" t="s">
        <v>474</v>
      </c>
      <c r="K340">
        <f>+VLOOKUP($C340,'appoggio Flow (AUM)_Turnover'!$C:$M,9,0)</f>
        <v>0</v>
      </c>
      <c r="L340" t="s">
        <v>473</v>
      </c>
      <c r="M340" t="str">
        <f>+VLOOKUP($C340,'appoggio Flow (AUM)_Turnover'!$C:$M,11,0)</f>
        <v>Fondo</v>
      </c>
      <c r="N340" t="s">
        <v>23</v>
      </c>
      <c r="O340" s="5" t="str">
        <f t="shared" si="40"/>
        <v>N</v>
      </c>
      <c r="P340" t="str">
        <f>+VLOOKUP($C340,'appoggio Flow (AUM)_Turnover'!$C:$P,11,0)</f>
        <v>Fondo</v>
      </c>
      <c r="Q340" s="200" t="s">
        <v>475</v>
      </c>
      <c r="R340" s="200" t="str">
        <f t="shared" si="45"/>
        <v/>
      </c>
      <c r="T340" t="s">
        <v>475</v>
      </c>
      <c r="Y340" s="200" t="s">
        <v>475</v>
      </c>
      <c r="Z340" s="5" t="s">
        <v>475</v>
      </c>
      <c r="AA340" s="200" t="str">
        <f t="shared" si="41"/>
        <v/>
      </c>
      <c r="AB340" s="200" t="str">
        <f t="shared" si="39"/>
        <v/>
      </c>
      <c r="AE340" s="77">
        <f t="shared" si="42"/>
        <v>0</v>
      </c>
      <c r="AF340" s="77">
        <f t="shared" si="43"/>
        <v>0</v>
      </c>
      <c r="AG340" s="77">
        <f t="array" ref="AG340">IFERROR($D340*U,0)</f>
        <v>0</v>
      </c>
      <c r="AH340" s="77">
        <f t="shared" si="44"/>
        <v>0</v>
      </c>
      <c r="AI340" s="77">
        <f t="shared" si="44"/>
        <v>0</v>
      </c>
      <c r="AJ340" s="203"/>
      <c r="AK340" s="203"/>
      <c r="AL340" s="203"/>
      <c r="AM340" s="203"/>
      <c r="AN340" t="s">
        <v>475</v>
      </c>
      <c r="AO340" t="s">
        <v>475</v>
      </c>
      <c r="AP340" t="s">
        <v>475</v>
      </c>
    </row>
    <row r="341" spans="1:43" x14ac:dyDescent="0.25">
      <c r="A341" s="198">
        <v>45291</v>
      </c>
      <c r="B341" t="s">
        <v>1237</v>
      </c>
      <c r="C341" t="s">
        <v>1238</v>
      </c>
      <c r="D341" s="82">
        <f>+VLOOKUP($C341,'appoggio Flow (AUM)_Turnover'!$C:$G,2,0)</f>
        <v>135855.01999999999</v>
      </c>
      <c r="E341" s="199">
        <f>+VLOOKUP($C341,'appoggio Flow (AUM)_Turnover'!$C:$G,3,0)</f>
        <v>1</v>
      </c>
      <c r="F341" s="82">
        <f>+VLOOKUP($C341,'appoggio Flow (AUM)_Turnover'!$C:$G,4,0)</f>
        <v>153618.22</v>
      </c>
      <c r="G341" s="82">
        <f>+VLOOKUP($C341,'appoggio Flow (AUM)_Turnover'!$C:$G,5,0)</f>
        <v>17763.2</v>
      </c>
      <c r="H341" s="1" t="s">
        <v>24</v>
      </c>
      <c r="I341" t="s">
        <v>482</v>
      </c>
      <c r="J341" t="s">
        <v>474</v>
      </c>
      <c r="K341">
        <f>+VLOOKUP($C341,'appoggio Flow (AUM)_Turnover'!$C:$M,9,0)</f>
        <v>0</v>
      </c>
      <c r="L341" t="s">
        <v>483</v>
      </c>
      <c r="M341" t="str">
        <f>+VLOOKUP($C341,'appoggio Flow (AUM)_Turnover'!$C:$M,11,0)</f>
        <v>Stock</v>
      </c>
      <c r="N341" t="s">
        <v>23</v>
      </c>
      <c r="O341" s="5" t="str">
        <f t="shared" si="40"/>
        <v>N</v>
      </c>
      <c r="P341" t="str">
        <f>+VLOOKUP($C341,'appoggio Flow (AUM)_Turnover'!$C:$P,11,0)</f>
        <v>Stock</v>
      </c>
      <c r="Q341" s="200">
        <v>2.1000000000000001E-2</v>
      </c>
      <c r="R341" s="200">
        <f t="shared" si="45"/>
        <v>0</v>
      </c>
      <c r="T341">
        <v>0</v>
      </c>
      <c r="Y341" s="200">
        <v>0</v>
      </c>
      <c r="Z341" s="5">
        <v>0</v>
      </c>
      <c r="AA341" s="200">
        <f t="shared" si="41"/>
        <v>0</v>
      </c>
      <c r="AB341" s="200">
        <f t="shared" si="39"/>
        <v>0</v>
      </c>
      <c r="AE341" s="77">
        <f t="shared" si="42"/>
        <v>0</v>
      </c>
      <c r="AF341" s="77">
        <f t="shared" si="43"/>
        <v>0</v>
      </c>
      <c r="AG341" s="77">
        <f t="array" ref="AG341">IFERROR($D341*U,0)</f>
        <v>0</v>
      </c>
      <c r="AH341" s="77">
        <f t="shared" si="44"/>
        <v>0</v>
      </c>
      <c r="AI341" s="77">
        <f t="shared" si="44"/>
        <v>0</v>
      </c>
      <c r="AJ341" s="203"/>
      <c r="AK341" s="203"/>
      <c r="AL341" s="203"/>
      <c r="AM341" s="203"/>
      <c r="AN341" t="s">
        <v>475</v>
      </c>
      <c r="AO341" t="s">
        <v>475</v>
      </c>
      <c r="AP341" t="s">
        <v>475</v>
      </c>
    </row>
    <row r="342" spans="1:43" x14ac:dyDescent="0.25">
      <c r="A342" s="198">
        <v>45291</v>
      </c>
      <c r="B342" t="s">
        <v>1239</v>
      </c>
      <c r="C342" t="s">
        <v>1240</v>
      </c>
      <c r="D342" s="82">
        <f>+VLOOKUP($C342,'appoggio Flow (AUM)_Turnover'!$C:$G,2,0)</f>
        <v>1745021.7</v>
      </c>
      <c r="E342" s="199">
        <f>+VLOOKUP($C342,'appoggio Flow (AUM)_Turnover'!$C:$G,3,0)</f>
        <v>1</v>
      </c>
      <c r="F342" s="82">
        <f>+VLOOKUP($C342,'appoggio Flow (AUM)_Turnover'!$C:$G,4,0)</f>
        <v>1750288.5</v>
      </c>
      <c r="G342" s="82">
        <f>+VLOOKUP($C342,'appoggio Flow (AUM)_Turnover'!$C:$G,5,0)</f>
        <v>5266.8</v>
      </c>
      <c r="H342" s="1" t="s">
        <v>23</v>
      </c>
      <c r="I342" t="s">
        <v>500</v>
      </c>
      <c r="J342" t="s">
        <v>504</v>
      </c>
      <c r="K342">
        <f>+VLOOKUP($C342,'appoggio Flow (AUM)_Turnover'!$C:$M,9,0)</f>
        <v>1</v>
      </c>
      <c r="L342" t="s">
        <v>500</v>
      </c>
      <c r="M342" t="str">
        <f>+VLOOKUP($C342,'appoggio Flow (AUM)_Turnover'!$C:$M,11,0)</f>
        <v>Bond</v>
      </c>
      <c r="N342" t="s">
        <v>24</v>
      </c>
      <c r="O342" s="5" t="str">
        <f t="shared" si="40"/>
        <v>N</v>
      </c>
      <c r="P342" t="str">
        <f>+VLOOKUP($C342,'appoggio Flow (AUM)_Turnover'!$C:$P,11,0)</f>
        <v>Bond</v>
      </c>
      <c r="Q342" s="200" t="s">
        <v>475</v>
      </c>
      <c r="R342" s="200" t="str">
        <f t="shared" si="45"/>
        <v/>
      </c>
      <c r="T342" t="s">
        <v>475</v>
      </c>
      <c r="Y342" s="200" t="s">
        <v>475</v>
      </c>
      <c r="Z342" s="5" t="s">
        <v>475</v>
      </c>
      <c r="AA342" s="200" t="str">
        <f t="shared" si="41"/>
        <v/>
      </c>
      <c r="AB342" s="200" t="str">
        <f t="shared" si="39"/>
        <v/>
      </c>
      <c r="AE342" s="77">
        <f t="shared" si="42"/>
        <v>0</v>
      </c>
      <c r="AF342" s="77">
        <f t="shared" si="43"/>
        <v>0</v>
      </c>
      <c r="AG342" s="77">
        <f t="array" ref="AG342">IFERROR($D342*U,0)</f>
        <v>0</v>
      </c>
      <c r="AH342" s="77">
        <f t="shared" si="44"/>
        <v>0</v>
      </c>
      <c r="AI342" s="77">
        <f t="shared" si="44"/>
        <v>0</v>
      </c>
      <c r="AJ342" s="203"/>
      <c r="AK342" s="203"/>
      <c r="AL342" s="203"/>
      <c r="AM342" s="203"/>
      <c r="AN342" t="s">
        <v>22</v>
      </c>
      <c r="AO342" t="s">
        <v>571</v>
      </c>
      <c r="AP342" t="s">
        <v>475</v>
      </c>
    </row>
    <row r="343" spans="1:43" x14ac:dyDescent="0.25">
      <c r="A343" s="198">
        <v>45291</v>
      </c>
      <c r="B343" t="s">
        <v>1241</v>
      </c>
      <c r="C343" t="s">
        <v>1242</v>
      </c>
      <c r="D343" s="82">
        <f>+VLOOKUP($C343,'appoggio Flow (AUM)_Turnover'!$C:$G,2,0)</f>
        <v>3763369.34</v>
      </c>
      <c r="E343" s="199">
        <f>+VLOOKUP($C343,'appoggio Flow (AUM)_Turnover'!$C:$G,3,0)</f>
        <v>1</v>
      </c>
      <c r="F343" s="82">
        <f>+VLOOKUP($C343,'appoggio Flow (AUM)_Turnover'!$C:$G,4,0)</f>
        <v>4065516.12</v>
      </c>
      <c r="G343" s="82">
        <f>+VLOOKUP($C343,'appoggio Flow (AUM)_Turnover'!$C:$G,5,0)</f>
        <v>302146.78000000003</v>
      </c>
      <c r="H343" s="1" t="s">
        <v>24</v>
      </c>
      <c r="I343" t="s">
        <v>473</v>
      </c>
      <c r="J343" t="s">
        <v>474</v>
      </c>
      <c r="K343">
        <f>+VLOOKUP($C343,'appoggio Flow (AUM)_Turnover'!$C:$M,9,0)</f>
        <v>0</v>
      </c>
      <c r="L343" t="s">
        <v>473</v>
      </c>
      <c r="M343" t="str">
        <f>+VLOOKUP($C343,'appoggio Flow (AUM)_Turnover'!$C:$M,11,0)</f>
        <v>Fondo</v>
      </c>
      <c r="N343" t="s">
        <v>23</v>
      </c>
      <c r="O343" s="5" t="str">
        <f t="shared" si="40"/>
        <v>N</v>
      </c>
      <c r="P343" t="str">
        <f>+VLOOKUP($C343,'appoggio Flow (AUM)_Turnover'!$C:$P,11,0)</f>
        <v>Fondo</v>
      </c>
      <c r="Q343" s="200" t="s">
        <v>475</v>
      </c>
      <c r="R343" s="200" t="str">
        <f t="shared" si="45"/>
        <v/>
      </c>
      <c r="T343" t="s">
        <v>475</v>
      </c>
      <c r="Y343" s="200" t="s">
        <v>475</v>
      </c>
      <c r="Z343" s="5" t="s">
        <v>475</v>
      </c>
      <c r="AA343" s="200" t="str">
        <f t="shared" si="41"/>
        <v/>
      </c>
      <c r="AB343" s="200" t="str">
        <f t="shared" si="39"/>
        <v/>
      </c>
      <c r="AE343" s="77">
        <f t="shared" si="42"/>
        <v>0</v>
      </c>
      <c r="AF343" s="77">
        <f t="shared" si="43"/>
        <v>0</v>
      </c>
      <c r="AG343" s="77">
        <f t="array" ref="AG343">IFERROR($D343*U,0)</f>
        <v>0</v>
      </c>
      <c r="AH343" s="77">
        <f t="shared" si="44"/>
        <v>0</v>
      </c>
      <c r="AI343" s="77">
        <f t="shared" si="44"/>
        <v>0</v>
      </c>
      <c r="AJ343" s="203"/>
      <c r="AK343" s="203"/>
      <c r="AL343" s="203"/>
      <c r="AM343" s="203"/>
      <c r="AN343" t="s">
        <v>475</v>
      </c>
      <c r="AO343" t="s">
        <v>475</v>
      </c>
      <c r="AP343" t="s">
        <v>475</v>
      </c>
    </row>
    <row r="344" spans="1:43" x14ac:dyDescent="0.25">
      <c r="A344" s="198">
        <v>45291</v>
      </c>
      <c r="B344" t="s">
        <v>1243</v>
      </c>
      <c r="C344" t="s">
        <v>1244</v>
      </c>
      <c r="D344" s="82">
        <f>+VLOOKUP($C344,'appoggio Flow (AUM)_Turnover'!$C:$G,2,0)</f>
        <v>16537.590000000011</v>
      </c>
      <c r="E344" s="199">
        <f>+VLOOKUP($C344,'appoggio Flow (AUM)_Turnover'!$C:$G,3,0)</f>
        <v>1</v>
      </c>
      <c r="F344" s="82">
        <f>+VLOOKUP($C344,'appoggio Flow (AUM)_Turnover'!$C:$G,4,0)</f>
        <v>102267.21</v>
      </c>
      <c r="G344" s="82">
        <f>+VLOOKUP($C344,'appoggio Flow (AUM)_Turnover'!$C:$G,5,0)</f>
        <v>85729.62</v>
      </c>
      <c r="H344" s="1" t="s">
        <v>24</v>
      </c>
      <c r="I344" t="s">
        <v>482</v>
      </c>
      <c r="J344" t="s">
        <v>474</v>
      </c>
      <c r="K344">
        <f>+VLOOKUP($C344,'appoggio Flow (AUM)_Turnover'!$C:$M,9,0)</f>
        <v>0</v>
      </c>
      <c r="L344" t="s">
        <v>483</v>
      </c>
      <c r="M344" t="str">
        <f>+VLOOKUP($C344,'appoggio Flow (AUM)_Turnover'!$C:$M,11,0)</f>
        <v>Stock</v>
      </c>
      <c r="N344" t="s">
        <v>23</v>
      </c>
      <c r="O344" s="5" t="str">
        <f t="shared" si="40"/>
        <v>N</v>
      </c>
      <c r="P344" t="str">
        <f>+VLOOKUP($C344,'appoggio Flow (AUM)_Turnover'!$C:$P,11,0)</f>
        <v>Stock</v>
      </c>
      <c r="Q344" s="200">
        <v>0</v>
      </c>
      <c r="R344" s="200">
        <f t="shared" si="45"/>
        <v>0</v>
      </c>
      <c r="T344">
        <v>0</v>
      </c>
      <c r="Y344" s="200">
        <v>0</v>
      </c>
      <c r="Z344" s="5">
        <v>0</v>
      </c>
      <c r="AA344" s="200">
        <f t="shared" si="41"/>
        <v>0</v>
      </c>
      <c r="AB344" s="200">
        <f t="shared" si="39"/>
        <v>0</v>
      </c>
      <c r="AE344" s="77">
        <f t="shared" si="42"/>
        <v>0</v>
      </c>
      <c r="AF344" s="77">
        <f t="shared" si="43"/>
        <v>0</v>
      </c>
      <c r="AG344" s="77">
        <f t="array" ref="AG344">IFERROR($D344*U,0)</f>
        <v>0</v>
      </c>
      <c r="AH344" s="77">
        <f t="shared" si="44"/>
        <v>0</v>
      </c>
      <c r="AI344" s="77">
        <f t="shared" si="44"/>
        <v>0</v>
      </c>
      <c r="AJ344" s="203"/>
      <c r="AK344" s="203"/>
      <c r="AL344" s="203"/>
      <c r="AM344" s="203"/>
      <c r="AN344" t="s">
        <v>25</v>
      </c>
      <c r="AO344" t="s">
        <v>1245</v>
      </c>
      <c r="AP344" t="s">
        <v>1246</v>
      </c>
      <c r="AQ344" s="208" t="s">
        <v>490</v>
      </c>
    </row>
    <row r="345" spans="1:43" x14ac:dyDescent="0.25">
      <c r="A345" s="198">
        <v>45291</v>
      </c>
      <c r="B345" t="s">
        <v>1247</v>
      </c>
      <c r="C345" t="s">
        <v>1248</v>
      </c>
      <c r="D345" s="82">
        <f>+VLOOKUP($C345,'appoggio Flow (AUM)_Turnover'!$C:$G,2,0)</f>
        <v>90112.00999999998</v>
      </c>
      <c r="E345" s="199">
        <f>+VLOOKUP($C345,'appoggio Flow (AUM)_Turnover'!$C:$G,3,0)</f>
        <v>1</v>
      </c>
      <c r="F345" s="82">
        <f>+VLOOKUP($C345,'appoggio Flow (AUM)_Turnover'!$C:$G,4,0)</f>
        <v>253986.71</v>
      </c>
      <c r="G345" s="82">
        <f>+VLOOKUP($C345,'appoggio Flow (AUM)_Turnover'!$C:$G,5,0)</f>
        <v>163874.70000000001</v>
      </c>
      <c r="H345" s="1" t="s">
        <v>23</v>
      </c>
      <c r="I345" t="s">
        <v>500</v>
      </c>
      <c r="J345" t="s">
        <v>474</v>
      </c>
      <c r="K345">
        <f>+VLOOKUP($C345,'appoggio Flow (AUM)_Turnover'!$C:$M,9,0)</f>
        <v>0</v>
      </c>
      <c r="L345" t="s">
        <v>500</v>
      </c>
      <c r="M345">
        <f>+VLOOKUP($C345,'appoggio Flow (AUM)_Turnover'!$C:$M,11,0)</f>
        <v>0</v>
      </c>
      <c r="N345" t="s">
        <v>23</v>
      </c>
      <c r="O345" s="5" t="str">
        <f t="shared" si="40"/>
        <v>N</v>
      </c>
      <c r="P345">
        <f>+VLOOKUP($C345,'appoggio Flow (AUM)_Turnover'!$C:$P,11,0)</f>
        <v>0</v>
      </c>
      <c r="Q345" s="200" t="s">
        <v>475</v>
      </c>
      <c r="R345" s="200" t="str">
        <f t="shared" si="45"/>
        <v/>
      </c>
      <c r="T345" t="s">
        <v>475</v>
      </c>
      <c r="Y345" s="200" t="s">
        <v>475</v>
      </c>
      <c r="Z345" s="5" t="s">
        <v>475</v>
      </c>
      <c r="AA345" s="200" t="str">
        <f t="shared" si="41"/>
        <v/>
      </c>
      <c r="AB345" s="200" t="str">
        <f t="shared" si="39"/>
        <v/>
      </c>
      <c r="AE345" s="77">
        <f t="shared" si="42"/>
        <v>0</v>
      </c>
      <c r="AF345" s="77">
        <f t="shared" si="43"/>
        <v>0</v>
      </c>
      <c r="AG345" s="77">
        <f t="array" ref="AG345">IFERROR($D345*U,0)</f>
        <v>0</v>
      </c>
      <c r="AH345" s="77">
        <f t="shared" si="44"/>
        <v>0</v>
      </c>
      <c r="AI345" s="77">
        <f t="shared" si="44"/>
        <v>0</v>
      </c>
      <c r="AJ345" s="203"/>
      <c r="AK345" s="203"/>
      <c r="AL345" s="203"/>
      <c r="AM345" s="203"/>
      <c r="AN345" t="s">
        <v>475</v>
      </c>
      <c r="AO345" t="s">
        <v>475</v>
      </c>
      <c r="AP345" t="s">
        <v>475</v>
      </c>
    </row>
    <row r="346" spans="1:43" x14ac:dyDescent="0.25">
      <c r="A346" s="198">
        <v>45291</v>
      </c>
      <c r="B346" t="s">
        <v>1249</v>
      </c>
      <c r="C346" t="s">
        <v>1250</v>
      </c>
      <c r="D346" s="82">
        <f>+VLOOKUP($C346,'appoggio Flow (AUM)_Turnover'!$C:$G,2,0)</f>
        <v>0</v>
      </c>
      <c r="E346" s="199">
        <f>+VLOOKUP($C346,'appoggio Flow (AUM)_Turnover'!$C:$G,3,0)</f>
        <v>1</v>
      </c>
      <c r="F346" s="82">
        <f>+VLOOKUP($C346,'appoggio Flow (AUM)_Turnover'!$C:$G,4,0)</f>
        <v>166740.5</v>
      </c>
      <c r="G346" s="82">
        <f>+VLOOKUP($C346,'appoggio Flow (AUM)_Turnover'!$C:$G,5,0)</f>
        <v>203162.4</v>
      </c>
      <c r="H346" s="1" t="s">
        <v>24</v>
      </c>
      <c r="I346" t="s">
        <v>482</v>
      </c>
      <c r="J346" t="s">
        <v>474</v>
      </c>
      <c r="K346">
        <f>+VLOOKUP($C346,'appoggio Flow (AUM)_Turnover'!$C:$M,9,0)</f>
        <v>0</v>
      </c>
      <c r="L346" t="s">
        <v>483</v>
      </c>
      <c r="M346" t="str">
        <f>+VLOOKUP($C346,'appoggio Flow (AUM)_Turnover'!$C:$M,11,0)</f>
        <v>Stock</v>
      </c>
      <c r="N346" t="s">
        <v>23</v>
      </c>
      <c r="O346" s="5" t="str">
        <f t="shared" si="40"/>
        <v>N</v>
      </c>
      <c r="P346" t="str">
        <f>+VLOOKUP($C346,'appoggio Flow (AUM)_Turnover'!$C:$P,11,0)</f>
        <v>Stock</v>
      </c>
      <c r="Q346" s="200">
        <v>0.22</v>
      </c>
      <c r="R346" s="200">
        <f t="shared" si="45"/>
        <v>0</v>
      </c>
      <c r="T346">
        <v>0.09</v>
      </c>
      <c r="Y346" s="200">
        <v>0</v>
      </c>
      <c r="Z346" s="5">
        <v>0</v>
      </c>
      <c r="AA346" s="200">
        <f t="shared" si="41"/>
        <v>0</v>
      </c>
      <c r="AB346" s="200">
        <f t="shared" si="39"/>
        <v>0</v>
      </c>
      <c r="AE346" s="77">
        <f t="shared" si="42"/>
        <v>0</v>
      </c>
      <c r="AF346" s="77">
        <f t="shared" si="43"/>
        <v>0</v>
      </c>
      <c r="AG346" s="77">
        <f t="array" ref="AG346">IFERROR($D346*U,0)</f>
        <v>0</v>
      </c>
      <c r="AH346" s="77">
        <f t="shared" si="44"/>
        <v>0</v>
      </c>
      <c r="AI346" s="77">
        <f t="shared" si="44"/>
        <v>0</v>
      </c>
      <c r="AJ346" s="203"/>
      <c r="AK346" s="203"/>
      <c r="AL346" s="203"/>
      <c r="AM346" s="203"/>
      <c r="AN346" t="s">
        <v>25</v>
      </c>
      <c r="AO346" t="s">
        <v>1251</v>
      </c>
      <c r="AP346" t="s">
        <v>475</v>
      </c>
    </row>
    <row r="347" spans="1:43" x14ac:dyDescent="0.25">
      <c r="A347" s="198">
        <v>45291</v>
      </c>
      <c r="B347" t="s">
        <v>1252</v>
      </c>
      <c r="C347" t="s">
        <v>1253</v>
      </c>
      <c r="D347" s="82">
        <f>+VLOOKUP($C347,'appoggio Flow (AUM)_Turnover'!$C:$G,2,0)</f>
        <v>136286.61000000002</v>
      </c>
      <c r="E347" s="199">
        <f>+VLOOKUP($C347,'appoggio Flow (AUM)_Turnover'!$C:$G,3,0)</f>
        <v>1</v>
      </c>
      <c r="F347" s="82">
        <f>+VLOOKUP($C347,'appoggio Flow (AUM)_Turnover'!$C:$G,4,0)</f>
        <v>206684.39</v>
      </c>
      <c r="G347" s="82">
        <f>+VLOOKUP($C347,'appoggio Flow (AUM)_Turnover'!$C:$G,5,0)</f>
        <v>70397.78</v>
      </c>
      <c r="H347" s="1" t="s">
        <v>24</v>
      </c>
      <c r="I347" t="s">
        <v>482</v>
      </c>
      <c r="J347" t="s">
        <v>474</v>
      </c>
      <c r="K347">
        <f>+VLOOKUP($C347,'appoggio Flow (AUM)_Turnover'!$C:$M,9,0)</f>
        <v>0</v>
      </c>
      <c r="L347" t="s">
        <v>483</v>
      </c>
      <c r="M347" t="str">
        <f>+VLOOKUP($C347,'appoggio Flow (AUM)_Turnover'!$C:$M,11,0)</f>
        <v>Stock</v>
      </c>
      <c r="N347" t="s">
        <v>23</v>
      </c>
      <c r="O347" s="5" t="str">
        <f t="shared" si="40"/>
        <v>N</v>
      </c>
      <c r="P347" t="str">
        <f>+VLOOKUP($C347,'appoggio Flow (AUM)_Turnover'!$C:$P,11,0)</f>
        <v>Stock</v>
      </c>
      <c r="Q347" s="200">
        <v>0.12</v>
      </c>
      <c r="R347" s="200">
        <f t="shared" si="45"/>
        <v>0.12</v>
      </c>
      <c r="T347">
        <v>0.02</v>
      </c>
      <c r="V347">
        <v>1</v>
      </c>
      <c r="Y347" s="200">
        <v>0</v>
      </c>
      <c r="Z347" s="5">
        <v>0</v>
      </c>
      <c r="AA347" s="200">
        <f t="shared" si="41"/>
        <v>0</v>
      </c>
      <c r="AB347" s="200">
        <f t="shared" si="39"/>
        <v>0</v>
      </c>
      <c r="AE347" s="77">
        <f t="shared" si="42"/>
        <v>16354.3932</v>
      </c>
      <c r="AF347" s="77">
        <f t="shared" si="43"/>
        <v>2725.7322000000004</v>
      </c>
      <c r="AG347" s="77">
        <f t="array" ref="AG347">IFERROR($D347*U,0)</f>
        <v>0</v>
      </c>
      <c r="AH347" s="77">
        <f t="shared" si="44"/>
        <v>0</v>
      </c>
      <c r="AI347" s="77">
        <f t="shared" si="44"/>
        <v>0</v>
      </c>
      <c r="AJ347" s="203"/>
      <c r="AK347" s="203"/>
      <c r="AL347" s="203"/>
      <c r="AM347" s="203"/>
      <c r="AN347" t="s">
        <v>25</v>
      </c>
      <c r="AO347" t="s">
        <v>1254</v>
      </c>
      <c r="AP347" t="s">
        <v>475</v>
      </c>
    </row>
    <row r="348" spans="1:43" x14ac:dyDescent="0.25">
      <c r="A348" s="198">
        <v>45291</v>
      </c>
      <c r="B348" t="s">
        <v>1255</v>
      </c>
      <c r="C348" t="s">
        <v>1256</v>
      </c>
      <c r="D348" s="82">
        <f>+VLOOKUP($C348,'appoggio Flow (AUM)_Turnover'!$C:$G,2,0)</f>
        <v>395491.22</v>
      </c>
      <c r="E348" s="199">
        <f>+VLOOKUP($C348,'appoggio Flow (AUM)_Turnover'!$C:$G,3,0)</f>
        <v>1</v>
      </c>
      <c r="F348" s="82">
        <f>+VLOOKUP($C348,'appoggio Flow (AUM)_Turnover'!$C:$G,4,0)</f>
        <v>409182.75999999995</v>
      </c>
      <c r="G348" s="82">
        <f>+VLOOKUP($C348,'appoggio Flow (AUM)_Turnover'!$C:$G,5,0)</f>
        <v>13691.54</v>
      </c>
      <c r="H348" s="1" t="s">
        <v>24</v>
      </c>
      <c r="I348" t="s">
        <v>482</v>
      </c>
      <c r="J348" t="s">
        <v>474</v>
      </c>
      <c r="K348">
        <f>+VLOOKUP($C348,'appoggio Flow (AUM)_Turnover'!$C:$M,9,0)</f>
        <v>0</v>
      </c>
      <c r="L348" t="s">
        <v>483</v>
      </c>
      <c r="M348" t="str">
        <f>+VLOOKUP($C348,'appoggio Flow (AUM)_Turnover'!$C:$M,11,0)</f>
        <v>Stock</v>
      </c>
      <c r="N348" t="s">
        <v>23</v>
      </c>
      <c r="O348" s="5" t="str">
        <f t="shared" si="40"/>
        <v>N</v>
      </c>
      <c r="P348" t="str">
        <f>+VLOOKUP($C348,'appoggio Flow (AUM)_Turnover'!$C:$P,11,0)</f>
        <v>Stock</v>
      </c>
      <c r="Q348" s="200">
        <v>0</v>
      </c>
      <c r="R348" s="200">
        <f t="shared" si="45"/>
        <v>0</v>
      </c>
      <c r="T348">
        <v>0</v>
      </c>
      <c r="Y348" s="200">
        <v>0</v>
      </c>
      <c r="Z348" s="5">
        <v>0</v>
      </c>
      <c r="AA348" s="200">
        <f t="shared" si="41"/>
        <v>0</v>
      </c>
      <c r="AB348" s="200">
        <f t="shared" si="39"/>
        <v>0</v>
      </c>
      <c r="AE348" s="77">
        <f t="shared" si="42"/>
        <v>0</v>
      </c>
      <c r="AF348" s="77">
        <f t="shared" si="43"/>
        <v>0</v>
      </c>
      <c r="AG348" s="77">
        <f t="array" ref="AG348">IFERROR($D348*U,0)</f>
        <v>0</v>
      </c>
      <c r="AH348" s="77">
        <f t="shared" si="44"/>
        <v>0</v>
      </c>
      <c r="AI348" s="77">
        <f t="shared" si="44"/>
        <v>0</v>
      </c>
      <c r="AJ348" s="203"/>
      <c r="AK348" s="203"/>
      <c r="AL348" s="203"/>
      <c r="AM348" s="203"/>
      <c r="AN348" t="s">
        <v>475</v>
      </c>
      <c r="AO348" t="s">
        <v>1257</v>
      </c>
      <c r="AP348" t="s">
        <v>475</v>
      </c>
    </row>
    <row r="349" spans="1:43" x14ac:dyDescent="0.25">
      <c r="A349" s="198">
        <v>45291</v>
      </c>
      <c r="B349" t="s">
        <v>1258</v>
      </c>
      <c r="C349" t="s">
        <v>1259</v>
      </c>
      <c r="D349" s="82">
        <f>+VLOOKUP($C349,'appoggio Flow (AUM)_Turnover'!$C:$G,2,0)</f>
        <v>3233144.6700000004</v>
      </c>
      <c r="E349" s="199">
        <f>+VLOOKUP($C349,'appoggio Flow (AUM)_Turnover'!$C:$G,3,0)</f>
        <v>1</v>
      </c>
      <c r="F349" s="82">
        <f>+VLOOKUP($C349,'appoggio Flow (AUM)_Turnover'!$C:$G,4,0)</f>
        <v>3341522.74</v>
      </c>
      <c r="G349" s="82">
        <f>+VLOOKUP($C349,'appoggio Flow (AUM)_Turnover'!$C:$G,5,0)</f>
        <v>108378.07</v>
      </c>
      <c r="H349" s="1" t="s">
        <v>24</v>
      </c>
      <c r="I349" t="s">
        <v>473</v>
      </c>
      <c r="J349" t="s">
        <v>474</v>
      </c>
      <c r="K349">
        <f>+VLOOKUP($C349,'appoggio Flow (AUM)_Turnover'!$C:$M,9,0)</f>
        <v>0</v>
      </c>
      <c r="L349" t="s">
        <v>473</v>
      </c>
      <c r="M349" t="str">
        <f>+VLOOKUP($C349,'appoggio Flow (AUM)_Turnover'!$C:$M,11,0)</f>
        <v>Fondo</v>
      </c>
      <c r="N349" t="s">
        <v>23</v>
      </c>
      <c r="O349" s="5" t="str">
        <f t="shared" si="40"/>
        <v>N</v>
      </c>
      <c r="P349" t="str">
        <f>+VLOOKUP($C349,'appoggio Flow (AUM)_Turnover'!$C:$P,11,0)</f>
        <v>Fondo</v>
      </c>
      <c r="Q349" s="200" t="s">
        <v>475</v>
      </c>
      <c r="R349" s="200" t="str">
        <f t="shared" si="45"/>
        <v/>
      </c>
      <c r="T349" t="s">
        <v>475</v>
      </c>
      <c r="Y349" s="200" t="s">
        <v>475</v>
      </c>
      <c r="Z349" s="5" t="s">
        <v>475</v>
      </c>
      <c r="AA349" s="200" t="str">
        <f t="shared" si="41"/>
        <v/>
      </c>
      <c r="AB349" s="200" t="str">
        <f t="shared" si="39"/>
        <v/>
      </c>
      <c r="AE349" s="77">
        <f t="shared" si="42"/>
        <v>0</v>
      </c>
      <c r="AF349" s="77">
        <f t="shared" si="43"/>
        <v>0</v>
      </c>
      <c r="AG349" s="77">
        <f t="array" ref="AG349">IFERROR($D349*U,0)</f>
        <v>0</v>
      </c>
      <c r="AH349" s="77">
        <f t="shared" si="44"/>
        <v>0</v>
      </c>
      <c r="AI349" s="77">
        <f t="shared" si="44"/>
        <v>0</v>
      </c>
      <c r="AJ349" s="203"/>
      <c r="AK349" s="203"/>
      <c r="AL349" s="203"/>
      <c r="AM349" s="203"/>
      <c r="AN349" t="s">
        <v>475</v>
      </c>
      <c r="AO349" t="s">
        <v>475</v>
      </c>
      <c r="AP349" t="s">
        <v>475</v>
      </c>
    </row>
    <row r="350" spans="1:43" x14ac:dyDescent="0.25">
      <c r="A350" s="198">
        <v>45291</v>
      </c>
      <c r="B350" t="s">
        <v>1260</v>
      </c>
      <c r="C350" t="s">
        <v>1261</v>
      </c>
      <c r="D350" s="82">
        <f>+VLOOKUP($C350,'appoggio Flow (AUM)_Turnover'!$C:$G,2,0)</f>
        <v>6806881.4399999995</v>
      </c>
      <c r="E350" s="199">
        <f>+VLOOKUP($C350,'appoggio Flow (AUM)_Turnover'!$C:$G,3,0)</f>
        <v>0</v>
      </c>
      <c r="F350" s="82">
        <f>+VLOOKUP($C350,'appoggio Flow (AUM)_Turnover'!$C:$G,4,0)</f>
        <v>6806881.4399999995</v>
      </c>
      <c r="G350" s="82">
        <f>+VLOOKUP($C350,'appoggio Flow (AUM)_Turnover'!$C:$G,5,0)</f>
        <v>0</v>
      </c>
      <c r="H350" s="1" t="s">
        <v>24</v>
      </c>
      <c r="I350" t="s">
        <v>473</v>
      </c>
      <c r="J350" t="s">
        <v>474</v>
      </c>
      <c r="K350">
        <f>+VLOOKUP($C350,'appoggio Flow (AUM)_Turnover'!$C:$M,9,0)</f>
        <v>0</v>
      </c>
      <c r="L350" t="s">
        <v>473</v>
      </c>
      <c r="M350" t="str">
        <f>+VLOOKUP($C350,'appoggio Flow (AUM)_Turnover'!$C:$M,11,0)</f>
        <v>Fondo</v>
      </c>
      <c r="N350" t="s">
        <v>23</v>
      </c>
      <c r="O350" s="5" t="str">
        <f t="shared" si="40"/>
        <v>N</v>
      </c>
      <c r="P350" t="str">
        <f>+VLOOKUP($C350,'appoggio Flow (AUM)_Turnover'!$C:$P,11,0)</f>
        <v>Fondo</v>
      </c>
      <c r="Q350" s="200" t="s">
        <v>475</v>
      </c>
      <c r="R350" s="200" t="str">
        <f t="shared" si="45"/>
        <v/>
      </c>
      <c r="T350" t="s">
        <v>475</v>
      </c>
      <c r="Y350" s="200" t="s">
        <v>475</v>
      </c>
      <c r="Z350" s="5" t="s">
        <v>475</v>
      </c>
      <c r="AA350" s="200" t="str">
        <f t="shared" si="41"/>
        <v/>
      </c>
      <c r="AB350" s="200" t="str">
        <f t="shared" si="39"/>
        <v/>
      </c>
      <c r="AE350" s="77">
        <f t="shared" si="42"/>
        <v>0</v>
      </c>
      <c r="AF350" s="77">
        <f t="shared" si="43"/>
        <v>0</v>
      </c>
      <c r="AG350" s="77">
        <f t="array" ref="AG350">IFERROR($D350*U,0)</f>
        <v>0</v>
      </c>
      <c r="AH350" s="77">
        <f t="shared" si="44"/>
        <v>0</v>
      </c>
      <c r="AI350" s="77">
        <f t="shared" si="44"/>
        <v>0</v>
      </c>
      <c r="AJ350" s="203"/>
      <c r="AK350" s="203"/>
      <c r="AL350" s="203"/>
      <c r="AM350" s="203"/>
      <c r="AN350" t="s">
        <v>475</v>
      </c>
      <c r="AO350" t="s">
        <v>475</v>
      </c>
      <c r="AP350" t="s">
        <v>475</v>
      </c>
    </row>
    <row r="351" spans="1:43" x14ac:dyDescent="0.25">
      <c r="A351" s="198">
        <v>45291</v>
      </c>
      <c r="B351" t="s">
        <v>1262</v>
      </c>
      <c r="C351" t="s">
        <v>1263</v>
      </c>
      <c r="D351" s="82">
        <f>+VLOOKUP($C351,'appoggio Flow (AUM)_Turnover'!$C:$G,2,0)</f>
        <v>0</v>
      </c>
      <c r="E351" s="199">
        <f>+VLOOKUP($C351,'appoggio Flow (AUM)_Turnover'!$C:$G,3,0)</f>
        <v>1</v>
      </c>
      <c r="F351" s="82">
        <f>+VLOOKUP($C351,'appoggio Flow (AUM)_Turnover'!$C:$G,4,0)</f>
        <v>510818.93</v>
      </c>
      <c r="G351" s="82">
        <f>+VLOOKUP($C351,'appoggio Flow (AUM)_Turnover'!$C:$G,5,0)</f>
        <v>894350.75</v>
      </c>
      <c r="H351" s="1" t="s">
        <v>23</v>
      </c>
      <c r="I351" t="s">
        <v>500</v>
      </c>
      <c r="J351" t="s">
        <v>504</v>
      </c>
      <c r="K351">
        <f>+VLOOKUP($C351,'appoggio Flow (AUM)_Turnover'!$C:$M,9,0)</f>
        <v>1</v>
      </c>
      <c r="L351" t="s">
        <v>500</v>
      </c>
      <c r="M351">
        <f>+VLOOKUP($C351,'appoggio Flow (AUM)_Turnover'!$C:$M,11,0)</f>
        <v>0</v>
      </c>
      <c r="N351" t="s">
        <v>24</v>
      </c>
      <c r="O351" s="5" t="str">
        <f t="shared" si="40"/>
        <v>N</v>
      </c>
      <c r="P351">
        <f>+VLOOKUP($C351,'appoggio Flow (AUM)_Turnover'!$C:$P,11,0)</f>
        <v>0</v>
      </c>
      <c r="Q351" s="200" t="s">
        <v>475</v>
      </c>
      <c r="R351" s="200" t="str">
        <f t="shared" si="45"/>
        <v/>
      </c>
      <c r="T351" t="s">
        <v>475</v>
      </c>
      <c r="Y351" s="200" t="s">
        <v>475</v>
      </c>
      <c r="Z351" s="5" t="s">
        <v>475</v>
      </c>
      <c r="AA351" s="200" t="str">
        <f t="shared" si="41"/>
        <v/>
      </c>
      <c r="AB351" s="200" t="str">
        <f t="shared" si="39"/>
        <v/>
      </c>
      <c r="AE351" s="77">
        <f t="shared" si="42"/>
        <v>0</v>
      </c>
      <c r="AF351" s="77">
        <f t="shared" si="43"/>
        <v>0</v>
      </c>
      <c r="AG351" s="77">
        <f t="array" ref="AG351">IFERROR($D351*U,0)</f>
        <v>0</v>
      </c>
      <c r="AH351" s="77">
        <f t="shared" si="44"/>
        <v>0</v>
      </c>
      <c r="AI351" s="77">
        <f t="shared" si="44"/>
        <v>0</v>
      </c>
      <c r="AJ351" s="203"/>
      <c r="AK351" s="203"/>
      <c r="AL351" s="203"/>
      <c r="AM351" s="203"/>
      <c r="AN351" t="s">
        <v>475</v>
      </c>
      <c r="AO351" t="s">
        <v>475</v>
      </c>
      <c r="AP351" t="s">
        <v>475</v>
      </c>
    </row>
    <row r="352" spans="1:43" x14ac:dyDescent="0.25">
      <c r="A352" s="198">
        <v>45291</v>
      </c>
      <c r="B352" t="s">
        <v>1264</v>
      </c>
      <c r="C352" t="s">
        <v>1265</v>
      </c>
      <c r="D352" s="82">
        <f>+VLOOKUP($C352,'appoggio Flow (AUM)_Turnover'!$C:$G,2,0)</f>
        <v>2362.0500000000002</v>
      </c>
      <c r="E352" s="199">
        <f>+VLOOKUP($C352,'appoggio Flow (AUM)_Turnover'!$C:$G,3,0)</f>
        <v>1</v>
      </c>
      <c r="F352" s="82">
        <f>+VLOOKUP($C352,'appoggio Flow (AUM)_Turnover'!$C:$G,4,0)</f>
        <v>3598.46</v>
      </c>
      <c r="G352" s="82">
        <f>+VLOOKUP($C352,'appoggio Flow (AUM)_Turnover'!$C:$G,5,0)</f>
        <v>1236.4100000000001</v>
      </c>
      <c r="H352" s="1" t="s">
        <v>24</v>
      </c>
      <c r="I352" t="s">
        <v>473</v>
      </c>
      <c r="J352" t="s">
        <v>474</v>
      </c>
      <c r="K352">
        <f>+VLOOKUP($C352,'appoggio Flow (AUM)_Turnover'!$C:$M,9,0)</f>
        <v>0</v>
      </c>
      <c r="L352" t="s">
        <v>473</v>
      </c>
      <c r="M352" t="str">
        <f>+VLOOKUP($C352,'appoggio Flow (AUM)_Turnover'!$C:$M,11,0)</f>
        <v>Fondo</v>
      </c>
      <c r="N352" t="s">
        <v>23</v>
      </c>
      <c r="O352" s="5" t="str">
        <f t="shared" si="40"/>
        <v>N</v>
      </c>
      <c r="P352" t="str">
        <f>+VLOOKUP($C352,'appoggio Flow (AUM)_Turnover'!$C:$P,11,0)</f>
        <v>Fondo</v>
      </c>
      <c r="Q352" s="200" t="s">
        <v>475</v>
      </c>
      <c r="R352" s="200" t="str">
        <f t="shared" si="45"/>
        <v/>
      </c>
      <c r="T352" t="s">
        <v>475</v>
      </c>
      <c r="Y352" s="200" t="s">
        <v>475</v>
      </c>
      <c r="Z352" s="5" t="s">
        <v>475</v>
      </c>
      <c r="AA352" s="200" t="str">
        <f t="shared" si="41"/>
        <v/>
      </c>
      <c r="AB352" s="200" t="str">
        <f t="shared" si="39"/>
        <v/>
      </c>
      <c r="AE352" s="77">
        <f t="shared" si="42"/>
        <v>0</v>
      </c>
      <c r="AF352" s="77">
        <f t="shared" si="43"/>
        <v>0</v>
      </c>
      <c r="AG352" s="77">
        <f t="array" ref="AG352">IFERROR($D352*U,0)</f>
        <v>0</v>
      </c>
      <c r="AH352" s="77">
        <f t="shared" si="44"/>
        <v>0</v>
      </c>
      <c r="AI352" s="77">
        <f t="shared" si="44"/>
        <v>0</v>
      </c>
      <c r="AJ352" s="203"/>
      <c r="AK352" s="203"/>
      <c r="AL352" s="203"/>
      <c r="AM352" s="203"/>
      <c r="AN352" t="s">
        <v>475</v>
      </c>
      <c r="AO352" t="s">
        <v>475</v>
      </c>
      <c r="AP352" t="s">
        <v>475</v>
      </c>
    </row>
    <row r="353" spans="1:42" x14ac:dyDescent="0.25">
      <c r="A353" s="198">
        <v>45291</v>
      </c>
      <c r="B353" t="s">
        <v>1266</v>
      </c>
      <c r="C353" t="s">
        <v>1267</v>
      </c>
      <c r="D353" s="82">
        <f>+VLOOKUP($C353,'appoggio Flow (AUM)_Turnover'!$C:$G,2,0)</f>
        <v>10533758.060000001</v>
      </c>
      <c r="E353" s="199">
        <f>+VLOOKUP($C353,'appoggio Flow (AUM)_Turnover'!$C:$G,3,0)</f>
        <v>1</v>
      </c>
      <c r="F353" s="82">
        <f>+VLOOKUP($C353,'appoggio Flow (AUM)_Turnover'!$C:$G,4,0)</f>
        <v>10588448.32</v>
      </c>
      <c r="G353" s="82">
        <f>+VLOOKUP($C353,'appoggio Flow (AUM)_Turnover'!$C:$G,5,0)</f>
        <v>54690.26</v>
      </c>
      <c r="H353" s="1" t="s">
        <v>23</v>
      </c>
      <c r="I353" t="s">
        <v>500</v>
      </c>
      <c r="J353" t="s">
        <v>504</v>
      </c>
      <c r="K353">
        <f>+VLOOKUP($C353,'appoggio Flow (AUM)_Turnover'!$C:$M,9,0)</f>
        <v>1</v>
      </c>
      <c r="L353" t="s">
        <v>500</v>
      </c>
      <c r="M353">
        <f>+VLOOKUP($C353,'appoggio Flow (AUM)_Turnover'!$C:$M,11,0)</f>
        <v>0</v>
      </c>
      <c r="N353" t="s">
        <v>24</v>
      </c>
      <c r="O353" s="5" t="str">
        <f t="shared" si="40"/>
        <v>N</v>
      </c>
      <c r="P353">
        <f>+VLOOKUP($C353,'appoggio Flow (AUM)_Turnover'!$C:$P,11,0)</f>
        <v>0</v>
      </c>
      <c r="Q353" s="200" t="s">
        <v>475</v>
      </c>
      <c r="R353" s="200" t="str">
        <f t="shared" si="45"/>
        <v/>
      </c>
      <c r="T353" t="s">
        <v>475</v>
      </c>
      <c r="Y353" s="200" t="s">
        <v>475</v>
      </c>
      <c r="Z353" s="5" t="s">
        <v>475</v>
      </c>
      <c r="AA353" s="200" t="str">
        <f t="shared" si="41"/>
        <v/>
      </c>
      <c r="AB353" s="200" t="str">
        <f t="shared" si="39"/>
        <v/>
      </c>
      <c r="AE353" s="77">
        <f t="shared" si="42"/>
        <v>0</v>
      </c>
      <c r="AF353" s="77">
        <f t="shared" si="43"/>
        <v>0</v>
      </c>
      <c r="AG353" s="77">
        <f t="array" ref="AG353">IFERROR($D353*U,0)</f>
        <v>0</v>
      </c>
      <c r="AH353" s="77">
        <f t="shared" si="44"/>
        <v>0</v>
      </c>
      <c r="AI353" s="77">
        <f t="shared" si="44"/>
        <v>0</v>
      </c>
      <c r="AJ353" s="203"/>
      <c r="AK353" s="203"/>
      <c r="AL353" s="203"/>
      <c r="AM353" s="203"/>
      <c r="AN353" t="s">
        <v>475</v>
      </c>
      <c r="AO353" t="s">
        <v>475</v>
      </c>
      <c r="AP353" t="s">
        <v>475</v>
      </c>
    </row>
    <row r="354" spans="1:42" x14ac:dyDescent="0.25">
      <c r="A354" s="198">
        <v>45291</v>
      </c>
      <c r="B354" t="s">
        <v>1268</v>
      </c>
      <c r="C354" t="s">
        <v>1269</v>
      </c>
      <c r="D354" s="82">
        <f>+VLOOKUP($C354,'appoggio Flow (AUM)_Turnover'!$C:$G,2,0)</f>
        <v>6454243.5000000009</v>
      </c>
      <c r="E354" s="199">
        <f>+VLOOKUP($C354,'appoggio Flow (AUM)_Turnover'!$C:$G,3,0)</f>
        <v>1</v>
      </c>
      <c r="F354" s="82">
        <f>+VLOOKUP($C354,'appoggio Flow (AUM)_Turnover'!$C:$G,4,0)</f>
        <v>6607203.2700000005</v>
      </c>
      <c r="G354" s="82">
        <f>+VLOOKUP($C354,'appoggio Flow (AUM)_Turnover'!$C:$G,5,0)</f>
        <v>152959.76999999999</v>
      </c>
      <c r="H354" s="1" t="s">
        <v>23</v>
      </c>
      <c r="I354" t="s">
        <v>500</v>
      </c>
      <c r="J354" t="s">
        <v>504</v>
      </c>
      <c r="K354">
        <f>+VLOOKUP($C354,'appoggio Flow (AUM)_Turnover'!$C:$M,9,0)</f>
        <v>1</v>
      </c>
      <c r="L354" t="s">
        <v>500</v>
      </c>
      <c r="M354">
        <f>+VLOOKUP($C354,'appoggio Flow (AUM)_Turnover'!$C:$M,11,0)</f>
        <v>0</v>
      </c>
      <c r="N354" t="s">
        <v>24</v>
      </c>
      <c r="O354" s="5" t="str">
        <f t="shared" si="40"/>
        <v>N</v>
      </c>
      <c r="P354">
        <f>+VLOOKUP($C354,'appoggio Flow (AUM)_Turnover'!$C:$P,11,0)</f>
        <v>0</v>
      </c>
      <c r="Q354" s="200" t="s">
        <v>475</v>
      </c>
      <c r="R354" s="200" t="str">
        <f t="shared" si="45"/>
        <v/>
      </c>
      <c r="T354" t="s">
        <v>475</v>
      </c>
      <c r="Y354" s="200" t="s">
        <v>475</v>
      </c>
      <c r="Z354" s="5" t="s">
        <v>475</v>
      </c>
      <c r="AA354" s="200" t="str">
        <f t="shared" si="41"/>
        <v/>
      </c>
      <c r="AB354" s="200" t="str">
        <f t="shared" si="39"/>
        <v/>
      </c>
      <c r="AE354" s="77">
        <f t="shared" si="42"/>
        <v>0</v>
      </c>
      <c r="AF354" s="77">
        <f t="shared" si="43"/>
        <v>0</v>
      </c>
      <c r="AG354" s="77">
        <f t="array" ref="AG354">IFERROR($D354*U,0)</f>
        <v>0</v>
      </c>
      <c r="AH354" s="77">
        <f t="shared" si="44"/>
        <v>0</v>
      </c>
      <c r="AI354" s="77">
        <f t="shared" si="44"/>
        <v>0</v>
      </c>
      <c r="AJ354" s="203"/>
      <c r="AK354" s="203"/>
      <c r="AL354" s="203"/>
      <c r="AM354" s="203"/>
      <c r="AN354" t="s">
        <v>475</v>
      </c>
      <c r="AO354" t="s">
        <v>475</v>
      </c>
      <c r="AP354" t="s">
        <v>475</v>
      </c>
    </row>
    <row r="355" spans="1:42" x14ac:dyDescent="0.25">
      <c r="A355" s="198">
        <v>45291</v>
      </c>
      <c r="B355" t="s">
        <v>1270</v>
      </c>
      <c r="C355" t="s">
        <v>1271</v>
      </c>
      <c r="D355" s="82">
        <f>+VLOOKUP($C355,'appoggio Flow (AUM)_Turnover'!$C:$G,2,0)</f>
        <v>201512.41</v>
      </c>
      <c r="E355" s="199">
        <f>+VLOOKUP($C355,'appoggio Flow (AUM)_Turnover'!$C:$G,3,0)</f>
        <v>1</v>
      </c>
      <c r="F355" s="82">
        <f>+VLOOKUP($C355,'appoggio Flow (AUM)_Turnover'!$C:$G,4,0)</f>
        <v>203034.58000000002</v>
      </c>
      <c r="G355" s="82">
        <f>+VLOOKUP($C355,'appoggio Flow (AUM)_Turnover'!$C:$G,5,0)</f>
        <v>1522.17</v>
      </c>
      <c r="H355" s="1" t="s">
        <v>24</v>
      </c>
      <c r="I355" t="s">
        <v>473</v>
      </c>
      <c r="J355" t="s">
        <v>474</v>
      </c>
      <c r="K355">
        <f>+VLOOKUP($C355,'appoggio Flow (AUM)_Turnover'!$C:$M,9,0)</f>
        <v>0</v>
      </c>
      <c r="L355" t="s">
        <v>473</v>
      </c>
      <c r="M355" t="str">
        <f>+VLOOKUP($C355,'appoggio Flow (AUM)_Turnover'!$C:$M,11,0)</f>
        <v>Fondo</v>
      </c>
      <c r="N355" t="s">
        <v>23</v>
      </c>
      <c r="O355" s="5" t="str">
        <f t="shared" si="40"/>
        <v>N</v>
      </c>
      <c r="P355" t="str">
        <f>+VLOOKUP($C355,'appoggio Flow (AUM)_Turnover'!$C:$P,11,0)</f>
        <v>Fondo</v>
      </c>
      <c r="Q355" s="200" t="s">
        <v>475</v>
      </c>
      <c r="R355" s="200" t="str">
        <f t="shared" si="45"/>
        <v/>
      </c>
      <c r="T355" t="s">
        <v>475</v>
      </c>
      <c r="Y355" s="200" t="s">
        <v>475</v>
      </c>
      <c r="Z355" s="5" t="s">
        <v>475</v>
      </c>
      <c r="AA355" s="200" t="str">
        <f t="shared" si="41"/>
        <v/>
      </c>
      <c r="AB355" s="200" t="str">
        <f t="shared" si="39"/>
        <v/>
      </c>
      <c r="AE355" s="77">
        <f t="shared" si="42"/>
        <v>0</v>
      </c>
      <c r="AF355" s="77">
        <f t="shared" si="43"/>
        <v>0</v>
      </c>
      <c r="AG355" s="77">
        <f t="array" ref="AG355">IFERROR($D355*U,0)</f>
        <v>0</v>
      </c>
      <c r="AH355" s="77">
        <f t="shared" si="44"/>
        <v>0</v>
      </c>
      <c r="AI355" s="77">
        <f t="shared" si="44"/>
        <v>0</v>
      </c>
      <c r="AJ355" s="203"/>
      <c r="AK355" s="203"/>
      <c r="AL355" s="203"/>
      <c r="AM355" s="203"/>
      <c r="AN355" t="s">
        <v>475</v>
      </c>
      <c r="AO355" t="s">
        <v>475</v>
      </c>
      <c r="AP355" t="s">
        <v>475</v>
      </c>
    </row>
    <row r="356" spans="1:42" x14ac:dyDescent="0.25">
      <c r="A356" s="198">
        <v>45291</v>
      </c>
      <c r="B356" t="s">
        <v>1272</v>
      </c>
      <c r="C356" t="s">
        <v>1273</v>
      </c>
      <c r="D356" s="82">
        <f>+VLOOKUP($C356,'appoggio Flow (AUM)_Turnover'!$C:$G,2,0)</f>
        <v>652.15999999999985</v>
      </c>
      <c r="E356" s="199">
        <f>+VLOOKUP($C356,'appoggio Flow (AUM)_Turnover'!$C:$G,3,0)</f>
        <v>1</v>
      </c>
      <c r="F356" s="82">
        <f>+VLOOKUP($C356,'appoggio Flow (AUM)_Turnover'!$C:$G,4,0)</f>
        <v>2732.21</v>
      </c>
      <c r="G356" s="82">
        <f>+VLOOKUP($C356,'appoggio Flow (AUM)_Turnover'!$C:$G,5,0)</f>
        <v>2080.0500000000002</v>
      </c>
      <c r="H356" s="1" t="s">
        <v>24</v>
      </c>
      <c r="I356" t="s">
        <v>473</v>
      </c>
      <c r="J356" t="s">
        <v>474</v>
      </c>
      <c r="K356">
        <f>+VLOOKUP($C356,'appoggio Flow (AUM)_Turnover'!$C:$M,9,0)</f>
        <v>0</v>
      </c>
      <c r="L356" t="s">
        <v>473</v>
      </c>
      <c r="M356" t="str">
        <f>+VLOOKUP($C356,'appoggio Flow (AUM)_Turnover'!$C:$M,11,0)</f>
        <v>Fondo</v>
      </c>
      <c r="N356" t="s">
        <v>23</v>
      </c>
      <c r="O356" s="5" t="str">
        <f t="shared" si="40"/>
        <v>N</v>
      </c>
      <c r="P356" t="str">
        <f>+VLOOKUP($C356,'appoggio Flow (AUM)_Turnover'!$C:$P,11,0)</f>
        <v>Fondo</v>
      </c>
      <c r="Q356" s="200" t="s">
        <v>475</v>
      </c>
      <c r="R356" s="200" t="str">
        <f t="shared" si="45"/>
        <v/>
      </c>
      <c r="T356" t="s">
        <v>475</v>
      </c>
      <c r="Y356" s="200" t="s">
        <v>475</v>
      </c>
      <c r="Z356" s="5" t="s">
        <v>475</v>
      </c>
      <c r="AA356" s="200" t="str">
        <f t="shared" si="41"/>
        <v/>
      </c>
      <c r="AB356" s="200" t="str">
        <f t="shared" si="39"/>
        <v/>
      </c>
      <c r="AE356" s="77">
        <f t="shared" si="42"/>
        <v>0</v>
      </c>
      <c r="AF356" s="77">
        <f t="shared" si="43"/>
        <v>0</v>
      </c>
      <c r="AG356" s="77">
        <f t="array" ref="AG356">IFERROR($D356*U,0)</f>
        <v>0</v>
      </c>
      <c r="AH356" s="77">
        <f t="shared" si="44"/>
        <v>0</v>
      </c>
      <c r="AI356" s="77">
        <f t="shared" si="44"/>
        <v>0</v>
      </c>
      <c r="AJ356" s="203"/>
      <c r="AK356" s="203"/>
      <c r="AL356" s="203"/>
      <c r="AM356" s="203"/>
      <c r="AN356" t="s">
        <v>475</v>
      </c>
      <c r="AO356" t="s">
        <v>475</v>
      </c>
      <c r="AP356" t="s">
        <v>475</v>
      </c>
    </row>
    <row r="357" spans="1:42" x14ac:dyDescent="0.25">
      <c r="A357" s="198">
        <v>45291</v>
      </c>
      <c r="B357" t="s">
        <v>1274</v>
      </c>
      <c r="C357" t="s">
        <v>1275</v>
      </c>
      <c r="D357" s="82">
        <f>+VLOOKUP($C357,'appoggio Flow (AUM)_Turnover'!$C:$G,2,0)</f>
        <v>826457.14000000013</v>
      </c>
      <c r="E357" s="199">
        <f>+VLOOKUP($C357,'appoggio Flow (AUM)_Turnover'!$C:$G,3,0)</f>
        <v>1</v>
      </c>
      <c r="F357" s="82">
        <f>+VLOOKUP($C357,'appoggio Flow (AUM)_Turnover'!$C:$G,4,0)</f>
        <v>2133718.6</v>
      </c>
      <c r="G357" s="82">
        <f>+VLOOKUP($C357,'appoggio Flow (AUM)_Turnover'!$C:$G,5,0)</f>
        <v>1307261.46</v>
      </c>
      <c r="H357" s="1" t="s">
        <v>24</v>
      </c>
      <c r="I357" t="s">
        <v>473</v>
      </c>
      <c r="J357" t="s">
        <v>474</v>
      </c>
      <c r="K357">
        <f>+VLOOKUP($C357,'appoggio Flow (AUM)_Turnover'!$C:$M,9,0)</f>
        <v>0</v>
      </c>
      <c r="L357" t="s">
        <v>473</v>
      </c>
      <c r="M357" t="str">
        <f>+VLOOKUP($C357,'appoggio Flow (AUM)_Turnover'!$C:$M,11,0)</f>
        <v>Fondo</v>
      </c>
      <c r="N357" t="s">
        <v>23</v>
      </c>
      <c r="O357" s="5" t="str">
        <f t="shared" si="40"/>
        <v>N</v>
      </c>
      <c r="P357" t="str">
        <f>+VLOOKUP($C357,'appoggio Flow (AUM)_Turnover'!$C:$P,11,0)</f>
        <v>Fondo</v>
      </c>
      <c r="Q357" s="200" t="s">
        <v>475</v>
      </c>
      <c r="R357" s="200" t="str">
        <f t="shared" si="45"/>
        <v/>
      </c>
      <c r="T357" t="s">
        <v>475</v>
      </c>
      <c r="Y357" s="200" t="s">
        <v>475</v>
      </c>
      <c r="Z357" s="5" t="s">
        <v>475</v>
      </c>
      <c r="AA357" s="200" t="str">
        <f t="shared" si="41"/>
        <v/>
      </c>
      <c r="AB357" s="200" t="str">
        <f t="shared" si="39"/>
        <v/>
      </c>
      <c r="AE357" s="77">
        <f t="shared" si="42"/>
        <v>0</v>
      </c>
      <c r="AF357" s="77">
        <f t="shared" si="43"/>
        <v>0</v>
      </c>
      <c r="AG357" s="77">
        <f t="array" ref="AG357">IFERROR($D357*U,0)</f>
        <v>0</v>
      </c>
      <c r="AH357" s="77">
        <f t="shared" si="44"/>
        <v>0</v>
      </c>
      <c r="AI357" s="77">
        <f t="shared" si="44"/>
        <v>0</v>
      </c>
      <c r="AJ357" s="203"/>
      <c r="AK357" s="203"/>
      <c r="AL357" s="203"/>
      <c r="AM357" s="203"/>
      <c r="AN357" t="s">
        <v>475</v>
      </c>
      <c r="AO357" t="s">
        <v>475</v>
      </c>
      <c r="AP357" t="s">
        <v>475</v>
      </c>
    </row>
    <row r="358" spans="1:42" x14ac:dyDescent="0.25">
      <c r="A358" s="198">
        <v>45291</v>
      </c>
      <c r="B358" t="s">
        <v>1276</v>
      </c>
      <c r="C358" t="s">
        <v>1277</v>
      </c>
      <c r="D358" s="82">
        <f>+VLOOKUP($C358,'appoggio Flow (AUM)_Turnover'!$C:$G,2,0)</f>
        <v>2401004.96</v>
      </c>
      <c r="E358" s="199">
        <f>+VLOOKUP($C358,'appoggio Flow (AUM)_Turnover'!$C:$G,3,0)</f>
        <v>0</v>
      </c>
      <c r="F358" s="82">
        <f>+VLOOKUP($C358,'appoggio Flow (AUM)_Turnover'!$C:$G,4,0)</f>
        <v>2401004.96</v>
      </c>
      <c r="G358" s="82">
        <f>+VLOOKUP($C358,'appoggio Flow (AUM)_Turnover'!$C:$G,5,0)</f>
        <v>0</v>
      </c>
      <c r="H358" s="1" t="s">
        <v>23</v>
      </c>
      <c r="I358" t="s">
        <v>500</v>
      </c>
      <c r="J358" t="s">
        <v>504</v>
      </c>
      <c r="K358">
        <f>+VLOOKUP($C358,'appoggio Flow (AUM)_Turnover'!$C:$M,9,0)</f>
        <v>1</v>
      </c>
      <c r="L358" t="s">
        <v>500</v>
      </c>
      <c r="M358">
        <f>+VLOOKUP($C358,'appoggio Flow (AUM)_Turnover'!$C:$M,11,0)</f>
        <v>0</v>
      </c>
      <c r="N358" t="s">
        <v>24</v>
      </c>
      <c r="O358" s="5" t="str">
        <f t="shared" si="40"/>
        <v>N</v>
      </c>
      <c r="P358">
        <f>+VLOOKUP($C358,'appoggio Flow (AUM)_Turnover'!$C:$P,11,0)</f>
        <v>0</v>
      </c>
      <c r="Q358" s="200" t="s">
        <v>475</v>
      </c>
      <c r="R358" s="200" t="str">
        <f t="shared" si="45"/>
        <v/>
      </c>
      <c r="T358" t="s">
        <v>475</v>
      </c>
      <c r="Y358" s="200" t="s">
        <v>475</v>
      </c>
      <c r="Z358" s="5" t="s">
        <v>475</v>
      </c>
      <c r="AA358" s="200" t="str">
        <f t="shared" si="41"/>
        <v/>
      </c>
      <c r="AB358" s="200" t="str">
        <f t="shared" si="39"/>
        <v/>
      </c>
      <c r="AE358" s="77">
        <f t="shared" si="42"/>
        <v>0</v>
      </c>
      <c r="AF358" s="77">
        <f t="shared" si="43"/>
        <v>0</v>
      </c>
      <c r="AG358" s="77">
        <f t="array" ref="AG358">IFERROR($D358*U,0)</f>
        <v>0</v>
      </c>
      <c r="AH358" s="77">
        <f t="shared" si="44"/>
        <v>0</v>
      </c>
      <c r="AI358" s="77">
        <f t="shared" si="44"/>
        <v>0</v>
      </c>
      <c r="AJ358" s="203"/>
      <c r="AK358" s="203"/>
      <c r="AL358" s="203"/>
      <c r="AM358" s="203"/>
      <c r="AN358" t="s">
        <v>475</v>
      </c>
      <c r="AO358" t="s">
        <v>475</v>
      </c>
      <c r="AP358" t="s">
        <v>475</v>
      </c>
    </row>
    <row r="359" spans="1:42" x14ac:dyDescent="0.25">
      <c r="A359" s="198">
        <v>45291</v>
      </c>
      <c r="B359" t="s">
        <v>1278</v>
      </c>
      <c r="C359" t="s">
        <v>1279</v>
      </c>
      <c r="D359" s="82">
        <f>+VLOOKUP($C359,'appoggio Flow (AUM)_Turnover'!$C:$G,2,0)</f>
        <v>6847226.1099999994</v>
      </c>
      <c r="E359" s="199">
        <f>+VLOOKUP($C359,'appoggio Flow (AUM)_Turnover'!$C:$G,3,0)</f>
        <v>1</v>
      </c>
      <c r="F359" s="82">
        <f>+VLOOKUP($C359,'appoggio Flow (AUM)_Turnover'!$C:$G,4,0)</f>
        <v>6958093.0099999998</v>
      </c>
      <c r="G359" s="82">
        <f>+VLOOKUP($C359,'appoggio Flow (AUM)_Turnover'!$C:$G,5,0)</f>
        <v>110866.9</v>
      </c>
      <c r="H359" s="1" t="s">
        <v>23</v>
      </c>
      <c r="I359" t="s">
        <v>500</v>
      </c>
      <c r="J359" t="s">
        <v>504</v>
      </c>
      <c r="K359">
        <f>+VLOOKUP($C359,'appoggio Flow (AUM)_Turnover'!$C:$M,9,0)</f>
        <v>1</v>
      </c>
      <c r="L359" t="s">
        <v>500</v>
      </c>
      <c r="M359" t="str">
        <f>+VLOOKUP($C359,'appoggio Flow (AUM)_Turnover'!$C:$M,11,0)</f>
        <v>Bond</v>
      </c>
      <c r="N359" t="s">
        <v>24</v>
      </c>
      <c r="O359" s="5" t="str">
        <f t="shared" si="40"/>
        <v>N</v>
      </c>
      <c r="P359" t="str">
        <f>+VLOOKUP($C359,'appoggio Flow (AUM)_Turnover'!$C:$P,11,0)</f>
        <v>Bond</v>
      </c>
      <c r="Q359" s="200" t="s">
        <v>475</v>
      </c>
      <c r="R359" s="200" t="str">
        <f t="shared" si="45"/>
        <v/>
      </c>
      <c r="T359" t="s">
        <v>475</v>
      </c>
      <c r="Y359" s="200" t="s">
        <v>475</v>
      </c>
      <c r="Z359" s="5" t="s">
        <v>475</v>
      </c>
      <c r="AA359" s="200" t="str">
        <f t="shared" si="41"/>
        <v/>
      </c>
      <c r="AB359" s="200" t="str">
        <f t="shared" si="39"/>
        <v/>
      </c>
      <c r="AE359" s="77">
        <f t="shared" si="42"/>
        <v>0</v>
      </c>
      <c r="AF359" s="77">
        <f t="shared" si="43"/>
        <v>0</v>
      </c>
      <c r="AG359" s="77">
        <f t="array" ref="AG359">IFERROR($D359*U,0)</f>
        <v>0</v>
      </c>
      <c r="AH359" s="77">
        <f t="shared" si="44"/>
        <v>0</v>
      </c>
      <c r="AI359" s="77">
        <f t="shared" si="44"/>
        <v>0</v>
      </c>
      <c r="AJ359" s="203"/>
      <c r="AK359" s="203"/>
      <c r="AL359" s="203"/>
      <c r="AM359" s="203"/>
      <c r="AN359" t="s">
        <v>22</v>
      </c>
      <c r="AO359" t="s">
        <v>571</v>
      </c>
      <c r="AP359" t="s">
        <v>475</v>
      </c>
    </row>
    <row r="360" spans="1:42" x14ac:dyDescent="0.25">
      <c r="A360" s="198">
        <v>45291</v>
      </c>
      <c r="B360" t="s">
        <v>1280</v>
      </c>
      <c r="C360" t="s">
        <v>1281</v>
      </c>
      <c r="D360" s="82">
        <f>+VLOOKUP($C360,'appoggio Flow (AUM)_Turnover'!$C:$G,2,0)</f>
        <v>616637.87000000058</v>
      </c>
      <c r="E360" s="199">
        <f>+VLOOKUP($C360,'appoggio Flow (AUM)_Turnover'!$C:$G,3,0)</f>
        <v>1</v>
      </c>
      <c r="F360" s="82">
        <f>+VLOOKUP($C360,'appoggio Flow (AUM)_Turnover'!$C:$G,4,0)</f>
        <v>3428708.1700000004</v>
      </c>
      <c r="G360" s="82">
        <f>+VLOOKUP($C360,'appoggio Flow (AUM)_Turnover'!$C:$G,5,0)</f>
        <v>2812070.3</v>
      </c>
      <c r="H360" s="1" t="s">
        <v>23</v>
      </c>
      <c r="I360" t="s">
        <v>500</v>
      </c>
      <c r="J360" t="s">
        <v>504</v>
      </c>
      <c r="K360">
        <f>+VLOOKUP($C360,'appoggio Flow (AUM)_Turnover'!$C:$M,9,0)</f>
        <v>1</v>
      </c>
      <c r="L360" t="s">
        <v>500</v>
      </c>
      <c r="M360" t="str">
        <f>+VLOOKUP($C360,'appoggio Flow (AUM)_Turnover'!$C:$M,11,0)</f>
        <v>Bond</v>
      </c>
      <c r="N360" t="s">
        <v>24</v>
      </c>
      <c r="O360" s="5" t="str">
        <f t="shared" si="40"/>
        <v>N</v>
      </c>
      <c r="P360" t="str">
        <f>+VLOOKUP($C360,'appoggio Flow (AUM)_Turnover'!$C:$P,11,0)</f>
        <v>Bond</v>
      </c>
      <c r="Q360" s="200" t="s">
        <v>475</v>
      </c>
      <c r="R360" s="200" t="str">
        <f t="shared" si="45"/>
        <v/>
      </c>
      <c r="T360" t="s">
        <v>475</v>
      </c>
      <c r="Y360" s="200" t="s">
        <v>475</v>
      </c>
      <c r="Z360" s="5" t="s">
        <v>475</v>
      </c>
      <c r="AA360" s="200" t="str">
        <f t="shared" si="41"/>
        <v/>
      </c>
      <c r="AB360" s="200" t="str">
        <f t="shared" si="39"/>
        <v/>
      </c>
      <c r="AE360" s="77">
        <f t="shared" si="42"/>
        <v>0</v>
      </c>
      <c r="AF360" s="77">
        <f t="shared" si="43"/>
        <v>0</v>
      </c>
      <c r="AG360" s="77">
        <f t="array" ref="AG360">IFERROR($D360*U,0)</f>
        <v>0</v>
      </c>
      <c r="AH360" s="77">
        <f t="shared" si="44"/>
        <v>0</v>
      </c>
      <c r="AI360" s="77">
        <f t="shared" si="44"/>
        <v>0</v>
      </c>
      <c r="AJ360" s="203"/>
      <c r="AK360" s="203"/>
      <c r="AL360" s="203"/>
      <c r="AM360" s="203"/>
      <c r="AN360" t="s">
        <v>22</v>
      </c>
      <c r="AO360" t="s">
        <v>571</v>
      </c>
      <c r="AP360" t="s">
        <v>475</v>
      </c>
    </row>
    <row r="361" spans="1:42" x14ac:dyDescent="0.25">
      <c r="A361" s="198">
        <v>45291</v>
      </c>
      <c r="B361" t="s">
        <v>1282</v>
      </c>
      <c r="C361" t="s">
        <v>1283</v>
      </c>
      <c r="D361" s="82">
        <f>+VLOOKUP($C361,'appoggio Flow (AUM)_Turnover'!$C:$G,2,0)</f>
        <v>4306.2099999999919</v>
      </c>
      <c r="E361" s="199">
        <f>+VLOOKUP($C361,'appoggio Flow (AUM)_Turnover'!$C:$G,3,0)</f>
        <v>1</v>
      </c>
      <c r="F361" s="82">
        <f>+VLOOKUP($C361,'appoggio Flow (AUM)_Turnover'!$C:$G,4,0)</f>
        <v>67692.399999999994</v>
      </c>
      <c r="G361" s="82">
        <f>+VLOOKUP($C361,'appoggio Flow (AUM)_Turnover'!$C:$G,5,0)</f>
        <v>63386.19</v>
      </c>
      <c r="H361" s="1" t="s">
        <v>24</v>
      </c>
      <c r="I361" t="s">
        <v>473</v>
      </c>
      <c r="J361" t="s">
        <v>474</v>
      </c>
      <c r="K361">
        <f>+VLOOKUP($C361,'appoggio Flow (AUM)_Turnover'!$C:$M,9,0)</f>
        <v>0</v>
      </c>
      <c r="L361" t="s">
        <v>473</v>
      </c>
      <c r="M361" t="str">
        <f>+VLOOKUP($C361,'appoggio Flow (AUM)_Turnover'!$C:$M,11,0)</f>
        <v>Fondo</v>
      </c>
      <c r="N361" t="s">
        <v>23</v>
      </c>
      <c r="O361" s="5" t="str">
        <f t="shared" si="40"/>
        <v>N</v>
      </c>
      <c r="P361" t="str">
        <f>+VLOOKUP($C361,'appoggio Flow (AUM)_Turnover'!$C:$P,11,0)</f>
        <v>Fondo</v>
      </c>
      <c r="Q361" s="200" t="s">
        <v>475</v>
      </c>
      <c r="R361" s="200" t="str">
        <f t="shared" si="45"/>
        <v/>
      </c>
      <c r="T361" t="s">
        <v>475</v>
      </c>
      <c r="Y361" s="200" t="s">
        <v>475</v>
      </c>
      <c r="Z361" s="5" t="s">
        <v>475</v>
      </c>
      <c r="AA361" s="200" t="str">
        <f t="shared" si="41"/>
        <v/>
      </c>
      <c r="AB361" s="200" t="str">
        <f t="shared" si="39"/>
        <v/>
      </c>
      <c r="AE361" s="77">
        <f t="shared" si="42"/>
        <v>0</v>
      </c>
      <c r="AF361" s="77">
        <f t="shared" si="43"/>
        <v>0</v>
      </c>
      <c r="AG361" s="77">
        <f t="array" ref="AG361">IFERROR($D361*U,0)</f>
        <v>0</v>
      </c>
      <c r="AH361" s="77">
        <f t="shared" si="44"/>
        <v>0</v>
      </c>
      <c r="AI361" s="77">
        <f t="shared" si="44"/>
        <v>0</v>
      </c>
      <c r="AJ361" s="203"/>
      <c r="AK361" s="203"/>
      <c r="AL361" s="203"/>
      <c r="AM361" s="203"/>
      <c r="AN361" t="s">
        <v>475</v>
      </c>
      <c r="AO361" t="s">
        <v>475</v>
      </c>
      <c r="AP361" t="s">
        <v>475</v>
      </c>
    </row>
    <row r="362" spans="1:42" x14ac:dyDescent="0.25">
      <c r="A362" s="198">
        <v>45291</v>
      </c>
      <c r="B362" t="s">
        <v>1284</v>
      </c>
      <c r="C362" t="s">
        <v>1285</v>
      </c>
      <c r="D362" s="82">
        <f>+VLOOKUP($C362,'appoggio Flow (AUM)_Turnover'!$C:$G,2,0)</f>
        <v>1741.2999999999993</v>
      </c>
      <c r="E362" s="199">
        <f>+VLOOKUP($C362,'appoggio Flow (AUM)_Turnover'!$C:$G,3,0)</f>
        <v>1</v>
      </c>
      <c r="F362" s="82">
        <f>+VLOOKUP($C362,'appoggio Flow (AUM)_Turnover'!$C:$G,4,0)</f>
        <v>18358.849999999999</v>
      </c>
      <c r="G362" s="82">
        <f>+VLOOKUP($C362,'appoggio Flow (AUM)_Turnover'!$C:$G,5,0)</f>
        <v>16617.55</v>
      </c>
      <c r="H362" s="1" t="s">
        <v>24</v>
      </c>
      <c r="I362" t="s">
        <v>482</v>
      </c>
      <c r="J362" t="s">
        <v>474</v>
      </c>
      <c r="K362">
        <f>+VLOOKUP($C362,'appoggio Flow (AUM)_Turnover'!$C:$M,9,0)</f>
        <v>0</v>
      </c>
      <c r="L362" t="s">
        <v>483</v>
      </c>
      <c r="M362" t="str">
        <f>+VLOOKUP($C362,'appoggio Flow (AUM)_Turnover'!$C:$M,11,0)</f>
        <v>Stock</v>
      </c>
      <c r="N362" t="s">
        <v>23</v>
      </c>
      <c r="O362" s="5" t="str">
        <f t="shared" si="40"/>
        <v>N</v>
      </c>
      <c r="P362" t="str">
        <f>+VLOOKUP($C362,'appoggio Flow (AUM)_Turnover'!$C:$P,11,0)</f>
        <v>Stock</v>
      </c>
      <c r="Q362" s="200">
        <v>0</v>
      </c>
      <c r="R362" s="200">
        <f t="shared" si="45"/>
        <v>0</v>
      </c>
      <c r="T362">
        <v>0</v>
      </c>
      <c r="Y362" s="200">
        <v>0</v>
      </c>
      <c r="Z362" s="5">
        <v>0</v>
      </c>
      <c r="AA362" s="200">
        <f t="shared" si="41"/>
        <v>0</v>
      </c>
      <c r="AB362" s="200">
        <f t="shared" si="39"/>
        <v>0</v>
      </c>
      <c r="AE362" s="77">
        <f t="shared" si="42"/>
        <v>0</v>
      </c>
      <c r="AF362" s="77">
        <f t="shared" si="43"/>
        <v>0</v>
      </c>
      <c r="AG362" s="77">
        <f t="array" ref="AG362">IFERROR($D362*U,0)</f>
        <v>0</v>
      </c>
      <c r="AH362" s="77">
        <f t="shared" si="44"/>
        <v>0</v>
      </c>
      <c r="AI362" s="77">
        <f t="shared" si="44"/>
        <v>0</v>
      </c>
      <c r="AJ362" s="203"/>
      <c r="AK362" s="203"/>
      <c r="AL362" s="203"/>
      <c r="AM362" s="203"/>
      <c r="AN362" t="s">
        <v>475</v>
      </c>
      <c r="AO362" t="s">
        <v>475</v>
      </c>
      <c r="AP362" t="s">
        <v>475</v>
      </c>
    </row>
    <row r="363" spans="1:42" x14ac:dyDescent="0.25">
      <c r="A363" s="198">
        <v>45291</v>
      </c>
      <c r="B363" t="s">
        <v>1286</v>
      </c>
      <c r="C363" t="s">
        <v>1287</v>
      </c>
      <c r="D363" s="82">
        <f>+VLOOKUP($C363,'appoggio Flow (AUM)_Turnover'!$C:$G,2,0)</f>
        <v>736487.39</v>
      </c>
      <c r="E363" s="199">
        <f>+VLOOKUP($C363,'appoggio Flow (AUM)_Turnover'!$C:$G,3,0)</f>
        <v>1</v>
      </c>
      <c r="F363" s="82">
        <f>+VLOOKUP($C363,'appoggio Flow (AUM)_Turnover'!$C:$G,4,0)</f>
        <v>737390</v>
      </c>
      <c r="G363" s="82">
        <f>+VLOOKUP($C363,'appoggio Flow (AUM)_Turnover'!$C:$G,5,0)</f>
        <v>902.61</v>
      </c>
      <c r="H363" s="1" t="s">
        <v>24</v>
      </c>
      <c r="I363" t="s">
        <v>482</v>
      </c>
      <c r="J363" t="s">
        <v>474</v>
      </c>
      <c r="K363">
        <f>+VLOOKUP($C363,'appoggio Flow (AUM)_Turnover'!$C:$M,9,0)</f>
        <v>0</v>
      </c>
      <c r="L363" t="s">
        <v>483</v>
      </c>
      <c r="M363" t="str">
        <f>+VLOOKUP($C363,'appoggio Flow (AUM)_Turnover'!$C:$M,11,0)</f>
        <v>Stock</v>
      </c>
      <c r="N363" t="s">
        <v>23</v>
      </c>
      <c r="O363" s="5" t="str">
        <f t="shared" si="40"/>
        <v>N</v>
      </c>
      <c r="P363" t="str">
        <f>+VLOOKUP($C363,'appoggio Flow (AUM)_Turnover'!$C:$P,11,0)</f>
        <v>Stock</v>
      </c>
      <c r="Q363" s="200">
        <v>0</v>
      </c>
      <c r="R363" s="200">
        <f t="shared" si="45"/>
        <v>0</v>
      </c>
      <c r="T363">
        <v>0</v>
      </c>
      <c r="Y363" s="200">
        <v>0</v>
      </c>
      <c r="Z363" s="5">
        <v>0</v>
      </c>
      <c r="AA363" s="200">
        <f t="shared" si="41"/>
        <v>0</v>
      </c>
      <c r="AB363" s="200">
        <f t="shared" si="39"/>
        <v>0</v>
      </c>
      <c r="AE363" s="77">
        <f t="shared" si="42"/>
        <v>0</v>
      </c>
      <c r="AF363" s="77">
        <f t="shared" si="43"/>
        <v>0</v>
      </c>
      <c r="AG363" s="77">
        <f t="array" ref="AG363">IFERROR($D363*U,0)</f>
        <v>0</v>
      </c>
      <c r="AH363" s="77">
        <f t="shared" si="44"/>
        <v>0</v>
      </c>
      <c r="AI363" s="77">
        <f t="shared" si="44"/>
        <v>0</v>
      </c>
      <c r="AJ363" s="203"/>
      <c r="AK363" s="203"/>
      <c r="AL363" s="203"/>
      <c r="AM363" s="203"/>
      <c r="AN363" t="s">
        <v>25</v>
      </c>
      <c r="AO363" t="s">
        <v>1288</v>
      </c>
      <c r="AP363" t="s">
        <v>475</v>
      </c>
    </row>
    <row r="364" spans="1:42" x14ac:dyDescent="0.25">
      <c r="A364" s="198">
        <v>45291</v>
      </c>
      <c r="B364" t="s">
        <v>1289</v>
      </c>
      <c r="C364" t="s">
        <v>1290</v>
      </c>
      <c r="D364" s="82">
        <f>+VLOOKUP($C364,'appoggio Flow (AUM)_Turnover'!$C:$G,2,0)</f>
        <v>1849702.8099999998</v>
      </c>
      <c r="E364" s="199">
        <f>+VLOOKUP($C364,'appoggio Flow (AUM)_Turnover'!$C:$G,3,0)</f>
        <v>1</v>
      </c>
      <c r="F364" s="82">
        <f>+VLOOKUP($C364,'appoggio Flow (AUM)_Turnover'!$C:$G,4,0)</f>
        <v>2506054.2999999998</v>
      </c>
      <c r="G364" s="82">
        <f>+VLOOKUP($C364,'appoggio Flow (AUM)_Turnover'!$C:$G,5,0)</f>
        <v>656351.49</v>
      </c>
      <c r="H364" s="1" t="s">
        <v>23</v>
      </c>
      <c r="I364" t="s">
        <v>500</v>
      </c>
      <c r="J364" t="s">
        <v>504</v>
      </c>
      <c r="K364">
        <f>+VLOOKUP($C364,'appoggio Flow (AUM)_Turnover'!$C:$M,9,0)</f>
        <v>1</v>
      </c>
      <c r="L364" t="s">
        <v>500</v>
      </c>
      <c r="M364">
        <f>+VLOOKUP($C364,'appoggio Flow (AUM)_Turnover'!$C:$M,11,0)</f>
        <v>0</v>
      </c>
      <c r="N364" t="s">
        <v>24</v>
      </c>
      <c r="O364" s="5" t="str">
        <f t="shared" si="40"/>
        <v>N</v>
      </c>
      <c r="P364">
        <f>+VLOOKUP($C364,'appoggio Flow (AUM)_Turnover'!$C:$P,11,0)</f>
        <v>0</v>
      </c>
      <c r="Q364" s="200" t="s">
        <v>475</v>
      </c>
      <c r="R364" s="200" t="str">
        <f t="shared" si="45"/>
        <v/>
      </c>
      <c r="T364" t="s">
        <v>475</v>
      </c>
      <c r="Y364" s="200" t="s">
        <v>475</v>
      </c>
      <c r="Z364" s="5" t="s">
        <v>475</v>
      </c>
      <c r="AA364" s="200" t="str">
        <f t="shared" si="41"/>
        <v/>
      </c>
      <c r="AB364" s="200" t="str">
        <f t="shared" si="39"/>
        <v/>
      </c>
      <c r="AE364" s="77">
        <f t="shared" si="42"/>
        <v>0</v>
      </c>
      <c r="AF364" s="77">
        <f t="shared" si="43"/>
        <v>0</v>
      </c>
      <c r="AG364" s="77">
        <f t="array" ref="AG364">IFERROR($D364*U,0)</f>
        <v>0</v>
      </c>
      <c r="AH364" s="77">
        <f t="shared" si="44"/>
        <v>0</v>
      </c>
      <c r="AI364" s="77">
        <f t="shared" si="44"/>
        <v>0</v>
      </c>
      <c r="AJ364" s="203"/>
      <c r="AK364" s="203"/>
      <c r="AL364" s="203"/>
      <c r="AM364" s="203"/>
      <c r="AN364" t="s">
        <v>475</v>
      </c>
      <c r="AO364" t="s">
        <v>475</v>
      </c>
      <c r="AP364" t="s">
        <v>475</v>
      </c>
    </row>
    <row r="365" spans="1:42" x14ac:dyDescent="0.25">
      <c r="A365" s="198">
        <v>45291</v>
      </c>
      <c r="B365" t="s">
        <v>1291</v>
      </c>
      <c r="C365" t="s">
        <v>1292</v>
      </c>
      <c r="D365" s="82">
        <f>+VLOOKUP($C365,'appoggio Flow (AUM)_Turnover'!$C:$G,2,0)</f>
        <v>0</v>
      </c>
      <c r="E365" s="199">
        <f>+VLOOKUP($C365,'appoggio Flow (AUM)_Turnover'!$C:$G,3,0)</f>
        <v>1</v>
      </c>
      <c r="F365" s="82">
        <f>+VLOOKUP($C365,'appoggio Flow (AUM)_Turnover'!$C:$G,4,0)</f>
        <v>1.8</v>
      </c>
      <c r="G365" s="82">
        <f>+VLOOKUP($C365,'appoggio Flow (AUM)_Turnover'!$C:$G,5,0)</f>
        <v>1.8</v>
      </c>
      <c r="H365" s="1" t="s">
        <v>23</v>
      </c>
      <c r="I365" t="s">
        <v>500</v>
      </c>
      <c r="J365" t="s">
        <v>592</v>
      </c>
      <c r="K365">
        <f>+VLOOKUP($C365,'appoggio Flow (AUM)_Turnover'!$C:$M,9,0)</f>
        <v>0</v>
      </c>
      <c r="L365" t="s">
        <v>500</v>
      </c>
      <c r="M365">
        <f>+VLOOKUP($C365,'appoggio Flow (AUM)_Turnover'!$C:$M,11,0)</f>
        <v>0</v>
      </c>
      <c r="N365" t="s">
        <v>23</v>
      </c>
      <c r="O365" s="5" t="str">
        <f t="shared" si="40"/>
        <v>N</v>
      </c>
      <c r="P365">
        <f>+VLOOKUP($C365,'appoggio Flow (AUM)_Turnover'!$C:$P,11,0)</f>
        <v>0</v>
      </c>
      <c r="Q365" s="200" t="s">
        <v>475</v>
      </c>
      <c r="R365" s="200" t="str">
        <f t="shared" si="45"/>
        <v/>
      </c>
      <c r="T365" t="s">
        <v>475</v>
      </c>
      <c r="Y365" s="200" t="s">
        <v>475</v>
      </c>
      <c r="Z365" s="5" t="s">
        <v>475</v>
      </c>
      <c r="AA365" s="200" t="str">
        <f t="shared" si="41"/>
        <v/>
      </c>
      <c r="AB365" s="200" t="str">
        <f t="shared" si="39"/>
        <v/>
      </c>
      <c r="AE365" s="77">
        <f t="shared" si="42"/>
        <v>0</v>
      </c>
      <c r="AF365" s="77">
        <f t="shared" si="43"/>
        <v>0</v>
      </c>
      <c r="AG365" s="77">
        <f t="array" ref="AG365">IFERROR($D365*U,0)</f>
        <v>0</v>
      </c>
      <c r="AH365" s="77">
        <f t="shared" si="44"/>
        <v>0</v>
      </c>
      <c r="AI365" s="77">
        <f t="shared" si="44"/>
        <v>0</v>
      </c>
      <c r="AJ365" s="203"/>
      <c r="AK365" s="203"/>
      <c r="AL365" s="203"/>
      <c r="AM365" s="203"/>
      <c r="AN365" t="s">
        <v>475</v>
      </c>
      <c r="AO365" t="s">
        <v>475</v>
      </c>
      <c r="AP365" t="s">
        <v>475</v>
      </c>
    </row>
    <row r="366" spans="1:42" x14ac:dyDescent="0.25">
      <c r="A366" s="198">
        <v>45291</v>
      </c>
      <c r="B366" t="s">
        <v>1293</v>
      </c>
      <c r="C366" t="s">
        <v>1294</v>
      </c>
      <c r="D366" s="82">
        <f>+VLOOKUP($C366,'appoggio Flow (AUM)_Turnover'!$C:$G,2,0)</f>
        <v>1376148.56</v>
      </c>
      <c r="E366" s="199">
        <f>+VLOOKUP($C366,'appoggio Flow (AUM)_Turnover'!$C:$G,3,0)</f>
        <v>1</v>
      </c>
      <c r="F366" s="82">
        <f>+VLOOKUP($C366,'appoggio Flow (AUM)_Turnover'!$C:$G,4,0)</f>
        <v>1406664.71</v>
      </c>
      <c r="G366" s="82">
        <f>+VLOOKUP($C366,'appoggio Flow (AUM)_Turnover'!$C:$G,5,0)</f>
        <v>30516.15</v>
      </c>
      <c r="H366" s="1" t="s">
        <v>23</v>
      </c>
      <c r="I366" t="s">
        <v>500</v>
      </c>
      <c r="J366" t="s">
        <v>504</v>
      </c>
      <c r="K366">
        <f>+VLOOKUP($C366,'appoggio Flow (AUM)_Turnover'!$C:$M,9,0)</f>
        <v>1</v>
      </c>
      <c r="L366" t="s">
        <v>500</v>
      </c>
      <c r="M366">
        <f>+VLOOKUP($C366,'appoggio Flow (AUM)_Turnover'!$C:$M,11,0)</f>
        <v>0</v>
      </c>
      <c r="N366" t="s">
        <v>24</v>
      </c>
      <c r="O366" s="5" t="str">
        <f t="shared" si="40"/>
        <v>N</v>
      </c>
      <c r="P366">
        <f>+VLOOKUP($C366,'appoggio Flow (AUM)_Turnover'!$C:$P,11,0)</f>
        <v>0</v>
      </c>
      <c r="Q366" s="200" t="s">
        <v>475</v>
      </c>
      <c r="R366" s="200" t="str">
        <f t="shared" si="45"/>
        <v/>
      </c>
      <c r="T366" t="s">
        <v>475</v>
      </c>
      <c r="Y366" s="200" t="s">
        <v>475</v>
      </c>
      <c r="Z366" s="5" t="s">
        <v>475</v>
      </c>
      <c r="AA366" s="200" t="str">
        <f t="shared" si="41"/>
        <v/>
      </c>
      <c r="AB366" s="200" t="str">
        <f t="shared" si="39"/>
        <v/>
      </c>
      <c r="AE366" s="77">
        <f t="shared" si="42"/>
        <v>0</v>
      </c>
      <c r="AF366" s="77">
        <f t="shared" si="43"/>
        <v>0</v>
      </c>
      <c r="AG366" s="77">
        <f t="array" ref="AG366">IFERROR($D366*U,0)</f>
        <v>0</v>
      </c>
      <c r="AH366" s="77">
        <f t="shared" si="44"/>
        <v>0</v>
      </c>
      <c r="AI366" s="77">
        <f t="shared" si="44"/>
        <v>0</v>
      </c>
      <c r="AJ366" s="203"/>
      <c r="AK366" s="203"/>
      <c r="AL366" s="203"/>
      <c r="AM366" s="203"/>
      <c r="AN366" t="s">
        <v>475</v>
      </c>
      <c r="AO366" t="s">
        <v>475</v>
      </c>
      <c r="AP366" t="s">
        <v>475</v>
      </c>
    </row>
    <row r="367" spans="1:42" x14ac:dyDescent="0.25">
      <c r="A367" s="198">
        <v>45291</v>
      </c>
      <c r="B367" t="s">
        <v>1295</v>
      </c>
      <c r="C367" t="s">
        <v>1296</v>
      </c>
      <c r="D367" s="82">
        <f>+VLOOKUP($C367,'appoggio Flow (AUM)_Turnover'!$C:$G,2,0)</f>
        <v>0</v>
      </c>
      <c r="E367" s="199">
        <f>+VLOOKUP($C367,'appoggio Flow (AUM)_Turnover'!$C:$G,3,0)</f>
        <v>1</v>
      </c>
      <c r="F367" s="82">
        <f>+VLOOKUP($C367,'appoggio Flow (AUM)_Turnover'!$C:$G,4,0)</f>
        <v>7433.48</v>
      </c>
      <c r="G367" s="82">
        <f>+VLOOKUP($C367,'appoggio Flow (AUM)_Turnover'!$C:$G,5,0)</f>
        <v>21675.89</v>
      </c>
      <c r="H367" s="1" t="s">
        <v>24</v>
      </c>
      <c r="I367" t="s">
        <v>482</v>
      </c>
      <c r="J367" t="s">
        <v>474</v>
      </c>
      <c r="K367">
        <f>+VLOOKUP($C367,'appoggio Flow (AUM)_Turnover'!$C:$M,9,0)</f>
        <v>0</v>
      </c>
      <c r="L367" t="s">
        <v>483</v>
      </c>
      <c r="M367" t="str">
        <f>+VLOOKUP($C367,'appoggio Flow (AUM)_Turnover'!$C:$M,11,0)</f>
        <v>Stock</v>
      </c>
      <c r="N367" t="s">
        <v>23</v>
      </c>
      <c r="O367" s="5" t="str">
        <f t="shared" si="40"/>
        <v>N</v>
      </c>
      <c r="P367" t="str">
        <f>+VLOOKUP($C367,'appoggio Flow (AUM)_Turnover'!$C:$P,11,0)</f>
        <v>Stock</v>
      </c>
      <c r="Q367" s="200">
        <v>0</v>
      </c>
      <c r="R367" s="200">
        <f t="shared" si="45"/>
        <v>0</v>
      </c>
      <c r="T367">
        <v>0</v>
      </c>
      <c r="Y367" s="200">
        <v>0</v>
      </c>
      <c r="Z367" s="5">
        <v>0</v>
      </c>
      <c r="AA367" s="200">
        <f t="shared" si="41"/>
        <v>0</v>
      </c>
      <c r="AB367" s="200">
        <f t="shared" si="39"/>
        <v>0</v>
      </c>
      <c r="AE367" s="77">
        <f t="shared" si="42"/>
        <v>0</v>
      </c>
      <c r="AF367" s="77">
        <f t="shared" si="43"/>
        <v>0</v>
      </c>
      <c r="AG367" s="77">
        <f t="array" ref="AG367">IFERROR($D367*U,0)</f>
        <v>0</v>
      </c>
      <c r="AH367" s="77">
        <f t="shared" si="44"/>
        <v>0</v>
      </c>
      <c r="AI367" s="77">
        <f t="shared" si="44"/>
        <v>0</v>
      </c>
      <c r="AJ367" s="203"/>
      <c r="AK367" s="203"/>
      <c r="AL367" s="203"/>
      <c r="AM367" s="203"/>
      <c r="AN367" t="s">
        <v>25</v>
      </c>
      <c r="AO367" t="s">
        <v>1297</v>
      </c>
      <c r="AP367" t="s">
        <v>475</v>
      </c>
    </row>
    <row r="368" spans="1:42" x14ac:dyDescent="0.25">
      <c r="A368" s="198">
        <v>45291</v>
      </c>
      <c r="B368" t="s">
        <v>1298</v>
      </c>
      <c r="C368" t="s">
        <v>1299</v>
      </c>
      <c r="D368" s="82">
        <f>+VLOOKUP($C368,'appoggio Flow (AUM)_Turnover'!$C:$G,2,0)</f>
        <v>458175.39</v>
      </c>
      <c r="E368" s="199">
        <f>+VLOOKUP($C368,'appoggio Flow (AUM)_Turnover'!$C:$G,3,0)</f>
        <v>1</v>
      </c>
      <c r="F368" s="82">
        <f>+VLOOKUP($C368,'appoggio Flow (AUM)_Turnover'!$C:$G,4,0)</f>
        <v>469229.7</v>
      </c>
      <c r="G368" s="82">
        <f>+VLOOKUP($C368,'appoggio Flow (AUM)_Turnover'!$C:$G,5,0)</f>
        <v>11054.31</v>
      </c>
      <c r="H368" s="1" t="s">
        <v>24</v>
      </c>
      <c r="I368" t="s">
        <v>482</v>
      </c>
      <c r="J368" t="s">
        <v>474</v>
      </c>
      <c r="K368">
        <f>+VLOOKUP($C368,'appoggio Flow (AUM)_Turnover'!$C:$M,9,0)</f>
        <v>0</v>
      </c>
      <c r="L368" t="s">
        <v>483</v>
      </c>
      <c r="M368" t="str">
        <f>+VLOOKUP($C368,'appoggio Flow (AUM)_Turnover'!$C:$M,11,0)</f>
        <v>Stock</v>
      </c>
      <c r="N368" t="s">
        <v>23</v>
      </c>
      <c r="O368" s="5" t="str">
        <f t="shared" si="40"/>
        <v>N</v>
      </c>
      <c r="P368" t="str">
        <f>+VLOOKUP($C368,'appoggio Flow (AUM)_Turnover'!$C:$P,11,0)</f>
        <v>Stock</v>
      </c>
      <c r="Q368" s="200">
        <v>0</v>
      </c>
      <c r="R368" s="200">
        <f t="shared" si="45"/>
        <v>0</v>
      </c>
      <c r="T368">
        <v>0</v>
      </c>
      <c r="Y368" s="200">
        <v>0</v>
      </c>
      <c r="Z368" s="5">
        <v>0</v>
      </c>
      <c r="AA368" s="200">
        <f t="shared" si="41"/>
        <v>0</v>
      </c>
      <c r="AB368" s="200">
        <f t="shared" si="39"/>
        <v>0</v>
      </c>
      <c r="AE368" s="77">
        <f t="shared" si="42"/>
        <v>0</v>
      </c>
      <c r="AF368" s="77">
        <f t="shared" si="43"/>
        <v>0</v>
      </c>
      <c r="AG368" s="77">
        <f t="array" ref="AG368">IFERROR($D368*U,0)</f>
        <v>0</v>
      </c>
      <c r="AH368" s="77">
        <f t="shared" si="44"/>
        <v>0</v>
      </c>
      <c r="AI368" s="77">
        <f t="shared" si="44"/>
        <v>0</v>
      </c>
      <c r="AJ368" s="203"/>
      <c r="AK368" s="203"/>
      <c r="AL368" s="203"/>
      <c r="AM368" s="203"/>
      <c r="AN368" t="s">
        <v>475</v>
      </c>
      <c r="AO368" t="s">
        <v>475</v>
      </c>
      <c r="AP368" t="s">
        <v>475</v>
      </c>
    </row>
    <row r="369" spans="1:42" x14ac:dyDescent="0.25">
      <c r="A369" s="198">
        <v>45291</v>
      </c>
      <c r="B369" t="s">
        <v>1300</v>
      </c>
      <c r="C369" t="s">
        <v>1301</v>
      </c>
      <c r="D369" s="82">
        <f>+VLOOKUP($C369,'appoggio Flow (AUM)_Turnover'!$C:$G,2,0)</f>
        <v>41974.64</v>
      </c>
      <c r="E369" s="199">
        <f>+VLOOKUP($C369,'appoggio Flow (AUM)_Turnover'!$C:$G,3,0)</f>
        <v>0</v>
      </c>
      <c r="F369" s="82">
        <f>+VLOOKUP($C369,'appoggio Flow (AUM)_Turnover'!$C:$G,4,0)</f>
        <v>41974.64</v>
      </c>
      <c r="G369" s="82">
        <f>+VLOOKUP($C369,'appoggio Flow (AUM)_Turnover'!$C:$G,5,0)</f>
        <v>0</v>
      </c>
      <c r="H369" s="1" t="s">
        <v>23</v>
      </c>
      <c r="I369" t="s">
        <v>500</v>
      </c>
      <c r="J369" t="s">
        <v>474</v>
      </c>
      <c r="K369">
        <f>+VLOOKUP($C369,'appoggio Flow (AUM)_Turnover'!$C:$M,9,0)</f>
        <v>0</v>
      </c>
      <c r="L369" t="s">
        <v>500</v>
      </c>
      <c r="M369">
        <f>+VLOOKUP($C369,'appoggio Flow (AUM)_Turnover'!$C:$M,11,0)</f>
        <v>0</v>
      </c>
      <c r="N369" t="s">
        <v>23</v>
      </c>
      <c r="O369" s="5" t="str">
        <f t="shared" si="40"/>
        <v>N</v>
      </c>
      <c r="P369">
        <f>+VLOOKUP($C369,'appoggio Flow (AUM)_Turnover'!$C:$P,11,0)</f>
        <v>0</v>
      </c>
      <c r="Q369" s="200" t="s">
        <v>475</v>
      </c>
      <c r="R369" s="200" t="str">
        <f t="shared" si="45"/>
        <v/>
      </c>
      <c r="T369" t="s">
        <v>475</v>
      </c>
      <c r="Y369" s="200" t="s">
        <v>475</v>
      </c>
      <c r="Z369" s="5" t="s">
        <v>475</v>
      </c>
      <c r="AA369" s="200" t="str">
        <f t="shared" si="41"/>
        <v/>
      </c>
      <c r="AB369" s="200" t="str">
        <f t="shared" si="39"/>
        <v/>
      </c>
      <c r="AE369" s="77">
        <f t="shared" si="42"/>
        <v>0</v>
      </c>
      <c r="AF369" s="77">
        <f t="shared" si="43"/>
        <v>0</v>
      </c>
      <c r="AG369" s="77">
        <f t="array" ref="AG369">IFERROR($D369*U,0)</f>
        <v>0</v>
      </c>
      <c r="AH369" s="77">
        <f t="shared" si="44"/>
        <v>0</v>
      </c>
      <c r="AI369" s="77">
        <f t="shared" si="44"/>
        <v>0</v>
      </c>
      <c r="AJ369" s="203"/>
      <c r="AK369" s="203"/>
      <c r="AL369" s="203"/>
      <c r="AM369" s="203"/>
      <c r="AN369" t="s">
        <v>475</v>
      </c>
      <c r="AO369" t="s">
        <v>475</v>
      </c>
      <c r="AP369" t="s">
        <v>475</v>
      </c>
    </row>
    <row r="370" spans="1:42" x14ac:dyDescent="0.25">
      <c r="A370" s="198">
        <v>45291</v>
      </c>
      <c r="B370" t="s">
        <v>1302</v>
      </c>
      <c r="C370" t="s">
        <v>1303</v>
      </c>
      <c r="D370" s="82">
        <f>+VLOOKUP($C370,'appoggio Flow (AUM)_Turnover'!$C:$G,2,0)</f>
        <v>7971605.3300000001</v>
      </c>
      <c r="E370" s="199">
        <f>+VLOOKUP($C370,'appoggio Flow (AUM)_Turnover'!$C:$G,3,0)</f>
        <v>1</v>
      </c>
      <c r="F370" s="82">
        <f>+VLOOKUP($C370,'appoggio Flow (AUM)_Turnover'!$C:$G,4,0)</f>
        <v>7974788.9199999999</v>
      </c>
      <c r="G370" s="82">
        <f>+VLOOKUP($C370,'appoggio Flow (AUM)_Turnover'!$C:$G,5,0)</f>
        <v>3183.59</v>
      </c>
      <c r="H370" s="1" t="s">
        <v>24</v>
      </c>
      <c r="I370" t="s">
        <v>473</v>
      </c>
      <c r="J370" t="s">
        <v>474</v>
      </c>
      <c r="K370">
        <f>+VLOOKUP($C370,'appoggio Flow (AUM)_Turnover'!$C:$M,9,0)</f>
        <v>0</v>
      </c>
      <c r="L370" t="s">
        <v>473</v>
      </c>
      <c r="M370" t="str">
        <f>+VLOOKUP($C370,'appoggio Flow (AUM)_Turnover'!$C:$M,11,0)</f>
        <v>Fondo</v>
      </c>
      <c r="N370" t="s">
        <v>23</v>
      </c>
      <c r="O370" s="5" t="str">
        <f t="shared" si="40"/>
        <v>N</v>
      </c>
      <c r="P370" t="str">
        <f>+VLOOKUP($C370,'appoggio Flow (AUM)_Turnover'!$C:$P,11,0)</f>
        <v>Fondo</v>
      </c>
      <c r="Q370" s="200" t="s">
        <v>475</v>
      </c>
      <c r="R370" s="200" t="str">
        <f t="shared" si="45"/>
        <v/>
      </c>
      <c r="T370" t="s">
        <v>475</v>
      </c>
      <c r="Y370" s="200" t="s">
        <v>475</v>
      </c>
      <c r="Z370" s="5" t="s">
        <v>475</v>
      </c>
      <c r="AA370" s="200" t="str">
        <f t="shared" si="41"/>
        <v/>
      </c>
      <c r="AB370" s="200" t="str">
        <f t="shared" si="39"/>
        <v/>
      </c>
      <c r="AE370" s="77">
        <f t="shared" si="42"/>
        <v>0</v>
      </c>
      <c r="AF370" s="77">
        <f t="shared" si="43"/>
        <v>0</v>
      </c>
      <c r="AG370" s="77">
        <f t="array" ref="AG370">IFERROR($D370*U,0)</f>
        <v>0</v>
      </c>
      <c r="AH370" s="77">
        <f t="shared" si="44"/>
        <v>0</v>
      </c>
      <c r="AI370" s="77">
        <f t="shared" si="44"/>
        <v>0</v>
      </c>
      <c r="AJ370" s="203"/>
      <c r="AK370" s="203"/>
      <c r="AL370" s="203"/>
      <c r="AM370" s="203"/>
      <c r="AN370" t="s">
        <v>475</v>
      </c>
      <c r="AO370" t="s">
        <v>475</v>
      </c>
      <c r="AP370" t="s">
        <v>475</v>
      </c>
    </row>
    <row r="371" spans="1:42" x14ac:dyDescent="0.25">
      <c r="A371" s="198">
        <v>45291</v>
      </c>
      <c r="B371" t="s">
        <v>1304</v>
      </c>
      <c r="C371" t="s">
        <v>1305</v>
      </c>
      <c r="D371" s="82">
        <f>+VLOOKUP($C371,'appoggio Flow (AUM)_Turnover'!$C:$G,2,0)</f>
        <v>302216.64</v>
      </c>
      <c r="E371" s="199">
        <f>+VLOOKUP($C371,'appoggio Flow (AUM)_Turnover'!$C:$G,3,0)</f>
        <v>0</v>
      </c>
      <c r="F371" s="82">
        <f>+VLOOKUP($C371,'appoggio Flow (AUM)_Turnover'!$C:$G,4,0)</f>
        <v>302216.64</v>
      </c>
      <c r="G371" s="82">
        <f>+VLOOKUP($C371,'appoggio Flow (AUM)_Turnover'!$C:$G,5,0)</f>
        <v>0</v>
      </c>
      <c r="H371" s="1" t="s">
        <v>23</v>
      </c>
      <c r="I371" t="s">
        <v>500</v>
      </c>
      <c r="J371" t="s">
        <v>474</v>
      </c>
      <c r="K371">
        <f>+VLOOKUP($C371,'appoggio Flow (AUM)_Turnover'!$C:$M,9,0)</f>
        <v>0</v>
      </c>
      <c r="L371" t="s">
        <v>500</v>
      </c>
      <c r="M371">
        <f>+VLOOKUP($C371,'appoggio Flow (AUM)_Turnover'!$C:$M,11,0)</f>
        <v>0</v>
      </c>
      <c r="N371" t="s">
        <v>23</v>
      </c>
      <c r="O371" s="5" t="str">
        <f t="shared" si="40"/>
        <v>N</v>
      </c>
      <c r="P371">
        <f>+VLOOKUP($C371,'appoggio Flow (AUM)_Turnover'!$C:$P,11,0)</f>
        <v>0</v>
      </c>
      <c r="Q371" s="200" t="s">
        <v>475</v>
      </c>
      <c r="R371" s="200" t="str">
        <f t="shared" si="45"/>
        <v/>
      </c>
      <c r="T371" t="s">
        <v>475</v>
      </c>
      <c r="Y371" s="200" t="s">
        <v>475</v>
      </c>
      <c r="Z371" s="5" t="s">
        <v>475</v>
      </c>
      <c r="AA371" s="200" t="str">
        <f t="shared" si="41"/>
        <v/>
      </c>
      <c r="AB371" s="200" t="str">
        <f t="shared" si="39"/>
        <v/>
      </c>
      <c r="AE371" s="77">
        <f t="shared" si="42"/>
        <v>0</v>
      </c>
      <c r="AF371" s="77">
        <f t="shared" si="43"/>
        <v>0</v>
      </c>
      <c r="AG371" s="77">
        <f t="array" ref="AG371">IFERROR($D371*U,0)</f>
        <v>0</v>
      </c>
      <c r="AH371" s="77">
        <f t="shared" si="44"/>
        <v>0</v>
      </c>
      <c r="AI371" s="77">
        <f t="shared" si="44"/>
        <v>0</v>
      </c>
      <c r="AJ371" s="203"/>
      <c r="AK371" s="203"/>
      <c r="AL371" s="203"/>
      <c r="AM371" s="203"/>
      <c r="AN371" t="s">
        <v>475</v>
      </c>
      <c r="AO371" t="s">
        <v>475</v>
      </c>
      <c r="AP371" t="s">
        <v>475</v>
      </c>
    </row>
    <row r="372" spans="1:42" x14ac:dyDescent="0.25">
      <c r="A372" s="198">
        <v>45291</v>
      </c>
      <c r="B372" t="s">
        <v>1306</v>
      </c>
      <c r="C372" t="s">
        <v>1307</v>
      </c>
      <c r="D372" s="82">
        <f>+VLOOKUP($C372,'appoggio Flow (AUM)_Turnover'!$C:$G,2,0)</f>
        <v>8684759.2799999993</v>
      </c>
      <c r="E372" s="199">
        <f>+VLOOKUP($C372,'appoggio Flow (AUM)_Turnover'!$C:$G,3,0)</f>
        <v>1</v>
      </c>
      <c r="F372" s="82">
        <f>+VLOOKUP($C372,'appoggio Flow (AUM)_Turnover'!$C:$G,4,0)</f>
        <v>9958627.8399999999</v>
      </c>
      <c r="G372" s="82">
        <f>+VLOOKUP($C372,'appoggio Flow (AUM)_Turnover'!$C:$G,5,0)</f>
        <v>1273868.56</v>
      </c>
      <c r="H372" s="1" t="s">
        <v>24</v>
      </c>
      <c r="I372" t="s">
        <v>473</v>
      </c>
      <c r="J372" t="s">
        <v>474</v>
      </c>
      <c r="K372">
        <f>+VLOOKUP($C372,'appoggio Flow (AUM)_Turnover'!$C:$M,9,0)</f>
        <v>0</v>
      </c>
      <c r="L372" t="s">
        <v>473</v>
      </c>
      <c r="M372" t="str">
        <f>+VLOOKUP($C372,'appoggio Flow (AUM)_Turnover'!$C:$M,11,0)</f>
        <v>Fondo</v>
      </c>
      <c r="N372" t="s">
        <v>23</v>
      </c>
      <c r="O372" s="5" t="str">
        <f t="shared" si="40"/>
        <v>N</v>
      </c>
      <c r="P372" t="str">
        <f>+VLOOKUP($C372,'appoggio Flow (AUM)_Turnover'!$C:$P,11,0)</f>
        <v>Fondo</v>
      </c>
      <c r="Q372" s="200" t="s">
        <v>475</v>
      </c>
      <c r="R372" s="200" t="str">
        <f t="shared" si="45"/>
        <v/>
      </c>
      <c r="T372" t="s">
        <v>475</v>
      </c>
      <c r="Y372" s="200" t="s">
        <v>475</v>
      </c>
      <c r="Z372" s="5" t="s">
        <v>475</v>
      </c>
      <c r="AA372" s="200" t="str">
        <f t="shared" si="41"/>
        <v/>
      </c>
      <c r="AB372" s="200" t="str">
        <f t="shared" si="39"/>
        <v/>
      </c>
      <c r="AE372" s="77">
        <f t="shared" si="42"/>
        <v>0</v>
      </c>
      <c r="AF372" s="77">
        <f t="shared" si="43"/>
        <v>0</v>
      </c>
      <c r="AG372" s="77">
        <f t="array" ref="AG372">IFERROR($D372*U,0)</f>
        <v>0</v>
      </c>
      <c r="AH372" s="77">
        <f t="shared" si="44"/>
        <v>0</v>
      </c>
      <c r="AI372" s="77">
        <f t="shared" si="44"/>
        <v>0</v>
      </c>
      <c r="AJ372" s="203"/>
      <c r="AK372" s="203"/>
      <c r="AL372" s="203"/>
      <c r="AM372" s="203"/>
      <c r="AN372" t="s">
        <v>475</v>
      </c>
      <c r="AO372" t="s">
        <v>475</v>
      </c>
      <c r="AP372" t="s">
        <v>475</v>
      </c>
    </row>
    <row r="373" spans="1:42" x14ac:dyDescent="0.25">
      <c r="A373" s="198">
        <v>45291</v>
      </c>
      <c r="B373" t="s">
        <v>1308</v>
      </c>
      <c r="C373" t="s">
        <v>1309</v>
      </c>
      <c r="D373" s="82">
        <f>+VLOOKUP($C373,'appoggio Flow (AUM)_Turnover'!$C:$G,2,0)</f>
        <v>378665.37</v>
      </c>
      <c r="E373" s="199">
        <f>+VLOOKUP($C373,'appoggio Flow (AUM)_Turnover'!$C:$G,3,0)</f>
        <v>1</v>
      </c>
      <c r="F373" s="82">
        <f>+VLOOKUP($C373,'appoggio Flow (AUM)_Turnover'!$C:$G,4,0)</f>
        <v>379773.24</v>
      </c>
      <c r="G373" s="82">
        <f>+VLOOKUP($C373,'appoggio Flow (AUM)_Turnover'!$C:$G,5,0)</f>
        <v>1107.8699999999999</v>
      </c>
      <c r="H373" s="1" t="s">
        <v>24</v>
      </c>
      <c r="I373" t="s">
        <v>473</v>
      </c>
      <c r="J373" t="s">
        <v>474</v>
      </c>
      <c r="K373">
        <f>+VLOOKUP($C373,'appoggio Flow (AUM)_Turnover'!$C:$M,9,0)</f>
        <v>0</v>
      </c>
      <c r="L373" t="s">
        <v>473</v>
      </c>
      <c r="M373" t="str">
        <f>+VLOOKUP($C373,'appoggio Flow (AUM)_Turnover'!$C:$M,11,0)</f>
        <v>Fondo</v>
      </c>
      <c r="N373" t="s">
        <v>23</v>
      </c>
      <c r="O373" s="5" t="str">
        <f t="shared" si="40"/>
        <v>N</v>
      </c>
      <c r="P373" t="str">
        <f>+VLOOKUP($C373,'appoggio Flow (AUM)_Turnover'!$C:$P,11,0)</f>
        <v>Fondo</v>
      </c>
      <c r="Q373" s="200" t="s">
        <v>475</v>
      </c>
      <c r="R373" s="200" t="str">
        <f t="shared" si="45"/>
        <v/>
      </c>
      <c r="T373" t="s">
        <v>475</v>
      </c>
      <c r="Y373" s="200" t="s">
        <v>475</v>
      </c>
      <c r="Z373" s="5" t="s">
        <v>475</v>
      </c>
      <c r="AA373" s="200" t="str">
        <f t="shared" si="41"/>
        <v/>
      </c>
      <c r="AB373" s="200" t="str">
        <f t="shared" si="39"/>
        <v/>
      </c>
      <c r="AE373" s="77">
        <f t="shared" si="42"/>
        <v>0</v>
      </c>
      <c r="AF373" s="77">
        <f t="shared" si="43"/>
        <v>0</v>
      </c>
      <c r="AG373" s="77">
        <f t="array" ref="AG373">IFERROR($D373*U,0)</f>
        <v>0</v>
      </c>
      <c r="AH373" s="77">
        <f t="shared" si="44"/>
        <v>0</v>
      </c>
      <c r="AI373" s="77">
        <f t="shared" si="44"/>
        <v>0</v>
      </c>
      <c r="AJ373" s="203"/>
      <c r="AK373" s="203"/>
      <c r="AL373" s="203"/>
      <c r="AM373" s="203"/>
      <c r="AN373" t="s">
        <v>475</v>
      </c>
      <c r="AO373" t="s">
        <v>475</v>
      </c>
      <c r="AP373" t="s">
        <v>475</v>
      </c>
    </row>
    <row r="374" spans="1:42" x14ac:dyDescent="0.25">
      <c r="A374" s="198">
        <v>45291</v>
      </c>
      <c r="B374" t="s">
        <v>1310</v>
      </c>
      <c r="C374" t="s">
        <v>1311</v>
      </c>
      <c r="D374" s="82">
        <f>+VLOOKUP($C374,'appoggio Flow (AUM)_Turnover'!$C:$G,2,0)</f>
        <v>9316613.0700000003</v>
      </c>
      <c r="E374" s="199">
        <f>+VLOOKUP($C374,'appoggio Flow (AUM)_Turnover'!$C:$G,3,0)</f>
        <v>1</v>
      </c>
      <c r="F374" s="82">
        <f>+VLOOKUP($C374,'appoggio Flow (AUM)_Turnover'!$C:$G,4,0)</f>
        <v>10262872.280000001</v>
      </c>
      <c r="G374" s="82">
        <f>+VLOOKUP($C374,'appoggio Flow (AUM)_Turnover'!$C:$G,5,0)</f>
        <v>946259.21</v>
      </c>
      <c r="H374" s="1" t="s">
        <v>24</v>
      </c>
      <c r="I374" t="s">
        <v>473</v>
      </c>
      <c r="J374" t="s">
        <v>474</v>
      </c>
      <c r="K374">
        <f>+VLOOKUP($C374,'appoggio Flow (AUM)_Turnover'!$C:$M,9,0)</f>
        <v>0</v>
      </c>
      <c r="L374" t="s">
        <v>473</v>
      </c>
      <c r="M374" t="str">
        <f>+VLOOKUP($C374,'appoggio Flow (AUM)_Turnover'!$C:$M,11,0)</f>
        <v>Fondo</v>
      </c>
      <c r="N374" t="s">
        <v>23</v>
      </c>
      <c r="O374" s="5" t="str">
        <f t="shared" si="40"/>
        <v>N</v>
      </c>
      <c r="P374" t="str">
        <f>+VLOOKUP($C374,'appoggio Flow (AUM)_Turnover'!$C:$P,11,0)</f>
        <v>Fondo</v>
      </c>
      <c r="Q374" s="200" t="s">
        <v>475</v>
      </c>
      <c r="R374" s="200" t="str">
        <f t="shared" si="45"/>
        <v/>
      </c>
      <c r="T374" t="s">
        <v>475</v>
      </c>
      <c r="Y374" s="200" t="s">
        <v>475</v>
      </c>
      <c r="Z374" s="5" t="s">
        <v>475</v>
      </c>
      <c r="AA374" s="200" t="str">
        <f t="shared" si="41"/>
        <v/>
      </c>
      <c r="AB374" s="200" t="str">
        <f t="shared" si="39"/>
        <v/>
      </c>
      <c r="AE374" s="77">
        <f t="shared" si="42"/>
        <v>0</v>
      </c>
      <c r="AF374" s="77">
        <f t="shared" si="43"/>
        <v>0</v>
      </c>
      <c r="AG374" s="77">
        <f t="array" ref="AG374">IFERROR($D374*U,0)</f>
        <v>0</v>
      </c>
      <c r="AH374" s="77">
        <f t="shared" si="44"/>
        <v>0</v>
      </c>
      <c r="AI374" s="77">
        <f t="shared" si="44"/>
        <v>0</v>
      </c>
      <c r="AJ374" s="203"/>
      <c r="AK374" s="203"/>
      <c r="AL374" s="203"/>
      <c r="AM374" s="203"/>
      <c r="AN374" t="s">
        <v>475</v>
      </c>
      <c r="AO374" t="s">
        <v>475</v>
      </c>
      <c r="AP374" t="s">
        <v>475</v>
      </c>
    </row>
    <row r="375" spans="1:42" x14ac:dyDescent="0.25">
      <c r="A375" s="198">
        <v>45291</v>
      </c>
      <c r="B375" t="s">
        <v>1312</v>
      </c>
      <c r="C375" t="s">
        <v>1313</v>
      </c>
      <c r="D375" s="82">
        <f>+VLOOKUP($C375,'appoggio Flow (AUM)_Turnover'!$C:$G,2,0)</f>
        <v>21353372.230000004</v>
      </c>
      <c r="E375" s="199">
        <f>+VLOOKUP($C375,'appoggio Flow (AUM)_Turnover'!$C:$G,3,0)</f>
        <v>1</v>
      </c>
      <c r="F375" s="82">
        <f>+VLOOKUP($C375,'appoggio Flow (AUM)_Turnover'!$C:$G,4,0)</f>
        <v>22102207.880000003</v>
      </c>
      <c r="G375" s="82">
        <f>+VLOOKUP($C375,'appoggio Flow (AUM)_Turnover'!$C:$G,5,0)</f>
        <v>748835.65</v>
      </c>
      <c r="H375" s="1" t="s">
        <v>23</v>
      </c>
      <c r="I375" t="s">
        <v>500</v>
      </c>
      <c r="J375" t="s">
        <v>504</v>
      </c>
      <c r="K375">
        <f>+VLOOKUP($C375,'appoggio Flow (AUM)_Turnover'!$C:$M,9,0)</f>
        <v>1</v>
      </c>
      <c r="L375" t="s">
        <v>500</v>
      </c>
      <c r="M375">
        <f>+VLOOKUP($C375,'appoggio Flow (AUM)_Turnover'!$C:$M,11,0)</f>
        <v>0</v>
      </c>
      <c r="N375" t="s">
        <v>24</v>
      </c>
      <c r="O375" s="5" t="str">
        <f t="shared" si="40"/>
        <v>N</v>
      </c>
      <c r="P375">
        <f>+VLOOKUP($C375,'appoggio Flow (AUM)_Turnover'!$C:$P,11,0)</f>
        <v>0</v>
      </c>
      <c r="Q375" s="200" t="s">
        <v>475</v>
      </c>
      <c r="R375" s="200" t="str">
        <f t="shared" si="45"/>
        <v/>
      </c>
      <c r="T375" t="s">
        <v>475</v>
      </c>
      <c r="Y375" s="200" t="s">
        <v>475</v>
      </c>
      <c r="Z375" s="5" t="s">
        <v>475</v>
      </c>
      <c r="AA375" s="200" t="str">
        <f t="shared" si="41"/>
        <v/>
      </c>
      <c r="AB375" s="200" t="str">
        <f t="shared" si="39"/>
        <v/>
      </c>
      <c r="AE375" s="77">
        <f t="shared" si="42"/>
        <v>0</v>
      </c>
      <c r="AF375" s="77">
        <f t="shared" si="43"/>
        <v>0</v>
      </c>
      <c r="AG375" s="77">
        <f t="array" ref="AG375">IFERROR($D375*U,0)</f>
        <v>0</v>
      </c>
      <c r="AH375" s="77">
        <f t="shared" si="44"/>
        <v>0</v>
      </c>
      <c r="AI375" s="77">
        <f t="shared" si="44"/>
        <v>0</v>
      </c>
      <c r="AJ375" s="203"/>
      <c r="AK375" s="203"/>
      <c r="AL375" s="203"/>
      <c r="AM375" s="203"/>
      <c r="AN375" t="s">
        <v>475</v>
      </c>
      <c r="AO375" t="s">
        <v>475</v>
      </c>
      <c r="AP375" t="s">
        <v>475</v>
      </c>
    </row>
    <row r="376" spans="1:42" x14ac:dyDescent="0.25">
      <c r="A376" s="198">
        <v>45291</v>
      </c>
      <c r="B376" t="s">
        <v>1314</v>
      </c>
      <c r="C376" t="s">
        <v>1315</v>
      </c>
      <c r="D376" s="82">
        <f>+VLOOKUP($C376,'appoggio Flow (AUM)_Turnover'!$C:$G,2,0)</f>
        <v>0</v>
      </c>
      <c r="E376" s="199">
        <f>+VLOOKUP($C376,'appoggio Flow (AUM)_Turnover'!$C:$G,3,0)</f>
        <v>1</v>
      </c>
      <c r="F376" s="82">
        <f>+VLOOKUP($C376,'appoggio Flow (AUM)_Turnover'!$C:$G,4,0)</f>
        <v>8780823.040000001</v>
      </c>
      <c r="G376" s="82">
        <f>+VLOOKUP($C376,'appoggio Flow (AUM)_Turnover'!$C:$G,5,0)</f>
        <v>9919102.1199999992</v>
      </c>
      <c r="H376" s="1" t="s">
        <v>24</v>
      </c>
      <c r="I376" t="s">
        <v>473</v>
      </c>
      <c r="J376" t="s">
        <v>474</v>
      </c>
      <c r="K376">
        <f>+VLOOKUP($C376,'appoggio Flow (AUM)_Turnover'!$C:$M,9,0)</f>
        <v>0</v>
      </c>
      <c r="L376" t="s">
        <v>473</v>
      </c>
      <c r="M376" t="str">
        <f>+VLOOKUP($C376,'appoggio Flow (AUM)_Turnover'!$C:$M,11,0)</f>
        <v>Fondo</v>
      </c>
      <c r="N376" t="s">
        <v>23</v>
      </c>
      <c r="O376" s="5" t="str">
        <f t="shared" si="40"/>
        <v>N</v>
      </c>
      <c r="P376" t="str">
        <f>+VLOOKUP($C376,'appoggio Flow (AUM)_Turnover'!$C:$P,11,0)</f>
        <v>Fondo</v>
      </c>
      <c r="Q376" s="200" t="s">
        <v>475</v>
      </c>
      <c r="R376" s="200" t="str">
        <f t="shared" si="45"/>
        <v/>
      </c>
      <c r="T376" t="s">
        <v>475</v>
      </c>
      <c r="Y376" s="200" t="s">
        <v>475</v>
      </c>
      <c r="Z376" s="5" t="s">
        <v>475</v>
      </c>
      <c r="AA376" s="200" t="str">
        <f t="shared" si="41"/>
        <v/>
      </c>
      <c r="AB376" s="200" t="str">
        <f t="shared" si="39"/>
        <v/>
      </c>
      <c r="AE376" s="77">
        <f t="shared" si="42"/>
        <v>0</v>
      </c>
      <c r="AF376" s="77">
        <f t="shared" si="43"/>
        <v>0</v>
      </c>
      <c r="AG376" s="77">
        <f t="array" ref="AG376">IFERROR($D376*U,0)</f>
        <v>0</v>
      </c>
      <c r="AH376" s="77">
        <f t="shared" si="44"/>
        <v>0</v>
      </c>
      <c r="AI376" s="77">
        <f t="shared" si="44"/>
        <v>0</v>
      </c>
      <c r="AJ376" s="203"/>
      <c r="AK376" s="203"/>
      <c r="AL376" s="203"/>
      <c r="AM376" s="203"/>
      <c r="AN376" t="s">
        <v>475</v>
      </c>
      <c r="AO376" t="s">
        <v>475</v>
      </c>
      <c r="AP376" t="s">
        <v>475</v>
      </c>
    </row>
    <row r="377" spans="1:42" x14ac:dyDescent="0.25">
      <c r="A377" s="198">
        <v>45291</v>
      </c>
      <c r="B377" t="s">
        <v>1316</v>
      </c>
      <c r="C377" t="s">
        <v>1317</v>
      </c>
      <c r="D377" s="82">
        <f>+VLOOKUP($C377,'appoggio Flow (AUM)_Turnover'!$C:$G,2,0)</f>
        <v>1204911.3599999999</v>
      </c>
      <c r="E377" s="199">
        <f>+VLOOKUP($C377,'appoggio Flow (AUM)_Turnover'!$C:$G,3,0)</f>
        <v>1</v>
      </c>
      <c r="F377" s="82">
        <f>+VLOOKUP($C377,'appoggio Flow (AUM)_Turnover'!$C:$G,4,0)</f>
        <v>1206691.2</v>
      </c>
      <c r="G377" s="82">
        <f>+VLOOKUP($C377,'appoggio Flow (AUM)_Turnover'!$C:$G,5,0)</f>
        <v>1779.84</v>
      </c>
      <c r="H377" s="1" t="s">
        <v>24</v>
      </c>
      <c r="I377" t="s">
        <v>473</v>
      </c>
      <c r="J377" t="s">
        <v>474</v>
      </c>
      <c r="K377">
        <f>+VLOOKUP($C377,'appoggio Flow (AUM)_Turnover'!$C:$M,9,0)</f>
        <v>0</v>
      </c>
      <c r="L377" t="s">
        <v>473</v>
      </c>
      <c r="M377" t="str">
        <f>+VLOOKUP($C377,'appoggio Flow (AUM)_Turnover'!$C:$M,11,0)</f>
        <v>Fondo</v>
      </c>
      <c r="N377" t="s">
        <v>23</v>
      </c>
      <c r="O377" s="5" t="str">
        <f t="shared" si="40"/>
        <v>N</v>
      </c>
      <c r="P377" t="str">
        <f>+VLOOKUP($C377,'appoggio Flow (AUM)_Turnover'!$C:$P,11,0)</f>
        <v>Fondo</v>
      </c>
      <c r="Q377" s="200" t="s">
        <v>475</v>
      </c>
      <c r="R377" s="200" t="str">
        <f t="shared" si="45"/>
        <v/>
      </c>
      <c r="T377" t="s">
        <v>475</v>
      </c>
      <c r="Y377" s="200" t="s">
        <v>475</v>
      </c>
      <c r="Z377" s="5" t="s">
        <v>475</v>
      </c>
      <c r="AA377" s="200" t="str">
        <f t="shared" si="41"/>
        <v/>
      </c>
      <c r="AB377" s="200" t="str">
        <f t="shared" si="39"/>
        <v/>
      </c>
      <c r="AE377" s="77">
        <f t="shared" si="42"/>
        <v>0</v>
      </c>
      <c r="AF377" s="77">
        <f t="shared" si="43"/>
        <v>0</v>
      </c>
      <c r="AG377" s="77">
        <f t="array" ref="AG377">IFERROR($D377*U,0)</f>
        <v>0</v>
      </c>
      <c r="AH377" s="77">
        <f t="shared" si="44"/>
        <v>0</v>
      </c>
      <c r="AI377" s="77">
        <f t="shared" si="44"/>
        <v>0</v>
      </c>
      <c r="AJ377" s="203"/>
      <c r="AK377" s="203"/>
      <c r="AL377" s="203"/>
      <c r="AM377" s="203"/>
      <c r="AN377" t="s">
        <v>475</v>
      </c>
      <c r="AO377" t="s">
        <v>475</v>
      </c>
      <c r="AP377" t="s">
        <v>475</v>
      </c>
    </row>
    <row r="378" spans="1:42" x14ac:dyDescent="0.25">
      <c r="A378" s="198">
        <v>45291</v>
      </c>
      <c r="B378" t="s">
        <v>1318</v>
      </c>
      <c r="C378" t="s">
        <v>1319</v>
      </c>
      <c r="D378" s="82">
        <f>+VLOOKUP($C378,'appoggio Flow (AUM)_Turnover'!$C:$G,2,0)</f>
        <v>81408.589999999982</v>
      </c>
      <c r="E378" s="199">
        <f>+VLOOKUP($C378,'appoggio Flow (AUM)_Turnover'!$C:$G,3,0)</f>
        <v>1</v>
      </c>
      <c r="F378" s="82">
        <f>+VLOOKUP($C378,'appoggio Flow (AUM)_Turnover'!$C:$G,4,0)</f>
        <v>189754.36</v>
      </c>
      <c r="G378" s="82">
        <f>+VLOOKUP($C378,'appoggio Flow (AUM)_Turnover'!$C:$G,5,0)</f>
        <v>108345.77</v>
      </c>
      <c r="H378" s="1" t="s">
        <v>24</v>
      </c>
      <c r="I378" t="s">
        <v>482</v>
      </c>
      <c r="J378" t="s">
        <v>474</v>
      </c>
      <c r="K378">
        <f>+VLOOKUP($C378,'appoggio Flow (AUM)_Turnover'!$C:$M,9,0)</f>
        <v>0</v>
      </c>
      <c r="L378" t="s">
        <v>483</v>
      </c>
      <c r="M378" t="str">
        <f>+VLOOKUP($C378,'appoggio Flow (AUM)_Turnover'!$C:$M,11,0)</f>
        <v>Stock</v>
      </c>
      <c r="N378" t="s">
        <v>23</v>
      </c>
      <c r="O378" s="5" t="str">
        <f t="shared" si="40"/>
        <v>N</v>
      </c>
      <c r="P378" t="str">
        <f>+VLOOKUP($C378,'appoggio Flow (AUM)_Turnover'!$C:$P,11,0)</f>
        <v>Stock</v>
      </c>
      <c r="Q378" s="200">
        <v>0</v>
      </c>
      <c r="R378" s="200">
        <f t="shared" si="45"/>
        <v>0</v>
      </c>
      <c r="T378">
        <v>0</v>
      </c>
      <c r="Y378" s="200">
        <v>0</v>
      </c>
      <c r="Z378" s="5">
        <v>0</v>
      </c>
      <c r="AA378" s="200">
        <f t="shared" si="41"/>
        <v>0</v>
      </c>
      <c r="AB378" s="200">
        <f t="shared" si="39"/>
        <v>0</v>
      </c>
      <c r="AE378" s="77">
        <f t="shared" si="42"/>
        <v>0</v>
      </c>
      <c r="AF378" s="77">
        <f t="shared" si="43"/>
        <v>0</v>
      </c>
      <c r="AG378" s="77">
        <f t="array" ref="AG378">IFERROR($D378*U,0)</f>
        <v>0</v>
      </c>
      <c r="AH378" s="77">
        <f t="shared" si="44"/>
        <v>0</v>
      </c>
      <c r="AI378" s="77">
        <f t="shared" si="44"/>
        <v>0</v>
      </c>
      <c r="AJ378" s="203"/>
      <c r="AK378" s="203"/>
      <c r="AL378" s="203"/>
      <c r="AM378" s="203"/>
      <c r="AN378" t="s">
        <v>25</v>
      </c>
      <c r="AO378" t="s">
        <v>1320</v>
      </c>
      <c r="AP378" t="s">
        <v>475</v>
      </c>
    </row>
    <row r="379" spans="1:42" x14ac:dyDescent="0.25">
      <c r="A379" s="198">
        <v>45291</v>
      </c>
      <c r="B379" t="s">
        <v>1321</v>
      </c>
      <c r="C379" t="s">
        <v>1322</v>
      </c>
      <c r="D379" s="82">
        <f>+VLOOKUP($C379,'appoggio Flow (AUM)_Turnover'!$C:$G,2,0)</f>
        <v>0</v>
      </c>
      <c r="E379" s="199">
        <f>+VLOOKUP($C379,'appoggio Flow (AUM)_Turnover'!$C:$G,3,0)</f>
        <v>1</v>
      </c>
      <c r="F379" s="82">
        <f>+VLOOKUP($C379,'appoggio Flow (AUM)_Turnover'!$C:$G,4,0)</f>
        <v>221771.6</v>
      </c>
      <c r="G379" s="82">
        <f>+VLOOKUP($C379,'appoggio Flow (AUM)_Turnover'!$C:$G,5,0)</f>
        <v>248368</v>
      </c>
      <c r="H379" s="1" t="s">
        <v>24</v>
      </c>
      <c r="I379" t="s">
        <v>482</v>
      </c>
      <c r="J379" t="s">
        <v>474</v>
      </c>
      <c r="K379">
        <f>+VLOOKUP($C379,'appoggio Flow (AUM)_Turnover'!$C:$M,9,0)</f>
        <v>0</v>
      </c>
      <c r="L379" t="s">
        <v>483</v>
      </c>
      <c r="M379" t="str">
        <f>+VLOOKUP($C379,'appoggio Flow (AUM)_Turnover'!$C:$M,11,0)</f>
        <v>Stock</v>
      </c>
      <c r="N379" t="s">
        <v>23</v>
      </c>
      <c r="O379" s="5" t="str">
        <f t="shared" si="40"/>
        <v>N</v>
      </c>
      <c r="P379" t="str">
        <f>+VLOOKUP($C379,'appoggio Flow (AUM)_Turnover'!$C:$P,11,0)</f>
        <v>Stock</v>
      </c>
      <c r="Q379" s="200">
        <v>0.54</v>
      </c>
      <c r="R379" s="200">
        <f t="shared" si="45"/>
        <v>0.54</v>
      </c>
      <c r="T379">
        <v>0.27</v>
      </c>
      <c r="V379">
        <v>1</v>
      </c>
      <c r="Y379" s="200">
        <v>0</v>
      </c>
      <c r="Z379" s="5">
        <v>0</v>
      </c>
      <c r="AA379" s="200">
        <f t="shared" si="41"/>
        <v>0</v>
      </c>
      <c r="AB379" s="200">
        <f t="shared" si="39"/>
        <v>0</v>
      </c>
      <c r="AE379" s="77">
        <f t="shared" si="42"/>
        <v>0</v>
      </c>
      <c r="AF379" s="77">
        <f t="shared" si="43"/>
        <v>0</v>
      </c>
      <c r="AG379" s="77">
        <f t="array" ref="AG379">IFERROR($D379*U,0)</f>
        <v>0</v>
      </c>
      <c r="AH379" s="77">
        <f t="shared" si="44"/>
        <v>0</v>
      </c>
      <c r="AI379" s="77">
        <f t="shared" si="44"/>
        <v>0</v>
      </c>
      <c r="AJ379" s="203"/>
      <c r="AK379" s="203"/>
      <c r="AL379" s="203"/>
      <c r="AM379" s="203"/>
      <c r="AN379" t="s">
        <v>25</v>
      </c>
      <c r="AO379" t="s">
        <v>1323</v>
      </c>
      <c r="AP379" t="s">
        <v>475</v>
      </c>
    </row>
    <row r="380" spans="1:42" x14ac:dyDescent="0.25">
      <c r="A380" s="198">
        <v>45291</v>
      </c>
      <c r="B380" t="s">
        <v>1324</v>
      </c>
      <c r="C380" t="s">
        <v>1325</v>
      </c>
      <c r="D380" s="82">
        <f>+VLOOKUP($C380,'appoggio Flow (AUM)_Turnover'!$C:$G,2,0)</f>
        <v>321049.33999999997</v>
      </c>
      <c r="E380" s="199">
        <f>+VLOOKUP($C380,'appoggio Flow (AUM)_Turnover'!$C:$G,3,0)</f>
        <v>1</v>
      </c>
      <c r="F380" s="82">
        <f>+VLOOKUP($C380,'appoggio Flow (AUM)_Turnover'!$C:$G,4,0)</f>
        <v>342679.54</v>
      </c>
      <c r="G380" s="82">
        <f>+VLOOKUP($C380,'appoggio Flow (AUM)_Turnover'!$C:$G,5,0)</f>
        <v>21630.2</v>
      </c>
      <c r="H380" s="1" t="s">
        <v>24</v>
      </c>
      <c r="I380" t="s">
        <v>482</v>
      </c>
      <c r="J380" t="s">
        <v>474</v>
      </c>
      <c r="K380">
        <f>+VLOOKUP($C380,'appoggio Flow (AUM)_Turnover'!$C:$M,9,0)</f>
        <v>0</v>
      </c>
      <c r="L380" t="s">
        <v>483</v>
      </c>
      <c r="M380" t="str">
        <f>+VLOOKUP($C380,'appoggio Flow (AUM)_Turnover'!$C:$M,11,0)</f>
        <v>Stock</v>
      </c>
      <c r="N380" t="s">
        <v>23</v>
      </c>
      <c r="O380" s="5" t="str">
        <f t="shared" si="40"/>
        <v>N</v>
      </c>
      <c r="P380" t="str">
        <f>+VLOOKUP($C380,'appoggio Flow (AUM)_Turnover'!$C:$P,11,0)</f>
        <v>Stock</v>
      </c>
      <c r="Q380" s="200">
        <v>7.0000000000000007E-2</v>
      </c>
      <c r="R380" s="200">
        <f t="shared" si="45"/>
        <v>0</v>
      </c>
      <c r="T380">
        <v>0.02</v>
      </c>
      <c r="Y380" s="200">
        <v>0</v>
      </c>
      <c r="Z380" s="5">
        <v>0.02</v>
      </c>
      <c r="AA380" s="200">
        <f t="shared" si="41"/>
        <v>0</v>
      </c>
      <c r="AB380" s="200">
        <f t="shared" ref="AB380:AB443" si="46">IFERROR(Z380*V380,"")</f>
        <v>0</v>
      </c>
      <c r="AE380" s="77">
        <f t="shared" si="42"/>
        <v>0</v>
      </c>
      <c r="AF380" s="77">
        <f t="shared" si="43"/>
        <v>6420.9867999999997</v>
      </c>
      <c r="AG380" s="77">
        <f t="array" ref="AG380">IFERROR($D380*U,0)</f>
        <v>0</v>
      </c>
      <c r="AH380" s="77">
        <f t="shared" si="44"/>
        <v>0</v>
      </c>
      <c r="AI380" s="77">
        <f t="shared" si="44"/>
        <v>0</v>
      </c>
      <c r="AJ380" s="203"/>
      <c r="AK380" s="203"/>
      <c r="AL380" s="203"/>
      <c r="AM380" s="203"/>
      <c r="AN380" t="s">
        <v>475</v>
      </c>
      <c r="AO380" t="s">
        <v>475</v>
      </c>
      <c r="AP380" t="s">
        <v>475</v>
      </c>
    </row>
    <row r="381" spans="1:42" x14ac:dyDescent="0.25">
      <c r="A381" s="198">
        <v>45291</v>
      </c>
      <c r="B381" t="s">
        <v>1326</v>
      </c>
      <c r="C381" t="s">
        <v>1327</v>
      </c>
      <c r="D381" s="82">
        <f>+VLOOKUP($C381,'appoggio Flow (AUM)_Turnover'!$C:$G,2,0)</f>
        <v>0</v>
      </c>
      <c r="E381" s="199">
        <f>+VLOOKUP($C381,'appoggio Flow (AUM)_Turnover'!$C:$G,3,0)</f>
        <v>1</v>
      </c>
      <c r="F381" s="82">
        <f>+VLOOKUP($C381,'appoggio Flow (AUM)_Turnover'!$C:$G,4,0)</f>
        <v>249553.52000000002</v>
      </c>
      <c r="G381" s="82">
        <f>+VLOOKUP($C381,'appoggio Flow (AUM)_Turnover'!$C:$G,5,0)</f>
        <v>403877.73</v>
      </c>
      <c r="H381" s="1" t="s">
        <v>24</v>
      </c>
      <c r="I381" t="s">
        <v>473</v>
      </c>
      <c r="J381" t="s">
        <v>474</v>
      </c>
      <c r="K381">
        <f>+VLOOKUP($C381,'appoggio Flow (AUM)_Turnover'!$C:$M,9,0)</f>
        <v>0</v>
      </c>
      <c r="L381" t="s">
        <v>473</v>
      </c>
      <c r="M381" t="str">
        <f>+VLOOKUP($C381,'appoggio Flow (AUM)_Turnover'!$C:$M,11,0)</f>
        <v>Fondo</v>
      </c>
      <c r="N381" t="s">
        <v>23</v>
      </c>
      <c r="O381" s="5" t="str">
        <f t="shared" si="40"/>
        <v>N</v>
      </c>
      <c r="P381" t="str">
        <f>+VLOOKUP($C381,'appoggio Flow (AUM)_Turnover'!$C:$P,11,0)</f>
        <v>Fondo</v>
      </c>
      <c r="Q381" s="200" t="s">
        <v>475</v>
      </c>
      <c r="R381" s="200" t="str">
        <f t="shared" si="45"/>
        <v/>
      </c>
      <c r="T381" t="s">
        <v>475</v>
      </c>
      <c r="Y381" s="200" t="s">
        <v>475</v>
      </c>
      <c r="Z381" s="5" t="s">
        <v>475</v>
      </c>
      <c r="AA381" s="200" t="str">
        <f t="shared" si="41"/>
        <v/>
      </c>
      <c r="AB381" s="200" t="str">
        <f t="shared" si="46"/>
        <v/>
      </c>
      <c r="AE381" s="77">
        <f t="shared" si="42"/>
        <v>0</v>
      </c>
      <c r="AF381" s="77">
        <f t="shared" si="43"/>
        <v>0</v>
      </c>
      <c r="AG381" s="77">
        <f t="array" ref="AG381">IFERROR($D381*U,0)</f>
        <v>0</v>
      </c>
      <c r="AH381" s="77">
        <f t="shared" si="44"/>
        <v>0</v>
      </c>
      <c r="AI381" s="77">
        <f t="shared" si="44"/>
        <v>0</v>
      </c>
      <c r="AJ381" s="203"/>
      <c r="AK381" s="203"/>
      <c r="AL381" s="203"/>
      <c r="AM381" s="203"/>
      <c r="AN381" t="s">
        <v>475</v>
      </c>
      <c r="AO381" t="s">
        <v>475</v>
      </c>
      <c r="AP381" t="s">
        <v>475</v>
      </c>
    </row>
    <row r="382" spans="1:42" x14ac:dyDescent="0.25">
      <c r="A382" s="198">
        <v>45291</v>
      </c>
      <c r="B382" t="s">
        <v>1328</v>
      </c>
      <c r="C382" t="s">
        <v>1329</v>
      </c>
      <c r="D382" s="82">
        <f>+VLOOKUP($C382,'appoggio Flow (AUM)_Turnover'!$C:$G,2,0)</f>
        <v>955806.42</v>
      </c>
      <c r="E382" s="199">
        <f>+VLOOKUP($C382,'appoggio Flow (AUM)_Turnover'!$C:$G,3,0)</f>
        <v>1</v>
      </c>
      <c r="F382" s="82">
        <f>+VLOOKUP($C382,'appoggio Flow (AUM)_Turnover'!$C:$G,4,0)</f>
        <v>993449.02</v>
      </c>
      <c r="G382" s="82">
        <f>+VLOOKUP($C382,'appoggio Flow (AUM)_Turnover'!$C:$G,5,0)</f>
        <v>37642.6</v>
      </c>
      <c r="H382" s="1" t="s">
        <v>24</v>
      </c>
      <c r="I382" t="s">
        <v>482</v>
      </c>
      <c r="J382" t="s">
        <v>474</v>
      </c>
      <c r="K382">
        <f>+VLOOKUP($C382,'appoggio Flow (AUM)_Turnover'!$C:$M,9,0)</f>
        <v>0</v>
      </c>
      <c r="L382" t="s">
        <v>483</v>
      </c>
      <c r="M382" t="str">
        <f>+VLOOKUP($C382,'appoggio Flow (AUM)_Turnover'!$C:$M,11,0)</f>
        <v>Stock</v>
      </c>
      <c r="N382" t="s">
        <v>23</v>
      </c>
      <c r="O382" s="5" t="str">
        <f t="shared" si="40"/>
        <v>N</v>
      </c>
      <c r="P382" t="str">
        <f>+VLOOKUP($C382,'appoggio Flow (AUM)_Turnover'!$C:$P,11,0)</f>
        <v>Stock</v>
      </c>
      <c r="Q382" s="200">
        <v>0.626</v>
      </c>
      <c r="R382" s="200">
        <f t="shared" si="45"/>
        <v>0.626</v>
      </c>
      <c r="T382">
        <v>0.252</v>
      </c>
      <c r="V382">
        <v>1</v>
      </c>
      <c r="Y382" s="200">
        <v>0</v>
      </c>
      <c r="Z382" s="5">
        <v>0</v>
      </c>
      <c r="AA382" s="200">
        <f t="shared" si="41"/>
        <v>0</v>
      </c>
      <c r="AB382" s="200">
        <f t="shared" si="46"/>
        <v>0</v>
      </c>
      <c r="AE382" s="77">
        <f t="shared" si="42"/>
        <v>598334.81891999999</v>
      </c>
      <c r="AF382" s="77">
        <f t="shared" si="43"/>
        <v>240863.21784000003</v>
      </c>
      <c r="AG382" s="77">
        <f t="array" ref="AG382">IFERROR($D382*U,0)</f>
        <v>0</v>
      </c>
      <c r="AH382" s="77">
        <f t="shared" si="44"/>
        <v>0</v>
      </c>
      <c r="AI382" s="77">
        <f t="shared" si="44"/>
        <v>0</v>
      </c>
      <c r="AJ382" s="203"/>
      <c r="AK382" s="203"/>
      <c r="AL382" s="203"/>
      <c r="AM382" s="203"/>
      <c r="AN382" t="s">
        <v>475</v>
      </c>
      <c r="AO382" t="s">
        <v>475</v>
      </c>
      <c r="AP382" t="s">
        <v>475</v>
      </c>
    </row>
    <row r="383" spans="1:42" x14ac:dyDescent="0.25">
      <c r="A383" s="198">
        <v>45291</v>
      </c>
      <c r="B383" t="s">
        <v>1330</v>
      </c>
      <c r="C383" t="s">
        <v>1331</v>
      </c>
      <c r="D383" s="82">
        <f>+VLOOKUP($C383,'appoggio Flow (AUM)_Turnover'!$C:$G,2,0)</f>
        <v>990338.3</v>
      </c>
      <c r="E383" s="199">
        <f>+VLOOKUP($C383,'appoggio Flow (AUM)_Turnover'!$C:$G,3,0)</f>
        <v>1</v>
      </c>
      <c r="F383" s="82">
        <f>+VLOOKUP($C383,'appoggio Flow (AUM)_Turnover'!$C:$G,4,0)</f>
        <v>1013189.28</v>
      </c>
      <c r="G383" s="82">
        <f>+VLOOKUP($C383,'appoggio Flow (AUM)_Turnover'!$C:$G,5,0)</f>
        <v>22850.98</v>
      </c>
      <c r="H383" s="1" t="s">
        <v>24</v>
      </c>
      <c r="I383" t="s">
        <v>473</v>
      </c>
      <c r="J383" t="s">
        <v>474</v>
      </c>
      <c r="K383">
        <f>+VLOOKUP($C383,'appoggio Flow (AUM)_Turnover'!$C:$M,9,0)</f>
        <v>0</v>
      </c>
      <c r="L383" t="s">
        <v>473</v>
      </c>
      <c r="M383" t="str">
        <f>+VLOOKUP($C383,'appoggio Flow (AUM)_Turnover'!$C:$M,11,0)</f>
        <v>Fondo</v>
      </c>
      <c r="N383" t="s">
        <v>23</v>
      </c>
      <c r="O383" s="5" t="str">
        <f t="shared" si="40"/>
        <v>N</v>
      </c>
      <c r="P383" t="str">
        <f>+VLOOKUP($C383,'appoggio Flow (AUM)_Turnover'!$C:$P,11,0)</f>
        <v>Fondo</v>
      </c>
      <c r="Q383" s="200" t="s">
        <v>475</v>
      </c>
      <c r="R383" s="200" t="str">
        <f t="shared" si="45"/>
        <v/>
      </c>
      <c r="T383" t="s">
        <v>475</v>
      </c>
      <c r="Y383" s="200" t="s">
        <v>475</v>
      </c>
      <c r="Z383" s="5" t="s">
        <v>475</v>
      </c>
      <c r="AA383" s="200" t="str">
        <f t="shared" si="41"/>
        <v/>
      </c>
      <c r="AB383" s="200" t="str">
        <f t="shared" si="46"/>
        <v/>
      </c>
      <c r="AE383" s="77">
        <f t="shared" si="42"/>
        <v>0</v>
      </c>
      <c r="AF383" s="77">
        <f t="shared" si="43"/>
        <v>0</v>
      </c>
      <c r="AG383" s="77">
        <f t="array" ref="AG383">IFERROR($D383*U,0)</f>
        <v>0</v>
      </c>
      <c r="AH383" s="77">
        <f t="shared" si="44"/>
        <v>0</v>
      </c>
      <c r="AI383" s="77">
        <f t="shared" si="44"/>
        <v>0</v>
      </c>
      <c r="AJ383" s="203"/>
      <c r="AK383" s="203"/>
      <c r="AL383" s="203"/>
      <c r="AM383" s="203"/>
      <c r="AN383" t="s">
        <v>475</v>
      </c>
      <c r="AO383" t="s">
        <v>475</v>
      </c>
      <c r="AP383" t="s">
        <v>475</v>
      </c>
    </row>
    <row r="384" spans="1:42" x14ac:dyDescent="0.25">
      <c r="A384" s="198">
        <v>45291</v>
      </c>
      <c r="B384" t="s">
        <v>1332</v>
      </c>
      <c r="C384" t="s">
        <v>1333</v>
      </c>
      <c r="D384" s="82">
        <f>+VLOOKUP($C384,'appoggio Flow (AUM)_Turnover'!$C:$G,2,0)</f>
        <v>515045.04000000004</v>
      </c>
      <c r="E384" s="199">
        <f>+VLOOKUP($C384,'appoggio Flow (AUM)_Turnover'!$C:$G,3,0)</f>
        <v>0</v>
      </c>
      <c r="F384" s="82">
        <f>+VLOOKUP($C384,'appoggio Flow (AUM)_Turnover'!$C:$G,4,0)</f>
        <v>515045.04000000004</v>
      </c>
      <c r="G384" s="82">
        <f>+VLOOKUP($C384,'appoggio Flow (AUM)_Turnover'!$C:$G,5,0)</f>
        <v>0</v>
      </c>
      <c r="H384" s="1" t="s">
        <v>23</v>
      </c>
      <c r="I384" t="s">
        <v>500</v>
      </c>
      <c r="J384" t="s">
        <v>504</v>
      </c>
      <c r="K384">
        <f>+VLOOKUP($C384,'appoggio Flow (AUM)_Turnover'!$C:$M,9,0)</f>
        <v>1</v>
      </c>
      <c r="L384" t="s">
        <v>500</v>
      </c>
      <c r="M384" t="str">
        <f>+VLOOKUP($C384,'appoggio Flow (AUM)_Turnover'!$C:$M,11,0)</f>
        <v>Bond</v>
      </c>
      <c r="N384" t="s">
        <v>24</v>
      </c>
      <c r="O384" s="5" t="str">
        <f t="shared" si="40"/>
        <v>N</v>
      </c>
      <c r="P384" t="str">
        <f>+VLOOKUP($C384,'appoggio Flow (AUM)_Turnover'!$C:$P,11,0)</f>
        <v>Bond</v>
      </c>
      <c r="Q384" s="200" t="s">
        <v>475</v>
      </c>
      <c r="R384" s="200" t="str">
        <f t="shared" si="45"/>
        <v/>
      </c>
      <c r="T384" t="s">
        <v>475</v>
      </c>
      <c r="Y384" s="200" t="s">
        <v>475</v>
      </c>
      <c r="Z384" s="5" t="s">
        <v>475</v>
      </c>
      <c r="AA384" s="200" t="str">
        <f t="shared" si="41"/>
        <v/>
      </c>
      <c r="AB384" s="200" t="str">
        <f t="shared" si="46"/>
        <v/>
      </c>
      <c r="AE384" s="77">
        <f t="shared" si="42"/>
        <v>0</v>
      </c>
      <c r="AF384" s="77">
        <f t="shared" si="43"/>
        <v>0</v>
      </c>
      <c r="AG384" s="77">
        <f t="array" ref="AG384">IFERROR($D384*U,0)</f>
        <v>0</v>
      </c>
      <c r="AH384" s="77">
        <f t="shared" si="44"/>
        <v>0</v>
      </c>
      <c r="AI384" s="77">
        <f t="shared" si="44"/>
        <v>0</v>
      </c>
      <c r="AJ384" s="203"/>
      <c r="AK384" s="203"/>
      <c r="AL384" s="203"/>
      <c r="AM384" s="203"/>
      <c r="AN384" t="s">
        <v>22</v>
      </c>
      <c r="AO384" t="s">
        <v>571</v>
      </c>
      <c r="AP384" t="s">
        <v>475</v>
      </c>
    </row>
    <row r="385" spans="1:42" x14ac:dyDescent="0.25">
      <c r="A385" s="198">
        <v>45291</v>
      </c>
      <c r="B385" t="s">
        <v>1334</v>
      </c>
      <c r="C385" t="s">
        <v>1335</v>
      </c>
      <c r="D385" s="82">
        <f>+VLOOKUP($C385,'appoggio Flow (AUM)_Turnover'!$C:$G,2,0)</f>
        <v>8921662.540000001</v>
      </c>
      <c r="E385" s="199">
        <f>+VLOOKUP($C385,'appoggio Flow (AUM)_Turnover'!$C:$G,3,0)</f>
        <v>1</v>
      </c>
      <c r="F385" s="82">
        <f>+VLOOKUP($C385,'appoggio Flow (AUM)_Turnover'!$C:$G,4,0)</f>
        <v>9030856.3200000003</v>
      </c>
      <c r="G385" s="82">
        <f>+VLOOKUP($C385,'appoggio Flow (AUM)_Turnover'!$C:$G,5,0)</f>
        <v>109193.78</v>
      </c>
      <c r="H385" s="1" t="s">
        <v>23</v>
      </c>
      <c r="I385" t="s">
        <v>500</v>
      </c>
      <c r="J385" t="s">
        <v>474</v>
      </c>
      <c r="K385">
        <f>+VLOOKUP($C385,'appoggio Flow (AUM)_Turnover'!$C:$M,9,0)</f>
        <v>0</v>
      </c>
      <c r="L385" t="s">
        <v>500</v>
      </c>
      <c r="M385" t="str">
        <f>+VLOOKUP($C385,'appoggio Flow (AUM)_Turnover'!$C:$M,11,0)</f>
        <v>Bond</v>
      </c>
      <c r="N385" t="s">
        <v>23</v>
      </c>
      <c r="O385" s="5" t="str">
        <f t="shared" si="40"/>
        <v>N</v>
      </c>
      <c r="P385" t="str">
        <f>+VLOOKUP($C385,'appoggio Flow (AUM)_Turnover'!$C:$P,11,0)</f>
        <v>Bond</v>
      </c>
      <c r="Q385" s="200" t="s">
        <v>475</v>
      </c>
      <c r="R385" s="200" t="str">
        <f t="shared" si="45"/>
        <v/>
      </c>
      <c r="T385" t="s">
        <v>475</v>
      </c>
      <c r="Y385" s="200" t="s">
        <v>475</v>
      </c>
      <c r="Z385" s="5" t="s">
        <v>475</v>
      </c>
      <c r="AA385" s="200" t="str">
        <f t="shared" si="41"/>
        <v/>
      </c>
      <c r="AB385" s="200" t="str">
        <f t="shared" si="46"/>
        <v/>
      </c>
      <c r="AE385" s="77">
        <f t="shared" si="42"/>
        <v>0</v>
      </c>
      <c r="AF385" s="77">
        <f t="shared" si="43"/>
        <v>0</v>
      </c>
      <c r="AG385" s="77">
        <f t="array" ref="AG385">IFERROR($D385*U,0)</f>
        <v>0</v>
      </c>
      <c r="AH385" s="77">
        <f t="shared" si="44"/>
        <v>0</v>
      </c>
      <c r="AI385" s="77">
        <f t="shared" si="44"/>
        <v>0</v>
      </c>
      <c r="AJ385" s="203"/>
      <c r="AK385" s="203"/>
      <c r="AL385" s="203"/>
      <c r="AM385" s="203"/>
      <c r="AN385" t="s">
        <v>22</v>
      </c>
      <c r="AO385" t="s">
        <v>1336</v>
      </c>
      <c r="AP385" t="s">
        <v>475</v>
      </c>
    </row>
    <row r="386" spans="1:42" x14ac:dyDescent="0.25">
      <c r="A386" s="198">
        <v>45291</v>
      </c>
      <c r="B386" t="s">
        <v>1337</v>
      </c>
      <c r="C386" t="s">
        <v>1338</v>
      </c>
      <c r="D386" s="82">
        <f>+VLOOKUP($C386,'appoggio Flow (AUM)_Turnover'!$C:$G,2,0)</f>
        <v>2117644.36</v>
      </c>
      <c r="E386" s="199">
        <f>+VLOOKUP($C386,'appoggio Flow (AUM)_Turnover'!$C:$G,3,0)</f>
        <v>1</v>
      </c>
      <c r="F386" s="82">
        <f>+VLOOKUP($C386,'appoggio Flow (AUM)_Turnover'!$C:$G,4,0)</f>
        <v>2217145.48</v>
      </c>
      <c r="G386" s="82">
        <f>+VLOOKUP($C386,'appoggio Flow (AUM)_Turnover'!$C:$G,5,0)</f>
        <v>99501.119999999995</v>
      </c>
      <c r="H386" s="1" t="s">
        <v>23</v>
      </c>
      <c r="I386" t="s">
        <v>500</v>
      </c>
      <c r="J386" t="s">
        <v>474</v>
      </c>
      <c r="K386">
        <f>+VLOOKUP($C386,'appoggio Flow (AUM)_Turnover'!$C:$M,9,0)</f>
        <v>0</v>
      </c>
      <c r="L386" t="s">
        <v>500</v>
      </c>
      <c r="M386">
        <f>+VLOOKUP($C386,'appoggio Flow (AUM)_Turnover'!$C:$M,11,0)</f>
        <v>0</v>
      </c>
      <c r="N386" t="s">
        <v>23</v>
      </c>
      <c r="O386" s="5" t="str">
        <f t="shared" ref="O386:O449" si="47">IF(OR(C386="FIS1",C386="FIS2",C386="FIS4",C386="Red"),"Y","N")</f>
        <v>N</v>
      </c>
      <c r="P386">
        <f>+VLOOKUP($C386,'appoggio Flow (AUM)_Turnover'!$C:$P,11,0)</f>
        <v>0</v>
      </c>
      <c r="Q386" s="200" t="s">
        <v>475</v>
      </c>
      <c r="R386" s="200" t="str">
        <f t="shared" si="45"/>
        <v/>
      </c>
      <c r="T386" t="s">
        <v>475</v>
      </c>
      <c r="Y386" s="200" t="s">
        <v>475</v>
      </c>
      <c r="Z386" s="5" t="s">
        <v>475</v>
      </c>
      <c r="AA386" s="200" t="str">
        <f t="shared" ref="AA386:AA449" si="48">IFERROR(Y386*V386,"")</f>
        <v/>
      </c>
      <c r="AB386" s="200" t="str">
        <f t="shared" si="46"/>
        <v/>
      </c>
      <c r="AE386" s="77">
        <f t="shared" ref="AE386:AE449" si="49">+IFERROR(R386*D386,0)</f>
        <v>0</v>
      </c>
      <c r="AF386" s="77">
        <f t="shared" ref="AF386:AF449" si="50">+IFERROR(D386*T386,0)</f>
        <v>0</v>
      </c>
      <c r="AG386" s="77">
        <f t="array" ref="AG386">IFERROR($D386*U,0)</f>
        <v>0</v>
      </c>
      <c r="AH386" s="77">
        <f t="shared" si="44"/>
        <v>0</v>
      </c>
      <c r="AI386" s="77">
        <f t="shared" si="44"/>
        <v>0</v>
      </c>
      <c r="AJ386" s="203"/>
      <c r="AK386" s="203"/>
      <c r="AL386" s="203"/>
      <c r="AM386" s="203"/>
      <c r="AN386" t="s">
        <v>475</v>
      </c>
      <c r="AO386" t="s">
        <v>475</v>
      </c>
      <c r="AP386" t="s">
        <v>475</v>
      </c>
    </row>
    <row r="387" spans="1:42" x14ac:dyDescent="0.25">
      <c r="A387" s="198">
        <v>45291</v>
      </c>
      <c r="B387" t="s">
        <v>1339</v>
      </c>
      <c r="C387" t="s">
        <v>1340</v>
      </c>
      <c r="D387" s="82">
        <f>+VLOOKUP($C387,'appoggio Flow (AUM)_Turnover'!$C:$G,2,0)</f>
        <v>405538.96</v>
      </c>
      <c r="E387" s="199">
        <f>+VLOOKUP($C387,'appoggio Flow (AUM)_Turnover'!$C:$G,3,0)</f>
        <v>1</v>
      </c>
      <c r="F387" s="82">
        <f>+VLOOKUP($C387,'appoggio Flow (AUM)_Turnover'!$C:$G,4,0)</f>
        <v>810509.92</v>
      </c>
      <c r="G387" s="82">
        <f>+VLOOKUP($C387,'appoggio Flow (AUM)_Turnover'!$C:$G,5,0)</f>
        <v>404970.96</v>
      </c>
      <c r="H387" s="1" t="s">
        <v>23</v>
      </c>
      <c r="I387" t="s">
        <v>500</v>
      </c>
      <c r="J387" t="s">
        <v>474</v>
      </c>
      <c r="K387">
        <f>+VLOOKUP($C387,'appoggio Flow (AUM)_Turnover'!$C:$M,9,0)</f>
        <v>0</v>
      </c>
      <c r="L387" t="s">
        <v>500</v>
      </c>
      <c r="M387">
        <f>+VLOOKUP($C387,'appoggio Flow (AUM)_Turnover'!$C:$M,11,0)</f>
        <v>0</v>
      </c>
      <c r="N387" t="s">
        <v>23</v>
      </c>
      <c r="O387" s="5" t="str">
        <f t="shared" si="47"/>
        <v>N</v>
      </c>
      <c r="P387">
        <f>+VLOOKUP($C387,'appoggio Flow (AUM)_Turnover'!$C:$P,11,0)</f>
        <v>0</v>
      </c>
      <c r="Q387" s="200" t="s">
        <v>475</v>
      </c>
      <c r="R387" s="200" t="str">
        <f t="shared" si="45"/>
        <v/>
      </c>
      <c r="T387" t="s">
        <v>475</v>
      </c>
      <c r="Y387" s="200" t="s">
        <v>475</v>
      </c>
      <c r="Z387" s="5" t="s">
        <v>475</v>
      </c>
      <c r="AA387" s="200" t="str">
        <f t="shared" si="48"/>
        <v/>
      </c>
      <c r="AB387" s="200" t="str">
        <f t="shared" si="46"/>
        <v/>
      </c>
      <c r="AE387" s="77">
        <f t="shared" si="49"/>
        <v>0</v>
      </c>
      <c r="AF387" s="77">
        <f t="shared" si="50"/>
        <v>0</v>
      </c>
      <c r="AG387" s="77">
        <f t="array" ref="AG387">IFERROR($D387*U,0)</f>
        <v>0</v>
      </c>
      <c r="AH387" s="77">
        <f t="shared" ref="AH387:AI450" si="51">IFERROR($D387*AA387,0)</f>
        <v>0</v>
      </c>
      <c r="AI387" s="77">
        <f t="shared" si="51"/>
        <v>0</v>
      </c>
      <c r="AJ387" s="203"/>
      <c r="AK387" s="203"/>
      <c r="AL387" s="203"/>
      <c r="AM387" s="203"/>
      <c r="AN387" t="s">
        <v>475</v>
      </c>
      <c r="AO387" t="s">
        <v>475</v>
      </c>
      <c r="AP387" t="s">
        <v>475</v>
      </c>
    </row>
    <row r="388" spans="1:42" x14ac:dyDescent="0.25">
      <c r="A388" s="198">
        <v>45291</v>
      </c>
      <c r="B388" t="s">
        <v>1341</v>
      </c>
      <c r="C388" t="s">
        <v>1342</v>
      </c>
      <c r="D388" s="82">
        <f>+VLOOKUP($C388,'appoggio Flow (AUM)_Turnover'!$C:$G,2,0)</f>
        <v>8162548.8000000007</v>
      </c>
      <c r="E388" s="199">
        <f>+VLOOKUP($C388,'appoggio Flow (AUM)_Turnover'!$C:$G,3,0)</f>
        <v>0</v>
      </c>
      <c r="F388" s="82">
        <f>+VLOOKUP($C388,'appoggio Flow (AUM)_Turnover'!$C:$G,4,0)</f>
        <v>8162548.8000000007</v>
      </c>
      <c r="G388" s="82">
        <f>+VLOOKUP($C388,'appoggio Flow (AUM)_Turnover'!$C:$G,5,0)</f>
        <v>0</v>
      </c>
      <c r="H388" s="1" t="s">
        <v>23</v>
      </c>
      <c r="I388" t="s">
        <v>500</v>
      </c>
      <c r="J388" t="s">
        <v>504</v>
      </c>
      <c r="K388">
        <f>+VLOOKUP($C388,'appoggio Flow (AUM)_Turnover'!$C:$M,9,0)</f>
        <v>1</v>
      </c>
      <c r="L388" t="s">
        <v>500</v>
      </c>
      <c r="M388">
        <f>+VLOOKUP($C388,'appoggio Flow (AUM)_Turnover'!$C:$M,11,0)</f>
        <v>0</v>
      </c>
      <c r="N388" t="s">
        <v>24</v>
      </c>
      <c r="O388" s="5" t="str">
        <f t="shared" si="47"/>
        <v>N</v>
      </c>
      <c r="P388">
        <f>+VLOOKUP($C388,'appoggio Flow (AUM)_Turnover'!$C:$P,11,0)</f>
        <v>0</v>
      </c>
      <c r="Q388" s="200" t="s">
        <v>475</v>
      </c>
      <c r="R388" s="200" t="str">
        <f t="shared" si="45"/>
        <v/>
      </c>
      <c r="T388" t="s">
        <v>475</v>
      </c>
      <c r="Y388" s="200" t="s">
        <v>475</v>
      </c>
      <c r="Z388" s="5" t="s">
        <v>475</v>
      </c>
      <c r="AA388" s="200" t="str">
        <f t="shared" si="48"/>
        <v/>
      </c>
      <c r="AB388" s="200" t="str">
        <f t="shared" si="46"/>
        <v/>
      </c>
      <c r="AE388" s="77">
        <f t="shared" si="49"/>
        <v>0</v>
      </c>
      <c r="AF388" s="77">
        <f t="shared" si="50"/>
        <v>0</v>
      </c>
      <c r="AG388" s="77">
        <f t="array" ref="AG388">IFERROR($D388*U,0)</f>
        <v>0</v>
      </c>
      <c r="AH388" s="77">
        <f t="shared" si="51"/>
        <v>0</v>
      </c>
      <c r="AI388" s="77">
        <f t="shared" si="51"/>
        <v>0</v>
      </c>
      <c r="AJ388" s="203"/>
      <c r="AK388" s="203"/>
      <c r="AL388" s="203"/>
      <c r="AM388" s="203"/>
      <c r="AN388" t="s">
        <v>475</v>
      </c>
      <c r="AO388" t="s">
        <v>475</v>
      </c>
      <c r="AP388" t="s">
        <v>475</v>
      </c>
    </row>
    <row r="389" spans="1:42" x14ac:dyDescent="0.25">
      <c r="A389" s="198">
        <v>45291</v>
      </c>
      <c r="B389" t="s">
        <v>1343</v>
      </c>
      <c r="C389" t="s">
        <v>1344</v>
      </c>
      <c r="D389" s="82">
        <f>+VLOOKUP($C389,'appoggio Flow (AUM)_Turnover'!$C:$G,2,0)</f>
        <v>85063.77</v>
      </c>
      <c r="E389" s="199">
        <f>+VLOOKUP($C389,'appoggio Flow (AUM)_Turnover'!$C:$G,3,0)</f>
        <v>1</v>
      </c>
      <c r="F389" s="82">
        <f>+VLOOKUP($C389,'appoggio Flow (AUM)_Turnover'!$C:$G,4,0)</f>
        <v>103480.57</v>
      </c>
      <c r="G389" s="82">
        <f>+VLOOKUP($C389,'appoggio Flow (AUM)_Turnover'!$C:$G,5,0)</f>
        <v>18416.8</v>
      </c>
      <c r="H389" s="1" t="s">
        <v>24</v>
      </c>
      <c r="I389" t="s">
        <v>473</v>
      </c>
      <c r="J389" t="s">
        <v>474</v>
      </c>
      <c r="K389">
        <f>+VLOOKUP($C389,'appoggio Flow (AUM)_Turnover'!$C:$M,9,0)</f>
        <v>0</v>
      </c>
      <c r="L389" t="s">
        <v>473</v>
      </c>
      <c r="M389" t="str">
        <f>+VLOOKUP($C389,'appoggio Flow (AUM)_Turnover'!$C:$M,11,0)</f>
        <v>Fondo</v>
      </c>
      <c r="N389" t="s">
        <v>23</v>
      </c>
      <c r="O389" s="5" t="str">
        <f t="shared" si="47"/>
        <v>N</v>
      </c>
      <c r="P389" t="str">
        <f>+VLOOKUP($C389,'appoggio Flow (AUM)_Turnover'!$C:$P,11,0)</f>
        <v>Fondo</v>
      </c>
      <c r="Q389" s="200" t="s">
        <v>475</v>
      </c>
      <c r="R389" s="200" t="str">
        <f t="shared" ref="R389:R422" si="52">IFERROR(V389*Q389,"")</f>
        <v/>
      </c>
      <c r="T389" t="s">
        <v>475</v>
      </c>
      <c r="Y389" s="200" t="s">
        <v>475</v>
      </c>
      <c r="Z389" s="5" t="s">
        <v>475</v>
      </c>
      <c r="AA389" s="200" t="str">
        <f t="shared" si="48"/>
        <v/>
      </c>
      <c r="AB389" s="200" t="str">
        <f t="shared" si="46"/>
        <v/>
      </c>
      <c r="AE389" s="77">
        <f t="shared" si="49"/>
        <v>0</v>
      </c>
      <c r="AF389" s="77">
        <f t="shared" si="50"/>
        <v>0</v>
      </c>
      <c r="AG389" s="77">
        <f t="array" ref="AG389">IFERROR($D389*U,0)</f>
        <v>0</v>
      </c>
      <c r="AH389" s="77">
        <f t="shared" si="51"/>
        <v>0</v>
      </c>
      <c r="AI389" s="77">
        <f t="shared" si="51"/>
        <v>0</v>
      </c>
      <c r="AJ389" s="203"/>
      <c r="AK389" s="203"/>
      <c r="AL389" s="203"/>
      <c r="AM389" s="203"/>
      <c r="AN389" t="s">
        <v>475</v>
      </c>
      <c r="AO389" t="s">
        <v>475</v>
      </c>
      <c r="AP389" t="s">
        <v>475</v>
      </c>
    </row>
    <row r="390" spans="1:42" x14ac:dyDescent="0.25">
      <c r="A390" s="198">
        <v>45291</v>
      </c>
      <c r="B390" t="s">
        <v>1345</v>
      </c>
      <c r="C390" t="s">
        <v>1346</v>
      </c>
      <c r="D390" s="82">
        <f>+VLOOKUP($C390,'appoggio Flow (AUM)_Turnover'!$C:$G,2,0)</f>
        <v>5601010.0899999999</v>
      </c>
      <c r="E390" s="199">
        <f>+VLOOKUP($C390,'appoggio Flow (AUM)_Turnover'!$C:$G,3,0)</f>
        <v>0</v>
      </c>
      <c r="F390" s="82">
        <f>+VLOOKUP($C390,'appoggio Flow (AUM)_Turnover'!$C:$G,4,0)</f>
        <v>5601010.0899999999</v>
      </c>
      <c r="G390" s="82">
        <f>+VLOOKUP($C390,'appoggio Flow (AUM)_Turnover'!$C:$G,5,0)</f>
        <v>0</v>
      </c>
      <c r="H390" s="1" t="s">
        <v>23</v>
      </c>
      <c r="I390" t="s">
        <v>500</v>
      </c>
      <c r="J390" t="s">
        <v>504</v>
      </c>
      <c r="K390">
        <f>+VLOOKUP($C390,'appoggio Flow (AUM)_Turnover'!$C:$M,9,0)</f>
        <v>1</v>
      </c>
      <c r="L390" t="s">
        <v>500</v>
      </c>
      <c r="M390" t="str">
        <f>+VLOOKUP($C390,'appoggio Flow (AUM)_Turnover'!$C:$M,11,0)</f>
        <v>Bond</v>
      </c>
      <c r="N390" t="s">
        <v>24</v>
      </c>
      <c r="O390" s="5" t="str">
        <f t="shared" si="47"/>
        <v>N</v>
      </c>
      <c r="P390" t="str">
        <f>+VLOOKUP($C390,'appoggio Flow (AUM)_Turnover'!$C:$P,11,0)</f>
        <v>Bond</v>
      </c>
      <c r="Q390" s="200" t="s">
        <v>475</v>
      </c>
      <c r="R390" s="200" t="str">
        <f t="shared" si="52"/>
        <v/>
      </c>
      <c r="T390" t="s">
        <v>475</v>
      </c>
      <c r="Y390" s="200" t="s">
        <v>475</v>
      </c>
      <c r="Z390" s="5" t="s">
        <v>475</v>
      </c>
      <c r="AA390" s="200" t="str">
        <f t="shared" si="48"/>
        <v/>
      </c>
      <c r="AB390" s="200" t="str">
        <f t="shared" si="46"/>
        <v/>
      </c>
      <c r="AE390" s="77">
        <f t="shared" si="49"/>
        <v>0</v>
      </c>
      <c r="AF390" s="77">
        <f t="shared" si="50"/>
        <v>0</v>
      </c>
      <c r="AG390" s="77">
        <f t="array" ref="AG390">IFERROR($D390*U,0)</f>
        <v>0</v>
      </c>
      <c r="AH390" s="77">
        <f t="shared" si="51"/>
        <v>0</v>
      </c>
      <c r="AI390" s="77">
        <f t="shared" si="51"/>
        <v>0</v>
      </c>
      <c r="AJ390" s="203"/>
      <c r="AK390" s="203"/>
      <c r="AL390" s="203"/>
      <c r="AM390" s="203"/>
      <c r="AN390" t="s">
        <v>22</v>
      </c>
      <c r="AO390" t="s">
        <v>1037</v>
      </c>
      <c r="AP390" t="s">
        <v>475</v>
      </c>
    </row>
    <row r="391" spans="1:42" x14ac:dyDescent="0.25">
      <c r="A391" s="198">
        <v>45291</v>
      </c>
      <c r="B391" t="s">
        <v>1347</v>
      </c>
      <c r="C391" t="s">
        <v>1348</v>
      </c>
      <c r="D391" s="82">
        <f>+VLOOKUP($C391,'appoggio Flow (AUM)_Turnover'!$C:$G,2,0)</f>
        <v>0</v>
      </c>
      <c r="E391" s="199">
        <f>+VLOOKUP($C391,'appoggio Flow (AUM)_Turnover'!$C:$G,3,0)</f>
        <v>1</v>
      </c>
      <c r="F391" s="82">
        <f>+VLOOKUP($C391,'appoggio Flow (AUM)_Turnover'!$C:$G,4,0)</f>
        <v>2796663.44</v>
      </c>
      <c r="G391" s="82">
        <f>+VLOOKUP($C391,'appoggio Flow (AUM)_Turnover'!$C:$G,5,0)</f>
        <v>5000593.5199999996</v>
      </c>
      <c r="H391" s="1" t="s">
        <v>24</v>
      </c>
      <c r="I391" t="s">
        <v>473</v>
      </c>
      <c r="J391" t="s">
        <v>474</v>
      </c>
      <c r="K391">
        <f>+VLOOKUP($C391,'appoggio Flow (AUM)_Turnover'!$C:$M,9,0)</f>
        <v>0</v>
      </c>
      <c r="L391" t="s">
        <v>473</v>
      </c>
      <c r="M391" t="str">
        <f>+VLOOKUP($C391,'appoggio Flow (AUM)_Turnover'!$C:$M,11,0)</f>
        <v>Fondo</v>
      </c>
      <c r="N391" t="s">
        <v>23</v>
      </c>
      <c r="O391" s="5" t="str">
        <f t="shared" si="47"/>
        <v>N</v>
      </c>
      <c r="P391" t="str">
        <f>+VLOOKUP($C391,'appoggio Flow (AUM)_Turnover'!$C:$P,11,0)</f>
        <v>Fondo</v>
      </c>
      <c r="Q391" s="200" t="s">
        <v>475</v>
      </c>
      <c r="R391" s="200" t="str">
        <f t="shared" si="52"/>
        <v/>
      </c>
      <c r="T391" t="s">
        <v>475</v>
      </c>
      <c r="Y391" s="200" t="s">
        <v>475</v>
      </c>
      <c r="Z391" s="5" t="s">
        <v>475</v>
      </c>
      <c r="AA391" s="200" t="str">
        <f t="shared" si="48"/>
        <v/>
      </c>
      <c r="AB391" s="200" t="str">
        <f t="shared" si="46"/>
        <v/>
      </c>
      <c r="AE391" s="77">
        <f t="shared" si="49"/>
        <v>0</v>
      </c>
      <c r="AF391" s="77">
        <f t="shared" si="50"/>
        <v>0</v>
      </c>
      <c r="AG391" s="77">
        <f t="array" ref="AG391">IFERROR($D391*U,0)</f>
        <v>0</v>
      </c>
      <c r="AH391" s="77">
        <f t="shared" si="51"/>
        <v>0</v>
      </c>
      <c r="AI391" s="77">
        <f t="shared" si="51"/>
        <v>0</v>
      </c>
      <c r="AJ391" s="203"/>
      <c r="AK391" s="203"/>
      <c r="AL391" s="203"/>
      <c r="AM391" s="203"/>
      <c r="AN391" t="s">
        <v>475</v>
      </c>
      <c r="AO391" t="s">
        <v>475</v>
      </c>
      <c r="AP391" t="s">
        <v>475</v>
      </c>
    </row>
    <row r="392" spans="1:42" x14ac:dyDescent="0.25">
      <c r="A392" s="198">
        <v>45291</v>
      </c>
      <c r="B392" t="s">
        <v>1349</v>
      </c>
      <c r="C392" t="s">
        <v>1350</v>
      </c>
      <c r="D392" s="82">
        <f>+VLOOKUP($C392,'appoggio Flow (AUM)_Turnover'!$C:$G,2,0)</f>
        <v>47528.350000000326</v>
      </c>
      <c r="E392" s="199">
        <f>+VLOOKUP($C392,'appoggio Flow (AUM)_Turnover'!$C:$G,3,0)</f>
        <v>1</v>
      </c>
      <c r="F392" s="82">
        <f>+VLOOKUP($C392,'appoggio Flow (AUM)_Turnover'!$C:$G,4,0)</f>
        <v>1627816.8200000003</v>
      </c>
      <c r="G392" s="82">
        <f>+VLOOKUP($C392,'appoggio Flow (AUM)_Turnover'!$C:$G,5,0)</f>
        <v>1580288.47</v>
      </c>
      <c r="H392" s="1" t="s">
        <v>24</v>
      </c>
      <c r="I392" t="s">
        <v>482</v>
      </c>
      <c r="J392" t="s">
        <v>567</v>
      </c>
      <c r="K392">
        <f>+VLOOKUP($C392,'appoggio Flow (AUM)_Turnover'!$C:$M,9,0)</f>
        <v>0</v>
      </c>
      <c r="L392" t="s">
        <v>483</v>
      </c>
      <c r="M392" t="str">
        <f>+VLOOKUP($C392,'appoggio Flow (AUM)_Turnover'!$C:$M,11,0)</f>
        <v>Stock</v>
      </c>
      <c r="N392" t="s">
        <v>23</v>
      </c>
      <c r="O392" s="5" t="str">
        <f t="shared" si="47"/>
        <v>N</v>
      </c>
      <c r="P392" t="str">
        <f>+VLOOKUP($C392,'appoggio Flow (AUM)_Turnover'!$C:$P,11,0)</f>
        <v>Stock</v>
      </c>
      <c r="Q392" s="200">
        <v>0</v>
      </c>
      <c r="R392" s="200">
        <f t="shared" si="52"/>
        <v>0</v>
      </c>
      <c r="T392">
        <v>0</v>
      </c>
      <c r="Y392" s="200">
        <v>0</v>
      </c>
      <c r="Z392" s="5">
        <v>0</v>
      </c>
      <c r="AA392" s="200">
        <f t="shared" si="48"/>
        <v>0</v>
      </c>
      <c r="AB392" s="200">
        <f t="shared" si="46"/>
        <v>0</v>
      </c>
      <c r="AE392" s="77">
        <f t="shared" si="49"/>
        <v>0</v>
      </c>
      <c r="AF392" s="77">
        <f t="shared" si="50"/>
        <v>0</v>
      </c>
      <c r="AG392" s="77">
        <f t="array" ref="AG392">IFERROR($D392*U,0)</f>
        <v>0</v>
      </c>
      <c r="AH392" s="77">
        <f t="shared" si="51"/>
        <v>0</v>
      </c>
      <c r="AI392" s="77">
        <f t="shared" si="51"/>
        <v>0</v>
      </c>
      <c r="AJ392" s="203"/>
      <c r="AK392" s="203"/>
      <c r="AL392" s="203"/>
      <c r="AM392" s="203"/>
      <c r="AN392" t="s">
        <v>475</v>
      </c>
      <c r="AO392" t="s">
        <v>475</v>
      </c>
      <c r="AP392" t="s">
        <v>475</v>
      </c>
    </row>
    <row r="393" spans="1:42" x14ac:dyDescent="0.25">
      <c r="A393" s="198">
        <v>45291</v>
      </c>
      <c r="B393" t="s">
        <v>1351</v>
      </c>
      <c r="C393" t="s">
        <v>1352</v>
      </c>
      <c r="D393" s="82">
        <f>+VLOOKUP($C393,'appoggio Flow (AUM)_Turnover'!$C:$G,2,0)</f>
        <v>1801483.26</v>
      </c>
      <c r="E393" s="199">
        <f>+VLOOKUP($C393,'appoggio Flow (AUM)_Turnover'!$C:$G,3,0)</f>
        <v>1</v>
      </c>
      <c r="F393" s="82">
        <f>+VLOOKUP($C393,'appoggio Flow (AUM)_Turnover'!$C:$G,4,0)</f>
        <v>2554307.27</v>
      </c>
      <c r="G393" s="82">
        <f>+VLOOKUP($C393,'appoggio Flow (AUM)_Turnover'!$C:$G,5,0)</f>
        <v>752824.01</v>
      </c>
      <c r="H393" s="1" t="s">
        <v>24</v>
      </c>
      <c r="I393" t="s">
        <v>473</v>
      </c>
      <c r="J393" t="s">
        <v>474</v>
      </c>
      <c r="K393">
        <f>+VLOOKUP($C393,'appoggio Flow (AUM)_Turnover'!$C:$M,9,0)</f>
        <v>0</v>
      </c>
      <c r="L393" t="s">
        <v>473</v>
      </c>
      <c r="M393" t="str">
        <f>+VLOOKUP($C393,'appoggio Flow (AUM)_Turnover'!$C:$M,11,0)</f>
        <v>Fondo</v>
      </c>
      <c r="N393" t="s">
        <v>23</v>
      </c>
      <c r="O393" s="5" t="str">
        <f t="shared" si="47"/>
        <v>N</v>
      </c>
      <c r="P393" t="str">
        <f>+VLOOKUP($C393,'appoggio Flow (AUM)_Turnover'!$C:$P,11,0)</f>
        <v>Fondo</v>
      </c>
      <c r="Q393" s="200" t="s">
        <v>475</v>
      </c>
      <c r="R393" s="200" t="str">
        <f t="shared" si="52"/>
        <v/>
      </c>
      <c r="T393" t="s">
        <v>475</v>
      </c>
      <c r="Y393" s="200" t="s">
        <v>475</v>
      </c>
      <c r="Z393" s="5" t="s">
        <v>475</v>
      </c>
      <c r="AA393" s="200" t="str">
        <f t="shared" si="48"/>
        <v/>
      </c>
      <c r="AB393" s="200" t="str">
        <f t="shared" si="46"/>
        <v/>
      </c>
      <c r="AE393" s="77">
        <f t="shared" si="49"/>
        <v>0</v>
      </c>
      <c r="AF393" s="77">
        <f t="shared" si="50"/>
        <v>0</v>
      </c>
      <c r="AG393" s="77">
        <f t="array" ref="AG393">IFERROR($D393*U,0)</f>
        <v>0</v>
      </c>
      <c r="AH393" s="77">
        <f t="shared" si="51"/>
        <v>0</v>
      </c>
      <c r="AI393" s="77">
        <f t="shared" si="51"/>
        <v>0</v>
      </c>
      <c r="AJ393" s="203"/>
      <c r="AK393" s="203"/>
      <c r="AL393" s="203"/>
      <c r="AM393" s="203"/>
      <c r="AN393" t="s">
        <v>475</v>
      </c>
      <c r="AO393" t="s">
        <v>475</v>
      </c>
      <c r="AP393" t="s">
        <v>475</v>
      </c>
    </row>
    <row r="394" spans="1:42" x14ac:dyDescent="0.25">
      <c r="A394" s="198">
        <v>45291</v>
      </c>
      <c r="B394" t="s">
        <v>1353</v>
      </c>
      <c r="C394" t="s">
        <v>1354</v>
      </c>
      <c r="D394" s="82">
        <f>+VLOOKUP($C394,'appoggio Flow (AUM)_Turnover'!$C:$G,2,0)</f>
        <v>1311243.9300000002</v>
      </c>
      <c r="E394" s="199">
        <f>+VLOOKUP($C394,'appoggio Flow (AUM)_Turnover'!$C:$G,3,0)</f>
        <v>1</v>
      </c>
      <c r="F394" s="82">
        <f>+VLOOKUP($C394,'appoggio Flow (AUM)_Turnover'!$C:$G,4,0)</f>
        <v>2038854.54</v>
      </c>
      <c r="G394" s="82">
        <f>+VLOOKUP($C394,'appoggio Flow (AUM)_Turnover'!$C:$G,5,0)</f>
        <v>727610.61</v>
      </c>
      <c r="H394" s="1" t="s">
        <v>24</v>
      </c>
      <c r="I394" t="s">
        <v>473</v>
      </c>
      <c r="J394" t="s">
        <v>474</v>
      </c>
      <c r="K394">
        <f>+VLOOKUP($C394,'appoggio Flow (AUM)_Turnover'!$C:$M,9,0)</f>
        <v>0</v>
      </c>
      <c r="L394" t="s">
        <v>473</v>
      </c>
      <c r="M394" t="str">
        <f>+VLOOKUP($C394,'appoggio Flow (AUM)_Turnover'!$C:$M,11,0)</f>
        <v>Fondo</v>
      </c>
      <c r="N394" t="s">
        <v>23</v>
      </c>
      <c r="O394" s="5" t="str">
        <f t="shared" si="47"/>
        <v>N</v>
      </c>
      <c r="P394" t="str">
        <f>+VLOOKUP($C394,'appoggio Flow (AUM)_Turnover'!$C:$P,11,0)</f>
        <v>Fondo</v>
      </c>
      <c r="Q394" s="200" t="s">
        <v>475</v>
      </c>
      <c r="R394" s="200" t="str">
        <f t="shared" si="52"/>
        <v/>
      </c>
      <c r="T394" t="s">
        <v>475</v>
      </c>
      <c r="Y394" s="200" t="s">
        <v>475</v>
      </c>
      <c r="Z394" s="5" t="s">
        <v>475</v>
      </c>
      <c r="AA394" s="200" t="str">
        <f t="shared" si="48"/>
        <v/>
      </c>
      <c r="AB394" s="200" t="str">
        <f t="shared" si="46"/>
        <v/>
      </c>
      <c r="AE394" s="77">
        <f t="shared" si="49"/>
        <v>0</v>
      </c>
      <c r="AF394" s="77">
        <f t="shared" si="50"/>
        <v>0</v>
      </c>
      <c r="AG394" s="77">
        <f t="array" ref="AG394">IFERROR($D394*U,0)</f>
        <v>0</v>
      </c>
      <c r="AH394" s="77">
        <f t="shared" si="51"/>
        <v>0</v>
      </c>
      <c r="AI394" s="77">
        <f t="shared" si="51"/>
        <v>0</v>
      </c>
      <c r="AJ394" s="203"/>
      <c r="AK394" s="203"/>
      <c r="AL394" s="203"/>
      <c r="AM394" s="203"/>
      <c r="AN394" t="s">
        <v>475</v>
      </c>
      <c r="AO394" t="s">
        <v>475</v>
      </c>
      <c r="AP394" t="s">
        <v>475</v>
      </c>
    </row>
    <row r="395" spans="1:42" x14ac:dyDescent="0.25">
      <c r="A395" s="198">
        <v>45291</v>
      </c>
      <c r="B395" t="s">
        <v>1355</v>
      </c>
      <c r="C395" t="s">
        <v>1356</v>
      </c>
      <c r="D395" s="82">
        <f>+VLOOKUP($C395,'appoggio Flow (AUM)_Turnover'!$C:$G,2,0)</f>
        <v>1631.8300000000017</v>
      </c>
      <c r="E395" s="199">
        <f>+VLOOKUP($C395,'appoggio Flow (AUM)_Turnover'!$C:$G,3,0)</f>
        <v>1</v>
      </c>
      <c r="F395" s="82">
        <f>+VLOOKUP($C395,'appoggio Flow (AUM)_Turnover'!$C:$G,4,0)</f>
        <v>99610.98</v>
      </c>
      <c r="G395" s="82">
        <f>+VLOOKUP($C395,'appoggio Flow (AUM)_Turnover'!$C:$G,5,0)</f>
        <v>97979.15</v>
      </c>
      <c r="H395" s="1" t="s">
        <v>23</v>
      </c>
      <c r="I395" t="s">
        <v>500</v>
      </c>
      <c r="J395" t="s">
        <v>474</v>
      </c>
      <c r="K395">
        <f>+VLOOKUP($C395,'appoggio Flow (AUM)_Turnover'!$C:$M,9,0)</f>
        <v>0</v>
      </c>
      <c r="L395" t="s">
        <v>500</v>
      </c>
      <c r="M395">
        <f>+VLOOKUP($C395,'appoggio Flow (AUM)_Turnover'!$C:$M,11,0)</f>
        <v>0</v>
      </c>
      <c r="N395" t="s">
        <v>23</v>
      </c>
      <c r="O395" s="5" t="str">
        <f t="shared" si="47"/>
        <v>N</v>
      </c>
      <c r="P395">
        <f>+VLOOKUP($C395,'appoggio Flow (AUM)_Turnover'!$C:$P,11,0)</f>
        <v>0</v>
      </c>
      <c r="Q395" s="200" t="s">
        <v>475</v>
      </c>
      <c r="R395" s="200" t="str">
        <f t="shared" si="52"/>
        <v/>
      </c>
      <c r="T395" t="s">
        <v>475</v>
      </c>
      <c r="Y395" s="200" t="s">
        <v>475</v>
      </c>
      <c r="Z395" s="5" t="s">
        <v>475</v>
      </c>
      <c r="AA395" s="200" t="str">
        <f t="shared" si="48"/>
        <v/>
      </c>
      <c r="AB395" s="200" t="str">
        <f t="shared" si="46"/>
        <v/>
      </c>
      <c r="AE395" s="77">
        <f t="shared" si="49"/>
        <v>0</v>
      </c>
      <c r="AF395" s="77">
        <f t="shared" si="50"/>
        <v>0</v>
      </c>
      <c r="AG395" s="77">
        <f t="array" ref="AG395">IFERROR($D395*U,0)</f>
        <v>0</v>
      </c>
      <c r="AH395" s="77">
        <f t="shared" si="51"/>
        <v>0</v>
      </c>
      <c r="AI395" s="77">
        <f t="shared" si="51"/>
        <v>0</v>
      </c>
      <c r="AJ395" s="203"/>
      <c r="AK395" s="203"/>
      <c r="AL395" s="203"/>
      <c r="AM395" s="203"/>
      <c r="AN395" t="s">
        <v>475</v>
      </c>
      <c r="AO395" t="s">
        <v>475</v>
      </c>
      <c r="AP395" t="s">
        <v>475</v>
      </c>
    </row>
    <row r="396" spans="1:42" x14ac:dyDescent="0.25">
      <c r="A396" s="198">
        <v>45291</v>
      </c>
      <c r="B396" t="s">
        <v>1357</v>
      </c>
      <c r="C396" t="s">
        <v>1358</v>
      </c>
      <c r="D396" s="82">
        <f>+VLOOKUP($C396,'appoggio Flow (AUM)_Turnover'!$C:$G,2,0)</f>
        <v>129861.78</v>
      </c>
      <c r="E396" s="199">
        <f>+VLOOKUP($C396,'appoggio Flow (AUM)_Turnover'!$C:$G,3,0)</f>
        <v>1</v>
      </c>
      <c r="F396" s="82">
        <f>+VLOOKUP($C396,'appoggio Flow (AUM)_Turnover'!$C:$G,4,0)</f>
        <v>341027.18</v>
      </c>
      <c r="G396" s="82">
        <f>+VLOOKUP($C396,'appoggio Flow (AUM)_Turnover'!$C:$G,5,0)</f>
        <v>211165.4</v>
      </c>
      <c r="H396" s="1" t="s">
        <v>24</v>
      </c>
      <c r="I396" t="s">
        <v>473</v>
      </c>
      <c r="J396" t="s">
        <v>474</v>
      </c>
      <c r="K396">
        <f>+VLOOKUP($C396,'appoggio Flow (AUM)_Turnover'!$C:$M,9,0)</f>
        <v>0</v>
      </c>
      <c r="L396" t="s">
        <v>473</v>
      </c>
      <c r="M396" t="str">
        <f>+VLOOKUP($C396,'appoggio Flow (AUM)_Turnover'!$C:$M,11,0)</f>
        <v>Fondo</v>
      </c>
      <c r="N396" t="s">
        <v>23</v>
      </c>
      <c r="O396" s="5" t="str">
        <f t="shared" si="47"/>
        <v>N</v>
      </c>
      <c r="P396" t="str">
        <f>+VLOOKUP($C396,'appoggio Flow (AUM)_Turnover'!$C:$P,11,0)</f>
        <v>Fondo</v>
      </c>
      <c r="Q396" s="200" t="s">
        <v>475</v>
      </c>
      <c r="R396" s="200" t="str">
        <f t="shared" si="52"/>
        <v/>
      </c>
      <c r="T396" t="s">
        <v>475</v>
      </c>
      <c r="Y396" s="200" t="s">
        <v>475</v>
      </c>
      <c r="Z396" s="5" t="s">
        <v>475</v>
      </c>
      <c r="AA396" s="200" t="str">
        <f t="shared" si="48"/>
        <v/>
      </c>
      <c r="AB396" s="200" t="str">
        <f t="shared" si="46"/>
        <v/>
      </c>
      <c r="AE396" s="77">
        <f t="shared" si="49"/>
        <v>0</v>
      </c>
      <c r="AF396" s="77">
        <f t="shared" si="50"/>
        <v>0</v>
      </c>
      <c r="AG396" s="77">
        <f t="array" ref="AG396">IFERROR($D396*U,0)</f>
        <v>0</v>
      </c>
      <c r="AH396" s="77">
        <f t="shared" si="51"/>
        <v>0</v>
      </c>
      <c r="AI396" s="77">
        <f t="shared" si="51"/>
        <v>0</v>
      </c>
      <c r="AJ396" s="203"/>
      <c r="AK396" s="203"/>
      <c r="AL396" s="203"/>
      <c r="AM396" s="203"/>
      <c r="AN396" t="s">
        <v>475</v>
      </c>
      <c r="AO396" t="s">
        <v>475</v>
      </c>
      <c r="AP396" t="s">
        <v>475</v>
      </c>
    </row>
    <row r="397" spans="1:42" x14ac:dyDescent="0.25">
      <c r="A397" s="198">
        <v>45291</v>
      </c>
      <c r="B397" t="s">
        <v>1359</v>
      </c>
      <c r="C397" t="s">
        <v>1360</v>
      </c>
      <c r="D397" s="82">
        <f>+VLOOKUP($C397,'appoggio Flow (AUM)_Turnover'!$C:$G,2,0)</f>
        <v>99253.000000000029</v>
      </c>
      <c r="E397" s="199">
        <f>+VLOOKUP($C397,'appoggio Flow (AUM)_Turnover'!$C:$G,3,0)</f>
        <v>1</v>
      </c>
      <c r="F397" s="82">
        <f>+VLOOKUP($C397,'appoggio Flow (AUM)_Turnover'!$C:$G,4,0)</f>
        <v>297915.29000000004</v>
      </c>
      <c r="G397" s="82">
        <f>+VLOOKUP($C397,'appoggio Flow (AUM)_Turnover'!$C:$G,5,0)</f>
        <v>198662.29</v>
      </c>
      <c r="H397" s="1" t="s">
        <v>24</v>
      </c>
      <c r="I397" t="s">
        <v>482</v>
      </c>
      <c r="J397" t="s">
        <v>474</v>
      </c>
      <c r="K397">
        <f>+VLOOKUP($C397,'appoggio Flow (AUM)_Turnover'!$C:$M,9,0)</f>
        <v>0</v>
      </c>
      <c r="L397" t="s">
        <v>483</v>
      </c>
      <c r="M397" t="str">
        <f>+VLOOKUP($C397,'appoggio Flow (AUM)_Turnover'!$C:$M,11,0)</f>
        <v>Stock</v>
      </c>
      <c r="N397" t="s">
        <v>23</v>
      </c>
      <c r="O397" s="5" t="str">
        <f t="shared" si="47"/>
        <v>N</v>
      </c>
      <c r="P397" t="str">
        <f>+VLOOKUP($C397,'appoggio Flow (AUM)_Turnover'!$C:$P,11,0)</f>
        <v>Stock</v>
      </c>
      <c r="Q397" s="200">
        <v>0</v>
      </c>
      <c r="R397" s="200">
        <f t="shared" si="52"/>
        <v>0</v>
      </c>
      <c r="T397">
        <v>0</v>
      </c>
      <c r="Y397" s="200">
        <v>0</v>
      </c>
      <c r="Z397" s="5">
        <v>0</v>
      </c>
      <c r="AA397" s="200">
        <f t="shared" si="48"/>
        <v>0</v>
      </c>
      <c r="AB397" s="200">
        <f t="shared" si="46"/>
        <v>0</v>
      </c>
      <c r="AE397" s="77">
        <f t="shared" si="49"/>
        <v>0</v>
      </c>
      <c r="AF397" s="77">
        <f t="shared" si="50"/>
        <v>0</v>
      </c>
      <c r="AG397" s="77">
        <f t="array" ref="AG397">IFERROR($D397*U,0)</f>
        <v>0</v>
      </c>
      <c r="AH397" s="77">
        <f t="shared" si="51"/>
        <v>0</v>
      </c>
      <c r="AI397" s="77">
        <f t="shared" si="51"/>
        <v>0</v>
      </c>
      <c r="AJ397" s="203"/>
      <c r="AK397" s="203"/>
      <c r="AL397" s="203"/>
      <c r="AM397" s="203"/>
      <c r="AN397" t="s">
        <v>25</v>
      </c>
      <c r="AO397" t="s">
        <v>1361</v>
      </c>
      <c r="AP397" t="s">
        <v>475</v>
      </c>
    </row>
    <row r="398" spans="1:42" x14ac:dyDescent="0.25">
      <c r="A398" s="198">
        <v>45291</v>
      </c>
      <c r="B398" t="s">
        <v>1362</v>
      </c>
      <c r="C398" t="s">
        <v>1363</v>
      </c>
      <c r="D398" s="82">
        <f>+VLOOKUP($C398,'appoggio Flow (AUM)_Turnover'!$C:$G,2,0)</f>
        <v>8807</v>
      </c>
      <c r="E398" s="199">
        <f>+VLOOKUP($C398,'appoggio Flow (AUM)_Turnover'!$C:$G,3,0)</f>
        <v>0</v>
      </c>
      <c r="F398" s="82">
        <f>+VLOOKUP($C398,'appoggio Flow (AUM)_Turnover'!$C:$G,4,0)</f>
        <v>8807</v>
      </c>
      <c r="G398" s="82">
        <f>+VLOOKUP($C398,'appoggio Flow (AUM)_Turnover'!$C:$G,5,0)</f>
        <v>0</v>
      </c>
      <c r="H398" s="1" t="s">
        <v>23</v>
      </c>
      <c r="I398" t="s">
        <v>500</v>
      </c>
      <c r="J398" t="s">
        <v>504</v>
      </c>
      <c r="K398">
        <f>+VLOOKUP($C398,'appoggio Flow (AUM)_Turnover'!$C:$M,9,0)</f>
        <v>1</v>
      </c>
      <c r="L398" t="s">
        <v>500</v>
      </c>
      <c r="M398">
        <f>+VLOOKUP($C398,'appoggio Flow (AUM)_Turnover'!$C:$M,11,0)</f>
        <v>0</v>
      </c>
      <c r="N398" t="s">
        <v>24</v>
      </c>
      <c r="O398" s="5" t="str">
        <f t="shared" si="47"/>
        <v>N</v>
      </c>
      <c r="P398">
        <f>+VLOOKUP($C398,'appoggio Flow (AUM)_Turnover'!$C:$P,11,0)</f>
        <v>0</v>
      </c>
      <c r="Q398" s="200" t="s">
        <v>475</v>
      </c>
      <c r="R398" s="200" t="str">
        <f t="shared" si="52"/>
        <v/>
      </c>
      <c r="T398" t="s">
        <v>475</v>
      </c>
      <c r="Y398" s="200" t="s">
        <v>475</v>
      </c>
      <c r="Z398" s="5" t="s">
        <v>475</v>
      </c>
      <c r="AA398" s="200" t="str">
        <f t="shared" si="48"/>
        <v/>
      </c>
      <c r="AB398" s="200" t="str">
        <f t="shared" si="46"/>
        <v/>
      </c>
      <c r="AE398" s="77">
        <f t="shared" si="49"/>
        <v>0</v>
      </c>
      <c r="AF398" s="77">
        <f t="shared" si="50"/>
        <v>0</v>
      </c>
      <c r="AG398" s="77">
        <f t="array" ref="AG398">IFERROR($D398*U,0)</f>
        <v>0</v>
      </c>
      <c r="AH398" s="77">
        <f t="shared" si="51"/>
        <v>0</v>
      </c>
      <c r="AI398" s="77">
        <f t="shared" si="51"/>
        <v>0</v>
      </c>
      <c r="AJ398" s="203"/>
      <c r="AK398" s="203"/>
      <c r="AL398" s="203"/>
      <c r="AM398" s="203"/>
      <c r="AN398" t="s">
        <v>475</v>
      </c>
      <c r="AO398" t="s">
        <v>475</v>
      </c>
      <c r="AP398" t="s">
        <v>475</v>
      </c>
    </row>
    <row r="399" spans="1:42" x14ac:dyDescent="0.25">
      <c r="A399" s="198">
        <v>45291</v>
      </c>
      <c r="B399" t="s">
        <v>1364</v>
      </c>
      <c r="C399" t="s">
        <v>1365</v>
      </c>
      <c r="D399" s="82">
        <f>+VLOOKUP($C399,'appoggio Flow (AUM)_Turnover'!$C:$G,2,0)</f>
        <v>11578218.870000001</v>
      </c>
      <c r="E399" s="199">
        <f>+VLOOKUP($C399,'appoggio Flow (AUM)_Turnover'!$C:$G,3,0)</f>
        <v>1</v>
      </c>
      <c r="F399" s="82">
        <f>+VLOOKUP($C399,'appoggio Flow (AUM)_Turnover'!$C:$G,4,0)</f>
        <v>11599372.450000001</v>
      </c>
      <c r="G399" s="82">
        <f>+VLOOKUP($C399,'appoggio Flow (AUM)_Turnover'!$C:$G,5,0)</f>
        <v>21153.58</v>
      </c>
      <c r="H399" s="1" t="s">
        <v>24</v>
      </c>
      <c r="I399" t="s">
        <v>473</v>
      </c>
      <c r="J399" t="s">
        <v>474</v>
      </c>
      <c r="K399">
        <f>+VLOOKUP($C399,'appoggio Flow (AUM)_Turnover'!$C:$M,9,0)</f>
        <v>0</v>
      </c>
      <c r="L399" t="s">
        <v>473</v>
      </c>
      <c r="M399" t="str">
        <f>+VLOOKUP($C399,'appoggio Flow (AUM)_Turnover'!$C:$M,11,0)</f>
        <v>Fondo</v>
      </c>
      <c r="N399" t="s">
        <v>23</v>
      </c>
      <c r="O399" s="5" t="str">
        <f t="shared" si="47"/>
        <v>N</v>
      </c>
      <c r="P399" t="str">
        <f>+VLOOKUP($C399,'appoggio Flow (AUM)_Turnover'!$C:$P,11,0)</f>
        <v>Fondo</v>
      </c>
      <c r="Q399" s="200" t="s">
        <v>475</v>
      </c>
      <c r="R399" s="200" t="str">
        <f t="shared" si="52"/>
        <v/>
      </c>
      <c r="T399" t="s">
        <v>475</v>
      </c>
      <c r="Y399" s="200" t="s">
        <v>475</v>
      </c>
      <c r="Z399" s="5" t="s">
        <v>475</v>
      </c>
      <c r="AA399" s="200" t="str">
        <f t="shared" si="48"/>
        <v/>
      </c>
      <c r="AB399" s="200" t="str">
        <f t="shared" si="46"/>
        <v/>
      </c>
      <c r="AE399" s="77">
        <f t="shared" si="49"/>
        <v>0</v>
      </c>
      <c r="AF399" s="77">
        <f t="shared" si="50"/>
        <v>0</v>
      </c>
      <c r="AG399" s="77">
        <f t="array" ref="AG399">IFERROR($D399*U,0)</f>
        <v>0</v>
      </c>
      <c r="AH399" s="77">
        <f t="shared" si="51"/>
        <v>0</v>
      </c>
      <c r="AI399" s="77">
        <f t="shared" si="51"/>
        <v>0</v>
      </c>
      <c r="AJ399" s="203"/>
      <c r="AK399" s="203"/>
      <c r="AL399" s="203"/>
      <c r="AM399" s="203"/>
      <c r="AN399" t="s">
        <v>475</v>
      </c>
      <c r="AO399" t="s">
        <v>475</v>
      </c>
      <c r="AP399" t="s">
        <v>475</v>
      </c>
    </row>
    <row r="400" spans="1:42" x14ac:dyDescent="0.25">
      <c r="A400" s="198">
        <v>45291</v>
      </c>
      <c r="B400" t="s">
        <v>1366</v>
      </c>
      <c r="C400" t="s">
        <v>1367</v>
      </c>
      <c r="D400" s="82">
        <f>+VLOOKUP($C400,'appoggio Flow (AUM)_Turnover'!$C:$G,2,0)</f>
        <v>264034.83</v>
      </c>
      <c r="E400" s="199">
        <f>+VLOOKUP($C400,'appoggio Flow (AUM)_Turnover'!$C:$G,3,0)</f>
        <v>1</v>
      </c>
      <c r="F400" s="82">
        <f>+VLOOKUP($C400,'appoggio Flow (AUM)_Turnover'!$C:$G,4,0)</f>
        <v>359094.87</v>
      </c>
      <c r="G400" s="82">
        <f>+VLOOKUP($C400,'appoggio Flow (AUM)_Turnover'!$C:$G,5,0)</f>
        <v>95060.04</v>
      </c>
      <c r="H400" s="1" t="s">
        <v>24</v>
      </c>
      <c r="I400" t="s">
        <v>482</v>
      </c>
      <c r="J400" t="s">
        <v>474</v>
      </c>
      <c r="K400">
        <f>+VLOOKUP($C400,'appoggio Flow (AUM)_Turnover'!$C:$M,9,0)</f>
        <v>0</v>
      </c>
      <c r="L400" t="s">
        <v>483</v>
      </c>
      <c r="M400" t="str">
        <f>+VLOOKUP($C400,'appoggio Flow (AUM)_Turnover'!$C:$M,11,0)</f>
        <v>Stock</v>
      </c>
      <c r="N400" t="s">
        <v>23</v>
      </c>
      <c r="O400" s="5" t="str">
        <f t="shared" si="47"/>
        <v>N</v>
      </c>
      <c r="P400" t="str">
        <f>+VLOOKUP($C400,'appoggio Flow (AUM)_Turnover'!$C:$P,11,0)</f>
        <v>Stock</v>
      </c>
      <c r="Q400" s="200">
        <v>0</v>
      </c>
      <c r="R400" s="200">
        <f t="shared" si="52"/>
        <v>0</v>
      </c>
      <c r="T400">
        <v>0</v>
      </c>
      <c r="Y400" s="200">
        <v>0</v>
      </c>
      <c r="Z400" s="5">
        <v>0</v>
      </c>
      <c r="AA400" s="200">
        <f t="shared" si="48"/>
        <v>0</v>
      </c>
      <c r="AB400" s="200">
        <f t="shared" si="46"/>
        <v>0</v>
      </c>
      <c r="AE400" s="77">
        <f t="shared" si="49"/>
        <v>0</v>
      </c>
      <c r="AF400" s="77">
        <f t="shared" si="50"/>
        <v>0</v>
      </c>
      <c r="AG400" s="77">
        <f t="array" ref="AG400">IFERROR($D400*U,0)</f>
        <v>0</v>
      </c>
      <c r="AH400" s="77">
        <f t="shared" si="51"/>
        <v>0</v>
      </c>
      <c r="AI400" s="77">
        <f t="shared" si="51"/>
        <v>0</v>
      </c>
      <c r="AJ400" s="203"/>
      <c r="AK400" s="203"/>
      <c r="AL400" s="203"/>
      <c r="AM400" s="203"/>
      <c r="AN400" t="s">
        <v>25</v>
      </c>
      <c r="AO400" t="s">
        <v>1368</v>
      </c>
      <c r="AP400" t="s">
        <v>475</v>
      </c>
    </row>
    <row r="401" spans="1:42" x14ac:dyDescent="0.25">
      <c r="A401" s="198">
        <v>45291</v>
      </c>
      <c r="B401" t="s">
        <v>1369</v>
      </c>
      <c r="C401" t="s">
        <v>1370</v>
      </c>
      <c r="D401" s="82">
        <f>+VLOOKUP($C401,'appoggio Flow (AUM)_Turnover'!$C:$G,2,0)</f>
        <v>483466.17999999993</v>
      </c>
      <c r="E401" s="199">
        <f>+VLOOKUP($C401,'appoggio Flow (AUM)_Turnover'!$C:$G,3,0)</f>
        <v>1</v>
      </c>
      <c r="F401" s="82">
        <f>+VLOOKUP($C401,'appoggio Flow (AUM)_Turnover'!$C:$G,4,0)</f>
        <v>572178.96</v>
      </c>
      <c r="G401" s="82">
        <f>+VLOOKUP($C401,'appoggio Flow (AUM)_Turnover'!$C:$G,5,0)</f>
        <v>88712.78</v>
      </c>
      <c r="H401" s="1" t="s">
        <v>23</v>
      </c>
      <c r="I401" t="s">
        <v>500</v>
      </c>
      <c r="J401" t="s">
        <v>567</v>
      </c>
      <c r="K401">
        <f>+VLOOKUP($C401,'appoggio Flow (AUM)_Turnover'!$C:$M,9,0)</f>
        <v>0</v>
      </c>
      <c r="L401" t="s">
        <v>500</v>
      </c>
      <c r="M401">
        <f>+VLOOKUP($C401,'appoggio Flow (AUM)_Turnover'!$C:$M,11,0)</f>
        <v>0</v>
      </c>
      <c r="N401" t="s">
        <v>23</v>
      </c>
      <c r="O401" s="5" t="str">
        <f t="shared" si="47"/>
        <v>N</v>
      </c>
      <c r="P401">
        <f>+VLOOKUP($C401,'appoggio Flow (AUM)_Turnover'!$C:$P,11,0)</f>
        <v>0</v>
      </c>
      <c r="Q401" s="200" t="s">
        <v>475</v>
      </c>
      <c r="R401" s="200" t="str">
        <f t="shared" si="52"/>
        <v/>
      </c>
      <c r="T401" t="s">
        <v>475</v>
      </c>
      <c r="Y401" s="200" t="s">
        <v>475</v>
      </c>
      <c r="Z401" s="5" t="s">
        <v>475</v>
      </c>
      <c r="AA401" s="200" t="str">
        <f t="shared" si="48"/>
        <v/>
      </c>
      <c r="AB401" s="200" t="str">
        <f t="shared" si="46"/>
        <v/>
      </c>
      <c r="AE401" s="77">
        <f t="shared" si="49"/>
        <v>0</v>
      </c>
      <c r="AF401" s="77">
        <f t="shared" si="50"/>
        <v>0</v>
      </c>
      <c r="AG401" s="77">
        <f t="array" ref="AG401">IFERROR($D401*U,0)</f>
        <v>0</v>
      </c>
      <c r="AH401" s="77">
        <f t="shared" si="51"/>
        <v>0</v>
      </c>
      <c r="AI401" s="77">
        <f t="shared" si="51"/>
        <v>0</v>
      </c>
      <c r="AJ401" s="203"/>
      <c r="AK401" s="203"/>
      <c r="AL401" s="203"/>
      <c r="AM401" s="203"/>
      <c r="AN401" t="s">
        <v>475</v>
      </c>
      <c r="AO401" t="s">
        <v>475</v>
      </c>
      <c r="AP401" t="s">
        <v>475</v>
      </c>
    </row>
    <row r="402" spans="1:42" x14ac:dyDescent="0.25">
      <c r="A402" s="198">
        <v>45291</v>
      </c>
      <c r="B402" t="s">
        <v>1371</v>
      </c>
      <c r="C402" t="s">
        <v>1372</v>
      </c>
      <c r="D402" s="82">
        <f>+VLOOKUP($C402,'appoggio Flow (AUM)_Turnover'!$C:$G,2,0)</f>
        <v>0</v>
      </c>
      <c r="E402" s="199">
        <f>+VLOOKUP($C402,'appoggio Flow (AUM)_Turnover'!$C:$G,3,0)</f>
        <v>1</v>
      </c>
      <c r="F402" s="82">
        <f>+VLOOKUP($C402,'appoggio Flow (AUM)_Turnover'!$C:$G,4,0)</f>
        <v>4493.08</v>
      </c>
      <c r="G402" s="82">
        <f>+VLOOKUP($C402,'appoggio Flow (AUM)_Turnover'!$C:$G,5,0)</f>
        <v>3239957.16</v>
      </c>
      <c r="H402" s="1" t="s">
        <v>24</v>
      </c>
      <c r="I402" t="s">
        <v>473</v>
      </c>
      <c r="J402" t="s">
        <v>474</v>
      </c>
      <c r="K402">
        <f>+VLOOKUP($C402,'appoggio Flow (AUM)_Turnover'!$C:$M,9,0)</f>
        <v>0</v>
      </c>
      <c r="L402" t="s">
        <v>473</v>
      </c>
      <c r="M402" t="str">
        <f>+VLOOKUP($C402,'appoggio Flow (AUM)_Turnover'!$C:$M,11,0)</f>
        <v>Fondo</v>
      </c>
      <c r="N402" t="s">
        <v>23</v>
      </c>
      <c r="O402" s="5" t="str">
        <f t="shared" si="47"/>
        <v>N</v>
      </c>
      <c r="P402" t="str">
        <f>+VLOOKUP($C402,'appoggio Flow (AUM)_Turnover'!$C:$P,11,0)</f>
        <v>Fondo</v>
      </c>
      <c r="Q402" s="200" t="s">
        <v>475</v>
      </c>
      <c r="R402" s="200" t="str">
        <f t="shared" si="52"/>
        <v/>
      </c>
      <c r="T402" t="s">
        <v>475</v>
      </c>
      <c r="Y402" s="200" t="s">
        <v>475</v>
      </c>
      <c r="Z402" s="5" t="s">
        <v>475</v>
      </c>
      <c r="AA402" s="200" t="str">
        <f t="shared" si="48"/>
        <v/>
      </c>
      <c r="AB402" s="200" t="str">
        <f t="shared" si="46"/>
        <v/>
      </c>
      <c r="AE402" s="77">
        <f t="shared" si="49"/>
        <v>0</v>
      </c>
      <c r="AF402" s="77">
        <f t="shared" si="50"/>
        <v>0</v>
      </c>
      <c r="AG402" s="77">
        <f t="array" ref="AG402">IFERROR($D402*U,0)</f>
        <v>0</v>
      </c>
      <c r="AH402" s="77">
        <f t="shared" si="51"/>
        <v>0</v>
      </c>
      <c r="AI402" s="77">
        <f t="shared" si="51"/>
        <v>0</v>
      </c>
      <c r="AJ402" s="203"/>
      <c r="AK402" s="203"/>
      <c r="AL402" s="203"/>
      <c r="AM402" s="203"/>
      <c r="AN402" t="s">
        <v>475</v>
      </c>
      <c r="AO402" t="s">
        <v>475</v>
      </c>
      <c r="AP402" t="s">
        <v>475</v>
      </c>
    </row>
    <row r="403" spans="1:42" x14ac:dyDescent="0.25">
      <c r="A403" s="198">
        <v>45291</v>
      </c>
      <c r="B403" t="s">
        <v>1373</v>
      </c>
      <c r="C403" t="s">
        <v>1374</v>
      </c>
      <c r="D403" s="82">
        <f>+VLOOKUP($C403,'appoggio Flow (AUM)_Turnover'!$C:$G,2,0)</f>
        <v>7634462.4199999999</v>
      </c>
      <c r="E403" s="199">
        <f>+VLOOKUP($C403,'appoggio Flow (AUM)_Turnover'!$C:$G,3,0)</f>
        <v>1</v>
      </c>
      <c r="F403" s="82">
        <f>+VLOOKUP($C403,'appoggio Flow (AUM)_Turnover'!$C:$G,4,0)</f>
        <v>7783550.8499999996</v>
      </c>
      <c r="G403" s="82">
        <f>+VLOOKUP($C403,'appoggio Flow (AUM)_Turnover'!$C:$G,5,0)</f>
        <v>149088.43</v>
      </c>
      <c r="H403" s="1" t="s">
        <v>23</v>
      </c>
      <c r="I403" t="s">
        <v>500</v>
      </c>
      <c r="J403" t="s">
        <v>504</v>
      </c>
      <c r="K403">
        <f>+VLOOKUP($C403,'appoggio Flow (AUM)_Turnover'!$C:$M,9,0)</f>
        <v>1</v>
      </c>
      <c r="L403" t="s">
        <v>500</v>
      </c>
      <c r="M403">
        <f>+VLOOKUP($C403,'appoggio Flow (AUM)_Turnover'!$C:$M,11,0)</f>
        <v>0</v>
      </c>
      <c r="N403" t="s">
        <v>24</v>
      </c>
      <c r="O403" s="5" t="str">
        <f t="shared" si="47"/>
        <v>N</v>
      </c>
      <c r="P403">
        <f>+VLOOKUP($C403,'appoggio Flow (AUM)_Turnover'!$C:$P,11,0)</f>
        <v>0</v>
      </c>
      <c r="Q403" s="200" t="s">
        <v>475</v>
      </c>
      <c r="R403" s="200" t="str">
        <f t="shared" si="52"/>
        <v/>
      </c>
      <c r="T403" t="s">
        <v>475</v>
      </c>
      <c r="Y403" s="200" t="s">
        <v>475</v>
      </c>
      <c r="Z403" s="5" t="s">
        <v>475</v>
      </c>
      <c r="AA403" s="200" t="str">
        <f t="shared" si="48"/>
        <v/>
      </c>
      <c r="AB403" s="200" t="str">
        <f t="shared" si="46"/>
        <v/>
      </c>
      <c r="AE403" s="77">
        <f t="shared" si="49"/>
        <v>0</v>
      </c>
      <c r="AF403" s="77">
        <f t="shared" si="50"/>
        <v>0</v>
      </c>
      <c r="AG403" s="77">
        <f t="array" ref="AG403">IFERROR($D403*U,0)</f>
        <v>0</v>
      </c>
      <c r="AH403" s="77">
        <f t="shared" si="51"/>
        <v>0</v>
      </c>
      <c r="AI403" s="77">
        <f t="shared" si="51"/>
        <v>0</v>
      </c>
      <c r="AJ403" s="203"/>
      <c r="AK403" s="203"/>
      <c r="AL403" s="203"/>
      <c r="AM403" s="203"/>
      <c r="AN403" t="s">
        <v>475</v>
      </c>
      <c r="AO403" t="s">
        <v>475</v>
      </c>
      <c r="AP403" t="s">
        <v>475</v>
      </c>
    </row>
    <row r="404" spans="1:42" x14ac:dyDescent="0.25">
      <c r="A404" s="198">
        <v>45291</v>
      </c>
      <c r="B404" t="s">
        <v>1375</v>
      </c>
      <c r="C404" t="s">
        <v>1376</v>
      </c>
      <c r="D404" s="82">
        <f>+VLOOKUP($C404,'appoggio Flow (AUM)_Turnover'!$C:$G,2,0)</f>
        <v>378537.57</v>
      </c>
      <c r="E404" s="199">
        <f>+VLOOKUP($C404,'appoggio Flow (AUM)_Turnover'!$C:$G,3,0)</f>
        <v>1</v>
      </c>
      <c r="F404" s="82">
        <f>+VLOOKUP($C404,'appoggio Flow (AUM)_Turnover'!$C:$G,4,0)</f>
        <v>397651.95</v>
      </c>
      <c r="G404" s="82">
        <f>+VLOOKUP($C404,'appoggio Flow (AUM)_Turnover'!$C:$G,5,0)</f>
        <v>19114.38</v>
      </c>
      <c r="H404" s="1" t="s">
        <v>24</v>
      </c>
      <c r="I404" t="s">
        <v>482</v>
      </c>
      <c r="J404" t="s">
        <v>474</v>
      </c>
      <c r="K404">
        <f>+VLOOKUP($C404,'appoggio Flow (AUM)_Turnover'!$C:$M,9,0)</f>
        <v>0</v>
      </c>
      <c r="L404" t="s">
        <v>483</v>
      </c>
      <c r="M404" t="str">
        <f>+VLOOKUP($C404,'appoggio Flow (AUM)_Turnover'!$C:$M,11,0)</f>
        <v>Stock</v>
      </c>
      <c r="N404" t="s">
        <v>23</v>
      </c>
      <c r="O404" s="5" t="str">
        <f t="shared" si="47"/>
        <v>N</v>
      </c>
      <c r="P404" t="str">
        <f>+VLOOKUP($C404,'appoggio Flow (AUM)_Turnover'!$C:$P,11,0)</f>
        <v>Stock</v>
      </c>
      <c r="Q404" s="200">
        <v>0</v>
      </c>
      <c r="R404" s="200">
        <f t="shared" si="52"/>
        <v>0</v>
      </c>
      <c r="T404">
        <v>0</v>
      </c>
      <c r="Y404" s="200">
        <v>0</v>
      </c>
      <c r="Z404" s="5">
        <v>0</v>
      </c>
      <c r="AA404" s="200">
        <f t="shared" si="48"/>
        <v>0</v>
      </c>
      <c r="AB404" s="200">
        <f t="shared" si="46"/>
        <v>0</v>
      </c>
      <c r="AE404" s="77">
        <f t="shared" si="49"/>
        <v>0</v>
      </c>
      <c r="AF404" s="77">
        <f t="shared" si="50"/>
        <v>0</v>
      </c>
      <c r="AG404" s="77">
        <f t="array" ref="AG404">IFERROR($D404*U,0)</f>
        <v>0</v>
      </c>
      <c r="AH404" s="77">
        <f t="shared" si="51"/>
        <v>0</v>
      </c>
      <c r="AI404" s="77">
        <f t="shared" si="51"/>
        <v>0</v>
      </c>
      <c r="AJ404" s="203"/>
      <c r="AK404" s="203"/>
      <c r="AL404" s="203"/>
      <c r="AM404" s="203"/>
      <c r="AN404" t="s">
        <v>475</v>
      </c>
      <c r="AO404" t="s">
        <v>475</v>
      </c>
      <c r="AP404" t="s">
        <v>475</v>
      </c>
    </row>
    <row r="405" spans="1:42" x14ac:dyDescent="0.25">
      <c r="A405" s="198">
        <v>45291</v>
      </c>
      <c r="B405" t="s">
        <v>1377</v>
      </c>
      <c r="C405" t="s">
        <v>1378</v>
      </c>
      <c r="D405" s="82">
        <f>+VLOOKUP($C405,'appoggio Flow (AUM)_Turnover'!$C:$G,2,0)</f>
        <v>6892604.7599999998</v>
      </c>
      <c r="E405" s="199">
        <f>+VLOOKUP($C405,'appoggio Flow (AUM)_Turnover'!$C:$G,3,0)</f>
        <v>0</v>
      </c>
      <c r="F405" s="82">
        <f>+VLOOKUP($C405,'appoggio Flow (AUM)_Turnover'!$C:$G,4,0)</f>
        <v>6892604.7599999998</v>
      </c>
      <c r="G405" s="82">
        <f>+VLOOKUP($C405,'appoggio Flow (AUM)_Turnover'!$C:$G,5,0)</f>
        <v>0</v>
      </c>
      <c r="H405" s="1" t="s">
        <v>23</v>
      </c>
      <c r="I405" t="s">
        <v>500</v>
      </c>
      <c r="J405" t="s">
        <v>504</v>
      </c>
      <c r="K405">
        <f>+VLOOKUP($C405,'appoggio Flow (AUM)_Turnover'!$C:$M,9,0)</f>
        <v>1</v>
      </c>
      <c r="L405" t="s">
        <v>500</v>
      </c>
      <c r="M405">
        <f>+VLOOKUP($C405,'appoggio Flow (AUM)_Turnover'!$C:$M,11,0)</f>
        <v>0</v>
      </c>
      <c r="N405" t="s">
        <v>24</v>
      </c>
      <c r="O405" s="5" t="str">
        <f t="shared" si="47"/>
        <v>N</v>
      </c>
      <c r="P405">
        <f>+VLOOKUP($C405,'appoggio Flow (AUM)_Turnover'!$C:$P,11,0)</f>
        <v>0</v>
      </c>
      <c r="Q405" s="200" t="s">
        <v>475</v>
      </c>
      <c r="R405" s="200" t="str">
        <f t="shared" si="52"/>
        <v/>
      </c>
      <c r="T405" t="s">
        <v>475</v>
      </c>
      <c r="Y405" s="200" t="s">
        <v>475</v>
      </c>
      <c r="Z405" s="5" t="s">
        <v>475</v>
      </c>
      <c r="AA405" s="200" t="str">
        <f t="shared" si="48"/>
        <v/>
      </c>
      <c r="AB405" s="200" t="str">
        <f t="shared" si="46"/>
        <v/>
      </c>
      <c r="AE405" s="77">
        <f t="shared" si="49"/>
        <v>0</v>
      </c>
      <c r="AF405" s="77">
        <f t="shared" si="50"/>
        <v>0</v>
      </c>
      <c r="AG405" s="77">
        <f t="array" ref="AG405">IFERROR($D405*U,0)</f>
        <v>0</v>
      </c>
      <c r="AH405" s="77">
        <f t="shared" si="51"/>
        <v>0</v>
      </c>
      <c r="AI405" s="77">
        <f t="shared" si="51"/>
        <v>0</v>
      </c>
      <c r="AJ405" s="203"/>
      <c r="AK405" s="203"/>
      <c r="AL405" s="203"/>
      <c r="AM405" s="203"/>
      <c r="AN405" t="s">
        <v>475</v>
      </c>
      <c r="AO405" t="s">
        <v>475</v>
      </c>
      <c r="AP405" t="s">
        <v>475</v>
      </c>
    </row>
    <row r="406" spans="1:42" x14ac:dyDescent="0.25">
      <c r="A406" s="198">
        <v>45291</v>
      </c>
      <c r="B406" t="s">
        <v>1379</v>
      </c>
      <c r="C406" t="s">
        <v>1380</v>
      </c>
      <c r="D406" s="82">
        <f>+VLOOKUP($C406,'appoggio Flow (AUM)_Turnover'!$C:$G,2,0)</f>
        <v>1530.42</v>
      </c>
      <c r="E406" s="199">
        <f>+VLOOKUP($C406,'appoggio Flow (AUM)_Turnover'!$C:$G,3,0)</f>
        <v>0</v>
      </c>
      <c r="F406" s="82">
        <f>+VLOOKUP($C406,'appoggio Flow (AUM)_Turnover'!$C:$G,4,0)</f>
        <v>1530.42</v>
      </c>
      <c r="G406" s="82">
        <f>+VLOOKUP($C406,'appoggio Flow (AUM)_Turnover'!$C:$G,5,0)</f>
        <v>0</v>
      </c>
      <c r="H406" s="1" t="s">
        <v>23</v>
      </c>
      <c r="I406" t="s">
        <v>500</v>
      </c>
      <c r="J406" t="s">
        <v>790</v>
      </c>
      <c r="K406">
        <f>+VLOOKUP($C406,'appoggio Flow (AUM)_Turnover'!$C:$M,9,0)</f>
        <v>1</v>
      </c>
      <c r="L406" t="s">
        <v>500</v>
      </c>
      <c r="M406">
        <f>+VLOOKUP($C406,'appoggio Flow (AUM)_Turnover'!$C:$M,11,0)</f>
        <v>0</v>
      </c>
      <c r="N406" t="s">
        <v>24</v>
      </c>
      <c r="O406" s="5" t="str">
        <f t="shared" si="47"/>
        <v>N</v>
      </c>
      <c r="P406">
        <f>+VLOOKUP($C406,'appoggio Flow (AUM)_Turnover'!$C:$P,11,0)</f>
        <v>0</v>
      </c>
      <c r="Q406" s="200" t="s">
        <v>475</v>
      </c>
      <c r="R406" s="200" t="str">
        <f t="shared" si="52"/>
        <v/>
      </c>
      <c r="T406" t="s">
        <v>475</v>
      </c>
      <c r="Y406" s="200" t="s">
        <v>475</v>
      </c>
      <c r="Z406" s="5" t="s">
        <v>475</v>
      </c>
      <c r="AA406" s="200" t="str">
        <f t="shared" si="48"/>
        <v/>
      </c>
      <c r="AB406" s="200" t="str">
        <f t="shared" si="46"/>
        <v/>
      </c>
      <c r="AE406" s="77">
        <f t="shared" si="49"/>
        <v>0</v>
      </c>
      <c r="AF406" s="77">
        <f t="shared" si="50"/>
        <v>0</v>
      </c>
      <c r="AG406" s="77">
        <f t="array" ref="AG406">IFERROR($D406*U,0)</f>
        <v>0</v>
      </c>
      <c r="AH406" s="77">
        <f t="shared" si="51"/>
        <v>0</v>
      </c>
      <c r="AI406" s="77">
        <f t="shared" si="51"/>
        <v>0</v>
      </c>
      <c r="AJ406" s="203"/>
      <c r="AK406" s="203"/>
      <c r="AL406" s="203"/>
      <c r="AM406" s="203"/>
      <c r="AN406" t="s">
        <v>475</v>
      </c>
      <c r="AO406" t="s">
        <v>475</v>
      </c>
      <c r="AP406" t="s">
        <v>475</v>
      </c>
    </row>
    <row r="407" spans="1:42" x14ac:dyDescent="0.25">
      <c r="A407" s="198">
        <v>45291</v>
      </c>
      <c r="B407" t="s">
        <v>1381</v>
      </c>
      <c r="C407" t="s">
        <v>1382</v>
      </c>
      <c r="D407" s="82">
        <f>+VLOOKUP($C407,'appoggio Flow (AUM)_Turnover'!$C:$G,2,0)</f>
        <v>625364.75999999989</v>
      </c>
      <c r="E407" s="199">
        <f>+VLOOKUP($C407,'appoggio Flow (AUM)_Turnover'!$C:$G,3,0)</f>
        <v>1</v>
      </c>
      <c r="F407" s="82">
        <f>+VLOOKUP($C407,'appoggio Flow (AUM)_Turnover'!$C:$G,4,0)</f>
        <v>848349.04999999993</v>
      </c>
      <c r="G407" s="82">
        <f>+VLOOKUP($C407,'appoggio Flow (AUM)_Turnover'!$C:$G,5,0)</f>
        <v>222984.29</v>
      </c>
      <c r="H407" s="1" t="s">
        <v>24</v>
      </c>
      <c r="I407" t="s">
        <v>473</v>
      </c>
      <c r="J407" t="s">
        <v>474</v>
      </c>
      <c r="K407">
        <f>+VLOOKUP($C407,'appoggio Flow (AUM)_Turnover'!$C:$M,9,0)</f>
        <v>0</v>
      </c>
      <c r="L407" t="s">
        <v>473</v>
      </c>
      <c r="M407" t="str">
        <f>+VLOOKUP($C407,'appoggio Flow (AUM)_Turnover'!$C:$M,11,0)</f>
        <v>Fondo</v>
      </c>
      <c r="N407" t="s">
        <v>23</v>
      </c>
      <c r="O407" s="5" t="str">
        <f t="shared" si="47"/>
        <v>N</v>
      </c>
      <c r="P407" t="str">
        <f>+VLOOKUP($C407,'appoggio Flow (AUM)_Turnover'!$C:$P,11,0)</f>
        <v>Fondo</v>
      </c>
      <c r="Q407" s="200" t="s">
        <v>475</v>
      </c>
      <c r="R407" s="200" t="str">
        <f t="shared" si="52"/>
        <v/>
      </c>
      <c r="T407" t="s">
        <v>475</v>
      </c>
      <c r="Y407" s="200" t="s">
        <v>475</v>
      </c>
      <c r="Z407" s="5" t="s">
        <v>475</v>
      </c>
      <c r="AA407" s="200" t="str">
        <f t="shared" si="48"/>
        <v/>
      </c>
      <c r="AB407" s="200" t="str">
        <f t="shared" si="46"/>
        <v/>
      </c>
      <c r="AE407" s="77">
        <f t="shared" si="49"/>
        <v>0</v>
      </c>
      <c r="AF407" s="77">
        <f t="shared" si="50"/>
        <v>0</v>
      </c>
      <c r="AG407" s="77">
        <f t="array" ref="AG407">IFERROR($D407*U,0)</f>
        <v>0</v>
      </c>
      <c r="AH407" s="77">
        <f t="shared" si="51"/>
        <v>0</v>
      </c>
      <c r="AI407" s="77">
        <f t="shared" si="51"/>
        <v>0</v>
      </c>
      <c r="AJ407" s="203"/>
      <c r="AK407" s="203"/>
      <c r="AL407" s="203"/>
      <c r="AM407" s="203"/>
      <c r="AN407" t="s">
        <v>475</v>
      </c>
      <c r="AO407" t="s">
        <v>475</v>
      </c>
      <c r="AP407" t="s">
        <v>475</v>
      </c>
    </row>
    <row r="408" spans="1:42" x14ac:dyDescent="0.25">
      <c r="A408" s="198">
        <v>45291</v>
      </c>
      <c r="B408" t="s">
        <v>1383</v>
      </c>
      <c r="C408" t="s">
        <v>1384</v>
      </c>
      <c r="D408" s="82">
        <f>+VLOOKUP($C408,'appoggio Flow (AUM)_Turnover'!$C:$G,2,0)</f>
        <v>660683.96999999974</v>
      </c>
      <c r="E408" s="199">
        <f>+VLOOKUP($C408,'appoggio Flow (AUM)_Turnover'!$C:$G,3,0)</f>
        <v>1</v>
      </c>
      <c r="F408" s="82">
        <f>+VLOOKUP($C408,'appoggio Flow (AUM)_Turnover'!$C:$G,4,0)</f>
        <v>3090288.03</v>
      </c>
      <c r="G408" s="82">
        <f>+VLOOKUP($C408,'appoggio Flow (AUM)_Turnover'!$C:$G,5,0)</f>
        <v>2429604.06</v>
      </c>
      <c r="H408" s="1" t="s">
        <v>24</v>
      </c>
      <c r="I408" t="s">
        <v>473</v>
      </c>
      <c r="J408" t="s">
        <v>474</v>
      </c>
      <c r="K408">
        <f>+VLOOKUP($C408,'appoggio Flow (AUM)_Turnover'!$C:$M,9,0)</f>
        <v>0</v>
      </c>
      <c r="L408" t="s">
        <v>473</v>
      </c>
      <c r="M408" t="str">
        <f>+VLOOKUP($C408,'appoggio Flow (AUM)_Turnover'!$C:$M,11,0)</f>
        <v>Fondo</v>
      </c>
      <c r="N408" t="s">
        <v>23</v>
      </c>
      <c r="O408" s="5" t="str">
        <f t="shared" si="47"/>
        <v>N</v>
      </c>
      <c r="P408" t="str">
        <f>+VLOOKUP($C408,'appoggio Flow (AUM)_Turnover'!$C:$P,11,0)</f>
        <v>Fondo</v>
      </c>
      <c r="Q408" s="200" t="s">
        <v>475</v>
      </c>
      <c r="R408" s="200" t="str">
        <f t="shared" si="52"/>
        <v/>
      </c>
      <c r="T408" t="s">
        <v>475</v>
      </c>
      <c r="Y408" s="200" t="s">
        <v>475</v>
      </c>
      <c r="Z408" s="5" t="s">
        <v>475</v>
      </c>
      <c r="AA408" s="200" t="str">
        <f t="shared" si="48"/>
        <v/>
      </c>
      <c r="AB408" s="200" t="str">
        <f t="shared" si="46"/>
        <v/>
      </c>
      <c r="AE408" s="77">
        <f t="shared" si="49"/>
        <v>0</v>
      </c>
      <c r="AF408" s="77">
        <f t="shared" si="50"/>
        <v>0</v>
      </c>
      <c r="AG408" s="77">
        <f t="array" ref="AG408">IFERROR($D408*U,0)</f>
        <v>0</v>
      </c>
      <c r="AH408" s="77">
        <f t="shared" si="51"/>
        <v>0</v>
      </c>
      <c r="AI408" s="77">
        <f t="shared" si="51"/>
        <v>0</v>
      </c>
      <c r="AJ408" s="203"/>
      <c r="AK408" s="203"/>
      <c r="AL408" s="203"/>
      <c r="AM408" s="203"/>
      <c r="AN408" t="s">
        <v>475</v>
      </c>
      <c r="AO408" t="s">
        <v>475</v>
      </c>
      <c r="AP408" t="s">
        <v>475</v>
      </c>
    </row>
    <row r="409" spans="1:42" x14ac:dyDescent="0.25">
      <c r="A409" s="198">
        <v>45291</v>
      </c>
      <c r="B409" t="s">
        <v>1385</v>
      </c>
      <c r="C409" t="s">
        <v>1386</v>
      </c>
      <c r="D409" s="82">
        <f>+VLOOKUP($C409,'appoggio Flow (AUM)_Turnover'!$C:$G,2,0)</f>
        <v>0</v>
      </c>
      <c r="E409" s="199">
        <f>+VLOOKUP($C409,'appoggio Flow (AUM)_Turnover'!$C:$G,3,0)</f>
        <v>1</v>
      </c>
      <c r="F409" s="82">
        <f>+VLOOKUP($C409,'appoggio Flow (AUM)_Turnover'!$C:$G,4,0)</f>
        <v>273370.28000000003</v>
      </c>
      <c r="G409" s="82">
        <f>+VLOOKUP($C409,'appoggio Flow (AUM)_Turnover'!$C:$G,5,0)</f>
        <v>284605.58</v>
      </c>
      <c r="H409" s="1" t="s">
        <v>24</v>
      </c>
      <c r="I409" t="s">
        <v>473</v>
      </c>
      <c r="J409" t="s">
        <v>474</v>
      </c>
      <c r="K409">
        <f>+VLOOKUP($C409,'appoggio Flow (AUM)_Turnover'!$C:$M,9,0)</f>
        <v>0</v>
      </c>
      <c r="L409" t="s">
        <v>473</v>
      </c>
      <c r="M409" t="str">
        <f>+VLOOKUP($C409,'appoggio Flow (AUM)_Turnover'!$C:$M,11,0)</f>
        <v>Fondo</v>
      </c>
      <c r="N409" t="s">
        <v>23</v>
      </c>
      <c r="O409" s="5" t="str">
        <f t="shared" si="47"/>
        <v>N</v>
      </c>
      <c r="P409" t="str">
        <f>+VLOOKUP($C409,'appoggio Flow (AUM)_Turnover'!$C:$P,11,0)</f>
        <v>Fondo</v>
      </c>
      <c r="Q409" s="200" t="s">
        <v>475</v>
      </c>
      <c r="R409" s="200" t="str">
        <f t="shared" si="52"/>
        <v/>
      </c>
      <c r="T409" t="s">
        <v>475</v>
      </c>
      <c r="Y409" s="200" t="s">
        <v>475</v>
      </c>
      <c r="Z409" s="5" t="s">
        <v>475</v>
      </c>
      <c r="AA409" s="200" t="str">
        <f t="shared" si="48"/>
        <v/>
      </c>
      <c r="AB409" s="200" t="str">
        <f t="shared" si="46"/>
        <v/>
      </c>
      <c r="AE409" s="77">
        <f t="shared" si="49"/>
        <v>0</v>
      </c>
      <c r="AF409" s="77">
        <f t="shared" si="50"/>
        <v>0</v>
      </c>
      <c r="AG409" s="77">
        <f t="array" ref="AG409">IFERROR($D409*U,0)</f>
        <v>0</v>
      </c>
      <c r="AH409" s="77">
        <f t="shared" si="51"/>
        <v>0</v>
      </c>
      <c r="AI409" s="77">
        <f t="shared" si="51"/>
        <v>0</v>
      </c>
      <c r="AJ409" s="203"/>
      <c r="AK409" s="203"/>
      <c r="AL409" s="203"/>
      <c r="AM409" s="203"/>
      <c r="AN409" t="s">
        <v>475</v>
      </c>
      <c r="AO409" t="s">
        <v>475</v>
      </c>
      <c r="AP409" t="s">
        <v>475</v>
      </c>
    </row>
    <row r="410" spans="1:42" x14ac:dyDescent="0.25">
      <c r="A410" s="198">
        <v>45291</v>
      </c>
      <c r="B410" t="s">
        <v>1387</v>
      </c>
      <c r="C410" t="s">
        <v>1388</v>
      </c>
      <c r="D410" s="82">
        <f>+VLOOKUP($C410,'appoggio Flow (AUM)_Turnover'!$C:$G,2,0)</f>
        <v>1956808.3599999994</v>
      </c>
      <c r="E410" s="199">
        <f>+VLOOKUP($C410,'appoggio Flow (AUM)_Turnover'!$C:$G,3,0)</f>
        <v>1</v>
      </c>
      <c r="F410" s="82">
        <f>+VLOOKUP($C410,'appoggio Flow (AUM)_Turnover'!$C:$G,4,0)</f>
        <v>4910636.3499999996</v>
      </c>
      <c r="G410" s="82">
        <f>+VLOOKUP($C410,'appoggio Flow (AUM)_Turnover'!$C:$G,5,0)</f>
        <v>2953827.99</v>
      </c>
      <c r="H410" s="1" t="s">
        <v>24</v>
      </c>
      <c r="I410" t="s">
        <v>473</v>
      </c>
      <c r="J410" t="s">
        <v>474</v>
      </c>
      <c r="K410">
        <f>+VLOOKUP($C410,'appoggio Flow (AUM)_Turnover'!$C:$M,9,0)</f>
        <v>0</v>
      </c>
      <c r="L410" t="s">
        <v>473</v>
      </c>
      <c r="M410" t="str">
        <f>+VLOOKUP($C410,'appoggio Flow (AUM)_Turnover'!$C:$M,11,0)</f>
        <v>Fondo</v>
      </c>
      <c r="N410" t="s">
        <v>23</v>
      </c>
      <c r="O410" s="5" t="str">
        <f t="shared" si="47"/>
        <v>N</v>
      </c>
      <c r="P410" t="str">
        <f>+VLOOKUP($C410,'appoggio Flow (AUM)_Turnover'!$C:$P,11,0)</f>
        <v>Fondo</v>
      </c>
      <c r="Q410" s="200" t="s">
        <v>475</v>
      </c>
      <c r="R410" s="200" t="str">
        <f t="shared" si="52"/>
        <v/>
      </c>
      <c r="T410" t="s">
        <v>475</v>
      </c>
      <c r="Y410" s="200" t="s">
        <v>475</v>
      </c>
      <c r="Z410" s="5" t="s">
        <v>475</v>
      </c>
      <c r="AA410" s="200" t="str">
        <f t="shared" si="48"/>
        <v/>
      </c>
      <c r="AB410" s="200" t="str">
        <f t="shared" si="46"/>
        <v/>
      </c>
      <c r="AE410" s="77">
        <f t="shared" si="49"/>
        <v>0</v>
      </c>
      <c r="AF410" s="77">
        <f t="shared" si="50"/>
        <v>0</v>
      </c>
      <c r="AG410" s="77">
        <f t="array" ref="AG410">IFERROR($D410*U,0)</f>
        <v>0</v>
      </c>
      <c r="AH410" s="77">
        <f t="shared" si="51"/>
        <v>0</v>
      </c>
      <c r="AI410" s="77">
        <f t="shared" si="51"/>
        <v>0</v>
      </c>
      <c r="AJ410" s="203"/>
      <c r="AK410" s="203"/>
      <c r="AL410" s="203"/>
      <c r="AM410" s="203"/>
      <c r="AN410" t="s">
        <v>475</v>
      </c>
      <c r="AO410" t="s">
        <v>475</v>
      </c>
      <c r="AP410" t="s">
        <v>475</v>
      </c>
    </row>
    <row r="411" spans="1:42" x14ac:dyDescent="0.25">
      <c r="A411" s="198">
        <v>45291</v>
      </c>
      <c r="B411" t="s">
        <v>1389</v>
      </c>
      <c r="C411" t="s">
        <v>1390</v>
      </c>
      <c r="D411" s="82">
        <f>+VLOOKUP($C411,'appoggio Flow (AUM)_Turnover'!$C:$G,2,0)</f>
        <v>6168769.959999999</v>
      </c>
      <c r="E411" s="199">
        <f>+VLOOKUP($C411,'appoggio Flow (AUM)_Turnover'!$C:$G,3,0)</f>
        <v>1</v>
      </c>
      <c r="F411" s="82">
        <f>+VLOOKUP($C411,'appoggio Flow (AUM)_Turnover'!$C:$G,4,0)</f>
        <v>6307045.8899999987</v>
      </c>
      <c r="G411" s="82">
        <f>+VLOOKUP($C411,'appoggio Flow (AUM)_Turnover'!$C:$G,5,0)</f>
        <v>138275.93</v>
      </c>
      <c r="H411" s="1" t="s">
        <v>24</v>
      </c>
      <c r="I411" t="s">
        <v>473</v>
      </c>
      <c r="J411" t="s">
        <v>474</v>
      </c>
      <c r="K411">
        <f>+VLOOKUP($C411,'appoggio Flow (AUM)_Turnover'!$C:$M,9,0)</f>
        <v>0</v>
      </c>
      <c r="L411" t="s">
        <v>473</v>
      </c>
      <c r="M411" t="str">
        <f>+VLOOKUP($C411,'appoggio Flow (AUM)_Turnover'!$C:$M,11,0)</f>
        <v>Fondo</v>
      </c>
      <c r="N411" t="s">
        <v>23</v>
      </c>
      <c r="O411" s="5" t="str">
        <f t="shared" si="47"/>
        <v>N</v>
      </c>
      <c r="P411" t="str">
        <f>+VLOOKUP($C411,'appoggio Flow (AUM)_Turnover'!$C:$P,11,0)</f>
        <v>Fondo</v>
      </c>
      <c r="Q411" s="200" t="s">
        <v>475</v>
      </c>
      <c r="R411" s="200" t="str">
        <f t="shared" si="52"/>
        <v/>
      </c>
      <c r="T411" t="s">
        <v>475</v>
      </c>
      <c r="Y411" s="200" t="s">
        <v>475</v>
      </c>
      <c r="Z411" s="5" t="s">
        <v>475</v>
      </c>
      <c r="AA411" s="200" t="str">
        <f t="shared" si="48"/>
        <v/>
      </c>
      <c r="AB411" s="200" t="str">
        <f t="shared" si="46"/>
        <v/>
      </c>
      <c r="AE411" s="77">
        <f t="shared" si="49"/>
        <v>0</v>
      </c>
      <c r="AF411" s="77">
        <f t="shared" si="50"/>
        <v>0</v>
      </c>
      <c r="AG411" s="77">
        <f t="array" ref="AG411">IFERROR($D411*U,0)</f>
        <v>0</v>
      </c>
      <c r="AH411" s="77">
        <f t="shared" si="51"/>
        <v>0</v>
      </c>
      <c r="AI411" s="77">
        <f t="shared" si="51"/>
        <v>0</v>
      </c>
      <c r="AJ411" s="203"/>
      <c r="AK411" s="203"/>
      <c r="AL411" s="203"/>
      <c r="AM411" s="203"/>
      <c r="AN411" t="s">
        <v>475</v>
      </c>
      <c r="AO411" t="s">
        <v>475</v>
      </c>
      <c r="AP411" t="s">
        <v>475</v>
      </c>
    </row>
    <row r="412" spans="1:42" x14ac:dyDescent="0.25">
      <c r="A412" s="198">
        <v>45291</v>
      </c>
      <c r="B412" t="s">
        <v>1391</v>
      </c>
      <c r="C412" t="s">
        <v>1392</v>
      </c>
      <c r="D412" s="82">
        <f>+VLOOKUP($C412,'appoggio Flow (AUM)_Turnover'!$C:$G,2,0)</f>
        <v>591741.51</v>
      </c>
      <c r="E412" s="199">
        <f>+VLOOKUP($C412,'appoggio Flow (AUM)_Turnover'!$C:$G,3,0)</f>
        <v>0</v>
      </c>
      <c r="F412" s="82">
        <f>+VLOOKUP($C412,'appoggio Flow (AUM)_Turnover'!$C:$G,4,0)</f>
        <v>591741.51</v>
      </c>
      <c r="G412" s="82">
        <f>+VLOOKUP($C412,'appoggio Flow (AUM)_Turnover'!$C:$G,5,0)</f>
        <v>0</v>
      </c>
      <c r="H412" s="1" t="s">
        <v>24</v>
      </c>
      <c r="I412" t="s">
        <v>482</v>
      </c>
      <c r="J412" t="s">
        <v>474</v>
      </c>
      <c r="K412">
        <f>+VLOOKUP($C412,'appoggio Flow (AUM)_Turnover'!$C:$M,9,0)</f>
        <v>0</v>
      </c>
      <c r="L412" t="s">
        <v>483</v>
      </c>
      <c r="M412" t="str">
        <f>+VLOOKUP($C412,'appoggio Flow (AUM)_Turnover'!$C:$M,11,0)</f>
        <v>Stock</v>
      </c>
      <c r="N412" t="s">
        <v>23</v>
      </c>
      <c r="O412" s="5" t="str">
        <f t="shared" si="47"/>
        <v>N</v>
      </c>
      <c r="P412" t="str">
        <f>+VLOOKUP($C412,'appoggio Flow (AUM)_Turnover'!$C:$P,11,0)</f>
        <v>Stock</v>
      </c>
      <c r="Q412" s="200">
        <v>0</v>
      </c>
      <c r="R412" s="200">
        <f t="shared" si="52"/>
        <v>0</v>
      </c>
      <c r="T412">
        <v>0</v>
      </c>
      <c r="Y412" s="200">
        <v>0</v>
      </c>
      <c r="Z412" s="5">
        <v>0</v>
      </c>
      <c r="AA412" s="200">
        <f t="shared" si="48"/>
        <v>0</v>
      </c>
      <c r="AB412" s="200">
        <f t="shared" si="46"/>
        <v>0</v>
      </c>
      <c r="AE412" s="77">
        <f t="shared" si="49"/>
        <v>0</v>
      </c>
      <c r="AF412" s="77">
        <f t="shared" si="50"/>
        <v>0</v>
      </c>
      <c r="AG412" s="77">
        <f t="array" ref="AG412">IFERROR($D412*U,0)</f>
        <v>0</v>
      </c>
      <c r="AH412" s="77">
        <f t="shared" si="51"/>
        <v>0</v>
      </c>
      <c r="AI412" s="77">
        <f t="shared" si="51"/>
        <v>0</v>
      </c>
      <c r="AJ412" s="203"/>
      <c r="AK412" s="203"/>
      <c r="AL412" s="203"/>
      <c r="AM412" s="203"/>
      <c r="AN412" t="s">
        <v>25</v>
      </c>
      <c r="AO412" t="s">
        <v>1393</v>
      </c>
      <c r="AP412" t="s">
        <v>475</v>
      </c>
    </row>
    <row r="413" spans="1:42" x14ac:dyDescent="0.25">
      <c r="A413" s="198">
        <v>45291</v>
      </c>
      <c r="B413" t="s">
        <v>1394</v>
      </c>
      <c r="C413" t="s">
        <v>1395</v>
      </c>
      <c r="D413" s="82">
        <f>+VLOOKUP($C413,'appoggio Flow (AUM)_Turnover'!$C:$G,2,0)</f>
        <v>43798810.059999995</v>
      </c>
      <c r="E413" s="199">
        <f>+VLOOKUP($C413,'appoggio Flow (AUM)_Turnover'!$C:$G,3,0)</f>
        <v>1</v>
      </c>
      <c r="F413" s="82">
        <f>+VLOOKUP($C413,'appoggio Flow (AUM)_Turnover'!$C:$G,4,0)</f>
        <v>44493094.789999992</v>
      </c>
      <c r="G413" s="82">
        <f>+VLOOKUP($C413,'appoggio Flow (AUM)_Turnover'!$C:$G,5,0)</f>
        <v>694284.73</v>
      </c>
      <c r="H413" s="1" t="s">
        <v>23</v>
      </c>
      <c r="I413" t="s">
        <v>500</v>
      </c>
      <c r="J413" t="s">
        <v>504</v>
      </c>
      <c r="K413">
        <f>+VLOOKUP($C413,'appoggio Flow (AUM)_Turnover'!$C:$M,9,0)</f>
        <v>1</v>
      </c>
      <c r="L413" t="s">
        <v>500</v>
      </c>
      <c r="M413" t="str">
        <f>+VLOOKUP($C413,'appoggio Flow (AUM)_Turnover'!$C:$M,11,0)</f>
        <v>Bond</v>
      </c>
      <c r="N413" t="s">
        <v>24</v>
      </c>
      <c r="O413" s="5" t="str">
        <f t="shared" si="47"/>
        <v>N</v>
      </c>
      <c r="P413" t="str">
        <f>+VLOOKUP($C413,'appoggio Flow (AUM)_Turnover'!$C:$P,11,0)</f>
        <v>Bond</v>
      </c>
      <c r="Q413" s="200" t="s">
        <v>475</v>
      </c>
      <c r="R413" s="200" t="str">
        <f t="shared" si="52"/>
        <v/>
      </c>
      <c r="T413" t="s">
        <v>475</v>
      </c>
      <c r="Y413" s="200" t="s">
        <v>475</v>
      </c>
      <c r="Z413" s="5" t="s">
        <v>475</v>
      </c>
      <c r="AA413" s="200" t="str">
        <f t="shared" si="48"/>
        <v/>
      </c>
      <c r="AB413" s="200" t="str">
        <f t="shared" si="46"/>
        <v/>
      </c>
      <c r="AE413" s="77">
        <f t="shared" si="49"/>
        <v>0</v>
      </c>
      <c r="AF413" s="77">
        <f t="shared" si="50"/>
        <v>0</v>
      </c>
      <c r="AG413" s="77">
        <f t="array" ref="AG413">IFERROR($D413*U,0)</f>
        <v>0</v>
      </c>
      <c r="AH413" s="77">
        <f t="shared" si="51"/>
        <v>0</v>
      </c>
      <c r="AI413" s="77">
        <f t="shared" si="51"/>
        <v>0</v>
      </c>
      <c r="AJ413" s="203"/>
      <c r="AK413" s="203"/>
      <c r="AL413" s="203"/>
      <c r="AM413" s="203"/>
      <c r="AN413" t="s">
        <v>22</v>
      </c>
      <c r="AO413" t="s">
        <v>571</v>
      </c>
      <c r="AP413" t="s">
        <v>475</v>
      </c>
    </row>
    <row r="414" spans="1:42" x14ac:dyDescent="0.25">
      <c r="A414" s="198">
        <v>45291</v>
      </c>
      <c r="B414" t="s">
        <v>1396</v>
      </c>
      <c r="C414" t="s">
        <v>1397</v>
      </c>
      <c r="D414" s="82">
        <f>+VLOOKUP($C414,'appoggio Flow (AUM)_Turnover'!$C:$G,2,0)</f>
        <v>17264846.93</v>
      </c>
      <c r="E414" s="199">
        <f>+VLOOKUP($C414,'appoggio Flow (AUM)_Turnover'!$C:$G,3,0)</f>
        <v>1</v>
      </c>
      <c r="F414" s="82">
        <f>+VLOOKUP($C414,'appoggio Flow (AUM)_Turnover'!$C:$G,4,0)</f>
        <v>18405547.68</v>
      </c>
      <c r="G414" s="82">
        <f>+VLOOKUP($C414,'appoggio Flow (AUM)_Turnover'!$C:$G,5,0)</f>
        <v>1140700.75</v>
      </c>
      <c r="H414" s="1" t="s">
        <v>24</v>
      </c>
      <c r="I414" t="s">
        <v>473</v>
      </c>
      <c r="J414" t="s">
        <v>474</v>
      </c>
      <c r="K414">
        <f>+VLOOKUP($C414,'appoggio Flow (AUM)_Turnover'!$C:$M,9,0)</f>
        <v>0</v>
      </c>
      <c r="L414" t="s">
        <v>473</v>
      </c>
      <c r="M414" t="str">
        <f>+VLOOKUP($C414,'appoggio Flow (AUM)_Turnover'!$C:$M,11,0)</f>
        <v>Fondo</v>
      </c>
      <c r="N414" t="s">
        <v>23</v>
      </c>
      <c r="O414" s="5" t="str">
        <f t="shared" si="47"/>
        <v>N</v>
      </c>
      <c r="P414" t="str">
        <f>+VLOOKUP($C414,'appoggio Flow (AUM)_Turnover'!$C:$P,11,0)</f>
        <v>Fondo</v>
      </c>
      <c r="Q414" s="200" t="s">
        <v>475</v>
      </c>
      <c r="R414" s="200" t="str">
        <f t="shared" si="52"/>
        <v/>
      </c>
      <c r="T414" t="s">
        <v>475</v>
      </c>
      <c r="Y414" s="200" t="s">
        <v>475</v>
      </c>
      <c r="Z414" s="5" t="s">
        <v>475</v>
      </c>
      <c r="AA414" s="200" t="str">
        <f t="shared" si="48"/>
        <v/>
      </c>
      <c r="AB414" s="200" t="str">
        <f t="shared" si="46"/>
        <v/>
      </c>
      <c r="AE414" s="77">
        <f t="shared" si="49"/>
        <v>0</v>
      </c>
      <c r="AF414" s="77">
        <f t="shared" si="50"/>
        <v>0</v>
      </c>
      <c r="AG414" s="77">
        <f t="array" ref="AG414">IFERROR($D414*U,0)</f>
        <v>0</v>
      </c>
      <c r="AH414" s="77">
        <f t="shared" si="51"/>
        <v>0</v>
      </c>
      <c r="AI414" s="77">
        <f t="shared" si="51"/>
        <v>0</v>
      </c>
      <c r="AJ414" s="203"/>
      <c r="AK414" s="203"/>
      <c r="AL414" s="203"/>
      <c r="AM414" s="203"/>
      <c r="AN414" t="s">
        <v>475</v>
      </c>
      <c r="AO414" t="s">
        <v>475</v>
      </c>
      <c r="AP414" t="s">
        <v>475</v>
      </c>
    </row>
    <row r="415" spans="1:42" x14ac:dyDescent="0.25">
      <c r="A415" s="198">
        <v>45291</v>
      </c>
      <c r="B415" t="s">
        <v>1398</v>
      </c>
      <c r="C415" t="s">
        <v>1399</v>
      </c>
      <c r="D415" s="82">
        <f>+VLOOKUP($C415,'appoggio Flow (AUM)_Turnover'!$C:$G,2,0)</f>
        <v>399865.96</v>
      </c>
      <c r="E415" s="199">
        <f>+VLOOKUP($C415,'appoggio Flow (AUM)_Turnover'!$C:$G,3,0)</f>
        <v>1</v>
      </c>
      <c r="F415" s="82">
        <f>+VLOOKUP($C415,'appoggio Flow (AUM)_Turnover'!$C:$G,4,0)</f>
        <v>407453.54000000004</v>
      </c>
      <c r="G415" s="82">
        <f>+VLOOKUP($C415,'appoggio Flow (AUM)_Turnover'!$C:$G,5,0)</f>
        <v>7587.58</v>
      </c>
      <c r="H415" s="1" t="s">
        <v>24</v>
      </c>
      <c r="I415" t="s">
        <v>482</v>
      </c>
      <c r="J415" t="s">
        <v>474</v>
      </c>
      <c r="K415">
        <f>+VLOOKUP($C415,'appoggio Flow (AUM)_Turnover'!$C:$M,9,0)</f>
        <v>0</v>
      </c>
      <c r="L415" t="s">
        <v>483</v>
      </c>
      <c r="M415" t="str">
        <f>+VLOOKUP($C415,'appoggio Flow (AUM)_Turnover'!$C:$M,11,0)</f>
        <v>Stock</v>
      </c>
      <c r="N415" t="s">
        <v>23</v>
      </c>
      <c r="O415" s="5" t="str">
        <f t="shared" si="47"/>
        <v>N</v>
      </c>
      <c r="P415" t="str">
        <f>+VLOOKUP($C415,'appoggio Flow (AUM)_Turnover'!$C:$P,11,0)</f>
        <v>Stock</v>
      </c>
      <c r="Q415" s="200">
        <v>0.99900000000000011</v>
      </c>
      <c r="R415" s="200">
        <f t="shared" si="52"/>
        <v>0.99900000000000011</v>
      </c>
      <c r="T415">
        <v>0.21199999999999999</v>
      </c>
      <c r="V415">
        <v>1</v>
      </c>
      <c r="Y415" s="200">
        <v>0</v>
      </c>
      <c r="Z415" s="5">
        <v>0</v>
      </c>
      <c r="AA415" s="200">
        <f t="shared" si="48"/>
        <v>0</v>
      </c>
      <c r="AB415" s="200">
        <f t="shared" si="46"/>
        <v>0</v>
      </c>
      <c r="AE415" s="77">
        <f t="shared" si="49"/>
        <v>399466.09404000005</v>
      </c>
      <c r="AF415" s="77">
        <f t="shared" si="50"/>
        <v>84771.58352</v>
      </c>
      <c r="AG415" s="77">
        <f t="array" ref="AG415">IFERROR($D415*U,0)</f>
        <v>0</v>
      </c>
      <c r="AH415" s="77">
        <f t="shared" si="51"/>
        <v>0</v>
      </c>
      <c r="AI415" s="77">
        <f t="shared" si="51"/>
        <v>0</v>
      </c>
      <c r="AJ415" s="203"/>
      <c r="AK415" s="203"/>
      <c r="AL415" s="203"/>
      <c r="AM415" s="203"/>
      <c r="AN415" t="s">
        <v>25</v>
      </c>
      <c r="AO415" t="s">
        <v>1400</v>
      </c>
      <c r="AP415" t="s">
        <v>475</v>
      </c>
    </row>
    <row r="416" spans="1:42" x14ac:dyDescent="0.25">
      <c r="A416" s="198">
        <v>45291</v>
      </c>
      <c r="B416" t="s">
        <v>1401</v>
      </c>
      <c r="C416" t="s">
        <v>1402</v>
      </c>
      <c r="D416" s="82">
        <f>+VLOOKUP($C416,'appoggio Flow (AUM)_Turnover'!$C:$G,2,0)</f>
        <v>550185.01</v>
      </c>
      <c r="E416" s="199">
        <f>+VLOOKUP($C416,'appoggio Flow (AUM)_Turnover'!$C:$G,3,0)</f>
        <v>1</v>
      </c>
      <c r="F416" s="82">
        <f>+VLOOKUP($C416,'appoggio Flow (AUM)_Turnover'!$C:$G,4,0)</f>
        <v>559340.01</v>
      </c>
      <c r="G416" s="82">
        <f>+VLOOKUP($C416,'appoggio Flow (AUM)_Turnover'!$C:$G,5,0)</f>
        <v>9155</v>
      </c>
      <c r="H416" s="1" t="s">
        <v>24</v>
      </c>
      <c r="I416" t="s">
        <v>482</v>
      </c>
      <c r="J416" t="s">
        <v>474</v>
      </c>
      <c r="K416">
        <f>+VLOOKUP($C416,'appoggio Flow (AUM)_Turnover'!$C:$M,9,0)</f>
        <v>0</v>
      </c>
      <c r="L416" t="s">
        <v>483</v>
      </c>
      <c r="M416" t="str">
        <f>+VLOOKUP($C416,'appoggio Flow (AUM)_Turnover'!$C:$M,11,0)</f>
        <v>Stock</v>
      </c>
      <c r="N416" t="s">
        <v>23</v>
      </c>
      <c r="O416" s="5" t="str">
        <f t="shared" si="47"/>
        <v>N</v>
      </c>
      <c r="P416" t="str">
        <f>+VLOOKUP($C416,'appoggio Flow (AUM)_Turnover'!$C:$P,11,0)</f>
        <v>Stock</v>
      </c>
      <c r="Q416" s="200">
        <v>0</v>
      </c>
      <c r="R416" s="200">
        <f t="shared" si="52"/>
        <v>0</v>
      </c>
      <c r="T416">
        <v>0</v>
      </c>
      <c r="Y416" s="200">
        <v>0</v>
      </c>
      <c r="Z416" s="5">
        <v>0</v>
      </c>
      <c r="AA416" s="200">
        <f t="shared" si="48"/>
        <v>0</v>
      </c>
      <c r="AB416" s="200">
        <f t="shared" si="46"/>
        <v>0</v>
      </c>
      <c r="AE416" s="77">
        <f t="shared" si="49"/>
        <v>0</v>
      </c>
      <c r="AF416" s="77">
        <f t="shared" si="50"/>
        <v>0</v>
      </c>
      <c r="AG416" s="77">
        <f t="array" ref="AG416">IFERROR($D416*U,0)</f>
        <v>0</v>
      </c>
      <c r="AH416" s="77">
        <f t="shared" si="51"/>
        <v>0</v>
      </c>
      <c r="AI416" s="77">
        <f t="shared" si="51"/>
        <v>0</v>
      </c>
      <c r="AJ416" s="203"/>
      <c r="AK416" s="203"/>
      <c r="AL416" s="203"/>
      <c r="AM416" s="203"/>
      <c r="AN416" t="s">
        <v>25</v>
      </c>
      <c r="AO416" t="s">
        <v>1403</v>
      </c>
      <c r="AP416" t="s">
        <v>475</v>
      </c>
    </row>
    <row r="417" spans="1:43" x14ac:dyDescent="0.25">
      <c r="A417" s="198">
        <v>45291</v>
      </c>
      <c r="B417" t="s">
        <v>1404</v>
      </c>
      <c r="C417" t="s">
        <v>1405</v>
      </c>
      <c r="D417" s="82">
        <f>+VLOOKUP($C417,'appoggio Flow (AUM)_Turnover'!$C:$G,2,0)</f>
        <v>0</v>
      </c>
      <c r="E417" s="199">
        <f>+VLOOKUP($C417,'appoggio Flow (AUM)_Turnover'!$C:$G,3,0)</f>
        <v>1</v>
      </c>
      <c r="F417" s="82">
        <f>+VLOOKUP($C417,'appoggio Flow (AUM)_Turnover'!$C:$G,4,0)</f>
        <v>433594.05000000005</v>
      </c>
      <c r="G417" s="82">
        <f>+VLOOKUP($C417,'appoggio Flow (AUM)_Turnover'!$C:$G,5,0)</f>
        <v>2291450.75</v>
      </c>
      <c r="H417" s="1" t="s">
        <v>23</v>
      </c>
      <c r="I417" t="s">
        <v>500</v>
      </c>
      <c r="J417" t="s">
        <v>504</v>
      </c>
      <c r="K417">
        <f>+VLOOKUP($C417,'appoggio Flow (AUM)_Turnover'!$C:$M,9,0)</f>
        <v>1</v>
      </c>
      <c r="L417" t="s">
        <v>500</v>
      </c>
      <c r="M417">
        <f>+VLOOKUP($C417,'appoggio Flow (AUM)_Turnover'!$C:$M,11,0)</f>
        <v>0</v>
      </c>
      <c r="N417" t="s">
        <v>24</v>
      </c>
      <c r="O417" s="5" t="str">
        <f t="shared" si="47"/>
        <v>N</v>
      </c>
      <c r="P417">
        <f>+VLOOKUP($C417,'appoggio Flow (AUM)_Turnover'!$C:$P,11,0)</f>
        <v>0</v>
      </c>
      <c r="Q417" s="200" t="s">
        <v>475</v>
      </c>
      <c r="R417" s="200" t="str">
        <f t="shared" si="52"/>
        <v/>
      </c>
      <c r="T417" t="s">
        <v>475</v>
      </c>
      <c r="Y417" s="200" t="s">
        <v>475</v>
      </c>
      <c r="Z417" s="5" t="s">
        <v>475</v>
      </c>
      <c r="AA417" s="200" t="str">
        <f t="shared" si="48"/>
        <v/>
      </c>
      <c r="AB417" s="200" t="str">
        <f t="shared" si="46"/>
        <v/>
      </c>
      <c r="AE417" s="77">
        <f t="shared" si="49"/>
        <v>0</v>
      </c>
      <c r="AF417" s="77">
        <f t="shared" si="50"/>
        <v>0</v>
      </c>
      <c r="AG417" s="77">
        <f t="array" ref="AG417">IFERROR($D417*U,0)</f>
        <v>0</v>
      </c>
      <c r="AH417" s="77">
        <f t="shared" si="51"/>
        <v>0</v>
      </c>
      <c r="AI417" s="77">
        <f t="shared" si="51"/>
        <v>0</v>
      </c>
      <c r="AJ417" s="203"/>
      <c r="AK417" s="203"/>
      <c r="AL417" s="203"/>
      <c r="AM417" s="203"/>
      <c r="AN417" t="s">
        <v>475</v>
      </c>
      <c r="AO417" t="s">
        <v>475</v>
      </c>
      <c r="AP417" t="s">
        <v>475</v>
      </c>
    </row>
    <row r="418" spans="1:43" x14ac:dyDescent="0.25">
      <c r="A418" s="198">
        <v>45291</v>
      </c>
      <c r="B418" t="s">
        <v>1406</v>
      </c>
      <c r="C418" t="s">
        <v>1407</v>
      </c>
      <c r="D418" s="82">
        <f>+VLOOKUP($C418,'appoggio Flow (AUM)_Turnover'!$C:$G,2,0)</f>
        <v>2530274.39</v>
      </c>
      <c r="E418" s="199">
        <f>+VLOOKUP($C418,'appoggio Flow (AUM)_Turnover'!$C:$G,3,0)</f>
        <v>0</v>
      </c>
      <c r="F418" s="82">
        <f>+VLOOKUP($C418,'appoggio Flow (AUM)_Turnover'!$C:$G,4,0)</f>
        <v>2530274.39</v>
      </c>
      <c r="G418" s="82">
        <f>+VLOOKUP($C418,'appoggio Flow (AUM)_Turnover'!$C:$G,5,0)</f>
        <v>0</v>
      </c>
      <c r="H418" s="1" t="s">
        <v>24</v>
      </c>
      <c r="I418" t="s">
        <v>473</v>
      </c>
      <c r="J418" t="s">
        <v>474</v>
      </c>
      <c r="K418">
        <f>+VLOOKUP($C418,'appoggio Flow (AUM)_Turnover'!$C:$M,9,0)</f>
        <v>0</v>
      </c>
      <c r="L418" t="s">
        <v>473</v>
      </c>
      <c r="M418" t="str">
        <f>+VLOOKUP($C418,'appoggio Flow (AUM)_Turnover'!$C:$M,11,0)</f>
        <v>Fondo</v>
      </c>
      <c r="N418" t="s">
        <v>23</v>
      </c>
      <c r="O418" s="5" t="str">
        <f t="shared" si="47"/>
        <v>N</v>
      </c>
      <c r="P418" t="str">
        <f>+VLOOKUP($C418,'appoggio Flow (AUM)_Turnover'!$C:$P,11,0)</f>
        <v>Fondo</v>
      </c>
      <c r="Q418" s="200" t="s">
        <v>475</v>
      </c>
      <c r="R418" s="200" t="str">
        <f t="shared" si="52"/>
        <v/>
      </c>
      <c r="T418" t="s">
        <v>475</v>
      </c>
      <c r="Y418" s="200" t="s">
        <v>475</v>
      </c>
      <c r="Z418" s="5" t="s">
        <v>475</v>
      </c>
      <c r="AA418" s="200" t="str">
        <f t="shared" si="48"/>
        <v/>
      </c>
      <c r="AB418" s="200" t="str">
        <f t="shared" si="46"/>
        <v/>
      </c>
      <c r="AE418" s="77">
        <f t="shared" si="49"/>
        <v>0</v>
      </c>
      <c r="AF418" s="77">
        <f t="shared" si="50"/>
        <v>0</v>
      </c>
      <c r="AG418" s="77">
        <f t="array" ref="AG418">IFERROR($D418*U,0)</f>
        <v>0</v>
      </c>
      <c r="AH418" s="77">
        <f t="shared" si="51"/>
        <v>0</v>
      </c>
      <c r="AI418" s="77">
        <f t="shared" si="51"/>
        <v>0</v>
      </c>
      <c r="AJ418" s="203"/>
      <c r="AK418" s="203"/>
      <c r="AL418" s="203"/>
      <c r="AM418" s="203"/>
      <c r="AN418" t="s">
        <v>475</v>
      </c>
      <c r="AO418" t="s">
        <v>475</v>
      </c>
      <c r="AP418" t="s">
        <v>475</v>
      </c>
    </row>
    <row r="419" spans="1:43" x14ac:dyDescent="0.25">
      <c r="A419" s="198">
        <v>45291</v>
      </c>
      <c r="B419" t="s">
        <v>1408</v>
      </c>
      <c r="C419" t="s">
        <v>1409</v>
      </c>
      <c r="D419" s="82">
        <f>+VLOOKUP($C419,'appoggio Flow (AUM)_Turnover'!$C:$G,2,0)</f>
        <v>0</v>
      </c>
      <c r="E419" s="199">
        <f>+VLOOKUP($C419,'appoggio Flow (AUM)_Turnover'!$C:$G,3,0)</f>
        <v>1</v>
      </c>
      <c r="F419" s="82">
        <f>+VLOOKUP($C419,'appoggio Flow (AUM)_Turnover'!$C:$G,4,0)</f>
        <v>518370.64</v>
      </c>
      <c r="G419" s="82">
        <f>+VLOOKUP($C419,'appoggio Flow (AUM)_Turnover'!$C:$G,5,0)</f>
        <v>966642.01</v>
      </c>
      <c r="H419" s="1" t="s">
        <v>24</v>
      </c>
      <c r="I419" t="s">
        <v>473</v>
      </c>
      <c r="J419" t="s">
        <v>474</v>
      </c>
      <c r="K419">
        <f>+VLOOKUP($C419,'appoggio Flow (AUM)_Turnover'!$C:$M,9,0)</f>
        <v>0</v>
      </c>
      <c r="L419" t="s">
        <v>473</v>
      </c>
      <c r="M419" t="str">
        <f>+VLOOKUP($C419,'appoggio Flow (AUM)_Turnover'!$C:$M,11,0)</f>
        <v>Fondo</v>
      </c>
      <c r="N419" t="s">
        <v>23</v>
      </c>
      <c r="O419" s="5" t="str">
        <f t="shared" si="47"/>
        <v>N</v>
      </c>
      <c r="P419" t="str">
        <f>+VLOOKUP($C419,'appoggio Flow (AUM)_Turnover'!$C:$P,11,0)</f>
        <v>Fondo</v>
      </c>
      <c r="Q419" s="200" t="s">
        <v>475</v>
      </c>
      <c r="R419" s="200" t="str">
        <f t="shared" si="52"/>
        <v/>
      </c>
      <c r="T419" t="s">
        <v>475</v>
      </c>
      <c r="Y419" s="200" t="s">
        <v>475</v>
      </c>
      <c r="Z419" s="5" t="s">
        <v>475</v>
      </c>
      <c r="AA419" s="200" t="str">
        <f t="shared" si="48"/>
        <v/>
      </c>
      <c r="AB419" s="200" t="str">
        <f t="shared" si="46"/>
        <v/>
      </c>
      <c r="AE419" s="77">
        <f t="shared" si="49"/>
        <v>0</v>
      </c>
      <c r="AF419" s="77">
        <f t="shared" si="50"/>
        <v>0</v>
      </c>
      <c r="AG419" s="77">
        <f t="array" ref="AG419">IFERROR($D419*U,0)</f>
        <v>0</v>
      </c>
      <c r="AH419" s="77">
        <f t="shared" si="51"/>
        <v>0</v>
      </c>
      <c r="AI419" s="77">
        <f t="shared" si="51"/>
        <v>0</v>
      </c>
      <c r="AJ419" s="203"/>
      <c r="AK419" s="203"/>
      <c r="AL419" s="203"/>
      <c r="AM419" s="203"/>
      <c r="AN419" t="s">
        <v>475</v>
      </c>
      <c r="AO419" t="s">
        <v>475</v>
      </c>
      <c r="AP419" t="s">
        <v>475</v>
      </c>
    </row>
    <row r="420" spans="1:43" x14ac:dyDescent="0.25">
      <c r="A420" s="198">
        <v>45291</v>
      </c>
      <c r="B420" t="s">
        <v>1410</v>
      </c>
      <c r="C420" t="s">
        <v>1411</v>
      </c>
      <c r="D420" s="82">
        <f>+VLOOKUP($C420,'appoggio Flow (AUM)_Turnover'!$C:$G,2,0)</f>
        <v>582642.42000000004</v>
      </c>
      <c r="E420" s="199">
        <f>+VLOOKUP($C420,'appoggio Flow (AUM)_Turnover'!$C:$G,3,0)</f>
        <v>0</v>
      </c>
      <c r="F420" s="82">
        <f>+VLOOKUP($C420,'appoggio Flow (AUM)_Turnover'!$C:$G,4,0)</f>
        <v>582642.42000000004</v>
      </c>
      <c r="G420" s="82">
        <f>+VLOOKUP($C420,'appoggio Flow (AUM)_Turnover'!$C:$G,5,0)</f>
        <v>0</v>
      </c>
      <c r="H420" s="1" t="s">
        <v>24</v>
      </c>
      <c r="I420" t="s">
        <v>473</v>
      </c>
      <c r="J420" t="s">
        <v>474</v>
      </c>
      <c r="K420">
        <f>+VLOOKUP($C420,'appoggio Flow (AUM)_Turnover'!$C:$M,9,0)</f>
        <v>0</v>
      </c>
      <c r="L420" t="s">
        <v>473</v>
      </c>
      <c r="M420" t="str">
        <f>+VLOOKUP($C420,'appoggio Flow (AUM)_Turnover'!$C:$M,11,0)</f>
        <v>Fondo</v>
      </c>
      <c r="N420" t="s">
        <v>23</v>
      </c>
      <c r="O420" s="5" t="str">
        <f t="shared" si="47"/>
        <v>N</v>
      </c>
      <c r="P420" t="str">
        <f>+VLOOKUP($C420,'appoggio Flow (AUM)_Turnover'!$C:$P,11,0)</f>
        <v>Fondo</v>
      </c>
      <c r="Q420" s="200" t="s">
        <v>475</v>
      </c>
      <c r="R420" s="200" t="str">
        <f t="shared" si="52"/>
        <v/>
      </c>
      <c r="T420" t="s">
        <v>475</v>
      </c>
      <c r="Y420" s="200" t="s">
        <v>475</v>
      </c>
      <c r="Z420" s="5" t="s">
        <v>475</v>
      </c>
      <c r="AA420" s="200" t="str">
        <f t="shared" si="48"/>
        <v/>
      </c>
      <c r="AB420" s="200" t="str">
        <f t="shared" si="46"/>
        <v/>
      </c>
      <c r="AE420" s="77">
        <f t="shared" si="49"/>
        <v>0</v>
      </c>
      <c r="AF420" s="77">
        <f t="shared" si="50"/>
        <v>0</v>
      </c>
      <c r="AG420" s="77">
        <f t="array" ref="AG420">IFERROR($D420*U,0)</f>
        <v>0</v>
      </c>
      <c r="AH420" s="77">
        <f t="shared" si="51"/>
        <v>0</v>
      </c>
      <c r="AI420" s="77">
        <f t="shared" si="51"/>
        <v>0</v>
      </c>
      <c r="AJ420" s="203"/>
      <c r="AK420" s="203"/>
      <c r="AL420" s="203"/>
      <c r="AM420" s="203"/>
      <c r="AN420" t="s">
        <v>475</v>
      </c>
      <c r="AO420" t="s">
        <v>475</v>
      </c>
      <c r="AP420" t="s">
        <v>475</v>
      </c>
    </row>
    <row r="421" spans="1:43" x14ac:dyDescent="0.25">
      <c r="A421" s="198">
        <v>45291</v>
      </c>
      <c r="B421" t="s">
        <v>1412</v>
      </c>
      <c r="C421" t="s">
        <v>1413</v>
      </c>
      <c r="D421" s="82">
        <f>+VLOOKUP($C421,'appoggio Flow (AUM)_Turnover'!$C:$G,2,0)</f>
        <v>0</v>
      </c>
      <c r="E421" s="199">
        <f>+VLOOKUP($C421,'appoggio Flow (AUM)_Turnover'!$C:$G,3,0)</f>
        <v>1</v>
      </c>
      <c r="F421" s="82">
        <f>+VLOOKUP($C421,'appoggio Flow (AUM)_Turnover'!$C:$G,4,0)</f>
        <v>191514.42</v>
      </c>
      <c r="G421" s="82">
        <f>+VLOOKUP($C421,'appoggio Flow (AUM)_Turnover'!$C:$G,5,0)</f>
        <v>276425.01</v>
      </c>
      <c r="H421" s="1" t="s">
        <v>23</v>
      </c>
      <c r="I421" t="s">
        <v>500</v>
      </c>
      <c r="J421" t="s">
        <v>474</v>
      </c>
      <c r="K421">
        <f>+VLOOKUP($C421,'appoggio Flow (AUM)_Turnover'!$C:$M,9,0)</f>
        <v>0</v>
      </c>
      <c r="L421" t="s">
        <v>500</v>
      </c>
      <c r="M421">
        <f>+VLOOKUP($C421,'appoggio Flow (AUM)_Turnover'!$C:$M,11,0)</f>
        <v>0</v>
      </c>
      <c r="N421" t="s">
        <v>23</v>
      </c>
      <c r="O421" s="5" t="str">
        <f t="shared" si="47"/>
        <v>N</v>
      </c>
      <c r="P421">
        <f>+VLOOKUP($C421,'appoggio Flow (AUM)_Turnover'!$C:$P,11,0)</f>
        <v>0</v>
      </c>
      <c r="Q421" s="200" t="s">
        <v>475</v>
      </c>
      <c r="R421" s="200" t="str">
        <f t="shared" si="52"/>
        <v/>
      </c>
      <c r="T421" t="s">
        <v>475</v>
      </c>
      <c r="Y421" s="200" t="s">
        <v>475</v>
      </c>
      <c r="Z421" s="5" t="s">
        <v>475</v>
      </c>
      <c r="AA421" s="200" t="str">
        <f t="shared" si="48"/>
        <v/>
      </c>
      <c r="AB421" s="200" t="str">
        <f t="shared" si="46"/>
        <v/>
      </c>
      <c r="AE421" s="77">
        <f t="shared" si="49"/>
        <v>0</v>
      </c>
      <c r="AF421" s="77">
        <f t="shared" si="50"/>
        <v>0</v>
      </c>
      <c r="AG421" s="77">
        <f t="array" ref="AG421">IFERROR($D421*U,0)</f>
        <v>0</v>
      </c>
      <c r="AH421" s="77">
        <f t="shared" si="51"/>
        <v>0</v>
      </c>
      <c r="AI421" s="77">
        <f t="shared" si="51"/>
        <v>0</v>
      </c>
      <c r="AJ421" s="203"/>
      <c r="AK421" s="203"/>
      <c r="AL421" s="203"/>
      <c r="AM421" s="203"/>
      <c r="AN421" t="s">
        <v>475</v>
      </c>
      <c r="AO421" t="s">
        <v>475</v>
      </c>
      <c r="AP421" t="s">
        <v>475</v>
      </c>
    </row>
    <row r="422" spans="1:43" x14ac:dyDescent="0.25">
      <c r="A422" s="198">
        <v>45291</v>
      </c>
      <c r="B422" t="s">
        <v>1414</v>
      </c>
      <c r="C422" t="s">
        <v>1415</v>
      </c>
      <c r="D422" s="82">
        <f>+VLOOKUP($C422,'appoggio Flow (AUM)_Turnover'!$C:$G,2,0)</f>
        <v>0.12</v>
      </c>
      <c r="E422" s="199">
        <f>+VLOOKUP($C422,'appoggio Flow (AUM)_Turnover'!$C:$G,3,0)</f>
        <v>1</v>
      </c>
      <c r="F422" s="82">
        <f>+VLOOKUP($C422,'appoggio Flow (AUM)_Turnover'!$C:$G,4,0)</f>
        <v>0.37</v>
      </c>
      <c r="G422" s="82">
        <f>+VLOOKUP($C422,'appoggio Flow (AUM)_Turnover'!$C:$G,5,0)</f>
        <v>0.25</v>
      </c>
      <c r="H422" s="1" t="s">
        <v>23</v>
      </c>
      <c r="I422" t="s">
        <v>500</v>
      </c>
      <c r="J422" t="s">
        <v>474</v>
      </c>
      <c r="K422">
        <f>+VLOOKUP($C422,'appoggio Flow (AUM)_Turnover'!$C:$M,9,0)</f>
        <v>0</v>
      </c>
      <c r="L422" t="s">
        <v>500</v>
      </c>
      <c r="M422">
        <f>+VLOOKUP($C422,'appoggio Flow (AUM)_Turnover'!$C:$M,11,0)</f>
        <v>0</v>
      </c>
      <c r="N422" t="s">
        <v>23</v>
      </c>
      <c r="O422" s="5" t="str">
        <f t="shared" si="47"/>
        <v>N</v>
      </c>
      <c r="P422">
        <f>+VLOOKUP($C422,'appoggio Flow (AUM)_Turnover'!$C:$P,11,0)</f>
        <v>0</v>
      </c>
      <c r="Q422" s="200" t="s">
        <v>475</v>
      </c>
      <c r="R422" s="200" t="str">
        <f t="shared" si="52"/>
        <v/>
      </c>
      <c r="T422" t="s">
        <v>475</v>
      </c>
      <c r="Y422" s="200" t="s">
        <v>475</v>
      </c>
      <c r="Z422" s="5" t="s">
        <v>475</v>
      </c>
      <c r="AA422" s="200" t="str">
        <f t="shared" si="48"/>
        <v/>
      </c>
      <c r="AB422" s="200" t="str">
        <f t="shared" si="46"/>
        <v/>
      </c>
      <c r="AE422" s="77">
        <f t="shared" si="49"/>
        <v>0</v>
      </c>
      <c r="AF422" s="77">
        <f t="shared" si="50"/>
        <v>0</v>
      </c>
      <c r="AG422" s="77">
        <f t="array" ref="AG422">IFERROR($D422*U,0)</f>
        <v>0</v>
      </c>
      <c r="AH422" s="77">
        <f t="shared" si="51"/>
        <v>0</v>
      </c>
      <c r="AI422" s="77">
        <f t="shared" si="51"/>
        <v>0</v>
      </c>
      <c r="AJ422" s="203"/>
      <c r="AK422" s="203"/>
      <c r="AL422" s="203"/>
      <c r="AM422" s="203"/>
      <c r="AN422" t="s">
        <v>475</v>
      </c>
      <c r="AO422" t="s">
        <v>475</v>
      </c>
      <c r="AP422" t="s">
        <v>475</v>
      </c>
    </row>
    <row r="423" spans="1:43" x14ac:dyDescent="0.25">
      <c r="A423" s="198">
        <v>45291</v>
      </c>
      <c r="B423" t="s">
        <v>2798</v>
      </c>
      <c r="C423" t="s">
        <v>2799</v>
      </c>
      <c r="D423" s="82">
        <f>+VLOOKUP($C423,'appoggio Flow (AUM)_Turnover'!$C:$G,2,0)</f>
        <v>644168.31999999995</v>
      </c>
      <c r="E423" s="199">
        <f>+VLOOKUP($C423,'appoggio Flow (AUM)_Turnover'!$C:$G,3,0)</f>
        <v>1</v>
      </c>
      <c r="F423" s="82">
        <f>+VLOOKUP($C423,'appoggio Flow (AUM)_Turnover'!$C:$G,4,0)</f>
        <v>730542.72</v>
      </c>
      <c r="G423" s="82">
        <f>+VLOOKUP($C423,'appoggio Flow (AUM)_Turnover'!$C:$G,5,0)</f>
        <v>86374.399999999994</v>
      </c>
      <c r="H423" s="1" t="s">
        <v>23</v>
      </c>
      <c r="I423" t="s">
        <v>500</v>
      </c>
      <c r="J423" t="s">
        <v>474</v>
      </c>
      <c r="K423">
        <f>+VLOOKUP($C423,'appoggio Flow (AUM)_Turnover'!$C:$M,9,0)</f>
        <v>0</v>
      </c>
      <c r="L423" t="s">
        <v>500</v>
      </c>
      <c r="M423" t="str">
        <f>+VLOOKUP($C423,'appoggio Flow (AUM)_Turnover'!$C:$M,11,0)</f>
        <v>Bond</v>
      </c>
      <c r="N423" t="s">
        <v>23</v>
      </c>
      <c r="O423" s="5" t="str">
        <f t="shared" si="47"/>
        <v>N</v>
      </c>
      <c r="P423" t="str">
        <f>+VLOOKUP($C423,'appoggio Flow (AUM)_Turnover'!$C:$P,11,0)</f>
        <v>Bond</v>
      </c>
      <c r="Q423" s="200" t="s">
        <v>475</v>
      </c>
      <c r="R423" s="204">
        <v>0.88200000000000001</v>
      </c>
      <c r="T423" s="208">
        <v>0.78649999999999998</v>
      </c>
      <c r="V423" s="208">
        <v>1</v>
      </c>
      <c r="Y423" s="200" t="s">
        <v>475</v>
      </c>
      <c r="Z423" s="205">
        <v>0.32269999999999999</v>
      </c>
      <c r="AA423" s="200" t="str">
        <f t="shared" si="48"/>
        <v/>
      </c>
      <c r="AB423" s="200">
        <f t="shared" si="46"/>
        <v>0.32269999999999999</v>
      </c>
      <c r="AE423" s="77">
        <f t="shared" si="49"/>
        <v>568156.45823999995</v>
      </c>
      <c r="AF423" s="77">
        <f t="shared" si="50"/>
        <v>506638.38367999997</v>
      </c>
      <c r="AG423" s="77">
        <f t="array" ref="AG423">IFERROR($D423*U,0)</f>
        <v>0</v>
      </c>
      <c r="AH423" s="77">
        <f t="shared" si="51"/>
        <v>0</v>
      </c>
      <c r="AI423" s="77">
        <f t="shared" si="51"/>
        <v>207873.11686399998</v>
      </c>
      <c r="AJ423" s="203"/>
      <c r="AK423" s="203"/>
      <c r="AL423" s="203"/>
      <c r="AM423" s="203"/>
      <c r="AN423" t="s">
        <v>22</v>
      </c>
      <c r="AO423" s="206" t="s">
        <v>488</v>
      </c>
      <c r="AP423" s="206" t="s">
        <v>489</v>
      </c>
      <c r="AQ423" s="207" t="s">
        <v>490</v>
      </c>
    </row>
    <row r="424" spans="1:43" x14ac:dyDescent="0.25">
      <c r="A424" s="198">
        <v>45291</v>
      </c>
      <c r="B424" t="s">
        <v>1420</v>
      </c>
      <c r="C424" t="s">
        <v>1421</v>
      </c>
      <c r="D424" s="82">
        <f>+VLOOKUP($C424,'appoggio Flow (AUM)_Turnover'!$C:$G,2,0)</f>
        <v>9324</v>
      </c>
      <c r="E424" s="199">
        <f>+VLOOKUP($C424,'appoggio Flow (AUM)_Turnover'!$C:$G,3,0)</f>
        <v>0</v>
      </c>
      <c r="F424" s="82">
        <f>+VLOOKUP($C424,'appoggio Flow (AUM)_Turnover'!$C:$G,4,0)</f>
        <v>9324</v>
      </c>
      <c r="G424" s="82">
        <f>+VLOOKUP($C424,'appoggio Flow (AUM)_Turnover'!$C:$G,5,0)</f>
        <v>0</v>
      </c>
      <c r="H424" s="1" t="s">
        <v>24</v>
      </c>
      <c r="I424" t="s">
        <v>482</v>
      </c>
      <c r="J424" t="s">
        <v>1422</v>
      </c>
      <c r="K424">
        <f>+VLOOKUP($C424,'appoggio Flow (AUM)_Turnover'!$C:$M,9,0)</f>
        <v>0</v>
      </c>
      <c r="L424" t="s">
        <v>483</v>
      </c>
      <c r="M424" t="str">
        <f>+VLOOKUP($C424,'appoggio Flow (AUM)_Turnover'!$C:$M,11,0)</f>
        <v>Stock</v>
      </c>
      <c r="N424" t="s">
        <v>23</v>
      </c>
      <c r="O424" s="5" t="str">
        <f t="shared" si="47"/>
        <v>N</v>
      </c>
      <c r="P424" t="str">
        <f>+VLOOKUP($C424,'appoggio Flow (AUM)_Turnover'!$C:$P,11,0)</f>
        <v>Stock</v>
      </c>
      <c r="Q424" s="200">
        <v>0.871</v>
      </c>
      <c r="R424" s="200">
        <f t="shared" ref="R424:R461" si="53">IFERROR(V424*Q424,"")</f>
        <v>0.871</v>
      </c>
      <c r="T424">
        <v>0.87</v>
      </c>
      <c r="V424">
        <v>1</v>
      </c>
      <c r="Y424" s="200">
        <v>0</v>
      </c>
      <c r="Z424" s="204">
        <v>5.5E-2</v>
      </c>
      <c r="AA424" s="200">
        <f t="shared" si="48"/>
        <v>0</v>
      </c>
      <c r="AB424" s="200">
        <f t="shared" si="46"/>
        <v>5.5E-2</v>
      </c>
      <c r="AE424" s="77">
        <f t="shared" si="49"/>
        <v>8121.2039999999997</v>
      </c>
      <c r="AF424" s="77">
        <f t="shared" si="50"/>
        <v>8111.88</v>
      </c>
      <c r="AG424" s="77">
        <f t="array" ref="AG424">IFERROR($D424*U,0)</f>
        <v>0</v>
      </c>
      <c r="AH424" s="77">
        <f t="shared" si="51"/>
        <v>0</v>
      </c>
      <c r="AI424" s="77">
        <f t="shared" si="51"/>
        <v>512.82000000000005</v>
      </c>
      <c r="AJ424" s="203"/>
      <c r="AK424" s="203"/>
      <c r="AL424" s="203"/>
      <c r="AM424" s="203"/>
      <c r="AN424" t="s">
        <v>25</v>
      </c>
      <c r="AO424" t="s">
        <v>1423</v>
      </c>
      <c r="AP424" t="s">
        <v>1424</v>
      </c>
      <c r="AQ424" s="208" t="s">
        <v>490</v>
      </c>
    </row>
    <row r="425" spans="1:43" x14ac:dyDescent="0.25">
      <c r="A425" s="198">
        <v>45291</v>
      </c>
      <c r="B425" t="s">
        <v>1425</v>
      </c>
      <c r="C425" t="s">
        <v>1426</v>
      </c>
      <c r="D425" s="82">
        <f>+VLOOKUP($C425,'appoggio Flow (AUM)_Turnover'!$C:$G,2,0)</f>
        <v>4105.6499999999996</v>
      </c>
      <c r="E425" s="199">
        <f>+VLOOKUP($C425,'appoggio Flow (AUM)_Turnover'!$C:$G,3,0)</f>
        <v>1</v>
      </c>
      <c r="F425" s="82">
        <f>+VLOOKUP($C425,'appoggio Flow (AUM)_Turnover'!$C:$G,4,0)</f>
        <v>16040.49</v>
      </c>
      <c r="G425" s="82">
        <f>+VLOOKUP($C425,'appoggio Flow (AUM)_Turnover'!$C:$G,5,0)</f>
        <v>11934.84</v>
      </c>
      <c r="H425" s="1" t="s">
        <v>24</v>
      </c>
      <c r="I425" t="s">
        <v>482</v>
      </c>
      <c r="J425" t="s">
        <v>474</v>
      </c>
      <c r="K425">
        <f>+VLOOKUP($C425,'appoggio Flow (AUM)_Turnover'!$C:$M,9,0)</f>
        <v>0</v>
      </c>
      <c r="L425" t="s">
        <v>483</v>
      </c>
      <c r="M425" t="str">
        <f>+VLOOKUP($C425,'appoggio Flow (AUM)_Turnover'!$C:$M,11,0)</f>
        <v>Stock</v>
      </c>
      <c r="N425" t="s">
        <v>23</v>
      </c>
      <c r="O425" s="5" t="str">
        <f t="shared" si="47"/>
        <v>N</v>
      </c>
      <c r="P425" t="str">
        <f>+VLOOKUP($C425,'appoggio Flow (AUM)_Turnover'!$C:$P,11,0)</f>
        <v>Stock</v>
      </c>
      <c r="Q425" s="200">
        <v>0.69799999999999995</v>
      </c>
      <c r="R425" s="200">
        <f t="shared" si="53"/>
        <v>0.69799999999999995</v>
      </c>
      <c r="T425">
        <v>0.64700000000000002</v>
      </c>
      <c r="V425">
        <v>1</v>
      </c>
      <c r="Y425" s="200">
        <v>0</v>
      </c>
      <c r="Z425" s="5">
        <v>0.64700000000000002</v>
      </c>
      <c r="AA425" s="200">
        <f t="shared" si="48"/>
        <v>0</v>
      </c>
      <c r="AB425" s="200">
        <f t="shared" si="46"/>
        <v>0.64700000000000002</v>
      </c>
      <c r="AE425" s="77">
        <f t="shared" si="49"/>
        <v>2865.7436999999995</v>
      </c>
      <c r="AF425" s="77">
        <f t="shared" si="50"/>
        <v>2656.3555499999998</v>
      </c>
      <c r="AG425" s="77">
        <f t="array" ref="AG425">IFERROR($D425*U,0)</f>
        <v>0</v>
      </c>
      <c r="AH425" s="77">
        <f t="shared" si="51"/>
        <v>0</v>
      </c>
      <c r="AI425" s="77">
        <f t="shared" si="51"/>
        <v>2656.3555499999998</v>
      </c>
      <c r="AJ425" s="203"/>
      <c r="AK425" s="203"/>
      <c r="AL425" s="203"/>
      <c r="AM425" s="203"/>
      <c r="AN425" t="s">
        <v>475</v>
      </c>
      <c r="AO425" t="s">
        <v>475</v>
      </c>
      <c r="AP425" t="s">
        <v>475</v>
      </c>
    </row>
    <row r="426" spans="1:43" x14ac:dyDescent="0.25">
      <c r="A426" s="198">
        <v>45291</v>
      </c>
      <c r="B426" t="s">
        <v>1427</v>
      </c>
      <c r="C426" t="s">
        <v>1428</v>
      </c>
      <c r="D426" s="82">
        <f>+VLOOKUP($C426,'appoggio Flow (AUM)_Turnover'!$C:$G,2,0)</f>
        <v>500070.62</v>
      </c>
      <c r="E426" s="199">
        <f>+VLOOKUP($C426,'appoggio Flow (AUM)_Turnover'!$C:$G,3,0)</f>
        <v>0</v>
      </c>
      <c r="F426" s="82">
        <f>+VLOOKUP($C426,'appoggio Flow (AUM)_Turnover'!$C:$G,4,0)</f>
        <v>500070.62</v>
      </c>
      <c r="G426" s="82">
        <f>+VLOOKUP($C426,'appoggio Flow (AUM)_Turnover'!$C:$G,5,0)</f>
        <v>0</v>
      </c>
      <c r="H426" s="1" t="s">
        <v>23</v>
      </c>
      <c r="I426" t="s">
        <v>500</v>
      </c>
      <c r="J426" t="s">
        <v>504</v>
      </c>
      <c r="K426">
        <f>+VLOOKUP($C426,'appoggio Flow (AUM)_Turnover'!$C:$M,9,0)</f>
        <v>1</v>
      </c>
      <c r="L426" t="s">
        <v>500</v>
      </c>
      <c r="M426" t="str">
        <f>+VLOOKUP($C426,'appoggio Flow (AUM)_Turnover'!$C:$M,11,0)</f>
        <v>Bond</v>
      </c>
      <c r="N426" t="s">
        <v>24</v>
      </c>
      <c r="O426" s="5" t="str">
        <f t="shared" si="47"/>
        <v>N</v>
      </c>
      <c r="P426" t="str">
        <f>+VLOOKUP($C426,'appoggio Flow (AUM)_Turnover'!$C:$P,11,0)</f>
        <v>Bond</v>
      </c>
      <c r="Q426" s="200" t="s">
        <v>475</v>
      </c>
      <c r="R426" s="200" t="str">
        <f t="shared" si="53"/>
        <v/>
      </c>
      <c r="T426" t="s">
        <v>475</v>
      </c>
      <c r="Y426" s="200" t="s">
        <v>475</v>
      </c>
      <c r="Z426" s="5" t="s">
        <v>475</v>
      </c>
      <c r="AA426" s="200" t="str">
        <f t="shared" si="48"/>
        <v/>
      </c>
      <c r="AB426" s="200" t="str">
        <f t="shared" si="46"/>
        <v/>
      </c>
      <c r="AE426" s="77">
        <f t="shared" si="49"/>
        <v>0</v>
      </c>
      <c r="AF426" s="77">
        <f t="shared" si="50"/>
        <v>0</v>
      </c>
      <c r="AG426" s="77">
        <f t="array" ref="AG426">IFERROR($D426*U,0)</f>
        <v>0</v>
      </c>
      <c r="AH426" s="77">
        <f t="shared" si="51"/>
        <v>0</v>
      </c>
      <c r="AI426" s="77">
        <f t="shared" si="51"/>
        <v>0</v>
      </c>
      <c r="AJ426" s="203"/>
      <c r="AK426" s="203"/>
      <c r="AL426" s="203"/>
      <c r="AM426" s="203"/>
      <c r="AN426" t="s">
        <v>22</v>
      </c>
      <c r="AO426" t="s">
        <v>1429</v>
      </c>
      <c r="AP426" t="s">
        <v>475</v>
      </c>
    </row>
    <row r="427" spans="1:43" x14ac:dyDescent="0.25">
      <c r="A427" s="198">
        <v>45291</v>
      </c>
      <c r="B427" t="s">
        <v>1430</v>
      </c>
      <c r="C427" t="s">
        <v>1431</v>
      </c>
      <c r="D427" s="82">
        <f>+VLOOKUP($C427,'appoggio Flow (AUM)_Turnover'!$C:$G,2,0)</f>
        <v>3402.1199999999953</v>
      </c>
      <c r="E427" s="199">
        <f>+VLOOKUP($C427,'appoggio Flow (AUM)_Turnover'!$C:$G,3,0)</f>
        <v>1</v>
      </c>
      <c r="F427" s="82">
        <f>+VLOOKUP($C427,'appoggio Flow (AUM)_Turnover'!$C:$G,4,0)</f>
        <v>40160.239999999998</v>
      </c>
      <c r="G427" s="82">
        <f>+VLOOKUP($C427,'appoggio Flow (AUM)_Turnover'!$C:$G,5,0)</f>
        <v>36758.120000000003</v>
      </c>
      <c r="H427" s="1" t="s">
        <v>24</v>
      </c>
      <c r="I427" t="s">
        <v>473</v>
      </c>
      <c r="J427" t="s">
        <v>474</v>
      </c>
      <c r="K427">
        <f>+VLOOKUP($C427,'appoggio Flow (AUM)_Turnover'!$C:$M,9,0)</f>
        <v>0</v>
      </c>
      <c r="L427" t="s">
        <v>473</v>
      </c>
      <c r="M427" t="str">
        <f>+VLOOKUP($C427,'appoggio Flow (AUM)_Turnover'!$C:$M,11,0)</f>
        <v>Fondo</v>
      </c>
      <c r="N427" t="s">
        <v>23</v>
      </c>
      <c r="O427" s="5" t="str">
        <f t="shared" si="47"/>
        <v>N</v>
      </c>
      <c r="P427" t="str">
        <f>+VLOOKUP($C427,'appoggio Flow (AUM)_Turnover'!$C:$P,11,0)</f>
        <v>Fondo</v>
      </c>
      <c r="Q427" s="200" t="s">
        <v>475</v>
      </c>
      <c r="R427" s="200" t="str">
        <f t="shared" si="53"/>
        <v/>
      </c>
      <c r="T427" t="s">
        <v>475</v>
      </c>
      <c r="Y427" s="200" t="s">
        <v>475</v>
      </c>
      <c r="Z427" s="5" t="s">
        <v>475</v>
      </c>
      <c r="AA427" s="200" t="str">
        <f t="shared" si="48"/>
        <v/>
      </c>
      <c r="AB427" s="200" t="str">
        <f t="shared" si="46"/>
        <v/>
      </c>
      <c r="AE427" s="77">
        <f t="shared" si="49"/>
        <v>0</v>
      </c>
      <c r="AF427" s="77">
        <f t="shared" si="50"/>
        <v>0</v>
      </c>
      <c r="AG427" s="77">
        <f t="array" ref="AG427">IFERROR($D427*U,0)</f>
        <v>0</v>
      </c>
      <c r="AH427" s="77">
        <f t="shared" si="51"/>
        <v>0</v>
      </c>
      <c r="AI427" s="77">
        <f t="shared" si="51"/>
        <v>0</v>
      </c>
      <c r="AJ427" s="203"/>
      <c r="AK427" s="203"/>
      <c r="AL427" s="203"/>
      <c r="AM427" s="203"/>
      <c r="AN427" t="s">
        <v>475</v>
      </c>
      <c r="AO427" t="s">
        <v>475</v>
      </c>
      <c r="AP427" t="s">
        <v>475</v>
      </c>
    </row>
    <row r="428" spans="1:43" x14ac:dyDescent="0.25">
      <c r="A428" s="198">
        <v>45291</v>
      </c>
      <c r="B428" t="s">
        <v>1432</v>
      </c>
      <c r="C428" t="s">
        <v>1433</v>
      </c>
      <c r="D428" s="82">
        <f>+VLOOKUP($C428,'appoggio Flow (AUM)_Turnover'!$C:$G,2,0)</f>
        <v>13110382.449999999</v>
      </c>
      <c r="E428" s="199">
        <f>+VLOOKUP($C428,'appoggio Flow (AUM)_Turnover'!$C:$G,3,0)</f>
        <v>0</v>
      </c>
      <c r="F428" s="82">
        <f>+VLOOKUP($C428,'appoggio Flow (AUM)_Turnover'!$C:$G,4,0)</f>
        <v>13110382.449999999</v>
      </c>
      <c r="G428" s="82">
        <f>+VLOOKUP($C428,'appoggio Flow (AUM)_Turnover'!$C:$G,5,0)</f>
        <v>0</v>
      </c>
      <c r="H428" s="1" t="s">
        <v>23</v>
      </c>
      <c r="I428" t="s">
        <v>500</v>
      </c>
      <c r="J428" t="s">
        <v>504</v>
      </c>
      <c r="K428">
        <f>+VLOOKUP($C428,'appoggio Flow (AUM)_Turnover'!$C:$M,9,0)</f>
        <v>1</v>
      </c>
      <c r="L428" t="s">
        <v>500</v>
      </c>
      <c r="M428">
        <f>+VLOOKUP($C428,'appoggio Flow (AUM)_Turnover'!$C:$M,11,0)</f>
        <v>0</v>
      </c>
      <c r="N428" t="s">
        <v>24</v>
      </c>
      <c r="O428" s="5" t="str">
        <f t="shared" si="47"/>
        <v>N</v>
      </c>
      <c r="P428">
        <f>+VLOOKUP($C428,'appoggio Flow (AUM)_Turnover'!$C:$P,11,0)</f>
        <v>0</v>
      </c>
      <c r="Q428" s="200" t="s">
        <v>475</v>
      </c>
      <c r="R428" s="200" t="str">
        <f t="shared" si="53"/>
        <v/>
      </c>
      <c r="T428" t="s">
        <v>475</v>
      </c>
      <c r="Y428" s="200" t="s">
        <v>475</v>
      </c>
      <c r="Z428" s="5" t="s">
        <v>475</v>
      </c>
      <c r="AA428" s="200" t="str">
        <f t="shared" si="48"/>
        <v/>
      </c>
      <c r="AB428" s="200" t="str">
        <f t="shared" si="46"/>
        <v/>
      </c>
      <c r="AE428" s="77">
        <f t="shared" si="49"/>
        <v>0</v>
      </c>
      <c r="AF428" s="77">
        <f t="shared" si="50"/>
        <v>0</v>
      </c>
      <c r="AG428" s="77">
        <f t="array" ref="AG428">IFERROR($D428*U,0)</f>
        <v>0</v>
      </c>
      <c r="AH428" s="77">
        <f t="shared" si="51"/>
        <v>0</v>
      </c>
      <c r="AI428" s="77">
        <f t="shared" si="51"/>
        <v>0</v>
      </c>
      <c r="AJ428" s="203"/>
      <c r="AK428" s="203"/>
      <c r="AL428" s="203"/>
      <c r="AM428" s="203"/>
      <c r="AN428" t="s">
        <v>475</v>
      </c>
      <c r="AO428" t="s">
        <v>475</v>
      </c>
      <c r="AP428" t="s">
        <v>475</v>
      </c>
    </row>
    <row r="429" spans="1:43" x14ac:dyDescent="0.25">
      <c r="A429" s="198">
        <v>45291</v>
      </c>
      <c r="B429" t="s">
        <v>2492</v>
      </c>
      <c r="C429" t="s">
        <v>2493</v>
      </c>
      <c r="D429" s="82">
        <f>+VLOOKUP($C429,'appoggio Flow (AUM)_Turnover'!$C:$G,2,0)</f>
        <v>428970.56</v>
      </c>
      <c r="E429" s="199">
        <f>+VLOOKUP($C429,'appoggio Flow (AUM)_Turnover'!$C:$G,3,0)</f>
        <v>0</v>
      </c>
      <c r="F429" s="82">
        <f>+VLOOKUP($C429,'appoggio Flow (AUM)_Turnover'!$C:$G,4,0)</f>
        <v>428970.56</v>
      </c>
      <c r="G429" s="82">
        <f>+VLOOKUP($C429,'appoggio Flow (AUM)_Turnover'!$C:$G,5,0)</f>
        <v>0</v>
      </c>
      <c r="H429" s="1" t="s">
        <v>23</v>
      </c>
      <c r="I429" t="s">
        <v>500</v>
      </c>
      <c r="J429" t="s">
        <v>592</v>
      </c>
      <c r="K429">
        <f>+VLOOKUP($C429,'appoggio Flow (AUM)_Turnover'!$C:$M,9,0)</f>
        <v>0</v>
      </c>
      <c r="L429" t="s">
        <v>500</v>
      </c>
      <c r="M429" t="str">
        <f>+VLOOKUP($C429,'appoggio Flow (AUM)_Turnover'!$C:$M,11,0)</f>
        <v>Bond</v>
      </c>
      <c r="N429" t="s">
        <v>23</v>
      </c>
      <c r="O429" s="5" t="str">
        <f t="shared" si="47"/>
        <v>N</v>
      </c>
      <c r="P429" t="str">
        <f>+VLOOKUP($C429,'appoggio Flow (AUM)_Turnover'!$C:$P,11,0)</f>
        <v>Bond</v>
      </c>
      <c r="Q429" s="200" t="s">
        <v>475</v>
      </c>
      <c r="R429" s="200" t="str">
        <f t="shared" si="53"/>
        <v/>
      </c>
      <c r="T429" t="s">
        <v>475</v>
      </c>
      <c r="Y429" s="200" t="s">
        <v>475</v>
      </c>
      <c r="Z429" s="5" t="s">
        <v>475</v>
      </c>
      <c r="AA429" s="200" t="str">
        <f t="shared" si="48"/>
        <v/>
      </c>
      <c r="AB429" s="200" t="str">
        <f t="shared" si="46"/>
        <v/>
      </c>
      <c r="AE429" s="77">
        <f t="shared" si="49"/>
        <v>0</v>
      </c>
      <c r="AF429" s="77">
        <f t="shared" si="50"/>
        <v>0</v>
      </c>
      <c r="AG429" s="77">
        <f t="array" ref="AG429">IFERROR($D429*U,0)</f>
        <v>0</v>
      </c>
      <c r="AH429" s="77">
        <f t="shared" si="51"/>
        <v>0</v>
      </c>
      <c r="AI429" s="77">
        <f t="shared" si="51"/>
        <v>0</v>
      </c>
      <c r="AJ429" s="203"/>
      <c r="AK429" s="203"/>
      <c r="AL429" s="203"/>
      <c r="AM429" s="203"/>
      <c r="AN429" t="s">
        <v>22</v>
      </c>
      <c r="AO429" t="s">
        <v>2494</v>
      </c>
      <c r="AP429" t="s">
        <v>2495</v>
      </c>
      <c r="AQ429" s="208" t="s">
        <v>490</v>
      </c>
    </row>
    <row r="430" spans="1:43" x14ac:dyDescent="0.25">
      <c r="A430" s="198">
        <v>45291</v>
      </c>
      <c r="B430" t="s">
        <v>1436</v>
      </c>
      <c r="C430" t="s">
        <v>1437</v>
      </c>
      <c r="D430" s="82">
        <f>+VLOOKUP($C430,'appoggio Flow (AUM)_Turnover'!$C:$G,2,0)</f>
        <v>18260676.729999997</v>
      </c>
      <c r="E430" s="199">
        <f>+VLOOKUP($C430,'appoggio Flow (AUM)_Turnover'!$C:$G,3,0)</f>
        <v>1</v>
      </c>
      <c r="F430" s="82">
        <f>+VLOOKUP($C430,'appoggio Flow (AUM)_Turnover'!$C:$G,4,0)</f>
        <v>23248722.329999998</v>
      </c>
      <c r="G430" s="82">
        <f>+VLOOKUP($C430,'appoggio Flow (AUM)_Turnover'!$C:$G,5,0)</f>
        <v>4988045.5999999996</v>
      </c>
      <c r="H430" s="1" t="s">
        <v>23</v>
      </c>
      <c r="I430" t="s">
        <v>500</v>
      </c>
      <c r="J430" t="s">
        <v>504</v>
      </c>
      <c r="K430">
        <f>+VLOOKUP($C430,'appoggio Flow (AUM)_Turnover'!$C:$M,9,0)</f>
        <v>1</v>
      </c>
      <c r="L430" t="s">
        <v>500</v>
      </c>
      <c r="M430">
        <f>+VLOOKUP($C430,'appoggio Flow (AUM)_Turnover'!$C:$M,11,0)</f>
        <v>0</v>
      </c>
      <c r="N430" t="s">
        <v>24</v>
      </c>
      <c r="O430" s="5" t="str">
        <f t="shared" si="47"/>
        <v>N</v>
      </c>
      <c r="P430">
        <f>+VLOOKUP($C430,'appoggio Flow (AUM)_Turnover'!$C:$P,11,0)</f>
        <v>0</v>
      </c>
      <c r="Q430" s="200" t="s">
        <v>475</v>
      </c>
      <c r="R430" s="200" t="str">
        <f t="shared" si="53"/>
        <v/>
      </c>
      <c r="T430" t="s">
        <v>475</v>
      </c>
      <c r="Y430" s="200" t="s">
        <v>475</v>
      </c>
      <c r="Z430" s="5" t="s">
        <v>475</v>
      </c>
      <c r="AA430" s="200" t="str">
        <f t="shared" si="48"/>
        <v/>
      </c>
      <c r="AB430" s="200" t="str">
        <f t="shared" si="46"/>
        <v/>
      </c>
      <c r="AE430" s="77">
        <f t="shared" si="49"/>
        <v>0</v>
      </c>
      <c r="AF430" s="77">
        <f t="shared" si="50"/>
        <v>0</v>
      </c>
      <c r="AG430" s="77">
        <f t="array" ref="AG430">IFERROR($D430*U,0)</f>
        <v>0</v>
      </c>
      <c r="AH430" s="77">
        <f t="shared" si="51"/>
        <v>0</v>
      </c>
      <c r="AI430" s="77">
        <f t="shared" si="51"/>
        <v>0</v>
      </c>
      <c r="AJ430" s="203"/>
      <c r="AK430" s="203"/>
      <c r="AL430" s="203"/>
      <c r="AM430" s="203"/>
      <c r="AN430" t="s">
        <v>475</v>
      </c>
      <c r="AO430" t="s">
        <v>475</v>
      </c>
      <c r="AP430" t="s">
        <v>475</v>
      </c>
    </row>
    <row r="431" spans="1:43" x14ac:dyDescent="0.25">
      <c r="A431" s="198">
        <v>45291</v>
      </c>
      <c r="B431" t="s">
        <v>1438</v>
      </c>
      <c r="C431" t="s">
        <v>1439</v>
      </c>
      <c r="D431" s="82">
        <f>+VLOOKUP($C431,'appoggio Flow (AUM)_Turnover'!$C:$G,2,0)</f>
        <v>828854.07999999984</v>
      </c>
      <c r="E431" s="199">
        <f>+VLOOKUP($C431,'appoggio Flow (AUM)_Turnover'!$C:$G,3,0)</f>
        <v>1</v>
      </c>
      <c r="F431" s="82">
        <f>+VLOOKUP($C431,'appoggio Flow (AUM)_Turnover'!$C:$G,4,0)</f>
        <v>2919548.4</v>
      </c>
      <c r="G431" s="82">
        <f>+VLOOKUP($C431,'appoggio Flow (AUM)_Turnover'!$C:$G,5,0)</f>
        <v>2090694.32</v>
      </c>
      <c r="H431" s="1" t="s">
        <v>23</v>
      </c>
      <c r="I431" t="s">
        <v>500</v>
      </c>
      <c r="J431" t="s">
        <v>474</v>
      </c>
      <c r="K431">
        <f>+VLOOKUP($C431,'appoggio Flow (AUM)_Turnover'!$C:$M,9,0)</f>
        <v>0</v>
      </c>
      <c r="L431" t="s">
        <v>500</v>
      </c>
      <c r="M431" t="str">
        <f>+VLOOKUP($C431,'appoggio Flow (AUM)_Turnover'!$C:$M,11,0)</f>
        <v>Bond</v>
      </c>
      <c r="N431" t="s">
        <v>23</v>
      </c>
      <c r="O431" s="5" t="str">
        <f t="shared" si="47"/>
        <v>N</v>
      </c>
      <c r="P431" t="str">
        <f>+VLOOKUP($C431,'appoggio Flow (AUM)_Turnover'!$C:$P,11,0)</f>
        <v>Bond</v>
      </c>
      <c r="Q431" s="200" t="s">
        <v>475</v>
      </c>
      <c r="R431" s="200" t="str">
        <f t="shared" si="53"/>
        <v/>
      </c>
      <c r="T431" t="s">
        <v>475</v>
      </c>
      <c r="Y431" s="200" t="s">
        <v>475</v>
      </c>
      <c r="Z431" s="5" t="s">
        <v>475</v>
      </c>
      <c r="AA431" s="200" t="str">
        <f t="shared" si="48"/>
        <v/>
      </c>
      <c r="AB431" s="200" t="str">
        <f t="shared" si="46"/>
        <v/>
      </c>
      <c r="AE431" s="77">
        <f t="shared" si="49"/>
        <v>0</v>
      </c>
      <c r="AF431" s="77">
        <f t="shared" si="50"/>
        <v>0</v>
      </c>
      <c r="AG431" s="77">
        <f t="array" ref="AG431">IFERROR($D431*U,0)</f>
        <v>0</v>
      </c>
      <c r="AH431" s="77">
        <f t="shared" si="51"/>
        <v>0</v>
      </c>
      <c r="AI431" s="77">
        <f t="shared" si="51"/>
        <v>0</v>
      </c>
      <c r="AJ431" s="203"/>
      <c r="AK431" s="203"/>
      <c r="AL431" s="203"/>
      <c r="AM431" s="203"/>
      <c r="AN431" t="s">
        <v>22</v>
      </c>
      <c r="AO431">
        <v>0</v>
      </c>
      <c r="AP431" t="s">
        <v>475</v>
      </c>
    </row>
    <row r="432" spans="1:43" x14ac:dyDescent="0.25">
      <c r="A432" s="198">
        <v>45291</v>
      </c>
      <c r="B432" t="s">
        <v>1440</v>
      </c>
      <c r="C432" t="s">
        <v>1441</v>
      </c>
      <c r="D432" s="82">
        <f>+VLOOKUP($C432,'appoggio Flow (AUM)_Turnover'!$C:$G,2,0)</f>
        <v>5312.4500000000007</v>
      </c>
      <c r="E432" s="199">
        <f>+VLOOKUP($C432,'appoggio Flow (AUM)_Turnover'!$C:$G,3,0)</f>
        <v>1</v>
      </c>
      <c r="F432" s="82">
        <f>+VLOOKUP($C432,'appoggio Flow (AUM)_Turnover'!$C:$G,4,0)</f>
        <v>25321.64</v>
      </c>
      <c r="G432" s="82">
        <f>+VLOOKUP($C432,'appoggio Flow (AUM)_Turnover'!$C:$G,5,0)</f>
        <v>20009.189999999999</v>
      </c>
      <c r="H432" s="1" t="s">
        <v>24</v>
      </c>
      <c r="I432" t="s">
        <v>473</v>
      </c>
      <c r="J432" t="s">
        <v>474</v>
      </c>
      <c r="K432">
        <f>+VLOOKUP($C432,'appoggio Flow (AUM)_Turnover'!$C:$M,9,0)</f>
        <v>0</v>
      </c>
      <c r="L432" t="s">
        <v>473</v>
      </c>
      <c r="M432" t="str">
        <f>+VLOOKUP($C432,'appoggio Flow (AUM)_Turnover'!$C:$M,11,0)</f>
        <v>Fondo</v>
      </c>
      <c r="N432" t="s">
        <v>23</v>
      </c>
      <c r="O432" s="5" t="str">
        <f t="shared" si="47"/>
        <v>N</v>
      </c>
      <c r="P432" t="str">
        <f>+VLOOKUP($C432,'appoggio Flow (AUM)_Turnover'!$C:$P,11,0)</f>
        <v>Fondo</v>
      </c>
      <c r="Q432" s="200" t="s">
        <v>475</v>
      </c>
      <c r="R432" s="200" t="str">
        <f t="shared" si="53"/>
        <v/>
      </c>
      <c r="T432" t="s">
        <v>475</v>
      </c>
      <c r="Y432" s="200" t="s">
        <v>475</v>
      </c>
      <c r="Z432" s="5" t="s">
        <v>475</v>
      </c>
      <c r="AA432" s="200" t="str">
        <f t="shared" si="48"/>
        <v/>
      </c>
      <c r="AB432" s="200" t="str">
        <f t="shared" si="46"/>
        <v/>
      </c>
      <c r="AE432" s="77">
        <f t="shared" si="49"/>
        <v>0</v>
      </c>
      <c r="AF432" s="77">
        <f t="shared" si="50"/>
        <v>0</v>
      </c>
      <c r="AG432" s="77">
        <f t="array" ref="AG432">IFERROR($D432*U,0)</f>
        <v>0</v>
      </c>
      <c r="AH432" s="77">
        <f t="shared" si="51"/>
        <v>0</v>
      </c>
      <c r="AI432" s="77">
        <f t="shared" si="51"/>
        <v>0</v>
      </c>
      <c r="AJ432" s="203"/>
      <c r="AK432" s="203"/>
      <c r="AL432" s="203"/>
      <c r="AM432" s="203"/>
      <c r="AN432" t="s">
        <v>475</v>
      </c>
      <c r="AO432" t="s">
        <v>475</v>
      </c>
      <c r="AP432" t="s">
        <v>475</v>
      </c>
    </row>
    <row r="433" spans="1:42" x14ac:dyDescent="0.25">
      <c r="A433" s="198">
        <v>45291</v>
      </c>
      <c r="B433" t="s">
        <v>1442</v>
      </c>
      <c r="C433" t="s">
        <v>1443</v>
      </c>
      <c r="D433" s="82">
        <f>+VLOOKUP($C433,'appoggio Flow (AUM)_Turnover'!$C:$G,2,0)</f>
        <v>156.61999999999989</v>
      </c>
      <c r="E433" s="199">
        <f>+VLOOKUP($C433,'appoggio Flow (AUM)_Turnover'!$C:$G,3,0)</f>
        <v>1</v>
      </c>
      <c r="F433" s="82">
        <f>+VLOOKUP($C433,'appoggio Flow (AUM)_Turnover'!$C:$G,4,0)</f>
        <v>3711.08</v>
      </c>
      <c r="G433" s="82">
        <f>+VLOOKUP($C433,'appoggio Flow (AUM)_Turnover'!$C:$G,5,0)</f>
        <v>3554.46</v>
      </c>
      <c r="H433" s="1" t="s">
        <v>24</v>
      </c>
      <c r="I433" t="s">
        <v>473</v>
      </c>
      <c r="J433" t="s">
        <v>474</v>
      </c>
      <c r="K433">
        <f>+VLOOKUP($C433,'appoggio Flow (AUM)_Turnover'!$C:$M,9,0)</f>
        <v>0</v>
      </c>
      <c r="L433" t="s">
        <v>473</v>
      </c>
      <c r="M433" t="str">
        <f>+VLOOKUP($C433,'appoggio Flow (AUM)_Turnover'!$C:$M,11,0)</f>
        <v>Fondo</v>
      </c>
      <c r="N433" t="s">
        <v>23</v>
      </c>
      <c r="O433" s="5" t="str">
        <f t="shared" si="47"/>
        <v>N</v>
      </c>
      <c r="P433" t="str">
        <f>+VLOOKUP($C433,'appoggio Flow (AUM)_Turnover'!$C:$P,11,0)</f>
        <v>Fondo</v>
      </c>
      <c r="Q433" s="200" t="s">
        <v>475</v>
      </c>
      <c r="R433" s="200" t="str">
        <f t="shared" si="53"/>
        <v/>
      </c>
      <c r="T433" t="s">
        <v>475</v>
      </c>
      <c r="Y433" s="200" t="s">
        <v>475</v>
      </c>
      <c r="Z433" s="5" t="s">
        <v>475</v>
      </c>
      <c r="AA433" s="200" t="str">
        <f t="shared" si="48"/>
        <v/>
      </c>
      <c r="AB433" s="200" t="str">
        <f t="shared" si="46"/>
        <v/>
      </c>
      <c r="AE433" s="77">
        <f t="shared" si="49"/>
        <v>0</v>
      </c>
      <c r="AF433" s="77">
        <f t="shared" si="50"/>
        <v>0</v>
      </c>
      <c r="AG433" s="77">
        <f t="array" ref="AG433">IFERROR($D433*U,0)</f>
        <v>0</v>
      </c>
      <c r="AH433" s="77">
        <f t="shared" si="51"/>
        <v>0</v>
      </c>
      <c r="AI433" s="77">
        <f t="shared" si="51"/>
        <v>0</v>
      </c>
      <c r="AJ433" s="203"/>
      <c r="AK433" s="203"/>
      <c r="AL433" s="203"/>
      <c r="AM433" s="203"/>
      <c r="AN433" t="s">
        <v>475</v>
      </c>
      <c r="AO433" t="s">
        <v>475</v>
      </c>
      <c r="AP433" t="s">
        <v>475</v>
      </c>
    </row>
    <row r="434" spans="1:42" x14ac:dyDescent="0.25">
      <c r="A434" s="198">
        <v>45291</v>
      </c>
      <c r="B434" t="s">
        <v>1444</v>
      </c>
      <c r="C434" t="s">
        <v>1445</v>
      </c>
      <c r="D434" s="82">
        <f>+VLOOKUP($C434,'appoggio Flow (AUM)_Turnover'!$C:$G,2,0)</f>
        <v>60665128.159999989</v>
      </c>
      <c r="E434" s="199">
        <f>+VLOOKUP($C434,'appoggio Flow (AUM)_Turnover'!$C:$G,3,0)</f>
        <v>1</v>
      </c>
      <c r="F434" s="82">
        <f>+VLOOKUP($C434,'appoggio Flow (AUM)_Turnover'!$C:$G,4,0)</f>
        <v>111762691.91999999</v>
      </c>
      <c r="G434" s="82">
        <f>+VLOOKUP($C434,'appoggio Flow (AUM)_Turnover'!$C:$G,5,0)</f>
        <v>51097563.759999998</v>
      </c>
      <c r="H434" s="1" t="s">
        <v>23</v>
      </c>
      <c r="I434" t="s">
        <v>500</v>
      </c>
      <c r="J434" t="s">
        <v>504</v>
      </c>
      <c r="K434">
        <f>+VLOOKUP($C434,'appoggio Flow (AUM)_Turnover'!$C:$M,9,0)</f>
        <v>1</v>
      </c>
      <c r="L434" t="s">
        <v>500</v>
      </c>
      <c r="M434">
        <f>+VLOOKUP($C434,'appoggio Flow (AUM)_Turnover'!$C:$M,11,0)</f>
        <v>0</v>
      </c>
      <c r="N434" t="s">
        <v>24</v>
      </c>
      <c r="O434" s="5" t="str">
        <f t="shared" si="47"/>
        <v>N</v>
      </c>
      <c r="P434">
        <f>+VLOOKUP($C434,'appoggio Flow (AUM)_Turnover'!$C:$P,11,0)</f>
        <v>0</v>
      </c>
      <c r="Q434" s="200" t="s">
        <v>475</v>
      </c>
      <c r="R434" s="200" t="str">
        <f t="shared" si="53"/>
        <v/>
      </c>
      <c r="T434" t="s">
        <v>475</v>
      </c>
      <c r="Y434" s="200" t="s">
        <v>475</v>
      </c>
      <c r="Z434" s="5" t="s">
        <v>475</v>
      </c>
      <c r="AA434" s="200" t="str">
        <f t="shared" si="48"/>
        <v/>
      </c>
      <c r="AB434" s="200" t="str">
        <f t="shared" si="46"/>
        <v/>
      </c>
      <c r="AE434" s="77">
        <f t="shared" si="49"/>
        <v>0</v>
      </c>
      <c r="AF434" s="77">
        <f t="shared" si="50"/>
        <v>0</v>
      </c>
      <c r="AG434" s="77">
        <f t="array" ref="AG434">IFERROR($D434*U,0)</f>
        <v>0</v>
      </c>
      <c r="AH434" s="77">
        <f t="shared" si="51"/>
        <v>0</v>
      </c>
      <c r="AI434" s="77">
        <f t="shared" si="51"/>
        <v>0</v>
      </c>
      <c r="AJ434" s="203"/>
      <c r="AK434" s="203"/>
      <c r="AL434" s="203"/>
      <c r="AM434" s="203"/>
      <c r="AN434" t="s">
        <v>475</v>
      </c>
      <c r="AO434" t="s">
        <v>475</v>
      </c>
      <c r="AP434" t="s">
        <v>475</v>
      </c>
    </row>
    <row r="435" spans="1:42" x14ac:dyDescent="0.25">
      <c r="A435" s="198">
        <v>45291</v>
      </c>
      <c r="B435" t="s">
        <v>1446</v>
      </c>
      <c r="C435" t="s">
        <v>1447</v>
      </c>
      <c r="D435" s="82">
        <f>+VLOOKUP($C435,'appoggio Flow (AUM)_Turnover'!$C:$G,2,0)</f>
        <v>143739.84999999998</v>
      </c>
      <c r="E435" s="199">
        <f>+VLOOKUP($C435,'appoggio Flow (AUM)_Turnover'!$C:$G,3,0)</f>
        <v>1</v>
      </c>
      <c r="F435" s="82">
        <f>+VLOOKUP($C435,'appoggio Flow (AUM)_Turnover'!$C:$G,4,0)</f>
        <v>410929.91999999998</v>
      </c>
      <c r="G435" s="82">
        <f>+VLOOKUP($C435,'appoggio Flow (AUM)_Turnover'!$C:$G,5,0)</f>
        <v>267190.07</v>
      </c>
      <c r="H435" s="1" t="s">
        <v>24</v>
      </c>
      <c r="I435" t="s">
        <v>482</v>
      </c>
      <c r="J435" t="s">
        <v>474</v>
      </c>
      <c r="K435">
        <f>+VLOOKUP($C435,'appoggio Flow (AUM)_Turnover'!$C:$M,9,0)</f>
        <v>0</v>
      </c>
      <c r="L435" t="s">
        <v>483</v>
      </c>
      <c r="M435" t="str">
        <f>+VLOOKUP($C435,'appoggio Flow (AUM)_Turnover'!$C:$M,11,0)</f>
        <v>Stock</v>
      </c>
      <c r="N435" t="s">
        <v>23</v>
      </c>
      <c r="O435" s="5" t="str">
        <f t="shared" si="47"/>
        <v>N</v>
      </c>
      <c r="P435" t="str">
        <f>+VLOOKUP($C435,'appoggio Flow (AUM)_Turnover'!$C:$P,11,0)</f>
        <v>Stock</v>
      </c>
      <c r="Q435" s="200">
        <v>0</v>
      </c>
      <c r="R435" s="200">
        <f t="shared" si="53"/>
        <v>0</v>
      </c>
      <c r="T435">
        <v>0</v>
      </c>
      <c r="Y435" s="200">
        <v>0</v>
      </c>
      <c r="Z435" s="5">
        <v>0</v>
      </c>
      <c r="AA435" s="200">
        <f t="shared" si="48"/>
        <v>0</v>
      </c>
      <c r="AB435" s="200">
        <f t="shared" si="46"/>
        <v>0</v>
      </c>
      <c r="AE435" s="77">
        <f t="shared" si="49"/>
        <v>0</v>
      </c>
      <c r="AF435" s="77">
        <f t="shared" si="50"/>
        <v>0</v>
      </c>
      <c r="AG435" s="77">
        <f t="array" ref="AG435">IFERROR($D435*U,0)</f>
        <v>0</v>
      </c>
      <c r="AH435" s="77">
        <f t="shared" si="51"/>
        <v>0</v>
      </c>
      <c r="AI435" s="77">
        <f t="shared" si="51"/>
        <v>0</v>
      </c>
      <c r="AJ435" s="203"/>
      <c r="AK435" s="203"/>
      <c r="AL435" s="203"/>
      <c r="AM435" s="203"/>
      <c r="AN435" t="s">
        <v>25</v>
      </c>
      <c r="AO435" t="s">
        <v>1448</v>
      </c>
      <c r="AP435" t="s">
        <v>475</v>
      </c>
    </row>
    <row r="436" spans="1:42" x14ac:dyDescent="0.25">
      <c r="A436" s="198">
        <v>45291</v>
      </c>
      <c r="B436" t="s">
        <v>1449</v>
      </c>
      <c r="C436" t="s">
        <v>1450</v>
      </c>
      <c r="D436" s="82">
        <f>+VLOOKUP($C436,'appoggio Flow (AUM)_Turnover'!$C:$G,2,0)</f>
        <v>0</v>
      </c>
      <c r="E436" s="199">
        <f>+VLOOKUP($C436,'appoggio Flow (AUM)_Turnover'!$C:$G,3,0)</f>
        <v>1</v>
      </c>
      <c r="F436" s="82">
        <f>+VLOOKUP($C436,'appoggio Flow (AUM)_Turnover'!$C:$G,4,0)</f>
        <v>8408599.5600000005</v>
      </c>
      <c r="G436" s="82">
        <f>+VLOOKUP($C436,'appoggio Flow (AUM)_Turnover'!$C:$G,5,0)</f>
        <v>12619262.359999999</v>
      </c>
      <c r="H436" s="1" t="s">
        <v>24</v>
      </c>
      <c r="I436" t="s">
        <v>473</v>
      </c>
      <c r="J436" t="s">
        <v>474</v>
      </c>
      <c r="K436">
        <f>+VLOOKUP($C436,'appoggio Flow (AUM)_Turnover'!$C:$M,9,0)</f>
        <v>0</v>
      </c>
      <c r="L436" t="s">
        <v>473</v>
      </c>
      <c r="M436" t="str">
        <f>+VLOOKUP($C436,'appoggio Flow (AUM)_Turnover'!$C:$M,11,0)</f>
        <v>Fondo</v>
      </c>
      <c r="N436" t="s">
        <v>23</v>
      </c>
      <c r="O436" s="5" t="str">
        <f t="shared" si="47"/>
        <v>N</v>
      </c>
      <c r="P436" t="str">
        <f>+VLOOKUP($C436,'appoggio Flow (AUM)_Turnover'!$C:$P,11,0)</f>
        <v>Fondo</v>
      </c>
      <c r="Q436" s="200" t="s">
        <v>475</v>
      </c>
      <c r="R436" s="200" t="str">
        <f t="shared" si="53"/>
        <v/>
      </c>
      <c r="T436" t="s">
        <v>475</v>
      </c>
      <c r="Y436" s="200" t="s">
        <v>475</v>
      </c>
      <c r="Z436" s="5" t="s">
        <v>475</v>
      </c>
      <c r="AA436" s="200" t="str">
        <f t="shared" si="48"/>
        <v/>
      </c>
      <c r="AB436" s="200" t="str">
        <f t="shared" si="46"/>
        <v/>
      </c>
      <c r="AE436" s="77">
        <f t="shared" si="49"/>
        <v>0</v>
      </c>
      <c r="AF436" s="77">
        <f t="shared" si="50"/>
        <v>0</v>
      </c>
      <c r="AG436" s="77">
        <f t="array" ref="AG436">IFERROR($D436*U,0)</f>
        <v>0</v>
      </c>
      <c r="AH436" s="77">
        <f t="shared" si="51"/>
        <v>0</v>
      </c>
      <c r="AI436" s="77">
        <f t="shared" si="51"/>
        <v>0</v>
      </c>
      <c r="AJ436" s="203"/>
      <c r="AK436" s="203"/>
      <c r="AL436" s="203"/>
      <c r="AM436" s="203"/>
      <c r="AN436" t="s">
        <v>475</v>
      </c>
      <c r="AO436" t="s">
        <v>475</v>
      </c>
      <c r="AP436" t="s">
        <v>475</v>
      </c>
    </row>
    <row r="437" spans="1:42" x14ac:dyDescent="0.25">
      <c r="A437" s="198">
        <v>45291</v>
      </c>
      <c r="B437" t="s">
        <v>1451</v>
      </c>
      <c r="C437" t="s">
        <v>1452</v>
      </c>
      <c r="D437" s="82">
        <f>+VLOOKUP($C437,'appoggio Flow (AUM)_Turnover'!$C:$G,2,0)</f>
        <v>539659.83000000007</v>
      </c>
      <c r="E437" s="199">
        <f>+VLOOKUP($C437,'appoggio Flow (AUM)_Turnover'!$C:$G,3,0)</f>
        <v>1</v>
      </c>
      <c r="F437" s="82">
        <f>+VLOOKUP($C437,'appoggio Flow (AUM)_Turnover'!$C:$G,4,0)</f>
        <v>957719.12</v>
      </c>
      <c r="G437" s="82">
        <f>+VLOOKUP($C437,'appoggio Flow (AUM)_Turnover'!$C:$G,5,0)</f>
        <v>418059.29</v>
      </c>
      <c r="H437" s="1" t="s">
        <v>24</v>
      </c>
      <c r="I437" t="s">
        <v>473</v>
      </c>
      <c r="J437" t="s">
        <v>474</v>
      </c>
      <c r="K437">
        <f>+VLOOKUP($C437,'appoggio Flow (AUM)_Turnover'!$C:$M,9,0)</f>
        <v>0</v>
      </c>
      <c r="L437" t="s">
        <v>473</v>
      </c>
      <c r="M437" t="str">
        <f>+VLOOKUP($C437,'appoggio Flow (AUM)_Turnover'!$C:$M,11,0)</f>
        <v>Fondo</v>
      </c>
      <c r="N437" t="s">
        <v>23</v>
      </c>
      <c r="O437" s="5" t="str">
        <f t="shared" si="47"/>
        <v>N</v>
      </c>
      <c r="P437" t="str">
        <f>+VLOOKUP($C437,'appoggio Flow (AUM)_Turnover'!$C:$P,11,0)</f>
        <v>Fondo</v>
      </c>
      <c r="Q437" s="200" t="s">
        <v>475</v>
      </c>
      <c r="R437" s="200" t="str">
        <f t="shared" si="53"/>
        <v/>
      </c>
      <c r="T437" t="s">
        <v>475</v>
      </c>
      <c r="Y437" s="200" t="s">
        <v>475</v>
      </c>
      <c r="Z437" s="5" t="s">
        <v>475</v>
      </c>
      <c r="AA437" s="200" t="str">
        <f t="shared" si="48"/>
        <v/>
      </c>
      <c r="AB437" s="200" t="str">
        <f t="shared" si="46"/>
        <v/>
      </c>
      <c r="AE437" s="77">
        <f t="shared" si="49"/>
        <v>0</v>
      </c>
      <c r="AF437" s="77">
        <f t="shared" si="50"/>
        <v>0</v>
      </c>
      <c r="AG437" s="77">
        <f t="array" ref="AG437">IFERROR($D437*U,0)</f>
        <v>0</v>
      </c>
      <c r="AH437" s="77">
        <f t="shared" si="51"/>
        <v>0</v>
      </c>
      <c r="AI437" s="77">
        <f t="shared" si="51"/>
        <v>0</v>
      </c>
      <c r="AJ437" s="203"/>
      <c r="AK437" s="203"/>
      <c r="AL437" s="203"/>
      <c r="AM437" s="203"/>
      <c r="AN437" t="s">
        <v>475</v>
      </c>
      <c r="AO437" t="s">
        <v>475</v>
      </c>
      <c r="AP437" t="s">
        <v>475</v>
      </c>
    </row>
    <row r="438" spans="1:42" x14ac:dyDescent="0.25">
      <c r="A438" s="198">
        <v>45291</v>
      </c>
      <c r="B438" t="s">
        <v>1453</v>
      </c>
      <c r="C438" t="s">
        <v>1454</v>
      </c>
      <c r="D438" s="82">
        <f>+VLOOKUP($C438,'appoggio Flow (AUM)_Turnover'!$C:$G,2,0)</f>
        <v>5730944.3099999996</v>
      </c>
      <c r="E438" s="199">
        <f>+VLOOKUP($C438,'appoggio Flow (AUM)_Turnover'!$C:$G,3,0)</f>
        <v>1</v>
      </c>
      <c r="F438" s="82">
        <f>+VLOOKUP($C438,'appoggio Flow (AUM)_Turnover'!$C:$G,4,0)</f>
        <v>7209345.0099999998</v>
      </c>
      <c r="G438" s="82">
        <f>+VLOOKUP($C438,'appoggio Flow (AUM)_Turnover'!$C:$G,5,0)</f>
        <v>1478400.7</v>
      </c>
      <c r="H438" s="1" t="s">
        <v>23</v>
      </c>
      <c r="I438" t="s">
        <v>500</v>
      </c>
      <c r="J438" t="s">
        <v>504</v>
      </c>
      <c r="K438">
        <f>+VLOOKUP($C438,'appoggio Flow (AUM)_Turnover'!$C:$M,9,0)</f>
        <v>1</v>
      </c>
      <c r="L438" t="s">
        <v>500</v>
      </c>
      <c r="M438">
        <f>+VLOOKUP($C438,'appoggio Flow (AUM)_Turnover'!$C:$M,11,0)</f>
        <v>0</v>
      </c>
      <c r="N438" t="s">
        <v>24</v>
      </c>
      <c r="O438" s="5" t="str">
        <f t="shared" si="47"/>
        <v>N</v>
      </c>
      <c r="P438">
        <f>+VLOOKUP($C438,'appoggio Flow (AUM)_Turnover'!$C:$P,11,0)</f>
        <v>0</v>
      </c>
      <c r="Q438" s="200" t="s">
        <v>475</v>
      </c>
      <c r="R438" s="200" t="str">
        <f t="shared" si="53"/>
        <v/>
      </c>
      <c r="T438" t="s">
        <v>475</v>
      </c>
      <c r="Y438" s="200" t="s">
        <v>475</v>
      </c>
      <c r="Z438" s="5" t="s">
        <v>475</v>
      </c>
      <c r="AA438" s="200" t="str">
        <f t="shared" si="48"/>
        <v/>
      </c>
      <c r="AB438" s="200" t="str">
        <f t="shared" si="46"/>
        <v/>
      </c>
      <c r="AE438" s="77">
        <f t="shared" si="49"/>
        <v>0</v>
      </c>
      <c r="AF438" s="77">
        <f t="shared" si="50"/>
        <v>0</v>
      </c>
      <c r="AG438" s="77">
        <f t="array" ref="AG438">IFERROR($D438*U,0)</f>
        <v>0</v>
      </c>
      <c r="AH438" s="77">
        <f t="shared" si="51"/>
        <v>0</v>
      </c>
      <c r="AI438" s="77">
        <f t="shared" si="51"/>
        <v>0</v>
      </c>
      <c r="AJ438" s="203"/>
      <c r="AK438" s="203"/>
      <c r="AL438" s="203"/>
      <c r="AM438" s="203"/>
      <c r="AN438" t="s">
        <v>475</v>
      </c>
      <c r="AO438" t="s">
        <v>475</v>
      </c>
      <c r="AP438" t="s">
        <v>475</v>
      </c>
    </row>
    <row r="439" spans="1:42" x14ac:dyDescent="0.25">
      <c r="A439" s="198">
        <v>45291</v>
      </c>
      <c r="B439" t="s">
        <v>1455</v>
      </c>
      <c r="C439" t="s">
        <v>1456</v>
      </c>
      <c r="D439" s="82">
        <f>+VLOOKUP($C439,'appoggio Flow (AUM)_Turnover'!$C:$G,2,0)</f>
        <v>171036.5</v>
      </c>
      <c r="E439" s="199">
        <f>+VLOOKUP($C439,'appoggio Flow (AUM)_Turnover'!$C:$G,3,0)</f>
        <v>1</v>
      </c>
      <c r="F439" s="82">
        <f>+VLOOKUP($C439,'appoggio Flow (AUM)_Turnover'!$C:$G,4,0)</f>
        <v>274806</v>
      </c>
      <c r="G439" s="82">
        <f>+VLOOKUP($C439,'appoggio Flow (AUM)_Turnover'!$C:$G,5,0)</f>
        <v>103769.5</v>
      </c>
      <c r="H439" s="1" t="s">
        <v>24</v>
      </c>
      <c r="I439" t="s">
        <v>482</v>
      </c>
      <c r="J439" t="s">
        <v>474</v>
      </c>
      <c r="K439">
        <f>+VLOOKUP($C439,'appoggio Flow (AUM)_Turnover'!$C:$M,9,0)</f>
        <v>0</v>
      </c>
      <c r="L439" t="s">
        <v>483</v>
      </c>
      <c r="M439" t="str">
        <f>+VLOOKUP($C439,'appoggio Flow (AUM)_Turnover'!$C:$M,11,0)</f>
        <v>Stock</v>
      </c>
      <c r="N439" t="s">
        <v>23</v>
      </c>
      <c r="O439" s="5" t="str">
        <f t="shared" si="47"/>
        <v>N</v>
      </c>
      <c r="P439" t="str">
        <f>+VLOOKUP($C439,'appoggio Flow (AUM)_Turnover'!$C:$P,11,0)</f>
        <v>Stock</v>
      </c>
      <c r="Q439" s="200">
        <v>0.72400000000000009</v>
      </c>
      <c r="R439" s="200">
        <f t="shared" si="53"/>
        <v>0.72400000000000009</v>
      </c>
      <c r="T439">
        <v>0</v>
      </c>
      <c r="V439">
        <v>1</v>
      </c>
      <c r="Y439" s="200">
        <v>0</v>
      </c>
      <c r="Z439" s="5">
        <v>0</v>
      </c>
      <c r="AA439" s="200">
        <f t="shared" si="48"/>
        <v>0</v>
      </c>
      <c r="AB439" s="200">
        <f t="shared" si="46"/>
        <v>0</v>
      </c>
      <c r="AE439" s="77">
        <f t="shared" si="49"/>
        <v>123830.42600000002</v>
      </c>
      <c r="AF439" s="77">
        <f t="shared" si="50"/>
        <v>0</v>
      </c>
      <c r="AG439" s="77">
        <f t="array" ref="AG439">IFERROR($D439*U,0)</f>
        <v>0</v>
      </c>
      <c r="AH439" s="77">
        <f t="shared" si="51"/>
        <v>0</v>
      </c>
      <c r="AI439" s="77">
        <f t="shared" si="51"/>
        <v>0</v>
      </c>
      <c r="AJ439" s="203"/>
      <c r="AK439" s="203"/>
      <c r="AL439" s="203"/>
      <c r="AM439" s="203"/>
      <c r="AN439" t="s">
        <v>25</v>
      </c>
      <c r="AO439" t="s">
        <v>1457</v>
      </c>
      <c r="AP439" t="s">
        <v>475</v>
      </c>
    </row>
    <row r="440" spans="1:42" x14ac:dyDescent="0.25">
      <c r="A440" s="198">
        <v>45291</v>
      </c>
      <c r="B440" t="s">
        <v>1458</v>
      </c>
      <c r="C440" t="s">
        <v>1459</v>
      </c>
      <c r="D440" s="82">
        <f>+VLOOKUP($C440,'appoggio Flow (AUM)_Turnover'!$C:$G,2,0)</f>
        <v>1037159.4300000002</v>
      </c>
      <c r="E440" s="199">
        <f>+VLOOKUP($C440,'appoggio Flow (AUM)_Turnover'!$C:$G,3,0)</f>
        <v>1</v>
      </c>
      <c r="F440" s="82">
        <f>+VLOOKUP($C440,'appoggio Flow (AUM)_Turnover'!$C:$G,4,0)</f>
        <v>1686731.6400000001</v>
      </c>
      <c r="G440" s="82">
        <f>+VLOOKUP($C440,'appoggio Flow (AUM)_Turnover'!$C:$G,5,0)</f>
        <v>649572.21</v>
      </c>
      <c r="H440" s="1" t="s">
        <v>24</v>
      </c>
      <c r="I440" t="s">
        <v>482</v>
      </c>
      <c r="J440" t="s">
        <v>474</v>
      </c>
      <c r="K440">
        <f>+VLOOKUP($C440,'appoggio Flow (AUM)_Turnover'!$C:$M,9,0)</f>
        <v>0</v>
      </c>
      <c r="L440" t="s">
        <v>483</v>
      </c>
      <c r="M440" t="str">
        <f>+VLOOKUP($C440,'appoggio Flow (AUM)_Turnover'!$C:$M,11,0)</f>
        <v>Stock</v>
      </c>
      <c r="N440" t="s">
        <v>23</v>
      </c>
      <c r="O440" s="5" t="str">
        <f t="shared" si="47"/>
        <v>N</v>
      </c>
      <c r="P440" t="str">
        <f>+VLOOKUP($C440,'appoggio Flow (AUM)_Turnover'!$C:$P,11,0)</f>
        <v>Stock</v>
      </c>
      <c r="Q440" s="200">
        <v>0.23</v>
      </c>
      <c r="R440" s="200">
        <f t="shared" si="53"/>
        <v>0.23</v>
      </c>
      <c r="T440">
        <v>0</v>
      </c>
      <c r="V440">
        <v>1</v>
      </c>
      <c r="Y440" s="200">
        <v>0</v>
      </c>
      <c r="Z440" s="5">
        <v>0</v>
      </c>
      <c r="AA440" s="200">
        <f t="shared" si="48"/>
        <v>0</v>
      </c>
      <c r="AB440" s="200">
        <f t="shared" si="46"/>
        <v>0</v>
      </c>
      <c r="AE440" s="77">
        <f t="shared" si="49"/>
        <v>238546.66890000005</v>
      </c>
      <c r="AF440" s="77">
        <f t="shared" si="50"/>
        <v>0</v>
      </c>
      <c r="AG440" s="77">
        <f t="array" ref="AG440">IFERROR($D440*U,0)</f>
        <v>0</v>
      </c>
      <c r="AH440" s="77">
        <f t="shared" si="51"/>
        <v>0</v>
      </c>
      <c r="AI440" s="77">
        <f t="shared" si="51"/>
        <v>0</v>
      </c>
      <c r="AJ440" s="203"/>
      <c r="AK440" s="203"/>
      <c r="AL440" s="203"/>
      <c r="AM440" s="203"/>
      <c r="AN440" t="s">
        <v>25</v>
      </c>
      <c r="AO440" t="s">
        <v>1460</v>
      </c>
      <c r="AP440" t="s">
        <v>475</v>
      </c>
    </row>
    <row r="441" spans="1:42" x14ac:dyDescent="0.25">
      <c r="A441" s="198">
        <v>45291</v>
      </c>
      <c r="B441" t="s">
        <v>1461</v>
      </c>
      <c r="C441" t="s">
        <v>1462</v>
      </c>
      <c r="D441" s="82">
        <f>+VLOOKUP($C441,'appoggio Flow (AUM)_Turnover'!$C:$G,2,0)</f>
        <v>272237.51</v>
      </c>
      <c r="E441" s="199">
        <f>+VLOOKUP($C441,'appoggio Flow (AUM)_Turnover'!$C:$G,3,0)</f>
        <v>0</v>
      </c>
      <c r="F441" s="82">
        <f>+VLOOKUP($C441,'appoggio Flow (AUM)_Turnover'!$C:$G,4,0)</f>
        <v>272237.51</v>
      </c>
      <c r="G441" s="82">
        <f>+VLOOKUP($C441,'appoggio Flow (AUM)_Turnover'!$C:$G,5,0)</f>
        <v>0</v>
      </c>
      <c r="H441" s="1" t="s">
        <v>23</v>
      </c>
      <c r="I441" t="s">
        <v>500</v>
      </c>
      <c r="J441" t="s">
        <v>504</v>
      </c>
      <c r="K441">
        <f>+VLOOKUP($C441,'appoggio Flow (AUM)_Turnover'!$C:$M,9,0)</f>
        <v>1</v>
      </c>
      <c r="L441" t="s">
        <v>500</v>
      </c>
      <c r="M441">
        <f>+VLOOKUP($C441,'appoggio Flow (AUM)_Turnover'!$C:$M,11,0)</f>
        <v>0</v>
      </c>
      <c r="N441" t="s">
        <v>24</v>
      </c>
      <c r="O441" s="5" t="str">
        <f t="shared" si="47"/>
        <v>N</v>
      </c>
      <c r="P441">
        <f>+VLOOKUP($C441,'appoggio Flow (AUM)_Turnover'!$C:$P,11,0)</f>
        <v>0</v>
      </c>
      <c r="Q441" s="200" t="s">
        <v>475</v>
      </c>
      <c r="R441" s="200" t="str">
        <f t="shared" si="53"/>
        <v/>
      </c>
      <c r="T441" t="s">
        <v>475</v>
      </c>
      <c r="Y441" s="200" t="s">
        <v>475</v>
      </c>
      <c r="Z441" s="5" t="s">
        <v>475</v>
      </c>
      <c r="AA441" s="200" t="str">
        <f t="shared" si="48"/>
        <v/>
      </c>
      <c r="AB441" s="200" t="str">
        <f t="shared" si="46"/>
        <v/>
      </c>
      <c r="AE441" s="77">
        <f t="shared" si="49"/>
        <v>0</v>
      </c>
      <c r="AF441" s="77">
        <f t="shared" si="50"/>
        <v>0</v>
      </c>
      <c r="AG441" s="77">
        <f t="array" ref="AG441">IFERROR($D441*U,0)</f>
        <v>0</v>
      </c>
      <c r="AH441" s="77">
        <f t="shared" si="51"/>
        <v>0</v>
      </c>
      <c r="AI441" s="77">
        <f t="shared" si="51"/>
        <v>0</v>
      </c>
      <c r="AJ441" s="203"/>
      <c r="AK441" s="203"/>
      <c r="AL441" s="203"/>
      <c r="AM441" s="203"/>
      <c r="AN441" t="s">
        <v>475</v>
      </c>
      <c r="AO441" t="s">
        <v>475</v>
      </c>
      <c r="AP441" t="s">
        <v>475</v>
      </c>
    </row>
    <row r="442" spans="1:42" x14ac:dyDescent="0.25">
      <c r="A442" s="198">
        <v>45291</v>
      </c>
      <c r="B442" t="s">
        <v>1463</v>
      </c>
      <c r="C442" t="s">
        <v>1464</v>
      </c>
      <c r="D442" s="82">
        <f>+VLOOKUP($C442,'appoggio Flow (AUM)_Turnover'!$C:$G,2,0)</f>
        <v>1122246.74</v>
      </c>
      <c r="E442" s="199">
        <f>+VLOOKUP($C442,'appoggio Flow (AUM)_Turnover'!$C:$G,3,0)</f>
        <v>1</v>
      </c>
      <c r="F442" s="82">
        <f>+VLOOKUP($C442,'appoggio Flow (AUM)_Turnover'!$C:$G,4,0)</f>
        <v>1289054.33</v>
      </c>
      <c r="G442" s="82">
        <f>+VLOOKUP($C442,'appoggio Flow (AUM)_Turnover'!$C:$G,5,0)</f>
        <v>166807.59</v>
      </c>
      <c r="H442" s="1" t="s">
        <v>24</v>
      </c>
      <c r="I442" t="s">
        <v>473</v>
      </c>
      <c r="J442" t="s">
        <v>474</v>
      </c>
      <c r="K442">
        <f>+VLOOKUP($C442,'appoggio Flow (AUM)_Turnover'!$C:$M,9,0)</f>
        <v>0</v>
      </c>
      <c r="L442" t="s">
        <v>473</v>
      </c>
      <c r="M442" t="str">
        <f>+VLOOKUP($C442,'appoggio Flow (AUM)_Turnover'!$C:$M,11,0)</f>
        <v>Fondo</v>
      </c>
      <c r="N442" t="s">
        <v>23</v>
      </c>
      <c r="O442" s="5" t="str">
        <f t="shared" si="47"/>
        <v>N</v>
      </c>
      <c r="P442" t="str">
        <f>+VLOOKUP($C442,'appoggio Flow (AUM)_Turnover'!$C:$P,11,0)</f>
        <v>Fondo</v>
      </c>
      <c r="Q442" s="200" t="s">
        <v>475</v>
      </c>
      <c r="R442" s="200" t="str">
        <f t="shared" si="53"/>
        <v/>
      </c>
      <c r="T442" t="s">
        <v>475</v>
      </c>
      <c r="Y442" s="200" t="s">
        <v>475</v>
      </c>
      <c r="Z442" s="5" t="s">
        <v>475</v>
      </c>
      <c r="AA442" s="200" t="str">
        <f t="shared" si="48"/>
        <v/>
      </c>
      <c r="AB442" s="200" t="str">
        <f t="shared" si="46"/>
        <v/>
      </c>
      <c r="AE442" s="77">
        <f t="shared" si="49"/>
        <v>0</v>
      </c>
      <c r="AF442" s="77">
        <f t="shared" si="50"/>
        <v>0</v>
      </c>
      <c r="AG442" s="77">
        <f t="array" ref="AG442">IFERROR($D442*U,0)</f>
        <v>0</v>
      </c>
      <c r="AH442" s="77">
        <f t="shared" si="51"/>
        <v>0</v>
      </c>
      <c r="AI442" s="77">
        <f t="shared" si="51"/>
        <v>0</v>
      </c>
      <c r="AJ442" s="203"/>
      <c r="AK442" s="203"/>
      <c r="AL442" s="203"/>
      <c r="AM442" s="203"/>
      <c r="AN442" t="s">
        <v>475</v>
      </c>
      <c r="AO442" t="s">
        <v>475</v>
      </c>
      <c r="AP442" t="s">
        <v>475</v>
      </c>
    </row>
    <row r="443" spans="1:42" x14ac:dyDescent="0.25">
      <c r="A443" s="198">
        <v>45291</v>
      </c>
      <c r="B443" t="s">
        <v>1465</v>
      </c>
      <c r="C443" t="s">
        <v>1466</v>
      </c>
      <c r="D443" s="82">
        <f>+VLOOKUP($C443,'appoggio Flow (AUM)_Turnover'!$C:$G,2,0)</f>
        <v>573894.45000000007</v>
      </c>
      <c r="E443" s="199">
        <f>+VLOOKUP($C443,'appoggio Flow (AUM)_Turnover'!$C:$G,3,0)</f>
        <v>0</v>
      </c>
      <c r="F443" s="82">
        <f>+VLOOKUP($C443,'appoggio Flow (AUM)_Turnover'!$C:$G,4,0)</f>
        <v>573894.45000000007</v>
      </c>
      <c r="G443" s="82">
        <f>+VLOOKUP($C443,'appoggio Flow (AUM)_Turnover'!$C:$G,5,0)</f>
        <v>0</v>
      </c>
      <c r="H443" s="1" t="s">
        <v>24</v>
      </c>
      <c r="I443" t="s">
        <v>473</v>
      </c>
      <c r="J443" t="s">
        <v>474</v>
      </c>
      <c r="K443">
        <f>+VLOOKUP($C443,'appoggio Flow (AUM)_Turnover'!$C:$M,9,0)</f>
        <v>0</v>
      </c>
      <c r="L443" t="s">
        <v>473</v>
      </c>
      <c r="M443" t="str">
        <f>+VLOOKUP($C443,'appoggio Flow (AUM)_Turnover'!$C:$M,11,0)</f>
        <v>Fondo</v>
      </c>
      <c r="N443" t="s">
        <v>23</v>
      </c>
      <c r="O443" s="5" t="str">
        <f t="shared" si="47"/>
        <v>N</v>
      </c>
      <c r="P443" t="str">
        <f>+VLOOKUP($C443,'appoggio Flow (AUM)_Turnover'!$C:$P,11,0)</f>
        <v>Fondo</v>
      </c>
      <c r="Q443" s="200" t="s">
        <v>475</v>
      </c>
      <c r="R443" s="200" t="str">
        <f t="shared" si="53"/>
        <v/>
      </c>
      <c r="T443" t="s">
        <v>475</v>
      </c>
      <c r="Y443" s="200" t="s">
        <v>475</v>
      </c>
      <c r="Z443" s="5" t="s">
        <v>475</v>
      </c>
      <c r="AA443" s="200" t="str">
        <f t="shared" si="48"/>
        <v/>
      </c>
      <c r="AB443" s="200" t="str">
        <f t="shared" si="46"/>
        <v/>
      </c>
      <c r="AE443" s="77">
        <f t="shared" si="49"/>
        <v>0</v>
      </c>
      <c r="AF443" s="77">
        <f t="shared" si="50"/>
        <v>0</v>
      </c>
      <c r="AG443" s="77">
        <f t="array" ref="AG443">IFERROR($D443*U,0)</f>
        <v>0</v>
      </c>
      <c r="AH443" s="77">
        <f t="shared" si="51"/>
        <v>0</v>
      </c>
      <c r="AI443" s="77">
        <f t="shared" si="51"/>
        <v>0</v>
      </c>
      <c r="AJ443" s="203"/>
      <c r="AK443" s="203"/>
      <c r="AL443" s="203"/>
      <c r="AM443" s="203"/>
      <c r="AN443" t="s">
        <v>475</v>
      </c>
      <c r="AO443" t="s">
        <v>475</v>
      </c>
      <c r="AP443" t="s">
        <v>475</v>
      </c>
    </row>
    <row r="444" spans="1:42" x14ac:dyDescent="0.25">
      <c r="A444" s="198">
        <v>45291</v>
      </c>
      <c r="B444" t="s">
        <v>1467</v>
      </c>
      <c r="C444" t="s">
        <v>1468</v>
      </c>
      <c r="D444" s="82">
        <f>+VLOOKUP($C444,'appoggio Flow (AUM)_Turnover'!$C:$G,2,0)</f>
        <v>7689008.6400000006</v>
      </c>
      <c r="E444" s="199">
        <f>+VLOOKUP($C444,'appoggio Flow (AUM)_Turnover'!$C:$G,3,0)</f>
        <v>1</v>
      </c>
      <c r="F444" s="82">
        <f>+VLOOKUP($C444,'appoggio Flow (AUM)_Turnover'!$C:$G,4,0)</f>
        <v>11395898</v>
      </c>
      <c r="G444" s="82">
        <f>+VLOOKUP($C444,'appoggio Flow (AUM)_Turnover'!$C:$G,5,0)</f>
        <v>3706889.36</v>
      </c>
      <c r="H444" s="1" t="s">
        <v>24</v>
      </c>
      <c r="I444" t="s">
        <v>473</v>
      </c>
      <c r="J444" t="s">
        <v>474</v>
      </c>
      <c r="K444">
        <f>+VLOOKUP($C444,'appoggio Flow (AUM)_Turnover'!$C:$M,9,0)</f>
        <v>0</v>
      </c>
      <c r="L444" t="s">
        <v>473</v>
      </c>
      <c r="M444" t="str">
        <f>+VLOOKUP($C444,'appoggio Flow (AUM)_Turnover'!$C:$M,11,0)</f>
        <v>Fondo</v>
      </c>
      <c r="N444" t="s">
        <v>23</v>
      </c>
      <c r="O444" s="5" t="str">
        <f t="shared" si="47"/>
        <v>N</v>
      </c>
      <c r="P444" t="str">
        <f>+VLOOKUP($C444,'appoggio Flow (AUM)_Turnover'!$C:$P,11,0)</f>
        <v>Fondo</v>
      </c>
      <c r="Q444" s="200" t="s">
        <v>475</v>
      </c>
      <c r="R444" s="200" t="str">
        <f t="shared" si="53"/>
        <v/>
      </c>
      <c r="T444" t="s">
        <v>475</v>
      </c>
      <c r="Y444" s="200" t="s">
        <v>475</v>
      </c>
      <c r="Z444" s="5" t="s">
        <v>475</v>
      </c>
      <c r="AA444" s="200" t="str">
        <f t="shared" si="48"/>
        <v/>
      </c>
      <c r="AB444" s="200" t="str">
        <f t="shared" ref="AB444:AB507" si="54">IFERROR(Z444*V444,"")</f>
        <v/>
      </c>
      <c r="AE444" s="77">
        <f t="shared" si="49"/>
        <v>0</v>
      </c>
      <c r="AF444" s="77">
        <f t="shared" si="50"/>
        <v>0</v>
      </c>
      <c r="AG444" s="77">
        <f t="array" ref="AG444">IFERROR($D444*U,0)</f>
        <v>0</v>
      </c>
      <c r="AH444" s="77">
        <f t="shared" si="51"/>
        <v>0</v>
      </c>
      <c r="AI444" s="77">
        <f t="shared" si="51"/>
        <v>0</v>
      </c>
      <c r="AJ444" s="203"/>
      <c r="AK444" s="203"/>
      <c r="AL444" s="203"/>
      <c r="AM444" s="203"/>
      <c r="AN444" t="s">
        <v>475</v>
      </c>
      <c r="AO444" t="s">
        <v>475</v>
      </c>
      <c r="AP444" t="s">
        <v>475</v>
      </c>
    </row>
    <row r="445" spans="1:42" x14ac:dyDescent="0.25">
      <c r="A445" s="198">
        <v>45291</v>
      </c>
      <c r="B445" t="s">
        <v>1469</v>
      </c>
      <c r="C445" t="s">
        <v>1470</v>
      </c>
      <c r="D445" s="82">
        <f>+VLOOKUP($C445,'appoggio Flow (AUM)_Turnover'!$C:$G,2,0)</f>
        <v>210445.35999999996</v>
      </c>
      <c r="E445" s="199">
        <f>+VLOOKUP($C445,'appoggio Flow (AUM)_Turnover'!$C:$G,3,0)</f>
        <v>1</v>
      </c>
      <c r="F445" s="82">
        <f>+VLOOKUP($C445,'appoggio Flow (AUM)_Turnover'!$C:$G,4,0)</f>
        <v>312920.69999999995</v>
      </c>
      <c r="G445" s="82">
        <f>+VLOOKUP($C445,'appoggio Flow (AUM)_Turnover'!$C:$G,5,0)</f>
        <v>102475.34</v>
      </c>
      <c r="H445" s="1" t="s">
        <v>23</v>
      </c>
      <c r="I445" t="s">
        <v>500</v>
      </c>
      <c r="J445" t="s">
        <v>474</v>
      </c>
      <c r="K445">
        <f>+VLOOKUP($C445,'appoggio Flow (AUM)_Turnover'!$C:$M,9,0)</f>
        <v>0</v>
      </c>
      <c r="L445" t="s">
        <v>500</v>
      </c>
      <c r="M445" t="str">
        <f>+VLOOKUP($C445,'appoggio Flow (AUM)_Turnover'!$C:$M,11,0)</f>
        <v>Bond</v>
      </c>
      <c r="N445" t="s">
        <v>23</v>
      </c>
      <c r="O445" s="5" t="str">
        <f t="shared" si="47"/>
        <v>N</v>
      </c>
      <c r="P445" t="str">
        <f>+VLOOKUP($C445,'appoggio Flow (AUM)_Turnover'!$C:$P,11,0)</f>
        <v>Bond</v>
      </c>
      <c r="Q445" s="200" t="s">
        <v>475</v>
      </c>
      <c r="R445" s="200" t="str">
        <f t="shared" si="53"/>
        <v/>
      </c>
      <c r="T445" t="s">
        <v>475</v>
      </c>
      <c r="Y445" s="200" t="s">
        <v>475</v>
      </c>
      <c r="Z445" s="5" t="s">
        <v>475</v>
      </c>
      <c r="AA445" s="200" t="str">
        <f t="shared" si="48"/>
        <v/>
      </c>
      <c r="AB445" s="200" t="str">
        <f t="shared" si="54"/>
        <v/>
      </c>
      <c r="AE445" s="77">
        <f t="shared" si="49"/>
        <v>0</v>
      </c>
      <c r="AF445" s="77">
        <f t="shared" si="50"/>
        <v>0</v>
      </c>
      <c r="AG445" s="77">
        <f t="array" ref="AG445">IFERROR($D445*U,0)</f>
        <v>0</v>
      </c>
      <c r="AH445" s="77">
        <f t="shared" si="51"/>
        <v>0</v>
      </c>
      <c r="AI445" s="77">
        <f t="shared" si="51"/>
        <v>0</v>
      </c>
      <c r="AJ445" s="203"/>
      <c r="AK445" s="203"/>
      <c r="AL445" s="203"/>
      <c r="AM445" s="203"/>
      <c r="AN445" t="s">
        <v>22</v>
      </c>
      <c r="AO445" t="s">
        <v>1471</v>
      </c>
    </row>
    <row r="446" spans="1:42" x14ac:dyDescent="0.25">
      <c r="A446" s="198">
        <v>45291</v>
      </c>
      <c r="B446" t="s">
        <v>1472</v>
      </c>
      <c r="C446" t="s">
        <v>1473</v>
      </c>
      <c r="D446" s="82">
        <f>+VLOOKUP($C446,'appoggio Flow (AUM)_Turnover'!$C:$G,2,0)</f>
        <v>40856795.609999999</v>
      </c>
      <c r="E446" s="199">
        <f>+VLOOKUP($C446,'appoggio Flow (AUM)_Turnover'!$C:$G,3,0)</f>
        <v>0</v>
      </c>
      <c r="F446" s="82">
        <f>+VLOOKUP($C446,'appoggio Flow (AUM)_Turnover'!$C:$G,4,0)</f>
        <v>40856795.609999999</v>
      </c>
      <c r="G446" s="82">
        <f>+VLOOKUP($C446,'appoggio Flow (AUM)_Turnover'!$C:$G,5,0)</f>
        <v>0</v>
      </c>
      <c r="H446" s="1" t="s">
        <v>23</v>
      </c>
      <c r="I446" t="s">
        <v>500</v>
      </c>
      <c r="J446" t="s">
        <v>504</v>
      </c>
      <c r="K446">
        <f>+VLOOKUP($C446,'appoggio Flow (AUM)_Turnover'!$C:$M,9,0)</f>
        <v>1</v>
      </c>
      <c r="L446" t="s">
        <v>500</v>
      </c>
      <c r="M446">
        <f>+VLOOKUP($C446,'appoggio Flow (AUM)_Turnover'!$C:$M,11,0)</f>
        <v>0</v>
      </c>
      <c r="N446" t="s">
        <v>24</v>
      </c>
      <c r="O446" s="5" t="str">
        <f t="shared" si="47"/>
        <v>N</v>
      </c>
      <c r="P446">
        <f>+VLOOKUP($C446,'appoggio Flow (AUM)_Turnover'!$C:$P,11,0)</f>
        <v>0</v>
      </c>
      <c r="Q446" s="200" t="s">
        <v>475</v>
      </c>
      <c r="R446" s="200" t="str">
        <f t="shared" si="53"/>
        <v/>
      </c>
      <c r="T446" t="s">
        <v>475</v>
      </c>
      <c r="Y446" s="200" t="s">
        <v>475</v>
      </c>
      <c r="Z446" s="5" t="s">
        <v>475</v>
      </c>
      <c r="AA446" s="200" t="str">
        <f t="shared" si="48"/>
        <v/>
      </c>
      <c r="AB446" s="200" t="str">
        <f t="shared" si="54"/>
        <v/>
      </c>
      <c r="AE446" s="77">
        <f t="shared" si="49"/>
        <v>0</v>
      </c>
      <c r="AF446" s="77">
        <f t="shared" si="50"/>
        <v>0</v>
      </c>
      <c r="AG446" s="77">
        <f t="array" ref="AG446">IFERROR($D446*U,0)</f>
        <v>0</v>
      </c>
      <c r="AH446" s="77">
        <f t="shared" si="51"/>
        <v>0</v>
      </c>
      <c r="AI446" s="77">
        <f t="shared" si="51"/>
        <v>0</v>
      </c>
      <c r="AJ446" s="203"/>
      <c r="AK446" s="203"/>
      <c r="AL446" s="203"/>
      <c r="AM446" s="203"/>
      <c r="AN446" t="s">
        <v>475</v>
      </c>
      <c r="AO446" t="s">
        <v>475</v>
      </c>
      <c r="AP446" t="s">
        <v>475</v>
      </c>
    </row>
    <row r="447" spans="1:42" x14ac:dyDescent="0.25">
      <c r="A447" s="198">
        <v>45291</v>
      </c>
      <c r="B447" t="s">
        <v>1474</v>
      </c>
      <c r="C447" t="s">
        <v>1475</v>
      </c>
      <c r="D447" s="82">
        <f>+VLOOKUP($C447,'appoggio Flow (AUM)_Turnover'!$C:$G,2,0)</f>
        <v>0</v>
      </c>
      <c r="E447" s="199">
        <f>+VLOOKUP($C447,'appoggio Flow (AUM)_Turnover'!$C:$G,3,0)</f>
        <v>1</v>
      </c>
      <c r="F447" s="82">
        <f>+VLOOKUP($C447,'appoggio Flow (AUM)_Turnover'!$C:$G,4,0)</f>
        <v>747860.87</v>
      </c>
      <c r="G447" s="82">
        <f>+VLOOKUP($C447,'appoggio Flow (AUM)_Turnover'!$C:$G,5,0)</f>
        <v>2817784.06</v>
      </c>
      <c r="H447" s="1" t="s">
        <v>23</v>
      </c>
      <c r="I447" t="s">
        <v>500</v>
      </c>
      <c r="J447" t="s">
        <v>504</v>
      </c>
      <c r="K447">
        <f>+VLOOKUP($C447,'appoggio Flow (AUM)_Turnover'!$C:$M,9,0)</f>
        <v>1</v>
      </c>
      <c r="L447" t="s">
        <v>500</v>
      </c>
      <c r="M447" t="str">
        <f>+VLOOKUP($C447,'appoggio Flow (AUM)_Turnover'!$C:$M,11,0)</f>
        <v>Bond</v>
      </c>
      <c r="N447" t="s">
        <v>24</v>
      </c>
      <c r="O447" s="5" t="str">
        <f t="shared" si="47"/>
        <v>N</v>
      </c>
      <c r="P447" t="str">
        <f>+VLOOKUP($C447,'appoggio Flow (AUM)_Turnover'!$C:$P,11,0)</f>
        <v>Bond</v>
      </c>
      <c r="Q447" s="200" t="s">
        <v>475</v>
      </c>
      <c r="R447" s="200" t="str">
        <f t="shared" si="53"/>
        <v/>
      </c>
      <c r="T447" t="s">
        <v>475</v>
      </c>
      <c r="Y447" s="200" t="s">
        <v>475</v>
      </c>
      <c r="Z447" s="5" t="s">
        <v>475</v>
      </c>
      <c r="AA447" s="200" t="str">
        <f t="shared" si="48"/>
        <v/>
      </c>
      <c r="AB447" s="200" t="str">
        <f t="shared" si="54"/>
        <v/>
      </c>
      <c r="AE447" s="77">
        <f t="shared" si="49"/>
        <v>0</v>
      </c>
      <c r="AF447" s="77">
        <f t="shared" si="50"/>
        <v>0</v>
      </c>
      <c r="AG447" s="77">
        <f t="array" ref="AG447">IFERROR($D447*U,0)</f>
        <v>0</v>
      </c>
      <c r="AH447" s="77">
        <f t="shared" si="51"/>
        <v>0</v>
      </c>
      <c r="AI447" s="77">
        <f t="shared" si="51"/>
        <v>0</v>
      </c>
      <c r="AJ447" s="203"/>
      <c r="AK447" s="203"/>
      <c r="AL447" s="203"/>
      <c r="AM447" s="203"/>
      <c r="AN447" t="s">
        <v>22</v>
      </c>
      <c r="AO447" t="s">
        <v>672</v>
      </c>
      <c r="AP447" t="s">
        <v>475</v>
      </c>
    </row>
    <row r="448" spans="1:42" x14ac:dyDescent="0.25">
      <c r="A448" s="198">
        <v>45291</v>
      </c>
      <c r="B448" t="s">
        <v>1476</v>
      </c>
      <c r="C448" t="s">
        <v>1477</v>
      </c>
      <c r="D448" s="82">
        <f>+VLOOKUP($C448,'appoggio Flow (AUM)_Turnover'!$C:$G,2,0)</f>
        <v>0</v>
      </c>
      <c r="E448" s="199">
        <f>+VLOOKUP($C448,'appoggio Flow (AUM)_Turnover'!$C:$G,3,0)</f>
        <v>1</v>
      </c>
      <c r="F448" s="82">
        <f>+VLOOKUP($C448,'appoggio Flow (AUM)_Turnover'!$C:$G,4,0)</f>
        <v>802932.69</v>
      </c>
      <c r="G448" s="82">
        <f>+VLOOKUP($C448,'appoggio Flow (AUM)_Turnover'!$C:$G,5,0)</f>
        <v>1259221.1000000001</v>
      </c>
      <c r="H448" s="1" t="s">
        <v>24</v>
      </c>
      <c r="I448" t="s">
        <v>473</v>
      </c>
      <c r="J448" t="s">
        <v>474</v>
      </c>
      <c r="K448">
        <f>+VLOOKUP($C448,'appoggio Flow (AUM)_Turnover'!$C:$M,9,0)</f>
        <v>0</v>
      </c>
      <c r="L448" t="s">
        <v>473</v>
      </c>
      <c r="M448" t="str">
        <f>+VLOOKUP($C448,'appoggio Flow (AUM)_Turnover'!$C:$M,11,0)</f>
        <v>Fondo</v>
      </c>
      <c r="N448" t="s">
        <v>23</v>
      </c>
      <c r="O448" s="5" t="str">
        <f t="shared" si="47"/>
        <v>N</v>
      </c>
      <c r="P448" t="str">
        <f>+VLOOKUP($C448,'appoggio Flow (AUM)_Turnover'!$C:$P,11,0)</f>
        <v>Fondo</v>
      </c>
      <c r="Q448" s="200" t="s">
        <v>475</v>
      </c>
      <c r="R448" s="200" t="str">
        <f t="shared" si="53"/>
        <v/>
      </c>
      <c r="T448" t="s">
        <v>475</v>
      </c>
      <c r="Y448" s="200" t="s">
        <v>475</v>
      </c>
      <c r="Z448" s="5" t="s">
        <v>475</v>
      </c>
      <c r="AA448" s="200" t="str">
        <f t="shared" si="48"/>
        <v/>
      </c>
      <c r="AB448" s="200" t="str">
        <f t="shared" si="54"/>
        <v/>
      </c>
      <c r="AE448" s="77">
        <f t="shared" si="49"/>
        <v>0</v>
      </c>
      <c r="AF448" s="77">
        <f t="shared" si="50"/>
        <v>0</v>
      </c>
      <c r="AG448" s="77">
        <f t="array" ref="AG448">IFERROR($D448*U,0)</f>
        <v>0</v>
      </c>
      <c r="AH448" s="77">
        <f t="shared" si="51"/>
        <v>0</v>
      </c>
      <c r="AI448" s="77">
        <f t="shared" si="51"/>
        <v>0</v>
      </c>
      <c r="AJ448" s="203"/>
      <c r="AK448" s="203"/>
      <c r="AL448" s="203"/>
      <c r="AM448" s="203"/>
      <c r="AN448" t="s">
        <v>475</v>
      </c>
      <c r="AO448" t="s">
        <v>475</v>
      </c>
      <c r="AP448" t="s">
        <v>475</v>
      </c>
    </row>
    <row r="449" spans="1:43" x14ac:dyDescent="0.25">
      <c r="A449" s="198">
        <v>45291</v>
      </c>
      <c r="B449" t="s">
        <v>1478</v>
      </c>
      <c r="C449" t="s">
        <v>1479</v>
      </c>
      <c r="D449" s="82">
        <f>+VLOOKUP($C449,'appoggio Flow (AUM)_Turnover'!$C:$G,2,0)</f>
        <v>1536829.79</v>
      </c>
      <c r="E449" s="199">
        <f>+VLOOKUP($C449,'appoggio Flow (AUM)_Turnover'!$C:$G,3,0)</f>
        <v>1</v>
      </c>
      <c r="F449" s="82">
        <f>+VLOOKUP($C449,'appoggio Flow (AUM)_Turnover'!$C:$G,4,0)</f>
        <v>2695741.79</v>
      </c>
      <c r="G449" s="82">
        <f>+VLOOKUP($C449,'appoggio Flow (AUM)_Turnover'!$C:$G,5,0)</f>
        <v>1158912</v>
      </c>
      <c r="H449" s="1" t="s">
        <v>23</v>
      </c>
      <c r="I449" t="s">
        <v>500</v>
      </c>
      <c r="J449" t="s">
        <v>504</v>
      </c>
      <c r="K449">
        <f>+VLOOKUP($C449,'appoggio Flow (AUM)_Turnover'!$C:$M,9,0)</f>
        <v>1</v>
      </c>
      <c r="L449" t="s">
        <v>500</v>
      </c>
      <c r="M449">
        <f>+VLOOKUP($C449,'appoggio Flow (AUM)_Turnover'!$C:$M,11,0)</f>
        <v>0</v>
      </c>
      <c r="N449" t="s">
        <v>24</v>
      </c>
      <c r="O449" s="5" t="str">
        <f t="shared" si="47"/>
        <v>N</v>
      </c>
      <c r="P449">
        <f>+VLOOKUP($C449,'appoggio Flow (AUM)_Turnover'!$C:$P,11,0)</f>
        <v>0</v>
      </c>
      <c r="Q449" s="200" t="s">
        <v>475</v>
      </c>
      <c r="R449" s="200" t="str">
        <f t="shared" si="53"/>
        <v/>
      </c>
      <c r="T449" t="s">
        <v>475</v>
      </c>
      <c r="Y449" s="200" t="s">
        <v>475</v>
      </c>
      <c r="Z449" s="5" t="s">
        <v>475</v>
      </c>
      <c r="AA449" s="200" t="str">
        <f t="shared" si="48"/>
        <v/>
      </c>
      <c r="AB449" s="200" t="str">
        <f t="shared" si="54"/>
        <v/>
      </c>
      <c r="AE449" s="77">
        <f t="shared" si="49"/>
        <v>0</v>
      </c>
      <c r="AF449" s="77">
        <f t="shared" si="50"/>
        <v>0</v>
      </c>
      <c r="AG449" s="77">
        <f t="array" ref="AG449">IFERROR($D449*U,0)</f>
        <v>0</v>
      </c>
      <c r="AH449" s="77">
        <f t="shared" si="51"/>
        <v>0</v>
      </c>
      <c r="AI449" s="77">
        <f t="shared" si="51"/>
        <v>0</v>
      </c>
      <c r="AJ449" s="203"/>
      <c r="AK449" s="203"/>
      <c r="AL449" s="203"/>
      <c r="AM449" s="203"/>
      <c r="AN449" t="s">
        <v>475</v>
      </c>
      <c r="AO449" t="s">
        <v>475</v>
      </c>
      <c r="AP449" t="s">
        <v>475</v>
      </c>
    </row>
    <row r="450" spans="1:43" x14ac:dyDescent="0.25">
      <c r="A450" s="198">
        <v>45291</v>
      </c>
      <c r="B450" t="s">
        <v>1480</v>
      </c>
      <c r="C450" t="s">
        <v>1481</v>
      </c>
      <c r="D450" s="82">
        <f>+VLOOKUP($C450,'appoggio Flow (AUM)_Turnover'!$C:$G,2,0)</f>
        <v>0</v>
      </c>
      <c r="E450" s="199">
        <f>+VLOOKUP($C450,'appoggio Flow (AUM)_Turnover'!$C:$G,3,0)</f>
        <v>1</v>
      </c>
      <c r="F450" s="82">
        <f>+VLOOKUP($C450,'appoggio Flow (AUM)_Turnover'!$C:$G,4,0)</f>
        <v>4.78</v>
      </c>
      <c r="G450" s="82">
        <f>+VLOOKUP($C450,'appoggio Flow (AUM)_Turnover'!$C:$G,5,0)</f>
        <v>223381.33</v>
      </c>
      <c r="H450" s="1" t="s">
        <v>24</v>
      </c>
      <c r="I450" t="s">
        <v>482</v>
      </c>
      <c r="J450" t="s">
        <v>592</v>
      </c>
      <c r="K450">
        <f>+VLOOKUP($C450,'appoggio Flow (AUM)_Turnover'!$C:$M,9,0)</f>
        <v>0</v>
      </c>
      <c r="L450" t="s">
        <v>483</v>
      </c>
      <c r="M450" t="str">
        <f>+VLOOKUP($C450,'appoggio Flow (AUM)_Turnover'!$C:$M,11,0)</f>
        <v>Stock</v>
      </c>
      <c r="N450" t="s">
        <v>23</v>
      </c>
      <c r="O450" s="5" t="str">
        <f t="shared" ref="O450:O513" si="55">IF(OR(C450="FIS1",C450="FIS2",C450="FIS4",C450="Red"),"Y","N")</f>
        <v>N</v>
      </c>
      <c r="P450" t="str">
        <f>+VLOOKUP($C450,'appoggio Flow (AUM)_Turnover'!$C:$P,11,0)</f>
        <v>Stock</v>
      </c>
      <c r="Q450" s="200">
        <v>0</v>
      </c>
      <c r="R450" s="200">
        <f t="shared" si="53"/>
        <v>0</v>
      </c>
      <c r="T450">
        <v>0</v>
      </c>
      <c r="Y450" s="200">
        <v>0</v>
      </c>
      <c r="Z450" s="5">
        <v>0</v>
      </c>
      <c r="AA450" s="200">
        <f t="shared" ref="AA450:AA513" si="56">IFERROR(Y450*V450,"")</f>
        <v>0</v>
      </c>
      <c r="AB450" s="200">
        <f t="shared" si="54"/>
        <v>0</v>
      </c>
      <c r="AE450" s="77">
        <f t="shared" ref="AE450:AE513" si="57">+IFERROR(R450*D450,0)</f>
        <v>0</v>
      </c>
      <c r="AF450" s="77">
        <f t="shared" ref="AF450:AF513" si="58">+IFERROR(D450*T450,0)</f>
        <v>0</v>
      </c>
      <c r="AG450" s="77">
        <f t="array" ref="AG450">IFERROR($D450*U,0)</f>
        <v>0</v>
      </c>
      <c r="AH450" s="77">
        <f t="shared" si="51"/>
        <v>0</v>
      </c>
      <c r="AI450" s="77">
        <f t="shared" si="51"/>
        <v>0</v>
      </c>
      <c r="AJ450" s="203"/>
      <c r="AK450" s="203"/>
      <c r="AL450" s="203"/>
      <c r="AM450" s="203"/>
      <c r="AN450" t="s">
        <v>475</v>
      </c>
      <c r="AO450" t="s">
        <v>475</v>
      </c>
      <c r="AP450" t="s">
        <v>475</v>
      </c>
    </row>
    <row r="451" spans="1:43" x14ac:dyDescent="0.25">
      <c r="A451" s="198">
        <v>45291</v>
      </c>
      <c r="B451" t="s">
        <v>1482</v>
      </c>
      <c r="C451" t="s">
        <v>1483</v>
      </c>
      <c r="D451" s="82">
        <f>+VLOOKUP($C451,'appoggio Flow (AUM)_Turnover'!$C:$G,2,0)</f>
        <v>6510.5</v>
      </c>
      <c r="E451" s="199">
        <f>+VLOOKUP($C451,'appoggio Flow (AUM)_Turnover'!$C:$G,3,0)</f>
        <v>1</v>
      </c>
      <c r="F451" s="82">
        <f>+VLOOKUP($C451,'appoggio Flow (AUM)_Turnover'!$C:$G,4,0)</f>
        <v>29214.66</v>
      </c>
      <c r="G451" s="82">
        <f>+VLOOKUP($C451,'appoggio Flow (AUM)_Turnover'!$C:$G,5,0)</f>
        <v>22704.16</v>
      </c>
      <c r="H451" s="1" t="s">
        <v>24</v>
      </c>
      <c r="I451" t="s">
        <v>482</v>
      </c>
      <c r="J451" t="s">
        <v>474</v>
      </c>
      <c r="K451">
        <f>+VLOOKUP($C451,'appoggio Flow (AUM)_Turnover'!$C:$M,9,0)</f>
        <v>0</v>
      </c>
      <c r="L451" t="s">
        <v>483</v>
      </c>
      <c r="M451" t="str">
        <f>+VLOOKUP($C451,'appoggio Flow (AUM)_Turnover'!$C:$M,11,0)</f>
        <v>Stock</v>
      </c>
      <c r="N451" t="s">
        <v>23</v>
      </c>
      <c r="O451" s="5" t="str">
        <f t="shared" si="55"/>
        <v>N</v>
      </c>
      <c r="P451" t="str">
        <f>+VLOOKUP($C451,'appoggio Flow (AUM)_Turnover'!$C:$P,11,0)</f>
        <v>Stock</v>
      </c>
      <c r="Q451" s="200">
        <v>0</v>
      </c>
      <c r="R451" s="200">
        <f t="shared" si="53"/>
        <v>0</v>
      </c>
      <c r="T451">
        <v>0</v>
      </c>
      <c r="Y451" s="200">
        <v>0</v>
      </c>
      <c r="Z451" s="5">
        <v>0</v>
      </c>
      <c r="AA451" s="200">
        <f t="shared" si="56"/>
        <v>0</v>
      </c>
      <c r="AB451" s="200">
        <f t="shared" si="54"/>
        <v>0</v>
      </c>
      <c r="AE451" s="77">
        <f t="shared" si="57"/>
        <v>0</v>
      </c>
      <c r="AF451" s="77">
        <f t="shared" si="58"/>
        <v>0</v>
      </c>
      <c r="AG451" s="77">
        <f t="array" ref="AG451">IFERROR($D451*U,0)</f>
        <v>0</v>
      </c>
      <c r="AH451" s="77">
        <f t="shared" ref="AH451:AI514" si="59">IFERROR($D451*AA451,0)</f>
        <v>0</v>
      </c>
      <c r="AI451" s="77">
        <f t="shared" si="59"/>
        <v>0</v>
      </c>
      <c r="AJ451" s="203"/>
      <c r="AK451" s="203"/>
      <c r="AL451" s="203"/>
      <c r="AM451" s="203"/>
      <c r="AN451" t="s">
        <v>25</v>
      </c>
      <c r="AO451" t="s">
        <v>1484</v>
      </c>
      <c r="AP451" t="s">
        <v>475</v>
      </c>
    </row>
    <row r="452" spans="1:43" x14ac:dyDescent="0.25">
      <c r="A452" s="198">
        <v>45291</v>
      </c>
      <c r="B452" t="s">
        <v>1485</v>
      </c>
      <c r="C452" t="s">
        <v>1486</v>
      </c>
      <c r="D452" s="82">
        <f>+VLOOKUP($C452,'appoggio Flow (AUM)_Turnover'!$C:$G,2,0)</f>
        <v>1667123.19</v>
      </c>
      <c r="E452" s="199">
        <f>+VLOOKUP($C452,'appoggio Flow (AUM)_Turnover'!$C:$G,3,0)</f>
        <v>0</v>
      </c>
      <c r="F452" s="82">
        <f>+VLOOKUP($C452,'appoggio Flow (AUM)_Turnover'!$C:$G,4,0)</f>
        <v>1667123.19</v>
      </c>
      <c r="G452" s="82">
        <f>+VLOOKUP($C452,'appoggio Flow (AUM)_Turnover'!$C:$G,5,0)</f>
        <v>0</v>
      </c>
      <c r="H452" s="1" t="s">
        <v>23</v>
      </c>
      <c r="I452" t="s">
        <v>500</v>
      </c>
      <c r="J452" t="s">
        <v>474</v>
      </c>
      <c r="K452">
        <f>+VLOOKUP($C452,'appoggio Flow (AUM)_Turnover'!$C:$M,9,0)</f>
        <v>0</v>
      </c>
      <c r="L452" t="s">
        <v>500</v>
      </c>
      <c r="M452">
        <f>+VLOOKUP($C452,'appoggio Flow (AUM)_Turnover'!$C:$M,11,0)</f>
        <v>0</v>
      </c>
      <c r="N452" t="s">
        <v>23</v>
      </c>
      <c r="O452" s="5" t="str">
        <f t="shared" si="55"/>
        <v>N</v>
      </c>
      <c r="P452">
        <f>+VLOOKUP($C452,'appoggio Flow (AUM)_Turnover'!$C:$P,11,0)</f>
        <v>0</v>
      </c>
      <c r="Q452" s="200" t="s">
        <v>475</v>
      </c>
      <c r="R452" s="200" t="str">
        <f t="shared" si="53"/>
        <v/>
      </c>
      <c r="T452" t="s">
        <v>475</v>
      </c>
      <c r="Y452" s="200" t="s">
        <v>475</v>
      </c>
      <c r="Z452" s="5" t="s">
        <v>475</v>
      </c>
      <c r="AA452" s="200" t="str">
        <f t="shared" si="56"/>
        <v/>
      </c>
      <c r="AB452" s="200" t="str">
        <f t="shared" si="54"/>
        <v/>
      </c>
      <c r="AE452" s="77">
        <f t="shared" si="57"/>
        <v>0</v>
      </c>
      <c r="AF452" s="77">
        <f t="shared" si="58"/>
        <v>0</v>
      </c>
      <c r="AG452" s="77">
        <f t="array" ref="AG452">IFERROR($D452*U,0)</f>
        <v>0</v>
      </c>
      <c r="AH452" s="77">
        <f t="shared" si="59"/>
        <v>0</v>
      </c>
      <c r="AI452" s="77">
        <f t="shared" si="59"/>
        <v>0</v>
      </c>
      <c r="AJ452" s="203"/>
      <c r="AK452" s="203"/>
      <c r="AL452" s="203"/>
      <c r="AM452" s="203"/>
      <c r="AN452" t="s">
        <v>475</v>
      </c>
      <c r="AO452" t="s">
        <v>475</v>
      </c>
      <c r="AP452" t="s">
        <v>475</v>
      </c>
    </row>
    <row r="453" spans="1:43" x14ac:dyDescent="0.25">
      <c r="A453" s="198">
        <v>45291</v>
      </c>
      <c r="B453" t="s">
        <v>1487</v>
      </c>
      <c r="C453" t="s">
        <v>1488</v>
      </c>
      <c r="D453" s="82">
        <f>+VLOOKUP($C453,'appoggio Flow (AUM)_Turnover'!$C:$G,2,0)</f>
        <v>1336315.04</v>
      </c>
      <c r="E453" s="199">
        <f>+VLOOKUP($C453,'appoggio Flow (AUM)_Turnover'!$C:$G,3,0)</f>
        <v>1</v>
      </c>
      <c r="F453" s="82">
        <f>+VLOOKUP($C453,'appoggio Flow (AUM)_Turnover'!$C:$G,4,0)</f>
        <v>3127869.12</v>
      </c>
      <c r="G453" s="82">
        <f>+VLOOKUP($C453,'appoggio Flow (AUM)_Turnover'!$C:$G,5,0)</f>
        <v>1791554.08</v>
      </c>
      <c r="H453" s="1" t="s">
        <v>23</v>
      </c>
      <c r="I453" t="s">
        <v>500</v>
      </c>
      <c r="J453" t="s">
        <v>567</v>
      </c>
      <c r="K453">
        <f>+VLOOKUP($C453,'appoggio Flow (AUM)_Turnover'!$C:$M,9,0)</f>
        <v>0</v>
      </c>
      <c r="L453" t="s">
        <v>500</v>
      </c>
      <c r="M453" t="str">
        <f>+VLOOKUP($C453,'appoggio Flow (AUM)_Turnover'!$C:$M,11,0)</f>
        <v>Bond</v>
      </c>
      <c r="N453" t="s">
        <v>23</v>
      </c>
      <c r="O453" s="5" t="str">
        <f t="shared" si="55"/>
        <v>N</v>
      </c>
      <c r="P453" t="str">
        <f>+VLOOKUP($C453,'appoggio Flow (AUM)_Turnover'!$C:$P,11,0)</f>
        <v>Bond</v>
      </c>
      <c r="Q453" s="200" t="s">
        <v>475</v>
      </c>
      <c r="R453" s="200" t="str">
        <f t="shared" si="53"/>
        <v/>
      </c>
      <c r="T453" t="s">
        <v>475</v>
      </c>
      <c r="Y453" s="200" t="s">
        <v>475</v>
      </c>
      <c r="Z453" s="5" t="s">
        <v>475</v>
      </c>
      <c r="AA453" s="200" t="str">
        <f t="shared" si="56"/>
        <v/>
      </c>
      <c r="AB453" s="200" t="str">
        <f t="shared" si="54"/>
        <v/>
      </c>
      <c r="AE453" s="77">
        <f t="shared" si="57"/>
        <v>0</v>
      </c>
      <c r="AF453" s="77">
        <f t="shared" si="58"/>
        <v>0</v>
      </c>
      <c r="AG453" s="77">
        <f t="array" ref="AG453">IFERROR($D453*U,0)</f>
        <v>0</v>
      </c>
      <c r="AH453" s="77">
        <f t="shared" si="59"/>
        <v>0</v>
      </c>
      <c r="AI453" s="77">
        <f t="shared" si="59"/>
        <v>0</v>
      </c>
      <c r="AJ453" s="203"/>
      <c r="AK453" s="203"/>
      <c r="AL453" s="203"/>
      <c r="AM453" s="203"/>
      <c r="AN453" t="s">
        <v>22</v>
      </c>
      <c r="AO453" t="s">
        <v>1489</v>
      </c>
      <c r="AP453" t="s">
        <v>475</v>
      </c>
    </row>
    <row r="454" spans="1:43" x14ac:dyDescent="0.25">
      <c r="A454" s="198">
        <v>45291</v>
      </c>
      <c r="B454" t="s">
        <v>1490</v>
      </c>
      <c r="C454" t="s">
        <v>1491</v>
      </c>
      <c r="D454" s="82">
        <f>+VLOOKUP($C454,'appoggio Flow (AUM)_Turnover'!$C:$G,2,0)</f>
        <v>19635</v>
      </c>
      <c r="E454" s="199">
        <f>+VLOOKUP($C454,'appoggio Flow (AUM)_Turnover'!$C:$G,3,0)</f>
        <v>1</v>
      </c>
      <c r="F454" s="82">
        <f>+VLOOKUP($C454,'appoggio Flow (AUM)_Turnover'!$C:$G,4,0)</f>
        <v>270708</v>
      </c>
      <c r="G454" s="82">
        <f>+VLOOKUP($C454,'appoggio Flow (AUM)_Turnover'!$C:$G,5,0)</f>
        <v>251073</v>
      </c>
      <c r="H454" s="1" t="s">
        <v>24</v>
      </c>
      <c r="I454" t="s">
        <v>473</v>
      </c>
      <c r="J454" t="s">
        <v>474</v>
      </c>
      <c r="K454">
        <f>+VLOOKUP($C454,'appoggio Flow (AUM)_Turnover'!$C:$M,9,0)</f>
        <v>0</v>
      </c>
      <c r="L454" t="s">
        <v>473</v>
      </c>
      <c r="M454" t="str">
        <f>+VLOOKUP($C454,'appoggio Flow (AUM)_Turnover'!$C:$M,11,0)</f>
        <v>Fondo</v>
      </c>
      <c r="N454" t="s">
        <v>23</v>
      </c>
      <c r="O454" s="5" t="str">
        <f t="shared" si="55"/>
        <v>N</v>
      </c>
      <c r="P454" t="str">
        <f>+VLOOKUP($C454,'appoggio Flow (AUM)_Turnover'!$C:$P,11,0)</f>
        <v>Fondo</v>
      </c>
      <c r="Q454" s="200" t="s">
        <v>475</v>
      </c>
      <c r="R454" s="200" t="str">
        <f t="shared" si="53"/>
        <v/>
      </c>
      <c r="T454" t="s">
        <v>475</v>
      </c>
      <c r="Y454" s="200" t="s">
        <v>475</v>
      </c>
      <c r="Z454" s="5" t="s">
        <v>475</v>
      </c>
      <c r="AA454" s="200" t="str">
        <f t="shared" si="56"/>
        <v/>
      </c>
      <c r="AB454" s="200" t="str">
        <f t="shared" si="54"/>
        <v/>
      </c>
      <c r="AE454" s="77">
        <f t="shared" si="57"/>
        <v>0</v>
      </c>
      <c r="AF454" s="77">
        <f t="shared" si="58"/>
        <v>0</v>
      </c>
      <c r="AG454" s="77">
        <f t="array" ref="AG454">IFERROR($D454*U,0)</f>
        <v>0</v>
      </c>
      <c r="AH454" s="77">
        <f t="shared" si="59"/>
        <v>0</v>
      </c>
      <c r="AI454" s="77">
        <f t="shared" si="59"/>
        <v>0</v>
      </c>
      <c r="AJ454" s="203"/>
      <c r="AK454" s="203"/>
      <c r="AL454" s="203"/>
      <c r="AM454" s="203"/>
      <c r="AN454" t="s">
        <v>475</v>
      </c>
      <c r="AO454" t="s">
        <v>475</v>
      </c>
      <c r="AP454" t="s">
        <v>475</v>
      </c>
    </row>
    <row r="455" spans="1:43" x14ac:dyDescent="0.25">
      <c r="A455" s="198">
        <v>45291</v>
      </c>
      <c r="B455" t="s">
        <v>1492</v>
      </c>
      <c r="C455" t="s">
        <v>1493</v>
      </c>
      <c r="D455" s="82">
        <f>+VLOOKUP($C455,'appoggio Flow (AUM)_Turnover'!$C:$G,2,0)</f>
        <v>39.820000000000164</v>
      </c>
      <c r="E455" s="199">
        <f>+VLOOKUP($C455,'appoggio Flow (AUM)_Turnover'!$C:$G,3,0)</f>
        <v>1</v>
      </c>
      <c r="F455" s="82">
        <f>+VLOOKUP($C455,'appoggio Flow (AUM)_Turnover'!$C:$G,4,0)</f>
        <v>3138.52</v>
      </c>
      <c r="G455" s="82">
        <f>+VLOOKUP($C455,'appoggio Flow (AUM)_Turnover'!$C:$G,5,0)</f>
        <v>3098.7</v>
      </c>
      <c r="H455" s="1" t="s">
        <v>24</v>
      </c>
      <c r="I455" t="s">
        <v>473</v>
      </c>
      <c r="J455" t="s">
        <v>474</v>
      </c>
      <c r="K455">
        <f>+VLOOKUP($C455,'appoggio Flow (AUM)_Turnover'!$C:$M,9,0)</f>
        <v>0</v>
      </c>
      <c r="L455" t="s">
        <v>473</v>
      </c>
      <c r="M455" t="str">
        <f>+VLOOKUP($C455,'appoggio Flow (AUM)_Turnover'!$C:$M,11,0)</f>
        <v>Fondo</v>
      </c>
      <c r="N455" t="s">
        <v>23</v>
      </c>
      <c r="O455" s="5" t="str">
        <f t="shared" si="55"/>
        <v>N</v>
      </c>
      <c r="P455" t="str">
        <f>+VLOOKUP($C455,'appoggio Flow (AUM)_Turnover'!$C:$P,11,0)</f>
        <v>Fondo</v>
      </c>
      <c r="Q455" s="200" t="s">
        <v>475</v>
      </c>
      <c r="R455" s="200" t="str">
        <f t="shared" si="53"/>
        <v/>
      </c>
      <c r="T455" t="s">
        <v>475</v>
      </c>
      <c r="Y455" s="200" t="s">
        <v>475</v>
      </c>
      <c r="Z455" s="5" t="s">
        <v>475</v>
      </c>
      <c r="AA455" s="200" t="str">
        <f t="shared" si="56"/>
        <v/>
      </c>
      <c r="AB455" s="200" t="str">
        <f t="shared" si="54"/>
        <v/>
      </c>
      <c r="AE455" s="77">
        <f t="shared" si="57"/>
        <v>0</v>
      </c>
      <c r="AF455" s="77">
        <f t="shared" si="58"/>
        <v>0</v>
      </c>
      <c r="AG455" s="77">
        <f t="array" ref="AG455">IFERROR($D455*U,0)</f>
        <v>0</v>
      </c>
      <c r="AH455" s="77">
        <f t="shared" si="59"/>
        <v>0</v>
      </c>
      <c r="AI455" s="77">
        <f t="shared" si="59"/>
        <v>0</v>
      </c>
      <c r="AJ455" s="203"/>
      <c r="AK455" s="203"/>
      <c r="AL455" s="203"/>
      <c r="AM455" s="203"/>
      <c r="AN455" t="s">
        <v>475</v>
      </c>
      <c r="AO455" t="s">
        <v>475</v>
      </c>
      <c r="AP455" t="s">
        <v>475</v>
      </c>
    </row>
    <row r="456" spans="1:43" x14ac:dyDescent="0.25">
      <c r="A456" s="198">
        <v>45291</v>
      </c>
      <c r="B456" t="s">
        <v>1494</v>
      </c>
      <c r="C456" t="s">
        <v>1495</v>
      </c>
      <c r="D456" s="82">
        <f>+VLOOKUP($C456,'appoggio Flow (AUM)_Turnover'!$C:$G,2,0)</f>
        <v>31004.190000000002</v>
      </c>
      <c r="E456" s="199">
        <f>+VLOOKUP($C456,'appoggio Flow (AUM)_Turnover'!$C:$G,3,0)</f>
        <v>1</v>
      </c>
      <c r="F456" s="82">
        <f>+VLOOKUP($C456,'appoggio Flow (AUM)_Turnover'!$C:$G,4,0)</f>
        <v>49403.58</v>
      </c>
      <c r="G456" s="82">
        <f>+VLOOKUP($C456,'appoggio Flow (AUM)_Turnover'!$C:$G,5,0)</f>
        <v>18399.39</v>
      </c>
      <c r="H456" s="1" t="s">
        <v>23</v>
      </c>
      <c r="I456" t="s">
        <v>500</v>
      </c>
      <c r="J456" t="s">
        <v>474</v>
      </c>
      <c r="K456">
        <f>+VLOOKUP($C456,'appoggio Flow (AUM)_Turnover'!$C:$M,9,0)</f>
        <v>0</v>
      </c>
      <c r="L456" t="s">
        <v>500</v>
      </c>
      <c r="M456">
        <f>+VLOOKUP($C456,'appoggio Flow (AUM)_Turnover'!$C:$M,11,0)</f>
        <v>0</v>
      </c>
      <c r="N456" t="s">
        <v>23</v>
      </c>
      <c r="O456" s="5" t="str">
        <f t="shared" si="55"/>
        <v>N</v>
      </c>
      <c r="P456">
        <f>+VLOOKUP($C456,'appoggio Flow (AUM)_Turnover'!$C:$P,11,0)</f>
        <v>0</v>
      </c>
      <c r="Q456" s="200" t="s">
        <v>475</v>
      </c>
      <c r="R456" s="200" t="str">
        <f t="shared" si="53"/>
        <v/>
      </c>
      <c r="T456" t="s">
        <v>475</v>
      </c>
      <c r="Y456" s="200" t="s">
        <v>475</v>
      </c>
      <c r="Z456" s="5" t="s">
        <v>475</v>
      </c>
      <c r="AA456" s="200" t="str">
        <f t="shared" si="56"/>
        <v/>
      </c>
      <c r="AB456" s="200" t="str">
        <f t="shared" si="54"/>
        <v/>
      </c>
      <c r="AE456" s="77">
        <f t="shared" si="57"/>
        <v>0</v>
      </c>
      <c r="AF456" s="77">
        <f t="shared" si="58"/>
        <v>0</v>
      </c>
      <c r="AG456" s="77">
        <f t="array" ref="AG456">IFERROR($D456*U,0)</f>
        <v>0</v>
      </c>
      <c r="AH456" s="77">
        <f t="shared" si="59"/>
        <v>0</v>
      </c>
      <c r="AI456" s="77">
        <f t="shared" si="59"/>
        <v>0</v>
      </c>
      <c r="AJ456" s="203"/>
      <c r="AK456" s="203"/>
      <c r="AL456" s="203"/>
      <c r="AM456" s="203"/>
      <c r="AN456" t="s">
        <v>475</v>
      </c>
      <c r="AO456" t="s">
        <v>475</v>
      </c>
      <c r="AP456" t="s">
        <v>475</v>
      </c>
    </row>
    <row r="457" spans="1:43" x14ac:dyDescent="0.25">
      <c r="A457" s="198">
        <v>45291</v>
      </c>
      <c r="B457" t="s">
        <v>1496</v>
      </c>
      <c r="C457" t="s">
        <v>1497</v>
      </c>
      <c r="D457" s="82">
        <f>+VLOOKUP($C457,'appoggio Flow (AUM)_Turnover'!$C:$G,2,0)</f>
        <v>4057848.08</v>
      </c>
      <c r="E457" s="199">
        <f>+VLOOKUP($C457,'appoggio Flow (AUM)_Turnover'!$C:$G,3,0)</f>
        <v>1</v>
      </c>
      <c r="F457" s="82">
        <f>+VLOOKUP($C457,'appoggio Flow (AUM)_Turnover'!$C:$G,4,0)</f>
        <v>4154265.84</v>
      </c>
      <c r="G457" s="82">
        <f>+VLOOKUP($C457,'appoggio Flow (AUM)_Turnover'!$C:$G,5,0)</f>
        <v>96417.76</v>
      </c>
      <c r="H457" s="1" t="s">
        <v>23</v>
      </c>
      <c r="I457" t="s">
        <v>500</v>
      </c>
      <c r="J457" t="s">
        <v>790</v>
      </c>
      <c r="K457">
        <f>+VLOOKUP($C457,'appoggio Flow (AUM)_Turnover'!$C:$M,9,0)</f>
        <v>1</v>
      </c>
      <c r="L457" t="s">
        <v>500</v>
      </c>
      <c r="M457">
        <f>+VLOOKUP($C457,'appoggio Flow (AUM)_Turnover'!$C:$M,11,0)</f>
        <v>0</v>
      </c>
      <c r="N457" t="s">
        <v>24</v>
      </c>
      <c r="O457" s="5" t="str">
        <f t="shared" si="55"/>
        <v>N</v>
      </c>
      <c r="P457">
        <f>+VLOOKUP($C457,'appoggio Flow (AUM)_Turnover'!$C:$P,11,0)</f>
        <v>0</v>
      </c>
      <c r="Q457" s="200" t="s">
        <v>475</v>
      </c>
      <c r="R457" s="200" t="str">
        <f t="shared" si="53"/>
        <v/>
      </c>
      <c r="T457" t="s">
        <v>475</v>
      </c>
      <c r="Y457" s="200" t="s">
        <v>475</v>
      </c>
      <c r="Z457" s="5" t="s">
        <v>475</v>
      </c>
      <c r="AA457" s="200" t="str">
        <f t="shared" si="56"/>
        <v/>
      </c>
      <c r="AB457" s="200" t="str">
        <f t="shared" si="54"/>
        <v/>
      </c>
      <c r="AE457" s="77">
        <f t="shared" si="57"/>
        <v>0</v>
      </c>
      <c r="AF457" s="77">
        <f t="shared" si="58"/>
        <v>0</v>
      </c>
      <c r="AG457" s="77">
        <f t="array" ref="AG457">IFERROR($D457*U,0)</f>
        <v>0</v>
      </c>
      <c r="AH457" s="77">
        <f t="shared" si="59"/>
        <v>0</v>
      </c>
      <c r="AI457" s="77">
        <f t="shared" si="59"/>
        <v>0</v>
      </c>
      <c r="AJ457" s="203"/>
      <c r="AK457" s="203"/>
      <c r="AL457" s="203"/>
      <c r="AM457" s="203"/>
      <c r="AN457" t="s">
        <v>475</v>
      </c>
      <c r="AO457" t="s">
        <v>475</v>
      </c>
      <c r="AP457" t="s">
        <v>475</v>
      </c>
    </row>
    <row r="458" spans="1:43" x14ac:dyDescent="0.25">
      <c r="A458" s="198">
        <v>45291</v>
      </c>
      <c r="B458" t="s">
        <v>1498</v>
      </c>
      <c r="C458" t="s">
        <v>1499</v>
      </c>
      <c r="D458" s="82">
        <f>+VLOOKUP($C458,'appoggio Flow (AUM)_Turnover'!$C:$G,2,0)</f>
        <v>1379503.38</v>
      </c>
      <c r="E458" s="199">
        <f>+VLOOKUP($C458,'appoggio Flow (AUM)_Turnover'!$C:$G,3,0)</f>
        <v>1</v>
      </c>
      <c r="F458" s="82">
        <f>+VLOOKUP($C458,'appoggio Flow (AUM)_Turnover'!$C:$G,4,0)</f>
        <v>1381720.6099999999</v>
      </c>
      <c r="G458" s="82">
        <f>+VLOOKUP($C458,'appoggio Flow (AUM)_Turnover'!$C:$G,5,0)</f>
        <v>2217.23</v>
      </c>
      <c r="H458" s="1" t="s">
        <v>24</v>
      </c>
      <c r="I458" t="s">
        <v>482</v>
      </c>
      <c r="J458" t="s">
        <v>592</v>
      </c>
      <c r="K458">
        <f>+VLOOKUP($C458,'appoggio Flow (AUM)_Turnover'!$C:$M,9,0)</f>
        <v>0</v>
      </c>
      <c r="L458" t="s">
        <v>483</v>
      </c>
      <c r="M458" t="str">
        <f>+VLOOKUP($C458,'appoggio Flow (AUM)_Turnover'!$C:$M,11,0)</f>
        <v>Stock</v>
      </c>
      <c r="N458" t="s">
        <v>23</v>
      </c>
      <c r="O458" s="5" t="str">
        <f t="shared" si="55"/>
        <v>N</v>
      </c>
      <c r="P458" t="str">
        <f>+VLOOKUP($C458,'appoggio Flow (AUM)_Turnover'!$C:$P,11,0)</f>
        <v>Stock</v>
      </c>
      <c r="Q458" s="200">
        <v>0</v>
      </c>
      <c r="R458" s="200">
        <f t="shared" si="53"/>
        <v>0</v>
      </c>
      <c r="T458">
        <v>0</v>
      </c>
      <c r="Y458" s="200">
        <v>0</v>
      </c>
      <c r="Z458" s="5">
        <v>0</v>
      </c>
      <c r="AA458" s="200">
        <f t="shared" si="56"/>
        <v>0</v>
      </c>
      <c r="AB458" s="200">
        <f t="shared" si="54"/>
        <v>0</v>
      </c>
      <c r="AE458" s="77">
        <f t="shared" si="57"/>
        <v>0</v>
      </c>
      <c r="AF458" s="77">
        <f t="shared" si="58"/>
        <v>0</v>
      </c>
      <c r="AG458" s="77">
        <f t="array" ref="AG458">IFERROR($D458*U,0)</f>
        <v>0</v>
      </c>
      <c r="AH458" s="77">
        <f t="shared" si="59"/>
        <v>0</v>
      </c>
      <c r="AI458" s="77">
        <f t="shared" si="59"/>
        <v>0</v>
      </c>
      <c r="AJ458" s="203"/>
      <c r="AK458" s="203"/>
      <c r="AL458" s="203"/>
      <c r="AM458" s="203"/>
      <c r="AN458" t="s">
        <v>25</v>
      </c>
      <c r="AO458" t="s">
        <v>1500</v>
      </c>
      <c r="AP458" t="s">
        <v>1501</v>
      </c>
      <c r="AQ458" s="208" t="s">
        <v>490</v>
      </c>
    </row>
    <row r="459" spans="1:43" x14ac:dyDescent="0.25">
      <c r="A459" s="198">
        <v>45291</v>
      </c>
      <c r="B459" t="s">
        <v>1502</v>
      </c>
      <c r="C459" t="s">
        <v>1503</v>
      </c>
      <c r="D459" s="82">
        <f>+VLOOKUP($C459,'appoggio Flow (AUM)_Turnover'!$C:$G,2,0)</f>
        <v>260669.47</v>
      </c>
      <c r="E459" s="199">
        <f>+VLOOKUP($C459,'appoggio Flow (AUM)_Turnover'!$C:$G,3,0)</f>
        <v>0</v>
      </c>
      <c r="F459" s="82">
        <f>+VLOOKUP($C459,'appoggio Flow (AUM)_Turnover'!$C:$G,4,0)</f>
        <v>260669.47</v>
      </c>
      <c r="G459" s="82">
        <f>+VLOOKUP($C459,'appoggio Flow (AUM)_Turnover'!$C:$G,5,0)</f>
        <v>0</v>
      </c>
      <c r="H459" s="1" t="s">
        <v>23</v>
      </c>
      <c r="I459" t="s">
        <v>500</v>
      </c>
      <c r="J459" t="s">
        <v>504</v>
      </c>
      <c r="K459">
        <f>+VLOOKUP($C459,'appoggio Flow (AUM)_Turnover'!$C:$M,9,0)</f>
        <v>1</v>
      </c>
      <c r="L459" t="s">
        <v>500</v>
      </c>
      <c r="M459">
        <f>+VLOOKUP($C459,'appoggio Flow (AUM)_Turnover'!$C:$M,11,0)</f>
        <v>0</v>
      </c>
      <c r="N459" t="s">
        <v>24</v>
      </c>
      <c r="O459" s="5" t="str">
        <f t="shared" si="55"/>
        <v>N</v>
      </c>
      <c r="P459">
        <f>+VLOOKUP($C459,'appoggio Flow (AUM)_Turnover'!$C:$P,11,0)</f>
        <v>0</v>
      </c>
      <c r="Q459" s="200" t="s">
        <v>475</v>
      </c>
      <c r="R459" s="200" t="str">
        <f t="shared" si="53"/>
        <v/>
      </c>
      <c r="T459" t="s">
        <v>475</v>
      </c>
      <c r="Y459" s="200" t="s">
        <v>475</v>
      </c>
      <c r="Z459" s="5" t="s">
        <v>475</v>
      </c>
      <c r="AA459" s="200" t="str">
        <f t="shared" si="56"/>
        <v/>
      </c>
      <c r="AB459" s="200" t="str">
        <f t="shared" si="54"/>
        <v/>
      </c>
      <c r="AE459" s="77">
        <f t="shared" si="57"/>
        <v>0</v>
      </c>
      <c r="AF459" s="77">
        <f t="shared" si="58"/>
        <v>0</v>
      </c>
      <c r="AG459" s="77">
        <f t="array" ref="AG459">IFERROR($D459*U,0)</f>
        <v>0</v>
      </c>
      <c r="AH459" s="77">
        <f t="shared" si="59"/>
        <v>0</v>
      </c>
      <c r="AI459" s="77">
        <f t="shared" si="59"/>
        <v>0</v>
      </c>
      <c r="AJ459" s="203"/>
      <c r="AK459" s="203"/>
      <c r="AL459" s="203"/>
      <c r="AM459" s="203"/>
      <c r="AN459" t="s">
        <v>475</v>
      </c>
      <c r="AO459" t="s">
        <v>475</v>
      </c>
      <c r="AP459" t="s">
        <v>475</v>
      </c>
    </row>
    <row r="460" spans="1:43" x14ac:dyDescent="0.25">
      <c r="A460" s="198">
        <v>45291</v>
      </c>
      <c r="B460" t="s">
        <v>1504</v>
      </c>
      <c r="C460" t="s">
        <v>1505</v>
      </c>
      <c r="D460" s="82">
        <f>+VLOOKUP($C460,'appoggio Flow (AUM)_Turnover'!$C:$G,2,0)</f>
        <v>63306.200000000012</v>
      </c>
      <c r="E460" s="199">
        <f>+VLOOKUP($C460,'appoggio Flow (AUM)_Turnover'!$C:$G,3,0)</f>
        <v>1</v>
      </c>
      <c r="F460" s="82">
        <f>+VLOOKUP($C460,'appoggio Flow (AUM)_Turnover'!$C:$G,4,0)</f>
        <v>256115.20000000001</v>
      </c>
      <c r="G460" s="82">
        <f>+VLOOKUP($C460,'appoggio Flow (AUM)_Turnover'!$C:$G,5,0)</f>
        <v>192809</v>
      </c>
      <c r="H460" s="1" t="s">
        <v>24</v>
      </c>
      <c r="I460" t="s">
        <v>473</v>
      </c>
      <c r="J460" t="s">
        <v>474</v>
      </c>
      <c r="K460">
        <f>+VLOOKUP($C460,'appoggio Flow (AUM)_Turnover'!$C:$M,9,0)</f>
        <v>0</v>
      </c>
      <c r="L460" t="s">
        <v>473</v>
      </c>
      <c r="M460" t="str">
        <f>+VLOOKUP($C460,'appoggio Flow (AUM)_Turnover'!$C:$M,11,0)</f>
        <v>Fondo</v>
      </c>
      <c r="N460" t="s">
        <v>23</v>
      </c>
      <c r="O460" s="5" t="str">
        <f t="shared" si="55"/>
        <v>N</v>
      </c>
      <c r="P460" t="str">
        <f>+VLOOKUP($C460,'appoggio Flow (AUM)_Turnover'!$C:$P,11,0)</f>
        <v>Fondo</v>
      </c>
      <c r="Q460" s="200" t="s">
        <v>475</v>
      </c>
      <c r="R460" s="200" t="str">
        <f t="shared" si="53"/>
        <v/>
      </c>
      <c r="T460" t="s">
        <v>475</v>
      </c>
      <c r="Y460" s="200" t="s">
        <v>475</v>
      </c>
      <c r="Z460" s="5" t="s">
        <v>475</v>
      </c>
      <c r="AA460" s="200" t="str">
        <f t="shared" si="56"/>
        <v/>
      </c>
      <c r="AB460" s="200" t="str">
        <f t="shared" si="54"/>
        <v/>
      </c>
      <c r="AE460" s="77">
        <f t="shared" si="57"/>
        <v>0</v>
      </c>
      <c r="AF460" s="77">
        <f t="shared" si="58"/>
        <v>0</v>
      </c>
      <c r="AG460" s="77">
        <f t="array" ref="AG460">IFERROR($D460*U,0)</f>
        <v>0</v>
      </c>
      <c r="AH460" s="77">
        <f t="shared" si="59"/>
        <v>0</v>
      </c>
      <c r="AI460" s="77">
        <f t="shared" si="59"/>
        <v>0</v>
      </c>
      <c r="AJ460" s="203"/>
      <c r="AK460" s="203"/>
      <c r="AL460" s="203"/>
      <c r="AM460" s="203"/>
      <c r="AN460" t="s">
        <v>475</v>
      </c>
      <c r="AO460" t="s">
        <v>475</v>
      </c>
      <c r="AP460" t="s">
        <v>475</v>
      </c>
    </row>
    <row r="461" spans="1:43" x14ac:dyDescent="0.25">
      <c r="A461" s="198">
        <v>45291</v>
      </c>
      <c r="B461" t="s">
        <v>1506</v>
      </c>
      <c r="C461" t="s">
        <v>1507</v>
      </c>
      <c r="D461" s="82">
        <f>+VLOOKUP($C461,'appoggio Flow (AUM)_Turnover'!$C:$G,2,0)</f>
        <v>6111332.9400000013</v>
      </c>
      <c r="E461" s="199">
        <f>+VLOOKUP($C461,'appoggio Flow (AUM)_Turnover'!$C:$G,3,0)</f>
        <v>1</v>
      </c>
      <c r="F461" s="82">
        <f>+VLOOKUP($C461,'appoggio Flow (AUM)_Turnover'!$C:$G,4,0)</f>
        <v>15013798.800000001</v>
      </c>
      <c r="G461" s="82">
        <f>+VLOOKUP($C461,'appoggio Flow (AUM)_Turnover'!$C:$G,5,0)</f>
        <v>8902465.8599999994</v>
      </c>
      <c r="H461" s="1" t="s">
        <v>23</v>
      </c>
      <c r="I461" t="s">
        <v>500</v>
      </c>
      <c r="J461" t="s">
        <v>790</v>
      </c>
      <c r="K461">
        <f>+VLOOKUP($C461,'appoggio Flow (AUM)_Turnover'!$C:$M,9,0)</f>
        <v>1</v>
      </c>
      <c r="L461" t="s">
        <v>500</v>
      </c>
      <c r="M461">
        <f>+VLOOKUP($C461,'appoggio Flow (AUM)_Turnover'!$C:$M,11,0)</f>
        <v>0</v>
      </c>
      <c r="N461" t="s">
        <v>24</v>
      </c>
      <c r="O461" s="5" t="str">
        <f t="shared" si="55"/>
        <v>N</v>
      </c>
      <c r="P461">
        <f>+VLOOKUP($C461,'appoggio Flow (AUM)_Turnover'!$C:$P,11,0)</f>
        <v>0</v>
      </c>
      <c r="Q461" s="200" t="s">
        <v>475</v>
      </c>
      <c r="R461" s="200" t="str">
        <f t="shared" si="53"/>
        <v/>
      </c>
      <c r="T461" t="s">
        <v>475</v>
      </c>
      <c r="Y461" s="200" t="s">
        <v>475</v>
      </c>
      <c r="Z461" s="5" t="s">
        <v>475</v>
      </c>
      <c r="AA461" s="200" t="str">
        <f t="shared" si="56"/>
        <v/>
      </c>
      <c r="AB461" s="200" t="str">
        <f t="shared" si="54"/>
        <v/>
      </c>
      <c r="AE461" s="77">
        <f t="shared" si="57"/>
        <v>0</v>
      </c>
      <c r="AF461" s="77">
        <f t="shared" si="58"/>
        <v>0</v>
      </c>
      <c r="AG461" s="77">
        <f t="array" ref="AG461">IFERROR($D461*U,0)</f>
        <v>0</v>
      </c>
      <c r="AH461" s="77">
        <f t="shared" si="59"/>
        <v>0</v>
      </c>
      <c r="AI461" s="77">
        <f t="shared" si="59"/>
        <v>0</v>
      </c>
      <c r="AJ461" s="203"/>
      <c r="AK461" s="203"/>
      <c r="AL461" s="203"/>
      <c r="AM461" s="203"/>
      <c r="AN461" t="s">
        <v>475</v>
      </c>
      <c r="AO461" t="s">
        <v>475</v>
      </c>
      <c r="AP461" t="s">
        <v>475</v>
      </c>
    </row>
    <row r="462" spans="1:43" x14ac:dyDescent="0.25">
      <c r="A462" s="198">
        <v>45291</v>
      </c>
      <c r="B462" t="s">
        <v>1508</v>
      </c>
      <c r="C462" t="s">
        <v>1509</v>
      </c>
      <c r="D462" s="82">
        <f>+VLOOKUP($C462,'appoggio Flow (AUM)_Turnover'!$C:$G,2,0)</f>
        <v>662693.16</v>
      </c>
      <c r="E462" s="199">
        <f>+VLOOKUP($C462,'appoggio Flow (AUM)_Turnover'!$C:$G,3,0)</f>
        <v>1</v>
      </c>
      <c r="F462" s="82">
        <f>+VLOOKUP($C462,'appoggio Flow (AUM)_Turnover'!$C:$G,4,0)</f>
        <v>770030.94000000006</v>
      </c>
      <c r="G462" s="82">
        <f>+VLOOKUP($C462,'appoggio Flow (AUM)_Turnover'!$C:$G,5,0)</f>
        <v>107337.78</v>
      </c>
      <c r="H462" s="1" t="s">
        <v>24</v>
      </c>
      <c r="I462" t="s">
        <v>473</v>
      </c>
      <c r="J462" t="s">
        <v>474</v>
      </c>
      <c r="K462">
        <f>+VLOOKUP($C462,'appoggio Flow (AUM)_Turnover'!$C:$M,9,0)</f>
        <v>0</v>
      </c>
      <c r="L462" t="s">
        <v>473</v>
      </c>
      <c r="M462" t="str">
        <f>+VLOOKUP($C462,'appoggio Flow (AUM)_Turnover'!$C:$M,11,0)</f>
        <v>Fondo</v>
      </c>
      <c r="N462" t="s">
        <v>23</v>
      </c>
      <c r="O462" s="5" t="str">
        <f t="shared" si="55"/>
        <v>N</v>
      </c>
      <c r="P462" s="208" t="str">
        <f>+VLOOKUP($C462,'appoggio Flow (AUM)_Turnover'!$C:$P,11,0)</f>
        <v>Fondo</v>
      </c>
      <c r="Q462" s="200" t="s">
        <v>475</v>
      </c>
      <c r="R462" s="204">
        <v>1</v>
      </c>
      <c r="T462" t="s">
        <v>475</v>
      </c>
      <c r="V462" s="208">
        <v>1</v>
      </c>
      <c r="Y462" s="200" t="s">
        <v>475</v>
      </c>
      <c r="Z462" s="5" t="s">
        <v>475</v>
      </c>
      <c r="AA462" s="200" t="str">
        <f t="shared" si="56"/>
        <v/>
      </c>
      <c r="AB462" s="200" t="str">
        <f t="shared" si="54"/>
        <v/>
      </c>
      <c r="AE462" s="77">
        <f t="shared" si="57"/>
        <v>662693.16</v>
      </c>
      <c r="AF462" s="77">
        <f t="shared" si="58"/>
        <v>0</v>
      </c>
      <c r="AG462" s="77">
        <f t="array" ref="AG462">IFERROR($D462*U,0)</f>
        <v>0</v>
      </c>
      <c r="AH462" s="77">
        <f t="shared" si="59"/>
        <v>0</v>
      </c>
      <c r="AI462" s="77">
        <f t="shared" si="59"/>
        <v>0</v>
      </c>
      <c r="AJ462" s="203"/>
      <c r="AK462" s="203"/>
      <c r="AL462" s="203"/>
      <c r="AM462" s="203"/>
      <c r="AN462" t="s">
        <v>475</v>
      </c>
      <c r="AO462" t="s">
        <v>475</v>
      </c>
      <c r="AP462" t="s">
        <v>475</v>
      </c>
    </row>
    <row r="463" spans="1:43" x14ac:dyDescent="0.25">
      <c r="A463" s="198">
        <v>45291</v>
      </c>
      <c r="B463" t="s">
        <v>1510</v>
      </c>
      <c r="C463" t="s">
        <v>1511</v>
      </c>
      <c r="D463" s="82">
        <f>+VLOOKUP($C463,'appoggio Flow (AUM)_Turnover'!$C:$G,2,0)</f>
        <v>7744717</v>
      </c>
      <c r="E463" s="199">
        <f>+VLOOKUP($C463,'appoggio Flow (AUM)_Turnover'!$C:$G,3,0)</f>
        <v>1</v>
      </c>
      <c r="F463" s="82">
        <f>+VLOOKUP($C463,'appoggio Flow (AUM)_Turnover'!$C:$G,4,0)</f>
        <v>8062753.8399999999</v>
      </c>
      <c r="G463" s="82">
        <f>+VLOOKUP($C463,'appoggio Flow (AUM)_Turnover'!$C:$G,5,0)</f>
        <v>318036.84000000003</v>
      </c>
      <c r="H463" s="1" t="s">
        <v>24</v>
      </c>
      <c r="I463" t="s">
        <v>473</v>
      </c>
      <c r="J463" t="s">
        <v>474</v>
      </c>
      <c r="K463">
        <f>+VLOOKUP($C463,'appoggio Flow (AUM)_Turnover'!$C:$M,9,0)</f>
        <v>0</v>
      </c>
      <c r="L463" t="s">
        <v>473</v>
      </c>
      <c r="M463" t="str">
        <f>+VLOOKUP($C463,'appoggio Flow (AUM)_Turnover'!$C:$M,11,0)</f>
        <v>Fondo</v>
      </c>
      <c r="N463" t="s">
        <v>23</v>
      </c>
      <c r="O463" s="5" t="str">
        <f t="shared" si="55"/>
        <v>N</v>
      </c>
      <c r="P463" t="str">
        <f>+VLOOKUP($C463,'appoggio Flow (AUM)_Turnover'!$C:$P,11,0)</f>
        <v>Fondo</v>
      </c>
      <c r="Q463" s="200" t="s">
        <v>475</v>
      </c>
      <c r="R463" s="200" t="str">
        <f t="shared" ref="R463:R480" si="60">IFERROR(V463*Q463,"")</f>
        <v/>
      </c>
      <c r="T463" t="s">
        <v>475</v>
      </c>
      <c r="Y463" s="200" t="s">
        <v>475</v>
      </c>
      <c r="Z463" s="5" t="s">
        <v>475</v>
      </c>
      <c r="AA463" s="200" t="str">
        <f t="shared" si="56"/>
        <v/>
      </c>
      <c r="AB463" s="200" t="str">
        <f t="shared" si="54"/>
        <v/>
      </c>
      <c r="AE463" s="77">
        <f t="shared" si="57"/>
        <v>0</v>
      </c>
      <c r="AF463" s="77">
        <f t="shared" si="58"/>
        <v>0</v>
      </c>
      <c r="AG463" s="77">
        <f t="array" ref="AG463">IFERROR($D463*U,0)</f>
        <v>0</v>
      </c>
      <c r="AH463" s="77">
        <f t="shared" si="59"/>
        <v>0</v>
      </c>
      <c r="AI463" s="77">
        <f t="shared" si="59"/>
        <v>0</v>
      </c>
      <c r="AJ463" s="203"/>
      <c r="AK463" s="203"/>
      <c r="AL463" s="203"/>
      <c r="AM463" s="203"/>
      <c r="AN463" t="s">
        <v>475</v>
      </c>
      <c r="AO463" t="s">
        <v>475</v>
      </c>
      <c r="AP463" t="s">
        <v>475</v>
      </c>
    </row>
    <row r="464" spans="1:43" x14ac:dyDescent="0.25">
      <c r="A464" s="198">
        <v>45291</v>
      </c>
      <c r="B464" t="s">
        <v>1512</v>
      </c>
      <c r="C464" t="s">
        <v>1513</v>
      </c>
      <c r="D464" s="82">
        <f>+VLOOKUP($C464,'appoggio Flow (AUM)_Turnover'!$C:$G,2,0)</f>
        <v>2028.08</v>
      </c>
      <c r="E464" s="199">
        <f>+VLOOKUP($C464,'appoggio Flow (AUM)_Turnover'!$C:$G,3,0)</f>
        <v>1</v>
      </c>
      <c r="F464" s="82">
        <f>+VLOOKUP($C464,'appoggio Flow (AUM)_Turnover'!$C:$G,4,0)</f>
        <v>7564.01</v>
      </c>
      <c r="G464" s="82">
        <f>+VLOOKUP($C464,'appoggio Flow (AUM)_Turnover'!$C:$G,5,0)</f>
        <v>5535.93</v>
      </c>
      <c r="H464" s="1" t="s">
        <v>24</v>
      </c>
      <c r="I464" t="s">
        <v>473</v>
      </c>
      <c r="J464" t="s">
        <v>474</v>
      </c>
      <c r="K464">
        <f>+VLOOKUP($C464,'appoggio Flow (AUM)_Turnover'!$C:$M,9,0)</f>
        <v>0</v>
      </c>
      <c r="L464" t="s">
        <v>473</v>
      </c>
      <c r="M464" t="str">
        <f>+VLOOKUP($C464,'appoggio Flow (AUM)_Turnover'!$C:$M,11,0)</f>
        <v>Fondo</v>
      </c>
      <c r="N464" t="s">
        <v>23</v>
      </c>
      <c r="O464" s="5" t="str">
        <f t="shared" si="55"/>
        <v>N</v>
      </c>
      <c r="P464" t="str">
        <f>+VLOOKUP($C464,'appoggio Flow (AUM)_Turnover'!$C:$P,11,0)</f>
        <v>Fondo</v>
      </c>
      <c r="Q464" s="200" t="s">
        <v>475</v>
      </c>
      <c r="R464" s="200" t="str">
        <f t="shared" si="60"/>
        <v/>
      </c>
      <c r="T464" t="s">
        <v>475</v>
      </c>
      <c r="Y464" s="200" t="s">
        <v>475</v>
      </c>
      <c r="Z464" s="5" t="s">
        <v>475</v>
      </c>
      <c r="AA464" s="200" t="str">
        <f t="shared" si="56"/>
        <v/>
      </c>
      <c r="AB464" s="200" t="str">
        <f t="shared" si="54"/>
        <v/>
      </c>
      <c r="AE464" s="77">
        <f t="shared" si="57"/>
        <v>0</v>
      </c>
      <c r="AF464" s="77">
        <f t="shared" si="58"/>
        <v>0</v>
      </c>
      <c r="AG464" s="77">
        <f t="array" ref="AG464">IFERROR($D464*U,0)</f>
        <v>0</v>
      </c>
      <c r="AH464" s="77">
        <f t="shared" si="59"/>
        <v>0</v>
      </c>
      <c r="AI464" s="77">
        <f t="shared" si="59"/>
        <v>0</v>
      </c>
      <c r="AJ464" s="203"/>
      <c r="AK464" s="203"/>
      <c r="AL464" s="203"/>
      <c r="AM464" s="203"/>
      <c r="AN464" t="s">
        <v>475</v>
      </c>
      <c r="AO464" t="s">
        <v>475</v>
      </c>
      <c r="AP464" t="s">
        <v>475</v>
      </c>
    </row>
    <row r="465" spans="1:42" x14ac:dyDescent="0.25">
      <c r="A465" s="198">
        <v>45291</v>
      </c>
      <c r="B465" t="s">
        <v>1514</v>
      </c>
      <c r="C465" t="s">
        <v>1515</v>
      </c>
      <c r="D465" s="82">
        <f>+VLOOKUP($C465,'appoggio Flow (AUM)_Turnover'!$C:$G,2,0)</f>
        <v>307712.36</v>
      </c>
      <c r="E465" s="199">
        <f>+VLOOKUP($C465,'appoggio Flow (AUM)_Turnover'!$C:$G,3,0)</f>
        <v>1</v>
      </c>
      <c r="F465" s="82">
        <f>+VLOOKUP($C465,'appoggio Flow (AUM)_Turnover'!$C:$G,4,0)</f>
        <v>752190.13</v>
      </c>
      <c r="G465" s="82">
        <f>+VLOOKUP($C465,'appoggio Flow (AUM)_Turnover'!$C:$G,5,0)</f>
        <v>444477.77</v>
      </c>
      <c r="H465" s="1" t="s">
        <v>24</v>
      </c>
      <c r="I465" t="s">
        <v>482</v>
      </c>
      <c r="J465" t="s">
        <v>474</v>
      </c>
      <c r="K465">
        <f>+VLOOKUP($C465,'appoggio Flow (AUM)_Turnover'!$C:$M,9,0)</f>
        <v>0</v>
      </c>
      <c r="L465" t="s">
        <v>483</v>
      </c>
      <c r="M465" t="str">
        <f>+VLOOKUP($C465,'appoggio Flow (AUM)_Turnover'!$C:$M,11,0)</f>
        <v>Stock</v>
      </c>
      <c r="N465" t="s">
        <v>23</v>
      </c>
      <c r="O465" s="5" t="str">
        <f t="shared" si="55"/>
        <v>N</v>
      </c>
      <c r="P465" t="str">
        <f>+VLOOKUP($C465,'appoggio Flow (AUM)_Turnover'!$C:$P,11,0)</f>
        <v>Stock</v>
      </c>
      <c r="Q465" s="200">
        <v>0</v>
      </c>
      <c r="R465" s="200">
        <f t="shared" si="60"/>
        <v>0</v>
      </c>
      <c r="T465">
        <v>0</v>
      </c>
      <c r="Y465" s="200">
        <v>0</v>
      </c>
      <c r="Z465" s="5">
        <v>0</v>
      </c>
      <c r="AA465" s="200">
        <f t="shared" si="56"/>
        <v>0</v>
      </c>
      <c r="AB465" s="200">
        <f t="shared" si="54"/>
        <v>0</v>
      </c>
      <c r="AE465" s="77">
        <f t="shared" si="57"/>
        <v>0</v>
      </c>
      <c r="AF465" s="77">
        <f t="shared" si="58"/>
        <v>0</v>
      </c>
      <c r="AG465" s="77">
        <f t="array" ref="AG465">IFERROR($D465*U,0)</f>
        <v>0</v>
      </c>
      <c r="AH465" s="77">
        <f t="shared" si="59"/>
        <v>0</v>
      </c>
      <c r="AI465" s="77">
        <f t="shared" si="59"/>
        <v>0</v>
      </c>
      <c r="AJ465" s="203"/>
      <c r="AK465" s="203"/>
      <c r="AL465" s="203"/>
      <c r="AM465" s="203"/>
      <c r="AN465" t="s">
        <v>25</v>
      </c>
      <c r="AO465" t="s">
        <v>1516</v>
      </c>
      <c r="AP465" t="s">
        <v>475</v>
      </c>
    </row>
    <row r="466" spans="1:42" x14ac:dyDescent="0.25">
      <c r="A466" s="198">
        <v>45291</v>
      </c>
      <c r="B466" t="s">
        <v>1517</v>
      </c>
      <c r="C466" t="s">
        <v>1518</v>
      </c>
      <c r="D466" s="82">
        <f>+VLOOKUP($C466,'appoggio Flow (AUM)_Turnover'!$C:$G,2,0)</f>
        <v>23948912.170000002</v>
      </c>
      <c r="E466" s="199">
        <f>+VLOOKUP($C466,'appoggio Flow (AUM)_Turnover'!$C:$G,3,0)</f>
        <v>1</v>
      </c>
      <c r="F466" s="82">
        <f>+VLOOKUP($C466,'appoggio Flow (AUM)_Turnover'!$C:$G,4,0)</f>
        <v>25050057.670000002</v>
      </c>
      <c r="G466" s="82">
        <f>+VLOOKUP($C466,'appoggio Flow (AUM)_Turnover'!$C:$G,5,0)</f>
        <v>1101145.5</v>
      </c>
      <c r="H466" s="1" t="s">
        <v>24</v>
      </c>
      <c r="I466" t="s">
        <v>473</v>
      </c>
      <c r="J466" t="s">
        <v>474</v>
      </c>
      <c r="K466">
        <f>+VLOOKUP($C466,'appoggio Flow (AUM)_Turnover'!$C:$M,9,0)</f>
        <v>0</v>
      </c>
      <c r="L466" t="s">
        <v>473</v>
      </c>
      <c r="M466" t="str">
        <f>+VLOOKUP($C466,'appoggio Flow (AUM)_Turnover'!$C:$M,11,0)</f>
        <v>Fondo</v>
      </c>
      <c r="N466" t="s">
        <v>23</v>
      </c>
      <c r="O466" s="5" t="str">
        <f t="shared" si="55"/>
        <v>N</v>
      </c>
      <c r="P466" t="str">
        <f>+VLOOKUP($C466,'appoggio Flow (AUM)_Turnover'!$C:$P,11,0)</f>
        <v>Fondo</v>
      </c>
      <c r="Q466" s="200" t="s">
        <v>475</v>
      </c>
      <c r="R466" s="200" t="str">
        <f t="shared" si="60"/>
        <v/>
      </c>
      <c r="T466" t="s">
        <v>475</v>
      </c>
      <c r="Y466" s="200" t="s">
        <v>475</v>
      </c>
      <c r="Z466" s="5" t="s">
        <v>475</v>
      </c>
      <c r="AA466" s="200" t="str">
        <f t="shared" si="56"/>
        <v/>
      </c>
      <c r="AB466" s="200" t="str">
        <f t="shared" si="54"/>
        <v/>
      </c>
      <c r="AE466" s="77">
        <f t="shared" si="57"/>
        <v>0</v>
      </c>
      <c r="AF466" s="77">
        <f t="shared" si="58"/>
        <v>0</v>
      </c>
      <c r="AG466" s="77">
        <f t="array" ref="AG466">IFERROR($D466*U,0)</f>
        <v>0</v>
      </c>
      <c r="AH466" s="77">
        <f t="shared" si="59"/>
        <v>0</v>
      </c>
      <c r="AI466" s="77">
        <f t="shared" si="59"/>
        <v>0</v>
      </c>
      <c r="AJ466" s="203"/>
      <c r="AK466" s="203"/>
      <c r="AL466" s="203"/>
      <c r="AM466" s="203"/>
      <c r="AN466" t="s">
        <v>475</v>
      </c>
      <c r="AO466" t="s">
        <v>475</v>
      </c>
      <c r="AP466" t="s">
        <v>475</v>
      </c>
    </row>
    <row r="467" spans="1:42" x14ac:dyDescent="0.25">
      <c r="A467" s="198">
        <v>45291</v>
      </c>
      <c r="B467" t="s">
        <v>1519</v>
      </c>
      <c r="C467" t="s">
        <v>1520</v>
      </c>
      <c r="D467" s="82">
        <f>+VLOOKUP($C467,'appoggio Flow (AUM)_Turnover'!$C:$G,2,0)</f>
        <v>6206816.71</v>
      </c>
      <c r="E467" s="199">
        <f>+VLOOKUP($C467,'appoggio Flow (AUM)_Turnover'!$C:$G,3,0)</f>
        <v>1</v>
      </c>
      <c r="F467" s="82">
        <f>+VLOOKUP($C467,'appoggio Flow (AUM)_Turnover'!$C:$G,4,0)</f>
        <v>6373019.3499999996</v>
      </c>
      <c r="G467" s="82">
        <f>+VLOOKUP($C467,'appoggio Flow (AUM)_Turnover'!$C:$G,5,0)</f>
        <v>166202.64000000001</v>
      </c>
      <c r="H467" s="1" t="s">
        <v>24</v>
      </c>
      <c r="I467" t="s">
        <v>473</v>
      </c>
      <c r="J467" t="s">
        <v>474</v>
      </c>
      <c r="K467">
        <f>+VLOOKUP($C467,'appoggio Flow (AUM)_Turnover'!$C:$M,9,0)</f>
        <v>0</v>
      </c>
      <c r="L467" t="s">
        <v>473</v>
      </c>
      <c r="M467" t="str">
        <f>+VLOOKUP($C467,'appoggio Flow (AUM)_Turnover'!$C:$M,11,0)</f>
        <v>Fondo</v>
      </c>
      <c r="N467" t="s">
        <v>23</v>
      </c>
      <c r="O467" s="5" t="str">
        <f t="shared" si="55"/>
        <v>N</v>
      </c>
      <c r="P467" t="str">
        <f>+VLOOKUP($C467,'appoggio Flow (AUM)_Turnover'!$C:$P,11,0)</f>
        <v>Fondo</v>
      </c>
      <c r="Q467" s="200" t="s">
        <v>475</v>
      </c>
      <c r="R467" s="200" t="str">
        <f t="shared" si="60"/>
        <v/>
      </c>
      <c r="T467" t="s">
        <v>475</v>
      </c>
      <c r="Y467" s="200" t="s">
        <v>475</v>
      </c>
      <c r="Z467" s="5" t="s">
        <v>475</v>
      </c>
      <c r="AA467" s="200" t="str">
        <f t="shared" si="56"/>
        <v/>
      </c>
      <c r="AB467" s="200" t="str">
        <f t="shared" si="54"/>
        <v/>
      </c>
      <c r="AE467" s="77">
        <f t="shared" si="57"/>
        <v>0</v>
      </c>
      <c r="AF467" s="77">
        <f t="shared" si="58"/>
        <v>0</v>
      </c>
      <c r="AG467" s="77">
        <f t="array" ref="AG467">IFERROR($D467*U,0)</f>
        <v>0</v>
      </c>
      <c r="AH467" s="77">
        <f t="shared" si="59"/>
        <v>0</v>
      </c>
      <c r="AI467" s="77">
        <f t="shared" si="59"/>
        <v>0</v>
      </c>
      <c r="AJ467" s="203"/>
      <c r="AK467" s="203"/>
      <c r="AL467" s="203"/>
      <c r="AM467" s="203"/>
      <c r="AN467" t="s">
        <v>475</v>
      </c>
      <c r="AO467" t="s">
        <v>475</v>
      </c>
      <c r="AP467" t="s">
        <v>475</v>
      </c>
    </row>
    <row r="468" spans="1:42" x14ac:dyDescent="0.25">
      <c r="A468" s="198">
        <v>45291</v>
      </c>
      <c r="B468" t="s">
        <v>1521</v>
      </c>
      <c r="C468" t="s">
        <v>1522</v>
      </c>
      <c r="D468" s="82">
        <f>+VLOOKUP($C468,'appoggio Flow (AUM)_Turnover'!$C:$G,2,0)</f>
        <v>3619953.99</v>
      </c>
      <c r="E468" s="199">
        <f>+VLOOKUP($C468,'appoggio Flow (AUM)_Turnover'!$C:$G,3,0)</f>
        <v>1</v>
      </c>
      <c r="F468" s="82">
        <f>+VLOOKUP($C468,'appoggio Flow (AUM)_Turnover'!$C:$G,4,0)</f>
        <v>3636752.58</v>
      </c>
      <c r="G468" s="82">
        <f>+VLOOKUP($C468,'appoggio Flow (AUM)_Turnover'!$C:$G,5,0)</f>
        <v>16798.59</v>
      </c>
      <c r="H468" s="1" t="s">
        <v>23</v>
      </c>
      <c r="I468" t="s">
        <v>500</v>
      </c>
      <c r="J468" t="s">
        <v>504</v>
      </c>
      <c r="K468">
        <f>+VLOOKUP($C468,'appoggio Flow (AUM)_Turnover'!$C:$M,9,0)</f>
        <v>1</v>
      </c>
      <c r="L468" t="s">
        <v>500</v>
      </c>
      <c r="M468">
        <f>+VLOOKUP($C468,'appoggio Flow (AUM)_Turnover'!$C:$M,11,0)</f>
        <v>0</v>
      </c>
      <c r="N468" t="s">
        <v>24</v>
      </c>
      <c r="O468" s="5" t="str">
        <f t="shared" si="55"/>
        <v>N</v>
      </c>
      <c r="P468">
        <f>+VLOOKUP($C468,'appoggio Flow (AUM)_Turnover'!$C:$P,11,0)</f>
        <v>0</v>
      </c>
      <c r="Q468" s="200" t="s">
        <v>475</v>
      </c>
      <c r="R468" s="200" t="str">
        <f t="shared" si="60"/>
        <v/>
      </c>
      <c r="T468" t="s">
        <v>475</v>
      </c>
      <c r="Y468" s="200" t="s">
        <v>475</v>
      </c>
      <c r="Z468" s="5" t="s">
        <v>475</v>
      </c>
      <c r="AA468" s="200" t="str">
        <f t="shared" si="56"/>
        <v/>
      </c>
      <c r="AB468" s="200" t="str">
        <f t="shared" si="54"/>
        <v/>
      </c>
      <c r="AE468" s="77">
        <f t="shared" si="57"/>
        <v>0</v>
      </c>
      <c r="AF468" s="77">
        <f t="shared" si="58"/>
        <v>0</v>
      </c>
      <c r="AG468" s="77">
        <f t="array" ref="AG468">IFERROR($D468*U,0)</f>
        <v>0</v>
      </c>
      <c r="AH468" s="77">
        <f t="shared" si="59"/>
        <v>0</v>
      </c>
      <c r="AI468" s="77">
        <f t="shared" si="59"/>
        <v>0</v>
      </c>
      <c r="AJ468" s="203"/>
      <c r="AK468" s="203"/>
      <c r="AL468" s="203"/>
      <c r="AM468" s="203"/>
      <c r="AN468" t="s">
        <v>475</v>
      </c>
      <c r="AO468" t="s">
        <v>475</v>
      </c>
      <c r="AP468" t="s">
        <v>475</v>
      </c>
    </row>
    <row r="469" spans="1:42" x14ac:dyDescent="0.25">
      <c r="A469" s="198">
        <v>45291</v>
      </c>
      <c r="B469" t="s">
        <v>1523</v>
      </c>
      <c r="C469" t="s">
        <v>1524</v>
      </c>
      <c r="D469" s="82">
        <f>+VLOOKUP($C469,'appoggio Flow (AUM)_Turnover'!$C:$G,2,0)</f>
        <v>5328217.01</v>
      </c>
      <c r="E469" s="199">
        <f>+VLOOKUP($C469,'appoggio Flow (AUM)_Turnover'!$C:$G,3,0)</f>
        <v>1</v>
      </c>
      <c r="F469" s="82">
        <f>+VLOOKUP($C469,'appoggio Flow (AUM)_Turnover'!$C:$G,4,0)</f>
        <v>5738460.8599999994</v>
      </c>
      <c r="G469" s="82">
        <f>+VLOOKUP($C469,'appoggio Flow (AUM)_Turnover'!$C:$G,5,0)</f>
        <v>410243.85</v>
      </c>
      <c r="H469" s="1" t="s">
        <v>23</v>
      </c>
      <c r="I469" t="s">
        <v>500</v>
      </c>
      <c r="J469" t="s">
        <v>504</v>
      </c>
      <c r="K469">
        <f>+VLOOKUP($C469,'appoggio Flow (AUM)_Turnover'!$C:$M,9,0)</f>
        <v>1</v>
      </c>
      <c r="L469" t="s">
        <v>500</v>
      </c>
      <c r="M469">
        <f>+VLOOKUP($C469,'appoggio Flow (AUM)_Turnover'!$C:$M,11,0)</f>
        <v>0</v>
      </c>
      <c r="N469" t="s">
        <v>24</v>
      </c>
      <c r="O469" s="5" t="str">
        <f t="shared" si="55"/>
        <v>N</v>
      </c>
      <c r="P469">
        <f>+VLOOKUP($C469,'appoggio Flow (AUM)_Turnover'!$C:$P,11,0)</f>
        <v>0</v>
      </c>
      <c r="Q469" s="200" t="s">
        <v>475</v>
      </c>
      <c r="R469" s="200" t="str">
        <f t="shared" si="60"/>
        <v/>
      </c>
      <c r="T469" t="s">
        <v>475</v>
      </c>
      <c r="Y469" s="200" t="s">
        <v>475</v>
      </c>
      <c r="Z469" s="5" t="s">
        <v>475</v>
      </c>
      <c r="AA469" s="200" t="str">
        <f t="shared" si="56"/>
        <v/>
      </c>
      <c r="AB469" s="200" t="str">
        <f t="shared" si="54"/>
        <v/>
      </c>
      <c r="AE469" s="77">
        <f t="shared" si="57"/>
        <v>0</v>
      </c>
      <c r="AF469" s="77">
        <f t="shared" si="58"/>
        <v>0</v>
      </c>
      <c r="AG469" s="77">
        <f t="array" ref="AG469">IFERROR($D469*U,0)</f>
        <v>0</v>
      </c>
      <c r="AH469" s="77">
        <f t="shared" si="59"/>
        <v>0</v>
      </c>
      <c r="AI469" s="77">
        <f t="shared" si="59"/>
        <v>0</v>
      </c>
      <c r="AJ469" s="203"/>
      <c r="AK469" s="203"/>
      <c r="AL469" s="203"/>
      <c r="AM469" s="203"/>
      <c r="AN469" t="s">
        <v>475</v>
      </c>
      <c r="AO469" t="s">
        <v>475</v>
      </c>
      <c r="AP469" t="s">
        <v>475</v>
      </c>
    </row>
    <row r="470" spans="1:42" x14ac:dyDescent="0.25">
      <c r="A470" s="198">
        <v>45291</v>
      </c>
      <c r="B470" t="s">
        <v>1525</v>
      </c>
      <c r="C470" t="s">
        <v>1526</v>
      </c>
      <c r="D470" s="82">
        <f>+VLOOKUP($C470,'appoggio Flow (AUM)_Turnover'!$C:$G,2,0)</f>
        <v>21399920.060000002</v>
      </c>
      <c r="E470" s="199">
        <f>+VLOOKUP($C470,'appoggio Flow (AUM)_Turnover'!$C:$G,3,0)</f>
        <v>1</v>
      </c>
      <c r="F470" s="82">
        <f>+VLOOKUP($C470,'appoggio Flow (AUM)_Turnover'!$C:$G,4,0)</f>
        <v>21416953.300000001</v>
      </c>
      <c r="G470" s="82">
        <f>+VLOOKUP($C470,'appoggio Flow (AUM)_Turnover'!$C:$G,5,0)</f>
        <v>17033.240000000002</v>
      </c>
      <c r="H470" s="1" t="s">
        <v>23</v>
      </c>
      <c r="I470" t="s">
        <v>500</v>
      </c>
      <c r="J470" t="s">
        <v>504</v>
      </c>
      <c r="K470">
        <f>+VLOOKUP($C470,'appoggio Flow (AUM)_Turnover'!$C:$M,9,0)</f>
        <v>1</v>
      </c>
      <c r="L470" t="s">
        <v>500</v>
      </c>
      <c r="M470">
        <f>+VLOOKUP($C470,'appoggio Flow (AUM)_Turnover'!$C:$M,11,0)</f>
        <v>0</v>
      </c>
      <c r="N470" t="s">
        <v>24</v>
      </c>
      <c r="O470" s="5" t="str">
        <f t="shared" si="55"/>
        <v>N</v>
      </c>
      <c r="P470">
        <f>+VLOOKUP($C470,'appoggio Flow (AUM)_Turnover'!$C:$P,11,0)</f>
        <v>0</v>
      </c>
      <c r="Q470" s="200" t="s">
        <v>475</v>
      </c>
      <c r="R470" s="200" t="str">
        <f t="shared" si="60"/>
        <v/>
      </c>
      <c r="T470" t="s">
        <v>475</v>
      </c>
      <c r="Y470" s="200" t="s">
        <v>475</v>
      </c>
      <c r="Z470" s="5" t="s">
        <v>475</v>
      </c>
      <c r="AA470" s="200" t="str">
        <f t="shared" si="56"/>
        <v/>
      </c>
      <c r="AB470" s="200" t="str">
        <f t="shared" si="54"/>
        <v/>
      </c>
      <c r="AE470" s="77">
        <f t="shared" si="57"/>
        <v>0</v>
      </c>
      <c r="AF470" s="77">
        <f t="shared" si="58"/>
        <v>0</v>
      </c>
      <c r="AG470" s="77">
        <f t="array" ref="AG470">IFERROR($D470*U,0)</f>
        <v>0</v>
      </c>
      <c r="AH470" s="77">
        <f t="shared" si="59"/>
        <v>0</v>
      </c>
      <c r="AI470" s="77">
        <f t="shared" si="59"/>
        <v>0</v>
      </c>
      <c r="AJ470" s="203"/>
      <c r="AK470" s="203"/>
      <c r="AL470" s="203"/>
      <c r="AM470" s="203"/>
      <c r="AN470" t="s">
        <v>475</v>
      </c>
      <c r="AO470" t="s">
        <v>475</v>
      </c>
      <c r="AP470" t="s">
        <v>475</v>
      </c>
    </row>
    <row r="471" spans="1:42" x14ac:dyDescent="0.25">
      <c r="A471" s="198">
        <v>45291</v>
      </c>
      <c r="B471" t="s">
        <v>1527</v>
      </c>
      <c r="C471" t="s">
        <v>1528</v>
      </c>
      <c r="D471" s="82">
        <f>+VLOOKUP($C471,'appoggio Flow (AUM)_Turnover'!$C:$G,2,0)</f>
        <v>0</v>
      </c>
      <c r="E471" s="199">
        <f>+VLOOKUP($C471,'appoggio Flow (AUM)_Turnover'!$C:$G,3,0)</f>
        <v>1</v>
      </c>
      <c r="F471" s="82">
        <f>+VLOOKUP($C471,'appoggio Flow (AUM)_Turnover'!$C:$G,4,0)</f>
        <v>22288.43</v>
      </c>
      <c r="G471" s="82">
        <f>+VLOOKUP($C471,'appoggio Flow (AUM)_Turnover'!$C:$G,5,0)</f>
        <v>37624.22</v>
      </c>
      <c r="H471" s="1" t="s">
        <v>24</v>
      </c>
      <c r="I471" t="s">
        <v>482</v>
      </c>
      <c r="J471" t="s">
        <v>474</v>
      </c>
      <c r="K471">
        <f>+VLOOKUP($C471,'appoggio Flow (AUM)_Turnover'!$C:$M,9,0)</f>
        <v>0</v>
      </c>
      <c r="L471" t="s">
        <v>483</v>
      </c>
      <c r="M471" t="str">
        <f>+VLOOKUP($C471,'appoggio Flow (AUM)_Turnover'!$C:$M,11,0)</f>
        <v>Stock</v>
      </c>
      <c r="N471" t="s">
        <v>23</v>
      </c>
      <c r="O471" s="5" t="str">
        <f t="shared" si="55"/>
        <v>N</v>
      </c>
      <c r="P471" t="str">
        <f>+VLOOKUP($C471,'appoggio Flow (AUM)_Turnover'!$C:$P,11,0)</f>
        <v>Stock</v>
      </c>
      <c r="Q471" s="200">
        <v>0</v>
      </c>
      <c r="R471" s="200">
        <f t="shared" si="60"/>
        <v>0</v>
      </c>
      <c r="T471">
        <v>0</v>
      </c>
      <c r="Y471" s="200">
        <v>0</v>
      </c>
      <c r="Z471" s="5">
        <v>0</v>
      </c>
      <c r="AA471" s="200">
        <f t="shared" si="56"/>
        <v>0</v>
      </c>
      <c r="AB471" s="200">
        <f t="shared" si="54"/>
        <v>0</v>
      </c>
      <c r="AE471" s="77">
        <f t="shared" si="57"/>
        <v>0</v>
      </c>
      <c r="AF471" s="77">
        <f t="shared" si="58"/>
        <v>0</v>
      </c>
      <c r="AG471" s="77">
        <f t="array" ref="AG471">IFERROR($D471*U,0)</f>
        <v>0</v>
      </c>
      <c r="AH471" s="77">
        <f t="shared" si="59"/>
        <v>0</v>
      </c>
      <c r="AI471" s="77">
        <f t="shared" si="59"/>
        <v>0</v>
      </c>
      <c r="AJ471" s="203"/>
      <c r="AK471" s="203"/>
      <c r="AL471" s="203"/>
      <c r="AM471" s="203"/>
      <c r="AN471" t="s">
        <v>25</v>
      </c>
      <c r="AO471" t="s">
        <v>1529</v>
      </c>
      <c r="AP471" t="s">
        <v>475</v>
      </c>
    </row>
    <row r="472" spans="1:42" x14ac:dyDescent="0.25">
      <c r="A472" s="198">
        <v>45291</v>
      </c>
      <c r="B472" t="s">
        <v>1530</v>
      </c>
      <c r="C472" t="s">
        <v>1531</v>
      </c>
      <c r="D472" s="82">
        <f>+VLOOKUP($C472,'appoggio Flow (AUM)_Turnover'!$C:$G,2,0)</f>
        <v>455.67999999999995</v>
      </c>
      <c r="E472" s="199">
        <f>+VLOOKUP($C472,'appoggio Flow (AUM)_Turnover'!$C:$G,3,0)</f>
        <v>1</v>
      </c>
      <c r="F472" s="82">
        <f>+VLOOKUP($C472,'appoggio Flow (AUM)_Turnover'!$C:$G,4,0)</f>
        <v>703.78</v>
      </c>
      <c r="G472" s="82">
        <f>+VLOOKUP($C472,'appoggio Flow (AUM)_Turnover'!$C:$G,5,0)</f>
        <v>248.1</v>
      </c>
      <c r="H472" s="1" t="s">
        <v>24</v>
      </c>
      <c r="I472" t="s">
        <v>473</v>
      </c>
      <c r="J472" t="s">
        <v>474</v>
      </c>
      <c r="K472">
        <f>+VLOOKUP($C472,'appoggio Flow (AUM)_Turnover'!$C:$M,9,0)</f>
        <v>0</v>
      </c>
      <c r="L472" t="s">
        <v>473</v>
      </c>
      <c r="M472" t="str">
        <f>+VLOOKUP($C472,'appoggio Flow (AUM)_Turnover'!$C:$M,11,0)</f>
        <v>Fondo</v>
      </c>
      <c r="N472" t="s">
        <v>23</v>
      </c>
      <c r="O472" s="5" t="str">
        <f t="shared" si="55"/>
        <v>N</v>
      </c>
      <c r="P472" t="str">
        <f>+VLOOKUP($C472,'appoggio Flow (AUM)_Turnover'!$C:$P,11,0)</f>
        <v>Fondo</v>
      </c>
      <c r="Q472" s="200" t="s">
        <v>475</v>
      </c>
      <c r="R472" s="200" t="str">
        <f t="shared" si="60"/>
        <v/>
      </c>
      <c r="T472" t="s">
        <v>475</v>
      </c>
      <c r="Y472" s="200" t="s">
        <v>475</v>
      </c>
      <c r="Z472" s="5" t="s">
        <v>475</v>
      </c>
      <c r="AA472" s="200" t="str">
        <f t="shared" si="56"/>
        <v/>
      </c>
      <c r="AB472" s="200" t="str">
        <f t="shared" si="54"/>
        <v/>
      </c>
      <c r="AE472" s="77">
        <f t="shared" si="57"/>
        <v>0</v>
      </c>
      <c r="AF472" s="77">
        <f t="shared" si="58"/>
        <v>0</v>
      </c>
      <c r="AG472" s="77">
        <f t="array" ref="AG472">IFERROR($D472*U,0)</f>
        <v>0</v>
      </c>
      <c r="AH472" s="77">
        <f t="shared" si="59"/>
        <v>0</v>
      </c>
      <c r="AI472" s="77">
        <f t="shared" si="59"/>
        <v>0</v>
      </c>
      <c r="AJ472" s="203"/>
      <c r="AK472" s="203"/>
      <c r="AL472" s="203"/>
      <c r="AM472" s="203"/>
      <c r="AN472" t="s">
        <v>475</v>
      </c>
      <c r="AO472" t="s">
        <v>475</v>
      </c>
      <c r="AP472" t="s">
        <v>475</v>
      </c>
    </row>
    <row r="473" spans="1:42" x14ac:dyDescent="0.25">
      <c r="A473" s="198">
        <v>45291</v>
      </c>
      <c r="B473" t="s">
        <v>1532</v>
      </c>
      <c r="C473" t="s">
        <v>1533</v>
      </c>
      <c r="D473" s="82">
        <f>+VLOOKUP($C473,'appoggio Flow (AUM)_Turnover'!$C:$G,2,0)</f>
        <v>8555133.7300000004</v>
      </c>
      <c r="E473" s="199">
        <f>+VLOOKUP($C473,'appoggio Flow (AUM)_Turnover'!$C:$G,3,0)</f>
        <v>1</v>
      </c>
      <c r="F473" s="82">
        <f>+VLOOKUP($C473,'appoggio Flow (AUM)_Turnover'!$C:$G,4,0)</f>
        <v>8979614.7699999996</v>
      </c>
      <c r="G473" s="82">
        <f>+VLOOKUP($C473,'appoggio Flow (AUM)_Turnover'!$C:$G,5,0)</f>
        <v>424481.04</v>
      </c>
      <c r="H473" s="1" t="s">
        <v>23</v>
      </c>
      <c r="I473" t="s">
        <v>500</v>
      </c>
      <c r="J473" t="s">
        <v>504</v>
      </c>
      <c r="K473">
        <f>+VLOOKUP($C473,'appoggio Flow (AUM)_Turnover'!$C:$M,9,0)</f>
        <v>1</v>
      </c>
      <c r="L473" t="s">
        <v>500</v>
      </c>
      <c r="M473" t="str">
        <f>+VLOOKUP($C473,'appoggio Flow (AUM)_Turnover'!$C:$M,11,0)</f>
        <v>Bond</v>
      </c>
      <c r="N473" t="s">
        <v>24</v>
      </c>
      <c r="O473" s="5" t="str">
        <f t="shared" si="55"/>
        <v>N</v>
      </c>
      <c r="P473" t="str">
        <f>+VLOOKUP($C473,'appoggio Flow (AUM)_Turnover'!$C:$P,11,0)</f>
        <v>Bond</v>
      </c>
      <c r="Q473" s="200" t="s">
        <v>475</v>
      </c>
      <c r="R473" s="200" t="str">
        <f t="shared" si="60"/>
        <v/>
      </c>
      <c r="T473" t="s">
        <v>475</v>
      </c>
      <c r="Y473" s="200" t="s">
        <v>475</v>
      </c>
      <c r="Z473" s="5" t="s">
        <v>475</v>
      </c>
      <c r="AA473" s="200" t="str">
        <f t="shared" si="56"/>
        <v/>
      </c>
      <c r="AB473" s="200" t="str">
        <f t="shared" si="54"/>
        <v/>
      </c>
      <c r="AE473" s="77">
        <f t="shared" si="57"/>
        <v>0</v>
      </c>
      <c r="AF473" s="77">
        <f t="shared" si="58"/>
        <v>0</v>
      </c>
      <c r="AG473" s="77">
        <f t="array" ref="AG473">IFERROR($D473*U,0)</f>
        <v>0</v>
      </c>
      <c r="AH473" s="77">
        <f t="shared" si="59"/>
        <v>0</v>
      </c>
      <c r="AI473" s="77">
        <f t="shared" si="59"/>
        <v>0</v>
      </c>
      <c r="AJ473" s="203"/>
      <c r="AK473" s="203"/>
      <c r="AL473" s="203"/>
      <c r="AM473" s="203"/>
      <c r="AN473" t="s">
        <v>22</v>
      </c>
      <c r="AO473" t="s">
        <v>571</v>
      </c>
      <c r="AP473" t="s">
        <v>475</v>
      </c>
    </row>
    <row r="474" spans="1:42" x14ac:dyDescent="0.25">
      <c r="A474" s="198">
        <v>45291</v>
      </c>
      <c r="B474" t="s">
        <v>1534</v>
      </c>
      <c r="C474" t="s">
        <v>1535</v>
      </c>
      <c r="D474" s="82">
        <f>+VLOOKUP($C474,'appoggio Flow (AUM)_Turnover'!$C:$G,2,0)</f>
        <v>158845.32</v>
      </c>
      <c r="E474" s="199">
        <f>+VLOOKUP($C474,'appoggio Flow (AUM)_Turnover'!$C:$G,3,0)</f>
        <v>0</v>
      </c>
      <c r="F474" s="82">
        <f>+VLOOKUP($C474,'appoggio Flow (AUM)_Turnover'!$C:$G,4,0)</f>
        <v>158845.32</v>
      </c>
      <c r="G474" s="82">
        <f>+VLOOKUP($C474,'appoggio Flow (AUM)_Turnover'!$C:$G,5,0)</f>
        <v>0</v>
      </c>
      <c r="H474" s="1" t="s">
        <v>23</v>
      </c>
      <c r="I474" t="s">
        <v>500</v>
      </c>
      <c r="J474" t="s">
        <v>504</v>
      </c>
      <c r="K474">
        <f>+VLOOKUP($C474,'appoggio Flow (AUM)_Turnover'!$C:$M,9,0)</f>
        <v>1</v>
      </c>
      <c r="L474" t="s">
        <v>500</v>
      </c>
      <c r="M474" t="str">
        <f>+VLOOKUP($C474,'appoggio Flow (AUM)_Turnover'!$C:$M,11,0)</f>
        <v>Bond</v>
      </c>
      <c r="N474" t="s">
        <v>24</v>
      </c>
      <c r="O474" s="5" t="str">
        <f t="shared" si="55"/>
        <v>N</v>
      </c>
      <c r="P474" t="str">
        <f>+VLOOKUP($C474,'appoggio Flow (AUM)_Turnover'!$C:$P,11,0)</f>
        <v>Bond</v>
      </c>
      <c r="Q474" s="200" t="s">
        <v>475</v>
      </c>
      <c r="R474" s="200" t="str">
        <f t="shared" si="60"/>
        <v/>
      </c>
      <c r="T474" t="s">
        <v>475</v>
      </c>
      <c r="Y474" s="200" t="s">
        <v>475</v>
      </c>
      <c r="Z474" s="5" t="s">
        <v>475</v>
      </c>
      <c r="AA474" s="200" t="str">
        <f t="shared" si="56"/>
        <v/>
      </c>
      <c r="AB474" s="200" t="str">
        <f t="shared" si="54"/>
        <v/>
      </c>
      <c r="AE474" s="77">
        <f t="shared" si="57"/>
        <v>0</v>
      </c>
      <c r="AF474" s="77">
        <f t="shared" si="58"/>
        <v>0</v>
      </c>
      <c r="AG474" s="77">
        <f t="array" ref="AG474">IFERROR($D474*U,0)</f>
        <v>0</v>
      </c>
      <c r="AH474" s="77">
        <f t="shared" si="59"/>
        <v>0</v>
      </c>
      <c r="AI474" s="77">
        <f t="shared" si="59"/>
        <v>0</v>
      </c>
      <c r="AJ474" s="203"/>
      <c r="AK474" s="203"/>
      <c r="AL474" s="203"/>
      <c r="AM474" s="203"/>
      <c r="AN474" t="s">
        <v>22</v>
      </c>
      <c r="AO474" t="s">
        <v>1037</v>
      </c>
      <c r="AP474" t="s">
        <v>475</v>
      </c>
    </row>
    <row r="475" spans="1:42" x14ac:dyDescent="0.25">
      <c r="A475" s="198">
        <v>45291</v>
      </c>
      <c r="B475" t="s">
        <v>1536</v>
      </c>
      <c r="C475" t="s">
        <v>1537</v>
      </c>
      <c r="D475" s="82">
        <f>+VLOOKUP($C475,'appoggio Flow (AUM)_Turnover'!$C:$G,2,0)</f>
        <v>42151802.100000001</v>
      </c>
      <c r="E475" s="199">
        <f>+VLOOKUP($C475,'appoggio Flow (AUM)_Turnover'!$C:$G,3,0)</f>
        <v>0</v>
      </c>
      <c r="F475" s="82">
        <f>+VLOOKUP($C475,'appoggio Flow (AUM)_Turnover'!$C:$G,4,0)</f>
        <v>42151802.100000001</v>
      </c>
      <c r="G475" s="82">
        <f>+VLOOKUP($C475,'appoggio Flow (AUM)_Turnover'!$C:$G,5,0)</f>
        <v>0</v>
      </c>
      <c r="H475" s="1" t="s">
        <v>23</v>
      </c>
      <c r="I475" t="s">
        <v>500</v>
      </c>
      <c r="J475" t="s">
        <v>504</v>
      </c>
      <c r="K475">
        <f>+VLOOKUP($C475,'appoggio Flow (AUM)_Turnover'!$C:$M,9,0)</f>
        <v>1</v>
      </c>
      <c r="L475" t="s">
        <v>500</v>
      </c>
      <c r="M475">
        <f>+VLOOKUP($C475,'appoggio Flow (AUM)_Turnover'!$C:$M,11,0)</f>
        <v>0</v>
      </c>
      <c r="N475" t="s">
        <v>24</v>
      </c>
      <c r="O475" s="5" t="str">
        <f t="shared" si="55"/>
        <v>N</v>
      </c>
      <c r="P475">
        <f>+VLOOKUP($C475,'appoggio Flow (AUM)_Turnover'!$C:$P,11,0)</f>
        <v>0</v>
      </c>
      <c r="Q475" s="200" t="s">
        <v>475</v>
      </c>
      <c r="R475" s="200" t="str">
        <f t="shared" si="60"/>
        <v/>
      </c>
      <c r="T475" t="s">
        <v>475</v>
      </c>
      <c r="Y475" s="200" t="s">
        <v>475</v>
      </c>
      <c r="Z475" s="5" t="s">
        <v>475</v>
      </c>
      <c r="AA475" s="200" t="str">
        <f t="shared" si="56"/>
        <v/>
      </c>
      <c r="AB475" s="200" t="str">
        <f t="shared" si="54"/>
        <v/>
      </c>
      <c r="AE475" s="77">
        <f t="shared" si="57"/>
        <v>0</v>
      </c>
      <c r="AF475" s="77">
        <f t="shared" si="58"/>
        <v>0</v>
      </c>
      <c r="AG475" s="77">
        <f t="array" ref="AG475">IFERROR($D475*U,0)</f>
        <v>0</v>
      </c>
      <c r="AH475" s="77">
        <f t="shared" si="59"/>
        <v>0</v>
      </c>
      <c r="AI475" s="77">
        <f t="shared" si="59"/>
        <v>0</v>
      </c>
      <c r="AJ475" s="203"/>
      <c r="AK475" s="203"/>
      <c r="AL475" s="203"/>
      <c r="AM475" s="203"/>
      <c r="AN475" t="s">
        <v>475</v>
      </c>
      <c r="AO475" t="s">
        <v>475</v>
      </c>
      <c r="AP475" t="s">
        <v>475</v>
      </c>
    </row>
    <row r="476" spans="1:42" x14ac:dyDescent="0.25">
      <c r="A476" s="198">
        <v>45291</v>
      </c>
      <c r="B476" t="s">
        <v>1538</v>
      </c>
      <c r="C476" t="s">
        <v>1539</v>
      </c>
      <c r="D476" s="82">
        <f>+VLOOKUP($C476,'appoggio Flow (AUM)_Turnover'!$C:$G,2,0)</f>
        <v>190798.41</v>
      </c>
      <c r="E476" s="199">
        <f>+VLOOKUP($C476,'appoggio Flow (AUM)_Turnover'!$C:$G,3,0)</f>
        <v>1</v>
      </c>
      <c r="F476" s="82">
        <f>+VLOOKUP($C476,'appoggio Flow (AUM)_Turnover'!$C:$G,4,0)</f>
        <v>213568.76</v>
      </c>
      <c r="G476" s="82">
        <f>+VLOOKUP($C476,'appoggio Flow (AUM)_Turnover'!$C:$G,5,0)</f>
        <v>22770.35</v>
      </c>
      <c r="H476" s="1" t="s">
        <v>24</v>
      </c>
      <c r="I476" t="s">
        <v>473</v>
      </c>
      <c r="J476" t="s">
        <v>474</v>
      </c>
      <c r="K476">
        <f>+VLOOKUP($C476,'appoggio Flow (AUM)_Turnover'!$C:$M,9,0)</f>
        <v>0</v>
      </c>
      <c r="L476" t="s">
        <v>473</v>
      </c>
      <c r="M476" t="str">
        <f>+VLOOKUP($C476,'appoggio Flow (AUM)_Turnover'!$C:$M,11,0)</f>
        <v>Fondo</v>
      </c>
      <c r="N476" t="s">
        <v>23</v>
      </c>
      <c r="O476" s="5" t="str">
        <f t="shared" si="55"/>
        <v>N</v>
      </c>
      <c r="P476" t="str">
        <f>+VLOOKUP($C476,'appoggio Flow (AUM)_Turnover'!$C:$P,11,0)</f>
        <v>Fondo</v>
      </c>
      <c r="Q476" s="200" t="s">
        <v>475</v>
      </c>
      <c r="R476" s="200" t="str">
        <f t="shared" si="60"/>
        <v/>
      </c>
      <c r="T476" t="s">
        <v>475</v>
      </c>
      <c r="Y476" s="200" t="s">
        <v>475</v>
      </c>
      <c r="Z476" s="5" t="s">
        <v>475</v>
      </c>
      <c r="AA476" s="200" t="str">
        <f t="shared" si="56"/>
        <v/>
      </c>
      <c r="AB476" s="200" t="str">
        <f t="shared" si="54"/>
        <v/>
      </c>
      <c r="AE476" s="77">
        <f t="shared" si="57"/>
        <v>0</v>
      </c>
      <c r="AF476" s="77">
        <f t="shared" si="58"/>
        <v>0</v>
      </c>
      <c r="AG476" s="77">
        <f t="array" ref="AG476">IFERROR($D476*U,0)</f>
        <v>0</v>
      </c>
      <c r="AH476" s="77">
        <f t="shared" si="59"/>
        <v>0</v>
      </c>
      <c r="AI476" s="77">
        <f t="shared" si="59"/>
        <v>0</v>
      </c>
      <c r="AJ476" s="203"/>
      <c r="AK476" s="203"/>
      <c r="AL476" s="203"/>
      <c r="AM476" s="203"/>
      <c r="AN476" t="s">
        <v>475</v>
      </c>
      <c r="AO476" t="s">
        <v>475</v>
      </c>
      <c r="AP476" t="s">
        <v>475</v>
      </c>
    </row>
    <row r="477" spans="1:42" x14ac:dyDescent="0.25">
      <c r="A477" s="198">
        <v>45291</v>
      </c>
      <c r="B477" t="s">
        <v>1540</v>
      </c>
      <c r="C477" t="s">
        <v>1541</v>
      </c>
      <c r="D477" s="82">
        <f>+VLOOKUP($C477,'appoggio Flow (AUM)_Turnover'!$C:$G,2,0)</f>
        <v>1209324.9999999998</v>
      </c>
      <c r="E477" s="199">
        <f>+VLOOKUP($C477,'appoggio Flow (AUM)_Turnover'!$C:$G,3,0)</f>
        <v>1</v>
      </c>
      <c r="F477" s="82">
        <f>+VLOOKUP($C477,'appoggio Flow (AUM)_Turnover'!$C:$G,4,0)</f>
        <v>1210735.5099999998</v>
      </c>
      <c r="G477" s="82">
        <f>+VLOOKUP($C477,'appoggio Flow (AUM)_Turnover'!$C:$G,5,0)</f>
        <v>1410.51</v>
      </c>
      <c r="H477" s="1" t="s">
        <v>24</v>
      </c>
      <c r="I477" t="s">
        <v>473</v>
      </c>
      <c r="J477" t="s">
        <v>474</v>
      </c>
      <c r="K477">
        <f>+VLOOKUP($C477,'appoggio Flow (AUM)_Turnover'!$C:$M,9,0)</f>
        <v>0</v>
      </c>
      <c r="L477" t="s">
        <v>473</v>
      </c>
      <c r="M477" t="str">
        <f>+VLOOKUP($C477,'appoggio Flow (AUM)_Turnover'!$C:$M,11,0)</f>
        <v>Fondo</v>
      </c>
      <c r="N477" t="s">
        <v>23</v>
      </c>
      <c r="O477" s="5" t="str">
        <f t="shared" si="55"/>
        <v>N</v>
      </c>
      <c r="P477" t="str">
        <f>+VLOOKUP($C477,'appoggio Flow (AUM)_Turnover'!$C:$P,11,0)</f>
        <v>Fondo</v>
      </c>
      <c r="Q477" s="200" t="s">
        <v>475</v>
      </c>
      <c r="R477" s="200" t="str">
        <f t="shared" si="60"/>
        <v/>
      </c>
      <c r="T477" t="s">
        <v>475</v>
      </c>
      <c r="Y477" s="200" t="s">
        <v>475</v>
      </c>
      <c r="Z477" s="5" t="s">
        <v>475</v>
      </c>
      <c r="AA477" s="200" t="str">
        <f t="shared" si="56"/>
        <v/>
      </c>
      <c r="AB477" s="200" t="str">
        <f t="shared" si="54"/>
        <v/>
      </c>
      <c r="AE477" s="77">
        <f t="shared" si="57"/>
        <v>0</v>
      </c>
      <c r="AF477" s="77">
        <f t="shared" si="58"/>
        <v>0</v>
      </c>
      <c r="AG477" s="77">
        <f t="array" ref="AG477">IFERROR($D477*U,0)</f>
        <v>0</v>
      </c>
      <c r="AH477" s="77">
        <f t="shared" si="59"/>
        <v>0</v>
      </c>
      <c r="AI477" s="77">
        <f t="shared" si="59"/>
        <v>0</v>
      </c>
      <c r="AJ477" s="203"/>
      <c r="AK477" s="203"/>
      <c r="AL477" s="203"/>
      <c r="AM477" s="203"/>
      <c r="AN477" t="s">
        <v>475</v>
      </c>
      <c r="AO477" t="s">
        <v>475</v>
      </c>
      <c r="AP477" t="s">
        <v>475</v>
      </c>
    </row>
    <row r="478" spans="1:42" x14ac:dyDescent="0.25">
      <c r="A478" s="198">
        <v>45291</v>
      </c>
      <c r="B478" t="s">
        <v>1542</v>
      </c>
      <c r="C478" t="s">
        <v>1543</v>
      </c>
      <c r="D478" s="82">
        <f>+VLOOKUP($C478,'appoggio Flow (AUM)_Turnover'!$C:$G,2,0)</f>
        <v>6859862.9100000001</v>
      </c>
      <c r="E478" s="199">
        <f>+VLOOKUP($C478,'appoggio Flow (AUM)_Turnover'!$C:$G,3,0)</f>
        <v>1</v>
      </c>
      <c r="F478" s="82">
        <f>+VLOOKUP($C478,'appoggio Flow (AUM)_Turnover'!$C:$G,4,0)</f>
        <v>7326075.9800000004</v>
      </c>
      <c r="G478" s="82">
        <f>+VLOOKUP($C478,'appoggio Flow (AUM)_Turnover'!$C:$G,5,0)</f>
        <v>466213.07</v>
      </c>
      <c r="H478" s="1" t="s">
        <v>23</v>
      </c>
      <c r="I478" t="s">
        <v>500</v>
      </c>
      <c r="J478" t="s">
        <v>504</v>
      </c>
      <c r="K478">
        <f>+VLOOKUP($C478,'appoggio Flow (AUM)_Turnover'!$C:$M,9,0)</f>
        <v>1</v>
      </c>
      <c r="L478" t="s">
        <v>500</v>
      </c>
      <c r="M478" t="str">
        <f>+VLOOKUP($C478,'appoggio Flow (AUM)_Turnover'!$C:$M,11,0)</f>
        <v>Bond</v>
      </c>
      <c r="N478" t="s">
        <v>24</v>
      </c>
      <c r="O478" s="5" t="str">
        <f t="shared" si="55"/>
        <v>N</v>
      </c>
      <c r="P478" t="str">
        <f>+VLOOKUP($C478,'appoggio Flow (AUM)_Turnover'!$C:$P,11,0)</f>
        <v>Bond</v>
      </c>
      <c r="Q478" s="200" t="s">
        <v>475</v>
      </c>
      <c r="R478" s="200" t="str">
        <f t="shared" si="60"/>
        <v/>
      </c>
      <c r="T478" t="s">
        <v>475</v>
      </c>
      <c r="Y478" s="200" t="s">
        <v>475</v>
      </c>
      <c r="Z478" s="5" t="s">
        <v>475</v>
      </c>
      <c r="AA478" s="200" t="str">
        <f t="shared" si="56"/>
        <v/>
      </c>
      <c r="AB478" s="200" t="str">
        <f t="shared" si="54"/>
        <v/>
      </c>
      <c r="AE478" s="77">
        <f t="shared" si="57"/>
        <v>0</v>
      </c>
      <c r="AF478" s="77">
        <f t="shared" si="58"/>
        <v>0</v>
      </c>
      <c r="AG478" s="77">
        <f t="array" ref="AG478">IFERROR($D478*U,0)</f>
        <v>0</v>
      </c>
      <c r="AH478" s="77">
        <f t="shared" si="59"/>
        <v>0</v>
      </c>
      <c r="AI478" s="77">
        <f t="shared" si="59"/>
        <v>0</v>
      </c>
      <c r="AJ478" s="203"/>
      <c r="AK478" s="203"/>
      <c r="AL478" s="203"/>
      <c r="AM478" s="203"/>
      <c r="AN478" t="s">
        <v>22</v>
      </c>
      <c r="AO478" t="s">
        <v>672</v>
      </c>
      <c r="AP478" t="s">
        <v>475</v>
      </c>
    </row>
    <row r="479" spans="1:42" x14ac:dyDescent="0.25">
      <c r="A479" s="198">
        <v>45291</v>
      </c>
      <c r="B479" t="s">
        <v>1544</v>
      </c>
      <c r="C479" t="s">
        <v>1545</v>
      </c>
      <c r="D479" s="82">
        <f>+VLOOKUP($C479,'appoggio Flow (AUM)_Turnover'!$C:$G,2,0)</f>
        <v>0</v>
      </c>
      <c r="E479" s="199">
        <f>+VLOOKUP($C479,'appoggio Flow (AUM)_Turnover'!$C:$G,3,0)</f>
        <v>1</v>
      </c>
      <c r="F479" s="82">
        <f>+VLOOKUP($C479,'appoggio Flow (AUM)_Turnover'!$C:$G,4,0)</f>
        <v>556168.6</v>
      </c>
      <c r="G479" s="82">
        <f>+VLOOKUP($C479,'appoggio Flow (AUM)_Turnover'!$C:$G,5,0)</f>
        <v>761944.44</v>
      </c>
      <c r="H479" s="1" t="s">
        <v>24</v>
      </c>
      <c r="I479" t="s">
        <v>482</v>
      </c>
      <c r="J479" t="s">
        <v>474</v>
      </c>
      <c r="K479">
        <f>+VLOOKUP($C479,'appoggio Flow (AUM)_Turnover'!$C:$M,9,0)</f>
        <v>0</v>
      </c>
      <c r="L479" t="s">
        <v>483</v>
      </c>
      <c r="M479" t="str">
        <f>+VLOOKUP($C479,'appoggio Flow (AUM)_Turnover'!$C:$M,11,0)</f>
        <v>Stock</v>
      </c>
      <c r="N479" t="s">
        <v>23</v>
      </c>
      <c r="O479" s="5" t="str">
        <f t="shared" si="55"/>
        <v>N</v>
      </c>
      <c r="P479" t="str">
        <f>+VLOOKUP($C479,'appoggio Flow (AUM)_Turnover'!$C:$P,11,0)</f>
        <v>Stock</v>
      </c>
      <c r="Q479" s="200">
        <v>0</v>
      </c>
      <c r="R479" s="200">
        <f t="shared" si="60"/>
        <v>0</v>
      </c>
      <c r="T479">
        <v>0</v>
      </c>
      <c r="Y479" s="200">
        <v>0</v>
      </c>
      <c r="Z479" s="5">
        <v>0</v>
      </c>
      <c r="AA479" s="200">
        <f t="shared" si="56"/>
        <v>0</v>
      </c>
      <c r="AB479" s="200">
        <f t="shared" si="54"/>
        <v>0</v>
      </c>
      <c r="AE479" s="77">
        <f t="shared" si="57"/>
        <v>0</v>
      </c>
      <c r="AF479" s="77">
        <f t="shared" si="58"/>
        <v>0</v>
      </c>
      <c r="AG479" s="77">
        <f t="array" ref="AG479">IFERROR($D479*U,0)</f>
        <v>0</v>
      </c>
      <c r="AH479" s="77">
        <f t="shared" si="59"/>
        <v>0</v>
      </c>
      <c r="AI479" s="77">
        <f t="shared" si="59"/>
        <v>0</v>
      </c>
      <c r="AJ479" s="203"/>
      <c r="AK479" s="203"/>
      <c r="AL479" s="203"/>
      <c r="AM479" s="203"/>
      <c r="AN479" t="s">
        <v>475</v>
      </c>
      <c r="AO479" t="s">
        <v>475</v>
      </c>
      <c r="AP479" t="s">
        <v>475</v>
      </c>
    </row>
    <row r="480" spans="1:42" x14ac:dyDescent="0.25">
      <c r="A480" s="198">
        <v>45291</v>
      </c>
      <c r="B480" t="s">
        <v>1546</v>
      </c>
      <c r="C480" t="s">
        <v>1547</v>
      </c>
      <c r="D480" s="82">
        <f>+VLOOKUP($C480,'appoggio Flow (AUM)_Turnover'!$C:$G,2,0)</f>
        <v>563289.85000000009</v>
      </c>
      <c r="E480" s="199">
        <f>+VLOOKUP($C480,'appoggio Flow (AUM)_Turnover'!$C:$G,3,0)</f>
        <v>1</v>
      </c>
      <c r="F480" s="82">
        <f>+VLOOKUP($C480,'appoggio Flow (AUM)_Turnover'!$C:$G,4,0)</f>
        <v>1519593.06</v>
      </c>
      <c r="G480" s="82">
        <f>+VLOOKUP($C480,'appoggio Flow (AUM)_Turnover'!$C:$G,5,0)</f>
        <v>956303.21</v>
      </c>
      <c r="H480" s="1" t="s">
        <v>23</v>
      </c>
      <c r="I480" t="s">
        <v>500</v>
      </c>
      <c r="J480" t="s">
        <v>504</v>
      </c>
      <c r="K480">
        <f>+VLOOKUP($C480,'appoggio Flow (AUM)_Turnover'!$C:$M,9,0)</f>
        <v>1</v>
      </c>
      <c r="L480" t="s">
        <v>500</v>
      </c>
      <c r="M480">
        <f>+VLOOKUP($C480,'appoggio Flow (AUM)_Turnover'!$C:$M,11,0)</f>
        <v>0</v>
      </c>
      <c r="N480" t="s">
        <v>24</v>
      </c>
      <c r="O480" s="5" t="str">
        <f t="shared" si="55"/>
        <v>N</v>
      </c>
      <c r="P480">
        <f>+VLOOKUP($C480,'appoggio Flow (AUM)_Turnover'!$C:$P,11,0)</f>
        <v>0</v>
      </c>
      <c r="Q480" s="200" t="s">
        <v>475</v>
      </c>
      <c r="R480" s="200" t="str">
        <f t="shared" si="60"/>
        <v/>
      </c>
      <c r="T480" t="s">
        <v>475</v>
      </c>
      <c r="Y480" s="200" t="s">
        <v>475</v>
      </c>
      <c r="Z480" s="5" t="s">
        <v>475</v>
      </c>
      <c r="AA480" s="200" t="str">
        <f t="shared" si="56"/>
        <v/>
      </c>
      <c r="AB480" s="200" t="str">
        <f t="shared" si="54"/>
        <v/>
      </c>
      <c r="AE480" s="77">
        <f t="shared" si="57"/>
        <v>0</v>
      </c>
      <c r="AF480" s="77">
        <f t="shared" si="58"/>
        <v>0</v>
      </c>
      <c r="AG480" s="77">
        <f t="array" ref="AG480">IFERROR($D480*U,0)</f>
        <v>0</v>
      </c>
      <c r="AH480" s="77">
        <f t="shared" si="59"/>
        <v>0</v>
      </c>
      <c r="AI480" s="77">
        <f t="shared" si="59"/>
        <v>0</v>
      </c>
      <c r="AJ480" s="203"/>
      <c r="AK480" s="203"/>
      <c r="AL480" s="203"/>
      <c r="AM480" s="203"/>
      <c r="AN480" t="s">
        <v>475</v>
      </c>
      <c r="AO480" t="s">
        <v>475</v>
      </c>
      <c r="AP480" t="s">
        <v>475</v>
      </c>
    </row>
    <row r="481" spans="1:43" x14ac:dyDescent="0.25">
      <c r="A481" s="198">
        <v>45291</v>
      </c>
      <c r="B481" t="s">
        <v>1548</v>
      </c>
      <c r="C481" t="s">
        <v>1549</v>
      </c>
      <c r="D481" s="82">
        <f>+VLOOKUP($C481,'appoggio Flow (AUM)_Turnover'!$C:$G,2,0)</f>
        <v>128306.51000000001</v>
      </c>
      <c r="E481" s="199">
        <f>+VLOOKUP($C481,'appoggio Flow (AUM)_Turnover'!$C:$G,3,0)</f>
        <v>1</v>
      </c>
      <c r="F481" s="82">
        <f>+VLOOKUP($C481,'appoggio Flow (AUM)_Turnover'!$C:$G,4,0)</f>
        <v>162761.75</v>
      </c>
      <c r="G481" s="82">
        <f>+VLOOKUP($C481,'appoggio Flow (AUM)_Turnover'!$C:$G,5,0)</f>
        <v>34455.24</v>
      </c>
      <c r="H481" s="1" t="s">
        <v>24</v>
      </c>
      <c r="I481" t="s">
        <v>482</v>
      </c>
      <c r="J481" t="s">
        <v>474</v>
      </c>
      <c r="K481">
        <f>+VLOOKUP($C481,'appoggio Flow (AUM)_Turnover'!$C:$M,9,0)</f>
        <v>0</v>
      </c>
      <c r="L481" t="s">
        <v>483</v>
      </c>
      <c r="M481" t="str">
        <f>+VLOOKUP($C481,'appoggio Flow (AUM)_Turnover'!$C:$M,11,0)</f>
        <v>Stock</v>
      </c>
      <c r="N481" t="s">
        <v>23</v>
      </c>
      <c r="O481" s="5" t="str">
        <f t="shared" si="55"/>
        <v>N</v>
      </c>
      <c r="P481" t="str">
        <f>+VLOOKUP($C481,'appoggio Flow (AUM)_Turnover'!$C:$P,11,0)</f>
        <v>Stock</v>
      </c>
      <c r="Q481" s="200">
        <v>3.6000000000000004E-2</v>
      </c>
      <c r="R481" s="204">
        <v>3.6999999999999998E-2</v>
      </c>
      <c r="T481">
        <v>0</v>
      </c>
      <c r="V481" s="208">
        <v>1</v>
      </c>
      <c r="Y481" s="200">
        <v>0</v>
      </c>
      <c r="Z481" s="5">
        <v>0</v>
      </c>
      <c r="AA481" s="200">
        <f t="shared" si="56"/>
        <v>0</v>
      </c>
      <c r="AB481" s="200">
        <f t="shared" si="54"/>
        <v>0</v>
      </c>
      <c r="AE481" s="77">
        <f t="shared" si="57"/>
        <v>4747.34087</v>
      </c>
      <c r="AF481" s="77">
        <f t="shared" si="58"/>
        <v>0</v>
      </c>
      <c r="AG481" s="77">
        <f t="array" ref="AG481">IFERROR($D481*U,0)</f>
        <v>0</v>
      </c>
      <c r="AH481" s="77">
        <f t="shared" si="59"/>
        <v>0</v>
      </c>
      <c r="AI481" s="77">
        <f t="shared" si="59"/>
        <v>0</v>
      </c>
      <c r="AJ481" s="203"/>
      <c r="AK481" s="203"/>
      <c r="AL481" s="203"/>
      <c r="AM481" s="203"/>
      <c r="AN481" t="s">
        <v>25</v>
      </c>
      <c r="AO481" t="s">
        <v>1550</v>
      </c>
      <c r="AP481" t="s">
        <v>1551</v>
      </c>
      <c r="AQ481" s="208" t="s">
        <v>490</v>
      </c>
    </row>
    <row r="482" spans="1:43" x14ac:dyDescent="0.25">
      <c r="A482" s="198">
        <v>45291</v>
      </c>
      <c r="B482" t="s">
        <v>1552</v>
      </c>
      <c r="C482" t="s">
        <v>1553</v>
      </c>
      <c r="D482" s="82">
        <f>+VLOOKUP($C482,'appoggio Flow (AUM)_Turnover'!$C:$G,2,0)</f>
        <v>0</v>
      </c>
      <c r="E482" s="199">
        <f>+VLOOKUP($C482,'appoggio Flow (AUM)_Turnover'!$C:$G,3,0)</f>
        <v>1</v>
      </c>
      <c r="F482" s="82">
        <f>+VLOOKUP($C482,'appoggio Flow (AUM)_Turnover'!$C:$G,4,0)</f>
        <v>17152.5</v>
      </c>
      <c r="G482" s="82">
        <f>+VLOOKUP($C482,'appoggio Flow (AUM)_Turnover'!$C:$G,5,0)</f>
        <v>18457.5</v>
      </c>
      <c r="H482" s="1" t="s">
        <v>24</v>
      </c>
      <c r="I482" t="s">
        <v>482</v>
      </c>
      <c r="J482" t="s">
        <v>474</v>
      </c>
      <c r="K482">
        <f>+VLOOKUP($C482,'appoggio Flow (AUM)_Turnover'!$C:$M,9,0)</f>
        <v>0</v>
      </c>
      <c r="L482" t="s">
        <v>483</v>
      </c>
      <c r="M482" t="str">
        <f>+VLOOKUP($C482,'appoggio Flow (AUM)_Turnover'!$C:$M,11,0)</f>
        <v>Stock</v>
      </c>
      <c r="N482" t="s">
        <v>23</v>
      </c>
      <c r="O482" s="5" t="str">
        <f t="shared" si="55"/>
        <v>N</v>
      </c>
      <c r="P482" t="str">
        <f>+VLOOKUP($C482,'appoggio Flow (AUM)_Turnover'!$C:$P,11,0)</f>
        <v>Stock</v>
      </c>
      <c r="Q482" s="200">
        <v>0.42200000000000004</v>
      </c>
      <c r="R482" s="200">
        <f t="shared" ref="R482:R502" si="61">IFERROR(V482*Q482,"")</f>
        <v>0.42200000000000004</v>
      </c>
      <c r="T482">
        <v>0</v>
      </c>
      <c r="V482">
        <v>1</v>
      </c>
      <c r="Y482" s="200">
        <v>0</v>
      </c>
      <c r="Z482" s="5">
        <v>0</v>
      </c>
      <c r="AA482" s="200">
        <f t="shared" si="56"/>
        <v>0</v>
      </c>
      <c r="AB482" s="200">
        <f t="shared" si="54"/>
        <v>0</v>
      </c>
      <c r="AE482" s="77">
        <f t="shared" si="57"/>
        <v>0</v>
      </c>
      <c r="AF482" s="77">
        <f t="shared" si="58"/>
        <v>0</v>
      </c>
      <c r="AG482" s="77">
        <f t="array" ref="AG482">IFERROR($D482*U,0)</f>
        <v>0</v>
      </c>
      <c r="AH482" s="77">
        <f t="shared" si="59"/>
        <v>0</v>
      </c>
      <c r="AI482" s="77">
        <f t="shared" si="59"/>
        <v>0</v>
      </c>
      <c r="AJ482" s="203"/>
      <c r="AK482" s="203"/>
      <c r="AL482" s="203"/>
      <c r="AM482" s="203"/>
      <c r="AN482" t="s">
        <v>25</v>
      </c>
      <c r="AO482" t="s">
        <v>1554</v>
      </c>
      <c r="AP482" t="s">
        <v>475</v>
      </c>
    </row>
    <row r="483" spans="1:43" x14ac:dyDescent="0.25">
      <c r="A483" s="198">
        <v>45291</v>
      </c>
      <c r="B483" t="s">
        <v>1555</v>
      </c>
      <c r="C483" t="s">
        <v>1556</v>
      </c>
      <c r="D483" s="82">
        <f>+VLOOKUP($C483,'appoggio Flow (AUM)_Turnover'!$C:$G,2,0)</f>
        <v>4510.67</v>
      </c>
      <c r="E483" s="199">
        <f>+VLOOKUP($C483,'appoggio Flow (AUM)_Turnover'!$C:$G,3,0)</f>
        <v>0</v>
      </c>
      <c r="F483" s="82">
        <f>+VLOOKUP($C483,'appoggio Flow (AUM)_Turnover'!$C:$G,4,0)</f>
        <v>4510.67</v>
      </c>
      <c r="G483" s="82">
        <f>+VLOOKUP($C483,'appoggio Flow (AUM)_Turnover'!$C:$G,5,0)</f>
        <v>0</v>
      </c>
      <c r="H483" s="1" t="s">
        <v>24</v>
      </c>
      <c r="I483" t="s">
        <v>482</v>
      </c>
      <c r="J483" t="s">
        <v>474</v>
      </c>
      <c r="K483">
        <f>+VLOOKUP($C483,'appoggio Flow (AUM)_Turnover'!$C:$M,9,0)</f>
        <v>0</v>
      </c>
      <c r="L483" t="s">
        <v>483</v>
      </c>
      <c r="M483" t="str">
        <f>+VLOOKUP($C483,'appoggio Flow (AUM)_Turnover'!$C:$M,11,0)</f>
        <v>Stock</v>
      </c>
      <c r="N483" t="s">
        <v>23</v>
      </c>
      <c r="O483" s="5" t="str">
        <f t="shared" si="55"/>
        <v>N</v>
      </c>
      <c r="P483" t="str">
        <f>+VLOOKUP($C483,'appoggio Flow (AUM)_Turnover'!$C:$P,11,0)</f>
        <v>Stock</v>
      </c>
      <c r="Q483" s="200">
        <v>0</v>
      </c>
      <c r="R483" s="200">
        <f t="shared" si="61"/>
        <v>0</v>
      </c>
      <c r="T483">
        <v>0</v>
      </c>
      <c r="Y483" s="200">
        <v>0</v>
      </c>
      <c r="Z483" s="5">
        <v>0</v>
      </c>
      <c r="AA483" s="200">
        <f t="shared" si="56"/>
        <v>0</v>
      </c>
      <c r="AB483" s="200">
        <f t="shared" si="54"/>
        <v>0</v>
      </c>
      <c r="AE483" s="77">
        <f t="shared" si="57"/>
        <v>0</v>
      </c>
      <c r="AF483" s="77">
        <f t="shared" si="58"/>
        <v>0</v>
      </c>
      <c r="AG483" s="77">
        <f t="array" ref="AG483">IFERROR($D483*U,0)</f>
        <v>0</v>
      </c>
      <c r="AH483" s="77">
        <f t="shared" si="59"/>
        <v>0</v>
      </c>
      <c r="AI483" s="77">
        <f t="shared" si="59"/>
        <v>0</v>
      </c>
      <c r="AJ483" s="203"/>
      <c r="AK483" s="203"/>
      <c r="AL483" s="203"/>
      <c r="AM483" s="203"/>
      <c r="AN483" t="s">
        <v>475</v>
      </c>
      <c r="AO483" t="s">
        <v>475</v>
      </c>
      <c r="AP483" t="s">
        <v>475</v>
      </c>
    </row>
    <row r="484" spans="1:43" x14ac:dyDescent="0.25">
      <c r="A484" s="198">
        <v>45291</v>
      </c>
      <c r="B484" t="s">
        <v>1557</v>
      </c>
      <c r="C484" t="s">
        <v>1558</v>
      </c>
      <c r="D484" s="82">
        <f>+VLOOKUP($C484,'appoggio Flow (AUM)_Turnover'!$C:$G,2,0)</f>
        <v>18566.5</v>
      </c>
      <c r="E484" s="199">
        <f>+VLOOKUP($C484,'appoggio Flow (AUM)_Turnover'!$C:$G,3,0)</f>
        <v>0</v>
      </c>
      <c r="F484" s="82">
        <f>+VLOOKUP($C484,'appoggio Flow (AUM)_Turnover'!$C:$G,4,0)</f>
        <v>18566.5</v>
      </c>
      <c r="G484" s="82">
        <f>+VLOOKUP($C484,'appoggio Flow (AUM)_Turnover'!$C:$G,5,0)</f>
        <v>0</v>
      </c>
      <c r="H484" s="1" t="s">
        <v>23</v>
      </c>
      <c r="I484" t="s">
        <v>500</v>
      </c>
      <c r="J484" t="s">
        <v>504</v>
      </c>
      <c r="K484">
        <f>+VLOOKUP($C484,'appoggio Flow (AUM)_Turnover'!$C:$M,9,0)</f>
        <v>1</v>
      </c>
      <c r="L484" t="s">
        <v>500</v>
      </c>
      <c r="M484">
        <f>+VLOOKUP($C484,'appoggio Flow (AUM)_Turnover'!$C:$M,11,0)</f>
        <v>0</v>
      </c>
      <c r="N484" t="s">
        <v>24</v>
      </c>
      <c r="O484" s="5" t="str">
        <f t="shared" si="55"/>
        <v>N</v>
      </c>
      <c r="P484">
        <f>+VLOOKUP($C484,'appoggio Flow (AUM)_Turnover'!$C:$P,11,0)</f>
        <v>0</v>
      </c>
      <c r="Q484" s="200" t="s">
        <v>475</v>
      </c>
      <c r="R484" s="200" t="str">
        <f t="shared" si="61"/>
        <v/>
      </c>
      <c r="T484" t="s">
        <v>475</v>
      </c>
      <c r="Y484" s="200" t="s">
        <v>475</v>
      </c>
      <c r="Z484" s="5" t="s">
        <v>475</v>
      </c>
      <c r="AA484" s="200" t="str">
        <f t="shared" si="56"/>
        <v/>
      </c>
      <c r="AB484" s="200" t="str">
        <f t="shared" si="54"/>
        <v/>
      </c>
      <c r="AE484" s="77">
        <f t="shared" si="57"/>
        <v>0</v>
      </c>
      <c r="AF484" s="77">
        <f t="shared" si="58"/>
        <v>0</v>
      </c>
      <c r="AG484" s="77">
        <f t="array" ref="AG484">IFERROR($D484*U,0)</f>
        <v>0</v>
      </c>
      <c r="AH484" s="77">
        <f t="shared" si="59"/>
        <v>0</v>
      </c>
      <c r="AI484" s="77">
        <f t="shared" si="59"/>
        <v>0</v>
      </c>
      <c r="AJ484" s="203"/>
      <c r="AK484" s="203"/>
      <c r="AL484" s="203"/>
      <c r="AM484" s="203"/>
      <c r="AN484" t="s">
        <v>475</v>
      </c>
      <c r="AO484" t="s">
        <v>475</v>
      </c>
      <c r="AP484" t="s">
        <v>475</v>
      </c>
    </row>
    <row r="485" spans="1:43" x14ac:dyDescent="0.25">
      <c r="A485" s="198">
        <v>45291</v>
      </c>
      <c r="B485" t="s">
        <v>1559</v>
      </c>
      <c r="C485" t="s">
        <v>1560</v>
      </c>
      <c r="D485" s="82">
        <f>+VLOOKUP($C485,'appoggio Flow (AUM)_Turnover'!$C:$G,2,0)</f>
        <v>151974.52999999997</v>
      </c>
      <c r="E485" s="199">
        <f>+VLOOKUP($C485,'appoggio Flow (AUM)_Turnover'!$C:$G,3,0)</f>
        <v>1</v>
      </c>
      <c r="F485" s="82">
        <f>+VLOOKUP($C485,'appoggio Flow (AUM)_Turnover'!$C:$G,4,0)</f>
        <v>430320.81999999995</v>
      </c>
      <c r="G485" s="82">
        <f>+VLOOKUP($C485,'appoggio Flow (AUM)_Turnover'!$C:$G,5,0)</f>
        <v>278346.28999999998</v>
      </c>
      <c r="H485" s="1" t="s">
        <v>24</v>
      </c>
      <c r="I485" t="s">
        <v>473</v>
      </c>
      <c r="J485" t="s">
        <v>474</v>
      </c>
      <c r="K485">
        <f>+VLOOKUP($C485,'appoggio Flow (AUM)_Turnover'!$C:$M,9,0)</f>
        <v>0</v>
      </c>
      <c r="L485" t="s">
        <v>473</v>
      </c>
      <c r="M485" t="str">
        <f>+VLOOKUP($C485,'appoggio Flow (AUM)_Turnover'!$C:$M,11,0)</f>
        <v>Fondo</v>
      </c>
      <c r="N485" t="s">
        <v>23</v>
      </c>
      <c r="O485" s="5" t="str">
        <f t="shared" si="55"/>
        <v>N</v>
      </c>
      <c r="P485" t="str">
        <f>+VLOOKUP($C485,'appoggio Flow (AUM)_Turnover'!$C:$P,11,0)</f>
        <v>Fondo</v>
      </c>
      <c r="Q485" s="200" t="s">
        <v>475</v>
      </c>
      <c r="R485" s="200" t="str">
        <f t="shared" si="61"/>
        <v/>
      </c>
      <c r="T485" t="s">
        <v>475</v>
      </c>
      <c r="Y485" s="200" t="s">
        <v>475</v>
      </c>
      <c r="Z485" s="5" t="s">
        <v>475</v>
      </c>
      <c r="AA485" s="200" t="str">
        <f t="shared" si="56"/>
        <v/>
      </c>
      <c r="AB485" s="200" t="str">
        <f t="shared" si="54"/>
        <v/>
      </c>
      <c r="AE485" s="77">
        <f t="shared" si="57"/>
        <v>0</v>
      </c>
      <c r="AF485" s="77">
        <f t="shared" si="58"/>
        <v>0</v>
      </c>
      <c r="AG485" s="77">
        <f t="array" ref="AG485">IFERROR($D485*U,0)</f>
        <v>0</v>
      </c>
      <c r="AH485" s="77">
        <f t="shared" si="59"/>
        <v>0</v>
      </c>
      <c r="AI485" s="77">
        <f t="shared" si="59"/>
        <v>0</v>
      </c>
      <c r="AJ485" s="203"/>
      <c r="AK485" s="203"/>
      <c r="AL485" s="203"/>
      <c r="AM485" s="203"/>
      <c r="AN485" t="s">
        <v>475</v>
      </c>
      <c r="AO485" t="s">
        <v>475</v>
      </c>
      <c r="AP485" t="s">
        <v>475</v>
      </c>
    </row>
    <row r="486" spans="1:43" x14ac:dyDescent="0.25">
      <c r="A486" s="198">
        <v>45291</v>
      </c>
      <c r="B486" t="s">
        <v>1561</v>
      </c>
      <c r="C486" t="s">
        <v>1562</v>
      </c>
      <c r="D486" s="82">
        <f>+VLOOKUP($C486,'appoggio Flow (AUM)_Turnover'!$C:$G,2,0)</f>
        <v>140085.96000000002</v>
      </c>
      <c r="E486" s="199">
        <f>+VLOOKUP($C486,'appoggio Flow (AUM)_Turnover'!$C:$G,3,0)</f>
        <v>1</v>
      </c>
      <c r="F486" s="82">
        <f>+VLOOKUP($C486,'appoggio Flow (AUM)_Turnover'!$C:$G,4,0)</f>
        <v>143742.08000000002</v>
      </c>
      <c r="G486" s="82">
        <f>+VLOOKUP($C486,'appoggio Flow (AUM)_Turnover'!$C:$G,5,0)</f>
        <v>3656.12</v>
      </c>
      <c r="H486" s="1" t="s">
        <v>24</v>
      </c>
      <c r="I486" t="s">
        <v>473</v>
      </c>
      <c r="J486" t="s">
        <v>474</v>
      </c>
      <c r="K486">
        <f>+VLOOKUP($C486,'appoggio Flow (AUM)_Turnover'!$C:$M,9,0)</f>
        <v>0</v>
      </c>
      <c r="L486" t="s">
        <v>473</v>
      </c>
      <c r="M486" t="str">
        <f>+VLOOKUP($C486,'appoggio Flow (AUM)_Turnover'!$C:$M,11,0)</f>
        <v>Fondo</v>
      </c>
      <c r="N486" t="s">
        <v>23</v>
      </c>
      <c r="O486" s="5" t="str">
        <f t="shared" si="55"/>
        <v>N</v>
      </c>
      <c r="P486" t="str">
        <f>+VLOOKUP($C486,'appoggio Flow (AUM)_Turnover'!$C:$P,11,0)</f>
        <v>Fondo</v>
      </c>
      <c r="Q486" s="200" t="s">
        <v>475</v>
      </c>
      <c r="R486" s="200" t="str">
        <f t="shared" si="61"/>
        <v/>
      </c>
      <c r="T486" t="s">
        <v>475</v>
      </c>
      <c r="Y486" s="200" t="s">
        <v>475</v>
      </c>
      <c r="Z486" s="5" t="s">
        <v>475</v>
      </c>
      <c r="AA486" s="200" t="str">
        <f t="shared" si="56"/>
        <v/>
      </c>
      <c r="AB486" s="200" t="str">
        <f t="shared" si="54"/>
        <v/>
      </c>
      <c r="AE486" s="77">
        <f t="shared" si="57"/>
        <v>0</v>
      </c>
      <c r="AF486" s="77">
        <f t="shared" si="58"/>
        <v>0</v>
      </c>
      <c r="AG486" s="77">
        <f t="array" ref="AG486">IFERROR($D486*U,0)</f>
        <v>0</v>
      </c>
      <c r="AH486" s="77">
        <f t="shared" si="59"/>
        <v>0</v>
      </c>
      <c r="AI486" s="77">
        <f t="shared" si="59"/>
        <v>0</v>
      </c>
      <c r="AJ486" s="203"/>
      <c r="AK486" s="203"/>
      <c r="AL486" s="203"/>
      <c r="AM486" s="203"/>
      <c r="AN486" t="s">
        <v>475</v>
      </c>
      <c r="AO486" t="s">
        <v>475</v>
      </c>
      <c r="AP486" t="s">
        <v>475</v>
      </c>
    </row>
    <row r="487" spans="1:43" x14ac:dyDescent="0.25">
      <c r="A487" s="198">
        <v>45291</v>
      </c>
      <c r="B487" t="s">
        <v>1563</v>
      </c>
      <c r="C487" t="s">
        <v>1564</v>
      </c>
      <c r="D487" s="82">
        <f>+VLOOKUP($C487,'appoggio Flow (AUM)_Turnover'!$C:$G,2,0)</f>
        <v>40423.040000000001</v>
      </c>
      <c r="E487" s="199">
        <f>+VLOOKUP($C487,'appoggio Flow (AUM)_Turnover'!$C:$G,3,0)</f>
        <v>1</v>
      </c>
      <c r="F487" s="82">
        <f>+VLOOKUP($C487,'appoggio Flow (AUM)_Turnover'!$C:$G,4,0)</f>
        <v>55961.9</v>
      </c>
      <c r="G487" s="82">
        <f>+VLOOKUP($C487,'appoggio Flow (AUM)_Turnover'!$C:$G,5,0)</f>
        <v>15538.86</v>
      </c>
      <c r="H487" s="1" t="s">
        <v>24</v>
      </c>
      <c r="I487" t="s">
        <v>482</v>
      </c>
      <c r="J487" t="s">
        <v>474</v>
      </c>
      <c r="K487">
        <f>+VLOOKUP($C487,'appoggio Flow (AUM)_Turnover'!$C:$M,9,0)</f>
        <v>0</v>
      </c>
      <c r="L487" t="s">
        <v>483</v>
      </c>
      <c r="M487" t="str">
        <f>+VLOOKUP($C487,'appoggio Flow (AUM)_Turnover'!$C:$M,11,0)</f>
        <v>Stock</v>
      </c>
      <c r="N487" t="s">
        <v>23</v>
      </c>
      <c r="O487" s="5" t="str">
        <f t="shared" si="55"/>
        <v>N</v>
      </c>
      <c r="P487" t="str">
        <f>+VLOOKUP($C487,'appoggio Flow (AUM)_Turnover'!$C:$P,11,0)</f>
        <v>Stock</v>
      </c>
      <c r="Q487" s="200">
        <v>0</v>
      </c>
      <c r="R487" s="200">
        <f t="shared" si="61"/>
        <v>0</v>
      </c>
      <c r="T487">
        <v>0</v>
      </c>
      <c r="Y487" s="200">
        <v>0</v>
      </c>
      <c r="Z487" s="5">
        <v>0</v>
      </c>
      <c r="AA487" s="200">
        <f t="shared" si="56"/>
        <v>0</v>
      </c>
      <c r="AB487" s="200">
        <f t="shared" si="54"/>
        <v>0</v>
      </c>
      <c r="AE487" s="77">
        <f t="shared" si="57"/>
        <v>0</v>
      </c>
      <c r="AF487" s="77">
        <f t="shared" si="58"/>
        <v>0</v>
      </c>
      <c r="AG487" s="77">
        <f t="array" ref="AG487">IFERROR($D487*U,0)</f>
        <v>0</v>
      </c>
      <c r="AH487" s="77">
        <f t="shared" si="59"/>
        <v>0</v>
      </c>
      <c r="AI487" s="77">
        <f t="shared" si="59"/>
        <v>0</v>
      </c>
      <c r="AJ487" s="203"/>
      <c r="AK487" s="203"/>
      <c r="AL487" s="203"/>
      <c r="AM487" s="203"/>
      <c r="AN487" t="s">
        <v>25</v>
      </c>
      <c r="AO487" t="s">
        <v>1565</v>
      </c>
      <c r="AP487" t="s">
        <v>475</v>
      </c>
    </row>
    <row r="488" spans="1:43" x14ac:dyDescent="0.25">
      <c r="A488" s="198">
        <v>45291</v>
      </c>
      <c r="B488" t="s">
        <v>1566</v>
      </c>
      <c r="C488" t="s">
        <v>1567</v>
      </c>
      <c r="D488" s="82">
        <f>+VLOOKUP($C488,'appoggio Flow (AUM)_Turnover'!$C:$G,2,0)</f>
        <v>1239059.03</v>
      </c>
      <c r="E488" s="199">
        <f>+VLOOKUP($C488,'appoggio Flow (AUM)_Turnover'!$C:$G,3,0)</f>
        <v>1</v>
      </c>
      <c r="F488" s="82">
        <f>+VLOOKUP($C488,'appoggio Flow (AUM)_Turnover'!$C:$G,4,0)</f>
        <v>1261193.25</v>
      </c>
      <c r="G488" s="82">
        <f>+VLOOKUP($C488,'appoggio Flow (AUM)_Turnover'!$C:$G,5,0)</f>
        <v>22134.22</v>
      </c>
      <c r="H488" s="1" t="s">
        <v>24</v>
      </c>
      <c r="I488" t="s">
        <v>482</v>
      </c>
      <c r="J488" t="s">
        <v>474</v>
      </c>
      <c r="K488">
        <f>+VLOOKUP($C488,'appoggio Flow (AUM)_Turnover'!$C:$M,9,0)</f>
        <v>0</v>
      </c>
      <c r="L488" t="s">
        <v>483</v>
      </c>
      <c r="M488" t="str">
        <f>+VLOOKUP($C488,'appoggio Flow (AUM)_Turnover'!$C:$M,11,0)</f>
        <v>Stock</v>
      </c>
      <c r="N488" t="s">
        <v>23</v>
      </c>
      <c r="O488" s="5" t="str">
        <f t="shared" si="55"/>
        <v>N</v>
      </c>
      <c r="P488" t="str">
        <f>+VLOOKUP($C488,'appoggio Flow (AUM)_Turnover'!$C:$P,11,0)</f>
        <v>Stock</v>
      </c>
      <c r="Q488" s="200">
        <v>0.14000000000000001</v>
      </c>
      <c r="R488" s="200">
        <f t="shared" si="61"/>
        <v>0</v>
      </c>
      <c r="T488">
        <v>0</v>
      </c>
      <c r="Y488" s="200">
        <v>0</v>
      </c>
      <c r="Z488" s="5">
        <v>0</v>
      </c>
      <c r="AA488" s="200">
        <f t="shared" si="56"/>
        <v>0</v>
      </c>
      <c r="AB488" s="200">
        <f t="shared" si="54"/>
        <v>0</v>
      </c>
      <c r="AE488" s="77">
        <f t="shared" si="57"/>
        <v>0</v>
      </c>
      <c r="AF488" s="77">
        <f t="shared" si="58"/>
        <v>0</v>
      </c>
      <c r="AG488" s="77">
        <f t="array" ref="AG488">IFERROR($D488*U,0)</f>
        <v>0</v>
      </c>
      <c r="AH488" s="77">
        <f t="shared" si="59"/>
        <v>0</v>
      </c>
      <c r="AI488" s="77">
        <f t="shared" si="59"/>
        <v>0</v>
      </c>
      <c r="AJ488" s="203"/>
      <c r="AK488" s="203"/>
      <c r="AL488" s="203"/>
      <c r="AM488" s="203"/>
      <c r="AN488" t="s">
        <v>25</v>
      </c>
      <c r="AO488" t="s">
        <v>1568</v>
      </c>
      <c r="AP488" t="s">
        <v>475</v>
      </c>
    </row>
    <row r="489" spans="1:43" x14ac:dyDescent="0.25">
      <c r="A489" s="198">
        <v>45291</v>
      </c>
      <c r="B489" t="s">
        <v>1569</v>
      </c>
      <c r="C489" t="s">
        <v>1570</v>
      </c>
      <c r="D489" s="82">
        <f>+VLOOKUP($C489,'appoggio Flow (AUM)_Turnover'!$C:$G,2,0)</f>
        <v>499183.55000000005</v>
      </c>
      <c r="E489" s="199">
        <f>+VLOOKUP($C489,'appoggio Flow (AUM)_Turnover'!$C:$G,3,0)</f>
        <v>0</v>
      </c>
      <c r="F489" s="82">
        <f>+VLOOKUP($C489,'appoggio Flow (AUM)_Turnover'!$C:$G,4,0)</f>
        <v>499183.55000000005</v>
      </c>
      <c r="G489" s="82">
        <f>+VLOOKUP($C489,'appoggio Flow (AUM)_Turnover'!$C:$G,5,0)</f>
        <v>0</v>
      </c>
      <c r="H489" s="1" t="s">
        <v>23</v>
      </c>
      <c r="I489" t="s">
        <v>500</v>
      </c>
      <c r="J489" t="s">
        <v>474</v>
      </c>
      <c r="K489">
        <f>+VLOOKUP($C489,'appoggio Flow (AUM)_Turnover'!$C:$M,9,0)</f>
        <v>0</v>
      </c>
      <c r="L489" t="s">
        <v>500</v>
      </c>
      <c r="M489">
        <f>+VLOOKUP($C489,'appoggio Flow (AUM)_Turnover'!$C:$M,11,0)</f>
        <v>0</v>
      </c>
      <c r="N489" t="s">
        <v>23</v>
      </c>
      <c r="O489" s="5" t="str">
        <f t="shared" si="55"/>
        <v>N</v>
      </c>
      <c r="P489">
        <f>+VLOOKUP($C489,'appoggio Flow (AUM)_Turnover'!$C:$P,11,0)</f>
        <v>0</v>
      </c>
      <c r="Q489" s="200" t="s">
        <v>475</v>
      </c>
      <c r="R489" s="200" t="str">
        <f t="shared" si="61"/>
        <v/>
      </c>
      <c r="T489" t="s">
        <v>475</v>
      </c>
      <c r="Y489" s="200" t="s">
        <v>475</v>
      </c>
      <c r="Z489" s="5" t="s">
        <v>475</v>
      </c>
      <c r="AA489" s="200" t="str">
        <f t="shared" si="56"/>
        <v/>
      </c>
      <c r="AB489" s="200" t="str">
        <f t="shared" si="54"/>
        <v/>
      </c>
      <c r="AE489" s="77">
        <f t="shared" si="57"/>
        <v>0</v>
      </c>
      <c r="AF489" s="77">
        <f t="shared" si="58"/>
        <v>0</v>
      </c>
      <c r="AG489" s="77">
        <f t="array" ref="AG489">IFERROR($D489*U,0)</f>
        <v>0</v>
      </c>
      <c r="AH489" s="77">
        <f t="shared" si="59"/>
        <v>0</v>
      </c>
      <c r="AI489" s="77">
        <f t="shared" si="59"/>
        <v>0</v>
      </c>
      <c r="AJ489" s="203"/>
      <c r="AK489" s="203"/>
      <c r="AL489" s="203"/>
      <c r="AM489" s="203"/>
      <c r="AN489" t="s">
        <v>475</v>
      </c>
      <c r="AO489" t="s">
        <v>475</v>
      </c>
      <c r="AP489" t="s">
        <v>475</v>
      </c>
    </row>
    <row r="490" spans="1:43" x14ac:dyDescent="0.25">
      <c r="A490" s="198">
        <v>45291</v>
      </c>
      <c r="B490" t="s">
        <v>1571</v>
      </c>
      <c r="C490" t="s">
        <v>1572</v>
      </c>
      <c r="D490" s="82">
        <f>+VLOOKUP($C490,'appoggio Flow (AUM)_Turnover'!$C:$G,2,0)</f>
        <v>987834.57999999961</v>
      </c>
      <c r="E490" s="199">
        <f>+VLOOKUP($C490,'appoggio Flow (AUM)_Turnover'!$C:$G,3,0)</f>
        <v>1</v>
      </c>
      <c r="F490" s="82">
        <f>+VLOOKUP($C490,'appoggio Flow (AUM)_Turnover'!$C:$G,4,0)</f>
        <v>3443695.2299999995</v>
      </c>
      <c r="G490" s="82">
        <f>+VLOOKUP($C490,'appoggio Flow (AUM)_Turnover'!$C:$G,5,0)</f>
        <v>2455860.65</v>
      </c>
      <c r="H490" s="1" t="s">
        <v>24</v>
      </c>
      <c r="I490" t="s">
        <v>473</v>
      </c>
      <c r="J490" t="s">
        <v>474</v>
      </c>
      <c r="K490">
        <f>+VLOOKUP($C490,'appoggio Flow (AUM)_Turnover'!$C:$M,9,0)</f>
        <v>0</v>
      </c>
      <c r="L490" t="s">
        <v>473</v>
      </c>
      <c r="M490" t="str">
        <f>+VLOOKUP($C490,'appoggio Flow (AUM)_Turnover'!$C:$M,11,0)</f>
        <v>Fondo</v>
      </c>
      <c r="N490" t="s">
        <v>23</v>
      </c>
      <c r="O490" s="5" t="str">
        <f t="shared" si="55"/>
        <v>N</v>
      </c>
      <c r="P490" t="str">
        <f>+VLOOKUP($C490,'appoggio Flow (AUM)_Turnover'!$C:$P,11,0)</f>
        <v>Fondo</v>
      </c>
      <c r="Q490" s="200" t="s">
        <v>475</v>
      </c>
      <c r="R490" s="200" t="str">
        <f t="shared" si="61"/>
        <v/>
      </c>
      <c r="T490" t="s">
        <v>475</v>
      </c>
      <c r="Y490" s="200" t="s">
        <v>475</v>
      </c>
      <c r="Z490" s="5" t="s">
        <v>475</v>
      </c>
      <c r="AA490" s="200" t="str">
        <f t="shared" si="56"/>
        <v/>
      </c>
      <c r="AB490" s="200" t="str">
        <f t="shared" si="54"/>
        <v/>
      </c>
      <c r="AE490" s="77">
        <f t="shared" si="57"/>
        <v>0</v>
      </c>
      <c r="AF490" s="77">
        <f t="shared" si="58"/>
        <v>0</v>
      </c>
      <c r="AG490" s="77">
        <f t="array" ref="AG490">IFERROR($D490*U,0)</f>
        <v>0</v>
      </c>
      <c r="AH490" s="77">
        <f t="shared" si="59"/>
        <v>0</v>
      </c>
      <c r="AI490" s="77">
        <f t="shared" si="59"/>
        <v>0</v>
      </c>
      <c r="AJ490" s="203"/>
      <c r="AK490" s="203"/>
      <c r="AL490" s="203"/>
      <c r="AM490" s="203"/>
      <c r="AN490" t="s">
        <v>475</v>
      </c>
      <c r="AO490" t="s">
        <v>475</v>
      </c>
      <c r="AP490" t="s">
        <v>475</v>
      </c>
    </row>
    <row r="491" spans="1:43" x14ac:dyDescent="0.25">
      <c r="A491" s="198">
        <v>45291</v>
      </c>
      <c r="B491" t="s">
        <v>1573</v>
      </c>
      <c r="C491" t="s">
        <v>1574</v>
      </c>
      <c r="D491" s="82">
        <f>+VLOOKUP($C491,'appoggio Flow (AUM)_Turnover'!$C:$G,2,0)</f>
        <v>713847.84</v>
      </c>
      <c r="E491" s="199">
        <f>+VLOOKUP($C491,'appoggio Flow (AUM)_Turnover'!$C:$G,3,0)</f>
        <v>1</v>
      </c>
      <c r="F491" s="82">
        <f>+VLOOKUP($C491,'appoggio Flow (AUM)_Turnover'!$C:$G,4,0)</f>
        <v>728940.96</v>
      </c>
      <c r="G491" s="82">
        <f>+VLOOKUP($C491,'appoggio Flow (AUM)_Turnover'!$C:$G,5,0)</f>
        <v>15093.12</v>
      </c>
      <c r="H491" s="1" t="s">
        <v>24</v>
      </c>
      <c r="I491" t="s">
        <v>482</v>
      </c>
      <c r="J491" t="s">
        <v>474</v>
      </c>
      <c r="K491">
        <f>+VLOOKUP($C491,'appoggio Flow (AUM)_Turnover'!$C:$M,9,0)</f>
        <v>0</v>
      </c>
      <c r="L491" t="s">
        <v>483</v>
      </c>
      <c r="M491" t="str">
        <f>+VLOOKUP($C491,'appoggio Flow (AUM)_Turnover'!$C:$M,11,0)</f>
        <v>Stock</v>
      </c>
      <c r="N491" t="s">
        <v>23</v>
      </c>
      <c r="O491" s="5" t="str">
        <f t="shared" si="55"/>
        <v>N</v>
      </c>
      <c r="P491" t="str">
        <f>+VLOOKUP($C491,'appoggio Flow (AUM)_Turnover'!$C:$P,11,0)</f>
        <v>Stock</v>
      </c>
      <c r="Q491" s="200">
        <v>0.28999999999999998</v>
      </c>
      <c r="R491" s="200">
        <f t="shared" si="61"/>
        <v>0</v>
      </c>
      <c r="T491">
        <v>0.02</v>
      </c>
      <c r="Y491" s="200">
        <v>0</v>
      </c>
      <c r="Z491" s="5">
        <v>0</v>
      </c>
      <c r="AA491" s="200">
        <f t="shared" si="56"/>
        <v>0</v>
      </c>
      <c r="AB491" s="200">
        <f t="shared" si="54"/>
        <v>0</v>
      </c>
      <c r="AE491" s="77">
        <f t="shared" si="57"/>
        <v>0</v>
      </c>
      <c r="AF491" s="77">
        <f t="shared" si="58"/>
        <v>14276.9568</v>
      </c>
      <c r="AG491" s="77">
        <f t="array" ref="AG491">IFERROR($D491*U,0)</f>
        <v>0</v>
      </c>
      <c r="AH491" s="77">
        <f t="shared" si="59"/>
        <v>0</v>
      </c>
      <c r="AI491" s="77">
        <f t="shared" si="59"/>
        <v>0</v>
      </c>
      <c r="AJ491" s="203"/>
      <c r="AK491" s="203"/>
      <c r="AL491" s="203"/>
      <c r="AM491" s="203"/>
      <c r="AN491" t="s">
        <v>25</v>
      </c>
      <c r="AO491" t="s">
        <v>1575</v>
      </c>
      <c r="AP491" t="s">
        <v>475</v>
      </c>
    </row>
    <row r="492" spans="1:43" x14ac:dyDescent="0.25">
      <c r="A492" s="198">
        <v>45291</v>
      </c>
      <c r="B492" t="s">
        <v>1576</v>
      </c>
      <c r="C492" t="s">
        <v>1577</v>
      </c>
      <c r="D492" s="82">
        <f>+VLOOKUP($C492,'appoggio Flow (AUM)_Turnover'!$C:$G,2,0)</f>
        <v>3859.16</v>
      </c>
      <c r="E492" s="199">
        <f>+VLOOKUP($C492,'appoggio Flow (AUM)_Turnover'!$C:$G,3,0)</f>
        <v>1</v>
      </c>
      <c r="F492" s="82">
        <f>+VLOOKUP($C492,'appoggio Flow (AUM)_Turnover'!$C:$G,4,0)</f>
        <v>5929.46</v>
      </c>
      <c r="G492" s="82">
        <f>+VLOOKUP($C492,'appoggio Flow (AUM)_Turnover'!$C:$G,5,0)</f>
        <v>2070.3000000000002</v>
      </c>
      <c r="H492" s="1" t="s">
        <v>24</v>
      </c>
      <c r="I492" t="s">
        <v>473</v>
      </c>
      <c r="J492" t="s">
        <v>474</v>
      </c>
      <c r="K492">
        <f>+VLOOKUP($C492,'appoggio Flow (AUM)_Turnover'!$C:$M,9,0)</f>
        <v>0</v>
      </c>
      <c r="L492" t="s">
        <v>473</v>
      </c>
      <c r="M492" t="str">
        <f>+VLOOKUP($C492,'appoggio Flow (AUM)_Turnover'!$C:$M,11,0)</f>
        <v>Fondo</v>
      </c>
      <c r="N492" t="s">
        <v>23</v>
      </c>
      <c r="O492" s="5" t="str">
        <f t="shared" si="55"/>
        <v>N</v>
      </c>
      <c r="P492" t="str">
        <f>+VLOOKUP($C492,'appoggio Flow (AUM)_Turnover'!$C:$P,11,0)</f>
        <v>Fondo</v>
      </c>
      <c r="Q492" s="200" t="s">
        <v>475</v>
      </c>
      <c r="R492" s="200" t="str">
        <f t="shared" si="61"/>
        <v/>
      </c>
      <c r="T492" t="s">
        <v>475</v>
      </c>
      <c r="Y492" s="200" t="s">
        <v>475</v>
      </c>
      <c r="Z492" s="5" t="s">
        <v>475</v>
      </c>
      <c r="AA492" s="200" t="str">
        <f t="shared" si="56"/>
        <v/>
      </c>
      <c r="AB492" s="200" t="str">
        <f t="shared" si="54"/>
        <v/>
      </c>
      <c r="AE492" s="77">
        <f t="shared" si="57"/>
        <v>0</v>
      </c>
      <c r="AF492" s="77">
        <f t="shared" si="58"/>
        <v>0</v>
      </c>
      <c r="AG492" s="77">
        <f t="array" ref="AG492">IFERROR($D492*U,0)</f>
        <v>0</v>
      </c>
      <c r="AH492" s="77">
        <f t="shared" si="59"/>
        <v>0</v>
      </c>
      <c r="AI492" s="77">
        <f t="shared" si="59"/>
        <v>0</v>
      </c>
      <c r="AJ492" s="203"/>
      <c r="AK492" s="203"/>
      <c r="AL492" s="203"/>
      <c r="AM492" s="203"/>
      <c r="AN492" t="s">
        <v>475</v>
      </c>
      <c r="AO492" t="s">
        <v>475</v>
      </c>
      <c r="AP492" t="s">
        <v>475</v>
      </c>
    </row>
    <row r="493" spans="1:43" x14ac:dyDescent="0.25">
      <c r="A493" s="198">
        <v>45291</v>
      </c>
      <c r="B493" t="s">
        <v>1578</v>
      </c>
      <c r="C493" t="s">
        <v>1579</v>
      </c>
      <c r="D493" s="82">
        <f>+VLOOKUP($C493,'appoggio Flow (AUM)_Turnover'!$C:$G,2,0)</f>
        <v>79834.979999999981</v>
      </c>
      <c r="E493" s="199">
        <f>+VLOOKUP($C493,'appoggio Flow (AUM)_Turnover'!$C:$G,3,0)</f>
        <v>1</v>
      </c>
      <c r="F493" s="82">
        <f>+VLOOKUP($C493,'appoggio Flow (AUM)_Turnover'!$C:$G,4,0)</f>
        <v>157330.79999999999</v>
      </c>
      <c r="G493" s="82">
        <f>+VLOOKUP($C493,'appoggio Flow (AUM)_Turnover'!$C:$G,5,0)</f>
        <v>77495.820000000007</v>
      </c>
      <c r="H493" s="1" t="s">
        <v>24</v>
      </c>
      <c r="I493" t="s">
        <v>482</v>
      </c>
      <c r="J493" t="s">
        <v>474</v>
      </c>
      <c r="K493">
        <f>+VLOOKUP($C493,'appoggio Flow (AUM)_Turnover'!$C:$M,9,0)</f>
        <v>0</v>
      </c>
      <c r="L493" t="s">
        <v>483</v>
      </c>
      <c r="M493" t="str">
        <f>+VLOOKUP($C493,'appoggio Flow (AUM)_Turnover'!$C:$M,11,0)</f>
        <v>Stock</v>
      </c>
      <c r="N493" t="s">
        <v>23</v>
      </c>
      <c r="O493" s="5" t="str">
        <f t="shared" si="55"/>
        <v>N</v>
      </c>
      <c r="P493" t="str">
        <f>+VLOOKUP($C493,'appoggio Flow (AUM)_Turnover'!$C:$P,11,0)</f>
        <v>Stock</v>
      </c>
      <c r="Q493" s="200">
        <v>0.46</v>
      </c>
      <c r="R493" s="200">
        <f t="shared" si="61"/>
        <v>0.46</v>
      </c>
      <c r="T493">
        <v>0.12</v>
      </c>
      <c r="V493">
        <v>1</v>
      </c>
      <c r="Y493" s="200">
        <v>0</v>
      </c>
      <c r="Z493" s="205">
        <v>0.12</v>
      </c>
      <c r="AA493" s="200">
        <f t="shared" si="56"/>
        <v>0</v>
      </c>
      <c r="AB493" s="200">
        <f t="shared" si="54"/>
        <v>0.12</v>
      </c>
      <c r="AE493" s="77">
        <f t="shared" si="57"/>
        <v>36724.090799999991</v>
      </c>
      <c r="AF493" s="77">
        <f t="shared" si="58"/>
        <v>9580.1975999999977</v>
      </c>
      <c r="AG493" s="77">
        <f t="array" ref="AG493">IFERROR($D493*U,0)</f>
        <v>0</v>
      </c>
      <c r="AH493" s="77">
        <f t="shared" si="59"/>
        <v>0</v>
      </c>
      <c r="AI493" s="77">
        <f t="shared" si="59"/>
        <v>9580.1975999999977</v>
      </c>
      <c r="AJ493" s="203"/>
      <c r="AK493" s="203"/>
      <c r="AL493" s="203"/>
      <c r="AM493" s="203"/>
      <c r="AN493" t="s">
        <v>25</v>
      </c>
      <c r="AO493" t="s">
        <v>1580</v>
      </c>
      <c r="AP493" t="s">
        <v>1581</v>
      </c>
      <c r="AQ493" s="208" t="s">
        <v>490</v>
      </c>
    </row>
    <row r="494" spans="1:43" x14ac:dyDescent="0.25">
      <c r="A494" s="198">
        <v>45291</v>
      </c>
      <c r="B494" t="s">
        <v>1582</v>
      </c>
      <c r="C494" t="s">
        <v>1583</v>
      </c>
      <c r="D494" s="82">
        <f>+VLOOKUP($C494,'appoggio Flow (AUM)_Turnover'!$C:$G,2,0)</f>
        <v>104945</v>
      </c>
      <c r="E494" s="199">
        <f>+VLOOKUP($C494,'appoggio Flow (AUM)_Turnover'!$C:$G,3,0)</f>
        <v>0</v>
      </c>
      <c r="F494" s="82">
        <f>+VLOOKUP($C494,'appoggio Flow (AUM)_Turnover'!$C:$G,4,0)</f>
        <v>104945</v>
      </c>
      <c r="G494" s="82">
        <f>+VLOOKUP($C494,'appoggio Flow (AUM)_Turnover'!$C:$G,5,0)</f>
        <v>0</v>
      </c>
      <c r="H494" s="1" t="s">
        <v>24</v>
      </c>
      <c r="I494" t="s">
        <v>482</v>
      </c>
      <c r="J494" t="s">
        <v>474</v>
      </c>
      <c r="K494">
        <f>+VLOOKUP($C494,'appoggio Flow (AUM)_Turnover'!$C:$M,9,0)</f>
        <v>0</v>
      </c>
      <c r="L494" t="s">
        <v>483</v>
      </c>
      <c r="M494" t="str">
        <f>+VLOOKUP($C494,'appoggio Flow (AUM)_Turnover'!$C:$M,11,0)</f>
        <v>Stock</v>
      </c>
      <c r="N494" t="s">
        <v>23</v>
      </c>
      <c r="O494" s="5" t="str">
        <f t="shared" si="55"/>
        <v>N</v>
      </c>
      <c r="P494" t="str">
        <f>+VLOOKUP($C494,'appoggio Flow (AUM)_Turnover'!$C:$P,11,0)</f>
        <v>Stock</v>
      </c>
      <c r="Q494" s="200">
        <v>0.4</v>
      </c>
      <c r="R494" s="200">
        <f t="shared" si="61"/>
        <v>0.4</v>
      </c>
      <c r="T494">
        <v>0.03</v>
      </c>
      <c r="V494">
        <v>1</v>
      </c>
      <c r="Y494" s="200">
        <v>0</v>
      </c>
      <c r="Z494" s="5">
        <v>0</v>
      </c>
      <c r="AA494" s="200">
        <f t="shared" si="56"/>
        <v>0</v>
      </c>
      <c r="AB494" s="200">
        <f t="shared" si="54"/>
        <v>0</v>
      </c>
      <c r="AE494" s="77">
        <f t="shared" si="57"/>
        <v>41978</v>
      </c>
      <c r="AF494" s="77">
        <f t="shared" si="58"/>
        <v>3148.35</v>
      </c>
      <c r="AG494" s="77">
        <f t="array" ref="AG494">IFERROR($D494*U,0)</f>
        <v>0</v>
      </c>
      <c r="AH494" s="77">
        <f t="shared" si="59"/>
        <v>0</v>
      </c>
      <c r="AI494" s="77">
        <f t="shared" si="59"/>
        <v>0</v>
      </c>
      <c r="AJ494" s="203"/>
      <c r="AK494" s="203"/>
      <c r="AL494" s="203"/>
      <c r="AM494" s="203"/>
      <c r="AN494" t="s">
        <v>25</v>
      </c>
      <c r="AO494" t="s">
        <v>1584</v>
      </c>
      <c r="AP494" t="s">
        <v>475</v>
      </c>
    </row>
    <row r="495" spans="1:43" x14ac:dyDescent="0.25">
      <c r="A495" s="198">
        <v>45291</v>
      </c>
      <c r="B495" t="s">
        <v>1585</v>
      </c>
      <c r="C495" t="s">
        <v>1586</v>
      </c>
      <c r="D495" s="82">
        <f>+VLOOKUP($C495,'appoggio Flow (AUM)_Turnover'!$C:$G,2,0)</f>
        <v>231883.52000000002</v>
      </c>
      <c r="E495" s="199">
        <f>+VLOOKUP($C495,'appoggio Flow (AUM)_Turnover'!$C:$G,3,0)</f>
        <v>1</v>
      </c>
      <c r="F495" s="82">
        <f>+VLOOKUP($C495,'appoggio Flow (AUM)_Turnover'!$C:$G,4,0)</f>
        <v>322125.31</v>
      </c>
      <c r="G495" s="82">
        <f>+VLOOKUP($C495,'appoggio Flow (AUM)_Turnover'!$C:$G,5,0)</f>
        <v>90241.79</v>
      </c>
      <c r="H495" s="1" t="s">
        <v>24</v>
      </c>
      <c r="I495" t="s">
        <v>482</v>
      </c>
      <c r="J495" t="s">
        <v>474</v>
      </c>
      <c r="K495">
        <f>+VLOOKUP($C495,'appoggio Flow (AUM)_Turnover'!$C:$M,9,0)</f>
        <v>0</v>
      </c>
      <c r="L495" t="s">
        <v>483</v>
      </c>
      <c r="M495" t="str">
        <f>+VLOOKUP($C495,'appoggio Flow (AUM)_Turnover'!$C:$M,11,0)</f>
        <v>Stock</v>
      </c>
      <c r="N495" t="s">
        <v>23</v>
      </c>
      <c r="O495" s="5" t="str">
        <f t="shared" si="55"/>
        <v>N</v>
      </c>
      <c r="P495" t="str">
        <f>+VLOOKUP($C495,'appoggio Flow (AUM)_Turnover'!$C:$P,11,0)</f>
        <v>Stock</v>
      </c>
      <c r="Q495" s="200">
        <v>0</v>
      </c>
      <c r="R495" s="200">
        <f t="shared" si="61"/>
        <v>0</v>
      </c>
      <c r="T495">
        <v>0</v>
      </c>
      <c r="Y495" s="200">
        <v>0</v>
      </c>
      <c r="Z495" s="5">
        <v>0</v>
      </c>
      <c r="AA495" s="200">
        <f t="shared" si="56"/>
        <v>0</v>
      </c>
      <c r="AB495" s="200">
        <f t="shared" si="54"/>
        <v>0</v>
      </c>
      <c r="AE495" s="77">
        <f t="shared" si="57"/>
        <v>0</v>
      </c>
      <c r="AF495" s="77">
        <f t="shared" si="58"/>
        <v>0</v>
      </c>
      <c r="AG495" s="77">
        <f t="array" ref="AG495">IFERROR($D495*U,0)</f>
        <v>0</v>
      </c>
      <c r="AH495" s="77">
        <f t="shared" si="59"/>
        <v>0</v>
      </c>
      <c r="AI495" s="77">
        <f t="shared" si="59"/>
        <v>0</v>
      </c>
      <c r="AJ495" s="203"/>
      <c r="AK495" s="203"/>
      <c r="AL495" s="203"/>
      <c r="AM495" s="203"/>
      <c r="AN495" t="s">
        <v>25</v>
      </c>
      <c r="AO495" t="s">
        <v>1587</v>
      </c>
      <c r="AP495" t="s">
        <v>475</v>
      </c>
    </row>
    <row r="496" spans="1:43" x14ac:dyDescent="0.25">
      <c r="A496" s="198">
        <v>45291</v>
      </c>
      <c r="B496" t="s">
        <v>1588</v>
      </c>
      <c r="C496" t="s">
        <v>1589</v>
      </c>
      <c r="D496" s="82">
        <f>+VLOOKUP($C496,'appoggio Flow (AUM)_Turnover'!$C:$G,2,0)</f>
        <v>16928697.170000002</v>
      </c>
      <c r="E496" s="199">
        <f>+VLOOKUP($C496,'appoggio Flow (AUM)_Turnover'!$C:$G,3,0)</f>
        <v>0</v>
      </c>
      <c r="F496" s="82">
        <f>+VLOOKUP($C496,'appoggio Flow (AUM)_Turnover'!$C:$G,4,0)</f>
        <v>16928697.170000002</v>
      </c>
      <c r="G496" s="82">
        <f>+VLOOKUP($C496,'appoggio Flow (AUM)_Turnover'!$C:$G,5,0)</f>
        <v>0</v>
      </c>
      <c r="H496" s="1" t="s">
        <v>23</v>
      </c>
      <c r="I496" t="s">
        <v>500</v>
      </c>
      <c r="J496" t="s">
        <v>504</v>
      </c>
      <c r="K496">
        <f>+VLOOKUP($C496,'appoggio Flow (AUM)_Turnover'!$C:$M,9,0)</f>
        <v>1</v>
      </c>
      <c r="L496" t="s">
        <v>500</v>
      </c>
      <c r="M496">
        <f>+VLOOKUP($C496,'appoggio Flow (AUM)_Turnover'!$C:$M,11,0)</f>
        <v>0</v>
      </c>
      <c r="N496" t="s">
        <v>24</v>
      </c>
      <c r="O496" s="5" t="str">
        <f t="shared" si="55"/>
        <v>N</v>
      </c>
      <c r="P496">
        <f>+VLOOKUP($C496,'appoggio Flow (AUM)_Turnover'!$C:$P,11,0)</f>
        <v>0</v>
      </c>
      <c r="Q496" s="200" t="s">
        <v>475</v>
      </c>
      <c r="R496" s="200" t="str">
        <f t="shared" si="61"/>
        <v/>
      </c>
      <c r="T496" t="s">
        <v>475</v>
      </c>
      <c r="Y496" s="200" t="s">
        <v>475</v>
      </c>
      <c r="Z496" s="5" t="s">
        <v>475</v>
      </c>
      <c r="AA496" s="200" t="str">
        <f t="shared" si="56"/>
        <v/>
      </c>
      <c r="AB496" s="200" t="str">
        <f t="shared" si="54"/>
        <v/>
      </c>
      <c r="AE496" s="77">
        <f t="shared" si="57"/>
        <v>0</v>
      </c>
      <c r="AF496" s="77">
        <f t="shared" si="58"/>
        <v>0</v>
      </c>
      <c r="AG496" s="77">
        <f t="array" ref="AG496">IFERROR($D496*U,0)</f>
        <v>0</v>
      </c>
      <c r="AH496" s="77">
        <f t="shared" si="59"/>
        <v>0</v>
      </c>
      <c r="AI496" s="77">
        <f t="shared" si="59"/>
        <v>0</v>
      </c>
      <c r="AJ496" s="203"/>
      <c r="AK496" s="203"/>
      <c r="AL496" s="203"/>
      <c r="AM496" s="203"/>
      <c r="AN496" t="s">
        <v>475</v>
      </c>
      <c r="AO496" t="s">
        <v>475</v>
      </c>
      <c r="AP496" t="s">
        <v>475</v>
      </c>
    </row>
    <row r="497" spans="1:43" x14ac:dyDescent="0.25">
      <c r="A497" s="198">
        <v>45291</v>
      </c>
      <c r="B497" t="s">
        <v>1590</v>
      </c>
      <c r="C497" t="s">
        <v>1591</v>
      </c>
      <c r="D497" s="82">
        <f>+VLOOKUP($C497,'appoggio Flow (AUM)_Turnover'!$C:$G,2,0)</f>
        <v>3891930.7600000002</v>
      </c>
      <c r="E497" s="199">
        <f>+VLOOKUP($C497,'appoggio Flow (AUM)_Turnover'!$C:$G,3,0)</f>
        <v>0</v>
      </c>
      <c r="F497" s="82">
        <f>+VLOOKUP($C497,'appoggio Flow (AUM)_Turnover'!$C:$G,4,0)</f>
        <v>3891930.7600000002</v>
      </c>
      <c r="G497" s="82">
        <f>+VLOOKUP($C497,'appoggio Flow (AUM)_Turnover'!$C:$G,5,0)</f>
        <v>0</v>
      </c>
      <c r="H497" s="1" t="s">
        <v>24</v>
      </c>
      <c r="I497" t="s">
        <v>473</v>
      </c>
      <c r="J497" t="s">
        <v>474</v>
      </c>
      <c r="K497">
        <f>+VLOOKUP($C497,'appoggio Flow (AUM)_Turnover'!$C:$M,9,0)</f>
        <v>0</v>
      </c>
      <c r="L497" t="s">
        <v>473</v>
      </c>
      <c r="M497" t="str">
        <f>+VLOOKUP($C497,'appoggio Flow (AUM)_Turnover'!$C:$M,11,0)</f>
        <v>Fondo</v>
      </c>
      <c r="N497" t="s">
        <v>23</v>
      </c>
      <c r="O497" s="5" t="str">
        <f t="shared" si="55"/>
        <v>N</v>
      </c>
      <c r="P497" t="str">
        <f>+VLOOKUP($C497,'appoggio Flow (AUM)_Turnover'!$C:$P,11,0)</f>
        <v>Fondo</v>
      </c>
      <c r="Q497" s="200" t="s">
        <v>475</v>
      </c>
      <c r="R497" s="200" t="str">
        <f t="shared" si="61"/>
        <v/>
      </c>
      <c r="T497" t="s">
        <v>475</v>
      </c>
      <c r="Y497" s="200" t="s">
        <v>475</v>
      </c>
      <c r="Z497" s="5" t="s">
        <v>475</v>
      </c>
      <c r="AA497" s="200" t="str">
        <f t="shared" si="56"/>
        <v/>
      </c>
      <c r="AB497" s="200" t="str">
        <f t="shared" si="54"/>
        <v/>
      </c>
      <c r="AE497" s="77">
        <f t="shared" si="57"/>
        <v>0</v>
      </c>
      <c r="AF497" s="77">
        <f t="shared" si="58"/>
        <v>0</v>
      </c>
      <c r="AG497" s="77">
        <f t="array" ref="AG497">IFERROR($D497*U,0)</f>
        <v>0</v>
      </c>
      <c r="AH497" s="77">
        <f t="shared" si="59"/>
        <v>0</v>
      </c>
      <c r="AI497" s="77">
        <f t="shared" si="59"/>
        <v>0</v>
      </c>
      <c r="AJ497" s="203"/>
      <c r="AK497" s="203"/>
      <c r="AL497" s="203"/>
      <c r="AM497" s="203"/>
      <c r="AN497" t="s">
        <v>475</v>
      </c>
      <c r="AO497" t="s">
        <v>475</v>
      </c>
      <c r="AP497" t="s">
        <v>475</v>
      </c>
    </row>
    <row r="498" spans="1:43" x14ac:dyDescent="0.25">
      <c r="A498" s="198">
        <v>45291</v>
      </c>
      <c r="B498" t="s">
        <v>1592</v>
      </c>
      <c r="C498" t="s">
        <v>1593</v>
      </c>
      <c r="D498" s="82">
        <f>+VLOOKUP($C498,'appoggio Flow (AUM)_Turnover'!$C:$G,2,0)</f>
        <v>1251281.17</v>
      </c>
      <c r="E498" s="199">
        <f>+VLOOKUP($C498,'appoggio Flow (AUM)_Turnover'!$C:$G,3,0)</f>
        <v>1</v>
      </c>
      <c r="F498" s="82">
        <f>+VLOOKUP($C498,'appoggio Flow (AUM)_Turnover'!$C:$G,4,0)</f>
        <v>1281293.3499999999</v>
      </c>
      <c r="G498" s="82">
        <f>+VLOOKUP($C498,'appoggio Flow (AUM)_Turnover'!$C:$G,5,0)</f>
        <v>30012.18</v>
      </c>
      <c r="H498" s="1" t="s">
        <v>24</v>
      </c>
      <c r="I498" t="s">
        <v>473</v>
      </c>
      <c r="J498" t="s">
        <v>474</v>
      </c>
      <c r="K498">
        <f>+VLOOKUP($C498,'appoggio Flow (AUM)_Turnover'!$C:$M,9,0)</f>
        <v>0</v>
      </c>
      <c r="L498" t="s">
        <v>473</v>
      </c>
      <c r="M498" t="str">
        <f>+VLOOKUP($C498,'appoggio Flow (AUM)_Turnover'!$C:$M,11,0)</f>
        <v>Fondo</v>
      </c>
      <c r="N498" t="s">
        <v>23</v>
      </c>
      <c r="O498" s="5" t="str">
        <f t="shared" si="55"/>
        <v>N</v>
      </c>
      <c r="P498" t="str">
        <f>+VLOOKUP($C498,'appoggio Flow (AUM)_Turnover'!$C:$P,11,0)</f>
        <v>Fondo</v>
      </c>
      <c r="Q498" s="200" t="s">
        <v>475</v>
      </c>
      <c r="R498" s="200" t="str">
        <f t="shared" si="61"/>
        <v/>
      </c>
      <c r="T498" t="s">
        <v>475</v>
      </c>
      <c r="Y498" s="200" t="s">
        <v>475</v>
      </c>
      <c r="Z498" s="5" t="s">
        <v>475</v>
      </c>
      <c r="AA498" s="200" t="str">
        <f t="shared" si="56"/>
        <v/>
      </c>
      <c r="AB498" s="200" t="str">
        <f t="shared" si="54"/>
        <v/>
      </c>
      <c r="AE498" s="77">
        <f t="shared" si="57"/>
        <v>0</v>
      </c>
      <c r="AF498" s="77">
        <f t="shared" si="58"/>
        <v>0</v>
      </c>
      <c r="AG498" s="77">
        <f t="array" ref="AG498">IFERROR($D498*U,0)</f>
        <v>0</v>
      </c>
      <c r="AH498" s="77">
        <f t="shared" si="59"/>
        <v>0</v>
      </c>
      <c r="AI498" s="77">
        <f t="shared" si="59"/>
        <v>0</v>
      </c>
      <c r="AJ498" s="203"/>
      <c r="AK498" s="203"/>
      <c r="AL498" s="203"/>
      <c r="AM498" s="203"/>
      <c r="AN498" t="s">
        <v>475</v>
      </c>
      <c r="AO498" t="s">
        <v>475</v>
      </c>
      <c r="AP498" t="s">
        <v>475</v>
      </c>
    </row>
    <row r="499" spans="1:43" x14ac:dyDescent="0.25">
      <c r="A499" s="198">
        <v>45291</v>
      </c>
      <c r="B499" t="s">
        <v>1594</v>
      </c>
      <c r="C499" t="s">
        <v>1595</v>
      </c>
      <c r="D499" s="82">
        <f>+VLOOKUP($C499,'appoggio Flow (AUM)_Turnover'!$C:$G,2,0)</f>
        <v>0</v>
      </c>
      <c r="E499" s="199">
        <f>+VLOOKUP($C499,'appoggio Flow (AUM)_Turnover'!$C:$G,3,0)</f>
        <v>1</v>
      </c>
      <c r="F499" s="82">
        <f>+VLOOKUP($C499,'appoggio Flow (AUM)_Turnover'!$C:$G,4,0)</f>
        <v>131656.76999999999</v>
      </c>
      <c r="G499" s="82">
        <f>+VLOOKUP($C499,'appoggio Flow (AUM)_Turnover'!$C:$G,5,0)</f>
        <v>131705</v>
      </c>
      <c r="H499" s="1" t="s">
        <v>24</v>
      </c>
      <c r="I499" t="s">
        <v>482</v>
      </c>
      <c r="J499" t="s">
        <v>474</v>
      </c>
      <c r="K499">
        <f>+VLOOKUP($C499,'appoggio Flow (AUM)_Turnover'!$C:$M,9,0)</f>
        <v>0</v>
      </c>
      <c r="L499" t="s">
        <v>483</v>
      </c>
      <c r="M499" t="str">
        <f>+VLOOKUP($C499,'appoggio Flow (AUM)_Turnover'!$C:$M,11,0)</f>
        <v>Stock</v>
      </c>
      <c r="N499" t="s">
        <v>23</v>
      </c>
      <c r="O499" s="5" t="str">
        <f t="shared" si="55"/>
        <v>N</v>
      </c>
      <c r="P499" t="str">
        <f>+VLOOKUP($C499,'appoggio Flow (AUM)_Turnover'!$C:$P,11,0)</f>
        <v>Stock</v>
      </c>
      <c r="Q499" s="200">
        <v>0.84389999999999998</v>
      </c>
      <c r="R499" s="200">
        <f t="shared" si="61"/>
        <v>0.84389999999999998</v>
      </c>
      <c r="T499">
        <v>0</v>
      </c>
      <c r="V499">
        <v>1</v>
      </c>
      <c r="Y499" s="200">
        <v>0</v>
      </c>
      <c r="Z499" s="5">
        <v>0</v>
      </c>
      <c r="AA499" s="200">
        <f t="shared" si="56"/>
        <v>0</v>
      </c>
      <c r="AB499" s="200">
        <f t="shared" si="54"/>
        <v>0</v>
      </c>
      <c r="AE499" s="77">
        <f t="shared" si="57"/>
        <v>0</v>
      </c>
      <c r="AF499" s="77">
        <f t="shared" si="58"/>
        <v>0</v>
      </c>
      <c r="AG499" s="77">
        <f t="array" ref="AG499">IFERROR($D499*U,0)</f>
        <v>0</v>
      </c>
      <c r="AH499" s="77">
        <f t="shared" si="59"/>
        <v>0</v>
      </c>
      <c r="AI499" s="77">
        <f t="shared" si="59"/>
        <v>0</v>
      </c>
      <c r="AJ499" s="203"/>
      <c r="AK499" s="203"/>
      <c r="AL499" s="203"/>
      <c r="AM499" s="203"/>
      <c r="AN499" t="s">
        <v>25</v>
      </c>
      <c r="AO499" t="s">
        <v>1596</v>
      </c>
      <c r="AP499" t="s">
        <v>475</v>
      </c>
    </row>
    <row r="500" spans="1:43" x14ac:dyDescent="0.25">
      <c r="A500" s="198">
        <v>45291</v>
      </c>
      <c r="B500" t="s">
        <v>1597</v>
      </c>
      <c r="C500" t="s">
        <v>1598</v>
      </c>
      <c r="D500" s="82">
        <f>+VLOOKUP($C500,'appoggio Flow (AUM)_Turnover'!$C:$G,2,0)</f>
        <v>63669.79</v>
      </c>
      <c r="E500" s="199">
        <f>+VLOOKUP($C500,'appoggio Flow (AUM)_Turnover'!$C:$G,3,0)</f>
        <v>0</v>
      </c>
      <c r="F500" s="82">
        <f>+VLOOKUP($C500,'appoggio Flow (AUM)_Turnover'!$C:$G,4,0)</f>
        <v>63669.79</v>
      </c>
      <c r="G500" s="82">
        <f>+VLOOKUP($C500,'appoggio Flow (AUM)_Turnover'!$C:$G,5,0)</f>
        <v>0</v>
      </c>
      <c r="H500" s="1" t="s">
        <v>24</v>
      </c>
      <c r="I500" t="s">
        <v>482</v>
      </c>
      <c r="J500" t="s">
        <v>474</v>
      </c>
      <c r="K500">
        <f>+VLOOKUP($C500,'appoggio Flow (AUM)_Turnover'!$C:$M,9,0)</f>
        <v>0</v>
      </c>
      <c r="L500" t="s">
        <v>483</v>
      </c>
      <c r="M500" t="str">
        <f>+VLOOKUP($C500,'appoggio Flow (AUM)_Turnover'!$C:$M,11,0)</f>
        <v>Stock</v>
      </c>
      <c r="N500" t="s">
        <v>23</v>
      </c>
      <c r="O500" s="5" t="str">
        <f t="shared" si="55"/>
        <v>N</v>
      </c>
      <c r="P500" t="str">
        <f>+VLOOKUP($C500,'appoggio Flow (AUM)_Turnover'!$C:$P,11,0)</f>
        <v>Stock</v>
      </c>
      <c r="Q500" s="200">
        <v>4.3499999999999997E-2</v>
      </c>
      <c r="R500" s="200">
        <f t="shared" si="61"/>
        <v>0</v>
      </c>
      <c r="T500">
        <v>0</v>
      </c>
      <c r="Y500" s="200">
        <v>0</v>
      </c>
      <c r="Z500" s="5">
        <v>0</v>
      </c>
      <c r="AA500" s="200">
        <f t="shared" si="56"/>
        <v>0</v>
      </c>
      <c r="AB500" s="200">
        <f t="shared" si="54"/>
        <v>0</v>
      </c>
      <c r="AE500" s="77">
        <f t="shared" si="57"/>
        <v>0</v>
      </c>
      <c r="AF500" s="77">
        <f t="shared" si="58"/>
        <v>0</v>
      </c>
      <c r="AG500" s="77">
        <f t="array" ref="AG500">IFERROR($D500*U,0)</f>
        <v>0</v>
      </c>
      <c r="AH500" s="77">
        <f t="shared" si="59"/>
        <v>0</v>
      </c>
      <c r="AI500" s="77">
        <f t="shared" si="59"/>
        <v>0</v>
      </c>
      <c r="AJ500" s="203"/>
      <c r="AK500" s="203"/>
      <c r="AL500" s="203"/>
      <c r="AM500" s="203"/>
      <c r="AN500" t="s">
        <v>475</v>
      </c>
      <c r="AO500" t="s">
        <v>475</v>
      </c>
      <c r="AP500" t="s">
        <v>475</v>
      </c>
    </row>
    <row r="501" spans="1:43" x14ac:dyDescent="0.25">
      <c r="A501" s="198">
        <v>45291</v>
      </c>
      <c r="B501" t="s">
        <v>1599</v>
      </c>
      <c r="C501" t="s">
        <v>1600</v>
      </c>
      <c r="D501" s="82">
        <f>+VLOOKUP($C501,'appoggio Flow (AUM)_Turnover'!$C:$G,2,0)</f>
        <v>24732406.000000004</v>
      </c>
      <c r="E501" s="199">
        <f>+VLOOKUP($C501,'appoggio Flow (AUM)_Turnover'!$C:$G,3,0)</f>
        <v>1</v>
      </c>
      <c r="F501" s="82">
        <f>+VLOOKUP($C501,'appoggio Flow (AUM)_Turnover'!$C:$G,4,0)</f>
        <v>28276888.500000004</v>
      </c>
      <c r="G501" s="82">
        <f>+VLOOKUP($C501,'appoggio Flow (AUM)_Turnover'!$C:$G,5,0)</f>
        <v>3544482.5</v>
      </c>
      <c r="H501" s="1" t="s">
        <v>24</v>
      </c>
      <c r="I501" t="s">
        <v>473</v>
      </c>
      <c r="J501" t="s">
        <v>474</v>
      </c>
      <c r="K501">
        <f>+VLOOKUP($C501,'appoggio Flow (AUM)_Turnover'!$C:$M,9,0)</f>
        <v>0</v>
      </c>
      <c r="L501" t="s">
        <v>473</v>
      </c>
      <c r="M501" t="str">
        <f>+VLOOKUP($C501,'appoggio Flow (AUM)_Turnover'!$C:$M,11,0)</f>
        <v>Fondo</v>
      </c>
      <c r="N501" t="s">
        <v>23</v>
      </c>
      <c r="O501" s="5" t="str">
        <f t="shared" si="55"/>
        <v>N</v>
      </c>
      <c r="P501" t="str">
        <f>+VLOOKUP($C501,'appoggio Flow (AUM)_Turnover'!$C:$P,11,0)</f>
        <v>Fondo</v>
      </c>
      <c r="Q501" s="200" t="s">
        <v>475</v>
      </c>
      <c r="R501" s="200" t="str">
        <f t="shared" si="61"/>
        <v/>
      </c>
      <c r="T501" t="s">
        <v>475</v>
      </c>
      <c r="Y501" s="200" t="s">
        <v>475</v>
      </c>
      <c r="Z501" s="5" t="s">
        <v>475</v>
      </c>
      <c r="AA501" s="200" t="str">
        <f t="shared" si="56"/>
        <v/>
      </c>
      <c r="AB501" s="200" t="str">
        <f t="shared" si="54"/>
        <v/>
      </c>
      <c r="AE501" s="77">
        <f t="shared" si="57"/>
        <v>0</v>
      </c>
      <c r="AF501" s="77">
        <f t="shared" si="58"/>
        <v>0</v>
      </c>
      <c r="AG501" s="77">
        <f t="array" ref="AG501">IFERROR($D501*U,0)</f>
        <v>0</v>
      </c>
      <c r="AH501" s="77">
        <f t="shared" si="59"/>
        <v>0</v>
      </c>
      <c r="AI501" s="77">
        <f t="shared" si="59"/>
        <v>0</v>
      </c>
      <c r="AJ501" s="203"/>
      <c r="AK501" s="203"/>
      <c r="AL501" s="203"/>
      <c r="AM501" s="203"/>
      <c r="AN501" t="s">
        <v>475</v>
      </c>
      <c r="AO501" t="s">
        <v>475</v>
      </c>
      <c r="AP501" t="s">
        <v>475</v>
      </c>
    </row>
    <row r="502" spans="1:43" x14ac:dyDescent="0.25">
      <c r="A502" s="198">
        <v>45291</v>
      </c>
      <c r="B502" t="s">
        <v>1601</v>
      </c>
      <c r="C502" t="s">
        <v>1602</v>
      </c>
      <c r="D502" s="82">
        <f>+VLOOKUP($C502,'appoggio Flow (AUM)_Turnover'!$C:$G,2,0)</f>
        <v>339695.46</v>
      </c>
      <c r="E502" s="199">
        <f>+VLOOKUP($C502,'appoggio Flow (AUM)_Turnover'!$C:$G,3,0)</f>
        <v>1</v>
      </c>
      <c r="F502" s="82">
        <f>+VLOOKUP($C502,'appoggio Flow (AUM)_Turnover'!$C:$G,4,0)</f>
        <v>342190.59</v>
      </c>
      <c r="G502" s="82">
        <f>+VLOOKUP($C502,'appoggio Flow (AUM)_Turnover'!$C:$G,5,0)</f>
        <v>2495.13</v>
      </c>
      <c r="H502" s="1" t="s">
        <v>23</v>
      </c>
      <c r="I502" t="s">
        <v>500</v>
      </c>
      <c r="J502" t="s">
        <v>592</v>
      </c>
      <c r="K502">
        <f>+VLOOKUP($C502,'appoggio Flow (AUM)_Turnover'!$C:$M,9,0)</f>
        <v>0</v>
      </c>
      <c r="L502" t="s">
        <v>500</v>
      </c>
      <c r="M502" t="str">
        <f>+VLOOKUP($C502,'appoggio Flow (AUM)_Turnover'!$C:$M,11,0)</f>
        <v>Stock</v>
      </c>
      <c r="N502" t="s">
        <v>23</v>
      </c>
      <c r="O502" s="5" t="str">
        <f t="shared" si="55"/>
        <v>N</v>
      </c>
      <c r="P502" t="str">
        <f>+VLOOKUP($C502,'appoggio Flow (AUM)_Turnover'!$C:$P,11,0)</f>
        <v>Stock</v>
      </c>
      <c r="Q502" s="200" t="s">
        <v>475</v>
      </c>
      <c r="R502" s="200" t="str">
        <f t="shared" si="61"/>
        <v/>
      </c>
      <c r="T502" t="s">
        <v>475</v>
      </c>
      <c r="Y502" s="200" t="s">
        <v>475</v>
      </c>
      <c r="Z502" s="5" t="s">
        <v>475</v>
      </c>
      <c r="AA502" s="200" t="str">
        <f t="shared" si="56"/>
        <v/>
      </c>
      <c r="AB502" s="200" t="str">
        <f t="shared" si="54"/>
        <v/>
      </c>
      <c r="AE502" s="77">
        <f t="shared" si="57"/>
        <v>0</v>
      </c>
      <c r="AF502" s="77">
        <f t="shared" si="58"/>
        <v>0</v>
      </c>
      <c r="AG502" s="77">
        <f t="array" ref="AG502">IFERROR($D502*U,0)</f>
        <v>0</v>
      </c>
      <c r="AH502" s="77">
        <f t="shared" si="59"/>
        <v>0</v>
      </c>
      <c r="AI502" s="77">
        <f t="shared" si="59"/>
        <v>0</v>
      </c>
      <c r="AJ502" s="203"/>
      <c r="AK502" s="203"/>
      <c r="AL502" s="203"/>
      <c r="AM502" s="203"/>
      <c r="AN502" t="s">
        <v>25</v>
      </c>
      <c r="AO502" t="s">
        <v>1201</v>
      </c>
      <c r="AP502" t="s">
        <v>1202</v>
      </c>
      <c r="AQ502" s="208" t="s">
        <v>490</v>
      </c>
    </row>
    <row r="503" spans="1:43" x14ac:dyDescent="0.25">
      <c r="A503" s="198">
        <v>45291</v>
      </c>
      <c r="B503" t="s">
        <v>1603</v>
      </c>
      <c r="C503" t="s">
        <v>1604</v>
      </c>
      <c r="D503" s="82">
        <f>+VLOOKUP($C503,'appoggio Flow (AUM)_Turnover'!$C:$G,2,0)</f>
        <v>0</v>
      </c>
      <c r="E503" s="199">
        <f>+VLOOKUP($C503,'appoggio Flow (AUM)_Turnover'!$C:$G,3,0)</f>
        <v>1</v>
      </c>
      <c r="F503" s="82">
        <f>+VLOOKUP($C503,'appoggio Flow (AUM)_Turnover'!$C:$G,4,0)</f>
        <v>207428.22</v>
      </c>
      <c r="G503" s="82">
        <f>+VLOOKUP($C503,'appoggio Flow (AUM)_Turnover'!$C:$G,5,0)</f>
        <v>237819.4</v>
      </c>
      <c r="H503" s="1" t="s">
        <v>23</v>
      </c>
      <c r="I503" t="s">
        <v>500</v>
      </c>
      <c r="J503" t="s">
        <v>474</v>
      </c>
      <c r="K503">
        <f>+VLOOKUP($C503,'appoggio Flow (AUM)_Turnover'!$C:$M,9,0)</f>
        <v>0</v>
      </c>
      <c r="L503" t="s">
        <v>500</v>
      </c>
      <c r="M503" t="str">
        <f>+VLOOKUP($C503,'appoggio Flow (AUM)_Turnover'!$C:$M,11,0)</f>
        <v>Stock</v>
      </c>
      <c r="N503" t="s">
        <v>23</v>
      </c>
      <c r="O503" s="5" t="str">
        <f t="shared" si="55"/>
        <v>N</v>
      </c>
      <c r="P503" t="str">
        <f>+VLOOKUP($C503,'appoggio Flow (AUM)_Turnover'!$C:$P,11,0)</f>
        <v>Stock</v>
      </c>
      <c r="Q503" s="200" t="s">
        <v>475</v>
      </c>
      <c r="R503" s="204">
        <v>0.17499999999999999</v>
      </c>
      <c r="T503" s="208">
        <v>0.14099999999999999</v>
      </c>
      <c r="V503" s="208">
        <v>1</v>
      </c>
      <c r="Y503" s="200" t="s">
        <v>475</v>
      </c>
      <c r="Z503" s="205">
        <v>5.0000000000000001E-3</v>
      </c>
      <c r="AA503" s="200" t="str">
        <f t="shared" si="56"/>
        <v/>
      </c>
      <c r="AB503" s="200">
        <f t="shared" si="54"/>
        <v>5.0000000000000001E-3</v>
      </c>
      <c r="AE503" s="77">
        <f t="shared" si="57"/>
        <v>0</v>
      </c>
      <c r="AF503" s="77">
        <f t="shared" si="58"/>
        <v>0</v>
      </c>
      <c r="AG503" s="77">
        <f t="array" ref="AG503">IFERROR($D503*U,0)</f>
        <v>0</v>
      </c>
      <c r="AH503" s="77">
        <f t="shared" si="59"/>
        <v>0</v>
      </c>
      <c r="AI503" s="77">
        <f t="shared" si="59"/>
        <v>0</v>
      </c>
      <c r="AJ503" s="203"/>
      <c r="AK503" s="203"/>
      <c r="AL503" s="203"/>
      <c r="AM503" s="203"/>
      <c r="AN503" t="s">
        <v>25</v>
      </c>
      <c r="AO503" s="206" t="s">
        <v>1605</v>
      </c>
      <c r="AP503" s="206" t="s">
        <v>1606</v>
      </c>
      <c r="AQ503" s="207" t="s">
        <v>490</v>
      </c>
    </row>
    <row r="504" spans="1:43" x14ac:dyDescent="0.25">
      <c r="A504" s="198">
        <v>45291</v>
      </c>
      <c r="B504" t="s">
        <v>1607</v>
      </c>
      <c r="C504" t="s">
        <v>1608</v>
      </c>
      <c r="D504" s="82">
        <f>+VLOOKUP($C504,'appoggio Flow (AUM)_Turnover'!$C:$G,2,0)</f>
        <v>390706.33999999991</v>
      </c>
      <c r="E504" s="199">
        <f>+VLOOKUP($C504,'appoggio Flow (AUM)_Turnover'!$C:$G,3,0)</f>
        <v>1</v>
      </c>
      <c r="F504" s="82">
        <f>+VLOOKUP($C504,'appoggio Flow (AUM)_Turnover'!$C:$G,4,0)</f>
        <v>656076.89999999991</v>
      </c>
      <c r="G504" s="82">
        <f>+VLOOKUP($C504,'appoggio Flow (AUM)_Turnover'!$C:$G,5,0)</f>
        <v>265370.56</v>
      </c>
      <c r="H504" s="1" t="s">
        <v>24</v>
      </c>
      <c r="I504" t="s">
        <v>473</v>
      </c>
      <c r="J504" t="s">
        <v>474</v>
      </c>
      <c r="K504">
        <f>+VLOOKUP($C504,'appoggio Flow (AUM)_Turnover'!$C:$M,9,0)</f>
        <v>0</v>
      </c>
      <c r="L504" t="s">
        <v>473</v>
      </c>
      <c r="M504" t="str">
        <f>+VLOOKUP($C504,'appoggio Flow (AUM)_Turnover'!$C:$M,11,0)</f>
        <v>Fondo</v>
      </c>
      <c r="N504" t="s">
        <v>23</v>
      </c>
      <c r="O504" s="5" t="str">
        <f t="shared" si="55"/>
        <v>N</v>
      </c>
      <c r="P504" t="str">
        <f>+VLOOKUP($C504,'appoggio Flow (AUM)_Turnover'!$C:$P,11,0)</f>
        <v>Fondo</v>
      </c>
      <c r="Q504" s="200" t="s">
        <v>475</v>
      </c>
      <c r="R504" s="200" t="str">
        <f t="shared" ref="R504:R520" si="62">IFERROR(V504*Q504,"")</f>
        <v/>
      </c>
      <c r="T504" t="s">
        <v>475</v>
      </c>
      <c r="Y504" s="200" t="s">
        <v>475</v>
      </c>
      <c r="Z504" s="5" t="s">
        <v>475</v>
      </c>
      <c r="AA504" s="200" t="str">
        <f t="shared" si="56"/>
        <v/>
      </c>
      <c r="AB504" s="200" t="str">
        <f t="shared" si="54"/>
        <v/>
      </c>
      <c r="AE504" s="77">
        <f t="shared" si="57"/>
        <v>0</v>
      </c>
      <c r="AF504" s="77">
        <f t="shared" si="58"/>
        <v>0</v>
      </c>
      <c r="AG504" s="77">
        <f t="array" ref="AG504">IFERROR($D504*U,0)</f>
        <v>0</v>
      </c>
      <c r="AH504" s="77">
        <f t="shared" si="59"/>
        <v>0</v>
      </c>
      <c r="AI504" s="77">
        <f t="shared" si="59"/>
        <v>0</v>
      </c>
      <c r="AJ504" s="203"/>
      <c r="AK504" s="203"/>
      <c r="AL504" s="203"/>
      <c r="AM504" s="203"/>
      <c r="AN504" t="s">
        <v>475</v>
      </c>
      <c r="AO504" t="s">
        <v>475</v>
      </c>
      <c r="AP504" t="s">
        <v>475</v>
      </c>
    </row>
    <row r="505" spans="1:43" x14ac:dyDescent="0.25">
      <c r="A505" s="198">
        <v>45291</v>
      </c>
      <c r="B505" t="s">
        <v>1609</v>
      </c>
      <c r="C505" t="s">
        <v>1610</v>
      </c>
      <c r="D505" s="82">
        <f>+VLOOKUP($C505,'appoggio Flow (AUM)_Turnover'!$C:$G,2,0)</f>
        <v>932105.72000000009</v>
      </c>
      <c r="E505" s="199">
        <f>+VLOOKUP($C505,'appoggio Flow (AUM)_Turnover'!$C:$G,3,0)</f>
        <v>1</v>
      </c>
      <c r="F505" s="82">
        <f>+VLOOKUP($C505,'appoggio Flow (AUM)_Turnover'!$C:$G,4,0)</f>
        <v>959064.3</v>
      </c>
      <c r="G505" s="82">
        <f>+VLOOKUP($C505,'appoggio Flow (AUM)_Turnover'!$C:$G,5,0)</f>
        <v>26958.58</v>
      </c>
      <c r="H505" s="1" t="s">
        <v>24</v>
      </c>
      <c r="I505" t="s">
        <v>473</v>
      </c>
      <c r="J505" t="s">
        <v>474</v>
      </c>
      <c r="K505">
        <f>+VLOOKUP($C505,'appoggio Flow (AUM)_Turnover'!$C:$M,9,0)</f>
        <v>0</v>
      </c>
      <c r="L505" t="s">
        <v>473</v>
      </c>
      <c r="M505" t="str">
        <f>+VLOOKUP($C505,'appoggio Flow (AUM)_Turnover'!$C:$M,11,0)</f>
        <v>Fondo</v>
      </c>
      <c r="N505" t="s">
        <v>23</v>
      </c>
      <c r="O505" s="5" t="str">
        <f t="shared" si="55"/>
        <v>N</v>
      </c>
      <c r="P505" t="str">
        <f>+VLOOKUP($C505,'appoggio Flow (AUM)_Turnover'!$C:$P,11,0)</f>
        <v>Fondo</v>
      </c>
      <c r="Q505" s="200" t="s">
        <v>475</v>
      </c>
      <c r="R505" s="200" t="str">
        <f t="shared" si="62"/>
        <v/>
      </c>
      <c r="T505" t="s">
        <v>475</v>
      </c>
      <c r="Y505" s="200" t="s">
        <v>475</v>
      </c>
      <c r="Z505" s="5" t="s">
        <v>475</v>
      </c>
      <c r="AA505" s="200" t="str">
        <f t="shared" si="56"/>
        <v/>
      </c>
      <c r="AB505" s="200" t="str">
        <f t="shared" si="54"/>
        <v/>
      </c>
      <c r="AE505" s="77">
        <f t="shared" si="57"/>
        <v>0</v>
      </c>
      <c r="AF505" s="77">
        <f t="shared" si="58"/>
        <v>0</v>
      </c>
      <c r="AG505" s="77">
        <f t="array" ref="AG505">IFERROR($D505*U,0)</f>
        <v>0</v>
      </c>
      <c r="AH505" s="77">
        <f t="shared" si="59"/>
        <v>0</v>
      </c>
      <c r="AI505" s="77">
        <f t="shared" si="59"/>
        <v>0</v>
      </c>
      <c r="AJ505" s="203"/>
      <c r="AK505" s="203"/>
      <c r="AL505" s="203"/>
      <c r="AM505" s="203"/>
      <c r="AN505" t="s">
        <v>475</v>
      </c>
      <c r="AO505" t="s">
        <v>475</v>
      </c>
      <c r="AP505" t="s">
        <v>475</v>
      </c>
    </row>
    <row r="506" spans="1:43" x14ac:dyDescent="0.25">
      <c r="A506" s="198">
        <v>45291</v>
      </c>
      <c r="B506" t="s">
        <v>1611</v>
      </c>
      <c r="C506" t="s">
        <v>1612</v>
      </c>
      <c r="D506" s="82">
        <f>+VLOOKUP($C506,'appoggio Flow (AUM)_Turnover'!$C:$G,2,0)</f>
        <v>469753.18</v>
      </c>
      <c r="E506" s="199">
        <f>+VLOOKUP($C506,'appoggio Flow (AUM)_Turnover'!$C:$G,3,0)</f>
        <v>0</v>
      </c>
      <c r="F506" s="82">
        <f>+VLOOKUP($C506,'appoggio Flow (AUM)_Turnover'!$C:$G,4,0)</f>
        <v>469753.18</v>
      </c>
      <c r="G506" s="82">
        <f>+VLOOKUP($C506,'appoggio Flow (AUM)_Turnover'!$C:$G,5,0)</f>
        <v>0</v>
      </c>
      <c r="H506" s="1" t="s">
        <v>24</v>
      </c>
      <c r="I506" t="s">
        <v>473</v>
      </c>
      <c r="J506" t="s">
        <v>474</v>
      </c>
      <c r="K506">
        <f>+VLOOKUP($C506,'appoggio Flow (AUM)_Turnover'!$C:$M,9,0)</f>
        <v>0</v>
      </c>
      <c r="L506" t="s">
        <v>473</v>
      </c>
      <c r="M506" t="str">
        <f>+VLOOKUP($C506,'appoggio Flow (AUM)_Turnover'!$C:$M,11,0)</f>
        <v>Fondo</v>
      </c>
      <c r="N506" t="s">
        <v>23</v>
      </c>
      <c r="O506" s="5" t="str">
        <f t="shared" si="55"/>
        <v>N</v>
      </c>
      <c r="P506" t="str">
        <f>+VLOOKUP($C506,'appoggio Flow (AUM)_Turnover'!$C:$P,11,0)</f>
        <v>Fondo</v>
      </c>
      <c r="Q506" s="200" t="s">
        <v>475</v>
      </c>
      <c r="R506" s="200" t="str">
        <f t="shared" si="62"/>
        <v/>
      </c>
      <c r="T506" t="s">
        <v>475</v>
      </c>
      <c r="Y506" s="200" t="s">
        <v>475</v>
      </c>
      <c r="Z506" s="5" t="s">
        <v>475</v>
      </c>
      <c r="AA506" s="200" t="str">
        <f t="shared" si="56"/>
        <v/>
      </c>
      <c r="AB506" s="200" t="str">
        <f t="shared" si="54"/>
        <v/>
      </c>
      <c r="AE506" s="77">
        <f t="shared" si="57"/>
        <v>0</v>
      </c>
      <c r="AF506" s="77">
        <f t="shared" si="58"/>
        <v>0</v>
      </c>
      <c r="AG506" s="77">
        <f t="array" ref="AG506">IFERROR($D506*U,0)</f>
        <v>0</v>
      </c>
      <c r="AH506" s="77">
        <f t="shared" si="59"/>
        <v>0</v>
      </c>
      <c r="AI506" s="77">
        <f t="shared" si="59"/>
        <v>0</v>
      </c>
      <c r="AJ506" s="203"/>
      <c r="AK506" s="203"/>
      <c r="AL506" s="203"/>
      <c r="AM506" s="203"/>
      <c r="AN506" t="s">
        <v>475</v>
      </c>
      <c r="AO506" t="s">
        <v>475</v>
      </c>
      <c r="AP506" t="s">
        <v>475</v>
      </c>
    </row>
    <row r="507" spans="1:43" x14ac:dyDescent="0.25">
      <c r="A507" s="198">
        <v>45291</v>
      </c>
      <c r="B507" t="s">
        <v>1613</v>
      </c>
      <c r="C507" t="s">
        <v>1614</v>
      </c>
      <c r="D507" s="82">
        <f>+VLOOKUP($C507,'appoggio Flow (AUM)_Turnover'!$C:$G,2,0)</f>
        <v>6429327.8599999994</v>
      </c>
      <c r="E507" s="199">
        <f>+VLOOKUP($C507,'appoggio Flow (AUM)_Turnover'!$C:$G,3,0)</f>
        <v>1</v>
      </c>
      <c r="F507" s="82">
        <f>+VLOOKUP($C507,'appoggio Flow (AUM)_Turnover'!$C:$G,4,0)</f>
        <v>18688999.77</v>
      </c>
      <c r="G507" s="82">
        <f>+VLOOKUP($C507,'appoggio Flow (AUM)_Turnover'!$C:$G,5,0)</f>
        <v>12259671.91</v>
      </c>
      <c r="H507" s="1" t="s">
        <v>24</v>
      </c>
      <c r="I507" t="s">
        <v>473</v>
      </c>
      <c r="J507" t="s">
        <v>474</v>
      </c>
      <c r="K507">
        <f>+VLOOKUP($C507,'appoggio Flow (AUM)_Turnover'!$C:$M,9,0)</f>
        <v>0</v>
      </c>
      <c r="L507" t="s">
        <v>473</v>
      </c>
      <c r="M507" t="str">
        <f>+VLOOKUP($C507,'appoggio Flow (AUM)_Turnover'!$C:$M,11,0)</f>
        <v>Fondo</v>
      </c>
      <c r="N507" t="s">
        <v>23</v>
      </c>
      <c r="O507" s="5" t="str">
        <f t="shared" si="55"/>
        <v>N</v>
      </c>
      <c r="P507" t="str">
        <f>+VLOOKUP($C507,'appoggio Flow (AUM)_Turnover'!$C:$P,11,0)</f>
        <v>Fondo</v>
      </c>
      <c r="Q507" s="200" t="s">
        <v>475</v>
      </c>
      <c r="R507" s="200" t="str">
        <f t="shared" si="62"/>
        <v/>
      </c>
      <c r="T507" t="s">
        <v>475</v>
      </c>
      <c r="Y507" s="200" t="s">
        <v>475</v>
      </c>
      <c r="Z507" s="5" t="s">
        <v>475</v>
      </c>
      <c r="AA507" s="200" t="str">
        <f t="shared" si="56"/>
        <v/>
      </c>
      <c r="AB507" s="200" t="str">
        <f t="shared" si="54"/>
        <v/>
      </c>
      <c r="AE507" s="77">
        <f t="shared" si="57"/>
        <v>0</v>
      </c>
      <c r="AF507" s="77">
        <f t="shared" si="58"/>
        <v>0</v>
      </c>
      <c r="AG507" s="77">
        <f t="array" ref="AG507">IFERROR($D507*U,0)</f>
        <v>0</v>
      </c>
      <c r="AH507" s="77">
        <f t="shared" si="59"/>
        <v>0</v>
      </c>
      <c r="AI507" s="77">
        <f t="shared" si="59"/>
        <v>0</v>
      </c>
      <c r="AJ507" s="203"/>
      <c r="AK507" s="203"/>
      <c r="AL507" s="203"/>
      <c r="AM507" s="203"/>
      <c r="AN507" t="s">
        <v>475</v>
      </c>
      <c r="AO507" t="s">
        <v>475</v>
      </c>
      <c r="AP507" t="s">
        <v>475</v>
      </c>
    </row>
    <row r="508" spans="1:43" x14ac:dyDescent="0.25">
      <c r="A508" s="198">
        <v>45291</v>
      </c>
      <c r="B508" t="s">
        <v>1615</v>
      </c>
      <c r="C508" t="s">
        <v>1616</v>
      </c>
      <c r="D508" s="82">
        <f>+VLOOKUP($C508,'appoggio Flow (AUM)_Turnover'!$C:$G,2,0)</f>
        <v>5228.37</v>
      </c>
      <c r="E508" s="199">
        <f>+VLOOKUP($C508,'appoggio Flow (AUM)_Turnover'!$C:$G,3,0)</f>
        <v>0</v>
      </c>
      <c r="F508" s="82">
        <f>+VLOOKUP($C508,'appoggio Flow (AUM)_Turnover'!$C:$G,4,0)</f>
        <v>5228.37</v>
      </c>
      <c r="G508" s="82">
        <f>+VLOOKUP($C508,'appoggio Flow (AUM)_Turnover'!$C:$G,5,0)</f>
        <v>0</v>
      </c>
      <c r="H508" s="1" t="s">
        <v>24</v>
      </c>
      <c r="I508" t="s">
        <v>473</v>
      </c>
      <c r="J508" t="s">
        <v>474</v>
      </c>
      <c r="K508">
        <f>+VLOOKUP($C508,'appoggio Flow (AUM)_Turnover'!$C:$M,9,0)</f>
        <v>0</v>
      </c>
      <c r="L508" t="s">
        <v>473</v>
      </c>
      <c r="M508" t="str">
        <f>+VLOOKUP($C508,'appoggio Flow (AUM)_Turnover'!$C:$M,11,0)</f>
        <v>Fondo</v>
      </c>
      <c r="N508" t="s">
        <v>23</v>
      </c>
      <c r="O508" s="5" t="str">
        <f t="shared" si="55"/>
        <v>N</v>
      </c>
      <c r="P508" t="str">
        <f>+VLOOKUP($C508,'appoggio Flow (AUM)_Turnover'!$C:$P,11,0)</f>
        <v>Fondo</v>
      </c>
      <c r="Q508" s="200" t="s">
        <v>475</v>
      </c>
      <c r="R508" s="200" t="str">
        <f t="shared" si="62"/>
        <v/>
      </c>
      <c r="T508" t="s">
        <v>475</v>
      </c>
      <c r="Y508" s="200" t="s">
        <v>475</v>
      </c>
      <c r="Z508" s="5" t="s">
        <v>475</v>
      </c>
      <c r="AA508" s="200" t="str">
        <f t="shared" si="56"/>
        <v/>
      </c>
      <c r="AB508" s="200" t="str">
        <f t="shared" ref="AB508:AB571" si="63">IFERROR(Z508*V508,"")</f>
        <v/>
      </c>
      <c r="AE508" s="77">
        <f t="shared" si="57"/>
        <v>0</v>
      </c>
      <c r="AF508" s="77">
        <f t="shared" si="58"/>
        <v>0</v>
      </c>
      <c r="AG508" s="77">
        <f t="array" ref="AG508">IFERROR($D508*U,0)</f>
        <v>0</v>
      </c>
      <c r="AH508" s="77">
        <f t="shared" si="59"/>
        <v>0</v>
      </c>
      <c r="AI508" s="77">
        <f t="shared" si="59"/>
        <v>0</v>
      </c>
      <c r="AJ508" s="203"/>
      <c r="AK508" s="203"/>
      <c r="AL508" s="203"/>
      <c r="AM508" s="203"/>
      <c r="AN508" t="s">
        <v>475</v>
      </c>
      <c r="AO508" t="s">
        <v>475</v>
      </c>
      <c r="AP508" t="s">
        <v>475</v>
      </c>
    </row>
    <row r="509" spans="1:43" x14ac:dyDescent="0.25">
      <c r="A509" s="198">
        <v>45291</v>
      </c>
      <c r="B509" t="s">
        <v>1617</v>
      </c>
      <c r="C509" t="s">
        <v>1618</v>
      </c>
      <c r="D509" s="82">
        <f>+VLOOKUP($C509,'appoggio Flow (AUM)_Turnover'!$C:$G,2,0)</f>
        <v>62.629999999999882</v>
      </c>
      <c r="E509" s="199">
        <f>+VLOOKUP($C509,'appoggio Flow (AUM)_Turnover'!$C:$G,3,0)</f>
        <v>1</v>
      </c>
      <c r="F509" s="82">
        <f>+VLOOKUP($C509,'appoggio Flow (AUM)_Turnover'!$C:$G,4,0)</f>
        <v>1774.03</v>
      </c>
      <c r="G509" s="82">
        <f>+VLOOKUP($C509,'appoggio Flow (AUM)_Turnover'!$C:$G,5,0)</f>
        <v>1711.4</v>
      </c>
      <c r="H509" s="1" t="s">
        <v>24</v>
      </c>
      <c r="I509" t="s">
        <v>473</v>
      </c>
      <c r="J509" t="s">
        <v>474</v>
      </c>
      <c r="K509">
        <f>+VLOOKUP($C509,'appoggio Flow (AUM)_Turnover'!$C:$M,9,0)</f>
        <v>0</v>
      </c>
      <c r="L509" t="s">
        <v>473</v>
      </c>
      <c r="M509" t="str">
        <f>+VLOOKUP($C509,'appoggio Flow (AUM)_Turnover'!$C:$M,11,0)</f>
        <v>Fondo</v>
      </c>
      <c r="N509" t="s">
        <v>23</v>
      </c>
      <c r="O509" s="5" t="str">
        <f t="shared" si="55"/>
        <v>N</v>
      </c>
      <c r="P509" t="str">
        <f>+VLOOKUP($C509,'appoggio Flow (AUM)_Turnover'!$C:$P,11,0)</f>
        <v>Fondo</v>
      </c>
      <c r="Q509" s="200" t="s">
        <v>475</v>
      </c>
      <c r="R509" s="200" t="str">
        <f t="shared" si="62"/>
        <v/>
      </c>
      <c r="T509" t="s">
        <v>475</v>
      </c>
      <c r="Y509" s="200" t="s">
        <v>475</v>
      </c>
      <c r="Z509" s="5" t="s">
        <v>475</v>
      </c>
      <c r="AA509" s="200" t="str">
        <f t="shared" si="56"/>
        <v/>
      </c>
      <c r="AB509" s="200" t="str">
        <f t="shared" si="63"/>
        <v/>
      </c>
      <c r="AE509" s="77">
        <f t="shared" si="57"/>
        <v>0</v>
      </c>
      <c r="AF509" s="77">
        <f t="shared" si="58"/>
        <v>0</v>
      </c>
      <c r="AG509" s="77">
        <f t="array" ref="AG509">IFERROR($D509*U,0)</f>
        <v>0</v>
      </c>
      <c r="AH509" s="77">
        <f t="shared" si="59"/>
        <v>0</v>
      </c>
      <c r="AI509" s="77">
        <f t="shared" si="59"/>
        <v>0</v>
      </c>
      <c r="AJ509" s="203"/>
      <c r="AK509" s="203"/>
      <c r="AL509" s="203"/>
      <c r="AM509" s="203"/>
      <c r="AN509" t="s">
        <v>475</v>
      </c>
      <c r="AO509" t="s">
        <v>475</v>
      </c>
      <c r="AP509" t="s">
        <v>475</v>
      </c>
    </row>
    <row r="510" spans="1:43" x14ac:dyDescent="0.25">
      <c r="A510" s="198">
        <v>45291</v>
      </c>
      <c r="B510" t="s">
        <v>1619</v>
      </c>
      <c r="C510" t="s">
        <v>1620</v>
      </c>
      <c r="D510" s="82">
        <f>+VLOOKUP($C510,'appoggio Flow (AUM)_Turnover'!$C:$G,2,0)</f>
        <v>2342820.61</v>
      </c>
      <c r="E510" s="199">
        <f>+VLOOKUP($C510,'appoggio Flow (AUM)_Turnover'!$C:$G,3,0)</f>
        <v>0</v>
      </c>
      <c r="F510" s="82">
        <f>+VLOOKUP($C510,'appoggio Flow (AUM)_Turnover'!$C:$G,4,0)</f>
        <v>2342820.61</v>
      </c>
      <c r="G510" s="82">
        <f>+VLOOKUP($C510,'appoggio Flow (AUM)_Turnover'!$C:$G,5,0)</f>
        <v>0</v>
      </c>
      <c r="H510" s="1" t="s">
        <v>24</v>
      </c>
      <c r="I510" t="s">
        <v>473</v>
      </c>
      <c r="J510" t="s">
        <v>474</v>
      </c>
      <c r="K510">
        <f>+VLOOKUP($C510,'appoggio Flow (AUM)_Turnover'!$C:$M,9,0)</f>
        <v>0</v>
      </c>
      <c r="L510" t="s">
        <v>473</v>
      </c>
      <c r="M510" t="str">
        <f>+VLOOKUP($C510,'appoggio Flow (AUM)_Turnover'!$C:$M,11,0)</f>
        <v>Fondo</v>
      </c>
      <c r="N510" t="s">
        <v>23</v>
      </c>
      <c r="O510" s="5" t="str">
        <f t="shared" si="55"/>
        <v>N</v>
      </c>
      <c r="P510" t="str">
        <f>+VLOOKUP($C510,'appoggio Flow (AUM)_Turnover'!$C:$P,11,0)</f>
        <v>Fondo</v>
      </c>
      <c r="Q510" s="200" t="s">
        <v>475</v>
      </c>
      <c r="R510" s="200" t="str">
        <f t="shared" si="62"/>
        <v/>
      </c>
      <c r="T510" t="s">
        <v>475</v>
      </c>
      <c r="Y510" s="200" t="s">
        <v>475</v>
      </c>
      <c r="Z510" s="5" t="s">
        <v>475</v>
      </c>
      <c r="AA510" s="200" t="str">
        <f t="shared" si="56"/>
        <v/>
      </c>
      <c r="AB510" s="200" t="str">
        <f t="shared" si="63"/>
        <v/>
      </c>
      <c r="AE510" s="77">
        <f t="shared" si="57"/>
        <v>0</v>
      </c>
      <c r="AF510" s="77">
        <f t="shared" si="58"/>
        <v>0</v>
      </c>
      <c r="AG510" s="77">
        <f t="array" ref="AG510">IFERROR($D510*U,0)</f>
        <v>0</v>
      </c>
      <c r="AH510" s="77">
        <f t="shared" si="59"/>
        <v>0</v>
      </c>
      <c r="AI510" s="77">
        <f t="shared" si="59"/>
        <v>0</v>
      </c>
      <c r="AJ510" s="203"/>
      <c r="AK510" s="203"/>
      <c r="AL510" s="203"/>
      <c r="AM510" s="203"/>
      <c r="AN510" t="s">
        <v>475</v>
      </c>
      <c r="AO510" t="s">
        <v>475</v>
      </c>
      <c r="AP510" t="s">
        <v>475</v>
      </c>
    </row>
    <row r="511" spans="1:43" x14ac:dyDescent="0.25">
      <c r="A511" s="198">
        <v>45291</v>
      </c>
      <c r="B511" t="s">
        <v>1621</v>
      </c>
      <c r="C511" t="s">
        <v>1622</v>
      </c>
      <c r="D511" s="82">
        <f>+VLOOKUP($C511,'appoggio Flow (AUM)_Turnover'!$C:$G,2,0)</f>
        <v>238722.14</v>
      </c>
      <c r="E511" s="199">
        <f>+VLOOKUP($C511,'appoggio Flow (AUM)_Turnover'!$C:$G,3,0)</f>
        <v>0</v>
      </c>
      <c r="F511" s="82">
        <f>+VLOOKUP($C511,'appoggio Flow (AUM)_Turnover'!$C:$G,4,0)</f>
        <v>238722.14</v>
      </c>
      <c r="G511" s="82">
        <f>+VLOOKUP($C511,'appoggio Flow (AUM)_Turnover'!$C:$G,5,0)</f>
        <v>0</v>
      </c>
      <c r="H511" s="1" t="s">
        <v>24</v>
      </c>
      <c r="I511" t="s">
        <v>473</v>
      </c>
      <c r="J511" t="s">
        <v>474</v>
      </c>
      <c r="K511">
        <f>+VLOOKUP($C511,'appoggio Flow (AUM)_Turnover'!$C:$M,9,0)</f>
        <v>0</v>
      </c>
      <c r="L511" t="s">
        <v>473</v>
      </c>
      <c r="M511" t="str">
        <f>+VLOOKUP($C511,'appoggio Flow (AUM)_Turnover'!$C:$M,11,0)</f>
        <v>Fondo</v>
      </c>
      <c r="N511" t="s">
        <v>23</v>
      </c>
      <c r="O511" s="5" t="str">
        <f t="shared" si="55"/>
        <v>N</v>
      </c>
      <c r="P511" t="str">
        <f>+VLOOKUP($C511,'appoggio Flow (AUM)_Turnover'!$C:$P,11,0)</f>
        <v>Fondo</v>
      </c>
      <c r="Q511" s="200" t="s">
        <v>475</v>
      </c>
      <c r="R511" s="200" t="str">
        <f t="shared" si="62"/>
        <v/>
      </c>
      <c r="T511" t="s">
        <v>475</v>
      </c>
      <c r="Y511" s="200" t="s">
        <v>475</v>
      </c>
      <c r="Z511" s="5" t="s">
        <v>475</v>
      </c>
      <c r="AA511" s="200" t="str">
        <f t="shared" si="56"/>
        <v/>
      </c>
      <c r="AB511" s="200" t="str">
        <f t="shared" si="63"/>
        <v/>
      </c>
      <c r="AE511" s="77">
        <f t="shared" si="57"/>
        <v>0</v>
      </c>
      <c r="AF511" s="77">
        <f t="shared" si="58"/>
        <v>0</v>
      </c>
      <c r="AG511" s="77">
        <f t="array" ref="AG511">IFERROR($D511*U,0)</f>
        <v>0</v>
      </c>
      <c r="AH511" s="77">
        <f t="shared" si="59"/>
        <v>0</v>
      </c>
      <c r="AI511" s="77">
        <f t="shared" si="59"/>
        <v>0</v>
      </c>
      <c r="AJ511" s="203"/>
      <c r="AK511" s="203"/>
      <c r="AL511" s="203"/>
      <c r="AM511" s="203"/>
      <c r="AN511" t="s">
        <v>475</v>
      </c>
      <c r="AO511" t="s">
        <v>475</v>
      </c>
      <c r="AP511" t="s">
        <v>475</v>
      </c>
    </row>
    <row r="512" spans="1:43" x14ac:dyDescent="0.25">
      <c r="A512" s="198">
        <v>45291</v>
      </c>
      <c r="B512" t="s">
        <v>1623</v>
      </c>
      <c r="C512" t="s">
        <v>1624</v>
      </c>
      <c r="D512" s="82">
        <f>+VLOOKUP($C512,'appoggio Flow (AUM)_Turnover'!$C:$G,2,0)</f>
        <v>526522.41</v>
      </c>
      <c r="E512" s="199">
        <f>+VLOOKUP($C512,'appoggio Flow (AUM)_Turnover'!$C:$G,3,0)</f>
        <v>0</v>
      </c>
      <c r="F512" s="82">
        <f>+VLOOKUP($C512,'appoggio Flow (AUM)_Turnover'!$C:$G,4,0)</f>
        <v>526522.41</v>
      </c>
      <c r="G512" s="82">
        <f>+VLOOKUP($C512,'appoggio Flow (AUM)_Turnover'!$C:$G,5,0)</f>
        <v>0</v>
      </c>
      <c r="H512" s="1" t="s">
        <v>23</v>
      </c>
      <c r="I512" t="s">
        <v>500</v>
      </c>
      <c r="J512" t="s">
        <v>504</v>
      </c>
      <c r="K512">
        <f>+VLOOKUP($C512,'appoggio Flow (AUM)_Turnover'!$C:$M,9,0)</f>
        <v>1</v>
      </c>
      <c r="L512" t="s">
        <v>500</v>
      </c>
      <c r="M512">
        <f>+VLOOKUP($C512,'appoggio Flow (AUM)_Turnover'!$C:$M,11,0)</f>
        <v>0</v>
      </c>
      <c r="N512" t="s">
        <v>24</v>
      </c>
      <c r="O512" s="5" t="str">
        <f t="shared" si="55"/>
        <v>N</v>
      </c>
      <c r="P512">
        <f>+VLOOKUP($C512,'appoggio Flow (AUM)_Turnover'!$C:$P,11,0)</f>
        <v>0</v>
      </c>
      <c r="Q512" s="200" t="s">
        <v>475</v>
      </c>
      <c r="R512" s="200" t="str">
        <f t="shared" si="62"/>
        <v/>
      </c>
      <c r="T512" t="s">
        <v>475</v>
      </c>
      <c r="Y512" s="200" t="s">
        <v>475</v>
      </c>
      <c r="Z512" s="5" t="s">
        <v>475</v>
      </c>
      <c r="AA512" s="200" t="str">
        <f t="shared" si="56"/>
        <v/>
      </c>
      <c r="AB512" s="200" t="str">
        <f t="shared" si="63"/>
        <v/>
      </c>
      <c r="AE512" s="77">
        <f t="shared" si="57"/>
        <v>0</v>
      </c>
      <c r="AF512" s="77">
        <f t="shared" si="58"/>
        <v>0</v>
      </c>
      <c r="AG512" s="77">
        <f t="array" ref="AG512">IFERROR($D512*U,0)</f>
        <v>0</v>
      </c>
      <c r="AH512" s="77">
        <f t="shared" si="59"/>
        <v>0</v>
      </c>
      <c r="AI512" s="77">
        <f t="shared" si="59"/>
        <v>0</v>
      </c>
      <c r="AJ512" s="203"/>
      <c r="AK512" s="203"/>
      <c r="AL512" s="203"/>
      <c r="AM512" s="203"/>
      <c r="AN512" t="s">
        <v>475</v>
      </c>
      <c r="AO512" t="s">
        <v>475</v>
      </c>
      <c r="AP512" t="s">
        <v>475</v>
      </c>
    </row>
    <row r="513" spans="1:43" x14ac:dyDescent="0.25">
      <c r="A513" s="198">
        <v>45291</v>
      </c>
      <c r="B513" t="s">
        <v>1625</v>
      </c>
      <c r="C513" t="s">
        <v>1626</v>
      </c>
      <c r="D513" s="82">
        <f>+VLOOKUP($C513,'appoggio Flow (AUM)_Turnover'!$C:$G,2,0)</f>
        <v>76274.239999999991</v>
      </c>
      <c r="E513" s="199">
        <f>+VLOOKUP($C513,'appoggio Flow (AUM)_Turnover'!$C:$G,3,0)</f>
        <v>1</v>
      </c>
      <c r="F513" s="82">
        <f>+VLOOKUP($C513,'appoggio Flow (AUM)_Turnover'!$C:$G,4,0)</f>
        <v>131975.93</v>
      </c>
      <c r="G513" s="82">
        <f>+VLOOKUP($C513,'appoggio Flow (AUM)_Turnover'!$C:$G,5,0)</f>
        <v>55701.69</v>
      </c>
      <c r="H513" s="1" t="s">
        <v>24</v>
      </c>
      <c r="I513" t="s">
        <v>473</v>
      </c>
      <c r="J513" t="s">
        <v>474</v>
      </c>
      <c r="K513">
        <f>+VLOOKUP($C513,'appoggio Flow (AUM)_Turnover'!$C:$M,9,0)</f>
        <v>0</v>
      </c>
      <c r="L513" t="s">
        <v>473</v>
      </c>
      <c r="M513" t="str">
        <f>+VLOOKUP($C513,'appoggio Flow (AUM)_Turnover'!$C:$M,11,0)</f>
        <v>Fondo</v>
      </c>
      <c r="N513" t="s">
        <v>23</v>
      </c>
      <c r="O513" s="5" t="str">
        <f t="shared" si="55"/>
        <v>N</v>
      </c>
      <c r="P513" t="str">
        <f>+VLOOKUP($C513,'appoggio Flow (AUM)_Turnover'!$C:$P,11,0)</f>
        <v>Fondo</v>
      </c>
      <c r="Q513" s="200" t="s">
        <v>475</v>
      </c>
      <c r="R513" s="200" t="str">
        <f t="shared" si="62"/>
        <v/>
      </c>
      <c r="T513" t="s">
        <v>475</v>
      </c>
      <c r="Y513" s="200" t="s">
        <v>475</v>
      </c>
      <c r="Z513" s="5" t="s">
        <v>475</v>
      </c>
      <c r="AA513" s="200" t="str">
        <f t="shared" si="56"/>
        <v/>
      </c>
      <c r="AB513" s="200" t="str">
        <f t="shared" si="63"/>
        <v/>
      </c>
      <c r="AE513" s="77">
        <f t="shared" si="57"/>
        <v>0</v>
      </c>
      <c r="AF513" s="77">
        <f t="shared" si="58"/>
        <v>0</v>
      </c>
      <c r="AG513" s="77">
        <f t="array" ref="AG513">IFERROR($D513*U,0)</f>
        <v>0</v>
      </c>
      <c r="AH513" s="77">
        <f t="shared" si="59"/>
        <v>0</v>
      </c>
      <c r="AI513" s="77">
        <f t="shared" si="59"/>
        <v>0</v>
      </c>
      <c r="AJ513" s="203"/>
      <c r="AK513" s="203"/>
      <c r="AL513" s="203"/>
      <c r="AM513" s="203"/>
      <c r="AN513" t="s">
        <v>475</v>
      </c>
      <c r="AO513" t="s">
        <v>475</v>
      </c>
      <c r="AP513" t="s">
        <v>475</v>
      </c>
    </row>
    <row r="514" spans="1:43" x14ac:dyDescent="0.25">
      <c r="A514" s="198">
        <v>45291</v>
      </c>
      <c r="B514" t="s">
        <v>1627</v>
      </c>
      <c r="C514" t="s">
        <v>1628</v>
      </c>
      <c r="D514" s="82">
        <f>+VLOOKUP($C514,'appoggio Flow (AUM)_Turnover'!$C:$G,2,0)</f>
        <v>247.86999999999989</v>
      </c>
      <c r="E514" s="199">
        <f>+VLOOKUP($C514,'appoggio Flow (AUM)_Turnover'!$C:$G,3,0)</f>
        <v>1</v>
      </c>
      <c r="F514" s="82">
        <f>+VLOOKUP($C514,'appoggio Flow (AUM)_Turnover'!$C:$G,4,0)</f>
        <v>1682.6</v>
      </c>
      <c r="G514" s="82">
        <f>+VLOOKUP($C514,'appoggio Flow (AUM)_Turnover'!$C:$G,5,0)</f>
        <v>1434.73</v>
      </c>
      <c r="H514" s="1" t="s">
        <v>24</v>
      </c>
      <c r="I514" t="s">
        <v>473</v>
      </c>
      <c r="J514" t="s">
        <v>474</v>
      </c>
      <c r="K514">
        <f>+VLOOKUP($C514,'appoggio Flow (AUM)_Turnover'!$C:$M,9,0)</f>
        <v>0</v>
      </c>
      <c r="L514" t="s">
        <v>473</v>
      </c>
      <c r="M514" t="str">
        <f>+VLOOKUP($C514,'appoggio Flow (AUM)_Turnover'!$C:$M,11,0)</f>
        <v>Fondo</v>
      </c>
      <c r="N514" t="s">
        <v>23</v>
      </c>
      <c r="O514" s="5" t="str">
        <f t="shared" ref="O514:O577" si="64">IF(OR(C514="FIS1",C514="FIS2",C514="FIS4",C514="Red"),"Y","N")</f>
        <v>N</v>
      </c>
      <c r="P514" t="str">
        <f>+VLOOKUP($C514,'appoggio Flow (AUM)_Turnover'!$C:$P,11,0)</f>
        <v>Fondo</v>
      </c>
      <c r="Q514" s="200" t="s">
        <v>475</v>
      </c>
      <c r="R514" s="200" t="str">
        <f t="shared" si="62"/>
        <v/>
      </c>
      <c r="T514" t="s">
        <v>475</v>
      </c>
      <c r="Y514" s="200" t="s">
        <v>475</v>
      </c>
      <c r="Z514" s="5" t="s">
        <v>475</v>
      </c>
      <c r="AA514" s="200" t="str">
        <f t="shared" ref="AA514:AA577" si="65">IFERROR(Y514*V514,"")</f>
        <v/>
      </c>
      <c r="AB514" s="200" t="str">
        <f t="shared" si="63"/>
        <v/>
      </c>
      <c r="AE514" s="77">
        <f t="shared" ref="AE514:AE577" si="66">+IFERROR(R514*D514,0)</f>
        <v>0</v>
      </c>
      <c r="AF514" s="77">
        <f t="shared" ref="AF514:AF577" si="67">+IFERROR(D514*T514,0)</f>
        <v>0</v>
      </c>
      <c r="AG514" s="77">
        <f t="array" ref="AG514">IFERROR($D514*U,0)</f>
        <v>0</v>
      </c>
      <c r="AH514" s="77">
        <f t="shared" si="59"/>
        <v>0</v>
      </c>
      <c r="AI514" s="77">
        <f t="shared" si="59"/>
        <v>0</v>
      </c>
      <c r="AJ514" s="203"/>
      <c r="AK514" s="203"/>
      <c r="AL514" s="203"/>
      <c r="AM514" s="203"/>
      <c r="AN514" t="s">
        <v>475</v>
      </c>
      <c r="AO514" t="s">
        <v>475</v>
      </c>
      <c r="AP514" t="s">
        <v>475</v>
      </c>
    </row>
    <row r="515" spans="1:43" x14ac:dyDescent="0.25">
      <c r="A515" s="198">
        <v>45291</v>
      </c>
      <c r="B515" t="s">
        <v>1629</v>
      </c>
      <c r="C515" t="s">
        <v>1630</v>
      </c>
      <c r="D515" s="82">
        <f>+VLOOKUP($C515,'appoggio Flow (AUM)_Turnover'!$C:$G,2,0)</f>
        <v>3211785.3499999996</v>
      </c>
      <c r="E515" s="199">
        <f>+VLOOKUP($C515,'appoggio Flow (AUM)_Turnover'!$C:$G,3,0)</f>
        <v>1</v>
      </c>
      <c r="F515" s="82">
        <f>+VLOOKUP($C515,'appoggio Flow (AUM)_Turnover'!$C:$G,4,0)</f>
        <v>3576119.57</v>
      </c>
      <c r="G515" s="82">
        <f>+VLOOKUP($C515,'appoggio Flow (AUM)_Turnover'!$C:$G,5,0)</f>
        <v>364334.22</v>
      </c>
      <c r="H515" s="1" t="s">
        <v>23</v>
      </c>
      <c r="I515" t="s">
        <v>500</v>
      </c>
      <c r="J515" t="s">
        <v>504</v>
      </c>
      <c r="K515">
        <f>+VLOOKUP($C515,'appoggio Flow (AUM)_Turnover'!$C:$M,9,0)</f>
        <v>1</v>
      </c>
      <c r="L515" t="s">
        <v>500</v>
      </c>
      <c r="M515">
        <f>+VLOOKUP($C515,'appoggio Flow (AUM)_Turnover'!$C:$M,11,0)</f>
        <v>0</v>
      </c>
      <c r="N515" t="s">
        <v>24</v>
      </c>
      <c r="O515" s="5" t="str">
        <f t="shared" si="64"/>
        <v>N</v>
      </c>
      <c r="P515">
        <f>+VLOOKUP($C515,'appoggio Flow (AUM)_Turnover'!$C:$P,11,0)</f>
        <v>0</v>
      </c>
      <c r="Q515" s="200" t="s">
        <v>475</v>
      </c>
      <c r="R515" s="200" t="str">
        <f t="shared" si="62"/>
        <v/>
      </c>
      <c r="T515" t="s">
        <v>475</v>
      </c>
      <c r="Y515" s="200" t="s">
        <v>475</v>
      </c>
      <c r="Z515" s="5" t="s">
        <v>475</v>
      </c>
      <c r="AA515" s="200" t="str">
        <f t="shared" si="65"/>
        <v/>
      </c>
      <c r="AB515" s="200" t="str">
        <f t="shared" si="63"/>
        <v/>
      </c>
      <c r="AE515" s="77">
        <f t="shared" si="66"/>
        <v>0</v>
      </c>
      <c r="AF515" s="77">
        <f t="shared" si="67"/>
        <v>0</v>
      </c>
      <c r="AG515" s="77">
        <f t="array" ref="AG515">IFERROR($D515*U,0)</f>
        <v>0</v>
      </c>
      <c r="AH515" s="77">
        <f t="shared" ref="AH515:AI578" si="68">IFERROR($D515*AA515,0)</f>
        <v>0</v>
      </c>
      <c r="AI515" s="77">
        <f t="shared" si="68"/>
        <v>0</v>
      </c>
      <c r="AJ515" s="203"/>
      <c r="AK515" s="203"/>
      <c r="AL515" s="203"/>
      <c r="AM515" s="203"/>
      <c r="AN515" t="s">
        <v>475</v>
      </c>
      <c r="AO515" t="s">
        <v>475</v>
      </c>
      <c r="AP515" t="s">
        <v>475</v>
      </c>
    </row>
    <row r="516" spans="1:43" x14ac:dyDescent="0.25">
      <c r="A516" s="198">
        <v>45291</v>
      </c>
      <c r="B516" t="s">
        <v>1631</v>
      </c>
      <c r="C516" t="s">
        <v>1632</v>
      </c>
      <c r="D516" s="82">
        <f>+VLOOKUP($C516,'appoggio Flow (AUM)_Turnover'!$C:$G,2,0)</f>
        <v>2249676.7399999998</v>
      </c>
      <c r="E516" s="199">
        <f>+VLOOKUP($C516,'appoggio Flow (AUM)_Turnover'!$C:$G,3,0)</f>
        <v>1</v>
      </c>
      <c r="F516" s="82">
        <f>+VLOOKUP($C516,'appoggio Flow (AUM)_Turnover'!$C:$G,4,0)</f>
        <v>2291860.44</v>
      </c>
      <c r="G516" s="82">
        <f>+VLOOKUP($C516,'appoggio Flow (AUM)_Turnover'!$C:$G,5,0)</f>
        <v>42183.7</v>
      </c>
      <c r="H516" s="1" t="s">
        <v>23</v>
      </c>
      <c r="I516" t="s">
        <v>500</v>
      </c>
      <c r="J516" t="s">
        <v>504</v>
      </c>
      <c r="K516">
        <f>+VLOOKUP($C516,'appoggio Flow (AUM)_Turnover'!$C:$M,9,0)</f>
        <v>1</v>
      </c>
      <c r="L516" t="s">
        <v>500</v>
      </c>
      <c r="M516">
        <f>+VLOOKUP($C516,'appoggio Flow (AUM)_Turnover'!$C:$M,11,0)</f>
        <v>0</v>
      </c>
      <c r="N516" t="s">
        <v>24</v>
      </c>
      <c r="O516" s="5" t="str">
        <f t="shared" si="64"/>
        <v>N</v>
      </c>
      <c r="P516">
        <f>+VLOOKUP($C516,'appoggio Flow (AUM)_Turnover'!$C:$P,11,0)</f>
        <v>0</v>
      </c>
      <c r="Q516" s="200" t="s">
        <v>475</v>
      </c>
      <c r="R516" s="200" t="str">
        <f t="shared" si="62"/>
        <v/>
      </c>
      <c r="T516" t="s">
        <v>475</v>
      </c>
      <c r="Y516" s="200" t="s">
        <v>475</v>
      </c>
      <c r="Z516" s="5" t="s">
        <v>475</v>
      </c>
      <c r="AA516" s="200" t="str">
        <f t="shared" si="65"/>
        <v/>
      </c>
      <c r="AB516" s="200" t="str">
        <f t="shared" si="63"/>
        <v/>
      </c>
      <c r="AE516" s="77">
        <f t="shared" si="66"/>
        <v>0</v>
      </c>
      <c r="AF516" s="77">
        <f t="shared" si="67"/>
        <v>0</v>
      </c>
      <c r="AG516" s="77">
        <f t="array" ref="AG516">IFERROR($D516*U,0)</f>
        <v>0</v>
      </c>
      <c r="AH516" s="77">
        <f t="shared" si="68"/>
        <v>0</v>
      </c>
      <c r="AI516" s="77">
        <f t="shared" si="68"/>
        <v>0</v>
      </c>
      <c r="AJ516" s="203"/>
      <c r="AK516" s="203"/>
      <c r="AL516" s="203"/>
      <c r="AM516" s="203"/>
      <c r="AN516" t="s">
        <v>475</v>
      </c>
      <c r="AO516" t="s">
        <v>475</v>
      </c>
      <c r="AP516" t="s">
        <v>475</v>
      </c>
    </row>
    <row r="517" spans="1:43" x14ac:dyDescent="0.25">
      <c r="A517" s="198">
        <v>45291</v>
      </c>
      <c r="B517" t="s">
        <v>1633</v>
      </c>
      <c r="C517" t="s">
        <v>1634</v>
      </c>
      <c r="D517" s="82">
        <f>+VLOOKUP($C517,'appoggio Flow (AUM)_Turnover'!$C:$G,2,0)</f>
        <v>117164.53999999998</v>
      </c>
      <c r="E517" s="199">
        <f>+VLOOKUP($C517,'appoggio Flow (AUM)_Turnover'!$C:$G,3,0)</f>
        <v>1</v>
      </c>
      <c r="F517" s="82">
        <f>+VLOOKUP($C517,'appoggio Flow (AUM)_Turnover'!$C:$G,4,0)</f>
        <v>392546.99</v>
      </c>
      <c r="G517" s="82">
        <f>+VLOOKUP($C517,'appoggio Flow (AUM)_Turnover'!$C:$G,5,0)</f>
        <v>275382.45</v>
      </c>
      <c r="H517" s="1" t="s">
        <v>23</v>
      </c>
      <c r="I517" t="s">
        <v>500</v>
      </c>
      <c r="J517" t="s">
        <v>474</v>
      </c>
      <c r="K517">
        <f>+VLOOKUP($C517,'appoggio Flow (AUM)_Turnover'!$C:$M,9,0)</f>
        <v>0</v>
      </c>
      <c r="L517" t="s">
        <v>500</v>
      </c>
      <c r="M517">
        <f>+VLOOKUP($C517,'appoggio Flow (AUM)_Turnover'!$C:$M,11,0)</f>
        <v>0</v>
      </c>
      <c r="N517" t="s">
        <v>23</v>
      </c>
      <c r="O517" s="5" t="str">
        <f t="shared" si="64"/>
        <v>N</v>
      </c>
      <c r="P517">
        <f>+VLOOKUP($C517,'appoggio Flow (AUM)_Turnover'!$C:$P,11,0)</f>
        <v>0</v>
      </c>
      <c r="Q517" s="200" t="s">
        <v>475</v>
      </c>
      <c r="R517" s="200" t="str">
        <f t="shared" si="62"/>
        <v/>
      </c>
      <c r="T517" t="s">
        <v>475</v>
      </c>
      <c r="Y517" s="200" t="s">
        <v>475</v>
      </c>
      <c r="Z517" s="5" t="s">
        <v>475</v>
      </c>
      <c r="AA517" s="200" t="str">
        <f t="shared" si="65"/>
        <v/>
      </c>
      <c r="AB517" s="200" t="str">
        <f t="shared" si="63"/>
        <v/>
      </c>
      <c r="AE517" s="77">
        <f t="shared" si="66"/>
        <v>0</v>
      </c>
      <c r="AF517" s="77">
        <f t="shared" si="67"/>
        <v>0</v>
      </c>
      <c r="AG517" s="77">
        <f t="array" ref="AG517">IFERROR($D517*U,0)</f>
        <v>0</v>
      </c>
      <c r="AH517" s="77">
        <f t="shared" si="68"/>
        <v>0</v>
      </c>
      <c r="AI517" s="77">
        <f t="shared" si="68"/>
        <v>0</v>
      </c>
      <c r="AJ517" s="203"/>
      <c r="AK517" s="203"/>
      <c r="AL517" s="203"/>
      <c r="AM517" s="203"/>
      <c r="AN517" t="s">
        <v>475</v>
      </c>
      <c r="AO517" t="s">
        <v>475</v>
      </c>
      <c r="AP517" t="s">
        <v>475</v>
      </c>
    </row>
    <row r="518" spans="1:43" x14ac:dyDescent="0.25">
      <c r="A518" s="198">
        <v>45291</v>
      </c>
      <c r="B518" t="s">
        <v>1635</v>
      </c>
      <c r="C518" t="s">
        <v>1636</v>
      </c>
      <c r="D518" s="82">
        <f>+VLOOKUP($C518,'appoggio Flow (AUM)_Turnover'!$C:$G,2,0)</f>
        <v>523806.84</v>
      </c>
      <c r="E518" s="199">
        <f>+VLOOKUP($C518,'appoggio Flow (AUM)_Turnover'!$C:$G,3,0)</f>
        <v>1</v>
      </c>
      <c r="F518" s="82">
        <f>+VLOOKUP($C518,'appoggio Flow (AUM)_Turnover'!$C:$G,4,0)</f>
        <v>739548.89</v>
      </c>
      <c r="G518" s="82">
        <f>+VLOOKUP($C518,'appoggio Flow (AUM)_Turnover'!$C:$G,5,0)</f>
        <v>215742.05</v>
      </c>
      <c r="H518" s="1" t="s">
        <v>24</v>
      </c>
      <c r="I518" t="s">
        <v>473</v>
      </c>
      <c r="J518" t="s">
        <v>474</v>
      </c>
      <c r="K518">
        <f>+VLOOKUP($C518,'appoggio Flow (AUM)_Turnover'!$C:$M,9,0)</f>
        <v>0</v>
      </c>
      <c r="L518" t="s">
        <v>473</v>
      </c>
      <c r="M518" t="str">
        <f>+VLOOKUP($C518,'appoggio Flow (AUM)_Turnover'!$C:$M,11,0)</f>
        <v>Fondo</v>
      </c>
      <c r="N518" t="s">
        <v>23</v>
      </c>
      <c r="O518" s="5" t="str">
        <f t="shared" si="64"/>
        <v>N</v>
      </c>
      <c r="P518" t="str">
        <f>+VLOOKUP($C518,'appoggio Flow (AUM)_Turnover'!$C:$P,11,0)</f>
        <v>Fondo</v>
      </c>
      <c r="Q518" s="200" t="s">
        <v>475</v>
      </c>
      <c r="R518" s="200" t="str">
        <f t="shared" si="62"/>
        <v/>
      </c>
      <c r="T518" t="s">
        <v>475</v>
      </c>
      <c r="Y518" s="200" t="s">
        <v>475</v>
      </c>
      <c r="Z518" s="5" t="s">
        <v>475</v>
      </c>
      <c r="AA518" s="200" t="str">
        <f t="shared" si="65"/>
        <v/>
      </c>
      <c r="AB518" s="200" t="str">
        <f t="shared" si="63"/>
        <v/>
      </c>
      <c r="AE518" s="77">
        <f t="shared" si="66"/>
        <v>0</v>
      </c>
      <c r="AF518" s="77">
        <f t="shared" si="67"/>
        <v>0</v>
      </c>
      <c r="AG518" s="77">
        <f t="array" ref="AG518">IFERROR($D518*U,0)</f>
        <v>0</v>
      </c>
      <c r="AH518" s="77">
        <f t="shared" si="68"/>
        <v>0</v>
      </c>
      <c r="AI518" s="77">
        <f t="shared" si="68"/>
        <v>0</v>
      </c>
      <c r="AJ518" s="203"/>
      <c r="AK518" s="203"/>
      <c r="AL518" s="203"/>
      <c r="AM518" s="203"/>
      <c r="AN518" t="s">
        <v>475</v>
      </c>
      <c r="AO518" t="s">
        <v>475</v>
      </c>
      <c r="AP518" t="s">
        <v>475</v>
      </c>
    </row>
    <row r="519" spans="1:43" x14ac:dyDescent="0.25">
      <c r="A519" s="198">
        <v>45291</v>
      </c>
      <c r="B519" t="s">
        <v>1637</v>
      </c>
      <c r="C519" t="s">
        <v>1638</v>
      </c>
      <c r="D519" s="82">
        <f>+VLOOKUP($C519,'appoggio Flow (AUM)_Turnover'!$C:$G,2,0)</f>
        <v>557138.68000000005</v>
      </c>
      <c r="E519" s="199">
        <f>+VLOOKUP($C519,'appoggio Flow (AUM)_Turnover'!$C:$G,3,0)</f>
        <v>0</v>
      </c>
      <c r="F519" s="82">
        <f>+VLOOKUP($C519,'appoggio Flow (AUM)_Turnover'!$C:$G,4,0)</f>
        <v>557138.68000000005</v>
      </c>
      <c r="G519" s="82">
        <f>+VLOOKUP($C519,'appoggio Flow (AUM)_Turnover'!$C:$G,5,0)</f>
        <v>0</v>
      </c>
      <c r="H519" s="1" t="s">
        <v>24</v>
      </c>
      <c r="I519" t="s">
        <v>473</v>
      </c>
      <c r="J519" t="s">
        <v>474</v>
      </c>
      <c r="K519">
        <f>+VLOOKUP($C519,'appoggio Flow (AUM)_Turnover'!$C:$M,9,0)</f>
        <v>0</v>
      </c>
      <c r="L519" t="s">
        <v>473</v>
      </c>
      <c r="M519" t="str">
        <f>+VLOOKUP($C519,'appoggio Flow (AUM)_Turnover'!$C:$M,11,0)</f>
        <v>Fondo</v>
      </c>
      <c r="N519" t="s">
        <v>23</v>
      </c>
      <c r="O519" s="5" t="str">
        <f t="shared" si="64"/>
        <v>N</v>
      </c>
      <c r="P519" t="str">
        <f>+VLOOKUP($C519,'appoggio Flow (AUM)_Turnover'!$C:$P,11,0)</f>
        <v>Fondo</v>
      </c>
      <c r="Q519" s="200" t="s">
        <v>475</v>
      </c>
      <c r="R519" s="200" t="str">
        <f t="shared" si="62"/>
        <v/>
      </c>
      <c r="T519" t="s">
        <v>475</v>
      </c>
      <c r="Y519" s="200" t="s">
        <v>475</v>
      </c>
      <c r="Z519" s="5" t="s">
        <v>475</v>
      </c>
      <c r="AA519" s="200" t="str">
        <f t="shared" si="65"/>
        <v/>
      </c>
      <c r="AB519" s="200" t="str">
        <f t="shared" si="63"/>
        <v/>
      </c>
      <c r="AE519" s="77">
        <f t="shared" si="66"/>
        <v>0</v>
      </c>
      <c r="AF519" s="77">
        <f t="shared" si="67"/>
        <v>0</v>
      </c>
      <c r="AG519" s="77">
        <f t="array" ref="AG519">IFERROR($D519*U,0)</f>
        <v>0</v>
      </c>
      <c r="AH519" s="77">
        <f t="shared" si="68"/>
        <v>0</v>
      </c>
      <c r="AI519" s="77">
        <f t="shared" si="68"/>
        <v>0</v>
      </c>
      <c r="AJ519" s="203"/>
      <c r="AK519" s="203"/>
      <c r="AL519" s="203"/>
      <c r="AM519" s="203"/>
      <c r="AN519" t="s">
        <v>475</v>
      </c>
      <c r="AO519" t="s">
        <v>475</v>
      </c>
      <c r="AP519" t="s">
        <v>475</v>
      </c>
    </row>
    <row r="520" spans="1:43" x14ac:dyDescent="0.25">
      <c r="A520" s="198">
        <v>45291</v>
      </c>
      <c r="B520" t="s">
        <v>1639</v>
      </c>
      <c r="C520" t="s">
        <v>1640</v>
      </c>
      <c r="D520" s="82">
        <f>+VLOOKUP($C520,'appoggio Flow (AUM)_Turnover'!$C:$G,2,0)</f>
        <v>0</v>
      </c>
      <c r="E520" s="199">
        <f>+VLOOKUP($C520,'appoggio Flow (AUM)_Turnover'!$C:$G,3,0)</f>
        <v>1</v>
      </c>
      <c r="F520" s="82">
        <f>+VLOOKUP($C520,'appoggio Flow (AUM)_Turnover'!$C:$G,4,0)</f>
        <v>36630</v>
      </c>
      <c r="G520" s="82">
        <f>+VLOOKUP($C520,'appoggio Flow (AUM)_Turnover'!$C:$G,5,0)</f>
        <v>48280</v>
      </c>
      <c r="H520" s="1" t="s">
        <v>24</v>
      </c>
      <c r="I520" t="s">
        <v>473</v>
      </c>
      <c r="J520" t="s">
        <v>474</v>
      </c>
      <c r="K520">
        <f>+VLOOKUP($C520,'appoggio Flow (AUM)_Turnover'!$C:$M,9,0)</f>
        <v>0</v>
      </c>
      <c r="L520" t="s">
        <v>473</v>
      </c>
      <c r="M520" t="str">
        <f>+VLOOKUP($C520,'appoggio Flow (AUM)_Turnover'!$C:$M,11,0)</f>
        <v>Fondo</v>
      </c>
      <c r="N520" t="s">
        <v>23</v>
      </c>
      <c r="O520" s="5" t="str">
        <f t="shared" si="64"/>
        <v>N</v>
      </c>
      <c r="P520" t="str">
        <f>+VLOOKUP($C520,'appoggio Flow (AUM)_Turnover'!$C:$P,11,0)</f>
        <v>Fondo</v>
      </c>
      <c r="Q520" s="200" t="s">
        <v>475</v>
      </c>
      <c r="R520" s="200" t="str">
        <f t="shared" si="62"/>
        <v/>
      </c>
      <c r="T520" t="s">
        <v>475</v>
      </c>
      <c r="Y520" s="200" t="s">
        <v>475</v>
      </c>
      <c r="Z520" s="5" t="s">
        <v>475</v>
      </c>
      <c r="AA520" s="200" t="str">
        <f t="shared" si="65"/>
        <v/>
      </c>
      <c r="AB520" s="200" t="str">
        <f t="shared" si="63"/>
        <v/>
      </c>
      <c r="AE520" s="77">
        <f t="shared" si="66"/>
        <v>0</v>
      </c>
      <c r="AF520" s="77">
        <f t="shared" si="67"/>
        <v>0</v>
      </c>
      <c r="AG520" s="77">
        <f t="array" ref="AG520">IFERROR($D520*U,0)</f>
        <v>0</v>
      </c>
      <c r="AH520" s="77">
        <f t="shared" si="68"/>
        <v>0</v>
      </c>
      <c r="AI520" s="77">
        <f t="shared" si="68"/>
        <v>0</v>
      </c>
      <c r="AJ520" s="203"/>
      <c r="AK520" s="203"/>
      <c r="AL520" s="203"/>
      <c r="AM520" s="203"/>
      <c r="AN520" t="s">
        <v>475</v>
      </c>
      <c r="AO520" t="s">
        <v>475</v>
      </c>
      <c r="AP520" t="s">
        <v>475</v>
      </c>
    </row>
    <row r="521" spans="1:43" x14ac:dyDescent="0.25">
      <c r="A521" s="198">
        <v>45291</v>
      </c>
      <c r="B521" t="s">
        <v>1641</v>
      </c>
      <c r="C521" t="s">
        <v>1642</v>
      </c>
      <c r="D521" s="82">
        <f>+VLOOKUP($C521,'appoggio Flow (AUM)_Turnover'!$C:$G,2,0)</f>
        <v>242694.74000000002</v>
      </c>
      <c r="E521" s="199">
        <f>+VLOOKUP($C521,'appoggio Flow (AUM)_Turnover'!$C:$G,3,0)</f>
        <v>1</v>
      </c>
      <c r="F521" s="82">
        <f>+VLOOKUP($C521,'appoggio Flow (AUM)_Turnover'!$C:$G,4,0)</f>
        <v>245705.2</v>
      </c>
      <c r="G521" s="82">
        <f>+VLOOKUP($C521,'appoggio Flow (AUM)_Turnover'!$C:$G,5,0)</f>
        <v>3010.46</v>
      </c>
      <c r="H521" s="1" t="s">
        <v>23</v>
      </c>
      <c r="I521" t="s">
        <v>500</v>
      </c>
      <c r="J521" t="s">
        <v>474</v>
      </c>
      <c r="K521">
        <f>+VLOOKUP($C521,'appoggio Flow (AUM)_Turnover'!$C:$M,9,0)</f>
        <v>0</v>
      </c>
      <c r="L521" t="s">
        <v>500</v>
      </c>
      <c r="M521" t="str">
        <f>+VLOOKUP($C521,'appoggio Flow (AUM)_Turnover'!$C:$M,11,0)</f>
        <v>Stock</v>
      </c>
      <c r="N521" t="s">
        <v>23</v>
      </c>
      <c r="O521" s="5" t="str">
        <f t="shared" si="64"/>
        <v>N</v>
      </c>
      <c r="P521" t="str">
        <f>+VLOOKUP($C521,'appoggio Flow (AUM)_Turnover'!$C:$P,11,0)</f>
        <v>Stock</v>
      </c>
      <c r="Q521" s="200" t="s">
        <v>475</v>
      </c>
      <c r="R521" s="204">
        <v>0.629</v>
      </c>
      <c r="T521" s="208">
        <v>0.38800000000000001</v>
      </c>
      <c r="V521" s="208">
        <v>1</v>
      </c>
      <c r="Y521" s="200" t="s">
        <v>475</v>
      </c>
      <c r="Z521" s="5" t="s">
        <v>475</v>
      </c>
      <c r="AA521" s="200" t="str">
        <f t="shared" si="65"/>
        <v/>
      </c>
      <c r="AB521" s="200" t="str">
        <f t="shared" si="63"/>
        <v/>
      </c>
      <c r="AE521" s="77">
        <f t="shared" si="66"/>
        <v>152654.99146000002</v>
      </c>
      <c r="AF521" s="77">
        <f t="shared" si="67"/>
        <v>94165.559120000005</v>
      </c>
      <c r="AG521" s="77">
        <f t="array" ref="AG521">IFERROR($D521*U,0)</f>
        <v>0</v>
      </c>
      <c r="AH521" s="77">
        <f t="shared" si="68"/>
        <v>0</v>
      </c>
      <c r="AI521" s="77">
        <f t="shared" si="68"/>
        <v>0</v>
      </c>
      <c r="AJ521" s="203"/>
      <c r="AK521" s="203"/>
      <c r="AL521" s="203"/>
      <c r="AM521" s="203"/>
      <c r="AN521" t="s">
        <v>25</v>
      </c>
      <c r="AO521" t="s">
        <v>1643</v>
      </c>
      <c r="AP521" t="s">
        <v>1644</v>
      </c>
      <c r="AQ521" s="208" t="s">
        <v>490</v>
      </c>
    </row>
    <row r="522" spans="1:43" x14ac:dyDescent="0.25">
      <c r="A522" s="198">
        <v>45291</v>
      </c>
      <c r="B522" t="s">
        <v>1645</v>
      </c>
      <c r="C522" t="s">
        <v>1646</v>
      </c>
      <c r="D522" s="82">
        <f>+VLOOKUP($C522,'appoggio Flow (AUM)_Turnover'!$C:$G,2,0)</f>
        <v>197.98999999999978</v>
      </c>
      <c r="E522" s="199">
        <f>+VLOOKUP($C522,'appoggio Flow (AUM)_Turnover'!$C:$G,3,0)</f>
        <v>1</v>
      </c>
      <c r="F522" s="82">
        <f>+VLOOKUP($C522,'appoggio Flow (AUM)_Turnover'!$C:$G,4,0)</f>
        <v>1442.37</v>
      </c>
      <c r="G522" s="82">
        <f>+VLOOKUP($C522,'appoggio Flow (AUM)_Turnover'!$C:$G,5,0)</f>
        <v>1244.3800000000001</v>
      </c>
      <c r="H522" s="1" t="s">
        <v>24</v>
      </c>
      <c r="I522" t="s">
        <v>473</v>
      </c>
      <c r="J522" t="s">
        <v>474</v>
      </c>
      <c r="K522">
        <f>+VLOOKUP($C522,'appoggio Flow (AUM)_Turnover'!$C:$M,9,0)</f>
        <v>0</v>
      </c>
      <c r="L522" t="s">
        <v>473</v>
      </c>
      <c r="M522" t="str">
        <f>+VLOOKUP($C522,'appoggio Flow (AUM)_Turnover'!$C:$M,11,0)</f>
        <v>Fondo</v>
      </c>
      <c r="N522" t="s">
        <v>23</v>
      </c>
      <c r="O522" s="5" t="str">
        <f t="shared" si="64"/>
        <v>N</v>
      </c>
      <c r="P522" t="str">
        <f>+VLOOKUP($C522,'appoggio Flow (AUM)_Turnover'!$C:$P,11,0)</f>
        <v>Fondo</v>
      </c>
      <c r="Q522" s="200" t="s">
        <v>475</v>
      </c>
      <c r="R522" s="200" t="str">
        <f t="shared" ref="R522:R527" si="69">IFERROR(V522*Q522,"")</f>
        <v/>
      </c>
      <c r="T522" t="s">
        <v>475</v>
      </c>
      <c r="Y522" s="200" t="s">
        <v>475</v>
      </c>
      <c r="Z522" s="5" t="s">
        <v>475</v>
      </c>
      <c r="AA522" s="200" t="str">
        <f t="shared" si="65"/>
        <v/>
      </c>
      <c r="AB522" s="200" t="str">
        <f t="shared" si="63"/>
        <v/>
      </c>
      <c r="AE522" s="77">
        <f t="shared" si="66"/>
        <v>0</v>
      </c>
      <c r="AF522" s="77">
        <f t="shared" si="67"/>
        <v>0</v>
      </c>
      <c r="AG522" s="77">
        <f t="array" ref="AG522">IFERROR($D522*U,0)</f>
        <v>0</v>
      </c>
      <c r="AH522" s="77">
        <f t="shared" si="68"/>
        <v>0</v>
      </c>
      <c r="AI522" s="77">
        <f t="shared" si="68"/>
        <v>0</v>
      </c>
      <c r="AJ522" s="203"/>
      <c r="AK522" s="203"/>
      <c r="AL522" s="203"/>
      <c r="AM522" s="203"/>
      <c r="AN522" t="s">
        <v>475</v>
      </c>
      <c r="AO522" t="s">
        <v>475</v>
      </c>
      <c r="AP522" t="s">
        <v>475</v>
      </c>
    </row>
    <row r="523" spans="1:43" x14ac:dyDescent="0.25">
      <c r="A523" s="198">
        <v>45291</v>
      </c>
      <c r="B523" t="s">
        <v>1647</v>
      </c>
      <c r="C523" t="s">
        <v>1648</v>
      </c>
      <c r="D523" s="82">
        <f>+VLOOKUP($C523,'appoggio Flow (AUM)_Turnover'!$C:$G,2,0)</f>
        <v>145498.64000000001</v>
      </c>
      <c r="E523" s="199">
        <f>+VLOOKUP($C523,'appoggio Flow (AUM)_Turnover'!$C:$G,3,0)</f>
        <v>0</v>
      </c>
      <c r="F523" s="82">
        <f>+VLOOKUP($C523,'appoggio Flow (AUM)_Turnover'!$C:$G,4,0)</f>
        <v>145498.64000000001</v>
      </c>
      <c r="G523" s="82">
        <f>+VLOOKUP($C523,'appoggio Flow (AUM)_Turnover'!$C:$G,5,0)</f>
        <v>0</v>
      </c>
      <c r="H523" s="1" t="s">
        <v>23</v>
      </c>
      <c r="I523" t="s">
        <v>500</v>
      </c>
      <c r="J523" t="s">
        <v>474</v>
      </c>
      <c r="K523">
        <f>+VLOOKUP($C523,'appoggio Flow (AUM)_Turnover'!$C:$M,9,0)</f>
        <v>0</v>
      </c>
      <c r="L523" t="s">
        <v>500</v>
      </c>
      <c r="M523" t="str">
        <f>+VLOOKUP($C523,'appoggio Flow (AUM)_Turnover'!$C:$M,11,0)</f>
        <v>Stock</v>
      </c>
      <c r="N523" t="s">
        <v>23</v>
      </c>
      <c r="O523" s="5" t="str">
        <f t="shared" si="64"/>
        <v>N</v>
      </c>
      <c r="P523" t="str">
        <f>+VLOOKUP($C523,'appoggio Flow (AUM)_Turnover'!$C:$P,11,0)</f>
        <v>Stock</v>
      </c>
      <c r="Q523" s="200" t="s">
        <v>475</v>
      </c>
      <c r="R523" s="200" t="str">
        <f t="shared" si="69"/>
        <v/>
      </c>
      <c r="T523" t="s">
        <v>475</v>
      </c>
      <c r="Y523" s="200" t="s">
        <v>475</v>
      </c>
      <c r="Z523" s="5" t="s">
        <v>475</v>
      </c>
      <c r="AA523" s="200" t="str">
        <f t="shared" si="65"/>
        <v/>
      </c>
      <c r="AB523" s="200" t="str">
        <f t="shared" si="63"/>
        <v/>
      </c>
      <c r="AE523" s="77">
        <f t="shared" si="66"/>
        <v>0</v>
      </c>
      <c r="AF523" s="77">
        <f t="shared" si="67"/>
        <v>0</v>
      </c>
      <c r="AG523" s="77">
        <f t="array" ref="AG523">IFERROR($D523*U,0)</f>
        <v>0</v>
      </c>
      <c r="AH523" s="77">
        <f t="shared" si="68"/>
        <v>0</v>
      </c>
      <c r="AI523" s="77">
        <f t="shared" si="68"/>
        <v>0</v>
      </c>
      <c r="AJ523" s="203"/>
      <c r="AK523" s="203"/>
      <c r="AL523" s="203"/>
      <c r="AM523" s="203"/>
      <c r="AN523" t="s">
        <v>25</v>
      </c>
      <c r="AO523" t="s">
        <v>1649</v>
      </c>
      <c r="AP523" t="s">
        <v>475</v>
      </c>
    </row>
    <row r="524" spans="1:43" x14ac:dyDescent="0.25">
      <c r="A524" s="198">
        <v>45291</v>
      </c>
      <c r="B524" t="s">
        <v>1650</v>
      </c>
      <c r="C524" t="s">
        <v>1651</v>
      </c>
      <c r="D524" s="82">
        <f>+VLOOKUP($C524,'appoggio Flow (AUM)_Turnover'!$C:$G,2,0)</f>
        <v>1817548.3199999998</v>
      </c>
      <c r="E524" s="199">
        <f>+VLOOKUP($C524,'appoggio Flow (AUM)_Turnover'!$C:$G,3,0)</f>
        <v>1</v>
      </c>
      <c r="F524" s="82">
        <f>+VLOOKUP($C524,'appoggio Flow (AUM)_Turnover'!$C:$G,4,0)</f>
        <v>3139168.28</v>
      </c>
      <c r="G524" s="82">
        <f>+VLOOKUP($C524,'appoggio Flow (AUM)_Turnover'!$C:$G,5,0)</f>
        <v>1321619.96</v>
      </c>
      <c r="H524" s="1" t="s">
        <v>23</v>
      </c>
      <c r="I524" t="s">
        <v>500</v>
      </c>
      <c r="J524" t="s">
        <v>474</v>
      </c>
      <c r="K524">
        <f>+VLOOKUP($C524,'appoggio Flow (AUM)_Turnover'!$C:$M,9,0)</f>
        <v>0</v>
      </c>
      <c r="L524" t="s">
        <v>500</v>
      </c>
      <c r="M524">
        <f>+VLOOKUP($C524,'appoggio Flow (AUM)_Turnover'!$C:$M,11,0)</f>
        <v>0</v>
      </c>
      <c r="N524" t="s">
        <v>23</v>
      </c>
      <c r="O524" s="5" t="str">
        <f t="shared" si="64"/>
        <v>N</v>
      </c>
      <c r="P524">
        <f>+VLOOKUP($C524,'appoggio Flow (AUM)_Turnover'!$C:$P,11,0)</f>
        <v>0</v>
      </c>
      <c r="Q524" s="200" t="s">
        <v>475</v>
      </c>
      <c r="R524" s="200" t="str">
        <f t="shared" si="69"/>
        <v/>
      </c>
      <c r="T524" t="s">
        <v>475</v>
      </c>
      <c r="Y524" s="200" t="s">
        <v>475</v>
      </c>
      <c r="Z524" s="5" t="s">
        <v>475</v>
      </c>
      <c r="AA524" s="200" t="str">
        <f t="shared" si="65"/>
        <v/>
      </c>
      <c r="AB524" s="200" t="str">
        <f t="shared" si="63"/>
        <v/>
      </c>
      <c r="AE524" s="77">
        <f t="shared" si="66"/>
        <v>0</v>
      </c>
      <c r="AF524" s="77">
        <f t="shared" si="67"/>
        <v>0</v>
      </c>
      <c r="AG524" s="77">
        <f t="array" ref="AG524">IFERROR($D524*U,0)</f>
        <v>0</v>
      </c>
      <c r="AH524" s="77">
        <f t="shared" si="68"/>
        <v>0</v>
      </c>
      <c r="AI524" s="77">
        <f t="shared" si="68"/>
        <v>0</v>
      </c>
      <c r="AJ524" s="203"/>
      <c r="AK524" s="203"/>
      <c r="AL524" s="203"/>
      <c r="AM524" s="203"/>
      <c r="AN524" t="s">
        <v>475</v>
      </c>
      <c r="AO524" t="s">
        <v>475</v>
      </c>
      <c r="AP524" t="s">
        <v>475</v>
      </c>
    </row>
    <row r="525" spans="1:43" x14ac:dyDescent="0.25">
      <c r="A525" s="198">
        <v>45291</v>
      </c>
      <c r="B525" t="s">
        <v>1652</v>
      </c>
      <c r="C525" t="s">
        <v>1653</v>
      </c>
      <c r="D525" s="82">
        <f>+VLOOKUP($C525,'appoggio Flow (AUM)_Turnover'!$C:$G,2,0)</f>
        <v>11787.289999999994</v>
      </c>
      <c r="E525" s="199">
        <f>+VLOOKUP($C525,'appoggio Flow (AUM)_Turnover'!$C:$G,3,0)</f>
        <v>1</v>
      </c>
      <c r="F525" s="82">
        <f>+VLOOKUP($C525,'appoggio Flow (AUM)_Turnover'!$C:$G,4,0)</f>
        <v>135338.01999999999</v>
      </c>
      <c r="G525" s="82">
        <f>+VLOOKUP($C525,'appoggio Flow (AUM)_Turnover'!$C:$G,5,0)</f>
        <v>123550.73</v>
      </c>
      <c r="H525" s="1" t="s">
        <v>23</v>
      </c>
      <c r="I525" t="s">
        <v>500</v>
      </c>
      <c r="J525" t="s">
        <v>474</v>
      </c>
      <c r="K525">
        <f>+VLOOKUP($C525,'appoggio Flow (AUM)_Turnover'!$C:$M,9,0)</f>
        <v>0</v>
      </c>
      <c r="L525" t="s">
        <v>500</v>
      </c>
      <c r="M525" t="str">
        <f>+VLOOKUP($C525,'appoggio Flow (AUM)_Turnover'!$C:$M,11,0)</f>
        <v>Stock</v>
      </c>
      <c r="N525" t="s">
        <v>23</v>
      </c>
      <c r="O525" s="5" t="str">
        <f t="shared" si="64"/>
        <v>N</v>
      </c>
      <c r="P525" t="str">
        <f>+VLOOKUP($C525,'appoggio Flow (AUM)_Turnover'!$C:$P,11,0)</f>
        <v>Stock</v>
      </c>
      <c r="Q525" s="200" t="s">
        <v>475</v>
      </c>
      <c r="R525" s="200" t="str">
        <f t="shared" si="69"/>
        <v/>
      </c>
      <c r="T525" t="s">
        <v>475</v>
      </c>
      <c r="Y525" s="200" t="s">
        <v>475</v>
      </c>
      <c r="Z525" s="5" t="s">
        <v>475</v>
      </c>
      <c r="AA525" s="200" t="str">
        <f t="shared" si="65"/>
        <v/>
      </c>
      <c r="AB525" s="200" t="str">
        <f t="shared" si="63"/>
        <v/>
      </c>
      <c r="AE525" s="77">
        <f t="shared" si="66"/>
        <v>0</v>
      </c>
      <c r="AF525" s="77">
        <f t="shared" si="67"/>
        <v>0</v>
      </c>
      <c r="AG525" s="77">
        <f t="array" ref="AG525">IFERROR($D525*U,0)</f>
        <v>0</v>
      </c>
      <c r="AH525" s="77">
        <f t="shared" si="68"/>
        <v>0</v>
      </c>
      <c r="AI525" s="77">
        <f t="shared" si="68"/>
        <v>0</v>
      </c>
      <c r="AJ525" s="203"/>
      <c r="AK525" s="203"/>
      <c r="AL525" s="203"/>
      <c r="AM525" s="203"/>
      <c r="AN525" t="s">
        <v>25</v>
      </c>
      <c r="AO525" t="s">
        <v>1654</v>
      </c>
      <c r="AP525" t="s">
        <v>475</v>
      </c>
    </row>
    <row r="526" spans="1:43" x14ac:dyDescent="0.25">
      <c r="A526" s="198">
        <v>45291</v>
      </c>
      <c r="B526" t="s">
        <v>1655</v>
      </c>
      <c r="C526" t="s">
        <v>1656</v>
      </c>
      <c r="D526" s="82">
        <f>+VLOOKUP($C526,'appoggio Flow (AUM)_Turnover'!$C:$G,2,0)</f>
        <v>0</v>
      </c>
      <c r="E526" s="199">
        <f>+VLOOKUP($C526,'appoggio Flow (AUM)_Turnover'!$C:$G,3,0)</f>
        <v>1</v>
      </c>
      <c r="F526" s="82">
        <f>+VLOOKUP($C526,'appoggio Flow (AUM)_Turnover'!$C:$G,4,0)</f>
        <v>124722</v>
      </c>
      <c r="G526" s="82">
        <f>+VLOOKUP($C526,'appoggio Flow (AUM)_Turnover'!$C:$G,5,0)</f>
        <v>132940</v>
      </c>
      <c r="H526" s="1" t="s">
        <v>23</v>
      </c>
      <c r="I526" t="s">
        <v>500</v>
      </c>
      <c r="J526" t="s">
        <v>474</v>
      </c>
      <c r="K526">
        <f>+VLOOKUP($C526,'appoggio Flow (AUM)_Turnover'!$C:$M,9,0)</f>
        <v>0</v>
      </c>
      <c r="L526" t="s">
        <v>500</v>
      </c>
      <c r="M526" t="str">
        <f>+VLOOKUP($C526,'appoggio Flow (AUM)_Turnover'!$C:$M,11,0)</f>
        <v>Stock</v>
      </c>
      <c r="N526" t="s">
        <v>23</v>
      </c>
      <c r="O526" s="5" t="str">
        <f t="shared" si="64"/>
        <v>N</v>
      </c>
      <c r="P526" t="str">
        <f>+VLOOKUP($C526,'appoggio Flow (AUM)_Turnover'!$C:$P,11,0)</f>
        <v>Stock</v>
      </c>
      <c r="Q526" s="200" t="s">
        <v>475</v>
      </c>
      <c r="R526" s="200" t="str">
        <f t="shared" si="69"/>
        <v/>
      </c>
      <c r="T526" t="s">
        <v>475</v>
      </c>
      <c r="Y526" s="200" t="s">
        <v>475</v>
      </c>
      <c r="Z526" s="5" t="s">
        <v>475</v>
      </c>
      <c r="AA526" s="200" t="str">
        <f t="shared" si="65"/>
        <v/>
      </c>
      <c r="AB526" s="200" t="str">
        <f t="shared" si="63"/>
        <v/>
      </c>
      <c r="AE526" s="77">
        <f t="shared" si="66"/>
        <v>0</v>
      </c>
      <c r="AF526" s="77">
        <f t="shared" si="67"/>
        <v>0</v>
      </c>
      <c r="AG526" s="77">
        <f t="array" ref="AG526">IFERROR($D526*U,0)</f>
        <v>0</v>
      </c>
      <c r="AH526" s="77">
        <f t="shared" si="68"/>
        <v>0</v>
      </c>
      <c r="AI526" s="77">
        <f t="shared" si="68"/>
        <v>0</v>
      </c>
      <c r="AJ526" s="203"/>
      <c r="AK526" s="203"/>
      <c r="AL526" s="203"/>
      <c r="AM526" s="203"/>
      <c r="AN526" t="s">
        <v>25</v>
      </c>
      <c r="AO526" t="s">
        <v>1087</v>
      </c>
      <c r="AP526" t="s">
        <v>475</v>
      </c>
    </row>
    <row r="527" spans="1:43" x14ac:dyDescent="0.25">
      <c r="A527" s="198">
        <v>45291</v>
      </c>
      <c r="B527" t="s">
        <v>1657</v>
      </c>
      <c r="C527" t="s">
        <v>1658</v>
      </c>
      <c r="D527" s="82">
        <f>+VLOOKUP($C527,'appoggio Flow (AUM)_Turnover'!$C:$G,2,0)</f>
        <v>16463.800000000017</v>
      </c>
      <c r="E527" s="199">
        <f>+VLOOKUP($C527,'appoggio Flow (AUM)_Turnover'!$C:$G,3,0)</f>
        <v>1</v>
      </c>
      <c r="F527" s="82">
        <f>+VLOOKUP($C527,'appoggio Flow (AUM)_Turnover'!$C:$G,4,0)</f>
        <v>204142.88</v>
      </c>
      <c r="G527" s="82">
        <f>+VLOOKUP($C527,'appoggio Flow (AUM)_Turnover'!$C:$G,5,0)</f>
        <v>187679.08</v>
      </c>
      <c r="H527" s="1" t="s">
        <v>23</v>
      </c>
      <c r="I527" t="s">
        <v>500</v>
      </c>
      <c r="J527" t="s">
        <v>474</v>
      </c>
      <c r="K527">
        <f>+VLOOKUP($C527,'appoggio Flow (AUM)_Turnover'!$C:$M,9,0)</f>
        <v>0</v>
      </c>
      <c r="L527" t="s">
        <v>500</v>
      </c>
      <c r="M527">
        <f>+VLOOKUP($C527,'appoggio Flow (AUM)_Turnover'!$C:$M,11,0)</f>
        <v>0</v>
      </c>
      <c r="N527" t="s">
        <v>23</v>
      </c>
      <c r="O527" s="5" t="str">
        <f t="shared" si="64"/>
        <v>N</v>
      </c>
      <c r="P527">
        <f>+VLOOKUP($C527,'appoggio Flow (AUM)_Turnover'!$C:$P,11,0)</f>
        <v>0</v>
      </c>
      <c r="Q527" s="200" t="s">
        <v>475</v>
      </c>
      <c r="R527" s="200" t="str">
        <f t="shared" si="69"/>
        <v/>
      </c>
      <c r="T527" t="s">
        <v>475</v>
      </c>
      <c r="Y527" s="200" t="s">
        <v>475</v>
      </c>
      <c r="Z527" s="5" t="s">
        <v>475</v>
      </c>
      <c r="AA527" s="200" t="str">
        <f t="shared" si="65"/>
        <v/>
      </c>
      <c r="AB527" s="200" t="str">
        <f t="shared" si="63"/>
        <v/>
      </c>
      <c r="AE527" s="77">
        <f t="shared" si="66"/>
        <v>0</v>
      </c>
      <c r="AF527" s="77">
        <f t="shared" si="67"/>
        <v>0</v>
      </c>
      <c r="AG527" s="77">
        <f t="array" ref="AG527">IFERROR($D527*U,0)</f>
        <v>0</v>
      </c>
      <c r="AH527" s="77">
        <f t="shared" si="68"/>
        <v>0</v>
      </c>
      <c r="AI527" s="77">
        <f t="shared" si="68"/>
        <v>0</v>
      </c>
      <c r="AJ527" s="203"/>
      <c r="AK527" s="203"/>
      <c r="AL527" s="203"/>
      <c r="AM527" s="203"/>
      <c r="AN527" t="s">
        <v>475</v>
      </c>
      <c r="AO527" t="s">
        <v>475</v>
      </c>
      <c r="AP527" t="s">
        <v>475</v>
      </c>
    </row>
    <row r="528" spans="1:43" x14ac:dyDescent="0.25">
      <c r="A528" s="198">
        <v>45291</v>
      </c>
      <c r="B528" t="s">
        <v>1659</v>
      </c>
      <c r="C528" t="s">
        <v>1660</v>
      </c>
      <c r="D528" s="82">
        <f>+VLOOKUP($C528,'appoggio Flow (AUM)_Turnover'!$C:$G,2,0)</f>
        <v>0</v>
      </c>
      <c r="E528" s="199">
        <f>+VLOOKUP($C528,'appoggio Flow (AUM)_Turnover'!$C:$G,3,0)</f>
        <v>1</v>
      </c>
      <c r="F528" s="82">
        <f>+VLOOKUP($C528,'appoggio Flow (AUM)_Turnover'!$C:$G,4,0)</f>
        <v>168161.6</v>
      </c>
      <c r="G528" s="82">
        <f>+VLOOKUP($C528,'appoggio Flow (AUM)_Turnover'!$C:$G,5,0)</f>
        <v>186120</v>
      </c>
      <c r="H528" s="1" t="s">
        <v>23</v>
      </c>
      <c r="I528" t="s">
        <v>500</v>
      </c>
      <c r="J528" t="s">
        <v>474</v>
      </c>
      <c r="K528">
        <f>+VLOOKUP($C528,'appoggio Flow (AUM)_Turnover'!$C:$M,9,0)</f>
        <v>0</v>
      </c>
      <c r="L528" t="s">
        <v>500</v>
      </c>
      <c r="M528" t="str">
        <f>+VLOOKUP($C528,'appoggio Flow (AUM)_Turnover'!$C:$M,11,0)</f>
        <v>Stock</v>
      </c>
      <c r="N528" t="s">
        <v>23</v>
      </c>
      <c r="O528" s="5" t="str">
        <f t="shared" si="64"/>
        <v>N</v>
      </c>
      <c r="P528" t="str">
        <f>+VLOOKUP($C528,'appoggio Flow (AUM)_Turnover'!$C:$P,11,0)</f>
        <v>Stock</v>
      </c>
      <c r="Q528" s="200" t="s">
        <v>475</v>
      </c>
      <c r="R528" s="204">
        <v>0.42670000000000002</v>
      </c>
      <c r="T528" s="208">
        <v>2E-3</v>
      </c>
      <c r="V528" s="208">
        <v>1</v>
      </c>
      <c r="Y528" s="204">
        <v>5.9999999999999995E-4</v>
      </c>
      <c r="Z528" s="205">
        <v>1.4E-3</v>
      </c>
      <c r="AA528" s="200">
        <f t="shared" si="65"/>
        <v>5.9999999999999995E-4</v>
      </c>
      <c r="AB528" s="200">
        <f t="shared" si="63"/>
        <v>1.4E-3</v>
      </c>
      <c r="AE528" s="77">
        <f t="shared" si="66"/>
        <v>0</v>
      </c>
      <c r="AF528" s="77">
        <f t="shared" si="67"/>
        <v>0</v>
      </c>
      <c r="AG528" s="77">
        <f t="array" ref="AG528">IFERROR($D528*U,0)</f>
        <v>0</v>
      </c>
      <c r="AH528" s="77">
        <f t="shared" si="68"/>
        <v>0</v>
      </c>
      <c r="AI528" s="77">
        <f t="shared" si="68"/>
        <v>0</v>
      </c>
      <c r="AJ528" s="203"/>
      <c r="AK528" s="203"/>
      <c r="AL528" s="203"/>
      <c r="AM528" s="203"/>
      <c r="AN528" t="s">
        <v>25</v>
      </c>
      <c r="AO528" t="s">
        <v>1661</v>
      </c>
      <c r="AP528" t="s">
        <v>1662</v>
      </c>
      <c r="AQ528" s="208" t="s">
        <v>490</v>
      </c>
    </row>
    <row r="529" spans="1:42" x14ac:dyDescent="0.25">
      <c r="A529" s="198">
        <v>45291</v>
      </c>
      <c r="B529" t="s">
        <v>1663</v>
      </c>
      <c r="C529" t="s">
        <v>1664</v>
      </c>
      <c r="D529" s="82">
        <f>+VLOOKUP($C529,'appoggio Flow (AUM)_Turnover'!$C:$G,2,0)</f>
        <v>9275285.4399999995</v>
      </c>
      <c r="E529" s="199">
        <f>+VLOOKUP($C529,'appoggio Flow (AUM)_Turnover'!$C:$G,3,0)</f>
        <v>1</v>
      </c>
      <c r="F529" s="82">
        <f>+VLOOKUP($C529,'appoggio Flow (AUM)_Turnover'!$C:$G,4,0)</f>
        <v>9591350.5899999999</v>
      </c>
      <c r="G529" s="82">
        <f>+VLOOKUP($C529,'appoggio Flow (AUM)_Turnover'!$C:$G,5,0)</f>
        <v>316065.15000000002</v>
      </c>
      <c r="H529" s="1" t="s">
        <v>24</v>
      </c>
      <c r="I529" t="s">
        <v>473</v>
      </c>
      <c r="J529" t="s">
        <v>474</v>
      </c>
      <c r="K529">
        <f>+VLOOKUP($C529,'appoggio Flow (AUM)_Turnover'!$C:$M,9,0)</f>
        <v>0</v>
      </c>
      <c r="L529" t="s">
        <v>473</v>
      </c>
      <c r="M529" t="str">
        <f>+VLOOKUP($C529,'appoggio Flow (AUM)_Turnover'!$C:$M,11,0)</f>
        <v>Fondo</v>
      </c>
      <c r="N529" t="s">
        <v>23</v>
      </c>
      <c r="O529" s="5" t="str">
        <f t="shared" si="64"/>
        <v>N</v>
      </c>
      <c r="P529" t="str">
        <f>+VLOOKUP($C529,'appoggio Flow (AUM)_Turnover'!$C:$P,11,0)</f>
        <v>Fondo</v>
      </c>
      <c r="Q529" s="200" t="s">
        <v>475</v>
      </c>
      <c r="R529" s="200" t="str">
        <f t="shared" ref="R529:R547" si="70">IFERROR(V529*Q529,"")</f>
        <v/>
      </c>
      <c r="T529" t="s">
        <v>475</v>
      </c>
      <c r="Y529" s="200" t="s">
        <v>475</v>
      </c>
      <c r="Z529" s="5" t="s">
        <v>475</v>
      </c>
      <c r="AA529" s="200" t="str">
        <f t="shared" si="65"/>
        <v/>
      </c>
      <c r="AB529" s="200" t="str">
        <f t="shared" si="63"/>
        <v/>
      </c>
      <c r="AE529" s="77">
        <f t="shared" si="66"/>
        <v>0</v>
      </c>
      <c r="AF529" s="77">
        <f t="shared" si="67"/>
        <v>0</v>
      </c>
      <c r="AG529" s="77">
        <f t="array" ref="AG529">IFERROR($D529*U,0)</f>
        <v>0</v>
      </c>
      <c r="AH529" s="77">
        <f t="shared" si="68"/>
        <v>0</v>
      </c>
      <c r="AI529" s="77">
        <f t="shared" si="68"/>
        <v>0</v>
      </c>
      <c r="AJ529" s="203"/>
      <c r="AK529" s="203"/>
      <c r="AL529" s="203"/>
      <c r="AM529" s="203"/>
      <c r="AN529" t="s">
        <v>475</v>
      </c>
      <c r="AO529" t="s">
        <v>475</v>
      </c>
      <c r="AP529" t="s">
        <v>475</v>
      </c>
    </row>
    <row r="530" spans="1:42" x14ac:dyDescent="0.25">
      <c r="A530" s="198">
        <v>45291</v>
      </c>
      <c r="B530" t="s">
        <v>1665</v>
      </c>
      <c r="C530" t="s">
        <v>1666</v>
      </c>
      <c r="D530" s="82">
        <f>+VLOOKUP($C530,'appoggio Flow (AUM)_Turnover'!$C:$G,2,0)</f>
        <v>1489917.7000000002</v>
      </c>
      <c r="E530" s="199">
        <f>+VLOOKUP($C530,'appoggio Flow (AUM)_Turnover'!$C:$G,3,0)</f>
        <v>1</v>
      </c>
      <c r="F530" s="82">
        <f>+VLOOKUP($C530,'appoggio Flow (AUM)_Turnover'!$C:$G,4,0)</f>
        <v>1509079.58</v>
      </c>
      <c r="G530" s="82">
        <f>+VLOOKUP($C530,'appoggio Flow (AUM)_Turnover'!$C:$G,5,0)</f>
        <v>19161.88</v>
      </c>
      <c r="H530" s="1" t="s">
        <v>24</v>
      </c>
      <c r="I530" t="s">
        <v>473</v>
      </c>
      <c r="J530" t="s">
        <v>474</v>
      </c>
      <c r="K530">
        <f>+VLOOKUP($C530,'appoggio Flow (AUM)_Turnover'!$C:$M,9,0)</f>
        <v>0</v>
      </c>
      <c r="L530" t="s">
        <v>473</v>
      </c>
      <c r="M530" t="str">
        <f>+VLOOKUP($C530,'appoggio Flow (AUM)_Turnover'!$C:$M,11,0)</f>
        <v>Fondo</v>
      </c>
      <c r="N530" t="s">
        <v>23</v>
      </c>
      <c r="O530" s="5" t="str">
        <f t="shared" si="64"/>
        <v>N</v>
      </c>
      <c r="P530" t="str">
        <f>+VLOOKUP($C530,'appoggio Flow (AUM)_Turnover'!$C:$P,11,0)</f>
        <v>Fondo</v>
      </c>
      <c r="Q530" s="200" t="s">
        <v>475</v>
      </c>
      <c r="R530" s="200" t="str">
        <f t="shared" si="70"/>
        <v/>
      </c>
      <c r="T530" t="s">
        <v>475</v>
      </c>
      <c r="Y530" s="200" t="s">
        <v>475</v>
      </c>
      <c r="Z530" s="5" t="s">
        <v>475</v>
      </c>
      <c r="AA530" s="200" t="str">
        <f t="shared" si="65"/>
        <v/>
      </c>
      <c r="AB530" s="200" t="str">
        <f t="shared" si="63"/>
        <v/>
      </c>
      <c r="AE530" s="77">
        <f t="shared" si="66"/>
        <v>0</v>
      </c>
      <c r="AF530" s="77">
        <f t="shared" si="67"/>
        <v>0</v>
      </c>
      <c r="AG530" s="77">
        <f t="array" ref="AG530">IFERROR($D530*U,0)</f>
        <v>0</v>
      </c>
      <c r="AH530" s="77">
        <f t="shared" si="68"/>
        <v>0</v>
      </c>
      <c r="AI530" s="77">
        <f t="shared" si="68"/>
        <v>0</v>
      </c>
      <c r="AJ530" s="203"/>
      <c r="AK530" s="203"/>
      <c r="AL530" s="203"/>
      <c r="AM530" s="203"/>
      <c r="AN530" t="s">
        <v>475</v>
      </c>
      <c r="AO530" t="s">
        <v>475</v>
      </c>
      <c r="AP530" t="s">
        <v>475</v>
      </c>
    </row>
    <row r="531" spans="1:42" x14ac:dyDescent="0.25">
      <c r="A531" s="198">
        <v>45291</v>
      </c>
      <c r="B531" t="s">
        <v>1667</v>
      </c>
      <c r="C531" t="s">
        <v>1668</v>
      </c>
      <c r="D531" s="82">
        <f>+VLOOKUP($C531,'appoggio Flow (AUM)_Turnover'!$C:$G,2,0)</f>
        <v>352988.08999999997</v>
      </c>
      <c r="E531" s="199">
        <f>+VLOOKUP($C531,'appoggio Flow (AUM)_Turnover'!$C:$G,3,0)</f>
        <v>1</v>
      </c>
      <c r="F531" s="82">
        <f>+VLOOKUP($C531,'appoggio Flow (AUM)_Turnover'!$C:$G,4,0)</f>
        <v>361097.23</v>
      </c>
      <c r="G531" s="82">
        <f>+VLOOKUP($C531,'appoggio Flow (AUM)_Turnover'!$C:$G,5,0)</f>
        <v>8109.14</v>
      </c>
      <c r="H531" s="1" t="s">
        <v>23</v>
      </c>
      <c r="I531" t="s">
        <v>500</v>
      </c>
      <c r="J531" t="s">
        <v>474</v>
      </c>
      <c r="K531">
        <f>+VLOOKUP($C531,'appoggio Flow (AUM)_Turnover'!$C:$M,9,0)</f>
        <v>0</v>
      </c>
      <c r="L531" t="s">
        <v>500</v>
      </c>
      <c r="M531">
        <f>+VLOOKUP($C531,'appoggio Flow (AUM)_Turnover'!$C:$M,11,0)</f>
        <v>0</v>
      </c>
      <c r="N531" t="s">
        <v>23</v>
      </c>
      <c r="O531" s="5" t="str">
        <f t="shared" si="64"/>
        <v>N</v>
      </c>
      <c r="P531">
        <f>+VLOOKUP($C531,'appoggio Flow (AUM)_Turnover'!$C:$P,11,0)</f>
        <v>0</v>
      </c>
      <c r="Q531" s="200" t="s">
        <v>475</v>
      </c>
      <c r="R531" s="200" t="str">
        <f t="shared" si="70"/>
        <v/>
      </c>
      <c r="T531" t="s">
        <v>475</v>
      </c>
      <c r="Y531" s="200" t="s">
        <v>475</v>
      </c>
      <c r="Z531" s="5" t="s">
        <v>475</v>
      </c>
      <c r="AA531" s="200" t="str">
        <f t="shared" si="65"/>
        <v/>
      </c>
      <c r="AB531" s="200" t="str">
        <f t="shared" si="63"/>
        <v/>
      </c>
      <c r="AE531" s="77">
        <f t="shared" si="66"/>
        <v>0</v>
      </c>
      <c r="AF531" s="77">
        <f t="shared" si="67"/>
        <v>0</v>
      </c>
      <c r="AG531" s="77">
        <f t="array" ref="AG531">IFERROR($D531*U,0)</f>
        <v>0</v>
      </c>
      <c r="AH531" s="77">
        <f t="shared" si="68"/>
        <v>0</v>
      </c>
      <c r="AI531" s="77">
        <f t="shared" si="68"/>
        <v>0</v>
      </c>
      <c r="AJ531" s="203"/>
      <c r="AK531" s="203"/>
      <c r="AL531" s="203"/>
      <c r="AM531" s="203"/>
      <c r="AN531" t="s">
        <v>475</v>
      </c>
      <c r="AO531" t="s">
        <v>475</v>
      </c>
      <c r="AP531" t="s">
        <v>475</v>
      </c>
    </row>
    <row r="532" spans="1:42" x14ac:dyDescent="0.25">
      <c r="A532" s="198">
        <v>45291</v>
      </c>
      <c r="B532" t="s">
        <v>1669</v>
      </c>
      <c r="C532" t="s">
        <v>1670</v>
      </c>
      <c r="D532" s="82">
        <f>+VLOOKUP($C532,'appoggio Flow (AUM)_Turnover'!$C:$G,2,0)</f>
        <v>564417.26</v>
      </c>
      <c r="E532" s="199">
        <f>+VLOOKUP($C532,'appoggio Flow (AUM)_Turnover'!$C:$G,3,0)</f>
        <v>1</v>
      </c>
      <c r="F532" s="82">
        <f>+VLOOKUP($C532,'appoggio Flow (AUM)_Turnover'!$C:$G,4,0)</f>
        <v>586168.84</v>
      </c>
      <c r="G532" s="82">
        <f>+VLOOKUP($C532,'appoggio Flow (AUM)_Turnover'!$C:$G,5,0)</f>
        <v>21751.58</v>
      </c>
      <c r="H532" s="1" t="s">
        <v>24</v>
      </c>
      <c r="I532" t="s">
        <v>473</v>
      </c>
      <c r="J532" t="s">
        <v>474</v>
      </c>
      <c r="K532">
        <f>+VLOOKUP($C532,'appoggio Flow (AUM)_Turnover'!$C:$M,9,0)</f>
        <v>0</v>
      </c>
      <c r="L532" t="s">
        <v>473</v>
      </c>
      <c r="M532" t="str">
        <f>+VLOOKUP($C532,'appoggio Flow (AUM)_Turnover'!$C:$M,11,0)</f>
        <v>Fondo</v>
      </c>
      <c r="N532" t="s">
        <v>23</v>
      </c>
      <c r="O532" s="5" t="str">
        <f t="shared" si="64"/>
        <v>N</v>
      </c>
      <c r="P532" t="str">
        <f>+VLOOKUP($C532,'appoggio Flow (AUM)_Turnover'!$C:$P,11,0)</f>
        <v>Fondo</v>
      </c>
      <c r="Q532" s="200" t="s">
        <v>475</v>
      </c>
      <c r="R532" s="200" t="str">
        <f t="shared" si="70"/>
        <v/>
      </c>
      <c r="T532" t="s">
        <v>475</v>
      </c>
      <c r="Y532" s="200" t="s">
        <v>475</v>
      </c>
      <c r="Z532" s="5" t="s">
        <v>475</v>
      </c>
      <c r="AA532" s="200" t="str">
        <f t="shared" si="65"/>
        <v/>
      </c>
      <c r="AB532" s="200" t="str">
        <f t="shared" si="63"/>
        <v/>
      </c>
      <c r="AE532" s="77">
        <f t="shared" si="66"/>
        <v>0</v>
      </c>
      <c r="AF532" s="77">
        <f t="shared" si="67"/>
        <v>0</v>
      </c>
      <c r="AG532" s="77">
        <f t="array" ref="AG532">IFERROR($D532*U,0)</f>
        <v>0</v>
      </c>
      <c r="AH532" s="77">
        <f t="shared" si="68"/>
        <v>0</v>
      </c>
      <c r="AI532" s="77">
        <f t="shared" si="68"/>
        <v>0</v>
      </c>
      <c r="AJ532" s="203"/>
      <c r="AK532" s="203"/>
      <c r="AL532" s="203"/>
      <c r="AM532" s="203"/>
      <c r="AN532" t="s">
        <v>475</v>
      </c>
      <c r="AO532" t="s">
        <v>475</v>
      </c>
      <c r="AP532" t="s">
        <v>475</v>
      </c>
    </row>
    <row r="533" spans="1:42" x14ac:dyDescent="0.25">
      <c r="A533" s="198">
        <v>45291</v>
      </c>
      <c r="B533" t="s">
        <v>1671</v>
      </c>
      <c r="C533" t="s">
        <v>1672</v>
      </c>
      <c r="D533" s="82">
        <f>+VLOOKUP($C533,'appoggio Flow (AUM)_Turnover'!$C:$G,2,0)</f>
        <v>935370.77999999991</v>
      </c>
      <c r="E533" s="199">
        <f>+VLOOKUP($C533,'appoggio Flow (AUM)_Turnover'!$C:$G,3,0)</f>
        <v>0</v>
      </c>
      <c r="F533" s="82">
        <f>+VLOOKUP($C533,'appoggio Flow (AUM)_Turnover'!$C:$G,4,0)</f>
        <v>935370.77999999991</v>
      </c>
      <c r="G533" s="82">
        <f>+VLOOKUP($C533,'appoggio Flow (AUM)_Turnover'!$C:$G,5,0)</f>
        <v>0</v>
      </c>
      <c r="H533" s="1" t="s">
        <v>23</v>
      </c>
      <c r="I533" t="s">
        <v>500</v>
      </c>
      <c r="J533" t="s">
        <v>504</v>
      </c>
      <c r="K533">
        <f>+VLOOKUP($C533,'appoggio Flow (AUM)_Turnover'!$C:$M,9,0)</f>
        <v>1</v>
      </c>
      <c r="L533" t="s">
        <v>500</v>
      </c>
      <c r="M533">
        <f>+VLOOKUP($C533,'appoggio Flow (AUM)_Turnover'!$C:$M,11,0)</f>
        <v>0</v>
      </c>
      <c r="N533" t="s">
        <v>24</v>
      </c>
      <c r="O533" s="5" t="str">
        <f t="shared" si="64"/>
        <v>N</v>
      </c>
      <c r="P533">
        <f>+VLOOKUP($C533,'appoggio Flow (AUM)_Turnover'!$C:$P,11,0)</f>
        <v>0</v>
      </c>
      <c r="Q533" s="200" t="s">
        <v>475</v>
      </c>
      <c r="R533" s="200" t="str">
        <f t="shared" si="70"/>
        <v/>
      </c>
      <c r="T533" t="s">
        <v>475</v>
      </c>
      <c r="Y533" s="200" t="s">
        <v>475</v>
      </c>
      <c r="Z533" s="5" t="s">
        <v>475</v>
      </c>
      <c r="AA533" s="200" t="str">
        <f t="shared" si="65"/>
        <v/>
      </c>
      <c r="AB533" s="200" t="str">
        <f t="shared" si="63"/>
        <v/>
      </c>
      <c r="AE533" s="77">
        <f t="shared" si="66"/>
        <v>0</v>
      </c>
      <c r="AF533" s="77">
        <f t="shared" si="67"/>
        <v>0</v>
      </c>
      <c r="AG533" s="77">
        <f t="array" ref="AG533">IFERROR($D533*U,0)</f>
        <v>0</v>
      </c>
      <c r="AH533" s="77">
        <f t="shared" si="68"/>
        <v>0</v>
      </c>
      <c r="AI533" s="77">
        <f t="shared" si="68"/>
        <v>0</v>
      </c>
      <c r="AJ533" s="203"/>
      <c r="AK533" s="203"/>
      <c r="AL533" s="203"/>
      <c r="AM533" s="203"/>
      <c r="AN533" t="s">
        <v>475</v>
      </c>
      <c r="AO533" t="s">
        <v>475</v>
      </c>
      <c r="AP533" t="s">
        <v>475</v>
      </c>
    </row>
    <row r="534" spans="1:42" x14ac:dyDescent="0.25">
      <c r="A534" s="198">
        <v>45291</v>
      </c>
      <c r="B534" t="s">
        <v>1673</v>
      </c>
      <c r="C534" t="s">
        <v>1674</v>
      </c>
      <c r="D534" s="82">
        <f>+VLOOKUP($C534,'appoggio Flow (AUM)_Turnover'!$C:$G,2,0)</f>
        <v>350676.43</v>
      </c>
      <c r="E534" s="199">
        <f>+VLOOKUP($C534,'appoggio Flow (AUM)_Turnover'!$C:$G,3,0)</f>
        <v>1</v>
      </c>
      <c r="F534" s="82">
        <f>+VLOOKUP($C534,'appoggio Flow (AUM)_Turnover'!$C:$G,4,0)</f>
        <v>474451.74</v>
      </c>
      <c r="G534" s="82">
        <f>+VLOOKUP($C534,'appoggio Flow (AUM)_Turnover'!$C:$G,5,0)</f>
        <v>123775.31</v>
      </c>
      <c r="H534" s="1" t="s">
        <v>23</v>
      </c>
      <c r="I534" t="s">
        <v>500</v>
      </c>
      <c r="J534" t="s">
        <v>504</v>
      </c>
      <c r="K534">
        <f>+VLOOKUP($C534,'appoggio Flow (AUM)_Turnover'!$C:$M,9,0)</f>
        <v>1</v>
      </c>
      <c r="L534" t="s">
        <v>500</v>
      </c>
      <c r="M534">
        <f>+VLOOKUP($C534,'appoggio Flow (AUM)_Turnover'!$C:$M,11,0)</f>
        <v>0</v>
      </c>
      <c r="N534" t="s">
        <v>24</v>
      </c>
      <c r="O534" s="5" t="str">
        <f t="shared" si="64"/>
        <v>N</v>
      </c>
      <c r="P534">
        <f>+VLOOKUP($C534,'appoggio Flow (AUM)_Turnover'!$C:$P,11,0)</f>
        <v>0</v>
      </c>
      <c r="Q534" s="200" t="s">
        <v>475</v>
      </c>
      <c r="R534" s="200" t="str">
        <f t="shared" si="70"/>
        <v/>
      </c>
      <c r="T534" t="s">
        <v>475</v>
      </c>
      <c r="Y534" s="200" t="s">
        <v>475</v>
      </c>
      <c r="Z534" s="5" t="s">
        <v>475</v>
      </c>
      <c r="AA534" s="200" t="str">
        <f t="shared" si="65"/>
        <v/>
      </c>
      <c r="AB534" s="200" t="str">
        <f t="shared" si="63"/>
        <v/>
      </c>
      <c r="AE534" s="77">
        <f t="shared" si="66"/>
        <v>0</v>
      </c>
      <c r="AF534" s="77">
        <f t="shared" si="67"/>
        <v>0</v>
      </c>
      <c r="AG534" s="77">
        <f t="array" ref="AG534">IFERROR($D534*U,0)</f>
        <v>0</v>
      </c>
      <c r="AH534" s="77">
        <f t="shared" si="68"/>
        <v>0</v>
      </c>
      <c r="AI534" s="77">
        <f t="shared" si="68"/>
        <v>0</v>
      </c>
      <c r="AJ534" s="203"/>
      <c r="AK534" s="203"/>
      <c r="AL534" s="203"/>
      <c r="AM534" s="203"/>
      <c r="AN534" t="s">
        <v>475</v>
      </c>
      <c r="AO534" t="s">
        <v>475</v>
      </c>
      <c r="AP534" t="s">
        <v>475</v>
      </c>
    </row>
    <row r="535" spans="1:42" x14ac:dyDescent="0.25">
      <c r="A535" s="198">
        <v>45291</v>
      </c>
      <c r="B535" t="s">
        <v>1675</v>
      </c>
      <c r="C535" t="s">
        <v>1676</v>
      </c>
      <c r="D535" s="82">
        <f>+VLOOKUP($C535,'appoggio Flow (AUM)_Turnover'!$C:$G,2,0)</f>
        <v>0</v>
      </c>
      <c r="E535" s="199">
        <f>+VLOOKUP($C535,'appoggio Flow (AUM)_Turnover'!$C:$G,3,0)</f>
        <v>1</v>
      </c>
      <c r="F535" s="82">
        <f>+VLOOKUP($C535,'appoggio Flow (AUM)_Turnover'!$C:$G,4,0)</f>
        <v>1433550.9700000002</v>
      </c>
      <c r="G535" s="82">
        <f>+VLOOKUP($C535,'appoggio Flow (AUM)_Turnover'!$C:$G,5,0)</f>
        <v>1468401.63</v>
      </c>
      <c r="H535" s="1" t="s">
        <v>24</v>
      </c>
      <c r="I535" t="s">
        <v>473</v>
      </c>
      <c r="J535" t="s">
        <v>474</v>
      </c>
      <c r="K535">
        <f>+VLOOKUP($C535,'appoggio Flow (AUM)_Turnover'!$C:$M,9,0)</f>
        <v>0</v>
      </c>
      <c r="L535" t="s">
        <v>473</v>
      </c>
      <c r="M535" t="str">
        <f>+VLOOKUP($C535,'appoggio Flow (AUM)_Turnover'!$C:$M,11,0)</f>
        <v>Fondo</v>
      </c>
      <c r="N535" t="s">
        <v>23</v>
      </c>
      <c r="O535" s="5" t="str">
        <f t="shared" si="64"/>
        <v>N</v>
      </c>
      <c r="P535" t="str">
        <f>+VLOOKUP($C535,'appoggio Flow (AUM)_Turnover'!$C:$P,11,0)</f>
        <v>Fondo</v>
      </c>
      <c r="Q535" s="200" t="s">
        <v>475</v>
      </c>
      <c r="R535" s="200" t="str">
        <f t="shared" si="70"/>
        <v/>
      </c>
      <c r="T535" t="s">
        <v>475</v>
      </c>
      <c r="Y535" s="200" t="s">
        <v>475</v>
      </c>
      <c r="Z535" s="5" t="s">
        <v>475</v>
      </c>
      <c r="AA535" s="200" t="str">
        <f t="shared" si="65"/>
        <v/>
      </c>
      <c r="AB535" s="200" t="str">
        <f t="shared" si="63"/>
        <v/>
      </c>
      <c r="AE535" s="77">
        <f t="shared" si="66"/>
        <v>0</v>
      </c>
      <c r="AF535" s="77">
        <f t="shared" si="67"/>
        <v>0</v>
      </c>
      <c r="AG535" s="77">
        <f t="array" ref="AG535">IFERROR($D535*U,0)</f>
        <v>0</v>
      </c>
      <c r="AH535" s="77">
        <f t="shared" si="68"/>
        <v>0</v>
      </c>
      <c r="AI535" s="77">
        <f t="shared" si="68"/>
        <v>0</v>
      </c>
      <c r="AJ535" s="203"/>
      <c r="AK535" s="203"/>
      <c r="AL535" s="203"/>
      <c r="AM535" s="203"/>
      <c r="AN535" t="s">
        <v>475</v>
      </c>
      <c r="AO535" t="s">
        <v>475</v>
      </c>
      <c r="AP535" t="s">
        <v>475</v>
      </c>
    </row>
    <row r="536" spans="1:42" x14ac:dyDescent="0.25">
      <c r="A536" s="198">
        <v>45291</v>
      </c>
      <c r="B536" t="s">
        <v>1677</v>
      </c>
      <c r="C536" t="s">
        <v>1678</v>
      </c>
      <c r="D536" s="82">
        <f>+VLOOKUP($C536,'appoggio Flow (AUM)_Turnover'!$C:$G,2,0)</f>
        <v>14195.050000000047</v>
      </c>
      <c r="E536" s="199">
        <f>+VLOOKUP($C536,'appoggio Flow (AUM)_Turnover'!$C:$G,3,0)</f>
        <v>1</v>
      </c>
      <c r="F536" s="82">
        <f>+VLOOKUP($C536,'appoggio Flow (AUM)_Turnover'!$C:$G,4,0)</f>
        <v>1420073.48</v>
      </c>
      <c r="G536" s="82">
        <f>+VLOOKUP($C536,'appoggio Flow (AUM)_Turnover'!$C:$G,5,0)</f>
        <v>1405878.43</v>
      </c>
      <c r="H536" s="1" t="s">
        <v>23</v>
      </c>
      <c r="I536" t="s">
        <v>500</v>
      </c>
      <c r="J536" t="s">
        <v>504</v>
      </c>
      <c r="K536">
        <f>+VLOOKUP($C536,'appoggio Flow (AUM)_Turnover'!$C:$M,9,0)</f>
        <v>1</v>
      </c>
      <c r="L536" t="s">
        <v>500</v>
      </c>
      <c r="M536">
        <f>+VLOOKUP($C536,'appoggio Flow (AUM)_Turnover'!$C:$M,11,0)</f>
        <v>0</v>
      </c>
      <c r="N536" t="s">
        <v>24</v>
      </c>
      <c r="O536" s="5" t="str">
        <f t="shared" si="64"/>
        <v>N</v>
      </c>
      <c r="P536">
        <f>+VLOOKUP($C536,'appoggio Flow (AUM)_Turnover'!$C:$P,11,0)</f>
        <v>0</v>
      </c>
      <c r="Q536" s="200" t="s">
        <v>475</v>
      </c>
      <c r="R536" s="200" t="str">
        <f t="shared" si="70"/>
        <v/>
      </c>
      <c r="T536" t="s">
        <v>475</v>
      </c>
      <c r="Y536" s="200" t="s">
        <v>475</v>
      </c>
      <c r="Z536" s="5" t="s">
        <v>475</v>
      </c>
      <c r="AA536" s="200" t="str">
        <f t="shared" si="65"/>
        <v/>
      </c>
      <c r="AB536" s="200" t="str">
        <f t="shared" si="63"/>
        <v/>
      </c>
      <c r="AE536" s="77">
        <f t="shared" si="66"/>
        <v>0</v>
      </c>
      <c r="AF536" s="77">
        <f t="shared" si="67"/>
        <v>0</v>
      </c>
      <c r="AG536" s="77">
        <f t="array" ref="AG536">IFERROR($D536*U,0)</f>
        <v>0</v>
      </c>
      <c r="AH536" s="77">
        <f t="shared" si="68"/>
        <v>0</v>
      </c>
      <c r="AI536" s="77">
        <f t="shared" si="68"/>
        <v>0</v>
      </c>
      <c r="AJ536" s="203"/>
      <c r="AK536" s="203"/>
      <c r="AL536" s="203"/>
      <c r="AM536" s="203"/>
      <c r="AN536" t="s">
        <v>475</v>
      </c>
      <c r="AO536" t="s">
        <v>475</v>
      </c>
      <c r="AP536" t="s">
        <v>475</v>
      </c>
    </row>
    <row r="537" spans="1:42" x14ac:dyDescent="0.25">
      <c r="A537" s="198">
        <v>45291</v>
      </c>
      <c r="B537" t="s">
        <v>1679</v>
      </c>
      <c r="C537" t="s">
        <v>1680</v>
      </c>
      <c r="D537" s="82">
        <f>+VLOOKUP($C537,'appoggio Flow (AUM)_Turnover'!$C:$G,2,0)</f>
        <v>4647.2200000000012</v>
      </c>
      <c r="E537" s="199">
        <f>+VLOOKUP($C537,'appoggio Flow (AUM)_Turnover'!$C:$G,3,0)</f>
        <v>1</v>
      </c>
      <c r="F537" s="82">
        <f>+VLOOKUP($C537,'appoggio Flow (AUM)_Turnover'!$C:$G,4,0)</f>
        <v>91507.520000000004</v>
      </c>
      <c r="G537" s="82">
        <f>+VLOOKUP($C537,'appoggio Flow (AUM)_Turnover'!$C:$G,5,0)</f>
        <v>86860.3</v>
      </c>
      <c r="H537" s="1" t="s">
        <v>23</v>
      </c>
      <c r="I537" t="s">
        <v>500</v>
      </c>
      <c r="J537" t="s">
        <v>474</v>
      </c>
      <c r="K537">
        <f>+VLOOKUP($C537,'appoggio Flow (AUM)_Turnover'!$C:$M,9,0)</f>
        <v>0</v>
      </c>
      <c r="L537" t="s">
        <v>500</v>
      </c>
      <c r="M537">
        <f>+VLOOKUP($C537,'appoggio Flow (AUM)_Turnover'!$C:$M,11,0)</f>
        <v>0</v>
      </c>
      <c r="N537" t="s">
        <v>23</v>
      </c>
      <c r="O537" s="5" t="str">
        <f t="shared" si="64"/>
        <v>N</v>
      </c>
      <c r="P537">
        <f>+VLOOKUP($C537,'appoggio Flow (AUM)_Turnover'!$C:$P,11,0)</f>
        <v>0</v>
      </c>
      <c r="Q537" s="200" t="s">
        <v>475</v>
      </c>
      <c r="R537" s="200" t="str">
        <f t="shared" si="70"/>
        <v/>
      </c>
      <c r="T537" t="s">
        <v>475</v>
      </c>
      <c r="Y537" s="200" t="s">
        <v>475</v>
      </c>
      <c r="Z537" s="5" t="s">
        <v>475</v>
      </c>
      <c r="AA537" s="200" t="str">
        <f t="shared" si="65"/>
        <v/>
      </c>
      <c r="AB537" s="200" t="str">
        <f t="shared" si="63"/>
        <v/>
      </c>
      <c r="AE537" s="77">
        <f t="shared" si="66"/>
        <v>0</v>
      </c>
      <c r="AF537" s="77">
        <f t="shared" si="67"/>
        <v>0</v>
      </c>
      <c r="AG537" s="77">
        <f t="array" ref="AG537">IFERROR($D537*U,0)</f>
        <v>0</v>
      </c>
      <c r="AH537" s="77">
        <f t="shared" si="68"/>
        <v>0</v>
      </c>
      <c r="AI537" s="77">
        <f t="shared" si="68"/>
        <v>0</v>
      </c>
      <c r="AJ537" s="203"/>
      <c r="AK537" s="203"/>
      <c r="AL537" s="203"/>
      <c r="AM537" s="203"/>
      <c r="AN537" t="s">
        <v>475</v>
      </c>
      <c r="AO537" t="s">
        <v>475</v>
      </c>
      <c r="AP537" t="s">
        <v>475</v>
      </c>
    </row>
    <row r="538" spans="1:42" x14ac:dyDescent="0.25">
      <c r="A538" s="198">
        <v>45291</v>
      </c>
      <c r="B538" t="s">
        <v>1681</v>
      </c>
      <c r="C538" t="s">
        <v>1682</v>
      </c>
      <c r="D538" s="82">
        <f>+VLOOKUP($C538,'appoggio Flow (AUM)_Turnover'!$C:$G,2,0)</f>
        <v>2385</v>
      </c>
      <c r="E538" s="199">
        <f>+VLOOKUP($C538,'appoggio Flow (AUM)_Turnover'!$C:$G,3,0)</f>
        <v>1</v>
      </c>
      <c r="F538" s="82">
        <f>+VLOOKUP($C538,'appoggio Flow (AUM)_Turnover'!$C:$G,4,0)</f>
        <v>24847.5</v>
      </c>
      <c r="G538" s="82">
        <f>+VLOOKUP($C538,'appoggio Flow (AUM)_Turnover'!$C:$G,5,0)</f>
        <v>22462.5</v>
      </c>
      <c r="H538" s="1" t="s">
        <v>23</v>
      </c>
      <c r="I538" t="s">
        <v>500</v>
      </c>
      <c r="J538" t="s">
        <v>474</v>
      </c>
      <c r="K538">
        <f>+VLOOKUP($C538,'appoggio Flow (AUM)_Turnover'!$C:$M,9,0)</f>
        <v>0</v>
      </c>
      <c r="L538" t="s">
        <v>500</v>
      </c>
      <c r="M538" t="str">
        <f>+VLOOKUP($C538,'appoggio Flow (AUM)_Turnover'!$C:$M,11,0)</f>
        <v>Stock</v>
      </c>
      <c r="N538" t="s">
        <v>23</v>
      </c>
      <c r="O538" s="5" t="str">
        <f t="shared" si="64"/>
        <v>N</v>
      </c>
      <c r="P538" t="str">
        <f>+VLOOKUP($C538,'appoggio Flow (AUM)_Turnover'!$C:$P,11,0)</f>
        <v>Stock</v>
      </c>
      <c r="Q538" s="200" t="s">
        <v>475</v>
      </c>
      <c r="R538" s="200" t="str">
        <f t="shared" si="70"/>
        <v/>
      </c>
      <c r="T538" t="s">
        <v>475</v>
      </c>
      <c r="Y538" s="200" t="s">
        <v>475</v>
      </c>
      <c r="Z538" s="5" t="s">
        <v>475</v>
      </c>
      <c r="AA538" s="200" t="str">
        <f t="shared" si="65"/>
        <v/>
      </c>
      <c r="AB538" s="200" t="str">
        <f t="shared" si="63"/>
        <v/>
      </c>
      <c r="AE538" s="77">
        <f t="shared" si="66"/>
        <v>0</v>
      </c>
      <c r="AF538" s="77">
        <f t="shared" si="67"/>
        <v>0</v>
      </c>
      <c r="AG538" s="77">
        <f t="array" ref="AG538">IFERROR($D538*U,0)</f>
        <v>0</v>
      </c>
      <c r="AH538" s="77">
        <f t="shared" si="68"/>
        <v>0</v>
      </c>
      <c r="AI538" s="77">
        <f t="shared" si="68"/>
        <v>0</v>
      </c>
      <c r="AJ538" s="203"/>
      <c r="AK538" s="203"/>
      <c r="AL538" s="203"/>
      <c r="AM538" s="203"/>
      <c r="AN538" t="s">
        <v>25</v>
      </c>
      <c r="AO538" t="s">
        <v>1683</v>
      </c>
      <c r="AP538" t="s">
        <v>475</v>
      </c>
    </row>
    <row r="539" spans="1:42" x14ac:dyDescent="0.25">
      <c r="A539" s="198">
        <v>45291</v>
      </c>
      <c r="B539" t="s">
        <v>1684</v>
      </c>
      <c r="C539" t="s">
        <v>1685</v>
      </c>
      <c r="D539" s="82">
        <f>+VLOOKUP($C539,'appoggio Flow (AUM)_Turnover'!$C:$G,2,0)</f>
        <v>312844.74</v>
      </c>
      <c r="E539" s="199">
        <f>+VLOOKUP($C539,'appoggio Flow (AUM)_Turnover'!$C:$G,3,0)</f>
        <v>0</v>
      </c>
      <c r="F539" s="82">
        <f>+VLOOKUP($C539,'appoggio Flow (AUM)_Turnover'!$C:$G,4,0)</f>
        <v>312844.74</v>
      </c>
      <c r="G539" s="82">
        <f>+VLOOKUP($C539,'appoggio Flow (AUM)_Turnover'!$C:$G,5,0)</f>
        <v>0</v>
      </c>
      <c r="H539" s="1" t="s">
        <v>23</v>
      </c>
      <c r="I539" t="s">
        <v>500</v>
      </c>
      <c r="J539" t="s">
        <v>474</v>
      </c>
      <c r="K539">
        <f>+VLOOKUP($C539,'appoggio Flow (AUM)_Turnover'!$C:$M,9,0)</f>
        <v>0</v>
      </c>
      <c r="L539" t="s">
        <v>500</v>
      </c>
      <c r="M539">
        <f>+VLOOKUP($C539,'appoggio Flow (AUM)_Turnover'!$C:$M,11,0)</f>
        <v>0</v>
      </c>
      <c r="N539" t="s">
        <v>23</v>
      </c>
      <c r="O539" s="5" t="str">
        <f t="shared" si="64"/>
        <v>N</v>
      </c>
      <c r="P539">
        <f>+VLOOKUP($C539,'appoggio Flow (AUM)_Turnover'!$C:$P,11,0)</f>
        <v>0</v>
      </c>
      <c r="Q539" s="200" t="s">
        <v>475</v>
      </c>
      <c r="R539" s="200" t="str">
        <f t="shared" si="70"/>
        <v/>
      </c>
      <c r="T539" t="s">
        <v>475</v>
      </c>
      <c r="Y539" s="200" t="s">
        <v>475</v>
      </c>
      <c r="Z539" s="5" t="s">
        <v>475</v>
      </c>
      <c r="AA539" s="200" t="str">
        <f t="shared" si="65"/>
        <v/>
      </c>
      <c r="AB539" s="200" t="str">
        <f t="shared" si="63"/>
        <v/>
      </c>
      <c r="AE539" s="77">
        <f t="shared" si="66"/>
        <v>0</v>
      </c>
      <c r="AF539" s="77">
        <f t="shared" si="67"/>
        <v>0</v>
      </c>
      <c r="AG539" s="77">
        <f t="array" ref="AG539">IFERROR($D539*U,0)</f>
        <v>0</v>
      </c>
      <c r="AH539" s="77">
        <f t="shared" si="68"/>
        <v>0</v>
      </c>
      <c r="AI539" s="77">
        <f t="shared" si="68"/>
        <v>0</v>
      </c>
      <c r="AJ539" s="203"/>
      <c r="AK539" s="203"/>
      <c r="AL539" s="203"/>
      <c r="AM539" s="203"/>
      <c r="AN539" t="s">
        <v>475</v>
      </c>
      <c r="AO539" t="s">
        <v>475</v>
      </c>
      <c r="AP539" t="s">
        <v>475</v>
      </c>
    </row>
    <row r="540" spans="1:42" x14ac:dyDescent="0.25">
      <c r="A540" s="198">
        <v>45291</v>
      </c>
      <c r="B540" t="s">
        <v>1686</v>
      </c>
      <c r="C540" t="s">
        <v>1687</v>
      </c>
      <c r="D540" s="82">
        <f>+VLOOKUP($C540,'appoggio Flow (AUM)_Turnover'!$C:$G,2,0)</f>
        <v>12310.48</v>
      </c>
      <c r="E540" s="199">
        <f>+VLOOKUP($C540,'appoggio Flow (AUM)_Turnover'!$C:$G,3,0)</f>
        <v>1</v>
      </c>
      <c r="F540" s="82">
        <f>+VLOOKUP($C540,'appoggio Flow (AUM)_Turnover'!$C:$G,4,0)</f>
        <v>12630.18</v>
      </c>
      <c r="G540" s="82">
        <f>+VLOOKUP($C540,'appoggio Flow (AUM)_Turnover'!$C:$G,5,0)</f>
        <v>319.7</v>
      </c>
      <c r="H540" s="1" t="s">
        <v>24</v>
      </c>
      <c r="I540" t="s">
        <v>473</v>
      </c>
      <c r="J540" t="s">
        <v>474</v>
      </c>
      <c r="K540">
        <f>+VLOOKUP($C540,'appoggio Flow (AUM)_Turnover'!$C:$M,9,0)</f>
        <v>0</v>
      </c>
      <c r="L540" t="s">
        <v>473</v>
      </c>
      <c r="M540" t="str">
        <f>+VLOOKUP($C540,'appoggio Flow (AUM)_Turnover'!$C:$M,11,0)</f>
        <v>Fondo</v>
      </c>
      <c r="N540" t="s">
        <v>23</v>
      </c>
      <c r="O540" s="5" t="str">
        <f t="shared" si="64"/>
        <v>N</v>
      </c>
      <c r="P540" t="str">
        <f>+VLOOKUP($C540,'appoggio Flow (AUM)_Turnover'!$C:$P,11,0)</f>
        <v>Fondo</v>
      </c>
      <c r="Q540" s="200" t="s">
        <v>475</v>
      </c>
      <c r="R540" s="200" t="str">
        <f t="shared" si="70"/>
        <v/>
      </c>
      <c r="T540" t="s">
        <v>475</v>
      </c>
      <c r="Y540" s="200" t="s">
        <v>475</v>
      </c>
      <c r="Z540" s="5" t="s">
        <v>475</v>
      </c>
      <c r="AA540" s="200" t="str">
        <f t="shared" si="65"/>
        <v/>
      </c>
      <c r="AB540" s="200" t="str">
        <f t="shared" si="63"/>
        <v/>
      </c>
      <c r="AE540" s="77">
        <f t="shared" si="66"/>
        <v>0</v>
      </c>
      <c r="AF540" s="77">
        <f t="shared" si="67"/>
        <v>0</v>
      </c>
      <c r="AG540" s="77">
        <f t="array" ref="AG540">IFERROR($D540*U,0)</f>
        <v>0</v>
      </c>
      <c r="AH540" s="77">
        <f t="shared" si="68"/>
        <v>0</v>
      </c>
      <c r="AI540" s="77">
        <f t="shared" si="68"/>
        <v>0</v>
      </c>
      <c r="AJ540" s="203"/>
      <c r="AK540" s="203"/>
      <c r="AL540" s="203"/>
      <c r="AM540" s="203"/>
      <c r="AN540" t="s">
        <v>475</v>
      </c>
      <c r="AO540" t="s">
        <v>475</v>
      </c>
      <c r="AP540" t="s">
        <v>475</v>
      </c>
    </row>
    <row r="541" spans="1:42" x14ac:dyDescent="0.25">
      <c r="A541" s="198">
        <v>45291</v>
      </c>
      <c r="B541" t="s">
        <v>1688</v>
      </c>
      <c r="C541" t="s">
        <v>1689</v>
      </c>
      <c r="D541" s="82">
        <f>+VLOOKUP($C541,'appoggio Flow (AUM)_Turnover'!$C:$G,2,0)</f>
        <v>7496.57</v>
      </c>
      <c r="E541" s="199">
        <f>+VLOOKUP($C541,'appoggio Flow (AUM)_Turnover'!$C:$G,3,0)</f>
        <v>1</v>
      </c>
      <c r="F541" s="82">
        <f>+VLOOKUP($C541,'appoggio Flow (AUM)_Turnover'!$C:$G,4,0)</f>
        <v>8464.82</v>
      </c>
      <c r="G541" s="82">
        <f>+VLOOKUP($C541,'appoggio Flow (AUM)_Turnover'!$C:$G,5,0)</f>
        <v>968.25</v>
      </c>
      <c r="H541" s="1" t="s">
        <v>24</v>
      </c>
      <c r="I541" t="s">
        <v>473</v>
      </c>
      <c r="J541" t="s">
        <v>474</v>
      </c>
      <c r="K541">
        <f>+VLOOKUP($C541,'appoggio Flow (AUM)_Turnover'!$C:$M,9,0)</f>
        <v>0</v>
      </c>
      <c r="L541" t="s">
        <v>473</v>
      </c>
      <c r="M541" t="str">
        <f>+VLOOKUP($C541,'appoggio Flow (AUM)_Turnover'!$C:$M,11,0)</f>
        <v>Fondo</v>
      </c>
      <c r="N541" t="s">
        <v>23</v>
      </c>
      <c r="O541" s="5" t="str">
        <f t="shared" si="64"/>
        <v>N</v>
      </c>
      <c r="P541" t="str">
        <f>+VLOOKUP($C541,'appoggio Flow (AUM)_Turnover'!$C:$P,11,0)</f>
        <v>Fondo</v>
      </c>
      <c r="Q541" s="200" t="s">
        <v>475</v>
      </c>
      <c r="R541" s="200" t="str">
        <f t="shared" si="70"/>
        <v/>
      </c>
      <c r="T541" t="s">
        <v>475</v>
      </c>
      <c r="Y541" s="200" t="s">
        <v>475</v>
      </c>
      <c r="Z541" s="5" t="s">
        <v>475</v>
      </c>
      <c r="AA541" s="200" t="str">
        <f t="shared" si="65"/>
        <v/>
      </c>
      <c r="AB541" s="200" t="str">
        <f t="shared" si="63"/>
        <v/>
      </c>
      <c r="AE541" s="77">
        <f t="shared" si="66"/>
        <v>0</v>
      </c>
      <c r="AF541" s="77">
        <f t="shared" si="67"/>
        <v>0</v>
      </c>
      <c r="AG541" s="77">
        <f t="array" ref="AG541">IFERROR($D541*U,0)</f>
        <v>0</v>
      </c>
      <c r="AH541" s="77">
        <f t="shared" si="68"/>
        <v>0</v>
      </c>
      <c r="AI541" s="77">
        <f t="shared" si="68"/>
        <v>0</v>
      </c>
      <c r="AJ541" s="203"/>
      <c r="AK541" s="203"/>
      <c r="AL541" s="203"/>
      <c r="AM541" s="203"/>
      <c r="AN541" t="s">
        <v>475</v>
      </c>
      <c r="AO541" t="s">
        <v>475</v>
      </c>
      <c r="AP541" t="s">
        <v>475</v>
      </c>
    </row>
    <row r="542" spans="1:42" x14ac:dyDescent="0.25">
      <c r="A542" s="198">
        <v>45291</v>
      </c>
      <c r="B542" t="s">
        <v>1690</v>
      </c>
      <c r="C542" t="s">
        <v>1691</v>
      </c>
      <c r="D542" s="82">
        <f>+VLOOKUP($C542,'appoggio Flow (AUM)_Turnover'!$C:$G,2,0)</f>
        <v>86853.189999999988</v>
      </c>
      <c r="E542" s="199">
        <f>+VLOOKUP($C542,'appoggio Flow (AUM)_Turnover'!$C:$G,3,0)</f>
        <v>1</v>
      </c>
      <c r="F542" s="82">
        <f>+VLOOKUP($C542,'appoggio Flow (AUM)_Turnover'!$C:$G,4,0)</f>
        <v>92131.12999999999</v>
      </c>
      <c r="G542" s="82">
        <f>+VLOOKUP($C542,'appoggio Flow (AUM)_Turnover'!$C:$G,5,0)</f>
        <v>5277.94</v>
      </c>
      <c r="H542" s="1" t="s">
        <v>24</v>
      </c>
      <c r="I542" t="s">
        <v>473</v>
      </c>
      <c r="J542" t="s">
        <v>474</v>
      </c>
      <c r="K542">
        <f>+VLOOKUP($C542,'appoggio Flow (AUM)_Turnover'!$C:$M,9,0)</f>
        <v>0</v>
      </c>
      <c r="L542" t="s">
        <v>473</v>
      </c>
      <c r="M542" t="str">
        <f>+VLOOKUP($C542,'appoggio Flow (AUM)_Turnover'!$C:$M,11,0)</f>
        <v>Fondo</v>
      </c>
      <c r="N542" t="s">
        <v>23</v>
      </c>
      <c r="O542" s="5" t="str">
        <f t="shared" si="64"/>
        <v>N</v>
      </c>
      <c r="P542" t="str">
        <f>+VLOOKUP($C542,'appoggio Flow (AUM)_Turnover'!$C:$P,11,0)</f>
        <v>Fondo</v>
      </c>
      <c r="Q542" s="200" t="s">
        <v>475</v>
      </c>
      <c r="R542" s="200" t="str">
        <f t="shared" si="70"/>
        <v/>
      </c>
      <c r="T542" t="s">
        <v>475</v>
      </c>
      <c r="Y542" s="200" t="s">
        <v>475</v>
      </c>
      <c r="Z542" s="5" t="s">
        <v>475</v>
      </c>
      <c r="AA542" s="200" t="str">
        <f t="shared" si="65"/>
        <v/>
      </c>
      <c r="AB542" s="200" t="str">
        <f t="shared" si="63"/>
        <v/>
      </c>
      <c r="AE542" s="77">
        <f t="shared" si="66"/>
        <v>0</v>
      </c>
      <c r="AF542" s="77">
        <f t="shared" si="67"/>
        <v>0</v>
      </c>
      <c r="AG542" s="77">
        <f t="array" ref="AG542">IFERROR($D542*U,0)</f>
        <v>0</v>
      </c>
      <c r="AH542" s="77">
        <f t="shared" si="68"/>
        <v>0</v>
      </c>
      <c r="AI542" s="77">
        <f t="shared" si="68"/>
        <v>0</v>
      </c>
      <c r="AJ542" s="203"/>
      <c r="AK542" s="203"/>
      <c r="AL542" s="203"/>
      <c r="AM542" s="203"/>
      <c r="AN542" t="s">
        <v>475</v>
      </c>
      <c r="AO542" t="s">
        <v>475</v>
      </c>
      <c r="AP542" t="s">
        <v>475</v>
      </c>
    </row>
    <row r="543" spans="1:42" x14ac:dyDescent="0.25">
      <c r="A543" s="198">
        <v>45291</v>
      </c>
      <c r="B543" t="s">
        <v>1692</v>
      </c>
      <c r="C543" t="s">
        <v>1693</v>
      </c>
      <c r="D543" s="82">
        <f>+VLOOKUP($C543,'appoggio Flow (AUM)_Turnover'!$C:$G,2,0)</f>
        <v>398342.24000000005</v>
      </c>
      <c r="E543" s="199">
        <f>+VLOOKUP($C543,'appoggio Flow (AUM)_Turnover'!$C:$G,3,0)</f>
        <v>1</v>
      </c>
      <c r="F543" s="82">
        <f>+VLOOKUP($C543,'appoggio Flow (AUM)_Turnover'!$C:$G,4,0)</f>
        <v>712050.56</v>
      </c>
      <c r="G543" s="82">
        <f>+VLOOKUP($C543,'appoggio Flow (AUM)_Turnover'!$C:$G,5,0)</f>
        <v>313708.32</v>
      </c>
      <c r="H543" s="1" t="s">
        <v>24</v>
      </c>
      <c r="I543" t="s">
        <v>473</v>
      </c>
      <c r="J543" t="s">
        <v>474</v>
      </c>
      <c r="K543">
        <f>+VLOOKUP($C543,'appoggio Flow (AUM)_Turnover'!$C:$M,9,0)</f>
        <v>0</v>
      </c>
      <c r="L543" t="s">
        <v>473</v>
      </c>
      <c r="M543" t="str">
        <f>+VLOOKUP($C543,'appoggio Flow (AUM)_Turnover'!$C:$M,11,0)</f>
        <v>Fondo</v>
      </c>
      <c r="N543" t="s">
        <v>23</v>
      </c>
      <c r="O543" s="5" t="str">
        <f t="shared" si="64"/>
        <v>N</v>
      </c>
      <c r="P543" t="str">
        <f>+VLOOKUP($C543,'appoggio Flow (AUM)_Turnover'!$C:$P,11,0)</f>
        <v>Fondo</v>
      </c>
      <c r="Q543" s="200" t="s">
        <v>475</v>
      </c>
      <c r="R543" s="200" t="str">
        <f t="shared" si="70"/>
        <v/>
      </c>
      <c r="T543" t="s">
        <v>475</v>
      </c>
      <c r="Y543" s="200" t="s">
        <v>475</v>
      </c>
      <c r="Z543" s="5" t="s">
        <v>475</v>
      </c>
      <c r="AA543" s="200" t="str">
        <f t="shared" si="65"/>
        <v/>
      </c>
      <c r="AB543" s="200" t="str">
        <f t="shared" si="63"/>
        <v/>
      </c>
      <c r="AE543" s="77">
        <f t="shared" si="66"/>
        <v>0</v>
      </c>
      <c r="AF543" s="77">
        <f t="shared" si="67"/>
        <v>0</v>
      </c>
      <c r="AG543" s="77">
        <f t="array" ref="AG543">IFERROR($D543*U,0)</f>
        <v>0</v>
      </c>
      <c r="AH543" s="77">
        <f t="shared" si="68"/>
        <v>0</v>
      </c>
      <c r="AI543" s="77">
        <f t="shared" si="68"/>
        <v>0</v>
      </c>
      <c r="AJ543" s="203"/>
      <c r="AK543" s="203"/>
      <c r="AL543" s="203"/>
      <c r="AM543" s="203"/>
      <c r="AN543" t="s">
        <v>475</v>
      </c>
      <c r="AO543" t="s">
        <v>475</v>
      </c>
      <c r="AP543" t="s">
        <v>475</v>
      </c>
    </row>
    <row r="544" spans="1:42" x14ac:dyDescent="0.25">
      <c r="A544" s="198">
        <v>45291</v>
      </c>
      <c r="B544" t="s">
        <v>1694</v>
      </c>
      <c r="C544" t="s">
        <v>1695</v>
      </c>
      <c r="D544" s="82">
        <f>+VLOOKUP($C544,'appoggio Flow (AUM)_Turnover'!$C:$G,2,0)</f>
        <v>0</v>
      </c>
      <c r="E544" s="199">
        <f>+VLOOKUP($C544,'appoggio Flow (AUM)_Turnover'!$C:$G,3,0)</f>
        <v>1</v>
      </c>
      <c r="F544" s="82">
        <f>+VLOOKUP($C544,'appoggio Flow (AUM)_Turnover'!$C:$G,4,0)</f>
        <v>35824.86</v>
      </c>
      <c r="G544" s="82">
        <f>+VLOOKUP($C544,'appoggio Flow (AUM)_Turnover'!$C:$G,5,0)</f>
        <v>37421.08</v>
      </c>
      <c r="H544" s="1" t="s">
        <v>23</v>
      </c>
      <c r="I544" t="s">
        <v>500</v>
      </c>
      <c r="J544" t="s">
        <v>474</v>
      </c>
      <c r="K544">
        <f>+VLOOKUP($C544,'appoggio Flow (AUM)_Turnover'!$C:$M,9,0)</f>
        <v>0</v>
      </c>
      <c r="L544" t="s">
        <v>500</v>
      </c>
      <c r="M544">
        <f>+VLOOKUP($C544,'appoggio Flow (AUM)_Turnover'!$C:$M,11,0)</f>
        <v>0</v>
      </c>
      <c r="N544" t="s">
        <v>23</v>
      </c>
      <c r="O544" s="5" t="str">
        <f t="shared" si="64"/>
        <v>N</v>
      </c>
      <c r="P544">
        <f>+VLOOKUP($C544,'appoggio Flow (AUM)_Turnover'!$C:$P,11,0)</f>
        <v>0</v>
      </c>
      <c r="Q544" s="200" t="s">
        <v>475</v>
      </c>
      <c r="R544" s="200" t="str">
        <f t="shared" si="70"/>
        <v/>
      </c>
      <c r="T544" t="s">
        <v>475</v>
      </c>
      <c r="Y544" s="200" t="s">
        <v>475</v>
      </c>
      <c r="Z544" s="5" t="s">
        <v>475</v>
      </c>
      <c r="AA544" s="200" t="str">
        <f t="shared" si="65"/>
        <v/>
      </c>
      <c r="AB544" s="200" t="str">
        <f t="shared" si="63"/>
        <v/>
      </c>
      <c r="AE544" s="77">
        <f t="shared" si="66"/>
        <v>0</v>
      </c>
      <c r="AF544" s="77">
        <f t="shared" si="67"/>
        <v>0</v>
      </c>
      <c r="AG544" s="77">
        <f t="array" ref="AG544">IFERROR($D544*U,0)</f>
        <v>0</v>
      </c>
      <c r="AH544" s="77">
        <f t="shared" si="68"/>
        <v>0</v>
      </c>
      <c r="AI544" s="77">
        <f t="shared" si="68"/>
        <v>0</v>
      </c>
      <c r="AJ544" s="203"/>
      <c r="AK544" s="203"/>
      <c r="AL544" s="203"/>
      <c r="AM544" s="203"/>
      <c r="AN544" t="s">
        <v>475</v>
      </c>
      <c r="AO544" t="s">
        <v>475</v>
      </c>
      <c r="AP544" t="s">
        <v>475</v>
      </c>
    </row>
    <row r="545" spans="1:43" x14ac:dyDescent="0.25">
      <c r="A545" s="198">
        <v>45291</v>
      </c>
      <c r="B545" t="s">
        <v>1696</v>
      </c>
      <c r="C545" t="s">
        <v>1697</v>
      </c>
      <c r="D545" s="82">
        <f>+VLOOKUP($C545,'appoggio Flow (AUM)_Turnover'!$C:$G,2,0)</f>
        <v>9324456.5299999993</v>
      </c>
      <c r="E545" s="199">
        <f>+VLOOKUP($C545,'appoggio Flow (AUM)_Turnover'!$C:$G,3,0)</f>
        <v>1</v>
      </c>
      <c r="F545" s="82">
        <f>+VLOOKUP($C545,'appoggio Flow (AUM)_Turnover'!$C:$G,4,0)</f>
        <v>9327285.75</v>
      </c>
      <c r="G545" s="82">
        <f>+VLOOKUP($C545,'appoggio Flow (AUM)_Turnover'!$C:$G,5,0)</f>
        <v>2829.22</v>
      </c>
      <c r="H545" s="1" t="s">
        <v>24</v>
      </c>
      <c r="I545" t="s">
        <v>473</v>
      </c>
      <c r="J545" t="s">
        <v>474</v>
      </c>
      <c r="K545">
        <f>+VLOOKUP($C545,'appoggio Flow (AUM)_Turnover'!$C:$M,9,0)</f>
        <v>0</v>
      </c>
      <c r="L545" t="s">
        <v>473</v>
      </c>
      <c r="M545" t="str">
        <f>+VLOOKUP($C545,'appoggio Flow (AUM)_Turnover'!$C:$M,11,0)</f>
        <v>Fondo</v>
      </c>
      <c r="N545" t="s">
        <v>23</v>
      </c>
      <c r="O545" s="5" t="str">
        <f t="shared" si="64"/>
        <v>N</v>
      </c>
      <c r="P545" t="str">
        <f>+VLOOKUP($C545,'appoggio Flow (AUM)_Turnover'!$C:$P,11,0)</f>
        <v>Fondo</v>
      </c>
      <c r="Q545" s="200" t="s">
        <v>475</v>
      </c>
      <c r="R545" s="200" t="str">
        <f t="shared" si="70"/>
        <v/>
      </c>
      <c r="T545" t="s">
        <v>475</v>
      </c>
      <c r="Y545" s="200" t="s">
        <v>475</v>
      </c>
      <c r="Z545" s="5" t="s">
        <v>475</v>
      </c>
      <c r="AA545" s="200" t="str">
        <f t="shared" si="65"/>
        <v/>
      </c>
      <c r="AB545" s="200" t="str">
        <f t="shared" si="63"/>
        <v/>
      </c>
      <c r="AE545" s="77">
        <f t="shared" si="66"/>
        <v>0</v>
      </c>
      <c r="AF545" s="77">
        <f t="shared" si="67"/>
        <v>0</v>
      </c>
      <c r="AG545" s="77">
        <f t="array" ref="AG545">IFERROR($D545*U,0)</f>
        <v>0</v>
      </c>
      <c r="AH545" s="77">
        <f t="shared" si="68"/>
        <v>0</v>
      </c>
      <c r="AI545" s="77">
        <f t="shared" si="68"/>
        <v>0</v>
      </c>
      <c r="AJ545" s="203"/>
      <c r="AK545" s="203"/>
      <c r="AL545" s="203"/>
      <c r="AM545" s="203"/>
      <c r="AN545" t="s">
        <v>475</v>
      </c>
      <c r="AO545" t="s">
        <v>475</v>
      </c>
      <c r="AP545" t="s">
        <v>475</v>
      </c>
    </row>
    <row r="546" spans="1:43" x14ac:dyDescent="0.25">
      <c r="A546" s="198">
        <v>45291</v>
      </c>
      <c r="B546" t="s">
        <v>1698</v>
      </c>
      <c r="C546" t="s">
        <v>1699</v>
      </c>
      <c r="D546" s="82">
        <f>+VLOOKUP($C546,'appoggio Flow (AUM)_Turnover'!$C:$G,2,0)</f>
        <v>8336768.8000000007</v>
      </c>
      <c r="E546" s="199">
        <f>+VLOOKUP($C546,'appoggio Flow (AUM)_Turnover'!$C:$G,3,0)</f>
        <v>1</v>
      </c>
      <c r="F546" s="82">
        <f>+VLOOKUP($C546,'appoggio Flow (AUM)_Turnover'!$C:$G,4,0)</f>
        <v>8658081.8100000005</v>
      </c>
      <c r="G546" s="82">
        <f>+VLOOKUP($C546,'appoggio Flow (AUM)_Turnover'!$C:$G,5,0)</f>
        <v>321313.01</v>
      </c>
      <c r="H546" s="1" t="s">
        <v>24</v>
      </c>
      <c r="I546" t="s">
        <v>473</v>
      </c>
      <c r="J546" t="s">
        <v>474</v>
      </c>
      <c r="K546">
        <f>+VLOOKUP($C546,'appoggio Flow (AUM)_Turnover'!$C:$M,9,0)</f>
        <v>0</v>
      </c>
      <c r="L546" t="s">
        <v>473</v>
      </c>
      <c r="M546" t="str">
        <f>+VLOOKUP($C546,'appoggio Flow (AUM)_Turnover'!$C:$M,11,0)</f>
        <v>Fondo</v>
      </c>
      <c r="N546" t="s">
        <v>23</v>
      </c>
      <c r="O546" s="5" t="str">
        <f t="shared" si="64"/>
        <v>N</v>
      </c>
      <c r="P546" t="str">
        <f>+VLOOKUP($C546,'appoggio Flow (AUM)_Turnover'!$C:$P,11,0)</f>
        <v>Fondo</v>
      </c>
      <c r="Q546" s="200" t="s">
        <v>475</v>
      </c>
      <c r="R546" s="200" t="str">
        <f t="shared" si="70"/>
        <v/>
      </c>
      <c r="T546" t="s">
        <v>475</v>
      </c>
      <c r="Y546" s="200" t="s">
        <v>475</v>
      </c>
      <c r="Z546" s="5" t="s">
        <v>475</v>
      </c>
      <c r="AA546" s="200" t="str">
        <f t="shared" si="65"/>
        <v/>
      </c>
      <c r="AB546" s="200" t="str">
        <f t="shared" si="63"/>
        <v/>
      </c>
      <c r="AE546" s="77">
        <f t="shared" si="66"/>
        <v>0</v>
      </c>
      <c r="AF546" s="77">
        <f t="shared" si="67"/>
        <v>0</v>
      </c>
      <c r="AG546" s="77">
        <f t="array" ref="AG546">IFERROR($D546*U,0)</f>
        <v>0</v>
      </c>
      <c r="AH546" s="77">
        <f t="shared" si="68"/>
        <v>0</v>
      </c>
      <c r="AI546" s="77">
        <f t="shared" si="68"/>
        <v>0</v>
      </c>
      <c r="AJ546" s="203"/>
      <c r="AK546" s="203"/>
      <c r="AL546" s="203"/>
      <c r="AM546" s="203"/>
      <c r="AN546" t="s">
        <v>475</v>
      </c>
      <c r="AO546" t="s">
        <v>475</v>
      </c>
      <c r="AP546" t="s">
        <v>475</v>
      </c>
    </row>
    <row r="547" spans="1:43" x14ac:dyDescent="0.25">
      <c r="A547" s="198">
        <v>45291</v>
      </c>
      <c r="B547" t="s">
        <v>1700</v>
      </c>
      <c r="C547" t="s">
        <v>1701</v>
      </c>
      <c r="D547" s="82">
        <f>+VLOOKUP($C547,'appoggio Flow (AUM)_Turnover'!$C:$G,2,0)</f>
        <v>1007186.44</v>
      </c>
      <c r="E547" s="199">
        <f>+VLOOKUP($C547,'appoggio Flow (AUM)_Turnover'!$C:$G,3,0)</f>
        <v>1</v>
      </c>
      <c r="F547" s="82">
        <f>+VLOOKUP($C547,'appoggio Flow (AUM)_Turnover'!$C:$G,4,0)</f>
        <v>1017126.96</v>
      </c>
      <c r="G547" s="82">
        <f>+VLOOKUP($C547,'appoggio Flow (AUM)_Turnover'!$C:$G,5,0)</f>
        <v>9940.52</v>
      </c>
      <c r="H547" s="1" t="s">
        <v>24</v>
      </c>
      <c r="I547" t="s">
        <v>473</v>
      </c>
      <c r="J547" t="s">
        <v>474</v>
      </c>
      <c r="K547">
        <f>+VLOOKUP($C547,'appoggio Flow (AUM)_Turnover'!$C:$M,9,0)</f>
        <v>0</v>
      </c>
      <c r="L547" t="s">
        <v>473</v>
      </c>
      <c r="M547" t="str">
        <f>+VLOOKUP($C547,'appoggio Flow (AUM)_Turnover'!$C:$M,11,0)</f>
        <v>Fondo</v>
      </c>
      <c r="N547" t="s">
        <v>23</v>
      </c>
      <c r="O547" s="5" t="str">
        <f t="shared" si="64"/>
        <v>N</v>
      </c>
      <c r="P547" t="str">
        <f>+VLOOKUP($C547,'appoggio Flow (AUM)_Turnover'!$C:$P,11,0)</f>
        <v>Fondo</v>
      </c>
      <c r="Q547" s="200" t="s">
        <v>475</v>
      </c>
      <c r="R547" s="200" t="str">
        <f t="shared" si="70"/>
        <v/>
      </c>
      <c r="T547" t="s">
        <v>475</v>
      </c>
      <c r="Y547" s="200" t="s">
        <v>475</v>
      </c>
      <c r="Z547" s="5" t="s">
        <v>475</v>
      </c>
      <c r="AA547" s="200" t="str">
        <f t="shared" si="65"/>
        <v/>
      </c>
      <c r="AB547" s="200" t="str">
        <f t="shared" si="63"/>
        <v/>
      </c>
      <c r="AE547" s="77">
        <f t="shared" si="66"/>
        <v>0</v>
      </c>
      <c r="AF547" s="77">
        <f t="shared" si="67"/>
        <v>0</v>
      </c>
      <c r="AG547" s="77">
        <f t="array" ref="AG547">IFERROR($D547*U,0)</f>
        <v>0</v>
      </c>
      <c r="AH547" s="77">
        <f t="shared" si="68"/>
        <v>0</v>
      </c>
      <c r="AI547" s="77">
        <f t="shared" si="68"/>
        <v>0</v>
      </c>
      <c r="AJ547" s="203"/>
      <c r="AK547" s="203"/>
      <c r="AL547" s="203"/>
      <c r="AM547" s="203"/>
      <c r="AN547" t="s">
        <v>475</v>
      </c>
      <c r="AO547" t="s">
        <v>475</v>
      </c>
      <c r="AP547" t="s">
        <v>475</v>
      </c>
    </row>
    <row r="548" spans="1:43" x14ac:dyDescent="0.25">
      <c r="A548" s="198">
        <v>45291</v>
      </c>
      <c r="B548" t="s">
        <v>1702</v>
      </c>
      <c r="C548" t="s">
        <v>1703</v>
      </c>
      <c r="D548" s="82">
        <f>+VLOOKUP($C548,'appoggio Flow (AUM)_Turnover'!$C:$G,2,0)</f>
        <v>0</v>
      </c>
      <c r="E548" s="199">
        <f>+VLOOKUP($C548,'appoggio Flow (AUM)_Turnover'!$C:$G,3,0)</f>
        <v>1</v>
      </c>
      <c r="F548" s="82">
        <f>+VLOOKUP($C548,'appoggio Flow (AUM)_Turnover'!$C:$G,4,0)</f>
        <v>26736</v>
      </c>
      <c r="G548" s="82">
        <f>+VLOOKUP($C548,'appoggio Flow (AUM)_Turnover'!$C:$G,5,0)</f>
        <v>27967.5</v>
      </c>
      <c r="H548" s="1" t="s">
        <v>23</v>
      </c>
      <c r="I548" t="s">
        <v>500</v>
      </c>
      <c r="J548" t="s">
        <v>474</v>
      </c>
      <c r="K548">
        <f>+VLOOKUP($C548,'appoggio Flow (AUM)_Turnover'!$C:$M,9,0)</f>
        <v>0</v>
      </c>
      <c r="L548" t="s">
        <v>500</v>
      </c>
      <c r="M548" t="str">
        <f>+VLOOKUP($C548,'appoggio Flow (AUM)_Turnover'!$C:$M,11,0)</f>
        <v>Stock</v>
      </c>
      <c r="N548" t="s">
        <v>23</v>
      </c>
      <c r="O548" s="5" t="str">
        <f t="shared" si="64"/>
        <v>N</v>
      </c>
      <c r="P548" t="str">
        <f>+VLOOKUP($C548,'appoggio Flow (AUM)_Turnover'!$C:$P,11,0)</f>
        <v>Stock</v>
      </c>
      <c r="Q548" s="200" t="s">
        <v>475</v>
      </c>
      <c r="R548" s="204">
        <v>7.8E-2</v>
      </c>
      <c r="T548" s="204">
        <v>7.8E-2</v>
      </c>
      <c r="V548" s="208">
        <v>1</v>
      </c>
      <c r="Y548" s="204">
        <v>7.8E-2</v>
      </c>
      <c r="Z548" s="5" t="s">
        <v>475</v>
      </c>
      <c r="AA548" s="200">
        <f t="shared" si="65"/>
        <v>7.8E-2</v>
      </c>
      <c r="AB548" s="200" t="str">
        <f t="shared" si="63"/>
        <v/>
      </c>
      <c r="AE548" s="77">
        <f t="shared" si="66"/>
        <v>0</v>
      </c>
      <c r="AF548" s="77">
        <f t="shared" si="67"/>
        <v>0</v>
      </c>
      <c r="AG548" s="77">
        <f t="array" ref="AG548">IFERROR($D548*U,0)</f>
        <v>0</v>
      </c>
      <c r="AH548" s="77">
        <f t="shared" si="68"/>
        <v>0</v>
      </c>
      <c r="AI548" s="77">
        <f t="shared" si="68"/>
        <v>0</v>
      </c>
      <c r="AJ548" s="203"/>
      <c r="AK548" s="203"/>
      <c r="AL548" s="203"/>
      <c r="AM548" s="203"/>
      <c r="AN548" t="s">
        <v>25</v>
      </c>
      <c r="AO548" t="s">
        <v>1704</v>
      </c>
      <c r="AP548" t="s">
        <v>1705</v>
      </c>
      <c r="AQ548" s="208" t="s">
        <v>490</v>
      </c>
    </row>
    <row r="549" spans="1:43" x14ac:dyDescent="0.25">
      <c r="A549" s="198">
        <v>45291</v>
      </c>
      <c r="B549" t="s">
        <v>1706</v>
      </c>
      <c r="C549" t="s">
        <v>1707</v>
      </c>
      <c r="D549" s="82">
        <f>+VLOOKUP($C549,'appoggio Flow (AUM)_Turnover'!$C:$G,2,0)</f>
        <v>2512866.96</v>
      </c>
      <c r="E549" s="199">
        <f>+VLOOKUP($C549,'appoggio Flow (AUM)_Turnover'!$C:$G,3,0)</f>
        <v>0</v>
      </c>
      <c r="F549" s="82">
        <f>+VLOOKUP($C549,'appoggio Flow (AUM)_Turnover'!$C:$G,4,0)</f>
        <v>2512866.96</v>
      </c>
      <c r="G549" s="82">
        <f>+VLOOKUP($C549,'appoggio Flow (AUM)_Turnover'!$C:$G,5,0)</f>
        <v>0</v>
      </c>
      <c r="H549" s="1" t="s">
        <v>23</v>
      </c>
      <c r="I549" t="s">
        <v>500</v>
      </c>
      <c r="J549" t="s">
        <v>504</v>
      </c>
      <c r="K549">
        <f>+VLOOKUP($C549,'appoggio Flow (AUM)_Turnover'!$C:$M,9,0)</f>
        <v>1</v>
      </c>
      <c r="L549" t="s">
        <v>500</v>
      </c>
      <c r="M549" t="str">
        <f>+VLOOKUP($C549,'appoggio Flow (AUM)_Turnover'!$C:$M,11,0)</f>
        <v>Bond</v>
      </c>
      <c r="N549" t="s">
        <v>24</v>
      </c>
      <c r="O549" s="5" t="str">
        <f t="shared" si="64"/>
        <v>N</v>
      </c>
      <c r="P549" t="str">
        <f>+VLOOKUP($C549,'appoggio Flow (AUM)_Turnover'!$C:$P,11,0)</f>
        <v>Bond</v>
      </c>
      <c r="Q549" s="200" t="s">
        <v>475</v>
      </c>
      <c r="R549" s="200" t="str">
        <f t="shared" ref="R549:R612" si="71">IFERROR(V549*Q549,"")</f>
        <v/>
      </c>
      <c r="T549" t="s">
        <v>475</v>
      </c>
      <c r="Y549" s="200" t="s">
        <v>475</v>
      </c>
      <c r="Z549" s="5" t="s">
        <v>475</v>
      </c>
      <c r="AA549" s="200" t="str">
        <f t="shared" si="65"/>
        <v/>
      </c>
      <c r="AB549" s="200" t="str">
        <f t="shared" si="63"/>
        <v/>
      </c>
      <c r="AE549" s="77">
        <f t="shared" si="66"/>
        <v>0</v>
      </c>
      <c r="AF549" s="77">
        <f t="shared" si="67"/>
        <v>0</v>
      </c>
      <c r="AG549" s="77">
        <f t="array" ref="AG549">IFERROR($D549*U,0)</f>
        <v>0</v>
      </c>
      <c r="AH549" s="77">
        <f t="shared" si="68"/>
        <v>0</v>
      </c>
      <c r="AI549" s="77">
        <f t="shared" si="68"/>
        <v>0</v>
      </c>
      <c r="AJ549" s="203"/>
      <c r="AK549" s="203"/>
      <c r="AL549" s="203"/>
      <c r="AM549" s="203"/>
      <c r="AN549" t="s">
        <v>22</v>
      </c>
      <c r="AO549" t="s">
        <v>571</v>
      </c>
      <c r="AP549" t="s">
        <v>475</v>
      </c>
    </row>
    <row r="550" spans="1:43" x14ac:dyDescent="0.25">
      <c r="A550" s="198">
        <v>45291</v>
      </c>
      <c r="B550" t="s">
        <v>1708</v>
      </c>
      <c r="C550" t="s">
        <v>1709</v>
      </c>
      <c r="D550" s="82">
        <f>+VLOOKUP($C550,'appoggio Flow (AUM)_Turnover'!$C:$G,2,0)</f>
        <v>1785947.81</v>
      </c>
      <c r="E550" s="199">
        <f>+VLOOKUP($C550,'appoggio Flow (AUM)_Turnover'!$C:$G,3,0)</f>
        <v>1</v>
      </c>
      <c r="F550" s="82">
        <f>+VLOOKUP($C550,'appoggio Flow (AUM)_Turnover'!$C:$G,4,0)</f>
        <v>1802878.56</v>
      </c>
      <c r="G550" s="82">
        <f>+VLOOKUP($C550,'appoggio Flow (AUM)_Turnover'!$C:$G,5,0)</f>
        <v>16930.75</v>
      </c>
      <c r="H550" s="1" t="s">
        <v>24</v>
      </c>
      <c r="I550" t="s">
        <v>473</v>
      </c>
      <c r="J550" t="s">
        <v>474</v>
      </c>
      <c r="K550">
        <f>+VLOOKUP($C550,'appoggio Flow (AUM)_Turnover'!$C:$M,9,0)</f>
        <v>0</v>
      </c>
      <c r="L550" t="s">
        <v>473</v>
      </c>
      <c r="M550" t="str">
        <f>+VLOOKUP($C550,'appoggio Flow (AUM)_Turnover'!$C:$M,11,0)</f>
        <v>Fondo</v>
      </c>
      <c r="N550" t="s">
        <v>23</v>
      </c>
      <c r="O550" s="5" t="str">
        <f t="shared" si="64"/>
        <v>N</v>
      </c>
      <c r="P550" t="str">
        <f>+VLOOKUP($C550,'appoggio Flow (AUM)_Turnover'!$C:$P,11,0)</f>
        <v>Fondo</v>
      </c>
      <c r="Q550" s="200" t="s">
        <v>475</v>
      </c>
      <c r="R550" s="200" t="str">
        <f t="shared" si="71"/>
        <v/>
      </c>
      <c r="T550" t="s">
        <v>475</v>
      </c>
      <c r="Y550" s="200" t="s">
        <v>475</v>
      </c>
      <c r="Z550" s="5" t="s">
        <v>475</v>
      </c>
      <c r="AA550" s="200" t="str">
        <f t="shared" si="65"/>
        <v/>
      </c>
      <c r="AB550" s="200" t="str">
        <f t="shared" si="63"/>
        <v/>
      </c>
      <c r="AE550" s="77">
        <f t="shared" si="66"/>
        <v>0</v>
      </c>
      <c r="AF550" s="77">
        <f t="shared" si="67"/>
        <v>0</v>
      </c>
      <c r="AG550" s="77">
        <f t="array" ref="AG550">IFERROR($D550*U,0)</f>
        <v>0</v>
      </c>
      <c r="AH550" s="77">
        <f t="shared" si="68"/>
        <v>0</v>
      </c>
      <c r="AI550" s="77">
        <f t="shared" si="68"/>
        <v>0</v>
      </c>
      <c r="AJ550" s="203"/>
      <c r="AK550" s="203"/>
      <c r="AL550" s="203"/>
      <c r="AM550" s="203"/>
      <c r="AN550" t="s">
        <v>475</v>
      </c>
      <c r="AO550" t="s">
        <v>475</v>
      </c>
      <c r="AP550" t="s">
        <v>475</v>
      </c>
    </row>
    <row r="551" spans="1:43" x14ac:dyDescent="0.25">
      <c r="A551" s="198">
        <v>45291</v>
      </c>
      <c r="B551" t="s">
        <v>1710</v>
      </c>
      <c r="C551" t="s">
        <v>1711</v>
      </c>
      <c r="D551" s="82">
        <f>+VLOOKUP($C551,'appoggio Flow (AUM)_Turnover'!$C:$G,2,0)</f>
        <v>0</v>
      </c>
      <c r="E551" s="199">
        <f>+VLOOKUP($C551,'appoggio Flow (AUM)_Turnover'!$C:$G,3,0)</f>
        <v>1</v>
      </c>
      <c r="F551" s="82">
        <f>+VLOOKUP($C551,'appoggio Flow (AUM)_Turnover'!$C:$G,4,0)</f>
        <v>408985.9</v>
      </c>
      <c r="G551" s="82">
        <f>+VLOOKUP($C551,'appoggio Flow (AUM)_Turnover'!$C:$G,5,0)</f>
        <v>461574.22</v>
      </c>
      <c r="H551" s="1" t="s">
        <v>23</v>
      </c>
      <c r="I551" t="s">
        <v>500</v>
      </c>
      <c r="J551" t="s">
        <v>474</v>
      </c>
      <c r="K551">
        <f>+VLOOKUP($C551,'appoggio Flow (AUM)_Turnover'!$C:$M,9,0)</f>
        <v>0</v>
      </c>
      <c r="L551" t="s">
        <v>500</v>
      </c>
      <c r="M551" t="str">
        <f>+VLOOKUP($C551,'appoggio Flow (AUM)_Turnover'!$C:$M,11,0)</f>
        <v>Stock</v>
      </c>
      <c r="N551" t="s">
        <v>23</v>
      </c>
      <c r="O551" s="5" t="str">
        <f t="shared" si="64"/>
        <v>N</v>
      </c>
      <c r="P551" t="str">
        <f>+VLOOKUP($C551,'appoggio Flow (AUM)_Turnover'!$C:$P,11,0)</f>
        <v>Stock</v>
      </c>
      <c r="Q551" s="200" t="s">
        <v>475</v>
      </c>
      <c r="R551" s="200" t="str">
        <f t="shared" si="71"/>
        <v/>
      </c>
      <c r="T551" t="s">
        <v>475</v>
      </c>
      <c r="Y551" s="200" t="s">
        <v>475</v>
      </c>
      <c r="Z551" s="5" t="s">
        <v>475</v>
      </c>
      <c r="AA551" s="200" t="str">
        <f t="shared" si="65"/>
        <v/>
      </c>
      <c r="AB551" s="200" t="str">
        <f t="shared" si="63"/>
        <v/>
      </c>
      <c r="AE551" s="77">
        <f t="shared" si="66"/>
        <v>0</v>
      </c>
      <c r="AF551" s="77">
        <f t="shared" si="67"/>
        <v>0</v>
      </c>
      <c r="AG551" s="77">
        <f t="array" ref="AG551">IFERROR($D551*U,0)</f>
        <v>0</v>
      </c>
      <c r="AH551" s="77">
        <f t="shared" si="68"/>
        <v>0</v>
      </c>
      <c r="AI551" s="77">
        <f t="shared" si="68"/>
        <v>0</v>
      </c>
      <c r="AJ551" s="203"/>
      <c r="AK551" s="203"/>
      <c r="AL551" s="203"/>
      <c r="AM551" s="203"/>
      <c r="AN551" t="s">
        <v>25</v>
      </c>
      <c r="AO551" t="s">
        <v>1712</v>
      </c>
      <c r="AP551" t="s">
        <v>475</v>
      </c>
    </row>
    <row r="552" spans="1:43" x14ac:dyDescent="0.25">
      <c r="A552" s="198">
        <v>45291</v>
      </c>
      <c r="B552" t="s">
        <v>1713</v>
      </c>
      <c r="C552" t="s">
        <v>1714</v>
      </c>
      <c r="D552" s="82">
        <f>+VLOOKUP($C552,'appoggio Flow (AUM)_Turnover'!$C:$G,2,0)</f>
        <v>85441.18</v>
      </c>
      <c r="E552" s="199">
        <f>+VLOOKUP($C552,'appoggio Flow (AUM)_Turnover'!$C:$G,3,0)</f>
        <v>0</v>
      </c>
      <c r="F552" s="82">
        <f>+VLOOKUP($C552,'appoggio Flow (AUM)_Turnover'!$C:$G,4,0)</f>
        <v>85441.18</v>
      </c>
      <c r="G552" s="82">
        <f>+VLOOKUP($C552,'appoggio Flow (AUM)_Turnover'!$C:$G,5,0)</f>
        <v>0</v>
      </c>
      <c r="H552" s="1" t="s">
        <v>23</v>
      </c>
      <c r="I552" t="s">
        <v>500</v>
      </c>
      <c r="J552" t="s">
        <v>474</v>
      </c>
      <c r="K552">
        <f>+VLOOKUP($C552,'appoggio Flow (AUM)_Turnover'!$C:$M,9,0)</f>
        <v>0</v>
      </c>
      <c r="L552" t="s">
        <v>500</v>
      </c>
      <c r="M552" t="str">
        <f>+VLOOKUP($C552,'appoggio Flow (AUM)_Turnover'!$C:$M,11,0)</f>
        <v>Stock</v>
      </c>
      <c r="N552" t="s">
        <v>23</v>
      </c>
      <c r="O552" s="5" t="str">
        <f t="shared" si="64"/>
        <v>N</v>
      </c>
      <c r="P552" t="str">
        <f>+VLOOKUP($C552,'appoggio Flow (AUM)_Turnover'!$C:$P,11,0)</f>
        <v>Stock</v>
      </c>
      <c r="Q552" s="200" t="s">
        <v>475</v>
      </c>
      <c r="R552" s="200" t="str">
        <f t="shared" si="71"/>
        <v/>
      </c>
      <c r="T552" t="s">
        <v>475</v>
      </c>
      <c r="Y552" s="200" t="s">
        <v>475</v>
      </c>
      <c r="Z552" s="5" t="s">
        <v>475</v>
      </c>
      <c r="AA552" s="200" t="str">
        <f t="shared" si="65"/>
        <v/>
      </c>
      <c r="AB552" s="200" t="str">
        <f t="shared" si="63"/>
        <v/>
      </c>
      <c r="AE552" s="77">
        <f t="shared" si="66"/>
        <v>0</v>
      </c>
      <c r="AF552" s="77">
        <f t="shared" si="67"/>
        <v>0</v>
      </c>
      <c r="AG552" s="77">
        <f t="array" ref="AG552">IFERROR($D552*U,0)</f>
        <v>0</v>
      </c>
      <c r="AH552" s="77">
        <f t="shared" si="68"/>
        <v>0</v>
      </c>
      <c r="AI552" s="77">
        <f t="shared" si="68"/>
        <v>0</v>
      </c>
      <c r="AJ552" s="203"/>
      <c r="AK552" s="203"/>
      <c r="AL552" s="203"/>
      <c r="AM552" s="203"/>
      <c r="AN552" t="s">
        <v>25</v>
      </c>
      <c r="AO552" t="s">
        <v>1715</v>
      </c>
      <c r="AP552" t="s">
        <v>475</v>
      </c>
    </row>
    <row r="553" spans="1:43" x14ac:dyDescent="0.25">
      <c r="A553" s="198">
        <v>45291</v>
      </c>
      <c r="B553" t="s">
        <v>1716</v>
      </c>
      <c r="C553" t="s">
        <v>1717</v>
      </c>
      <c r="D553" s="82">
        <f>+VLOOKUP($C553,'appoggio Flow (AUM)_Turnover'!$C:$G,2,0)</f>
        <v>30534</v>
      </c>
      <c r="E553" s="199">
        <f>+VLOOKUP($C553,'appoggio Flow (AUM)_Turnover'!$C:$G,3,0)</f>
        <v>1</v>
      </c>
      <c r="F553" s="82">
        <f>+VLOOKUP($C553,'appoggio Flow (AUM)_Turnover'!$C:$G,4,0)</f>
        <v>62566</v>
      </c>
      <c r="G553" s="82">
        <f>+VLOOKUP($C553,'appoggio Flow (AUM)_Turnover'!$C:$G,5,0)</f>
        <v>32032</v>
      </c>
      <c r="H553" s="1" t="s">
        <v>23</v>
      </c>
      <c r="I553" t="s">
        <v>500</v>
      </c>
      <c r="J553" t="s">
        <v>474</v>
      </c>
      <c r="K553">
        <f>+VLOOKUP($C553,'appoggio Flow (AUM)_Turnover'!$C:$M,9,0)</f>
        <v>0</v>
      </c>
      <c r="L553" t="s">
        <v>500</v>
      </c>
      <c r="M553" t="str">
        <f>+VLOOKUP($C553,'appoggio Flow (AUM)_Turnover'!$C:$M,11,0)</f>
        <v>Stock</v>
      </c>
      <c r="N553" t="s">
        <v>23</v>
      </c>
      <c r="O553" s="5" t="str">
        <f t="shared" si="64"/>
        <v>N</v>
      </c>
      <c r="P553" t="str">
        <f>+VLOOKUP($C553,'appoggio Flow (AUM)_Turnover'!$C:$P,11,0)</f>
        <v>Stock</v>
      </c>
      <c r="Q553" s="200" t="s">
        <v>475</v>
      </c>
      <c r="R553" s="200" t="str">
        <f t="shared" si="71"/>
        <v/>
      </c>
      <c r="T553" t="s">
        <v>475</v>
      </c>
      <c r="Y553" s="200" t="s">
        <v>475</v>
      </c>
      <c r="Z553" s="5" t="s">
        <v>475</v>
      </c>
      <c r="AA553" s="200" t="str">
        <f t="shared" si="65"/>
        <v/>
      </c>
      <c r="AB553" s="200" t="str">
        <f t="shared" si="63"/>
        <v/>
      </c>
      <c r="AE553" s="77">
        <f t="shared" si="66"/>
        <v>0</v>
      </c>
      <c r="AF553" s="77">
        <f t="shared" si="67"/>
        <v>0</v>
      </c>
      <c r="AG553" s="77">
        <f t="array" ref="AG553">IFERROR($D553*U,0)</f>
        <v>0</v>
      </c>
      <c r="AH553" s="77">
        <f t="shared" si="68"/>
        <v>0</v>
      </c>
      <c r="AI553" s="77">
        <f t="shared" si="68"/>
        <v>0</v>
      </c>
      <c r="AJ553" s="203"/>
      <c r="AK553" s="203"/>
      <c r="AL553" s="203"/>
      <c r="AM553" s="203"/>
      <c r="AN553" t="s">
        <v>25</v>
      </c>
      <c r="AO553" t="s">
        <v>1087</v>
      </c>
      <c r="AP553" t="s">
        <v>475</v>
      </c>
    </row>
    <row r="554" spans="1:43" x14ac:dyDescent="0.25">
      <c r="A554" s="198">
        <v>45291</v>
      </c>
      <c r="B554" t="s">
        <v>1718</v>
      </c>
      <c r="C554" t="s">
        <v>1719</v>
      </c>
      <c r="D554" s="82">
        <f>+VLOOKUP($C554,'appoggio Flow (AUM)_Turnover'!$C:$G,2,0)</f>
        <v>76162.520000000019</v>
      </c>
      <c r="E554" s="199">
        <f>+VLOOKUP($C554,'appoggio Flow (AUM)_Turnover'!$C:$G,3,0)</f>
        <v>1</v>
      </c>
      <c r="F554" s="82">
        <f>+VLOOKUP($C554,'appoggio Flow (AUM)_Turnover'!$C:$G,4,0)</f>
        <v>556758.89</v>
      </c>
      <c r="G554" s="82">
        <f>+VLOOKUP($C554,'appoggio Flow (AUM)_Turnover'!$C:$G,5,0)</f>
        <v>480596.37</v>
      </c>
      <c r="H554" s="1" t="s">
        <v>24</v>
      </c>
      <c r="I554" t="s">
        <v>473</v>
      </c>
      <c r="J554" t="s">
        <v>474</v>
      </c>
      <c r="K554">
        <f>+VLOOKUP($C554,'appoggio Flow (AUM)_Turnover'!$C:$M,9,0)</f>
        <v>0</v>
      </c>
      <c r="L554" t="s">
        <v>473</v>
      </c>
      <c r="M554" t="str">
        <f>+VLOOKUP($C554,'appoggio Flow (AUM)_Turnover'!$C:$M,11,0)</f>
        <v>Fondo</v>
      </c>
      <c r="N554" t="s">
        <v>23</v>
      </c>
      <c r="O554" s="5" t="str">
        <f t="shared" si="64"/>
        <v>N</v>
      </c>
      <c r="P554" t="str">
        <f>+VLOOKUP($C554,'appoggio Flow (AUM)_Turnover'!$C:$P,11,0)</f>
        <v>Fondo</v>
      </c>
      <c r="Q554" s="200" t="s">
        <v>475</v>
      </c>
      <c r="R554" s="200" t="str">
        <f t="shared" si="71"/>
        <v/>
      </c>
      <c r="T554" t="s">
        <v>475</v>
      </c>
      <c r="Y554" s="200" t="s">
        <v>475</v>
      </c>
      <c r="Z554" s="5" t="s">
        <v>475</v>
      </c>
      <c r="AA554" s="200" t="str">
        <f t="shared" si="65"/>
        <v/>
      </c>
      <c r="AB554" s="200" t="str">
        <f t="shared" si="63"/>
        <v/>
      </c>
      <c r="AE554" s="77">
        <f t="shared" si="66"/>
        <v>0</v>
      </c>
      <c r="AF554" s="77">
        <f t="shared" si="67"/>
        <v>0</v>
      </c>
      <c r="AG554" s="77">
        <f t="array" ref="AG554">IFERROR($D554*U,0)</f>
        <v>0</v>
      </c>
      <c r="AH554" s="77">
        <f t="shared" si="68"/>
        <v>0</v>
      </c>
      <c r="AI554" s="77">
        <f t="shared" si="68"/>
        <v>0</v>
      </c>
      <c r="AJ554" s="203"/>
      <c r="AK554" s="203"/>
      <c r="AL554" s="203"/>
      <c r="AM554" s="203"/>
      <c r="AN554" t="s">
        <v>475</v>
      </c>
      <c r="AO554" t="s">
        <v>475</v>
      </c>
      <c r="AP554" t="s">
        <v>475</v>
      </c>
    </row>
    <row r="555" spans="1:43" x14ac:dyDescent="0.25">
      <c r="A555" s="198">
        <v>45291</v>
      </c>
      <c r="B555" t="s">
        <v>1720</v>
      </c>
      <c r="C555" t="s">
        <v>1721</v>
      </c>
      <c r="D555" s="82">
        <f>+VLOOKUP($C555,'appoggio Flow (AUM)_Turnover'!$C:$G,2,0)</f>
        <v>5335240.6800000006</v>
      </c>
      <c r="E555" s="199">
        <f>+VLOOKUP($C555,'appoggio Flow (AUM)_Turnover'!$C:$G,3,0)</f>
        <v>1</v>
      </c>
      <c r="F555" s="82">
        <f>+VLOOKUP($C555,'appoggio Flow (AUM)_Turnover'!$C:$G,4,0)</f>
        <v>5764824.6900000004</v>
      </c>
      <c r="G555" s="82">
        <f>+VLOOKUP($C555,'appoggio Flow (AUM)_Turnover'!$C:$G,5,0)</f>
        <v>429584.01</v>
      </c>
      <c r="H555" s="1" t="s">
        <v>24</v>
      </c>
      <c r="I555" t="s">
        <v>473</v>
      </c>
      <c r="J555" t="s">
        <v>474</v>
      </c>
      <c r="K555">
        <f>+VLOOKUP($C555,'appoggio Flow (AUM)_Turnover'!$C:$M,9,0)</f>
        <v>0</v>
      </c>
      <c r="L555" t="s">
        <v>473</v>
      </c>
      <c r="M555" t="str">
        <f>+VLOOKUP($C555,'appoggio Flow (AUM)_Turnover'!$C:$M,11,0)</f>
        <v>Fondo</v>
      </c>
      <c r="N555" t="s">
        <v>23</v>
      </c>
      <c r="O555" s="5" t="str">
        <f t="shared" si="64"/>
        <v>N</v>
      </c>
      <c r="P555" t="str">
        <f>+VLOOKUP($C555,'appoggio Flow (AUM)_Turnover'!$C:$P,11,0)</f>
        <v>Fondo</v>
      </c>
      <c r="Q555" s="200" t="s">
        <v>475</v>
      </c>
      <c r="R555" s="200" t="str">
        <f t="shared" si="71"/>
        <v/>
      </c>
      <c r="T555" t="s">
        <v>475</v>
      </c>
      <c r="Y555" s="200" t="s">
        <v>475</v>
      </c>
      <c r="Z555" s="5" t="s">
        <v>475</v>
      </c>
      <c r="AA555" s="200" t="str">
        <f t="shared" si="65"/>
        <v/>
      </c>
      <c r="AB555" s="200" t="str">
        <f t="shared" si="63"/>
        <v/>
      </c>
      <c r="AE555" s="77">
        <f t="shared" si="66"/>
        <v>0</v>
      </c>
      <c r="AF555" s="77">
        <f t="shared" si="67"/>
        <v>0</v>
      </c>
      <c r="AG555" s="77">
        <f t="array" ref="AG555">IFERROR($D555*U,0)</f>
        <v>0</v>
      </c>
      <c r="AH555" s="77">
        <f t="shared" si="68"/>
        <v>0</v>
      </c>
      <c r="AI555" s="77">
        <f t="shared" si="68"/>
        <v>0</v>
      </c>
      <c r="AJ555" s="203"/>
      <c r="AK555" s="203"/>
      <c r="AL555" s="203"/>
      <c r="AM555" s="203"/>
      <c r="AN555" t="s">
        <v>475</v>
      </c>
      <c r="AO555" t="s">
        <v>475</v>
      </c>
      <c r="AP555" t="s">
        <v>475</v>
      </c>
    </row>
    <row r="556" spans="1:43" x14ac:dyDescent="0.25">
      <c r="A556" s="198">
        <v>45291</v>
      </c>
      <c r="B556" t="s">
        <v>1722</v>
      </c>
      <c r="C556" t="s">
        <v>1723</v>
      </c>
      <c r="D556" s="82">
        <f>+VLOOKUP($C556,'appoggio Flow (AUM)_Turnover'!$C:$G,2,0)</f>
        <v>2348483.11</v>
      </c>
      <c r="E556" s="199">
        <f>+VLOOKUP($C556,'appoggio Flow (AUM)_Turnover'!$C:$G,3,0)</f>
        <v>1</v>
      </c>
      <c r="F556" s="82">
        <f>+VLOOKUP($C556,'appoggio Flow (AUM)_Turnover'!$C:$G,4,0)</f>
        <v>2358872.7399999998</v>
      </c>
      <c r="G556" s="82">
        <f>+VLOOKUP($C556,'appoggio Flow (AUM)_Turnover'!$C:$G,5,0)</f>
        <v>10389.629999999999</v>
      </c>
      <c r="H556" s="1" t="s">
        <v>24</v>
      </c>
      <c r="I556" t="s">
        <v>473</v>
      </c>
      <c r="J556" t="s">
        <v>474</v>
      </c>
      <c r="K556">
        <f>+VLOOKUP($C556,'appoggio Flow (AUM)_Turnover'!$C:$M,9,0)</f>
        <v>0</v>
      </c>
      <c r="L556" t="s">
        <v>473</v>
      </c>
      <c r="M556" t="str">
        <f>+VLOOKUP($C556,'appoggio Flow (AUM)_Turnover'!$C:$M,11,0)</f>
        <v>Fondo</v>
      </c>
      <c r="N556" t="s">
        <v>23</v>
      </c>
      <c r="O556" s="5" t="str">
        <f t="shared" si="64"/>
        <v>N</v>
      </c>
      <c r="P556" t="str">
        <f>+VLOOKUP($C556,'appoggio Flow (AUM)_Turnover'!$C:$P,11,0)</f>
        <v>Fondo</v>
      </c>
      <c r="Q556" s="200" t="s">
        <v>475</v>
      </c>
      <c r="R556" s="200" t="str">
        <f t="shared" si="71"/>
        <v/>
      </c>
      <c r="T556" t="s">
        <v>475</v>
      </c>
      <c r="Y556" s="200" t="s">
        <v>475</v>
      </c>
      <c r="Z556" s="5" t="s">
        <v>475</v>
      </c>
      <c r="AA556" s="200" t="str">
        <f t="shared" si="65"/>
        <v/>
      </c>
      <c r="AB556" s="200" t="str">
        <f t="shared" si="63"/>
        <v/>
      </c>
      <c r="AE556" s="77">
        <f t="shared" si="66"/>
        <v>0</v>
      </c>
      <c r="AF556" s="77">
        <f t="shared" si="67"/>
        <v>0</v>
      </c>
      <c r="AG556" s="77">
        <f t="array" ref="AG556">IFERROR($D556*U,0)</f>
        <v>0</v>
      </c>
      <c r="AH556" s="77">
        <f t="shared" si="68"/>
        <v>0</v>
      </c>
      <c r="AI556" s="77">
        <f t="shared" si="68"/>
        <v>0</v>
      </c>
      <c r="AJ556" s="203"/>
      <c r="AK556" s="203"/>
      <c r="AL556" s="203"/>
      <c r="AM556" s="203"/>
      <c r="AN556" t="s">
        <v>475</v>
      </c>
      <c r="AO556" t="s">
        <v>475</v>
      </c>
      <c r="AP556" t="s">
        <v>475</v>
      </c>
    </row>
    <row r="557" spans="1:43" x14ac:dyDescent="0.25">
      <c r="A557" s="198">
        <v>45291</v>
      </c>
      <c r="B557" t="s">
        <v>1724</v>
      </c>
      <c r="C557" t="s">
        <v>1725</v>
      </c>
      <c r="D557" s="82">
        <f>+VLOOKUP($C557,'appoggio Flow (AUM)_Turnover'!$C:$G,2,0)</f>
        <v>14590911.559999999</v>
      </c>
      <c r="E557" s="199">
        <f>+VLOOKUP($C557,'appoggio Flow (AUM)_Turnover'!$C:$G,3,0)</f>
        <v>1</v>
      </c>
      <c r="F557" s="82">
        <f>+VLOOKUP($C557,'appoggio Flow (AUM)_Turnover'!$C:$G,4,0)</f>
        <v>14783836.569999998</v>
      </c>
      <c r="G557" s="82">
        <f>+VLOOKUP($C557,'appoggio Flow (AUM)_Turnover'!$C:$G,5,0)</f>
        <v>192925.01</v>
      </c>
      <c r="H557" s="1" t="s">
        <v>24</v>
      </c>
      <c r="I557" t="s">
        <v>473</v>
      </c>
      <c r="J557" t="s">
        <v>474</v>
      </c>
      <c r="K557">
        <f>+VLOOKUP($C557,'appoggio Flow (AUM)_Turnover'!$C:$M,9,0)</f>
        <v>0</v>
      </c>
      <c r="L557" t="s">
        <v>473</v>
      </c>
      <c r="M557" t="str">
        <f>+VLOOKUP($C557,'appoggio Flow (AUM)_Turnover'!$C:$M,11,0)</f>
        <v>Fondo</v>
      </c>
      <c r="N557" t="s">
        <v>23</v>
      </c>
      <c r="O557" s="5" t="str">
        <f t="shared" si="64"/>
        <v>N</v>
      </c>
      <c r="P557" t="str">
        <f>+VLOOKUP($C557,'appoggio Flow (AUM)_Turnover'!$C:$P,11,0)</f>
        <v>Fondo</v>
      </c>
      <c r="Q557" s="200" t="s">
        <v>475</v>
      </c>
      <c r="R557" s="200" t="str">
        <f t="shared" si="71"/>
        <v/>
      </c>
      <c r="T557" t="s">
        <v>475</v>
      </c>
      <c r="Y557" s="200" t="s">
        <v>475</v>
      </c>
      <c r="Z557" s="5" t="s">
        <v>475</v>
      </c>
      <c r="AA557" s="200" t="str">
        <f t="shared" si="65"/>
        <v/>
      </c>
      <c r="AB557" s="200" t="str">
        <f t="shared" si="63"/>
        <v/>
      </c>
      <c r="AE557" s="77">
        <f t="shared" si="66"/>
        <v>0</v>
      </c>
      <c r="AF557" s="77">
        <f t="shared" si="67"/>
        <v>0</v>
      </c>
      <c r="AG557" s="77">
        <f t="array" ref="AG557">IFERROR($D557*U,0)</f>
        <v>0</v>
      </c>
      <c r="AH557" s="77">
        <f t="shared" si="68"/>
        <v>0</v>
      </c>
      <c r="AI557" s="77">
        <f t="shared" si="68"/>
        <v>0</v>
      </c>
      <c r="AJ557" s="203"/>
      <c r="AK557" s="203"/>
      <c r="AL557" s="203"/>
      <c r="AM557" s="203"/>
      <c r="AN557" t="s">
        <v>475</v>
      </c>
      <c r="AO557" t="s">
        <v>475</v>
      </c>
      <c r="AP557" t="s">
        <v>475</v>
      </c>
    </row>
    <row r="558" spans="1:43" x14ac:dyDescent="0.25">
      <c r="A558" s="198">
        <v>45291</v>
      </c>
      <c r="B558" t="s">
        <v>1726</v>
      </c>
      <c r="C558" t="s">
        <v>1727</v>
      </c>
      <c r="D558" s="82">
        <f>+VLOOKUP($C558,'appoggio Flow (AUM)_Turnover'!$C:$G,2,0)</f>
        <v>335163.94999999995</v>
      </c>
      <c r="E558" s="199">
        <f>+VLOOKUP($C558,'appoggio Flow (AUM)_Turnover'!$C:$G,3,0)</f>
        <v>1</v>
      </c>
      <c r="F558" s="82">
        <f>+VLOOKUP($C558,'appoggio Flow (AUM)_Turnover'!$C:$G,4,0)</f>
        <v>1704435.7</v>
      </c>
      <c r="G558" s="82">
        <f>+VLOOKUP($C558,'appoggio Flow (AUM)_Turnover'!$C:$G,5,0)</f>
        <v>1369271.75</v>
      </c>
      <c r="H558" s="1" t="s">
        <v>23</v>
      </c>
      <c r="I558" t="s">
        <v>500</v>
      </c>
      <c r="J558" t="s">
        <v>504</v>
      </c>
      <c r="K558">
        <f>+VLOOKUP($C558,'appoggio Flow (AUM)_Turnover'!$C:$M,9,0)</f>
        <v>1</v>
      </c>
      <c r="L558" t="s">
        <v>500</v>
      </c>
      <c r="M558">
        <f>+VLOOKUP($C558,'appoggio Flow (AUM)_Turnover'!$C:$M,11,0)</f>
        <v>0</v>
      </c>
      <c r="N558" t="s">
        <v>24</v>
      </c>
      <c r="O558" s="5" t="str">
        <f t="shared" si="64"/>
        <v>N</v>
      </c>
      <c r="P558">
        <f>+VLOOKUP($C558,'appoggio Flow (AUM)_Turnover'!$C:$P,11,0)</f>
        <v>0</v>
      </c>
      <c r="Q558" s="200" t="s">
        <v>475</v>
      </c>
      <c r="R558" s="200" t="str">
        <f t="shared" si="71"/>
        <v/>
      </c>
      <c r="T558" t="s">
        <v>475</v>
      </c>
      <c r="Y558" s="200" t="s">
        <v>475</v>
      </c>
      <c r="Z558" s="5" t="s">
        <v>475</v>
      </c>
      <c r="AA558" s="200" t="str">
        <f t="shared" si="65"/>
        <v/>
      </c>
      <c r="AB558" s="200" t="str">
        <f t="shared" si="63"/>
        <v/>
      </c>
      <c r="AE558" s="77">
        <f t="shared" si="66"/>
        <v>0</v>
      </c>
      <c r="AF558" s="77">
        <f t="shared" si="67"/>
        <v>0</v>
      </c>
      <c r="AG558" s="77">
        <f t="array" ref="AG558">IFERROR($D558*U,0)</f>
        <v>0</v>
      </c>
      <c r="AH558" s="77">
        <f t="shared" si="68"/>
        <v>0</v>
      </c>
      <c r="AI558" s="77">
        <f t="shared" si="68"/>
        <v>0</v>
      </c>
      <c r="AJ558" s="203"/>
      <c r="AK558" s="203"/>
      <c r="AL558" s="203"/>
      <c r="AM558" s="203"/>
      <c r="AN558" t="s">
        <v>475</v>
      </c>
      <c r="AO558" t="s">
        <v>475</v>
      </c>
      <c r="AP558" t="s">
        <v>475</v>
      </c>
    </row>
    <row r="559" spans="1:43" x14ac:dyDescent="0.25">
      <c r="A559" s="198">
        <v>45291</v>
      </c>
      <c r="B559" t="s">
        <v>1728</v>
      </c>
      <c r="C559" t="s">
        <v>1729</v>
      </c>
      <c r="D559" s="82">
        <f>+VLOOKUP($C559,'appoggio Flow (AUM)_Turnover'!$C:$G,2,0)</f>
        <v>2550761.9200000004</v>
      </c>
      <c r="E559" s="199">
        <f>+VLOOKUP($C559,'appoggio Flow (AUM)_Turnover'!$C:$G,3,0)</f>
        <v>1</v>
      </c>
      <c r="F559" s="82">
        <f>+VLOOKUP($C559,'appoggio Flow (AUM)_Turnover'!$C:$G,4,0)</f>
        <v>2581206.4000000004</v>
      </c>
      <c r="G559" s="82">
        <f>+VLOOKUP($C559,'appoggio Flow (AUM)_Turnover'!$C:$G,5,0)</f>
        <v>30444.48</v>
      </c>
      <c r="H559" s="1" t="s">
        <v>24</v>
      </c>
      <c r="I559" t="s">
        <v>473</v>
      </c>
      <c r="J559" t="s">
        <v>474</v>
      </c>
      <c r="K559">
        <f>+VLOOKUP($C559,'appoggio Flow (AUM)_Turnover'!$C:$M,9,0)</f>
        <v>0</v>
      </c>
      <c r="L559" t="s">
        <v>473</v>
      </c>
      <c r="M559" t="str">
        <f>+VLOOKUP($C559,'appoggio Flow (AUM)_Turnover'!$C:$M,11,0)</f>
        <v>Fondo</v>
      </c>
      <c r="N559" t="s">
        <v>23</v>
      </c>
      <c r="O559" s="5" t="str">
        <f t="shared" si="64"/>
        <v>N</v>
      </c>
      <c r="P559" t="str">
        <f>+VLOOKUP($C559,'appoggio Flow (AUM)_Turnover'!$C:$P,11,0)</f>
        <v>Fondo</v>
      </c>
      <c r="Q559" s="200" t="s">
        <v>475</v>
      </c>
      <c r="R559" s="200" t="str">
        <f t="shared" si="71"/>
        <v/>
      </c>
      <c r="T559" t="s">
        <v>475</v>
      </c>
      <c r="Y559" s="200" t="s">
        <v>475</v>
      </c>
      <c r="Z559" s="5" t="s">
        <v>475</v>
      </c>
      <c r="AA559" s="200" t="str">
        <f t="shared" si="65"/>
        <v/>
      </c>
      <c r="AB559" s="200" t="str">
        <f t="shared" si="63"/>
        <v/>
      </c>
      <c r="AE559" s="77">
        <f t="shared" si="66"/>
        <v>0</v>
      </c>
      <c r="AF559" s="77">
        <f t="shared" si="67"/>
        <v>0</v>
      </c>
      <c r="AG559" s="77">
        <f t="array" ref="AG559">IFERROR($D559*U,0)</f>
        <v>0</v>
      </c>
      <c r="AH559" s="77">
        <f t="shared" si="68"/>
        <v>0</v>
      </c>
      <c r="AI559" s="77">
        <f t="shared" si="68"/>
        <v>0</v>
      </c>
      <c r="AJ559" s="203"/>
      <c r="AK559" s="203"/>
      <c r="AL559" s="203"/>
      <c r="AM559" s="203"/>
      <c r="AN559" t="s">
        <v>475</v>
      </c>
      <c r="AO559" t="s">
        <v>475</v>
      </c>
      <c r="AP559" t="s">
        <v>475</v>
      </c>
    </row>
    <row r="560" spans="1:43" x14ac:dyDescent="0.25">
      <c r="A560" s="198">
        <v>45291</v>
      </c>
      <c r="B560" t="s">
        <v>1730</v>
      </c>
      <c r="C560" t="s">
        <v>1731</v>
      </c>
      <c r="D560" s="82">
        <f>+VLOOKUP($C560,'appoggio Flow (AUM)_Turnover'!$C:$G,2,0)</f>
        <v>0</v>
      </c>
      <c r="E560" s="199">
        <f>+VLOOKUP($C560,'appoggio Flow (AUM)_Turnover'!$C:$G,3,0)</f>
        <v>1</v>
      </c>
      <c r="F560" s="82">
        <f>+VLOOKUP($C560,'appoggio Flow (AUM)_Turnover'!$C:$G,4,0)</f>
        <v>2186912.04</v>
      </c>
      <c r="G560" s="82">
        <f>+VLOOKUP($C560,'appoggio Flow (AUM)_Turnover'!$C:$G,5,0)</f>
        <v>2673651.8199999998</v>
      </c>
      <c r="H560" s="1" t="s">
        <v>24</v>
      </c>
      <c r="I560" t="s">
        <v>473</v>
      </c>
      <c r="J560" t="s">
        <v>474</v>
      </c>
      <c r="K560">
        <f>+VLOOKUP($C560,'appoggio Flow (AUM)_Turnover'!$C:$M,9,0)</f>
        <v>0</v>
      </c>
      <c r="L560" t="s">
        <v>473</v>
      </c>
      <c r="M560" t="str">
        <f>+VLOOKUP($C560,'appoggio Flow (AUM)_Turnover'!$C:$M,11,0)</f>
        <v>Fondo</v>
      </c>
      <c r="N560" t="s">
        <v>23</v>
      </c>
      <c r="O560" s="5" t="str">
        <f t="shared" si="64"/>
        <v>N</v>
      </c>
      <c r="P560" t="str">
        <f>+VLOOKUP($C560,'appoggio Flow (AUM)_Turnover'!$C:$P,11,0)</f>
        <v>Fondo</v>
      </c>
      <c r="Q560" s="200" t="s">
        <v>475</v>
      </c>
      <c r="R560" s="200" t="str">
        <f t="shared" si="71"/>
        <v/>
      </c>
      <c r="T560" t="s">
        <v>475</v>
      </c>
      <c r="Y560" s="200" t="s">
        <v>475</v>
      </c>
      <c r="Z560" s="5" t="s">
        <v>475</v>
      </c>
      <c r="AA560" s="200" t="str">
        <f t="shared" si="65"/>
        <v/>
      </c>
      <c r="AB560" s="200" t="str">
        <f t="shared" si="63"/>
        <v/>
      </c>
      <c r="AE560" s="77">
        <f t="shared" si="66"/>
        <v>0</v>
      </c>
      <c r="AF560" s="77">
        <f t="shared" si="67"/>
        <v>0</v>
      </c>
      <c r="AG560" s="77">
        <f t="array" ref="AG560">IFERROR($D560*U,0)</f>
        <v>0</v>
      </c>
      <c r="AH560" s="77">
        <f t="shared" si="68"/>
        <v>0</v>
      </c>
      <c r="AI560" s="77">
        <f t="shared" si="68"/>
        <v>0</v>
      </c>
      <c r="AJ560" s="203"/>
      <c r="AK560" s="203"/>
      <c r="AL560" s="203"/>
      <c r="AM560" s="203"/>
      <c r="AN560" t="s">
        <v>475</v>
      </c>
      <c r="AO560" t="s">
        <v>475</v>
      </c>
      <c r="AP560" t="s">
        <v>475</v>
      </c>
    </row>
    <row r="561" spans="1:42" x14ac:dyDescent="0.25">
      <c r="A561" s="198">
        <v>45291</v>
      </c>
      <c r="B561" t="s">
        <v>1732</v>
      </c>
      <c r="C561" t="s">
        <v>1733</v>
      </c>
      <c r="D561" s="82">
        <f>+VLOOKUP($C561,'appoggio Flow (AUM)_Turnover'!$C:$G,2,0)</f>
        <v>2468804.1199999992</v>
      </c>
      <c r="E561" s="199">
        <f>+VLOOKUP($C561,'appoggio Flow (AUM)_Turnover'!$C:$G,3,0)</f>
        <v>1</v>
      </c>
      <c r="F561" s="82">
        <f>+VLOOKUP($C561,'appoggio Flow (AUM)_Turnover'!$C:$G,4,0)</f>
        <v>9606950.0399999991</v>
      </c>
      <c r="G561" s="82">
        <f>+VLOOKUP($C561,'appoggio Flow (AUM)_Turnover'!$C:$G,5,0)</f>
        <v>7138145.9199999999</v>
      </c>
      <c r="H561" s="1" t="s">
        <v>24</v>
      </c>
      <c r="I561" t="s">
        <v>473</v>
      </c>
      <c r="J561" t="s">
        <v>474</v>
      </c>
      <c r="K561">
        <f>+VLOOKUP($C561,'appoggio Flow (AUM)_Turnover'!$C:$M,9,0)</f>
        <v>0</v>
      </c>
      <c r="L561" t="s">
        <v>473</v>
      </c>
      <c r="M561" t="str">
        <f>+VLOOKUP($C561,'appoggio Flow (AUM)_Turnover'!$C:$M,11,0)</f>
        <v>Fondo</v>
      </c>
      <c r="N561" t="s">
        <v>23</v>
      </c>
      <c r="O561" s="5" t="str">
        <f t="shared" si="64"/>
        <v>N</v>
      </c>
      <c r="P561" t="str">
        <f>+VLOOKUP($C561,'appoggio Flow (AUM)_Turnover'!$C:$P,11,0)</f>
        <v>Fondo</v>
      </c>
      <c r="Q561" s="200" t="s">
        <v>475</v>
      </c>
      <c r="R561" s="200" t="str">
        <f t="shared" si="71"/>
        <v/>
      </c>
      <c r="T561" t="s">
        <v>475</v>
      </c>
      <c r="Y561" s="200" t="s">
        <v>475</v>
      </c>
      <c r="Z561" s="5" t="s">
        <v>475</v>
      </c>
      <c r="AA561" s="200" t="str">
        <f t="shared" si="65"/>
        <v/>
      </c>
      <c r="AB561" s="200" t="str">
        <f t="shared" si="63"/>
        <v/>
      </c>
      <c r="AE561" s="77">
        <f t="shared" si="66"/>
        <v>0</v>
      </c>
      <c r="AF561" s="77">
        <f t="shared" si="67"/>
        <v>0</v>
      </c>
      <c r="AG561" s="77">
        <f t="array" ref="AG561">IFERROR($D561*U,0)</f>
        <v>0</v>
      </c>
      <c r="AH561" s="77">
        <f t="shared" si="68"/>
        <v>0</v>
      </c>
      <c r="AI561" s="77">
        <f t="shared" si="68"/>
        <v>0</v>
      </c>
      <c r="AJ561" s="203"/>
      <c r="AK561" s="203"/>
      <c r="AL561" s="203"/>
      <c r="AM561" s="203"/>
      <c r="AN561" t="s">
        <v>475</v>
      </c>
      <c r="AO561" t="s">
        <v>475</v>
      </c>
      <c r="AP561" t="s">
        <v>475</v>
      </c>
    </row>
    <row r="562" spans="1:42" x14ac:dyDescent="0.25">
      <c r="A562" s="198">
        <v>45291</v>
      </c>
      <c r="B562" t="s">
        <v>1734</v>
      </c>
      <c r="C562" t="s">
        <v>1735</v>
      </c>
      <c r="D562" s="82">
        <f>+VLOOKUP($C562,'appoggio Flow (AUM)_Turnover'!$C:$G,2,0)</f>
        <v>376651.12</v>
      </c>
      <c r="E562" s="199">
        <f>+VLOOKUP($C562,'appoggio Flow (AUM)_Turnover'!$C:$G,3,0)</f>
        <v>1</v>
      </c>
      <c r="F562" s="82">
        <f>+VLOOKUP($C562,'appoggio Flow (AUM)_Turnover'!$C:$G,4,0)</f>
        <v>382976.35</v>
      </c>
      <c r="G562" s="82">
        <f>+VLOOKUP($C562,'appoggio Flow (AUM)_Turnover'!$C:$G,5,0)</f>
        <v>6325.23</v>
      </c>
      <c r="H562" s="1" t="s">
        <v>24</v>
      </c>
      <c r="I562" t="s">
        <v>473</v>
      </c>
      <c r="J562" t="s">
        <v>474</v>
      </c>
      <c r="K562">
        <f>+VLOOKUP($C562,'appoggio Flow (AUM)_Turnover'!$C:$M,9,0)</f>
        <v>0</v>
      </c>
      <c r="L562" t="s">
        <v>473</v>
      </c>
      <c r="M562" t="str">
        <f>+VLOOKUP($C562,'appoggio Flow (AUM)_Turnover'!$C:$M,11,0)</f>
        <v>Fondo</v>
      </c>
      <c r="N562" t="s">
        <v>23</v>
      </c>
      <c r="O562" s="5" t="str">
        <f t="shared" si="64"/>
        <v>N</v>
      </c>
      <c r="P562" t="str">
        <f>+VLOOKUP($C562,'appoggio Flow (AUM)_Turnover'!$C:$P,11,0)</f>
        <v>Fondo</v>
      </c>
      <c r="Q562" s="200" t="s">
        <v>475</v>
      </c>
      <c r="R562" s="200" t="str">
        <f t="shared" si="71"/>
        <v/>
      </c>
      <c r="T562" t="s">
        <v>475</v>
      </c>
      <c r="Y562" s="200" t="s">
        <v>475</v>
      </c>
      <c r="Z562" s="5" t="s">
        <v>475</v>
      </c>
      <c r="AA562" s="200" t="str">
        <f t="shared" si="65"/>
        <v/>
      </c>
      <c r="AB562" s="200" t="str">
        <f t="shared" si="63"/>
        <v/>
      </c>
      <c r="AE562" s="77">
        <f t="shared" si="66"/>
        <v>0</v>
      </c>
      <c r="AF562" s="77">
        <f t="shared" si="67"/>
        <v>0</v>
      </c>
      <c r="AG562" s="77">
        <f t="array" ref="AG562">IFERROR($D562*U,0)</f>
        <v>0</v>
      </c>
      <c r="AH562" s="77">
        <f t="shared" si="68"/>
        <v>0</v>
      </c>
      <c r="AI562" s="77">
        <f t="shared" si="68"/>
        <v>0</v>
      </c>
      <c r="AJ562" s="203"/>
      <c r="AK562" s="203"/>
      <c r="AL562" s="203"/>
      <c r="AM562" s="203"/>
      <c r="AN562" t="s">
        <v>475</v>
      </c>
      <c r="AO562" t="s">
        <v>475</v>
      </c>
      <c r="AP562" t="s">
        <v>475</v>
      </c>
    </row>
    <row r="563" spans="1:42" x14ac:dyDescent="0.25">
      <c r="A563" s="198">
        <v>45291</v>
      </c>
      <c r="B563" t="s">
        <v>1736</v>
      </c>
      <c r="C563" t="s">
        <v>1737</v>
      </c>
      <c r="D563" s="82">
        <f>+VLOOKUP($C563,'appoggio Flow (AUM)_Turnover'!$C:$G,2,0)</f>
        <v>2056505.56</v>
      </c>
      <c r="E563" s="199">
        <f>+VLOOKUP($C563,'appoggio Flow (AUM)_Turnover'!$C:$G,3,0)</f>
        <v>1</v>
      </c>
      <c r="F563" s="82">
        <f>+VLOOKUP($C563,'appoggio Flow (AUM)_Turnover'!$C:$G,4,0)</f>
        <v>2072280.61</v>
      </c>
      <c r="G563" s="82">
        <f>+VLOOKUP($C563,'appoggio Flow (AUM)_Turnover'!$C:$G,5,0)</f>
        <v>15775.05</v>
      </c>
      <c r="H563" s="1" t="s">
        <v>24</v>
      </c>
      <c r="I563" t="s">
        <v>473</v>
      </c>
      <c r="J563" t="s">
        <v>474</v>
      </c>
      <c r="K563">
        <f>+VLOOKUP($C563,'appoggio Flow (AUM)_Turnover'!$C:$M,9,0)</f>
        <v>0</v>
      </c>
      <c r="L563" t="s">
        <v>473</v>
      </c>
      <c r="M563" t="str">
        <f>+VLOOKUP($C563,'appoggio Flow (AUM)_Turnover'!$C:$M,11,0)</f>
        <v>Fondo</v>
      </c>
      <c r="N563" t="s">
        <v>23</v>
      </c>
      <c r="O563" s="5" t="str">
        <f t="shared" si="64"/>
        <v>N</v>
      </c>
      <c r="P563" t="str">
        <f>+VLOOKUP($C563,'appoggio Flow (AUM)_Turnover'!$C:$P,11,0)</f>
        <v>Fondo</v>
      </c>
      <c r="Q563" s="200" t="s">
        <v>475</v>
      </c>
      <c r="R563" s="200" t="str">
        <f t="shared" si="71"/>
        <v/>
      </c>
      <c r="T563" t="s">
        <v>475</v>
      </c>
      <c r="Y563" s="200" t="s">
        <v>475</v>
      </c>
      <c r="Z563" s="5" t="s">
        <v>475</v>
      </c>
      <c r="AA563" s="200" t="str">
        <f t="shared" si="65"/>
        <v/>
      </c>
      <c r="AB563" s="200" t="str">
        <f t="shared" si="63"/>
        <v/>
      </c>
      <c r="AE563" s="77">
        <f t="shared" si="66"/>
        <v>0</v>
      </c>
      <c r="AF563" s="77">
        <f t="shared" si="67"/>
        <v>0</v>
      </c>
      <c r="AG563" s="77">
        <f t="array" ref="AG563">IFERROR($D563*U,0)</f>
        <v>0</v>
      </c>
      <c r="AH563" s="77">
        <f t="shared" si="68"/>
        <v>0</v>
      </c>
      <c r="AI563" s="77">
        <f t="shared" si="68"/>
        <v>0</v>
      </c>
      <c r="AJ563" s="203"/>
      <c r="AK563" s="203"/>
      <c r="AL563" s="203"/>
      <c r="AM563" s="203"/>
      <c r="AN563" t="s">
        <v>475</v>
      </c>
      <c r="AO563" t="s">
        <v>475</v>
      </c>
      <c r="AP563" t="s">
        <v>475</v>
      </c>
    </row>
    <row r="564" spans="1:42" x14ac:dyDescent="0.25">
      <c r="A564" s="198">
        <v>45291</v>
      </c>
      <c r="B564" t="s">
        <v>1738</v>
      </c>
      <c r="C564" t="s">
        <v>1739</v>
      </c>
      <c r="D564" s="82">
        <f>+VLOOKUP($C564,'appoggio Flow (AUM)_Turnover'!$C:$G,2,0)</f>
        <v>22478975.890000001</v>
      </c>
      <c r="E564" s="199">
        <f>+VLOOKUP($C564,'appoggio Flow (AUM)_Turnover'!$C:$G,3,0)</f>
        <v>0</v>
      </c>
      <c r="F564" s="82">
        <f>+VLOOKUP($C564,'appoggio Flow (AUM)_Turnover'!$C:$G,4,0)</f>
        <v>22478975.890000001</v>
      </c>
      <c r="G564" s="82">
        <f>+VLOOKUP($C564,'appoggio Flow (AUM)_Turnover'!$C:$G,5,0)</f>
        <v>0</v>
      </c>
      <c r="H564" s="1" t="s">
        <v>23</v>
      </c>
      <c r="I564" t="s">
        <v>500</v>
      </c>
      <c r="J564" t="s">
        <v>504</v>
      </c>
      <c r="K564">
        <f>+VLOOKUP($C564,'appoggio Flow (AUM)_Turnover'!$C:$M,9,0)</f>
        <v>1</v>
      </c>
      <c r="L564" t="s">
        <v>500</v>
      </c>
      <c r="M564">
        <f>+VLOOKUP($C564,'appoggio Flow (AUM)_Turnover'!$C:$M,11,0)</f>
        <v>0</v>
      </c>
      <c r="N564" t="s">
        <v>24</v>
      </c>
      <c r="O564" s="5" t="str">
        <f t="shared" si="64"/>
        <v>N</v>
      </c>
      <c r="P564">
        <f>+VLOOKUP($C564,'appoggio Flow (AUM)_Turnover'!$C:$P,11,0)</f>
        <v>0</v>
      </c>
      <c r="Q564" s="200" t="s">
        <v>475</v>
      </c>
      <c r="R564" s="200" t="str">
        <f t="shared" si="71"/>
        <v/>
      </c>
      <c r="T564" t="s">
        <v>475</v>
      </c>
      <c r="Y564" s="200" t="s">
        <v>475</v>
      </c>
      <c r="Z564" s="5" t="s">
        <v>475</v>
      </c>
      <c r="AA564" s="200" t="str">
        <f t="shared" si="65"/>
        <v/>
      </c>
      <c r="AB564" s="200" t="str">
        <f t="shared" si="63"/>
        <v/>
      </c>
      <c r="AE564" s="77">
        <f t="shared" si="66"/>
        <v>0</v>
      </c>
      <c r="AF564" s="77">
        <f t="shared" si="67"/>
        <v>0</v>
      </c>
      <c r="AG564" s="77">
        <f t="array" ref="AG564">IFERROR($D564*U,0)</f>
        <v>0</v>
      </c>
      <c r="AH564" s="77">
        <f t="shared" si="68"/>
        <v>0</v>
      </c>
      <c r="AI564" s="77">
        <f t="shared" si="68"/>
        <v>0</v>
      </c>
      <c r="AJ564" s="203"/>
      <c r="AK564" s="203"/>
      <c r="AL564" s="203"/>
      <c r="AM564" s="203"/>
      <c r="AN564" t="s">
        <v>475</v>
      </c>
      <c r="AO564" t="s">
        <v>475</v>
      </c>
      <c r="AP564" t="s">
        <v>475</v>
      </c>
    </row>
    <row r="565" spans="1:42" x14ac:dyDescent="0.25">
      <c r="A565" s="198">
        <v>45291</v>
      </c>
      <c r="B565" t="s">
        <v>1740</v>
      </c>
      <c r="C565" t="s">
        <v>1741</v>
      </c>
      <c r="D565" s="82">
        <f>+VLOOKUP($C565,'appoggio Flow (AUM)_Turnover'!$C:$G,2,0)</f>
        <v>0</v>
      </c>
      <c r="E565" s="199">
        <f>+VLOOKUP($C565,'appoggio Flow (AUM)_Turnover'!$C:$G,3,0)</f>
        <v>1</v>
      </c>
      <c r="F565" s="82">
        <f>+VLOOKUP($C565,'appoggio Flow (AUM)_Turnover'!$C:$G,4,0)</f>
        <v>88948.08</v>
      </c>
      <c r="G565" s="82">
        <f>+VLOOKUP($C565,'appoggio Flow (AUM)_Turnover'!$C:$G,5,0)</f>
        <v>157204.32</v>
      </c>
      <c r="H565" s="1" t="s">
        <v>24</v>
      </c>
      <c r="I565" t="s">
        <v>473</v>
      </c>
      <c r="J565" t="s">
        <v>474</v>
      </c>
      <c r="K565">
        <f>+VLOOKUP($C565,'appoggio Flow (AUM)_Turnover'!$C:$M,9,0)</f>
        <v>0</v>
      </c>
      <c r="L565" t="s">
        <v>473</v>
      </c>
      <c r="M565" t="str">
        <f>+VLOOKUP($C565,'appoggio Flow (AUM)_Turnover'!$C:$M,11,0)</f>
        <v>Fondo</v>
      </c>
      <c r="N565" t="s">
        <v>23</v>
      </c>
      <c r="O565" s="5" t="str">
        <f t="shared" si="64"/>
        <v>N</v>
      </c>
      <c r="P565" t="str">
        <f>+VLOOKUP($C565,'appoggio Flow (AUM)_Turnover'!$C:$P,11,0)</f>
        <v>Fondo</v>
      </c>
      <c r="Q565" s="200" t="s">
        <v>475</v>
      </c>
      <c r="R565" s="200" t="str">
        <f t="shared" si="71"/>
        <v/>
      </c>
      <c r="T565" t="s">
        <v>475</v>
      </c>
      <c r="Y565" s="200" t="s">
        <v>475</v>
      </c>
      <c r="Z565" s="5" t="s">
        <v>475</v>
      </c>
      <c r="AA565" s="200" t="str">
        <f t="shared" si="65"/>
        <v/>
      </c>
      <c r="AB565" s="200" t="str">
        <f t="shared" si="63"/>
        <v/>
      </c>
      <c r="AE565" s="77">
        <f t="shared" si="66"/>
        <v>0</v>
      </c>
      <c r="AF565" s="77">
        <f t="shared" si="67"/>
        <v>0</v>
      </c>
      <c r="AG565" s="77">
        <f t="array" ref="AG565">IFERROR($D565*U,0)</f>
        <v>0</v>
      </c>
      <c r="AH565" s="77">
        <f t="shared" si="68"/>
        <v>0</v>
      </c>
      <c r="AI565" s="77">
        <f t="shared" si="68"/>
        <v>0</v>
      </c>
      <c r="AJ565" s="203"/>
      <c r="AK565" s="203"/>
      <c r="AL565" s="203"/>
      <c r="AM565" s="203"/>
      <c r="AN565" t="s">
        <v>475</v>
      </c>
      <c r="AO565" t="s">
        <v>475</v>
      </c>
      <c r="AP565" t="s">
        <v>475</v>
      </c>
    </row>
    <row r="566" spans="1:42" x14ac:dyDescent="0.25">
      <c r="A566" s="198">
        <v>45291</v>
      </c>
      <c r="B566" t="s">
        <v>1742</v>
      </c>
      <c r="C566" t="s">
        <v>1743</v>
      </c>
      <c r="D566" s="82">
        <f>+VLOOKUP($C566,'appoggio Flow (AUM)_Turnover'!$C:$G,2,0)</f>
        <v>415939.51</v>
      </c>
      <c r="E566" s="199">
        <f>+VLOOKUP($C566,'appoggio Flow (AUM)_Turnover'!$C:$G,3,0)</f>
        <v>0</v>
      </c>
      <c r="F566" s="82">
        <f>+VLOOKUP($C566,'appoggio Flow (AUM)_Turnover'!$C:$G,4,0)</f>
        <v>415939.51</v>
      </c>
      <c r="G566" s="82">
        <f>+VLOOKUP($C566,'appoggio Flow (AUM)_Turnover'!$C:$G,5,0)</f>
        <v>0</v>
      </c>
      <c r="H566" s="1" t="s">
        <v>24</v>
      </c>
      <c r="I566" t="s">
        <v>473</v>
      </c>
      <c r="J566" t="s">
        <v>474</v>
      </c>
      <c r="K566">
        <f>+VLOOKUP($C566,'appoggio Flow (AUM)_Turnover'!$C:$M,9,0)</f>
        <v>0</v>
      </c>
      <c r="L566" t="s">
        <v>473</v>
      </c>
      <c r="M566" t="str">
        <f>+VLOOKUP($C566,'appoggio Flow (AUM)_Turnover'!$C:$M,11,0)</f>
        <v>Fondo</v>
      </c>
      <c r="N566" t="s">
        <v>23</v>
      </c>
      <c r="O566" s="5" t="str">
        <f t="shared" si="64"/>
        <v>N</v>
      </c>
      <c r="P566" t="str">
        <f>+VLOOKUP($C566,'appoggio Flow (AUM)_Turnover'!$C:$P,11,0)</f>
        <v>Fondo</v>
      </c>
      <c r="Q566" s="200" t="s">
        <v>475</v>
      </c>
      <c r="R566" s="200" t="str">
        <f t="shared" si="71"/>
        <v/>
      </c>
      <c r="T566" t="s">
        <v>475</v>
      </c>
      <c r="Y566" s="200" t="s">
        <v>475</v>
      </c>
      <c r="Z566" s="5" t="s">
        <v>475</v>
      </c>
      <c r="AA566" s="200" t="str">
        <f t="shared" si="65"/>
        <v/>
      </c>
      <c r="AB566" s="200" t="str">
        <f t="shared" si="63"/>
        <v/>
      </c>
      <c r="AE566" s="77">
        <f t="shared" si="66"/>
        <v>0</v>
      </c>
      <c r="AF566" s="77">
        <f t="shared" si="67"/>
        <v>0</v>
      </c>
      <c r="AG566" s="77">
        <f t="array" ref="AG566">IFERROR($D566*U,0)</f>
        <v>0</v>
      </c>
      <c r="AH566" s="77">
        <f t="shared" si="68"/>
        <v>0</v>
      </c>
      <c r="AI566" s="77">
        <f t="shared" si="68"/>
        <v>0</v>
      </c>
      <c r="AJ566" s="203"/>
      <c r="AK566" s="203"/>
      <c r="AL566" s="203"/>
      <c r="AM566" s="203"/>
      <c r="AN566" t="s">
        <v>475</v>
      </c>
      <c r="AO566" t="s">
        <v>475</v>
      </c>
      <c r="AP566" t="s">
        <v>475</v>
      </c>
    </row>
    <row r="567" spans="1:42" x14ac:dyDescent="0.25">
      <c r="A567" s="198">
        <v>45291</v>
      </c>
      <c r="B567" t="s">
        <v>1744</v>
      </c>
      <c r="C567" t="s">
        <v>1745</v>
      </c>
      <c r="D567" s="82">
        <f>+VLOOKUP($C567,'appoggio Flow (AUM)_Turnover'!$C:$G,2,0)</f>
        <v>8590109.6100000013</v>
      </c>
      <c r="E567" s="199">
        <f>+VLOOKUP($C567,'appoggio Flow (AUM)_Turnover'!$C:$G,3,0)</f>
        <v>1</v>
      </c>
      <c r="F567" s="82">
        <f>+VLOOKUP($C567,'appoggio Flow (AUM)_Turnover'!$C:$G,4,0)</f>
        <v>9605290.790000001</v>
      </c>
      <c r="G567" s="82">
        <f>+VLOOKUP($C567,'appoggio Flow (AUM)_Turnover'!$C:$G,5,0)</f>
        <v>1015181.18</v>
      </c>
      <c r="H567" s="1" t="s">
        <v>23</v>
      </c>
      <c r="I567" t="s">
        <v>500</v>
      </c>
      <c r="J567" t="s">
        <v>504</v>
      </c>
      <c r="K567">
        <f>+VLOOKUP($C567,'appoggio Flow (AUM)_Turnover'!$C:$M,9,0)</f>
        <v>1</v>
      </c>
      <c r="L567" t="s">
        <v>500</v>
      </c>
      <c r="M567" t="str">
        <f>+VLOOKUP($C567,'appoggio Flow (AUM)_Turnover'!$C:$M,11,0)</f>
        <v>Bond</v>
      </c>
      <c r="N567" t="s">
        <v>24</v>
      </c>
      <c r="O567" s="5" t="str">
        <f t="shared" si="64"/>
        <v>N</v>
      </c>
      <c r="P567" t="str">
        <f>+VLOOKUP($C567,'appoggio Flow (AUM)_Turnover'!$C:$P,11,0)</f>
        <v>Bond</v>
      </c>
      <c r="Q567" s="200" t="s">
        <v>475</v>
      </c>
      <c r="R567" s="200" t="str">
        <f t="shared" si="71"/>
        <v/>
      </c>
      <c r="T567" t="s">
        <v>475</v>
      </c>
      <c r="Y567" s="200" t="s">
        <v>475</v>
      </c>
      <c r="Z567" s="5" t="s">
        <v>475</v>
      </c>
      <c r="AA567" s="200" t="str">
        <f t="shared" si="65"/>
        <v/>
      </c>
      <c r="AB567" s="200" t="str">
        <f t="shared" si="63"/>
        <v/>
      </c>
      <c r="AE567" s="77">
        <f t="shared" si="66"/>
        <v>0</v>
      </c>
      <c r="AF567" s="77">
        <f t="shared" si="67"/>
        <v>0</v>
      </c>
      <c r="AG567" s="77">
        <f t="array" ref="AG567">IFERROR($D567*U,0)</f>
        <v>0</v>
      </c>
      <c r="AH567" s="77">
        <f t="shared" si="68"/>
        <v>0</v>
      </c>
      <c r="AI567" s="77">
        <f t="shared" si="68"/>
        <v>0</v>
      </c>
      <c r="AJ567" s="203"/>
      <c r="AK567" s="203"/>
      <c r="AL567" s="203"/>
      <c r="AM567" s="203"/>
      <c r="AN567" t="s">
        <v>22</v>
      </c>
      <c r="AO567" t="s">
        <v>571</v>
      </c>
      <c r="AP567" t="s">
        <v>475</v>
      </c>
    </row>
    <row r="568" spans="1:42" x14ac:dyDescent="0.25">
      <c r="A568" s="198">
        <v>45291</v>
      </c>
      <c r="B568" t="s">
        <v>1746</v>
      </c>
      <c r="C568" t="s">
        <v>1747</v>
      </c>
      <c r="D568" s="82">
        <f>+VLOOKUP($C568,'appoggio Flow (AUM)_Turnover'!$C:$G,2,0)</f>
        <v>2737682.3</v>
      </c>
      <c r="E568" s="199">
        <f>+VLOOKUP($C568,'appoggio Flow (AUM)_Turnover'!$C:$G,3,0)</f>
        <v>1</v>
      </c>
      <c r="F568" s="82">
        <f>+VLOOKUP($C568,'appoggio Flow (AUM)_Turnover'!$C:$G,4,0)</f>
        <v>4619790.79</v>
      </c>
      <c r="G568" s="82">
        <f>+VLOOKUP($C568,'appoggio Flow (AUM)_Turnover'!$C:$G,5,0)</f>
        <v>1882108.49</v>
      </c>
      <c r="H568" s="1" t="s">
        <v>23</v>
      </c>
      <c r="I568" t="s">
        <v>500</v>
      </c>
      <c r="J568" t="s">
        <v>504</v>
      </c>
      <c r="K568">
        <f>+VLOOKUP($C568,'appoggio Flow (AUM)_Turnover'!$C:$M,9,0)</f>
        <v>1</v>
      </c>
      <c r="L568" t="s">
        <v>500</v>
      </c>
      <c r="M568">
        <f>+VLOOKUP($C568,'appoggio Flow (AUM)_Turnover'!$C:$M,11,0)</f>
        <v>0</v>
      </c>
      <c r="N568" t="s">
        <v>24</v>
      </c>
      <c r="O568" s="5" t="str">
        <f t="shared" si="64"/>
        <v>N</v>
      </c>
      <c r="P568">
        <f>+VLOOKUP($C568,'appoggio Flow (AUM)_Turnover'!$C:$P,11,0)</f>
        <v>0</v>
      </c>
      <c r="Q568" s="200" t="s">
        <v>475</v>
      </c>
      <c r="R568" s="200" t="str">
        <f t="shared" si="71"/>
        <v/>
      </c>
      <c r="T568" t="s">
        <v>475</v>
      </c>
      <c r="Y568" s="200" t="s">
        <v>475</v>
      </c>
      <c r="Z568" s="5" t="s">
        <v>475</v>
      </c>
      <c r="AA568" s="200" t="str">
        <f t="shared" si="65"/>
        <v/>
      </c>
      <c r="AB568" s="200" t="str">
        <f t="shared" si="63"/>
        <v/>
      </c>
      <c r="AE568" s="77">
        <f t="shared" si="66"/>
        <v>0</v>
      </c>
      <c r="AF568" s="77">
        <f t="shared" si="67"/>
        <v>0</v>
      </c>
      <c r="AG568" s="77">
        <f t="array" ref="AG568">IFERROR($D568*U,0)</f>
        <v>0</v>
      </c>
      <c r="AH568" s="77">
        <f t="shared" si="68"/>
        <v>0</v>
      </c>
      <c r="AI568" s="77">
        <f t="shared" si="68"/>
        <v>0</v>
      </c>
      <c r="AJ568" s="203"/>
      <c r="AK568" s="203"/>
      <c r="AL568" s="203"/>
      <c r="AM568" s="203"/>
      <c r="AN568" t="s">
        <v>475</v>
      </c>
      <c r="AO568" t="s">
        <v>475</v>
      </c>
      <c r="AP568" t="s">
        <v>475</v>
      </c>
    </row>
    <row r="569" spans="1:42" x14ac:dyDescent="0.25">
      <c r="A569" s="198">
        <v>45291</v>
      </c>
      <c r="B569" t="s">
        <v>1748</v>
      </c>
      <c r="C569" t="s">
        <v>1749</v>
      </c>
      <c r="D569" s="82">
        <f>+VLOOKUP($C569,'appoggio Flow (AUM)_Turnover'!$C:$G,2,0)</f>
        <v>541240.31000000006</v>
      </c>
      <c r="E569" s="199">
        <f>+VLOOKUP($C569,'appoggio Flow (AUM)_Turnover'!$C:$G,3,0)</f>
        <v>0</v>
      </c>
      <c r="F569" s="82">
        <f>+VLOOKUP($C569,'appoggio Flow (AUM)_Turnover'!$C:$G,4,0)</f>
        <v>541240.31000000006</v>
      </c>
      <c r="G569" s="82">
        <f>+VLOOKUP($C569,'appoggio Flow (AUM)_Turnover'!$C:$G,5,0)</f>
        <v>0</v>
      </c>
      <c r="H569" s="1" t="s">
        <v>23</v>
      </c>
      <c r="I569" t="s">
        <v>500</v>
      </c>
      <c r="J569" t="s">
        <v>504</v>
      </c>
      <c r="K569">
        <f>+VLOOKUP($C569,'appoggio Flow (AUM)_Turnover'!$C:$M,9,0)</f>
        <v>1</v>
      </c>
      <c r="L569" t="s">
        <v>500</v>
      </c>
      <c r="M569">
        <f>+VLOOKUP($C569,'appoggio Flow (AUM)_Turnover'!$C:$M,11,0)</f>
        <v>0</v>
      </c>
      <c r="N569" t="s">
        <v>24</v>
      </c>
      <c r="O569" s="5" t="str">
        <f t="shared" si="64"/>
        <v>N</v>
      </c>
      <c r="P569">
        <f>+VLOOKUP($C569,'appoggio Flow (AUM)_Turnover'!$C:$P,11,0)</f>
        <v>0</v>
      </c>
      <c r="Q569" s="200" t="s">
        <v>475</v>
      </c>
      <c r="R569" s="200" t="str">
        <f t="shared" si="71"/>
        <v/>
      </c>
      <c r="T569" t="s">
        <v>475</v>
      </c>
      <c r="Y569" s="200" t="s">
        <v>475</v>
      </c>
      <c r="Z569" s="5" t="s">
        <v>475</v>
      </c>
      <c r="AA569" s="200" t="str">
        <f t="shared" si="65"/>
        <v/>
      </c>
      <c r="AB569" s="200" t="str">
        <f t="shared" si="63"/>
        <v/>
      </c>
      <c r="AE569" s="77">
        <f t="shared" si="66"/>
        <v>0</v>
      </c>
      <c r="AF569" s="77">
        <f t="shared" si="67"/>
        <v>0</v>
      </c>
      <c r="AG569" s="77">
        <f t="array" ref="AG569">IFERROR($D569*U,0)</f>
        <v>0</v>
      </c>
      <c r="AH569" s="77">
        <f t="shared" si="68"/>
        <v>0</v>
      </c>
      <c r="AI569" s="77">
        <f t="shared" si="68"/>
        <v>0</v>
      </c>
      <c r="AJ569" s="203"/>
      <c r="AK569" s="203"/>
      <c r="AL569" s="203"/>
      <c r="AM569" s="203"/>
      <c r="AN569" t="s">
        <v>475</v>
      </c>
      <c r="AO569" t="s">
        <v>475</v>
      </c>
      <c r="AP569" t="s">
        <v>475</v>
      </c>
    </row>
    <row r="570" spans="1:42" x14ac:dyDescent="0.25">
      <c r="A570" s="198">
        <v>45291</v>
      </c>
      <c r="B570" t="s">
        <v>1750</v>
      </c>
      <c r="C570" t="s">
        <v>1751</v>
      </c>
      <c r="D570" s="82">
        <f>+VLOOKUP($C570,'appoggio Flow (AUM)_Turnover'!$C:$G,2,0)</f>
        <v>0</v>
      </c>
      <c r="E570" s="199">
        <f>+VLOOKUP($C570,'appoggio Flow (AUM)_Turnover'!$C:$G,3,0)</f>
        <v>1</v>
      </c>
      <c r="F570" s="82">
        <f>+VLOOKUP($C570,'appoggio Flow (AUM)_Turnover'!$C:$G,4,0)</f>
        <v>55212.07</v>
      </c>
      <c r="G570" s="82">
        <f>+VLOOKUP($C570,'appoggio Flow (AUM)_Turnover'!$C:$G,5,0)</f>
        <v>183073.7</v>
      </c>
      <c r="H570" s="1" t="s">
        <v>23</v>
      </c>
      <c r="I570" t="s">
        <v>500</v>
      </c>
      <c r="J570" t="s">
        <v>474</v>
      </c>
      <c r="K570">
        <f>+VLOOKUP($C570,'appoggio Flow (AUM)_Turnover'!$C:$M,9,0)</f>
        <v>0</v>
      </c>
      <c r="L570" t="s">
        <v>500</v>
      </c>
      <c r="M570" t="str">
        <f>+VLOOKUP($C570,'appoggio Flow (AUM)_Turnover'!$C:$M,11,0)</f>
        <v>Stock</v>
      </c>
      <c r="N570" t="s">
        <v>23</v>
      </c>
      <c r="O570" s="5" t="str">
        <f t="shared" si="64"/>
        <v>N</v>
      </c>
      <c r="P570" t="str">
        <f>+VLOOKUP($C570,'appoggio Flow (AUM)_Turnover'!$C:$P,11,0)</f>
        <v>Stock</v>
      </c>
      <c r="Q570" s="200" t="s">
        <v>475</v>
      </c>
      <c r="R570" s="200" t="str">
        <f t="shared" si="71"/>
        <v/>
      </c>
      <c r="T570" t="s">
        <v>475</v>
      </c>
      <c r="Y570" s="200" t="s">
        <v>475</v>
      </c>
      <c r="Z570" s="5" t="s">
        <v>475</v>
      </c>
      <c r="AA570" s="200" t="str">
        <f t="shared" si="65"/>
        <v/>
      </c>
      <c r="AB570" s="200" t="str">
        <f t="shared" si="63"/>
        <v/>
      </c>
      <c r="AE570" s="77">
        <f t="shared" si="66"/>
        <v>0</v>
      </c>
      <c r="AF570" s="77">
        <f t="shared" si="67"/>
        <v>0</v>
      </c>
      <c r="AG570" s="77">
        <f t="array" ref="AG570">IFERROR($D570*U,0)</f>
        <v>0</v>
      </c>
      <c r="AH570" s="77">
        <f t="shared" si="68"/>
        <v>0</v>
      </c>
      <c r="AI570" s="77">
        <f t="shared" si="68"/>
        <v>0</v>
      </c>
      <c r="AJ570" s="203"/>
      <c r="AK570" s="203"/>
      <c r="AL570" s="203"/>
      <c r="AM570" s="203"/>
      <c r="AN570" t="s">
        <v>25</v>
      </c>
      <c r="AO570" t="s">
        <v>1752</v>
      </c>
      <c r="AP570" t="s">
        <v>475</v>
      </c>
    </row>
    <row r="571" spans="1:42" x14ac:dyDescent="0.25">
      <c r="A571" s="198">
        <v>45291</v>
      </c>
      <c r="B571" t="s">
        <v>1753</v>
      </c>
      <c r="C571" t="s">
        <v>1754</v>
      </c>
      <c r="D571" s="82">
        <f>+VLOOKUP($C571,'appoggio Flow (AUM)_Turnover'!$C:$G,2,0)</f>
        <v>10061026.780000003</v>
      </c>
      <c r="E571" s="199">
        <f>+VLOOKUP($C571,'appoggio Flow (AUM)_Turnover'!$C:$G,3,0)</f>
        <v>1</v>
      </c>
      <c r="F571" s="82">
        <f>+VLOOKUP($C571,'appoggio Flow (AUM)_Turnover'!$C:$G,4,0)</f>
        <v>10204768.900000002</v>
      </c>
      <c r="G571" s="82">
        <f>+VLOOKUP($C571,'appoggio Flow (AUM)_Turnover'!$C:$G,5,0)</f>
        <v>143742.12</v>
      </c>
      <c r="H571" s="1" t="s">
        <v>24</v>
      </c>
      <c r="I571" t="s">
        <v>473</v>
      </c>
      <c r="J571" t="s">
        <v>474</v>
      </c>
      <c r="K571">
        <f>+VLOOKUP($C571,'appoggio Flow (AUM)_Turnover'!$C:$M,9,0)</f>
        <v>0</v>
      </c>
      <c r="L571" t="s">
        <v>473</v>
      </c>
      <c r="M571" t="str">
        <f>+VLOOKUP($C571,'appoggio Flow (AUM)_Turnover'!$C:$M,11,0)</f>
        <v>Fondo</v>
      </c>
      <c r="N571" t="s">
        <v>23</v>
      </c>
      <c r="O571" s="5" t="str">
        <f t="shared" si="64"/>
        <v>N</v>
      </c>
      <c r="P571" t="str">
        <f>+VLOOKUP($C571,'appoggio Flow (AUM)_Turnover'!$C:$P,11,0)</f>
        <v>Fondo</v>
      </c>
      <c r="Q571" s="200" t="s">
        <v>475</v>
      </c>
      <c r="R571" s="200" t="str">
        <f t="shared" si="71"/>
        <v/>
      </c>
      <c r="T571" t="s">
        <v>475</v>
      </c>
      <c r="Y571" s="200" t="s">
        <v>475</v>
      </c>
      <c r="Z571" s="5" t="s">
        <v>475</v>
      </c>
      <c r="AA571" s="200" t="str">
        <f t="shared" si="65"/>
        <v/>
      </c>
      <c r="AB571" s="200" t="str">
        <f t="shared" si="63"/>
        <v/>
      </c>
      <c r="AE571" s="77">
        <f t="shared" si="66"/>
        <v>0</v>
      </c>
      <c r="AF571" s="77">
        <f t="shared" si="67"/>
        <v>0</v>
      </c>
      <c r="AG571" s="77">
        <f t="array" ref="AG571">IFERROR($D571*U,0)</f>
        <v>0</v>
      </c>
      <c r="AH571" s="77">
        <f t="shared" si="68"/>
        <v>0</v>
      </c>
      <c r="AI571" s="77">
        <f t="shared" si="68"/>
        <v>0</v>
      </c>
      <c r="AJ571" s="203"/>
      <c r="AK571" s="203"/>
      <c r="AL571" s="203"/>
      <c r="AM571" s="203"/>
      <c r="AN571" t="s">
        <v>475</v>
      </c>
      <c r="AO571" t="s">
        <v>475</v>
      </c>
      <c r="AP571" t="s">
        <v>475</v>
      </c>
    </row>
    <row r="572" spans="1:42" x14ac:dyDescent="0.25">
      <c r="A572" s="198">
        <v>45291</v>
      </c>
      <c r="B572" t="s">
        <v>1755</v>
      </c>
      <c r="C572" t="s">
        <v>1756</v>
      </c>
      <c r="D572" s="82">
        <f>+VLOOKUP($C572,'appoggio Flow (AUM)_Turnover'!$C:$G,2,0)</f>
        <v>70018.37</v>
      </c>
      <c r="E572" s="199">
        <f>+VLOOKUP($C572,'appoggio Flow (AUM)_Turnover'!$C:$G,3,0)</f>
        <v>1</v>
      </c>
      <c r="F572" s="82">
        <f>+VLOOKUP($C572,'appoggio Flow (AUM)_Turnover'!$C:$G,4,0)</f>
        <v>82820.17</v>
      </c>
      <c r="G572" s="82">
        <f>+VLOOKUP($C572,'appoggio Flow (AUM)_Turnover'!$C:$G,5,0)</f>
        <v>12801.8</v>
      </c>
      <c r="H572" s="1" t="s">
        <v>23</v>
      </c>
      <c r="I572" t="s">
        <v>500</v>
      </c>
      <c r="J572" t="s">
        <v>474</v>
      </c>
      <c r="K572">
        <f>+VLOOKUP($C572,'appoggio Flow (AUM)_Turnover'!$C:$M,9,0)</f>
        <v>0</v>
      </c>
      <c r="L572" t="s">
        <v>500</v>
      </c>
      <c r="M572" t="str">
        <f>+VLOOKUP($C572,'appoggio Flow (AUM)_Turnover'!$C:$M,11,0)</f>
        <v>Stock</v>
      </c>
      <c r="N572" t="s">
        <v>23</v>
      </c>
      <c r="O572" s="5" t="str">
        <f t="shared" si="64"/>
        <v>N</v>
      </c>
      <c r="P572" t="str">
        <f>+VLOOKUP($C572,'appoggio Flow (AUM)_Turnover'!$C:$P,11,0)</f>
        <v>Stock</v>
      </c>
      <c r="Q572" s="200" t="s">
        <v>475</v>
      </c>
      <c r="R572" s="200" t="str">
        <f t="shared" si="71"/>
        <v/>
      </c>
      <c r="T572" t="s">
        <v>475</v>
      </c>
      <c r="Y572" s="200" t="s">
        <v>475</v>
      </c>
      <c r="Z572" s="5" t="s">
        <v>475</v>
      </c>
      <c r="AA572" s="200" t="str">
        <f t="shared" si="65"/>
        <v/>
      </c>
      <c r="AB572" s="200" t="str">
        <f t="shared" ref="AB572:AB635" si="72">IFERROR(Z572*V572,"")</f>
        <v/>
      </c>
      <c r="AE572" s="77">
        <f t="shared" si="66"/>
        <v>0</v>
      </c>
      <c r="AF572" s="77">
        <f t="shared" si="67"/>
        <v>0</v>
      </c>
      <c r="AG572" s="77">
        <f t="array" ref="AG572">IFERROR($D572*U,0)</f>
        <v>0</v>
      </c>
      <c r="AH572" s="77">
        <f t="shared" si="68"/>
        <v>0</v>
      </c>
      <c r="AI572" s="77">
        <f t="shared" si="68"/>
        <v>0</v>
      </c>
      <c r="AJ572" s="203"/>
      <c r="AK572" s="203"/>
      <c r="AL572" s="203"/>
      <c r="AM572" s="203"/>
      <c r="AN572" t="s">
        <v>25</v>
      </c>
      <c r="AO572" t="s">
        <v>1757</v>
      </c>
      <c r="AP572" t="s">
        <v>475</v>
      </c>
    </row>
    <row r="573" spans="1:42" x14ac:dyDescent="0.25">
      <c r="A573" s="198">
        <v>45291</v>
      </c>
      <c r="B573" t="s">
        <v>1758</v>
      </c>
      <c r="C573" t="s">
        <v>1759</v>
      </c>
      <c r="D573" s="82">
        <f>+VLOOKUP($C573,'appoggio Flow (AUM)_Turnover'!$C:$G,2,0)</f>
        <v>1191526.0799999998</v>
      </c>
      <c r="E573" s="199">
        <f>+VLOOKUP($C573,'appoggio Flow (AUM)_Turnover'!$C:$G,3,0)</f>
        <v>1</v>
      </c>
      <c r="F573" s="82">
        <f>+VLOOKUP($C573,'appoggio Flow (AUM)_Turnover'!$C:$G,4,0)</f>
        <v>1278613.17</v>
      </c>
      <c r="G573" s="82">
        <f>+VLOOKUP($C573,'appoggio Flow (AUM)_Turnover'!$C:$G,5,0)</f>
        <v>87087.09</v>
      </c>
      <c r="H573" s="1" t="s">
        <v>23</v>
      </c>
      <c r="I573" t="s">
        <v>500</v>
      </c>
      <c r="J573" t="s">
        <v>474</v>
      </c>
      <c r="K573">
        <f>+VLOOKUP($C573,'appoggio Flow (AUM)_Turnover'!$C:$M,9,0)</f>
        <v>0</v>
      </c>
      <c r="L573" t="s">
        <v>500</v>
      </c>
      <c r="M573" t="str">
        <f>+VLOOKUP($C573,'appoggio Flow (AUM)_Turnover'!$C:$M,11,0)</f>
        <v>Stock</v>
      </c>
      <c r="N573" t="s">
        <v>23</v>
      </c>
      <c r="O573" s="5" t="str">
        <f t="shared" si="64"/>
        <v>N</v>
      </c>
      <c r="P573" t="str">
        <f>+VLOOKUP($C573,'appoggio Flow (AUM)_Turnover'!$C:$P,11,0)</f>
        <v>Stock</v>
      </c>
      <c r="Q573" s="200" t="s">
        <v>475</v>
      </c>
      <c r="R573" s="200" t="str">
        <f t="shared" si="71"/>
        <v/>
      </c>
      <c r="T573" t="s">
        <v>475</v>
      </c>
      <c r="Y573" s="200" t="s">
        <v>475</v>
      </c>
      <c r="Z573" s="5" t="s">
        <v>475</v>
      </c>
      <c r="AA573" s="200" t="str">
        <f t="shared" si="65"/>
        <v/>
      </c>
      <c r="AB573" s="200" t="str">
        <f t="shared" si="72"/>
        <v/>
      </c>
      <c r="AE573" s="77">
        <f t="shared" si="66"/>
        <v>0</v>
      </c>
      <c r="AF573" s="77">
        <f t="shared" si="67"/>
        <v>0</v>
      </c>
      <c r="AG573" s="77">
        <f t="array" ref="AG573">IFERROR($D573*U,0)</f>
        <v>0</v>
      </c>
      <c r="AH573" s="77">
        <f t="shared" si="68"/>
        <v>0</v>
      </c>
      <c r="AI573" s="77">
        <f t="shared" si="68"/>
        <v>0</v>
      </c>
      <c r="AJ573" s="203"/>
      <c r="AK573" s="203"/>
      <c r="AL573" s="203"/>
      <c r="AM573" s="203"/>
      <c r="AN573" t="s">
        <v>25</v>
      </c>
      <c r="AO573" t="s">
        <v>1760</v>
      </c>
      <c r="AP573" t="s">
        <v>475</v>
      </c>
    </row>
    <row r="574" spans="1:42" x14ac:dyDescent="0.25">
      <c r="A574" s="198">
        <v>45291</v>
      </c>
      <c r="B574" t="s">
        <v>1761</v>
      </c>
      <c r="C574" t="s">
        <v>1762</v>
      </c>
      <c r="D574" s="82">
        <f>+VLOOKUP($C574,'appoggio Flow (AUM)_Turnover'!$C:$G,2,0)</f>
        <v>2289695.84</v>
      </c>
      <c r="E574" s="199">
        <f>+VLOOKUP($C574,'appoggio Flow (AUM)_Turnover'!$C:$G,3,0)</f>
        <v>1</v>
      </c>
      <c r="F574" s="82">
        <f>+VLOOKUP($C574,'appoggio Flow (AUM)_Turnover'!$C:$G,4,0)</f>
        <v>10068831.34</v>
      </c>
      <c r="G574" s="82">
        <f>+VLOOKUP($C574,'appoggio Flow (AUM)_Turnover'!$C:$G,5,0)</f>
        <v>7779135.5</v>
      </c>
      <c r="H574" s="1" t="s">
        <v>24</v>
      </c>
      <c r="I574" t="s">
        <v>473</v>
      </c>
      <c r="J574" t="s">
        <v>474</v>
      </c>
      <c r="K574">
        <f>+VLOOKUP($C574,'appoggio Flow (AUM)_Turnover'!$C:$M,9,0)</f>
        <v>0</v>
      </c>
      <c r="L574" t="s">
        <v>473</v>
      </c>
      <c r="M574" t="str">
        <f>+VLOOKUP($C574,'appoggio Flow (AUM)_Turnover'!$C:$M,11,0)</f>
        <v>Fondo</v>
      </c>
      <c r="N574" t="s">
        <v>23</v>
      </c>
      <c r="O574" s="5" t="str">
        <f t="shared" si="64"/>
        <v>N</v>
      </c>
      <c r="P574" t="str">
        <f>+VLOOKUP($C574,'appoggio Flow (AUM)_Turnover'!$C:$P,11,0)</f>
        <v>Fondo</v>
      </c>
      <c r="Q574" s="200" t="s">
        <v>475</v>
      </c>
      <c r="R574" s="200" t="str">
        <f t="shared" si="71"/>
        <v/>
      </c>
      <c r="T574" t="s">
        <v>475</v>
      </c>
      <c r="Y574" s="200" t="s">
        <v>475</v>
      </c>
      <c r="Z574" s="5" t="s">
        <v>475</v>
      </c>
      <c r="AA574" s="200" t="str">
        <f t="shared" si="65"/>
        <v/>
      </c>
      <c r="AB574" s="200" t="str">
        <f t="shared" si="72"/>
        <v/>
      </c>
      <c r="AE574" s="77">
        <f t="shared" si="66"/>
        <v>0</v>
      </c>
      <c r="AF574" s="77">
        <f t="shared" si="67"/>
        <v>0</v>
      </c>
      <c r="AG574" s="77">
        <f t="array" ref="AG574">IFERROR($D574*U,0)</f>
        <v>0</v>
      </c>
      <c r="AH574" s="77">
        <f t="shared" si="68"/>
        <v>0</v>
      </c>
      <c r="AI574" s="77">
        <f t="shared" si="68"/>
        <v>0</v>
      </c>
      <c r="AJ574" s="203"/>
      <c r="AK574" s="203"/>
      <c r="AL574" s="203"/>
      <c r="AM574" s="203"/>
      <c r="AN574" t="s">
        <v>475</v>
      </c>
      <c r="AO574" t="s">
        <v>475</v>
      </c>
      <c r="AP574" t="s">
        <v>475</v>
      </c>
    </row>
    <row r="575" spans="1:42" x14ac:dyDescent="0.25">
      <c r="A575" s="198">
        <v>45291</v>
      </c>
      <c r="B575" t="s">
        <v>1763</v>
      </c>
      <c r="C575" t="s">
        <v>1764</v>
      </c>
      <c r="D575" s="82">
        <f>+VLOOKUP($C575,'appoggio Flow (AUM)_Turnover'!$C:$G,2,0)</f>
        <v>5418683.9900000002</v>
      </c>
      <c r="E575" s="199">
        <f>+VLOOKUP($C575,'appoggio Flow (AUM)_Turnover'!$C:$G,3,0)</f>
        <v>1</v>
      </c>
      <c r="F575" s="82">
        <f>+VLOOKUP($C575,'appoggio Flow (AUM)_Turnover'!$C:$G,4,0)</f>
        <v>5564567.2000000002</v>
      </c>
      <c r="G575" s="82">
        <f>+VLOOKUP($C575,'appoggio Flow (AUM)_Turnover'!$C:$G,5,0)</f>
        <v>145883.21</v>
      </c>
      <c r="H575" s="1" t="s">
        <v>24</v>
      </c>
      <c r="I575" t="s">
        <v>473</v>
      </c>
      <c r="J575" t="s">
        <v>474</v>
      </c>
      <c r="K575">
        <f>+VLOOKUP($C575,'appoggio Flow (AUM)_Turnover'!$C:$M,9,0)</f>
        <v>0</v>
      </c>
      <c r="L575" t="s">
        <v>473</v>
      </c>
      <c r="M575" t="str">
        <f>+VLOOKUP($C575,'appoggio Flow (AUM)_Turnover'!$C:$M,11,0)</f>
        <v>Fondo</v>
      </c>
      <c r="N575" t="s">
        <v>23</v>
      </c>
      <c r="O575" s="5" t="str">
        <f t="shared" si="64"/>
        <v>N</v>
      </c>
      <c r="P575" t="str">
        <f>+VLOOKUP($C575,'appoggio Flow (AUM)_Turnover'!$C:$P,11,0)</f>
        <v>Fondo</v>
      </c>
      <c r="Q575" s="200" t="s">
        <v>475</v>
      </c>
      <c r="R575" s="200" t="str">
        <f t="shared" si="71"/>
        <v/>
      </c>
      <c r="T575" t="s">
        <v>475</v>
      </c>
      <c r="Y575" s="200" t="s">
        <v>475</v>
      </c>
      <c r="Z575" s="5" t="s">
        <v>475</v>
      </c>
      <c r="AA575" s="200" t="str">
        <f t="shared" si="65"/>
        <v/>
      </c>
      <c r="AB575" s="200" t="str">
        <f t="shared" si="72"/>
        <v/>
      </c>
      <c r="AE575" s="77">
        <f t="shared" si="66"/>
        <v>0</v>
      </c>
      <c r="AF575" s="77">
        <f t="shared" si="67"/>
        <v>0</v>
      </c>
      <c r="AG575" s="77">
        <f t="array" ref="AG575">IFERROR($D575*U,0)</f>
        <v>0</v>
      </c>
      <c r="AH575" s="77">
        <f t="shared" si="68"/>
        <v>0</v>
      </c>
      <c r="AI575" s="77">
        <f t="shared" si="68"/>
        <v>0</v>
      </c>
      <c r="AJ575" s="203"/>
      <c r="AK575" s="203"/>
      <c r="AL575" s="203"/>
      <c r="AM575" s="203"/>
      <c r="AN575" t="s">
        <v>475</v>
      </c>
      <c r="AO575" t="s">
        <v>475</v>
      </c>
      <c r="AP575" t="s">
        <v>475</v>
      </c>
    </row>
    <row r="576" spans="1:42" x14ac:dyDescent="0.25">
      <c r="A576" s="198">
        <v>45291</v>
      </c>
      <c r="B576" t="s">
        <v>1765</v>
      </c>
      <c r="C576" t="s">
        <v>1766</v>
      </c>
      <c r="D576" s="82">
        <f>+VLOOKUP($C576,'appoggio Flow (AUM)_Turnover'!$C:$G,2,0)</f>
        <v>137.57999999999993</v>
      </c>
      <c r="E576" s="199">
        <f>+VLOOKUP($C576,'appoggio Flow (AUM)_Turnover'!$C:$G,3,0)</f>
        <v>1</v>
      </c>
      <c r="F576" s="82">
        <f>+VLOOKUP($C576,'appoggio Flow (AUM)_Turnover'!$C:$G,4,0)</f>
        <v>2056.1999999999998</v>
      </c>
      <c r="G576" s="82">
        <f>+VLOOKUP($C576,'appoggio Flow (AUM)_Turnover'!$C:$G,5,0)</f>
        <v>1918.62</v>
      </c>
      <c r="H576" s="1" t="s">
        <v>24</v>
      </c>
      <c r="I576" t="s">
        <v>473</v>
      </c>
      <c r="J576" t="s">
        <v>474</v>
      </c>
      <c r="K576">
        <f>+VLOOKUP($C576,'appoggio Flow (AUM)_Turnover'!$C:$M,9,0)</f>
        <v>0</v>
      </c>
      <c r="L576" t="s">
        <v>473</v>
      </c>
      <c r="M576" t="str">
        <f>+VLOOKUP($C576,'appoggio Flow (AUM)_Turnover'!$C:$M,11,0)</f>
        <v>Fondo</v>
      </c>
      <c r="N576" t="s">
        <v>23</v>
      </c>
      <c r="O576" s="5" t="str">
        <f t="shared" si="64"/>
        <v>N</v>
      </c>
      <c r="P576" t="str">
        <f>+VLOOKUP($C576,'appoggio Flow (AUM)_Turnover'!$C:$P,11,0)</f>
        <v>Fondo</v>
      </c>
      <c r="Q576" s="200" t="s">
        <v>475</v>
      </c>
      <c r="R576" s="200" t="str">
        <f t="shared" si="71"/>
        <v/>
      </c>
      <c r="T576" t="s">
        <v>475</v>
      </c>
      <c r="Y576" s="200" t="s">
        <v>475</v>
      </c>
      <c r="Z576" s="5" t="s">
        <v>475</v>
      </c>
      <c r="AA576" s="200" t="str">
        <f t="shared" si="65"/>
        <v/>
      </c>
      <c r="AB576" s="200" t="str">
        <f t="shared" si="72"/>
        <v/>
      </c>
      <c r="AE576" s="77">
        <f t="shared" si="66"/>
        <v>0</v>
      </c>
      <c r="AF576" s="77">
        <f t="shared" si="67"/>
        <v>0</v>
      </c>
      <c r="AG576" s="77">
        <f t="array" ref="AG576">IFERROR($D576*U,0)</f>
        <v>0</v>
      </c>
      <c r="AH576" s="77">
        <f t="shared" si="68"/>
        <v>0</v>
      </c>
      <c r="AI576" s="77">
        <f t="shared" si="68"/>
        <v>0</v>
      </c>
      <c r="AJ576" s="203"/>
      <c r="AK576" s="203"/>
      <c r="AL576" s="203"/>
      <c r="AM576" s="203"/>
      <c r="AN576" t="s">
        <v>475</v>
      </c>
      <c r="AO576" t="s">
        <v>475</v>
      </c>
      <c r="AP576" t="s">
        <v>475</v>
      </c>
    </row>
    <row r="577" spans="1:42" x14ac:dyDescent="0.25">
      <c r="A577" s="198">
        <v>45291</v>
      </c>
      <c r="B577" t="s">
        <v>1767</v>
      </c>
      <c r="C577" t="s">
        <v>1768</v>
      </c>
      <c r="D577" s="82">
        <f>+VLOOKUP($C577,'appoggio Flow (AUM)_Turnover'!$C:$G,2,0)</f>
        <v>1963889.3600000003</v>
      </c>
      <c r="E577" s="199">
        <f>+VLOOKUP($C577,'appoggio Flow (AUM)_Turnover'!$C:$G,3,0)</f>
        <v>1</v>
      </c>
      <c r="F577" s="82">
        <f>+VLOOKUP($C577,'appoggio Flow (AUM)_Turnover'!$C:$G,4,0)</f>
        <v>1966644.8000000003</v>
      </c>
      <c r="G577" s="82">
        <f>+VLOOKUP($C577,'appoggio Flow (AUM)_Turnover'!$C:$G,5,0)</f>
        <v>2755.44</v>
      </c>
      <c r="H577" s="1" t="s">
        <v>24</v>
      </c>
      <c r="I577" t="s">
        <v>473</v>
      </c>
      <c r="J577" t="s">
        <v>474</v>
      </c>
      <c r="K577">
        <f>+VLOOKUP($C577,'appoggio Flow (AUM)_Turnover'!$C:$M,9,0)</f>
        <v>0</v>
      </c>
      <c r="L577" t="s">
        <v>473</v>
      </c>
      <c r="M577" t="str">
        <f>+VLOOKUP($C577,'appoggio Flow (AUM)_Turnover'!$C:$M,11,0)</f>
        <v>Fondo</v>
      </c>
      <c r="N577" t="s">
        <v>23</v>
      </c>
      <c r="O577" s="5" t="str">
        <f t="shared" si="64"/>
        <v>N</v>
      </c>
      <c r="P577" t="str">
        <f>+VLOOKUP($C577,'appoggio Flow (AUM)_Turnover'!$C:$P,11,0)</f>
        <v>Fondo</v>
      </c>
      <c r="Q577" s="200" t="s">
        <v>475</v>
      </c>
      <c r="R577" s="200" t="str">
        <f t="shared" si="71"/>
        <v/>
      </c>
      <c r="T577" t="s">
        <v>475</v>
      </c>
      <c r="Y577" s="200" t="s">
        <v>475</v>
      </c>
      <c r="Z577" s="5" t="s">
        <v>475</v>
      </c>
      <c r="AA577" s="200" t="str">
        <f t="shared" si="65"/>
        <v/>
      </c>
      <c r="AB577" s="200" t="str">
        <f t="shared" si="72"/>
        <v/>
      </c>
      <c r="AE577" s="77">
        <f t="shared" si="66"/>
        <v>0</v>
      </c>
      <c r="AF577" s="77">
        <f t="shared" si="67"/>
        <v>0</v>
      </c>
      <c r="AG577" s="77">
        <f t="array" ref="AG577">IFERROR($D577*U,0)</f>
        <v>0</v>
      </c>
      <c r="AH577" s="77">
        <f t="shared" si="68"/>
        <v>0</v>
      </c>
      <c r="AI577" s="77">
        <f t="shared" si="68"/>
        <v>0</v>
      </c>
      <c r="AJ577" s="203"/>
      <c r="AK577" s="203"/>
      <c r="AL577" s="203"/>
      <c r="AM577" s="203"/>
      <c r="AN577" t="s">
        <v>475</v>
      </c>
      <c r="AO577" t="s">
        <v>475</v>
      </c>
      <c r="AP577" t="s">
        <v>475</v>
      </c>
    </row>
    <row r="578" spans="1:42" x14ac:dyDescent="0.25">
      <c r="A578" s="198">
        <v>45291</v>
      </c>
      <c r="B578" t="s">
        <v>1769</v>
      </c>
      <c r="C578" t="s">
        <v>1770</v>
      </c>
      <c r="D578" s="82">
        <f>+VLOOKUP($C578,'appoggio Flow (AUM)_Turnover'!$C:$G,2,0)</f>
        <v>504177.62999999989</v>
      </c>
      <c r="E578" s="199">
        <f>+VLOOKUP($C578,'appoggio Flow (AUM)_Turnover'!$C:$G,3,0)</f>
        <v>1</v>
      </c>
      <c r="F578" s="82">
        <f>+VLOOKUP($C578,'appoggio Flow (AUM)_Turnover'!$C:$G,4,0)</f>
        <v>1572546.2</v>
      </c>
      <c r="G578" s="82">
        <f>+VLOOKUP($C578,'appoggio Flow (AUM)_Turnover'!$C:$G,5,0)</f>
        <v>1068368.57</v>
      </c>
      <c r="H578" s="1" t="s">
        <v>23</v>
      </c>
      <c r="I578" t="s">
        <v>500</v>
      </c>
      <c r="J578" t="s">
        <v>474</v>
      </c>
      <c r="K578">
        <f>+VLOOKUP($C578,'appoggio Flow (AUM)_Turnover'!$C:$M,9,0)</f>
        <v>0</v>
      </c>
      <c r="L578" t="s">
        <v>500</v>
      </c>
      <c r="M578">
        <f>+VLOOKUP($C578,'appoggio Flow (AUM)_Turnover'!$C:$M,11,0)</f>
        <v>0</v>
      </c>
      <c r="N578" t="s">
        <v>23</v>
      </c>
      <c r="O578" s="5" t="str">
        <f t="shared" ref="O578:O641" si="73">IF(OR(C578="FIS1",C578="FIS2",C578="FIS4",C578="Red"),"Y","N")</f>
        <v>N</v>
      </c>
      <c r="P578">
        <f>+VLOOKUP($C578,'appoggio Flow (AUM)_Turnover'!$C:$P,11,0)</f>
        <v>0</v>
      </c>
      <c r="Q578" s="200" t="s">
        <v>475</v>
      </c>
      <c r="R578" s="200" t="str">
        <f t="shared" si="71"/>
        <v/>
      </c>
      <c r="T578" t="s">
        <v>475</v>
      </c>
      <c r="Y578" s="200" t="s">
        <v>475</v>
      </c>
      <c r="Z578" s="5" t="s">
        <v>475</v>
      </c>
      <c r="AA578" s="200" t="str">
        <f t="shared" ref="AA578:AA641" si="74">IFERROR(Y578*V578,"")</f>
        <v/>
      </c>
      <c r="AB578" s="200" t="str">
        <f t="shared" si="72"/>
        <v/>
      </c>
      <c r="AE578" s="77">
        <f t="shared" ref="AE578:AE641" si="75">+IFERROR(R578*D578,0)</f>
        <v>0</v>
      </c>
      <c r="AF578" s="77">
        <f t="shared" ref="AF578:AF641" si="76">+IFERROR(D578*T578,0)</f>
        <v>0</v>
      </c>
      <c r="AG578" s="77">
        <f t="array" ref="AG578">IFERROR($D578*U,0)</f>
        <v>0</v>
      </c>
      <c r="AH578" s="77">
        <f t="shared" si="68"/>
        <v>0</v>
      </c>
      <c r="AI578" s="77">
        <f t="shared" si="68"/>
        <v>0</v>
      </c>
      <c r="AJ578" s="203"/>
      <c r="AK578" s="203"/>
      <c r="AL578" s="203"/>
      <c r="AM578" s="203"/>
      <c r="AN578" t="s">
        <v>475</v>
      </c>
      <c r="AO578" t="s">
        <v>475</v>
      </c>
      <c r="AP578" t="s">
        <v>475</v>
      </c>
    </row>
    <row r="579" spans="1:42" x14ac:dyDescent="0.25">
      <c r="A579" s="198">
        <v>45291</v>
      </c>
      <c r="B579" t="s">
        <v>1771</v>
      </c>
      <c r="C579" t="s">
        <v>1772</v>
      </c>
      <c r="D579" s="82">
        <f>+VLOOKUP($C579,'appoggio Flow (AUM)_Turnover'!$C:$G,2,0)</f>
        <v>347.27000000000407</v>
      </c>
      <c r="E579" s="199">
        <f>+VLOOKUP($C579,'appoggio Flow (AUM)_Turnover'!$C:$G,3,0)</f>
        <v>1</v>
      </c>
      <c r="F579" s="82">
        <f>+VLOOKUP($C579,'appoggio Flow (AUM)_Turnover'!$C:$G,4,0)</f>
        <v>102114.02</v>
      </c>
      <c r="G579" s="82">
        <f>+VLOOKUP($C579,'appoggio Flow (AUM)_Turnover'!$C:$G,5,0)</f>
        <v>101766.75</v>
      </c>
      <c r="H579" s="1" t="s">
        <v>23</v>
      </c>
      <c r="I579" t="s">
        <v>500</v>
      </c>
      <c r="J579" t="s">
        <v>474</v>
      </c>
      <c r="K579">
        <f>+VLOOKUP($C579,'appoggio Flow (AUM)_Turnover'!$C:$M,9,0)</f>
        <v>0</v>
      </c>
      <c r="L579" t="s">
        <v>500</v>
      </c>
      <c r="M579">
        <f>+VLOOKUP($C579,'appoggio Flow (AUM)_Turnover'!$C:$M,11,0)</f>
        <v>0</v>
      </c>
      <c r="N579" t="s">
        <v>23</v>
      </c>
      <c r="O579" s="5" t="str">
        <f t="shared" si="73"/>
        <v>N</v>
      </c>
      <c r="P579">
        <f>+VLOOKUP($C579,'appoggio Flow (AUM)_Turnover'!$C:$P,11,0)</f>
        <v>0</v>
      </c>
      <c r="Q579" s="200" t="s">
        <v>475</v>
      </c>
      <c r="R579" s="200" t="str">
        <f t="shared" si="71"/>
        <v/>
      </c>
      <c r="T579" t="s">
        <v>475</v>
      </c>
      <c r="Y579" s="200" t="s">
        <v>475</v>
      </c>
      <c r="Z579" s="5" t="s">
        <v>475</v>
      </c>
      <c r="AA579" s="200" t="str">
        <f t="shared" si="74"/>
        <v/>
      </c>
      <c r="AB579" s="200" t="str">
        <f t="shared" si="72"/>
        <v/>
      </c>
      <c r="AE579" s="77">
        <f t="shared" si="75"/>
        <v>0</v>
      </c>
      <c r="AF579" s="77">
        <f t="shared" si="76"/>
        <v>0</v>
      </c>
      <c r="AG579" s="77">
        <f t="array" ref="AG579">IFERROR($D579*U,0)</f>
        <v>0</v>
      </c>
      <c r="AH579" s="77">
        <f t="shared" ref="AH579:AI642" si="77">IFERROR($D579*AA579,0)</f>
        <v>0</v>
      </c>
      <c r="AI579" s="77">
        <f t="shared" si="77"/>
        <v>0</v>
      </c>
      <c r="AJ579" s="203"/>
      <c r="AK579" s="203"/>
      <c r="AL579" s="203"/>
      <c r="AM579" s="203"/>
      <c r="AN579" t="s">
        <v>475</v>
      </c>
      <c r="AO579" t="s">
        <v>475</v>
      </c>
      <c r="AP579" t="s">
        <v>475</v>
      </c>
    </row>
    <row r="580" spans="1:42" x14ac:dyDescent="0.25">
      <c r="A580" s="198">
        <v>45291</v>
      </c>
      <c r="B580" t="s">
        <v>1773</v>
      </c>
      <c r="C580" t="s">
        <v>1774</v>
      </c>
      <c r="D580" s="82">
        <f>+VLOOKUP($C580,'appoggio Flow (AUM)_Turnover'!$C:$G,2,0)</f>
        <v>664359.6</v>
      </c>
      <c r="E580" s="199">
        <f>+VLOOKUP($C580,'appoggio Flow (AUM)_Turnover'!$C:$G,3,0)</f>
        <v>0</v>
      </c>
      <c r="F580" s="82">
        <f>+VLOOKUP($C580,'appoggio Flow (AUM)_Turnover'!$C:$G,4,0)</f>
        <v>664359.6</v>
      </c>
      <c r="G580" s="82">
        <f>+VLOOKUP($C580,'appoggio Flow (AUM)_Turnover'!$C:$G,5,0)</f>
        <v>0</v>
      </c>
      <c r="H580" s="1" t="s">
        <v>24</v>
      </c>
      <c r="I580" t="s">
        <v>473</v>
      </c>
      <c r="J580" t="s">
        <v>474</v>
      </c>
      <c r="K580">
        <f>+VLOOKUP($C580,'appoggio Flow (AUM)_Turnover'!$C:$M,9,0)</f>
        <v>0</v>
      </c>
      <c r="L580" t="s">
        <v>473</v>
      </c>
      <c r="M580" t="str">
        <f>+VLOOKUP($C580,'appoggio Flow (AUM)_Turnover'!$C:$M,11,0)</f>
        <v>Fondo</v>
      </c>
      <c r="N580" t="s">
        <v>23</v>
      </c>
      <c r="O580" s="5" t="str">
        <f t="shared" si="73"/>
        <v>N</v>
      </c>
      <c r="P580" t="str">
        <f>+VLOOKUP($C580,'appoggio Flow (AUM)_Turnover'!$C:$P,11,0)</f>
        <v>Fondo</v>
      </c>
      <c r="Q580" s="200" t="s">
        <v>475</v>
      </c>
      <c r="R580" s="200" t="str">
        <f t="shared" si="71"/>
        <v/>
      </c>
      <c r="T580" t="s">
        <v>475</v>
      </c>
      <c r="Y580" s="200" t="s">
        <v>475</v>
      </c>
      <c r="Z580" s="5" t="s">
        <v>475</v>
      </c>
      <c r="AA580" s="200" t="str">
        <f t="shared" si="74"/>
        <v/>
      </c>
      <c r="AB580" s="200" t="str">
        <f t="shared" si="72"/>
        <v/>
      </c>
      <c r="AE580" s="77">
        <f t="shared" si="75"/>
        <v>0</v>
      </c>
      <c r="AF580" s="77">
        <f t="shared" si="76"/>
        <v>0</v>
      </c>
      <c r="AG580" s="77">
        <f t="array" ref="AG580">IFERROR($D580*U,0)</f>
        <v>0</v>
      </c>
      <c r="AH580" s="77">
        <f t="shared" si="77"/>
        <v>0</v>
      </c>
      <c r="AI580" s="77">
        <f t="shared" si="77"/>
        <v>0</v>
      </c>
      <c r="AJ580" s="203"/>
      <c r="AK580" s="203"/>
      <c r="AL580" s="203"/>
      <c r="AM580" s="203"/>
      <c r="AN580" t="s">
        <v>475</v>
      </c>
      <c r="AO580" t="s">
        <v>475</v>
      </c>
      <c r="AP580" t="s">
        <v>475</v>
      </c>
    </row>
    <row r="581" spans="1:42" x14ac:dyDescent="0.25">
      <c r="A581" s="198">
        <v>45291</v>
      </c>
      <c r="B581" t="s">
        <v>1775</v>
      </c>
      <c r="C581" t="s">
        <v>1776</v>
      </c>
      <c r="D581" s="82">
        <f>+VLOOKUP($C581,'appoggio Flow (AUM)_Turnover'!$C:$G,2,0)</f>
        <v>1976047.55</v>
      </c>
      <c r="E581" s="199">
        <f>+VLOOKUP($C581,'appoggio Flow (AUM)_Turnover'!$C:$G,3,0)</f>
        <v>0</v>
      </c>
      <c r="F581" s="82">
        <f>+VLOOKUP($C581,'appoggio Flow (AUM)_Turnover'!$C:$G,4,0)</f>
        <v>1976047.55</v>
      </c>
      <c r="G581" s="82">
        <f>+VLOOKUP($C581,'appoggio Flow (AUM)_Turnover'!$C:$G,5,0)</f>
        <v>0</v>
      </c>
      <c r="H581" s="1" t="s">
        <v>23</v>
      </c>
      <c r="I581" t="s">
        <v>500</v>
      </c>
      <c r="J581" t="s">
        <v>504</v>
      </c>
      <c r="K581">
        <f>+VLOOKUP($C581,'appoggio Flow (AUM)_Turnover'!$C:$M,9,0)</f>
        <v>1</v>
      </c>
      <c r="L581" t="s">
        <v>500</v>
      </c>
      <c r="M581">
        <f>+VLOOKUP($C581,'appoggio Flow (AUM)_Turnover'!$C:$M,11,0)</f>
        <v>0</v>
      </c>
      <c r="N581" t="s">
        <v>24</v>
      </c>
      <c r="O581" s="5" t="str">
        <f t="shared" si="73"/>
        <v>N</v>
      </c>
      <c r="P581">
        <f>+VLOOKUP($C581,'appoggio Flow (AUM)_Turnover'!$C:$P,11,0)</f>
        <v>0</v>
      </c>
      <c r="Q581" s="200" t="s">
        <v>475</v>
      </c>
      <c r="R581" s="200" t="str">
        <f t="shared" si="71"/>
        <v/>
      </c>
      <c r="T581" t="s">
        <v>475</v>
      </c>
      <c r="Y581" s="200" t="s">
        <v>475</v>
      </c>
      <c r="Z581" s="5" t="s">
        <v>475</v>
      </c>
      <c r="AA581" s="200" t="str">
        <f t="shared" si="74"/>
        <v/>
      </c>
      <c r="AB581" s="200" t="str">
        <f t="shared" si="72"/>
        <v/>
      </c>
      <c r="AE581" s="77">
        <f t="shared" si="75"/>
        <v>0</v>
      </c>
      <c r="AF581" s="77">
        <f t="shared" si="76"/>
        <v>0</v>
      </c>
      <c r="AG581" s="77">
        <f t="array" ref="AG581">IFERROR($D581*U,0)</f>
        <v>0</v>
      </c>
      <c r="AH581" s="77">
        <f t="shared" si="77"/>
        <v>0</v>
      </c>
      <c r="AI581" s="77">
        <f t="shared" si="77"/>
        <v>0</v>
      </c>
      <c r="AJ581" s="203"/>
      <c r="AK581" s="203"/>
      <c r="AL581" s="203"/>
      <c r="AM581" s="203"/>
      <c r="AN581" t="s">
        <v>475</v>
      </c>
      <c r="AO581" t="s">
        <v>475</v>
      </c>
      <c r="AP581" t="s">
        <v>475</v>
      </c>
    </row>
    <row r="582" spans="1:42" x14ac:dyDescent="0.25">
      <c r="A582" s="198">
        <v>45291</v>
      </c>
      <c r="B582" t="s">
        <v>1777</v>
      </c>
      <c r="C582" t="s">
        <v>1778</v>
      </c>
      <c r="D582" s="82">
        <f>+VLOOKUP($C582,'appoggio Flow (AUM)_Turnover'!$C:$G,2,0)</f>
        <v>0</v>
      </c>
      <c r="E582" s="199">
        <f>+VLOOKUP($C582,'appoggio Flow (AUM)_Turnover'!$C:$G,3,0)</f>
        <v>1</v>
      </c>
      <c r="F582" s="82">
        <f>+VLOOKUP($C582,'appoggio Flow (AUM)_Turnover'!$C:$G,4,0)</f>
        <v>230727.55000000002</v>
      </c>
      <c r="G582" s="82">
        <f>+VLOOKUP($C582,'appoggio Flow (AUM)_Turnover'!$C:$G,5,0)</f>
        <v>238253.4</v>
      </c>
      <c r="H582" s="1" t="s">
        <v>24</v>
      </c>
      <c r="I582" t="s">
        <v>473</v>
      </c>
      <c r="J582" t="s">
        <v>474</v>
      </c>
      <c r="K582">
        <f>+VLOOKUP($C582,'appoggio Flow (AUM)_Turnover'!$C:$M,9,0)</f>
        <v>0</v>
      </c>
      <c r="L582" t="s">
        <v>473</v>
      </c>
      <c r="M582" t="str">
        <f>+VLOOKUP($C582,'appoggio Flow (AUM)_Turnover'!$C:$M,11,0)</f>
        <v>Fondo</v>
      </c>
      <c r="N582" t="s">
        <v>23</v>
      </c>
      <c r="O582" s="5" t="str">
        <f t="shared" si="73"/>
        <v>N</v>
      </c>
      <c r="P582" t="str">
        <f>+VLOOKUP($C582,'appoggio Flow (AUM)_Turnover'!$C:$P,11,0)</f>
        <v>Fondo</v>
      </c>
      <c r="Q582" s="200" t="s">
        <v>475</v>
      </c>
      <c r="R582" s="200" t="str">
        <f t="shared" si="71"/>
        <v/>
      </c>
      <c r="T582" t="s">
        <v>475</v>
      </c>
      <c r="Y582" s="200" t="s">
        <v>475</v>
      </c>
      <c r="Z582" s="5" t="s">
        <v>475</v>
      </c>
      <c r="AA582" s="200" t="str">
        <f t="shared" si="74"/>
        <v/>
      </c>
      <c r="AB582" s="200" t="str">
        <f t="shared" si="72"/>
        <v/>
      </c>
      <c r="AE582" s="77">
        <f t="shared" si="75"/>
        <v>0</v>
      </c>
      <c r="AF582" s="77">
        <f t="shared" si="76"/>
        <v>0</v>
      </c>
      <c r="AG582" s="77">
        <f t="array" ref="AG582">IFERROR($D582*U,0)</f>
        <v>0</v>
      </c>
      <c r="AH582" s="77">
        <f t="shared" si="77"/>
        <v>0</v>
      </c>
      <c r="AI582" s="77">
        <f t="shared" si="77"/>
        <v>0</v>
      </c>
      <c r="AJ582" s="203"/>
      <c r="AK582" s="203"/>
      <c r="AL582" s="203"/>
      <c r="AM582" s="203"/>
      <c r="AN582" t="s">
        <v>475</v>
      </c>
      <c r="AO582" t="s">
        <v>475</v>
      </c>
      <c r="AP582" t="s">
        <v>475</v>
      </c>
    </row>
    <row r="583" spans="1:42" x14ac:dyDescent="0.25">
      <c r="A583" s="198">
        <v>45291</v>
      </c>
      <c r="B583" t="s">
        <v>1779</v>
      </c>
      <c r="C583" t="s">
        <v>1780</v>
      </c>
      <c r="D583" s="82">
        <f>+VLOOKUP($C583,'appoggio Flow (AUM)_Turnover'!$C:$G,2,0)</f>
        <v>1001</v>
      </c>
      <c r="E583" s="199">
        <f>+VLOOKUP($C583,'appoggio Flow (AUM)_Turnover'!$C:$G,3,0)</f>
        <v>1</v>
      </c>
      <c r="F583" s="82">
        <f>+VLOOKUP($C583,'appoggio Flow (AUM)_Turnover'!$C:$G,4,0)</f>
        <v>15213</v>
      </c>
      <c r="G583" s="82">
        <f>+VLOOKUP($C583,'appoggio Flow (AUM)_Turnover'!$C:$G,5,0)</f>
        <v>14212</v>
      </c>
      <c r="H583" s="1" t="s">
        <v>23</v>
      </c>
      <c r="I583" t="s">
        <v>500</v>
      </c>
      <c r="J583" t="s">
        <v>474</v>
      </c>
      <c r="K583">
        <f>+VLOOKUP($C583,'appoggio Flow (AUM)_Turnover'!$C:$M,9,0)</f>
        <v>0</v>
      </c>
      <c r="L583" t="s">
        <v>500</v>
      </c>
      <c r="M583">
        <f>+VLOOKUP($C583,'appoggio Flow (AUM)_Turnover'!$C:$M,11,0)</f>
        <v>0</v>
      </c>
      <c r="N583" t="s">
        <v>23</v>
      </c>
      <c r="O583" s="5" t="str">
        <f t="shared" si="73"/>
        <v>N</v>
      </c>
      <c r="P583">
        <f>+VLOOKUP($C583,'appoggio Flow (AUM)_Turnover'!$C:$P,11,0)</f>
        <v>0</v>
      </c>
      <c r="Q583" s="200" t="s">
        <v>475</v>
      </c>
      <c r="R583" s="200" t="str">
        <f t="shared" si="71"/>
        <v/>
      </c>
      <c r="T583" t="s">
        <v>475</v>
      </c>
      <c r="Y583" s="200" t="s">
        <v>475</v>
      </c>
      <c r="Z583" s="5" t="s">
        <v>475</v>
      </c>
      <c r="AA583" s="200" t="str">
        <f t="shared" si="74"/>
        <v/>
      </c>
      <c r="AB583" s="200" t="str">
        <f t="shared" si="72"/>
        <v/>
      </c>
      <c r="AE583" s="77">
        <f t="shared" si="75"/>
        <v>0</v>
      </c>
      <c r="AF583" s="77">
        <f t="shared" si="76"/>
        <v>0</v>
      </c>
      <c r="AG583" s="77">
        <f t="array" ref="AG583">IFERROR($D583*U,0)</f>
        <v>0</v>
      </c>
      <c r="AH583" s="77">
        <f t="shared" si="77"/>
        <v>0</v>
      </c>
      <c r="AI583" s="77">
        <f t="shared" si="77"/>
        <v>0</v>
      </c>
      <c r="AJ583" s="203"/>
      <c r="AK583" s="203"/>
      <c r="AL583" s="203"/>
      <c r="AM583" s="203"/>
      <c r="AN583" t="s">
        <v>475</v>
      </c>
      <c r="AO583" t="s">
        <v>475</v>
      </c>
      <c r="AP583" t="s">
        <v>475</v>
      </c>
    </row>
    <row r="584" spans="1:42" x14ac:dyDescent="0.25">
      <c r="A584" s="198">
        <v>45291</v>
      </c>
      <c r="B584" t="s">
        <v>1781</v>
      </c>
      <c r="C584" t="s">
        <v>1782</v>
      </c>
      <c r="D584" s="82">
        <f>+VLOOKUP($C584,'appoggio Flow (AUM)_Turnover'!$C:$G,2,0)</f>
        <v>112621.29</v>
      </c>
      <c r="E584" s="199">
        <f>+VLOOKUP($C584,'appoggio Flow (AUM)_Turnover'!$C:$G,3,0)</f>
        <v>0</v>
      </c>
      <c r="F584" s="82">
        <f>+VLOOKUP($C584,'appoggio Flow (AUM)_Turnover'!$C:$G,4,0)</f>
        <v>112621.29</v>
      </c>
      <c r="G584" s="82">
        <f>+VLOOKUP($C584,'appoggio Flow (AUM)_Turnover'!$C:$G,5,0)</f>
        <v>0</v>
      </c>
      <c r="H584" s="1" t="s">
        <v>23</v>
      </c>
      <c r="I584" t="s">
        <v>500</v>
      </c>
      <c r="J584" t="s">
        <v>474</v>
      </c>
      <c r="K584">
        <f>+VLOOKUP($C584,'appoggio Flow (AUM)_Turnover'!$C:$M,9,0)</f>
        <v>0</v>
      </c>
      <c r="L584" t="s">
        <v>500</v>
      </c>
      <c r="M584">
        <f>+VLOOKUP($C584,'appoggio Flow (AUM)_Turnover'!$C:$M,11,0)</f>
        <v>0</v>
      </c>
      <c r="N584" t="s">
        <v>23</v>
      </c>
      <c r="O584" s="5" t="str">
        <f t="shared" si="73"/>
        <v>N</v>
      </c>
      <c r="P584">
        <f>+VLOOKUP($C584,'appoggio Flow (AUM)_Turnover'!$C:$P,11,0)</f>
        <v>0</v>
      </c>
      <c r="Q584" s="200" t="s">
        <v>475</v>
      </c>
      <c r="R584" s="200" t="str">
        <f t="shared" si="71"/>
        <v/>
      </c>
      <c r="T584" t="s">
        <v>475</v>
      </c>
      <c r="Y584" s="200" t="s">
        <v>475</v>
      </c>
      <c r="Z584" s="5" t="s">
        <v>475</v>
      </c>
      <c r="AA584" s="200" t="str">
        <f t="shared" si="74"/>
        <v/>
      </c>
      <c r="AB584" s="200" t="str">
        <f t="shared" si="72"/>
        <v/>
      </c>
      <c r="AE584" s="77">
        <f t="shared" si="75"/>
        <v>0</v>
      </c>
      <c r="AF584" s="77">
        <f t="shared" si="76"/>
        <v>0</v>
      </c>
      <c r="AG584" s="77">
        <f t="array" ref="AG584">IFERROR($D584*U,0)</f>
        <v>0</v>
      </c>
      <c r="AH584" s="77">
        <f t="shared" si="77"/>
        <v>0</v>
      </c>
      <c r="AI584" s="77">
        <f t="shared" si="77"/>
        <v>0</v>
      </c>
      <c r="AJ584" s="203"/>
      <c r="AK584" s="203"/>
      <c r="AL584" s="203"/>
      <c r="AM584" s="203"/>
      <c r="AN584" t="s">
        <v>475</v>
      </c>
      <c r="AO584" t="s">
        <v>475</v>
      </c>
      <c r="AP584" t="s">
        <v>475</v>
      </c>
    </row>
    <row r="585" spans="1:42" x14ac:dyDescent="0.25">
      <c r="A585" s="198">
        <v>45291</v>
      </c>
      <c r="B585" t="s">
        <v>1783</v>
      </c>
      <c r="C585" t="s">
        <v>1784</v>
      </c>
      <c r="D585" s="82">
        <f>+VLOOKUP($C585,'appoggio Flow (AUM)_Turnover'!$C:$G,2,0)</f>
        <v>8381.68</v>
      </c>
      <c r="E585" s="199">
        <f>+VLOOKUP($C585,'appoggio Flow (AUM)_Turnover'!$C:$G,3,0)</f>
        <v>0</v>
      </c>
      <c r="F585" s="82">
        <f>+VLOOKUP($C585,'appoggio Flow (AUM)_Turnover'!$C:$G,4,0)</f>
        <v>8381.68</v>
      </c>
      <c r="G585" s="82">
        <f>+VLOOKUP($C585,'appoggio Flow (AUM)_Turnover'!$C:$G,5,0)</f>
        <v>0</v>
      </c>
      <c r="H585" s="1" t="s">
        <v>23</v>
      </c>
      <c r="I585" t="s">
        <v>500</v>
      </c>
      <c r="J585" t="s">
        <v>504</v>
      </c>
      <c r="K585">
        <f>+VLOOKUP($C585,'appoggio Flow (AUM)_Turnover'!$C:$M,9,0)</f>
        <v>1</v>
      </c>
      <c r="L585" t="s">
        <v>500</v>
      </c>
      <c r="M585">
        <f>+VLOOKUP($C585,'appoggio Flow (AUM)_Turnover'!$C:$M,11,0)</f>
        <v>0</v>
      </c>
      <c r="N585" t="s">
        <v>24</v>
      </c>
      <c r="O585" s="5" t="str">
        <f t="shared" si="73"/>
        <v>N</v>
      </c>
      <c r="P585">
        <f>+VLOOKUP($C585,'appoggio Flow (AUM)_Turnover'!$C:$P,11,0)</f>
        <v>0</v>
      </c>
      <c r="Q585" s="200" t="s">
        <v>475</v>
      </c>
      <c r="R585" s="200" t="str">
        <f t="shared" si="71"/>
        <v/>
      </c>
      <c r="T585" t="s">
        <v>475</v>
      </c>
      <c r="Y585" s="200" t="s">
        <v>475</v>
      </c>
      <c r="Z585" s="5" t="s">
        <v>475</v>
      </c>
      <c r="AA585" s="200" t="str">
        <f t="shared" si="74"/>
        <v/>
      </c>
      <c r="AB585" s="200" t="str">
        <f t="shared" si="72"/>
        <v/>
      </c>
      <c r="AE585" s="77">
        <f t="shared" si="75"/>
        <v>0</v>
      </c>
      <c r="AF585" s="77">
        <f t="shared" si="76"/>
        <v>0</v>
      </c>
      <c r="AG585" s="77">
        <f t="array" ref="AG585">IFERROR($D585*U,0)</f>
        <v>0</v>
      </c>
      <c r="AH585" s="77">
        <f t="shared" si="77"/>
        <v>0</v>
      </c>
      <c r="AI585" s="77">
        <f t="shared" si="77"/>
        <v>0</v>
      </c>
      <c r="AJ585" s="203"/>
      <c r="AK585" s="203"/>
      <c r="AL585" s="203"/>
      <c r="AM585" s="203"/>
      <c r="AN585" t="s">
        <v>475</v>
      </c>
      <c r="AO585" t="s">
        <v>475</v>
      </c>
      <c r="AP585" t="s">
        <v>475</v>
      </c>
    </row>
    <row r="586" spans="1:42" x14ac:dyDescent="0.25">
      <c r="A586" s="198">
        <v>45291</v>
      </c>
      <c r="B586" t="s">
        <v>1785</v>
      </c>
      <c r="C586" t="s">
        <v>1786</v>
      </c>
      <c r="D586" s="82">
        <f>+VLOOKUP($C586,'appoggio Flow (AUM)_Turnover'!$C:$G,2,0)</f>
        <v>1742251.3900000001</v>
      </c>
      <c r="E586" s="199">
        <f>+VLOOKUP($C586,'appoggio Flow (AUM)_Turnover'!$C:$G,3,0)</f>
        <v>1</v>
      </c>
      <c r="F586" s="82">
        <f>+VLOOKUP($C586,'appoggio Flow (AUM)_Turnover'!$C:$G,4,0)</f>
        <v>1776106.27</v>
      </c>
      <c r="G586" s="82">
        <f>+VLOOKUP($C586,'appoggio Flow (AUM)_Turnover'!$C:$G,5,0)</f>
        <v>33854.879999999997</v>
      </c>
      <c r="H586" s="1" t="s">
        <v>23</v>
      </c>
      <c r="I586" t="s">
        <v>500</v>
      </c>
      <c r="J586" t="s">
        <v>504</v>
      </c>
      <c r="K586">
        <f>+VLOOKUP($C586,'appoggio Flow (AUM)_Turnover'!$C:$M,9,0)</f>
        <v>1</v>
      </c>
      <c r="L586" t="s">
        <v>500</v>
      </c>
      <c r="M586" t="str">
        <f>+VLOOKUP($C586,'appoggio Flow (AUM)_Turnover'!$C:$M,11,0)</f>
        <v>Bond</v>
      </c>
      <c r="N586" t="s">
        <v>24</v>
      </c>
      <c r="O586" s="5" t="str">
        <f t="shared" si="73"/>
        <v>N</v>
      </c>
      <c r="P586" t="str">
        <f>+VLOOKUP($C586,'appoggio Flow (AUM)_Turnover'!$C:$P,11,0)</f>
        <v>Bond</v>
      </c>
      <c r="Q586" s="200" t="s">
        <v>475</v>
      </c>
      <c r="R586" s="200" t="str">
        <f t="shared" si="71"/>
        <v/>
      </c>
      <c r="T586" t="s">
        <v>475</v>
      </c>
      <c r="Y586" s="200" t="s">
        <v>475</v>
      </c>
      <c r="Z586" s="5" t="s">
        <v>475</v>
      </c>
      <c r="AA586" s="200" t="str">
        <f t="shared" si="74"/>
        <v/>
      </c>
      <c r="AB586" s="200" t="str">
        <f t="shared" si="72"/>
        <v/>
      </c>
      <c r="AE586" s="77">
        <f t="shared" si="75"/>
        <v>0</v>
      </c>
      <c r="AF586" s="77">
        <f t="shared" si="76"/>
        <v>0</v>
      </c>
      <c r="AG586" s="77">
        <f t="array" ref="AG586">IFERROR($D586*U,0)</f>
        <v>0</v>
      </c>
      <c r="AH586" s="77">
        <f t="shared" si="77"/>
        <v>0</v>
      </c>
      <c r="AI586" s="77">
        <f t="shared" si="77"/>
        <v>0</v>
      </c>
      <c r="AJ586" s="203"/>
      <c r="AK586" s="203"/>
      <c r="AL586" s="203"/>
      <c r="AM586" s="203"/>
      <c r="AN586" t="s">
        <v>22</v>
      </c>
      <c r="AO586" t="s">
        <v>571</v>
      </c>
      <c r="AP586" t="s">
        <v>475</v>
      </c>
    </row>
    <row r="587" spans="1:42" x14ac:dyDescent="0.25">
      <c r="A587" s="198">
        <v>45291</v>
      </c>
      <c r="B587" t="s">
        <v>1787</v>
      </c>
      <c r="C587" t="s">
        <v>1788</v>
      </c>
      <c r="D587" s="82">
        <f>+VLOOKUP($C587,'appoggio Flow (AUM)_Turnover'!$C:$G,2,0)</f>
        <v>749.67000000000007</v>
      </c>
      <c r="E587" s="199">
        <f>+VLOOKUP($C587,'appoggio Flow (AUM)_Turnover'!$C:$G,3,0)</f>
        <v>1</v>
      </c>
      <c r="F587" s="82">
        <f>+VLOOKUP($C587,'appoggio Flow (AUM)_Turnover'!$C:$G,4,0)</f>
        <v>5301.85</v>
      </c>
      <c r="G587" s="82">
        <f>+VLOOKUP($C587,'appoggio Flow (AUM)_Turnover'!$C:$G,5,0)</f>
        <v>4552.18</v>
      </c>
      <c r="H587" s="1" t="s">
        <v>24</v>
      </c>
      <c r="I587" t="s">
        <v>473</v>
      </c>
      <c r="J587" t="s">
        <v>474</v>
      </c>
      <c r="K587">
        <f>+VLOOKUP($C587,'appoggio Flow (AUM)_Turnover'!$C:$M,9,0)</f>
        <v>0</v>
      </c>
      <c r="L587" t="s">
        <v>473</v>
      </c>
      <c r="M587" t="str">
        <f>+VLOOKUP($C587,'appoggio Flow (AUM)_Turnover'!$C:$M,11,0)</f>
        <v>Fondo</v>
      </c>
      <c r="N587" t="s">
        <v>23</v>
      </c>
      <c r="O587" s="5" t="str">
        <f t="shared" si="73"/>
        <v>N</v>
      </c>
      <c r="P587" t="str">
        <f>+VLOOKUP($C587,'appoggio Flow (AUM)_Turnover'!$C:$P,11,0)</f>
        <v>Fondo</v>
      </c>
      <c r="Q587" s="200" t="s">
        <v>475</v>
      </c>
      <c r="R587" s="200" t="str">
        <f t="shared" si="71"/>
        <v/>
      </c>
      <c r="T587" t="s">
        <v>475</v>
      </c>
      <c r="Y587" s="200" t="s">
        <v>475</v>
      </c>
      <c r="Z587" s="5" t="s">
        <v>475</v>
      </c>
      <c r="AA587" s="200" t="str">
        <f t="shared" si="74"/>
        <v/>
      </c>
      <c r="AB587" s="200" t="str">
        <f t="shared" si="72"/>
        <v/>
      </c>
      <c r="AE587" s="77">
        <f t="shared" si="75"/>
        <v>0</v>
      </c>
      <c r="AF587" s="77">
        <f t="shared" si="76"/>
        <v>0</v>
      </c>
      <c r="AG587" s="77">
        <f t="array" ref="AG587">IFERROR($D587*U,0)</f>
        <v>0</v>
      </c>
      <c r="AH587" s="77">
        <f t="shared" si="77"/>
        <v>0</v>
      </c>
      <c r="AI587" s="77">
        <f t="shared" si="77"/>
        <v>0</v>
      </c>
      <c r="AJ587" s="203"/>
      <c r="AK587" s="203"/>
      <c r="AL587" s="203"/>
      <c r="AM587" s="203"/>
      <c r="AN587" t="s">
        <v>475</v>
      </c>
      <c r="AO587" t="s">
        <v>475</v>
      </c>
      <c r="AP587" t="s">
        <v>475</v>
      </c>
    </row>
    <row r="588" spans="1:42" x14ac:dyDescent="0.25">
      <c r="A588" s="198">
        <v>45291</v>
      </c>
      <c r="B588" t="s">
        <v>1789</v>
      </c>
      <c r="C588" t="s">
        <v>1790</v>
      </c>
      <c r="D588" s="82">
        <f>+VLOOKUP($C588,'appoggio Flow (AUM)_Turnover'!$C:$G,2,0)</f>
        <v>0</v>
      </c>
      <c r="E588" s="199">
        <f>+VLOOKUP($C588,'appoggio Flow (AUM)_Turnover'!$C:$G,3,0)</f>
        <v>1</v>
      </c>
      <c r="F588" s="82">
        <f>+VLOOKUP($C588,'appoggio Flow (AUM)_Turnover'!$C:$G,4,0)</f>
        <v>9769.39</v>
      </c>
      <c r="G588" s="82">
        <f>+VLOOKUP($C588,'appoggio Flow (AUM)_Turnover'!$C:$G,5,0)</f>
        <v>31130.89</v>
      </c>
      <c r="H588" s="1" t="s">
        <v>24</v>
      </c>
      <c r="I588" t="s">
        <v>473</v>
      </c>
      <c r="J588" t="s">
        <v>474</v>
      </c>
      <c r="K588">
        <f>+VLOOKUP($C588,'appoggio Flow (AUM)_Turnover'!$C:$M,9,0)</f>
        <v>0</v>
      </c>
      <c r="L588" t="s">
        <v>473</v>
      </c>
      <c r="M588" t="str">
        <f>+VLOOKUP($C588,'appoggio Flow (AUM)_Turnover'!$C:$M,11,0)</f>
        <v>Fondo</v>
      </c>
      <c r="N588" t="s">
        <v>23</v>
      </c>
      <c r="O588" s="5" t="str">
        <f t="shared" si="73"/>
        <v>N</v>
      </c>
      <c r="P588" t="str">
        <f>+VLOOKUP($C588,'appoggio Flow (AUM)_Turnover'!$C:$P,11,0)</f>
        <v>Fondo</v>
      </c>
      <c r="Q588" s="200" t="s">
        <v>475</v>
      </c>
      <c r="R588" s="200" t="str">
        <f t="shared" si="71"/>
        <v/>
      </c>
      <c r="T588" t="s">
        <v>475</v>
      </c>
      <c r="Y588" s="200" t="s">
        <v>475</v>
      </c>
      <c r="Z588" s="5" t="s">
        <v>475</v>
      </c>
      <c r="AA588" s="200" t="str">
        <f t="shared" si="74"/>
        <v/>
      </c>
      <c r="AB588" s="200" t="str">
        <f t="shared" si="72"/>
        <v/>
      </c>
      <c r="AE588" s="77">
        <f t="shared" si="75"/>
        <v>0</v>
      </c>
      <c r="AF588" s="77">
        <f t="shared" si="76"/>
        <v>0</v>
      </c>
      <c r="AG588" s="77">
        <f t="array" ref="AG588">IFERROR($D588*U,0)</f>
        <v>0</v>
      </c>
      <c r="AH588" s="77">
        <f t="shared" si="77"/>
        <v>0</v>
      </c>
      <c r="AI588" s="77">
        <f t="shared" si="77"/>
        <v>0</v>
      </c>
      <c r="AJ588" s="203"/>
      <c r="AK588" s="203"/>
      <c r="AL588" s="203"/>
      <c r="AM588" s="203"/>
      <c r="AN588" t="s">
        <v>475</v>
      </c>
      <c r="AO588" t="s">
        <v>475</v>
      </c>
      <c r="AP588" t="s">
        <v>475</v>
      </c>
    </row>
    <row r="589" spans="1:42" x14ac:dyDescent="0.25">
      <c r="A589" s="198">
        <v>45291</v>
      </c>
      <c r="B589" t="s">
        <v>1791</v>
      </c>
      <c r="C589" t="s">
        <v>1792</v>
      </c>
      <c r="D589" s="82">
        <f>+VLOOKUP($C589,'appoggio Flow (AUM)_Turnover'!$C:$G,2,0)</f>
        <v>178969.04000000004</v>
      </c>
      <c r="E589" s="199">
        <f>+VLOOKUP($C589,'appoggio Flow (AUM)_Turnover'!$C:$G,3,0)</f>
        <v>1</v>
      </c>
      <c r="F589" s="82">
        <f>+VLOOKUP($C589,'appoggio Flow (AUM)_Turnover'!$C:$G,4,0)</f>
        <v>896930.19000000006</v>
      </c>
      <c r="G589" s="82">
        <f>+VLOOKUP($C589,'appoggio Flow (AUM)_Turnover'!$C:$G,5,0)</f>
        <v>717961.15</v>
      </c>
      <c r="H589" s="1" t="s">
        <v>24</v>
      </c>
      <c r="I589" t="s">
        <v>473</v>
      </c>
      <c r="J589" t="s">
        <v>474</v>
      </c>
      <c r="K589">
        <f>+VLOOKUP($C589,'appoggio Flow (AUM)_Turnover'!$C:$M,9,0)</f>
        <v>0</v>
      </c>
      <c r="L589" t="s">
        <v>473</v>
      </c>
      <c r="M589" t="str">
        <f>+VLOOKUP($C589,'appoggio Flow (AUM)_Turnover'!$C:$M,11,0)</f>
        <v>Fondo</v>
      </c>
      <c r="N589" t="s">
        <v>23</v>
      </c>
      <c r="O589" s="5" t="str">
        <f t="shared" si="73"/>
        <v>N</v>
      </c>
      <c r="P589" t="str">
        <f>+VLOOKUP($C589,'appoggio Flow (AUM)_Turnover'!$C:$P,11,0)</f>
        <v>Fondo</v>
      </c>
      <c r="Q589" s="200" t="s">
        <v>475</v>
      </c>
      <c r="R589" s="200" t="str">
        <f t="shared" si="71"/>
        <v/>
      </c>
      <c r="T589" t="s">
        <v>475</v>
      </c>
      <c r="Y589" s="200" t="s">
        <v>475</v>
      </c>
      <c r="Z589" s="5" t="s">
        <v>475</v>
      </c>
      <c r="AA589" s="200" t="str">
        <f t="shared" si="74"/>
        <v/>
      </c>
      <c r="AB589" s="200" t="str">
        <f t="shared" si="72"/>
        <v/>
      </c>
      <c r="AE589" s="77">
        <f t="shared" si="75"/>
        <v>0</v>
      </c>
      <c r="AF589" s="77">
        <f t="shared" si="76"/>
        <v>0</v>
      </c>
      <c r="AG589" s="77">
        <f t="array" ref="AG589">IFERROR($D589*U,0)</f>
        <v>0</v>
      </c>
      <c r="AH589" s="77">
        <f t="shared" si="77"/>
        <v>0</v>
      </c>
      <c r="AI589" s="77">
        <f t="shared" si="77"/>
        <v>0</v>
      </c>
      <c r="AJ589" s="203"/>
      <c r="AK589" s="203"/>
      <c r="AL589" s="203"/>
      <c r="AM589" s="203"/>
      <c r="AN589" t="s">
        <v>475</v>
      </c>
      <c r="AO589" t="s">
        <v>475</v>
      </c>
      <c r="AP589" t="s">
        <v>475</v>
      </c>
    </row>
    <row r="590" spans="1:42" x14ac:dyDescent="0.25">
      <c r="A590" s="198">
        <v>45291</v>
      </c>
      <c r="B590" t="s">
        <v>1793</v>
      </c>
      <c r="C590" t="s">
        <v>1794</v>
      </c>
      <c r="D590" s="82">
        <f>+VLOOKUP($C590,'appoggio Flow (AUM)_Turnover'!$C:$G,2,0)</f>
        <v>850.73999999999978</v>
      </c>
      <c r="E590" s="199">
        <f>+VLOOKUP($C590,'appoggio Flow (AUM)_Turnover'!$C:$G,3,0)</f>
        <v>1</v>
      </c>
      <c r="F590" s="82">
        <f>+VLOOKUP($C590,'appoggio Flow (AUM)_Turnover'!$C:$G,4,0)</f>
        <v>4970.83</v>
      </c>
      <c r="G590" s="82">
        <f>+VLOOKUP($C590,'appoggio Flow (AUM)_Turnover'!$C:$G,5,0)</f>
        <v>4120.09</v>
      </c>
      <c r="H590" s="1" t="s">
        <v>24</v>
      </c>
      <c r="I590" t="s">
        <v>473</v>
      </c>
      <c r="J590" t="s">
        <v>474</v>
      </c>
      <c r="K590">
        <f>+VLOOKUP($C590,'appoggio Flow (AUM)_Turnover'!$C:$M,9,0)</f>
        <v>0</v>
      </c>
      <c r="L590" t="s">
        <v>473</v>
      </c>
      <c r="M590" t="str">
        <f>+VLOOKUP($C590,'appoggio Flow (AUM)_Turnover'!$C:$M,11,0)</f>
        <v>Fondo</v>
      </c>
      <c r="N590" t="s">
        <v>23</v>
      </c>
      <c r="O590" s="5" t="str">
        <f t="shared" si="73"/>
        <v>N</v>
      </c>
      <c r="P590" t="str">
        <f>+VLOOKUP($C590,'appoggio Flow (AUM)_Turnover'!$C:$P,11,0)</f>
        <v>Fondo</v>
      </c>
      <c r="Q590" s="200" t="s">
        <v>475</v>
      </c>
      <c r="R590" s="200" t="str">
        <f t="shared" si="71"/>
        <v/>
      </c>
      <c r="T590" t="s">
        <v>475</v>
      </c>
      <c r="Y590" s="200" t="s">
        <v>475</v>
      </c>
      <c r="Z590" s="5" t="s">
        <v>475</v>
      </c>
      <c r="AA590" s="200" t="str">
        <f t="shared" si="74"/>
        <v/>
      </c>
      <c r="AB590" s="200" t="str">
        <f t="shared" si="72"/>
        <v/>
      </c>
      <c r="AE590" s="77">
        <f t="shared" si="75"/>
        <v>0</v>
      </c>
      <c r="AF590" s="77">
        <f t="shared" si="76"/>
        <v>0</v>
      </c>
      <c r="AG590" s="77">
        <f t="array" ref="AG590">IFERROR($D590*U,0)</f>
        <v>0</v>
      </c>
      <c r="AH590" s="77">
        <f t="shared" si="77"/>
        <v>0</v>
      </c>
      <c r="AI590" s="77">
        <f t="shared" si="77"/>
        <v>0</v>
      </c>
      <c r="AJ590" s="203"/>
      <c r="AK590" s="203"/>
      <c r="AL590" s="203"/>
      <c r="AM590" s="203"/>
      <c r="AN590" t="s">
        <v>475</v>
      </c>
      <c r="AO590" t="s">
        <v>475</v>
      </c>
      <c r="AP590" t="s">
        <v>475</v>
      </c>
    </row>
    <row r="591" spans="1:42" x14ac:dyDescent="0.25">
      <c r="A591" s="198">
        <v>45291</v>
      </c>
      <c r="B591" t="s">
        <v>1795</v>
      </c>
      <c r="C591" t="s">
        <v>1796</v>
      </c>
      <c r="D591" s="82">
        <f>+VLOOKUP($C591,'appoggio Flow (AUM)_Turnover'!$C:$G,2,0)</f>
        <v>2809090.24</v>
      </c>
      <c r="E591" s="199">
        <f>+VLOOKUP($C591,'appoggio Flow (AUM)_Turnover'!$C:$G,3,0)</f>
        <v>0</v>
      </c>
      <c r="F591" s="82">
        <f>+VLOOKUP($C591,'appoggio Flow (AUM)_Turnover'!$C:$G,4,0)</f>
        <v>2809090.24</v>
      </c>
      <c r="G591" s="82">
        <f>+VLOOKUP($C591,'appoggio Flow (AUM)_Turnover'!$C:$G,5,0)</f>
        <v>0</v>
      </c>
      <c r="H591" s="1" t="s">
        <v>23</v>
      </c>
      <c r="I591" t="s">
        <v>500</v>
      </c>
      <c r="J591" t="s">
        <v>504</v>
      </c>
      <c r="K591">
        <f>+VLOOKUP($C591,'appoggio Flow (AUM)_Turnover'!$C:$M,9,0)</f>
        <v>1</v>
      </c>
      <c r="L591" t="s">
        <v>500</v>
      </c>
      <c r="M591">
        <f>+VLOOKUP($C591,'appoggio Flow (AUM)_Turnover'!$C:$M,11,0)</f>
        <v>0</v>
      </c>
      <c r="N591" t="s">
        <v>24</v>
      </c>
      <c r="O591" s="5" t="str">
        <f t="shared" si="73"/>
        <v>N</v>
      </c>
      <c r="P591">
        <f>+VLOOKUP($C591,'appoggio Flow (AUM)_Turnover'!$C:$P,11,0)</f>
        <v>0</v>
      </c>
      <c r="Q591" s="200" t="s">
        <v>475</v>
      </c>
      <c r="R591" s="200" t="str">
        <f t="shared" si="71"/>
        <v/>
      </c>
      <c r="T591" t="s">
        <v>475</v>
      </c>
      <c r="Y591" s="200" t="s">
        <v>475</v>
      </c>
      <c r="Z591" s="5" t="s">
        <v>475</v>
      </c>
      <c r="AA591" s="200" t="str">
        <f t="shared" si="74"/>
        <v/>
      </c>
      <c r="AB591" s="200" t="str">
        <f t="shared" si="72"/>
        <v/>
      </c>
      <c r="AE591" s="77">
        <f t="shared" si="75"/>
        <v>0</v>
      </c>
      <c r="AF591" s="77">
        <f t="shared" si="76"/>
        <v>0</v>
      </c>
      <c r="AG591" s="77">
        <f t="array" ref="AG591">IFERROR($D591*U,0)</f>
        <v>0</v>
      </c>
      <c r="AH591" s="77">
        <f t="shared" si="77"/>
        <v>0</v>
      </c>
      <c r="AI591" s="77">
        <f t="shared" si="77"/>
        <v>0</v>
      </c>
      <c r="AJ591" s="203"/>
      <c r="AK591" s="203"/>
      <c r="AL591" s="203"/>
      <c r="AM591" s="203"/>
      <c r="AN591" t="s">
        <v>475</v>
      </c>
      <c r="AO591" t="s">
        <v>475</v>
      </c>
      <c r="AP591" t="s">
        <v>475</v>
      </c>
    </row>
    <row r="592" spans="1:42" x14ac:dyDescent="0.25">
      <c r="A592" s="198">
        <v>45291</v>
      </c>
      <c r="B592" t="s">
        <v>1797</v>
      </c>
      <c r="C592" t="s">
        <v>1798</v>
      </c>
      <c r="D592" s="82">
        <f>+VLOOKUP($C592,'appoggio Flow (AUM)_Turnover'!$C:$G,2,0)</f>
        <v>35735.679999999993</v>
      </c>
      <c r="E592" s="199">
        <f>+VLOOKUP($C592,'appoggio Flow (AUM)_Turnover'!$C:$G,3,0)</f>
        <v>1</v>
      </c>
      <c r="F592" s="82">
        <f>+VLOOKUP($C592,'appoggio Flow (AUM)_Turnover'!$C:$G,4,0)</f>
        <v>193740.79999999999</v>
      </c>
      <c r="G592" s="82">
        <f>+VLOOKUP($C592,'appoggio Flow (AUM)_Turnover'!$C:$G,5,0)</f>
        <v>158005.12</v>
      </c>
      <c r="H592" s="1" t="s">
        <v>23</v>
      </c>
      <c r="I592" t="s">
        <v>500</v>
      </c>
      <c r="J592" t="s">
        <v>474</v>
      </c>
      <c r="K592">
        <f>+VLOOKUP($C592,'appoggio Flow (AUM)_Turnover'!$C:$M,9,0)</f>
        <v>0</v>
      </c>
      <c r="L592" t="s">
        <v>500</v>
      </c>
      <c r="M592" t="str">
        <f>+VLOOKUP($C592,'appoggio Flow (AUM)_Turnover'!$C:$M,11,0)</f>
        <v>Stock</v>
      </c>
      <c r="N592" t="s">
        <v>23</v>
      </c>
      <c r="O592" s="5" t="str">
        <f t="shared" si="73"/>
        <v>N</v>
      </c>
      <c r="P592" t="str">
        <f>+VLOOKUP($C592,'appoggio Flow (AUM)_Turnover'!$C:$P,11,0)</f>
        <v>Stock</v>
      </c>
      <c r="Q592" s="200" t="s">
        <v>475</v>
      </c>
      <c r="R592" s="200" t="str">
        <f t="shared" si="71"/>
        <v/>
      </c>
      <c r="T592" t="s">
        <v>475</v>
      </c>
      <c r="Y592" s="200" t="s">
        <v>475</v>
      </c>
      <c r="Z592" s="5" t="s">
        <v>475</v>
      </c>
      <c r="AA592" s="200" t="str">
        <f t="shared" si="74"/>
        <v/>
      </c>
      <c r="AB592" s="200" t="str">
        <f t="shared" si="72"/>
        <v/>
      </c>
      <c r="AE592" s="77">
        <f t="shared" si="75"/>
        <v>0</v>
      </c>
      <c r="AF592" s="77">
        <f t="shared" si="76"/>
        <v>0</v>
      </c>
      <c r="AG592" s="77">
        <f t="array" ref="AG592">IFERROR($D592*U,0)</f>
        <v>0</v>
      </c>
      <c r="AH592" s="77">
        <f t="shared" si="77"/>
        <v>0</v>
      </c>
      <c r="AI592" s="77">
        <f t="shared" si="77"/>
        <v>0</v>
      </c>
      <c r="AJ592" s="203"/>
      <c r="AK592" s="203"/>
      <c r="AL592" s="203"/>
      <c r="AM592" s="203"/>
      <c r="AN592" t="s">
        <v>25</v>
      </c>
      <c r="AO592" t="s">
        <v>1799</v>
      </c>
      <c r="AP592" t="s">
        <v>475</v>
      </c>
    </row>
    <row r="593" spans="1:42" x14ac:dyDescent="0.25">
      <c r="A593" s="198">
        <v>45291</v>
      </c>
      <c r="B593" t="s">
        <v>1800</v>
      </c>
      <c r="C593" t="s">
        <v>1801</v>
      </c>
      <c r="D593" s="82">
        <f>+VLOOKUP($C593,'appoggio Flow (AUM)_Turnover'!$C:$G,2,0)</f>
        <v>337007.55</v>
      </c>
      <c r="E593" s="199">
        <f>+VLOOKUP($C593,'appoggio Flow (AUM)_Turnover'!$C:$G,3,0)</f>
        <v>1</v>
      </c>
      <c r="F593" s="82">
        <f>+VLOOKUP($C593,'appoggio Flow (AUM)_Turnover'!$C:$G,4,0)</f>
        <v>379882.38</v>
      </c>
      <c r="G593" s="82">
        <f>+VLOOKUP($C593,'appoggio Flow (AUM)_Turnover'!$C:$G,5,0)</f>
        <v>42874.83</v>
      </c>
      <c r="H593" s="1" t="s">
        <v>24</v>
      </c>
      <c r="I593" t="s">
        <v>473</v>
      </c>
      <c r="J593" t="s">
        <v>474</v>
      </c>
      <c r="K593">
        <f>+VLOOKUP($C593,'appoggio Flow (AUM)_Turnover'!$C:$M,9,0)</f>
        <v>0</v>
      </c>
      <c r="L593" t="s">
        <v>473</v>
      </c>
      <c r="M593" t="str">
        <f>+VLOOKUP($C593,'appoggio Flow (AUM)_Turnover'!$C:$M,11,0)</f>
        <v>Fondo</v>
      </c>
      <c r="N593" t="s">
        <v>23</v>
      </c>
      <c r="O593" s="5" t="str">
        <f t="shared" si="73"/>
        <v>N</v>
      </c>
      <c r="P593" t="str">
        <f>+VLOOKUP($C593,'appoggio Flow (AUM)_Turnover'!$C:$P,11,0)</f>
        <v>Fondo</v>
      </c>
      <c r="Q593" s="200" t="s">
        <v>475</v>
      </c>
      <c r="R593" s="200" t="str">
        <f t="shared" si="71"/>
        <v/>
      </c>
      <c r="T593" t="s">
        <v>475</v>
      </c>
      <c r="Y593" s="200" t="s">
        <v>475</v>
      </c>
      <c r="Z593" s="5" t="s">
        <v>475</v>
      </c>
      <c r="AA593" s="200" t="str">
        <f t="shared" si="74"/>
        <v/>
      </c>
      <c r="AB593" s="200" t="str">
        <f t="shared" si="72"/>
        <v/>
      </c>
      <c r="AE593" s="77">
        <f t="shared" si="75"/>
        <v>0</v>
      </c>
      <c r="AF593" s="77">
        <f t="shared" si="76"/>
        <v>0</v>
      </c>
      <c r="AG593" s="77">
        <f t="array" ref="AG593">IFERROR($D593*U,0)</f>
        <v>0</v>
      </c>
      <c r="AH593" s="77">
        <f t="shared" si="77"/>
        <v>0</v>
      </c>
      <c r="AI593" s="77">
        <f t="shared" si="77"/>
        <v>0</v>
      </c>
      <c r="AJ593" s="203"/>
      <c r="AK593" s="203"/>
      <c r="AL593" s="203"/>
      <c r="AM593" s="203"/>
      <c r="AN593" t="s">
        <v>475</v>
      </c>
      <c r="AO593" t="s">
        <v>475</v>
      </c>
      <c r="AP593" t="s">
        <v>475</v>
      </c>
    </row>
    <row r="594" spans="1:42" x14ac:dyDescent="0.25">
      <c r="A594" s="198">
        <v>45291</v>
      </c>
      <c r="B594" t="s">
        <v>1802</v>
      </c>
      <c r="C594" t="s">
        <v>1803</v>
      </c>
      <c r="D594" s="82">
        <f>+VLOOKUP($C594,'appoggio Flow (AUM)_Turnover'!$C:$G,2,0)</f>
        <v>1081217.7299999997</v>
      </c>
      <c r="E594" s="199">
        <f>+VLOOKUP($C594,'appoggio Flow (AUM)_Turnover'!$C:$G,3,0)</f>
        <v>1</v>
      </c>
      <c r="F594" s="82">
        <f>+VLOOKUP($C594,'appoggio Flow (AUM)_Turnover'!$C:$G,4,0)</f>
        <v>1096748.0899999999</v>
      </c>
      <c r="G594" s="82">
        <f>+VLOOKUP($C594,'appoggio Flow (AUM)_Turnover'!$C:$G,5,0)</f>
        <v>15530.36</v>
      </c>
      <c r="H594" s="1" t="s">
        <v>24</v>
      </c>
      <c r="I594" t="s">
        <v>473</v>
      </c>
      <c r="J594" t="s">
        <v>474</v>
      </c>
      <c r="K594">
        <f>+VLOOKUP($C594,'appoggio Flow (AUM)_Turnover'!$C:$M,9,0)</f>
        <v>0</v>
      </c>
      <c r="L594" t="s">
        <v>473</v>
      </c>
      <c r="M594" t="str">
        <f>+VLOOKUP($C594,'appoggio Flow (AUM)_Turnover'!$C:$M,11,0)</f>
        <v>Fondo</v>
      </c>
      <c r="N594" t="s">
        <v>23</v>
      </c>
      <c r="O594" s="5" t="str">
        <f t="shared" si="73"/>
        <v>N</v>
      </c>
      <c r="P594" t="str">
        <f>+VLOOKUP($C594,'appoggio Flow (AUM)_Turnover'!$C:$P,11,0)</f>
        <v>Fondo</v>
      </c>
      <c r="Q594" s="200" t="s">
        <v>475</v>
      </c>
      <c r="R594" s="200" t="str">
        <f t="shared" si="71"/>
        <v/>
      </c>
      <c r="T594" t="s">
        <v>475</v>
      </c>
      <c r="Y594" s="200" t="s">
        <v>475</v>
      </c>
      <c r="Z594" s="5" t="s">
        <v>475</v>
      </c>
      <c r="AA594" s="200" t="str">
        <f t="shared" si="74"/>
        <v/>
      </c>
      <c r="AB594" s="200" t="str">
        <f t="shared" si="72"/>
        <v/>
      </c>
      <c r="AE594" s="77">
        <f t="shared" si="75"/>
        <v>0</v>
      </c>
      <c r="AF594" s="77">
        <f t="shared" si="76"/>
        <v>0</v>
      </c>
      <c r="AG594" s="77">
        <f t="array" ref="AG594">IFERROR($D594*U,0)</f>
        <v>0</v>
      </c>
      <c r="AH594" s="77">
        <f t="shared" si="77"/>
        <v>0</v>
      </c>
      <c r="AI594" s="77">
        <f t="shared" si="77"/>
        <v>0</v>
      </c>
      <c r="AJ594" s="203"/>
      <c r="AK594" s="203"/>
      <c r="AL594" s="203"/>
      <c r="AM594" s="203"/>
      <c r="AN594" t="s">
        <v>475</v>
      </c>
      <c r="AO594" t="s">
        <v>475</v>
      </c>
      <c r="AP594" t="s">
        <v>475</v>
      </c>
    </row>
    <row r="595" spans="1:42" x14ac:dyDescent="0.25">
      <c r="A595" s="198">
        <v>45291</v>
      </c>
      <c r="B595" t="s">
        <v>1804</v>
      </c>
      <c r="C595" t="s">
        <v>1805</v>
      </c>
      <c r="D595" s="82">
        <f>+VLOOKUP($C595,'appoggio Flow (AUM)_Turnover'!$C:$G,2,0)</f>
        <v>198564.08000000002</v>
      </c>
      <c r="E595" s="199">
        <f>+VLOOKUP($C595,'appoggio Flow (AUM)_Turnover'!$C:$G,3,0)</f>
        <v>0</v>
      </c>
      <c r="F595" s="82">
        <f>+VLOOKUP($C595,'appoggio Flow (AUM)_Turnover'!$C:$G,4,0)</f>
        <v>198564.08000000002</v>
      </c>
      <c r="G595" s="82">
        <f>+VLOOKUP($C595,'appoggio Flow (AUM)_Turnover'!$C:$G,5,0)</f>
        <v>0</v>
      </c>
      <c r="H595" s="1" t="s">
        <v>24</v>
      </c>
      <c r="I595" t="s">
        <v>473</v>
      </c>
      <c r="J595" t="s">
        <v>474</v>
      </c>
      <c r="K595">
        <f>+VLOOKUP($C595,'appoggio Flow (AUM)_Turnover'!$C:$M,9,0)</f>
        <v>0</v>
      </c>
      <c r="L595" t="s">
        <v>473</v>
      </c>
      <c r="M595" t="str">
        <f>+VLOOKUP($C595,'appoggio Flow (AUM)_Turnover'!$C:$M,11,0)</f>
        <v>Fondo</v>
      </c>
      <c r="N595" t="s">
        <v>23</v>
      </c>
      <c r="O595" s="5" t="str">
        <f t="shared" si="73"/>
        <v>N</v>
      </c>
      <c r="P595" t="str">
        <f>+VLOOKUP($C595,'appoggio Flow (AUM)_Turnover'!$C:$P,11,0)</f>
        <v>Fondo</v>
      </c>
      <c r="Q595" s="200" t="s">
        <v>475</v>
      </c>
      <c r="R595" s="200" t="str">
        <f t="shared" si="71"/>
        <v/>
      </c>
      <c r="T595" t="s">
        <v>475</v>
      </c>
      <c r="Y595" s="200" t="s">
        <v>475</v>
      </c>
      <c r="Z595" s="5" t="s">
        <v>475</v>
      </c>
      <c r="AA595" s="200" t="str">
        <f t="shared" si="74"/>
        <v/>
      </c>
      <c r="AB595" s="200" t="str">
        <f t="shared" si="72"/>
        <v/>
      </c>
      <c r="AE595" s="77">
        <f t="shared" si="75"/>
        <v>0</v>
      </c>
      <c r="AF595" s="77">
        <f t="shared" si="76"/>
        <v>0</v>
      </c>
      <c r="AG595" s="77">
        <f t="array" ref="AG595">IFERROR($D595*U,0)</f>
        <v>0</v>
      </c>
      <c r="AH595" s="77">
        <f t="shared" si="77"/>
        <v>0</v>
      </c>
      <c r="AI595" s="77">
        <f t="shared" si="77"/>
        <v>0</v>
      </c>
      <c r="AJ595" s="203"/>
      <c r="AK595" s="203"/>
      <c r="AL595" s="203"/>
      <c r="AM595" s="203"/>
      <c r="AN595" t="s">
        <v>475</v>
      </c>
      <c r="AO595" t="s">
        <v>475</v>
      </c>
      <c r="AP595" t="s">
        <v>475</v>
      </c>
    </row>
    <row r="596" spans="1:42" x14ac:dyDescent="0.25">
      <c r="A596" s="198">
        <v>45291</v>
      </c>
      <c r="B596" t="s">
        <v>1806</v>
      </c>
      <c r="C596" t="s">
        <v>1807</v>
      </c>
      <c r="D596" s="82">
        <f>+VLOOKUP($C596,'appoggio Flow (AUM)_Turnover'!$C:$G,2,0)</f>
        <v>0</v>
      </c>
      <c r="E596" s="199">
        <f>+VLOOKUP($C596,'appoggio Flow (AUM)_Turnover'!$C:$G,3,0)</f>
        <v>1</v>
      </c>
      <c r="F596" s="82">
        <f>+VLOOKUP($C596,'appoggio Flow (AUM)_Turnover'!$C:$G,4,0)</f>
        <v>11462.93</v>
      </c>
      <c r="G596" s="82">
        <f>+VLOOKUP($C596,'appoggio Flow (AUM)_Turnover'!$C:$G,5,0)</f>
        <v>11520.69</v>
      </c>
      <c r="H596" s="1" t="s">
        <v>23</v>
      </c>
      <c r="I596" t="s">
        <v>500</v>
      </c>
      <c r="J596" t="s">
        <v>474</v>
      </c>
      <c r="K596">
        <f>+VLOOKUP($C596,'appoggio Flow (AUM)_Turnover'!$C:$M,9,0)</f>
        <v>0</v>
      </c>
      <c r="L596" t="s">
        <v>500</v>
      </c>
      <c r="M596" t="str">
        <f>+VLOOKUP($C596,'appoggio Flow (AUM)_Turnover'!$C:$M,11,0)</f>
        <v>Stock</v>
      </c>
      <c r="N596" t="s">
        <v>23</v>
      </c>
      <c r="O596" s="5" t="str">
        <f t="shared" si="73"/>
        <v>N</v>
      </c>
      <c r="P596" t="str">
        <f>+VLOOKUP($C596,'appoggio Flow (AUM)_Turnover'!$C:$P,11,0)</f>
        <v>Stock</v>
      </c>
      <c r="Q596" s="200" t="s">
        <v>475</v>
      </c>
      <c r="R596" s="200" t="str">
        <f t="shared" si="71"/>
        <v/>
      </c>
      <c r="T596" t="s">
        <v>475</v>
      </c>
      <c r="Y596" s="200" t="s">
        <v>475</v>
      </c>
      <c r="Z596" s="5" t="s">
        <v>475</v>
      </c>
      <c r="AA596" s="200" t="str">
        <f t="shared" si="74"/>
        <v/>
      </c>
      <c r="AB596" s="200" t="str">
        <f t="shared" si="72"/>
        <v/>
      </c>
      <c r="AE596" s="77">
        <f t="shared" si="75"/>
        <v>0</v>
      </c>
      <c r="AF596" s="77">
        <f t="shared" si="76"/>
        <v>0</v>
      </c>
      <c r="AG596" s="77">
        <f t="array" ref="AG596">IFERROR($D596*U,0)</f>
        <v>0</v>
      </c>
      <c r="AH596" s="77">
        <f t="shared" si="77"/>
        <v>0</v>
      </c>
      <c r="AI596" s="77">
        <f t="shared" si="77"/>
        <v>0</v>
      </c>
      <c r="AJ596" s="203"/>
      <c r="AK596" s="203"/>
      <c r="AL596" s="203"/>
      <c r="AM596" s="203"/>
      <c r="AN596" t="s">
        <v>25</v>
      </c>
      <c r="AO596" t="s">
        <v>1808</v>
      </c>
      <c r="AP596" t="s">
        <v>475</v>
      </c>
    </row>
    <row r="597" spans="1:42" x14ac:dyDescent="0.25">
      <c r="A597" s="198">
        <v>45291</v>
      </c>
      <c r="B597" t="s">
        <v>1809</v>
      </c>
      <c r="C597" t="s">
        <v>1810</v>
      </c>
      <c r="D597" s="82">
        <f>+VLOOKUP($C597,'appoggio Flow (AUM)_Turnover'!$C:$G,2,0)</f>
        <v>350292.67000000004</v>
      </c>
      <c r="E597" s="199">
        <f>+VLOOKUP($C597,'appoggio Flow (AUM)_Turnover'!$C:$G,3,0)</f>
        <v>1</v>
      </c>
      <c r="F597" s="82">
        <f>+VLOOKUP($C597,'appoggio Flow (AUM)_Turnover'!$C:$G,4,0)</f>
        <v>482559</v>
      </c>
      <c r="G597" s="82">
        <f>+VLOOKUP($C597,'appoggio Flow (AUM)_Turnover'!$C:$G,5,0)</f>
        <v>132266.32999999999</v>
      </c>
      <c r="H597" s="1" t="s">
        <v>23</v>
      </c>
      <c r="I597" t="s">
        <v>500</v>
      </c>
      <c r="J597" t="s">
        <v>504</v>
      </c>
      <c r="K597">
        <f>+VLOOKUP($C597,'appoggio Flow (AUM)_Turnover'!$C:$M,9,0)</f>
        <v>1</v>
      </c>
      <c r="L597" t="s">
        <v>500</v>
      </c>
      <c r="M597" t="str">
        <f>+VLOOKUP($C597,'appoggio Flow (AUM)_Turnover'!$C:$M,11,0)</f>
        <v>Bond</v>
      </c>
      <c r="N597" t="s">
        <v>24</v>
      </c>
      <c r="O597" s="5" t="str">
        <f t="shared" si="73"/>
        <v>N</v>
      </c>
      <c r="P597" t="str">
        <f>+VLOOKUP($C597,'appoggio Flow (AUM)_Turnover'!$C:$P,11,0)</f>
        <v>Bond</v>
      </c>
      <c r="Q597" s="200" t="s">
        <v>475</v>
      </c>
      <c r="R597" s="200" t="str">
        <f t="shared" si="71"/>
        <v/>
      </c>
      <c r="T597" t="s">
        <v>475</v>
      </c>
      <c r="Y597" s="200" t="s">
        <v>475</v>
      </c>
      <c r="Z597" s="5" t="s">
        <v>475</v>
      </c>
      <c r="AA597" s="200" t="str">
        <f t="shared" si="74"/>
        <v/>
      </c>
      <c r="AB597" s="200" t="str">
        <f t="shared" si="72"/>
        <v/>
      </c>
      <c r="AE597" s="77">
        <f t="shared" si="75"/>
        <v>0</v>
      </c>
      <c r="AF597" s="77">
        <f t="shared" si="76"/>
        <v>0</v>
      </c>
      <c r="AG597" s="77">
        <f t="array" ref="AG597">IFERROR($D597*U,0)</f>
        <v>0</v>
      </c>
      <c r="AH597" s="77">
        <f t="shared" si="77"/>
        <v>0</v>
      </c>
      <c r="AI597" s="77">
        <f t="shared" si="77"/>
        <v>0</v>
      </c>
      <c r="AJ597" s="203"/>
      <c r="AK597" s="203"/>
      <c r="AL597" s="203"/>
      <c r="AM597" s="203"/>
      <c r="AN597" t="s">
        <v>22</v>
      </c>
      <c r="AO597" t="s">
        <v>672</v>
      </c>
      <c r="AP597" t="s">
        <v>475</v>
      </c>
    </row>
    <row r="598" spans="1:42" x14ac:dyDescent="0.25">
      <c r="A598" s="198">
        <v>45291</v>
      </c>
      <c r="B598" t="s">
        <v>1811</v>
      </c>
      <c r="C598" t="s">
        <v>1812</v>
      </c>
      <c r="D598" s="82">
        <f>+VLOOKUP($C598,'appoggio Flow (AUM)_Turnover'!$C:$G,2,0)</f>
        <v>1586981.77</v>
      </c>
      <c r="E598" s="199">
        <f>+VLOOKUP($C598,'appoggio Flow (AUM)_Turnover'!$C:$G,3,0)</f>
        <v>1</v>
      </c>
      <c r="F598" s="82">
        <f>+VLOOKUP($C598,'appoggio Flow (AUM)_Turnover'!$C:$G,4,0)</f>
        <v>1599976.33</v>
      </c>
      <c r="G598" s="82">
        <f>+VLOOKUP($C598,'appoggio Flow (AUM)_Turnover'!$C:$G,5,0)</f>
        <v>12994.56</v>
      </c>
      <c r="H598" s="1" t="s">
        <v>23</v>
      </c>
      <c r="I598" t="s">
        <v>500</v>
      </c>
      <c r="J598" t="s">
        <v>474</v>
      </c>
      <c r="K598">
        <f>+VLOOKUP($C598,'appoggio Flow (AUM)_Turnover'!$C:$M,9,0)</f>
        <v>0</v>
      </c>
      <c r="L598" t="s">
        <v>500</v>
      </c>
      <c r="M598" t="str">
        <f>+VLOOKUP($C598,'appoggio Flow (AUM)_Turnover'!$C:$M,11,0)</f>
        <v>Stock</v>
      </c>
      <c r="N598" t="s">
        <v>23</v>
      </c>
      <c r="O598" s="5" t="str">
        <f t="shared" si="73"/>
        <v>N</v>
      </c>
      <c r="P598" t="str">
        <f>+VLOOKUP($C598,'appoggio Flow (AUM)_Turnover'!$C:$P,11,0)</f>
        <v>Stock</v>
      </c>
      <c r="Q598" s="200" t="s">
        <v>475</v>
      </c>
      <c r="R598" s="200" t="str">
        <f t="shared" si="71"/>
        <v/>
      </c>
      <c r="T598" t="s">
        <v>475</v>
      </c>
      <c r="Y598" s="200" t="s">
        <v>475</v>
      </c>
      <c r="Z598" s="5" t="s">
        <v>475</v>
      </c>
      <c r="AA598" s="200" t="str">
        <f t="shared" si="74"/>
        <v/>
      </c>
      <c r="AB598" s="200" t="str">
        <f t="shared" si="72"/>
        <v/>
      </c>
      <c r="AE598" s="77">
        <f t="shared" si="75"/>
        <v>0</v>
      </c>
      <c r="AF598" s="77">
        <f t="shared" si="76"/>
        <v>0</v>
      </c>
      <c r="AG598" s="77">
        <f t="array" ref="AG598">IFERROR($D598*U,0)</f>
        <v>0</v>
      </c>
      <c r="AH598" s="77">
        <f t="shared" si="77"/>
        <v>0</v>
      </c>
      <c r="AI598" s="77">
        <f t="shared" si="77"/>
        <v>0</v>
      </c>
      <c r="AJ598" s="203"/>
      <c r="AK598" s="203"/>
      <c r="AL598" s="203"/>
      <c r="AM598" s="203"/>
      <c r="AN598" t="s">
        <v>25</v>
      </c>
      <c r="AO598" t="s">
        <v>1813</v>
      </c>
      <c r="AP598" t="s">
        <v>475</v>
      </c>
    </row>
    <row r="599" spans="1:42" x14ac:dyDescent="0.25">
      <c r="A599" s="198">
        <v>45291</v>
      </c>
      <c r="B599" t="s">
        <v>1814</v>
      </c>
      <c r="C599" t="s">
        <v>1815</v>
      </c>
      <c r="D599" s="82">
        <f>+VLOOKUP($C599,'appoggio Flow (AUM)_Turnover'!$C:$G,2,0)</f>
        <v>777450.08000000007</v>
      </c>
      <c r="E599" s="199">
        <f>+VLOOKUP($C599,'appoggio Flow (AUM)_Turnover'!$C:$G,3,0)</f>
        <v>0</v>
      </c>
      <c r="F599" s="82">
        <f>+VLOOKUP($C599,'appoggio Flow (AUM)_Turnover'!$C:$G,4,0)</f>
        <v>777450.08000000007</v>
      </c>
      <c r="G599" s="82">
        <f>+VLOOKUP($C599,'appoggio Flow (AUM)_Turnover'!$C:$G,5,0)</f>
        <v>0</v>
      </c>
      <c r="H599" s="1" t="s">
        <v>23</v>
      </c>
      <c r="I599" t="s">
        <v>500</v>
      </c>
      <c r="J599" t="s">
        <v>567</v>
      </c>
      <c r="K599">
        <f>+VLOOKUP($C599,'appoggio Flow (AUM)_Turnover'!$C:$M,9,0)</f>
        <v>0</v>
      </c>
      <c r="L599" t="s">
        <v>500</v>
      </c>
      <c r="M599">
        <f>+VLOOKUP($C599,'appoggio Flow (AUM)_Turnover'!$C:$M,11,0)</f>
        <v>0</v>
      </c>
      <c r="N599" t="s">
        <v>23</v>
      </c>
      <c r="O599" s="5" t="str">
        <f t="shared" si="73"/>
        <v>N</v>
      </c>
      <c r="P599">
        <f>+VLOOKUP($C599,'appoggio Flow (AUM)_Turnover'!$C:$P,11,0)</f>
        <v>0</v>
      </c>
      <c r="Q599" s="200" t="s">
        <v>475</v>
      </c>
      <c r="R599" s="200" t="str">
        <f t="shared" si="71"/>
        <v/>
      </c>
      <c r="T599" t="s">
        <v>475</v>
      </c>
      <c r="Y599" s="200" t="s">
        <v>475</v>
      </c>
      <c r="Z599" s="5" t="s">
        <v>475</v>
      </c>
      <c r="AA599" s="200" t="str">
        <f t="shared" si="74"/>
        <v/>
      </c>
      <c r="AB599" s="200" t="str">
        <f t="shared" si="72"/>
        <v/>
      </c>
      <c r="AE599" s="77">
        <f t="shared" si="75"/>
        <v>0</v>
      </c>
      <c r="AF599" s="77">
        <f t="shared" si="76"/>
        <v>0</v>
      </c>
      <c r="AG599" s="77">
        <f t="array" ref="AG599">IFERROR($D599*U,0)</f>
        <v>0</v>
      </c>
      <c r="AH599" s="77">
        <f t="shared" si="77"/>
        <v>0</v>
      </c>
      <c r="AI599" s="77">
        <f t="shared" si="77"/>
        <v>0</v>
      </c>
      <c r="AJ599" s="203"/>
      <c r="AK599" s="203"/>
      <c r="AL599" s="203"/>
      <c r="AM599" s="203"/>
      <c r="AN599" t="s">
        <v>475</v>
      </c>
      <c r="AO599" t="s">
        <v>475</v>
      </c>
      <c r="AP599" t="s">
        <v>475</v>
      </c>
    </row>
    <row r="600" spans="1:42" x14ac:dyDescent="0.25">
      <c r="A600" s="198">
        <v>45291</v>
      </c>
      <c r="B600" t="s">
        <v>1816</v>
      </c>
      <c r="C600" t="s">
        <v>1817</v>
      </c>
      <c r="D600" s="82">
        <f>+VLOOKUP($C600,'appoggio Flow (AUM)_Turnover'!$C:$G,2,0)</f>
        <v>0</v>
      </c>
      <c r="E600" s="199">
        <f>+VLOOKUP($C600,'appoggio Flow (AUM)_Turnover'!$C:$G,3,0)</f>
        <v>1</v>
      </c>
      <c r="F600" s="82">
        <f>+VLOOKUP($C600,'appoggio Flow (AUM)_Turnover'!$C:$G,4,0)</f>
        <v>219537.6</v>
      </c>
      <c r="G600" s="82">
        <f>+VLOOKUP($C600,'appoggio Flow (AUM)_Turnover'!$C:$G,5,0)</f>
        <v>260371.39</v>
      </c>
      <c r="H600" s="1" t="s">
        <v>24</v>
      </c>
      <c r="I600" t="s">
        <v>473</v>
      </c>
      <c r="J600" t="s">
        <v>474</v>
      </c>
      <c r="K600">
        <f>+VLOOKUP($C600,'appoggio Flow (AUM)_Turnover'!$C:$M,9,0)</f>
        <v>0</v>
      </c>
      <c r="L600" t="s">
        <v>473</v>
      </c>
      <c r="M600" t="str">
        <f>+VLOOKUP($C600,'appoggio Flow (AUM)_Turnover'!$C:$M,11,0)</f>
        <v>Fondo</v>
      </c>
      <c r="N600" t="s">
        <v>23</v>
      </c>
      <c r="O600" s="5" t="str">
        <f t="shared" si="73"/>
        <v>N</v>
      </c>
      <c r="P600" t="str">
        <f>+VLOOKUP($C600,'appoggio Flow (AUM)_Turnover'!$C:$P,11,0)</f>
        <v>Fondo</v>
      </c>
      <c r="Q600" s="200" t="s">
        <v>475</v>
      </c>
      <c r="R600" s="200" t="str">
        <f t="shared" si="71"/>
        <v/>
      </c>
      <c r="T600" t="s">
        <v>475</v>
      </c>
      <c r="Y600" s="200" t="s">
        <v>475</v>
      </c>
      <c r="Z600" s="5" t="s">
        <v>475</v>
      </c>
      <c r="AA600" s="200" t="str">
        <f t="shared" si="74"/>
        <v/>
      </c>
      <c r="AB600" s="200" t="str">
        <f t="shared" si="72"/>
        <v/>
      </c>
      <c r="AE600" s="77">
        <f t="shared" si="75"/>
        <v>0</v>
      </c>
      <c r="AF600" s="77">
        <f t="shared" si="76"/>
        <v>0</v>
      </c>
      <c r="AG600" s="77">
        <f t="array" ref="AG600">IFERROR($D600*U,0)</f>
        <v>0</v>
      </c>
      <c r="AH600" s="77">
        <f t="shared" si="77"/>
        <v>0</v>
      </c>
      <c r="AI600" s="77">
        <f t="shared" si="77"/>
        <v>0</v>
      </c>
      <c r="AJ600" s="203"/>
      <c r="AK600" s="203"/>
      <c r="AL600" s="203"/>
      <c r="AM600" s="203"/>
      <c r="AN600" t="s">
        <v>475</v>
      </c>
      <c r="AO600" t="s">
        <v>475</v>
      </c>
      <c r="AP600" t="s">
        <v>475</v>
      </c>
    </row>
    <row r="601" spans="1:42" x14ac:dyDescent="0.25">
      <c r="A601" s="198">
        <v>45291</v>
      </c>
      <c r="B601" t="s">
        <v>1818</v>
      </c>
      <c r="C601" t="s">
        <v>1819</v>
      </c>
      <c r="D601" s="82">
        <f>+VLOOKUP($C601,'appoggio Flow (AUM)_Turnover'!$C:$G,2,0)</f>
        <v>38865.15000000014</v>
      </c>
      <c r="E601" s="199">
        <f>+VLOOKUP($C601,'appoggio Flow (AUM)_Turnover'!$C:$G,3,0)</f>
        <v>1</v>
      </c>
      <c r="F601" s="82">
        <f>+VLOOKUP($C601,'appoggio Flow (AUM)_Turnover'!$C:$G,4,0)</f>
        <v>1231123.05</v>
      </c>
      <c r="G601" s="82">
        <f>+VLOOKUP($C601,'appoggio Flow (AUM)_Turnover'!$C:$G,5,0)</f>
        <v>1192257.8999999999</v>
      </c>
      <c r="H601" s="1" t="s">
        <v>24</v>
      </c>
      <c r="I601" t="s">
        <v>473</v>
      </c>
      <c r="J601" t="s">
        <v>474</v>
      </c>
      <c r="K601">
        <f>+VLOOKUP($C601,'appoggio Flow (AUM)_Turnover'!$C:$M,9,0)</f>
        <v>0</v>
      </c>
      <c r="L601" t="s">
        <v>473</v>
      </c>
      <c r="M601" t="str">
        <f>+VLOOKUP($C601,'appoggio Flow (AUM)_Turnover'!$C:$M,11,0)</f>
        <v>Fondo</v>
      </c>
      <c r="N601" t="s">
        <v>23</v>
      </c>
      <c r="O601" s="5" t="str">
        <f t="shared" si="73"/>
        <v>N</v>
      </c>
      <c r="P601" t="str">
        <f>+VLOOKUP($C601,'appoggio Flow (AUM)_Turnover'!$C:$P,11,0)</f>
        <v>Fondo</v>
      </c>
      <c r="Q601" s="200" t="s">
        <v>475</v>
      </c>
      <c r="R601" s="200" t="str">
        <f t="shared" si="71"/>
        <v/>
      </c>
      <c r="T601" t="s">
        <v>475</v>
      </c>
      <c r="Y601" s="200" t="s">
        <v>475</v>
      </c>
      <c r="Z601" s="5" t="s">
        <v>475</v>
      </c>
      <c r="AA601" s="200" t="str">
        <f t="shared" si="74"/>
        <v/>
      </c>
      <c r="AB601" s="200" t="str">
        <f t="shared" si="72"/>
        <v/>
      </c>
      <c r="AE601" s="77">
        <f t="shared" si="75"/>
        <v>0</v>
      </c>
      <c r="AF601" s="77">
        <f t="shared" si="76"/>
        <v>0</v>
      </c>
      <c r="AG601" s="77">
        <f t="array" ref="AG601">IFERROR($D601*U,0)</f>
        <v>0</v>
      </c>
      <c r="AH601" s="77">
        <f t="shared" si="77"/>
        <v>0</v>
      </c>
      <c r="AI601" s="77">
        <f t="shared" si="77"/>
        <v>0</v>
      </c>
      <c r="AJ601" s="203"/>
      <c r="AK601" s="203"/>
      <c r="AL601" s="203"/>
      <c r="AM601" s="203"/>
      <c r="AN601" t="s">
        <v>475</v>
      </c>
      <c r="AO601" t="s">
        <v>475</v>
      </c>
      <c r="AP601" t="s">
        <v>475</v>
      </c>
    </row>
    <row r="602" spans="1:42" x14ac:dyDescent="0.25">
      <c r="A602" s="198">
        <v>45291</v>
      </c>
      <c r="B602" t="s">
        <v>1820</v>
      </c>
      <c r="C602" t="s">
        <v>1821</v>
      </c>
      <c r="D602" s="82">
        <f>+VLOOKUP($C602,'appoggio Flow (AUM)_Turnover'!$C:$G,2,0)</f>
        <v>1275823.78</v>
      </c>
      <c r="E602" s="199">
        <f>+VLOOKUP($C602,'appoggio Flow (AUM)_Turnover'!$C:$G,3,0)</f>
        <v>0</v>
      </c>
      <c r="F602" s="82">
        <f>+VLOOKUP($C602,'appoggio Flow (AUM)_Turnover'!$C:$G,4,0)</f>
        <v>1275823.78</v>
      </c>
      <c r="G602" s="82">
        <f>+VLOOKUP($C602,'appoggio Flow (AUM)_Turnover'!$C:$G,5,0)</f>
        <v>0</v>
      </c>
      <c r="H602" s="1" t="s">
        <v>23</v>
      </c>
      <c r="I602" t="s">
        <v>500</v>
      </c>
      <c r="J602" t="s">
        <v>504</v>
      </c>
      <c r="K602">
        <f>+VLOOKUP($C602,'appoggio Flow (AUM)_Turnover'!$C:$M,9,0)</f>
        <v>1</v>
      </c>
      <c r="L602" t="s">
        <v>500</v>
      </c>
      <c r="M602">
        <f>+VLOOKUP($C602,'appoggio Flow (AUM)_Turnover'!$C:$M,11,0)</f>
        <v>0</v>
      </c>
      <c r="N602" t="s">
        <v>24</v>
      </c>
      <c r="O602" s="5" t="str">
        <f t="shared" si="73"/>
        <v>N</v>
      </c>
      <c r="P602">
        <f>+VLOOKUP($C602,'appoggio Flow (AUM)_Turnover'!$C:$P,11,0)</f>
        <v>0</v>
      </c>
      <c r="Q602" s="200" t="s">
        <v>475</v>
      </c>
      <c r="R602" s="200" t="str">
        <f t="shared" si="71"/>
        <v/>
      </c>
      <c r="T602" t="s">
        <v>475</v>
      </c>
      <c r="Y602" s="200" t="s">
        <v>475</v>
      </c>
      <c r="Z602" s="5" t="s">
        <v>475</v>
      </c>
      <c r="AA602" s="200" t="str">
        <f t="shared" si="74"/>
        <v/>
      </c>
      <c r="AB602" s="200" t="str">
        <f t="shared" si="72"/>
        <v/>
      </c>
      <c r="AE602" s="77">
        <f t="shared" si="75"/>
        <v>0</v>
      </c>
      <c r="AF602" s="77">
        <f t="shared" si="76"/>
        <v>0</v>
      </c>
      <c r="AG602" s="77">
        <f t="array" ref="AG602">IFERROR($D602*U,0)</f>
        <v>0</v>
      </c>
      <c r="AH602" s="77">
        <f t="shared" si="77"/>
        <v>0</v>
      </c>
      <c r="AI602" s="77">
        <f t="shared" si="77"/>
        <v>0</v>
      </c>
      <c r="AJ602" s="203"/>
      <c r="AK602" s="203"/>
      <c r="AL602" s="203"/>
      <c r="AM602" s="203"/>
      <c r="AN602" t="s">
        <v>475</v>
      </c>
      <c r="AO602" t="s">
        <v>475</v>
      </c>
      <c r="AP602" t="s">
        <v>475</v>
      </c>
    </row>
    <row r="603" spans="1:42" x14ac:dyDescent="0.25">
      <c r="A603" s="198">
        <v>45291</v>
      </c>
      <c r="B603" t="s">
        <v>1822</v>
      </c>
      <c r="C603" t="s">
        <v>1823</v>
      </c>
      <c r="D603" s="82">
        <f>+VLOOKUP($C603,'appoggio Flow (AUM)_Turnover'!$C:$G,2,0)</f>
        <v>20212.97</v>
      </c>
      <c r="E603" s="199">
        <f>+VLOOKUP($C603,'appoggio Flow (AUM)_Turnover'!$C:$G,3,0)</f>
        <v>1</v>
      </c>
      <c r="F603" s="82">
        <f>+VLOOKUP($C603,'appoggio Flow (AUM)_Turnover'!$C:$G,4,0)</f>
        <v>120092.11</v>
      </c>
      <c r="G603" s="82">
        <f>+VLOOKUP($C603,'appoggio Flow (AUM)_Turnover'!$C:$G,5,0)</f>
        <v>99879.14</v>
      </c>
      <c r="H603" s="1" t="s">
        <v>23</v>
      </c>
      <c r="I603" t="s">
        <v>500</v>
      </c>
      <c r="J603" t="s">
        <v>474</v>
      </c>
      <c r="K603">
        <f>+VLOOKUP($C603,'appoggio Flow (AUM)_Turnover'!$C:$M,9,0)</f>
        <v>0</v>
      </c>
      <c r="L603" t="s">
        <v>500</v>
      </c>
      <c r="M603" t="str">
        <f>+VLOOKUP($C603,'appoggio Flow (AUM)_Turnover'!$C:$M,11,0)</f>
        <v>Stock</v>
      </c>
      <c r="N603" t="s">
        <v>23</v>
      </c>
      <c r="O603" s="5" t="str">
        <f t="shared" si="73"/>
        <v>N</v>
      </c>
      <c r="P603" t="str">
        <f>+VLOOKUP($C603,'appoggio Flow (AUM)_Turnover'!$C:$P,11,0)</f>
        <v>Stock</v>
      </c>
      <c r="Q603" s="200" t="s">
        <v>475</v>
      </c>
      <c r="R603" s="200" t="str">
        <f t="shared" si="71"/>
        <v/>
      </c>
      <c r="T603" t="s">
        <v>475</v>
      </c>
      <c r="Y603" s="200" t="s">
        <v>475</v>
      </c>
      <c r="Z603" s="5" t="s">
        <v>475</v>
      </c>
      <c r="AA603" s="200" t="str">
        <f t="shared" si="74"/>
        <v/>
      </c>
      <c r="AB603" s="200" t="str">
        <f t="shared" si="72"/>
        <v/>
      </c>
      <c r="AE603" s="77">
        <f t="shared" si="75"/>
        <v>0</v>
      </c>
      <c r="AF603" s="77">
        <f t="shared" si="76"/>
        <v>0</v>
      </c>
      <c r="AG603" s="77">
        <f t="array" ref="AG603">IFERROR($D603*U,0)</f>
        <v>0</v>
      </c>
      <c r="AH603" s="77">
        <f t="shared" si="77"/>
        <v>0</v>
      </c>
      <c r="AI603" s="77">
        <f t="shared" si="77"/>
        <v>0</v>
      </c>
      <c r="AJ603" s="203"/>
      <c r="AK603" s="203"/>
      <c r="AL603" s="203"/>
      <c r="AM603" s="203"/>
      <c r="AN603" t="s">
        <v>25</v>
      </c>
      <c r="AO603" t="s">
        <v>1824</v>
      </c>
      <c r="AP603" t="s">
        <v>475</v>
      </c>
    </row>
    <row r="604" spans="1:42" x14ac:dyDescent="0.25">
      <c r="A604" s="198">
        <v>45291</v>
      </c>
      <c r="B604" t="s">
        <v>1825</v>
      </c>
      <c r="C604" t="s">
        <v>1826</v>
      </c>
      <c r="D604" s="82">
        <f>+VLOOKUP($C604,'appoggio Flow (AUM)_Turnover'!$C:$G,2,0)</f>
        <v>0</v>
      </c>
      <c r="E604" s="199">
        <f>+VLOOKUP($C604,'appoggio Flow (AUM)_Turnover'!$C:$G,3,0)</f>
        <v>1</v>
      </c>
      <c r="F604" s="82">
        <f>+VLOOKUP($C604,'appoggio Flow (AUM)_Turnover'!$C:$G,4,0)</f>
        <v>199381.79</v>
      </c>
      <c r="G604" s="82">
        <f>+VLOOKUP($C604,'appoggio Flow (AUM)_Turnover'!$C:$G,5,0)</f>
        <v>274939.2</v>
      </c>
      <c r="H604" s="1" t="s">
        <v>23</v>
      </c>
      <c r="I604" t="s">
        <v>500</v>
      </c>
      <c r="J604" t="s">
        <v>567</v>
      </c>
      <c r="K604">
        <f>+VLOOKUP($C604,'appoggio Flow (AUM)_Turnover'!$C:$M,9,0)</f>
        <v>0</v>
      </c>
      <c r="L604" t="s">
        <v>500</v>
      </c>
      <c r="M604">
        <f>+VLOOKUP($C604,'appoggio Flow (AUM)_Turnover'!$C:$M,11,0)</f>
        <v>0</v>
      </c>
      <c r="N604" t="s">
        <v>23</v>
      </c>
      <c r="O604" s="5" t="str">
        <f t="shared" si="73"/>
        <v>N</v>
      </c>
      <c r="P604">
        <f>+VLOOKUP($C604,'appoggio Flow (AUM)_Turnover'!$C:$P,11,0)</f>
        <v>0</v>
      </c>
      <c r="Q604" s="200" t="s">
        <v>475</v>
      </c>
      <c r="R604" s="200" t="str">
        <f t="shared" si="71"/>
        <v/>
      </c>
      <c r="T604" t="s">
        <v>475</v>
      </c>
      <c r="Y604" s="200" t="s">
        <v>475</v>
      </c>
      <c r="Z604" s="5" t="s">
        <v>475</v>
      </c>
      <c r="AA604" s="200" t="str">
        <f t="shared" si="74"/>
        <v/>
      </c>
      <c r="AB604" s="200" t="str">
        <f t="shared" si="72"/>
        <v/>
      </c>
      <c r="AE604" s="77">
        <f t="shared" si="75"/>
        <v>0</v>
      </c>
      <c r="AF604" s="77">
        <f t="shared" si="76"/>
        <v>0</v>
      </c>
      <c r="AG604" s="77">
        <f t="array" ref="AG604">IFERROR($D604*U,0)</f>
        <v>0</v>
      </c>
      <c r="AH604" s="77">
        <f t="shared" si="77"/>
        <v>0</v>
      </c>
      <c r="AI604" s="77">
        <f t="shared" si="77"/>
        <v>0</v>
      </c>
      <c r="AJ604" s="203"/>
      <c r="AK604" s="203"/>
      <c r="AL604" s="203"/>
      <c r="AM604" s="203"/>
      <c r="AN604" t="s">
        <v>475</v>
      </c>
      <c r="AO604" t="s">
        <v>475</v>
      </c>
      <c r="AP604" t="s">
        <v>475</v>
      </c>
    </row>
    <row r="605" spans="1:42" x14ac:dyDescent="0.25">
      <c r="A605" s="198">
        <v>45291</v>
      </c>
      <c r="B605" t="s">
        <v>1827</v>
      </c>
      <c r="C605" t="s">
        <v>1828</v>
      </c>
      <c r="D605" s="82">
        <f>+VLOOKUP($C605,'appoggio Flow (AUM)_Turnover'!$C:$G,2,0)</f>
        <v>712910.81</v>
      </c>
      <c r="E605" s="199">
        <f>+VLOOKUP($C605,'appoggio Flow (AUM)_Turnover'!$C:$G,3,0)</f>
        <v>1</v>
      </c>
      <c r="F605" s="82">
        <f>+VLOOKUP($C605,'appoggio Flow (AUM)_Turnover'!$C:$G,4,0)</f>
        <v>1234050.22</v>
      </c>
      <c r="G605" s="82">
        <f>+VLOOKUP($C605,'appoggio Flow (AUM)_Turnover'!$C:$G,5,0)</f>
        <v>521139.41</v>
      </c>
      <c r="H605" s="1" t="s">
        <v>24</v>
      </c>
      <c r="I605" t="s">
        <v>473</v>
      </c>
      <c r="J605" t="s">
        <v>474</v>
      </c>
      <c r="K605">
        <f>+VLOOKUP($C605,'appoggio Flow (AUM)_Turnover'!$C:$M,9,0)</f>
        <v>0</v>
      </c>
      <c r="L605" t="s">
        <v>473</v>
      </c>
      <c r="M605" t="str">
        <f>+VLOOKUP($C605,'appoggio Flow (AUM)_Turnover'!$C:$M,11,0)</f>
        <v>Fondo</v>
      </c>
      <c r="N605" t="s">
        <v>23</v>
      </c>
      <c r="O605" s="5" t="str">
        <f t="shared" si="73"/>
        <v>N</v>
      </c>
      <c r="P605" t="str">
        <f>+VLOOKUP($C605,'appoggio Flow (AUM)_Turnover'!$C:$P,11,0)</f>
        <v>Fondo</v>
      </c>
      <c r="Q605" s="200" t="s">
        <v>475</v>
      </c>
      <c r="R605" s="200" t="str">
        <f t="shared" si="71"/>
        <v/>
      </c>
      <c r="T605" t="s">
        <v>475</v>
      </c>
      <c r="Y605" s="200" t="s">
        <v>475</v>
      </c>
      <c r="Z605" s="5" t="s">
        <v>475</v>
      </c>
      <c r="AA605" s="200" t="str">
        <f t="shared" si="74"/>
        <v/>
      </c>
      <c r="AB605" s="200" t="str">
        <f t="shared" si="72"/>
        <v/>
      </c>
      <c r="AE605" s="77">
        <f t="shared" si="75"/>
        <v>0</v>
      </c>
      <c r="AF605" s="77">
        <f t="shared" si="76"/>
        <v>0</v>
      </c>
      <c r="AG605" s="77">
        <f t="array" ref="AG605">IFERROR($D605*U,0)</f>
        <v>0</v>
      </c>
      <c r="AH605" s="77">
        <f t="shared" si="77"/>
        <v>0</v>
      </c>
      <c r="AI605" s="77">
        <f t="shared" si="77"/>
        <v>0</v>
      </c>
      <c r="AJ605" s="203"/>
      <c r="AK605" s="203"/>
      <c r="AL605" s="203"/>
      <c r="AM605" s="203"/>
      <c r="AN605" t="s">
        <v>475</v>
      </c>
      <c r="AO605" t="s">
        <v>475</v>
      </c>
      <c r="AP605" t="s">
        <v>475</v>
      </c>
    </row>
    <row r="606" spans="1:42" x14ac:dyDescent="0.25">
      <c r="A606" s="198">
        <v>45291</v>
      </c>
      <c r="B606" t="s">
        <v>1829</v>
      </c>
      <c r="C606" t="s">
        <v>1830</v>
      </c>
      <c r="D606" s="82">
        <f>+VLOOKUP($C606,'appoggio Flow (AUM)_Turnover'!$C:$G,2,0)</f>
        <v>63640.479999999996</v>
      </c>
      <c r="E606" s="199">
        <f>+VLOOKUP($C606,'appoggio Flow (AUM)_Turnover'!$C:$G,3,0)</f>
        <v>1</v>
      </c>
      <c r="F606" s="82">
        <f>+VLOOKUP($C606,'appoggio Flow (AUM)_Turnover'!$C:$G,4,0)</f>
        <v>74523.95</v>
      </c>
      <c r="G606" s="82">
        <f>+VLOOKUP($C606,'appoggio Flow (AUM)_Turnover'!$C:$G,5,0)</f>
        <v>10883.47</v>
      </c>
      <c r="H606" s="1" t="s">
        <v>24</v>
      </c>
      <c r="I606" t="s">
        <v>473</v>
      </c>
      <c r="J606" t="s">
        <v>474</v>
      </c>
      <c r="K606">
        <f>+VLOOKUP($C606,'appoggio Flow (AUM)_Turnover'!$C:$M,9,0)</f>
        <v>0</v>
      </c>
      <c r="L606" t="s">
        <v>473</v>
      </c>
      <c r="M606" t="str">
        <f>+VLOOKUP($C606,'appoggio Flow (AUM)_Turnover'!$C:$M,11,0)</f>
        <v>Fondo</v>
      </c>
      <c r="N606" t="s">
        <v>23</v>
      </c>
      <c r="O606" s="5" t="str">
        <f t="shared" si="73"/>
        <v>N</v>
      </c>
      <c r="P606" t="str">
        <f>+VLOOKUP($C606,'appoggio Flow (AUM)_Turnover'!$C:$P,11,0)</f>
        <v>Fondo</v>
      </c>
      <c r="Q606" s="200" t="s">
        <v>475</v>
      </c>
      <c r="R606" s="200" t="str">
        <f t="shared" si="71"/>
        <v/>
      </c>
      <c r="T606" t="s">
        <v>475</v>
      </c>
      <c r="Y606" s="200" t="s">
        <v>475</v>
      </c>
      <c r="Z606" s="5" t="s">
        <v>475</v>
      </c>
      <c r="AA606" s="200" t="str">
        <f t="shared" si="74"/>
        <v/>
      </c>
      <c r="AB606" s="200" t="str">
        <f t="shared" si="72"/>
        <v/>
      </c>
      <c r="AE606" s="77">
        <f t="shared" si="75"/>
        <v>0</v>
      </c>
      <c r="AF606" s="77">
        <f t="shared" si="76"/>
        <v>0</v>
      </c>
      <c r="AG606" s="77">
        <f t="array" ref="AG606">IFERROR($D606*U,0)</f>
        <v>0</v>
      </c>
      <c r="AH606" s="77">
        <f t="shared" si="77"/>
        <v>0</v>
      </c>
      <c r="AI606" s="77">
        <f t="shared" si="77"/>
        <v>0</v>
      </c>
      <c r="AJ606" s="203"/>
      <c r="AK606" s="203"/>
      <c r="AL606" s="203"/>
      <c r="AM606" s="203"/>
      <c r="AN606" t="s">
        <v>475</v>
      </c>
      <c r="AO606" t="s">
        <v>475</v>
      </c>
      <c r="AP606" t="s">
        <v>475</v>
      </c>
    </row>
    <row r="607" spans="1:42" x14ac:dyDescent="0.25">
      <c r="A607" s="198">
        <v>45291</v>
      </c>
      <c r="B607" t="s">
        <v>1831</v>
      </c>
      <c r="C607" t="s">
        <v>1832</v>
      </c>
      <c r="D607" s="82">
        <f>+VLOOKUP($C607,'appoggio Flow (AUM)_Turnover'!$C:$G,2,0)</f>
        <v>63669.66</v>
      </c>
      <c r="E607" s="199">
        <f>+VLOOKUP($C607,'appoggio Flow (AUM)_Turnover'!$C:$G,3,0)</f>
        <v>1</v>
      </c>
      <c r="F607" s="82">
        <f>+VLOOKUP($C607,'appoggio Flow (AUM)_Turnover'!$C:$G,4,0)</f>
        <v>83429.19</v>
      </c>
      <c r="G607" s="82">
        <f>+VLOOKUP($C607,'appoggio Flow (AUM)_Turnover'!$C:$G,5,0)</f>
        <v>19759.53</v>
      </c>
      <c r="H607" s="1" t="s">
        <v>24</v>
      </c>
      <c r="I607" t="s">
        <v>473</v>
      </c>
      <c r="J607" t="s">
        <v>474</v>
      </c>
      <c r="K607">
        <f>+VLOOKUP($C607,'appoggio Flow (AUM)_Turnover'!$C:$M,9,0)</f>
        <v>0</v>
      </c>
      <c r="L607" t="s">
        <v>473</v>
      </c>
      <c r="M607" t="str">
        <f>+VLOOKUP($C607,'appoggio Flow (AUM)_Turnover'!$C:$M,11,0)</f>
        <v>Fondo</v>
      </c>
      <c r="N607" t="s">
        <v>23</v>
      </c>
      <c r="O607" s="5" t="str">
        <f t="shared" si="73"/>
        <v>N</v>
      </c>
      <c r="P607" t="str">
        <f>+VLOOKUP($C607,'appoggio Flow (AUM)_Turnover'!$C:$P,11,0)</f>
        <v>Fondo</v>
      </c>
      <c r="Q607" s="200" t="s">
        <v>475</v>
      </c>
      <c r="R607" s="200" t="str">
        <f t="shared" si="71"/>
        <v/>
      </c>
      <c r="T607" t="s">
        <v>475</v>
      </c>
      <c r="Y607" s="200" t="s">
        <v>475</v>
      </c>
      <c r="Z607" s="5" t="s">
        <v>475</v>
      </c>
      <c r="AA607" s="200" t="str">
        <f t="shared" si="74"/>
        <v/>
      </c>
      <c r="AB607" s="200" t="str">
        <f t="shared" si="72"/>
        <v/>
      </c>
      <c r="AE607" s="77">
        <f t="shared" si="75"/>
        <v>0</v>
      </c>
      <c r="AF607" s="77">
        <f t="shared" si="76"/>
        <v>0</v>
      </c>
      <c r="AG607" s="77">
        <f t="array" ref="AG607">IFERROR($D607*U,0)</f>
        <v>0</v>
      </c>
      <c r="AH607" s="77">
        <f t="shared" si="77"/>
        <v>0</v>
      </c>
      <c r="AI607" s="77">
        <f t="shared" si="77"/>
        <v>0</v>
      </c>
      <c r="AJ607" s="203"/>
      <c r="AK607" s="203"/>
      <c r="AL607" s="203"/>
      <c r="AM607" s="203"/>
      <c r="AN607" t="s">
        <v>475</v>
      </c>
      <c r="AO607" t="s">
        <v>475</v>
      </c>
      <c r="AP607" t="s">
        <v>475</v>
      </c>
    </row>
    <row r="608" spans="1:42" x14ac:dyDescent="0.25">
      <c r="A608" s="198">
        <v>45291</v>
      </c>
      <c r="B608" t="s">
        <v>1833</v>
      </c>
      <c r="C608" t="s">
        <v>1834</v>
      </c>
      <c r="D608" s="82">
        <f>+VLOOKUP($C608,'appoggio Flow (AUM)_Turnover'!$C:$G,2,0)</f>
        <v>409606.99000000005</v>
      </c>
      <c r="E608" s="199">
        <f>+VLOOKUP($C608,'appoggio Flow (AUM)_Turnover'!$C:$G,3,0)</f>
        <v>0</v>
      </c>
      <c r="F608" s="82">
        <f>+VLOOKUP($C608,'appoggio Flow (AUM)_Turnover'!$C:$G,4,0)</f>
        <v>409606.99000000005</v>
      </c>
      <c r="G608" s="82">
        <f>+VLOOKUP($C608,'appoggio Flow (AUM)_Turnover'!$C:$G,5,0)</f>
        <v>0</v>
      </c>
      <c r="H608" s="1" t="s">
        <v>24</v>
      </c>
      <c r="I608" t="s">
        <v>473</v>
      </c>
      <c r="J608" t="s">
        <v>474</v>
      </c>
      <c r="K608">
        <f>+VLOOKUP($C608,'appoggio Flow (AUM)_Turnover'!$C:$M,9,0)</f>
        <v>0</v>
      </c>
      <c r="L608" t="s">
        <v>473</v>
      </c>
      <c r="M608" t="str">
        <f>+VLOOKUP($C608,'appoggio Flow (AUM)_Turnover'!$C:$M,11,0)</f>
        <v>Fondo</v>
      </c>
      <c r="N608" t="s">
        <v>23</v>
      </c>
      <c r="O608" s="5" t="str">
        <f t="shared" si="73"/>
        <v>N</v>
      </c>
      <c r="P608" t="str">
        <f>+VLOOKUP($C608,'appoggio Flow (AUM)_Turnover'!$C:$P,11,0)</f>
        <v>Fondo</v>
      </c>
      <c r="Q608" s="200" t="s">
        <v>475</v>
      </c>
      <c r="R608" s="200" t="str">
        <f t="shared" si="71"/>
        <v/>
      </c>
      <c r="T608" t="s">
        <v>475</v>
      </c>
      <c r="Y608" s="200" t="s">
        <v>475</v>
      </c>
      <c r="Z608" s="5" t="s">
        <v>475</v>
      </c>
      <c r="AA608" s="200" t="str">
        <f t="shared" si="74"/>
        <v/>
      </c>
      <c r="AB608" s="200" t="str">
        <f t="shared" si="72"/>
        <v/>
      </c>
      <c r="AE608" s="77">
        <f t="shared" si="75"/>
        <v>0</v>
      </c>
      <c r="AF608" s="77">
        <f t="shared" si="76"/>
        <v>0</v>
      </c>
      <c r="AG608" s="77">
        <f t="array" ref="AG608">IFERROR($D608*U,0)</f>
        <v>0</v>
      </c>
      <c r="AH608" s="77">
        <f t="shared" si="77"/>
        <v>0</v>
      </c>
      <c r="AI608" s="77">
        <f t="shared" si="77"/>
        <v>0</v>
      </c>
      <c r="AJ608" s="203"/>
      <c r="AK608" s="203"/>
      <c r="AL608" s="203"/>
      <c r="AM608" s="203"/>
      <c r="AN608" t="s">
        <v>475</v>
      </c>
      <c r="AO608" t="s">
        <v>475</v>
      </c>
      <c r="AP608" t="s">
        <v>475</v>
      </c>
    </row>
    <row r="609" spans="1:42" x14ac:dyDescent="0.25">
      <c r="A609" s="198">
        <v>45291</v>
      </c>
      <c r="B609" t="s">
        <v>1835</v>
      </c>
      <c r="C609" t="s">
        <v>1836</v>
      </c>
      <c r="D609" s="82">
        <f>+VLOOKUP($C609,'appoggio Flow (AUM)_Turnover'!$C:$G,2,0)</f>
        <v>564642.72</v>
      </c>
      <c r="E609" s="199">
        <f>+VLOOKUP($C609,'appoggio Flow (AUM)_Turnover'!$C:$G,3,0)</f>
        <v>1</v>
      </c>
      <c r="F609" s="82">
        <f>+VLOOKUP($C609,'appoggio Flow (AUM)_Turnover'!$C:$G,4,0)</f>
        <v>717558.32</v>
      </c>
      <c r="G609" s="82">
        <f>+VLOOKUP($C609,'appoggio Flow (AUM)_Turnover'!$C:$G,5,0)</f>
        <v>152915.6</v>
      </c>
      <c r="H609" s="1" t="s">
        <v>23</v>
      </c>
      <c r="I609" t="s">
        <v>500</v>
      </c>
      <c r="J609" t="s">
        <v>504</v>
      </c>
      <c r="K609">
        <f>+VLOOKUP($C609,'appoggio Flow (AUM)_Turnover'!$C:$M,9,0)</f>
        <v>1</v>
      </c>
      <c r="L609" t="s">
        <v>500</v>
      </c>
      <c r="M609">
        <f>+VLOOKUP($C609,'appoggio Flow (AUM)_Turnover'!$C:$M,11,0)</f>
        <v>0</v>
      </c>
      <c r="N609" t="s">
        <v>24</v>
      </c>
      <c r="O609" s="5" t="str">
        <f t="shared" si="73"/>
        <v>N</v>
      </c>
      <c r="P609">
        <f>+VLOOKUP($C609,'appoggio Flow (AUM)_Turnover'!$C:$P,11,0)</f>
        <v>0</v>
      </c>
      <c r="Q609" s="200" t="s">
        <v>475</v>
      </c>
      <c r="R609" s="200" t="str">
        <f t="shared" si="71"/>
        <v/>
      </c>
      <c r="T609" t="s">
        <v>475</v>
      </c>
      <c r="Y609" s="200" t="s">
        <v>475</v>
      </c>
      <c r="Z609" s="5" t="s">
        <v>475</v>
      </c>
      <c r="AA609" s="200" t="str">
        <f t="shared" si="74"/>
        <v/>
      </c>
      <c r="AB609" s="200" t="str">
        <f t="shared" si="72"/>
        <v/>
      </c>
      <c r="AE609" s="77">
        <f t="shared" si="75"/>
        <v>0</v>
      </c>
      <c r="AF609" s="77">
        <f t="shared" si="76"/>
        <v>0</v>
      </c>
      <c r="AG609" s="77">
        <f t="array" ref="AG609">IFERROR($D609*U,0)</f>
        <v>0</v>
      </c>
      <c r="AH609" s="77">
        <f t="shared" si="77"/>
        <v>0</v>
      </c>
      <c r="AI609" s="77">
        <f t="shared" si="77"/>
        <v>0</v>
      </c>
      <c r="AJ609" s="203"/>
      <c r="AK609" s="203"/>
      <c r="AL609" s="203"/>
      <c r="AM609" s="203"/>
      <c r="AN609" t="s">
        <v>475</v>
      </c>
      <c r="AO609" t="s">
        <v>475</v>
      </c>
      <c r="AP609" t="s">
        <v>475</v>
      </c>
    </row>
    <row r="610" spans="1:42" x14ac:dyDescent="0.25">
      <c r="A610" s="198">
        <v>45291</v>
      </c>
      <c r="B610" t="s">
        <v>1837</v>
      </c>
      <c r="C610" t="s">
        <v>1838</v>
      </c>
      <c r="D610" s="82">
        <f>+VLOOKUP($C610,'appoggio Flow (AUM)_Turnover'!$C:$G,2,0)</f>
        <v>896951.30999999994</v>
      </c>
      <c r="E610" s="199">
        <f>+VLOOKUP($C610,'appoggio Flow (AUM)_Turnover'!$C:$G,3,0)</f>
        <v>1</v>
      </c>
      <c r="F610" s="82">
        <f>+VLOOKUP($C610,'appoggio Flow (AUM)_Turnover'!$C:$G,4,0)</f>
        <v>908718.19</v>
      </c>
      <c r="G610" s="82">
        <f>+VLOOKUP($C610,'appoggio Flow (AUM)_Turnover'!$C:$G,5,0)</f>
        <v>11766.88</v>
      </c>
      <c r="H610" s="1" t="s">
        <v>23</v>
      </c>
      <c r="I610" t="s">
        <v>500</v>
      </c>
      <c r="J610" t="s">
        <v>474</v>
      </c>
      <c r="K610">
        <f>+VLOOKUP($C610,'appoggio Flow (AUM)_Turnover'!$C:$M,9,0)</f>
        <v>0</v>
      </c>
      <c r="L610" t="s">
        <v>500</v>
      </c>
      <c r="M610">
        <f>+VLOOKUP($C610,'appoggio Flow (AUM)_Turnover'!$C:$M,11,0)</f>
        <v>0</v>
      </c>
      <c r="N610" t="s">
        <v>23</v>
      </c>
      <c r="O610" s="5" t="str">
        <f t="shared" si="73"/>
        <v>N</v>
      </c>
      <c r="P610">
        <f>+VLOOKUP($C610,'appoggio Flow (AUM)_Turnover'!$C:$P,11,0)</f>
        <v>0</v>
      </c>
      <c r="Q610" s="200" t="s">
        <v>475</v>
      </c>
      <c r="R610" s="200" t="str">
        <f t="shared" si="71"/>
        <v/>
      </c>
      <c r="T610" t="s">
        <v>475</v>
      </c>
      <c r="Y610" s="200" t="s">
        <v>475</v>
      </c>
      <c r="Z610" s="5" t="s">
        <v>475</v>
      </c>
      <c r="AA610" s="200" t="str">
        <f t="shared" si="74"/>
        <v/>
      </c>
      <c r="AB610" s="200" t="str">
        <f t="shared" si="72"/>
        <v/>
      </c>
      <c r="AE610" s="77">
        <f t="shared" si="75"/>
        <v>0</v>
      </c>
      <c r="AF610" s="77">
        <f t="shared" si="76"/>
        <v>0</v>
      </c>
      <c r="AG610" s="77">
        <f t="array" ref="AG610">IFERROR($D610*U,0)</f>
        <v>0</v>
      </c>
      <c r="AH610" s="77">
        <f t="shared" si="77"/>
        <v>0</v>
      </c>
      <c r="AI610" s="77">
        <f t="shared" si="77"/>
        <v>0</v>
      </c>
      <c r="AJ610" s="203"/>
      <c r="AK610" s="203"/>
      <c r="AL610" s="203"/>
      <c r="AM610" s="203"/>
      <c r="AN610" t="s">
        <v>475</v>
      </c>
      <c r="AO610" t="s">
        <v>475</v>
      </c>
      <c r="AP610" t="s">
        <v>475</v>
      </c>
    </row>
    <row r="611" spans="1:42" x14ac:dyDescent="0.25">
      <c r="A611" s="198">
        <v>45291</v>
      </c>
      <c r="B611" t="s">
        <v>1839</v>
      </c>
      <c r="C611" t="s">
        <v>1840</v>
      </c>
      <c r="D611" s="82">
        <f>+VLOOKUP($C611,'appoggio Flow (AUM)_Turnover'!$C:$G,2,0)</f>
        <v>85061.76999999999</v>
      </c>
      <c r="E611" s="199">
        <f>+VLOOKUP($C611,'appoggio Flow (AUM)_Turnover'!$C:$G,3,0)</f>
        <v>1</v>
      </c>
      <c r="F611" s="82">
        <f>+VLOOKUP($C611,'appoggio Flow (AUM)_Turnover'!$C:$G,4,0)</f>
        <v>197691.84</v>
      </c>
      <c r="G611" s="82">
        <f>+VLOOKUP($C611,'appoggio Flow (AUM)_Turnover'!$C:$G,5,0)</f>
        <v>112630.07</v>
      </c>
      <c r="H611" s="1" t="s">
        <v>24</v>
      </c>
      <c r="I611" t="s">
        <v>473</v>
      </c>
      <c r="J611" t="s">
        <v>474</v>
      </c>
      <c r="K611">
        <f>+VLOOKUP($C611,'appoggio Flow (AUM)_Turnover'!$C:$M,9,0)</f>
        <v>0</v>
      </c>
      <c r="L611" t="s">
        <v>473</v>
      </c>
      <c r="M611" t="str">
        <f>+VLOOKUP($C611,'appoggio Flow (AUM)_Turnover'!$C:$M,11,0)</f>
        <v>Fondo</v>
      </c>
      <c r="N611" t="s">
        <v>23</v>
      </c>
      <c r="O611" s="5" t="str">
        <f t="shared" si="73"/>
        <v>N</v>
      </c>
      <c r="P611" t="str">
        <f>+VLOOKUP($C611,'appoggio Flow (AUM)_Turnover'!$C:$P,11,0)</f>
        <v>Fondo</v>
      </c>
      <c r="Q611" s="200" t="s">
        <v>475</v>
      </c>
      <c r="R611" s="200" t="str">
        <f t="shared" si="71"/>
        <v/>
      </c>
      <c r="T611" t="s">
        <v>475</v>
      </c>
      <c r="Y611" s="200" t="s">
        <v>475</v>
      </c>
      <c r="Z611" s="5" t="s">
        <v>475</v>
      </c>
      <c r="AA611" s="200" t="str">
        <f t="shared" si="74"/>
        <v/>
      </c>
      <c r="AB611" s="200" t="str">
        <f t="shared" si="72"/>
        <v/>
      </c>
      <c r="AE611" s="77">
        <f t="shared" si="75"/>
        <v>0</v>
      </c>
      <c r="AF611" s="77">
        <f t="shared" si="76"/>
        <v>0</v>
      </c>
      <c r="AG611" s="77">
        <f t="array" ref="AG611">IFERROR($D611*U,0)</f>
        <v>0</v>
      </c>
      <c r="AH611" s="77">
        <f t="shared" si="77"/>
        <v>0</v>
      </c>
      <c r="AI611" s="77">
        <f t="shared" si="77"/>
        <v>0</v>
      </c>
      <c r="AJ611" s="203"/>
      <c r="AK611" s="203"/>
      <c r="AL611" s="203"/>
      <c r="AM611" s="203"/>
      <c r="AN611" t="s">
        <v>475</v>
      </c>
      <c r="AO611" t="s">
        <v>475</v>
      </c>
      <c r="AP611" t="s">
        <v>475</v>
      </c>
    </row>
    <row r="612" spans="1:42" x14ac:dyDescent="0.25">
      <c r="A612" s="198">
        <v>45291</v>
      </c>
      <c r="B612" t="s">
        <v>1841</v>
      </c>
      <c r="C612" t="s">
        <v>1842</v>
      </c>
      <c r="D612" s="82">
        <f>+VLOOKUP($C612,'appoggio Flow (AUM)_Turnover'!$C:$G,2,0)</f>
        <v>0</v>
      </c>
      <c r="E612" s="199">
        <f>+VLOOKUP($C612,'appoggio Flow (AUM)_Turnover'!$C:$G,3,0)</f>
        <v>1</v>
      </c>
      <c r="F612" s="82">
        <f>+VLOOKUP($C612,'appoggio Flow (AUM)_Turnover'!$C:$G,4,0)</f>
        <v>54321.86</v>
      </c>
      <c r="G612" s="82">
        <f>+VLOOKUP($C612,'appoggio Flow (AUM)_Turnover'!$C:$G,5,0)</f>
        <v>126261.84</v>
      </c>
      <c r="H612" s="1" t="s">
        <v>24</v>
      </c>
      <c r="I612" t="s">
        <v>473</v>
      </c>
      <c r="J612" t="s">
        <v>474</v>
      </c>
      <c r="K612">
        <f>+VLOOKUP($C612,'appoggio Flow (AUM)_Turnover'!$C:$M,9,0)</f>
        <v>0</v>
      </c>
      <c r="L612" t="s">
        <v>473</v>
      </c>
      <c r="M612" t="str">
        <f>+VLOOKUP($C612,'appoggio Flow (AUM)_Turnover'!$C:$M,11,0)</f>
        <v>Fondo</v>
      </c>
      <c r="N612" t="s">
        <v>23</v>
      </c>
      <c r="O612" s="5" t="str">
        <f t="shared" si="73"/>
        <v>N</v>
      </c>
      <c r="P612" t="str">
        <f>+VLOOKUP($C612,'appoggio Flow (AUM)_Turnover'!$C:$P,11,0)</f>
        <v>Fondo</v>
      </c>
      <c r="Q612" s="200" t="s">
        <v>475</v>
      </c>
      <c r="R612" s="200" t="str">
        <f t="shared" si="71"/>
        <v/>
      </c>
      <c r="T612" t="s">
        <v>475</v>
      </c>
      <c r="Y612" s="200" t="s">
        <v>475</v>
      </c>
      <c r="Z612" s="5" t="s">
        <v>475</v>
      </c>
      <c r="AA612" s="200" t="str">
        <f t="shared" si="74"/>
        <v/>
      </c>
      <c r="AB612" s="200" t="str">
        <f t="shared" si="72"/>
        <v/>
      </c>
      <c r="AE612" s="77">
        <f t="shared" si="75"/>
        <v>0</v>
      </c>
      <c r="AF612" s="77">
        <f t="shared" si="76"/>
        <v>0</v>
      </c>
      <c r="AG612" s="77">
        <f t="array" ref="AG612">IFERROR($D612*U,0)</f>
        <v>0</v>
      </c>
      <c r="AH612" s="77">
        <f t="shared" si="77"/>
        <v>0</v>
      </c>
      <c r="AI612" s="77">
        <f t="shared" si="77"/>
        <v>0</v>
      </c>
      <c r="AJ612" s="203"/>
      <c r="AK612" s="203"/>
      <c r="AL612" s="203"/>
      <c r="AM612" s="203"/>
      <c r="AN612" t="s">
        <v>475</v>
      </c>
      <c r="AO612" t="s">
        <v>475</v>
      </c>
      <c r="AP612" t="s">
        <v>475</v>
      </c>
    </row>
    <row r="613" spans="1:42" x14ac:dyDescent="0.25">
      <c r="A613" s="198">
        <v>45291</v>
      </c>
      <c r="B613" t="s">
        <v>1843</v>
      </c>
      <c r="C613" t="s">
        <v>1844</v>
      </c>
      <c r="D613" s="82">
        <f>+VLOOKUP($C613,'appoggio Flow (AUM)_Turnover'!$C:$G,2,0)</f>
        <v>80482.98</v>
      </c>
      <c r="E613" s="199">
        <f>+VLOOKUP($C613,'appoggio Flow (AUM)_Turnover'!$C:$G,3,0)</f>
        <v>0</v>
      </c>
      <c r="F613" s="82">
        <f>+VLOOKUP($C613,'appoggio Flow (AUM)_Turnover'!$C:$G,4,0)</f>
        <v>80482.98</v>
      </c>
      <c r="G613" s="82">
        <f>+VLOOKUP($C613,'appoggio Flow (AUM)_Turnover'!$C:$G,5,0)</f>
        <v>0</v>
      </c>
      <c r="H613" s="1" t="s">
        <v>24</v>
      </c>
      <c r="I613" t="s">
        <v>473</v>
      </c>
      <c r="J613" t="s">
        <v>474</v>
      </c>
      <c r="K613">
        <f>+VLOOKUP($C613,'appoggio Flow (AUM)_Turnover'!$C:$M,9,0)</f>
        <v>0</v>
      </c>
      <c r="L613" t="s">
        <v>473</v>
      </c>
      <c r="M613" t="str">
        <f>+VLOOKUP($C613,'appoggio Flow (AUM)_Turnover'!$C:$M,11,0)</f>
        <v>Fondo</v>
      </c>
      <c r="N613" t="s">
        <v>23</v>
      </c>
      <c r="O613" s="5" t="str">
        <f t="shared" si="73"/>
        <v>N</v>
      </c>
      <c r="P613" t="str">
        <f>+VLOOKUP($C613,'appoggio Flow (AUM)_Turnover'!$C:$P,11,0)</f>
        <v>Fondo</v>
      </c>
      <c r="Q613" s="200" t="s">
        <v>475</v>
      </c>
      <c r="R613" s="200" t="str">
        <f t="shared" ref="R613:R623" si="78">IFERROR(V613*Q613,"")</f>
        <v/>
      </c>
      <c r="T613" t="s">
        <v>475</v>
      </c>
      <c r="Y613" s="200" t="s">
        <v>475</v>
      </c>
      <c r="Z613" s="5" t="s">
        <v>475</v>
      </c>
      <c r="AA613" s="200" t="str">
        <f t="shared" si="74"/>
        <v/>
      </c>
      <c r="AB613" s="200" t="str">
        <f t="shared" si="72"/>
        <v/>
      </c>
      <c r="AE613" s="77">
        <f t="shared" si="75"/>
        <v>0</v>
      </c>
      <c r="AF613" s="77">
        <f t="shared" si="76"/>
        <v>0</v>
      </c>
      <c r="AG613" s="77">
        <f t="array" ref="AG613">IFERROR($D613*U,0)</f>
        <v>0</v>
      </c>
      <c r="AH613" s="77">
        <f t="shared" si="77"/>
        <v>0</v>
      </c>
      <c r="AI613" s="77">
        <f t="shared" si="77"/>
        <v>0</v>
      </c>
      <c r="AJ613" s="203"/>
      <c r="AK613" s="203"/>
      <c r="AL613" s="203"/>
      <c r="AM613" s="203"/>
      <c r="AN613" t="s">
        <v>475</v>
      </c>
      <c r="AO613" t="s">
        <v>475</v>
      </c>
      <c r="AP613" t="s">
        <v>475</v>
      </c>
    </row>
    <row r="614" spans="1:42" x14ac:dyDescent="0.25">
      <c r="A614" s="198">
        <v>45291</v>
      </c>
      <c r="B614" t="s">
        <v>1845</v>
      </c>
      <c r="C614" t="s">
        <v>1846</v>
      </c>
      <c r="D614" s="82">
        <f>+VLOOKUP($C614,'appoggio Flow (AUM)_Turnover'!$C:$G,2,0)</f>
        <v>3970.2299999999996</v>
      </c>
      <c r="E614" s="199">
        <f>+VLOOKUP($C614,'appoggio Flow (AUM)_Turnover'!$C:$G,3,0)</f>
        <v>1</v>
      </c>
      <c r="F614" s="82">
        <f>+VLOOKUP($C614,'appoggio Flow (AUM)_Turnover'!$C:$G,4,0)</f>
        <v>23032.05</v>
      </c>
      <c r="G614" s="82">
        <f>+VLOOKUP($C614,'appoggio Flow (AUM)_Turnover'!$C:$G,5,0)</f>
        <v>19061.82</v>
      </c>
      <c r="H614" s="1" t="s">
        <v>23</v>
      </c>
      <c r="I614" t="s">
        <v>500</v>
      </c>
      <c r="J614" t="s">
        <v>474</v>
      </c>
      <c r="K614">
        <f>+VLOOKUP($C614,'appoggio Flow (AUM)_Turnover'!$C:$M,9,0)</f>
        <v>0</v>
      </c>
      <c r="L614" t="s">
        <v>500</v>
      </c>
      <c r="M614">
        <f>+VLOOKUP($C614,'appoggio Flow (AUM)_Turnover'!$C:$M,11,0)</f>
        <v>0</v>
      </c>
      <c r="N614" t="s">
        <v>23</v>
      </c>
      <c r="O614" s="5" t="str">
        <f t="shared" si="73"/>
        <v>N</v>
      </c>
      <c r="P614">
        <f>+VLOOKUP($C614,'appoggio Flow (AUM)_Turnover'!$C:$P,11,0)</f>
        <v>0</v>
      </c>
      <c r="Q614" s="200" t="s">
        <v>475</v>
      </c>
      <c r="R614" s="200" t="str">
        <f t="shared" si="78"/>
        <v/>
      </c>
      <c r="T614" t="s">
        <v>475</v>
      </c>
      <c r="Y614" s="200" t="s">
        <v>475</v>
      </c>
      <c r="Z614" s="5" t="s">
        <v>475</v>
      </c>
      <c r="AA614" s="200" t="str">
        <f t="shared" si="74"/>
        <v/>
      </c>
      <c r="AB614" s="200" t="str">
        <f t="shared" si="72"/>
        <v/>
      </c>
      <c r="AE614" s="77">
        <f t="shared" si="75"/>
        <v>0</v>
      </c>
      <c r="AF614" s="77">
        <f t="shared" si="76"/>
        <v>0</v>
      </c>
      <c r="AG614" s="77">
        <f t="array" ref="AG614">IFERROR($D614*U,0)</f>
        <v>0</v>
      </c>
      <c r="AH614" s="77">
        <f t="shared" si="77"/>
        <v>0</v>
      </c>
      <c r="AI614" s="77">
        <f t="shared" si="77"/>
        <v>0</v>
      </c>
      <c r="AJ614" s="203"/>
      <c r="AK614" s="203"/>
      <c r="AL614" s="203"/>
      <c r="AM614" s="203"/>
      <c r="AN614" t="s">
        <v>475</v>
      </c>
      <c r="AO614" t="s">
        <v>475</v>
      </c>
      <c r="AP614" t="s">
        <v>475</v>
      </c>
    </row>
    <row r="615" spans="1:42" x14ac:dyDescent="0.25">
      <c r="A615" s="198">
        <v>45291</v>
      </c>
      <c r="B615" t="s">
        <v>1847</v>
      </c>
      <c r="C615" t="s">
        <v>1848</v>
      </c>
      <c r="D615" s="82">
        <f>+VLOOKUP($C615,'appoggio Flow (AUM)_Turnover'!$C:$G,2,0)</f>
        <v>269580.27</v>
      </c>
      <c r="E615" s="199">
        <f>+VLOOKUP($C615,'appoggio Flow (AUM)_Turnover'!$C:$G,3,0)</f>
        <v>1</v>
      </c>
      <c r="F615" s="82">
        <f>+VLOOKUP($C615,'appoggio Flow (AUM)_Turnover'!$C:$G,4,0)</f>
        <v>286856.64</v>
      </c>
      <c r="G615" s="82">
        <f>+VLOOKUP($C615,'appoggio Flow (AUM)_Turnover'!$C:$G,5,0)</f>
        <v>17276.37</v>
      </c>
      <c r="H615" s="1" t="s">
        <v>24</v>
      </c>
      <c r="I615" t="s">
        <v>473</v>
      </c>
      <c r="J615" t="s">
        <v>474</v>
      </c>
      <c r="K615">
        <f>+VLOOKUP($C615,'appoggio Flow (AUM)_Turnover'!$C:$M,9,0)</f>
        <v>0</v>
      </c>
      <c r="L615" t="s">
        <v>473</v>
      </c>
      <c r="M615" t="str">
        <f>+VLOOKUP($C615,'appoggio Flow (AUM)_Turnover'!$C:$M,11,0)</f>
        <v>Fondo</v>
      </c>
      <c r="N615" t="s">
        <v>23</v>
      </c>
      <c r="O615" s="5" t="str">
        <f t="shared" si="73"/>
        <v>N</v>
      </c>
      <c r="P615" t="str">
        <f>+VLOOKUP($C615,'appoggio Flow (AUM)_Turnover'!$C:$P,11,0)</f>
        <v>Fondo</v>
      </c>
      <c r="Q615" s="200" t="s">
        <v>475</v>
      </c>
      <c r="R615" s="200" t="str">
        <f t="shared" si="78"/>
        <v/>
      </c>
      <c r="T615" t="s">
        <v>475</v>
      </c>
      <c r="Y615" s="200" t="s">
        <v>475</v>
      </c>
      <c r="Z615" s="5" t="s">
        <v>475</v>
      </c>
      <c r="AA615" s="200" t="str">
        <f t="shared" si="74"/>
        <v/>
      </c>
      <c r="AB615" s="200" t="str">
        <f t="shared" si="72"/>
        <v/>
      </c>
      <c r="AE615" s="77">
        <f t="shared" si="75"/>
        <v>0</v>
      </c>
      <c r="AF615" s="77">
        <f t="shared" si="76"/>
        <v>0</v>
      </c>
      <c r="AG615" s="77">
        <f t="array" ref="AG615">IFERROR($D615*U,0)</f>
        <v>0</v>
      </c>
      <c r="AH615" s="77">
        <f t="shared" si="77"/>
        <v>0</v>
      </c>
      <c r="AI615" s="77">
        <f t="shared" si="77"/>
        <v>0</v>
      </c>
      <c r="AJ615" s="203"/>
      <c r="AK615" s="203"/>
      <c r="AL615" s="203"/>
      <c r="AM615" s="203"/>
      <c r="AN615" t="s">
        <v>475</v>
      </c>
      <c r="AO615" t="s">
        <v>475</v>
      </c>
      <c r="AP615" t="s">
        <v>475</v>
      </c>
    </row>
    <row r="616" spans="1:42" x14ac:dyDescent="0.25">
      <c r="A616" s="198">
        <v>45291</v>
      </c>
      <c r="B616" t="s">
        <v>1849</v>
      </c>
      <c r="C616" t="s">
        <v>1850</v>
      </c>
      <c r="D616" s="82">
        <f>+VLOOKUP($C616,'appoggio Flow (AUM)_Turnover'!$C:$G,2,0)</f>
        <v>2529891.9299999997</v>
      </c>
      <c r="E616" s="199">
        <f>+VLOOKUP($C616,'appoggio Flow (AUM)_Turnover'!$C:$G,3,0)</f>
        <v>1</v>
      </c>
      <c r="F616" s="82">
        <f>+VLOOKUP($C616,'appoggio Flow (AUM)_Turnover'!$C:$G,4,0)</f>
        <v>2638972.7299999995</v>
      </c>
      <c r="G616" s="82">
        <f>+VLOOKUP($C616,'appoggio Flow (AUM)_Turnover'!$C:$G,5,0)</f>
        <v>109080.8</v>
      </c>
      <c r="H616" s="1" t="s">
        <v>23</v>
      </c>
      <c r="I616" t="s">
        <v>500</v>
      </c>
      <c r="J616" t="s">
        <v>504</v>
      </c>
      <c r="K616">
        <f>+VLOOKUP($C616,'appoggio Flow (AUM)_Turnover'!$C:$M,9,0)</f>
        <v>1</v>
      </c>
      <c r="L616" t="s">
        <v>500</v>
      </c>
      <c r="M616" t="str">
        <f>+VLOOKUP($C616,'appoggio Flow (AUM)_Turnover'!$C:$M,11,0)</f>
        <v>Bond</v>
      </c>
      <c r="N616" t="s">
        <v>24</v>
      </c>
      <c r="O616" s="5" t="str">
        <f t="shared" si="73"/>
        <v>N</v>
      </c>
      <c r="P616" t="str">
        <f>+VLOOKUP($C616,'appoggio Flow (AUM)_Turnover'!$C:$P,11,0)</f>
        <v>Bond</v>
      </c>
      <c r="Q616" s="200" t="s">
        <v>475</v>
      </c>
      <c r="R616" s="200" t="str">
        <f t="shared" si="78"/>
        <v/>
      </c>
      <c r="T616" t="s">
        <v>475</v>
      </c>
      <c r="Y616" s="200" t="s">
        <v>475</v>
      </c>
      <c r="Z616" s="5" t="s">
        <v>475</v>
      </c>
      <c r="AA616" s="200" t="str">
        <f t="shared" si="74"/>
        <v/>
      </c>
      <c r="AB616" s="200" t="str">
        <f t="shared" si="72"/>
        <v/>
      </c>
      <c r="AE616" s="77">
        <f t="shared" si="75"/>
        <v>0</v>
      </c>
      <c r="AF616" s="77">
        <f t="shared" si="76"/>
        <v>0</v>
      </c>
      <c r="AG616" s="77">
        <f t="array" ref="AG616">IFERROR($D616*U,0)</f>
        <v>0</v>
      </c>
      <c r="AH616" s="77">
        <f t="shared" si="77"/>
        <v>0</v>
      </c>
      <c r="AI616" s="77">
        <f t="shared" si="77"/>
        <v>0</v>
      </c>
      <c r="AJ616" s="203"/>
      <c r="AK616" s="203"/>
      <c r="AL616" s="203"/>
      <c r="AM616" s="203"/>
      <c r="AN616" t="s">
        <v>22</v>
      </c>
      <c r="AO616" t="s">
        <v>571</v>
      </c>
      <c r="AP616" t="s">
        <v>475</v>
      </c>
    </row>
    <row r="617" spans="1:42" x14ac:dyDescent="0.25">
      <c r="A617" s="198">
        <v>45291</v>
      </c>
      <c r="B617" t="s">
        <v>1851</v>
      </c>
      <c r="C617" t="s">
        <v>1852</v>
      </c>
      <c r="D617" s="82">
        <f>+VLOOKUP($C617,'appoggio Flow (AUM)_Turnover'!$C:$G,2,0)</f>
        <v>0</v>
      </c>
      <c r="E617" s="199">
        <f>+VLOOKUP($C617,'appoggio Flow (AUM)_Turnover'!$C:$G,3,0)</f>
        <v>1</v>
      </c>
      <c r="F617" s="82">
        <f>+VLOOKUP($C617,'appoggio Flow (AUM)_Turnover'!$C:$G,4,0)</f>
        <v>38853.54</v>
      </c>
      <c r="G617" s="82">
        <f>+VLOOKUP($C617,'appoggio Flow (AUM)_Turnover'!$C:$G,5,0)</f>
        <v>39678.67</v>
      </c>
      <c r="H617" s="1" t="s">
        <v>23</v>
      </c>
      <c r="I617" t="s">
        <v>500</v>
      </c>
      <c r="J617" t="s">
        <v>474</v>
      </c>
      <c r="K617">
        <f>+VLOOKUP($C617,'appoggio Flow (AUM)_Turnover'!$C:$M,9,0)</f>
        <v>0</v>
      </c>
      <c r="L617" t="s">
        <v>500</v>
      </c>
      <c r="M617">
        <f>+VLOOKUP($C617,'appoggio Flow (AUM)_Turnover'!$C:$M,11,0)</f>
        <v>0</v>
      </c>
      <c r="N617" t="s">
        <v>23</v>
      </c>
      <c r="O617" s="5" t="str">
        <f t="shared" si="73"/>
        <v>N</v>
      </c>
      <c r="P617">
        <f>+VLOOKUP($C617,'appoggio Flow (AUM)_Turnover'!$C:$P,11,0)</f>
        <v>0</v>
      </c>
      <c r="Q617" s="200" t="s">
        <v>475</v>
      </c>
      <c r="R617" s="200" t="str">
        <f t="shared" si="78"/>
        <v/>
      </c>
      <c r="T617" t="s">
        <v>475</v>
      </c>
      <c r="Y617" s="200" t="s">
        <v>475</v>
      </c>
      <c r="Z617" s="5" t="s">
        <v>475</v>
      </c>
      <c r="AA617" s="200" t="str">
        <f t="shared" si="74"/>
        <v/>
      </c>
      <c r="AB617" s="200" t="str">
        <f t="shared" si="72"/>
        <v/>
      </c>
      <c r="AE617" s="77">
        <f t="shared" si="75"/>
        <v>0</v>
      </c>
      <c r="AF617" s="77">
        <f t="shared" si="76"/>
        <v>0</v>
      </c>
      <c r="AG617" s="77">
        <f t="array" ref="AG617">IFERROR($D617*U,0)</f>
        <v>0</v>
      </c>
      <c r="AH617" s="77">
        <f t="shared" si="77"/>
        <v>0</v>
      </c>
      <c r="AI617" s="77">
        <f t="shared" si="77"/>
        <v>0</v>
      </c>
      <c r="AJ617" s="203"/>
      <c r="AK617" s="203"/>
      <c r="AL617" s="203"/>
      <c r="AM617" s="203"/>
      <c r="AN617" t="s">
        <v>475</v>
      </c>
      <c r="AO617" t="s">
        <v>475</v>
      </c>
      <c r="AP617" t="s">
        <v>475</v>
      </c>
    </row>
    <row r="618" spans="1:42" x14ac:dyDescent="0.25">
      <c r="A618" s="198">
        <v>45291</v>
      </c>
      <c r="B618" t="s">
        <v>1853</v>
      </c>
      <c r="C618" t="s">
        <v>1854</v>
      </c>
      <c r="D618" s="82">
        <f>+VLOOKUP($C618,'appoggio Flow (AUM)_Turnover'!$C:$G,2,0)</f>
        <v>27728485.979999997</v>
      </c>
      <c r="E618" s="199">
        <f>+VLOOKUP($C618,'appoggio Flow (AUM)_Turnover'!$C:$G,3,0)</f>
        <v>1</v>
      </c>
      <c r="F618" s="82">
        <f>+VLOOKUP($C618,'appoggio Flow (AUM)_Turnover'!$C:$G,4,0)</f>
        <v>27741528.239999998</v>
      </c>
      <c r="G618" s="82">
        <f>+VLOOKUP($C618,'appoggio Flow (AUM)_Turnover'!$C:$G,5,0)</f>
        <v>13042.26</v>
      </c>
      <c r="H618" s="1" t="s">
        <v>24</v>
      </c>
      <c r="I618" t="s">
        <v>473</v>
      </c>
      <c r="J618" t="s">
        <v>474</v>
      </c>
      <c r="K618">
        <f>+VLOOKUP($C618,'appoggio Flow (AUM)_Turnover'!$C:$M,9,0)</f>
        <v>0</v>
      </c>
      <c r="L618" t="s">
        <v>473</v>
      </c>
      <c r="M618" t="str">
        <f>+VLOOKUP($C618,'appoggio Flow (AUM)_Turnover'!$C:$M,11,0)</f>
        <v>Fondo</v>
      </c>
      <c r="N618" t="s">
        <v>23</v>
      </c>
      <c r="O618" s="5" t="str">
        <f t="shared" si="73"/>
        <v>N</v>
      </c>
      <c r="P618" t="str">
        <f>+VLOOKUP($C618,'appoggio Flow (AUM)_Turnover'!$C:$P,11,0)</f>
        <v>Fondo</v>
      </c>
      <c r="Q618" s="200" t="s">
        <v>475</v>
      </c>
      <c r="R618" s="200" t="str">
        <f t="shared" si="78"/>
        <v/>
      </c>
      <c r="T618" t="s">
        <v>475</v>
      </c>
      <c r="Y618" s="200" t="s">
        <v>475</v>
      </c>
      <c r="Z618" s="5" t="s">
        <v>475</v>
      </c>
      <c r="AA618" s="200" t="str">
        <f t="shared" si="74"/>
        <v/>
      </c>
      <c r="AB618" s="200" t="str">
        <f t="shared" si="72"/>
        <v/>
      </c>
      <c r="AE618" s="77">
        <f t="shared" si="75"/>
        <v>0</v>
      </c>
      <c r="AF618" s="77">
        <f t="shared" si="76"/>
        <v>0</v>
      </c>
      <c r="AG618" s="77">
        <f t="array" ref="AG618">IFERROR($D618*U,0)</f>
        <v>0</v>
      </c>
      <c r="AH618" s="77">
        <f t="shared" si="77"/>
        <v>0</v>
      </c>
      <c r="AI618" s="77">
        <f t="shared" si="77"/>
        <v>0</v>
      </c>
      <c r="AJ618" s="203"/>
      <c r="AK618" s="203"/>
      <c r="AL618" s="203"/>
      <c r="AM618" s="203"/>
      <c r="AN618" t="s">
        <v>475</v>
      </c>
      <c r="AO618" t="s">
        <v>475</v>
      </c>
      <c r="AP618" t="s">
        <v>475</v>
      </c>
    </row>
    <row r="619" spans="1:42" x14ac:dyDescent="0.25">
      <c r="A619" s="198">
        <v>45291</v>
      </c>
      <c r="B619" t="s">
        <v>1855</v>
      </c>
      <c r="C619" t="s">
        <v>1856</v>
      </c>
      <c r="D619" s="82">
        <f>+VLOOKUP($C619,'appoggio Flow (AUM)_Turnover'!$C:$G,2,0)</f>
        <v>872515.03</v>
      </c>
      <c r="E619" s="199">
        <f>+VLOOKUP($C619,'appoggio Flow (AUM)_Turnover'!$C:$G,3,0)</f>
        <v>1</v>
      </c>
      <c r="F619" s="82">
        <f>+VLOOKUP($C619,'appoggio Flow (AUM)_Turnover'!$C:$G,4,0)</f>
        <v>914712.27</v>
      </c>
      <c r="G619" s="82">
        <f>+VLOOKUP($C619,'appoggio Flow (AUM)_Turnover'!$C:$G,5,0)</f>
        <v>42197.24</v>
      </c>
      <c r="H619" s="1" t="s">
        <v>23</v>
      </c>
      <c r="I619" t="s">
        <v>500</v>
      </c>
      <c r="J619" t="s">
        <v>504</v>
      </c>
      <c r="K619">
        <f>+VLOOKUP($C619,'appoggio Flow (AUM)_Turnover'!$C:$M,9,0)</f>
        <v>1</v>
      </c>
      <c r="L619" t="s">
        <v>500</v>
      </c>
      <c r="M619" t="str">
        <f>+VLOOKUP($C619,'appoggio Flow (AUM)_Turnover'!$C:$M,11,0)</f>
        <v>Bond</v>
      </c>
      <c r="N619" t="s">
        <v>24</v>
      </c>
      <c r="O619" s="5" t="str">
        <f t="shared" si="73"/>
        <v>N</v>
      </c>
      <c r="P619" t="str">
        <f>+VLOOKUP($C619,'appoggio Flow (AUM)_Turnover'!$C:$P,11,0)</f>
        <v>Bond</v>
      </c>
      <c r="Q619" s="200" t="s">
        <v>475</v>
      </c>
      <c r="R619" s="200" t="str">
        <f t="shared" si="78"/>
        <v/>
      </c>
      <c r="T619" t="s">
        <v>475</v>
      </c>
      <c r="Y619" s="200" t="s">
        <v>475</v>
      </c>
      <c r="Z619" s="5" t="s">
        <v>475</v>
      </c>
      <c r="AA619" s="200" t="str">
        <f t="shared" si="74"/>
        <v/>
      </c>
      <c r="AB619" s="200" t="str">
        <f t="shared" si="72"/>
        <v/>
      </c>
      <c r="AE619" s="77">
        <f t="shared" si="75"/>
        <v>0</v>
      </c>
      <c r="AF619" s="77">
        <f t="shared" si="76"/>
        <v>0</v>
      </c>
      <c r="AG619" s="77">
        <f t="array" ref="AG619">IFERROR($D619*U,0)</f>
        <v>0</v>
      </c>
      <c r="AH619" s="77">
        <f t="shared" si="77"/>
        <v>0</v>
      </c>
      <c r="AI619" s="77">
        <f t="shared" si="77"/>
        <v>0</v>
      </c>
      <c r="AJ619" s="203"/>
      <c r="AK619" s="203"/>
      <c r="AL619" s="203"/>
      <c r="AM619" s="203"/>
      <c r="AN619" t="s">
        <v>22</v>
      </c>
      <c r="AO619">
        <v>0</v>
      </c>
      <c r="AP619" t="s">
        <v>475</v>
      </c>
    </row>
    <row r="620" spans="1:42" x14ac:dyDescent="0.25">
      <c r="A620" s="198">
        <v>45291</v>
      </c>
      <c r="B620" t="s">
        <v>1857</v>
      </c>
      <c r="C620" t="s">
        <v>1858</v>
      </c>
      <c r="D620" s="82">
        <f>+VLOOKUP($C620,'appoggio Flow (AUM)_Turnover'!$C:$G,2,0)</f>
        <v>1323232.53</v>
      </c>
      <c r="E620" s="199">
        <f>+VLOOKUP($C620,'appoggio Flow (AUM)_Turnover'!$C:$G,3,0)</f>
        <v>1</v>
      </c>
      <c r="F620" s="82">
        <f>+VLOOKUP($C620,'appoggio Flow (AUM)_Turnover'!$C:$G,4,0)</f>
        <v>1715107.05</v>
      </c>
      <c r="G620" s="82">
        <f>+VLOOKUP($C620,'appoggio Flow (AUM)_Turnover'!$C:$G,5,0)</f>
        <v>391874.52</v>
      </c>
      <c r="H620" s="1" t="s">
        <v>23</v>
      </c>
      <c r="I620" t="s">
        <v>500</v>
      </c>
      <c r="J620" t="s">
        <v>474</v>
      </c>
      <c r="K620">
        <f>+VLOOKUP($C620,'appoggio Flow (AUM)_Turnover'!$C:$M,9,0)</f>
        <v>0</v>
      </c>
      <c r="L620" t="s">
        <v>500</v>
      </c>
      <c r="M620">
        <f>+VLOOKUP($C620,'appoggio Flow (AUM)_Turnover'!$C:$M,11,0)</f>
        <v>0</v>
      </c>
      <c r="N620" t="s">
        <v>23</v>
      </c>
      <c r="O620" s="5" t="str">
        <f t="shared" si="73"/>
        <v>N</v>
      </c>
      <c r="P620">
        <f>+VLOOKUP($C620,'appoggio Flow (AUM)_Turnover'!$C:$P,11,0)</f>
        <v>0</v>
      </c>
      <c r="Q620" s="200" t="s">
        <v>475</v>
      </c>
      <c r="R620" s="200" t="str">
        <f t="shared" si="78"/>
        <v/>
      </c>
      <c r="T620" t="s">
        <v>475</v>
      </c>
      <c r="Y620" s="200" t="s">
        <v>475</v>
      </c>
      <c r="Z620" s="5" t="s">
        <v>475</v>
      </c>
      <c r="AA620" s="200" t="str">
        <f t="shared" si="74"/>
        <v/>
      </c>
      <c r="AB620" s="200" t="str">
        <f t="shared" si="72"/>
        <v/>
      </c>
      <c r="AE620" s="77">
        <f t="shared" si="75"/>
        <v>0</v>
      </c>
      <c r="AF620" s="77">
        <f t="shared" si="76"/>
        <v>0</v>
      </c>
      <c r="AG620" s="77">
        <f t="array" ref="AG620">IFERROR($D620*U,0)</f>
        <v>0</v>
      </c>
      <c r="AH620" s="77">
        <f t="shared" si="77"/>
        <v>0</v>
      </c>
      <c r="AI620" s="77">
        <f t="shared" si="77"/>
        <v>0</v>
      </c>
      <c r="AJ620" s="203"/>
      <c r="AK620" s="203"/>
      <c r="AL620" s="203"/>
      <c r="AM620" s="203"/>
      <c r="AN620" t="s">
        <v>475</v>
      </c>
      <c r="AO620" t="s">
        <v>475</v>
      </c>
      <c r="AP620" t="s">
        <v>475</v>
      </c>
    </row>
    <row r="621" spans="1:42" x14ac:dyDescent="0.25">
      <c r="A621" s="198">
        <v>45291</v>
      </c>
      <c r="B621" t="s">
        <v>1859</v>
      </c>
      <c r="C621" t="s">
        <v>1860</v>
      </c>
      <c r="D621" s="82">
        <f>+VLOOKUP($C621,'appoggio Flow (AUM)_Turnover'!$C:$G,2,0)</f>
        <v>428835.1</v>
      </c>
      <c r="E621" s="199">
        <f>+VLOOKUP($C621,'appoggio Flow (AUM)_Turnover'!$C:$G,3,0)</f>
        <v>0</v>
      </c>
      <c r="F621" s="82">
        <f>+VLOOKUP($C621,'appoggio Flow (AUM)_Turnover'!$C:$G,4,0)</f>
        <v>428835.1</v>
      </c>
      <c r="G621" s="82">
        <f>+VLOOKUP($C621,'appoggio Flow (AUM)_Turnover'!$C:$G,5,0)</f>
        <v>0</v>
      </c>
      <c r="H621" s="1" t="s">
        <v>23</v>
      </c>
      <c r="I621" t="s">
        <v>500</v>
      </c>
      <c r="J621" t="s">
        <v>504</v>
      </c>
      <c r="K621">
        <f>+VLOOKUP($C621,'appoggio Flow (AUM)_Turnover'!$C:$M,9,0)</f>
        <v>1</v>
      </c>
      <c r="L621" t="s">
        <v>500</v>
      </c>
      <c r="M621">
        <f>+VLOOKUP($C621,'appoggio Flow (AUM)_Turnover'!$C:$M,11,0)</f>
        <v>0</v>
      </c>
      <c r="N621" t="s">
        <v>24</v>
      </c>
      <c r="O621" s="5" t="str">
        <f t="shared" si="73"/>
        <v>N</v>
      </c>
      <c r="P621">
        <f>+VLOOKUP($C621,'appoggio Flow (AUM)_Turnover'!$C:$P,11,0)</f>
        <v>0</v>
      </c>
      <c r="Q621" s="200" t="s">
        <v>475</v>
      </c>
      <c r="R621" s="200" t="str">
        <f t="shared" si="78"/>
        <v/>
      </c>
      <c r="T621" t="s">
        <v>475</v>
      </c>
      <c r="Y621" s="200" t="s">
        <v>475</v>
      </c>
      <c r="Z621" s="5" t="s">
        <v>475</v>
      </c>
      <c r="AA621" s="200" t="str">
        <f t="shared" si="74"/>
        <v/>
      </c>
      <c r="AB621" s="200" t="str">
        <f t="shared" si="72"/>
        <v/>
      </c>
      <c r="AE621" s="77">
        <f t="shared" si="75"/>
        <v>0</v>
      </c>
      <c r="AF621" s="77">
        <f t="shared" si="76"/>
        <v>0</v>
      </c>
      <c r="AG621" s="77">
        <f t="array" ref="AG621">IFERROR($D621*U,0)</f>
        <v>0</v>
      </c>
      <c r="AH621" s="77">
        <f t="shared" si="77"/>
        <v>0</v>
      </c>
      <c r="AI621" s="77">
        <f t="shared" si="77"/>
        <v>0</v>
      </c>
      <c r="AJ621" s="203"/>
      <c r="AK621" s="203"/>
      <c r="AL621" s="203"/>
      <c r="AM621" s="203"/>
      <c r="AN621" t="s">
        <v>475</v>
      </c>
      <c r="AO621" t="s">
        <v>475</v>
      </c>
      <c r="AP621" t="s">
        <v>475</v>
      </c>
    </row>
    <row r="622" spans="1:42" x14ac:dyDescent="0.25">
      <c r="A622" s="198">
        <v>45291</v>
      </c>
      <c r="B622" t="s">
        <v>1861</v>
      </c>
      <c r="C622" t="s">
        <v>1862</v>
      </c>
      <c r="D622" s="82">
        <f>+VLOOKUP($C622,'appoggio Flow (AUM)_Turnover'!$C:$G,2,0)</f>
        <v>661304.77</v>
      </c>
      <c r="E622" s="199">
        <f>+VLOOKUP($C622,'appoggio Flow (AUM)_Turnover'!$C:$G,3,0)</f>
        <v>0</v>
      </c>
      <c r="F622" s="82">
        <f>+VLOOKUP($C622,'appoggio Flow (AUM)_Turnover'!$C:$G,4,0)</f>
        <v>661304.77</v>
      </c>
      <c r="G622" s="82">
        <f>+VLOOKUP($C622,'appoggio Flow (AUM)_Turnover'!$C:$G,5,0)</f>
        <v>0</v>
      </c>
      <c r="H622" s="1" t="s">
        <v>23</v>
      </c>
      <c r="I622" t="s">
        <v>500</v>
      </c>
      <c r="J622" t="s">
        <v>474</v>
      </c>
      <c r="K622">
        <f>+VLOOKUP($C622,'appoggio Flow (AUM)_Turnover'!$C:$M,9,0)</f>
        <v>0</v>
      </c>
      <c r="L622" t="s">
        <v>500</v>
      </c>
      <c r="M622">
        <f>+VLOOKUP($C622,'appoggio Flow (AUM)_Turnover'!$C:$M,11,0)</f>
        <v>0</v>
      </c>
      <c r="N622" t="s">
        <v>23</v>
      </c>
      <c r="O622" s="5" t="str">
        <f t="shared" si="73"/>
        <v>N</v>
      </c>
      <c r="P622">
        <f>+VLOOKUP($C622,'appoggio Flow (AUM)_Turnover'!$C:$P,11,0)</f>
        <v>0</v>
      </c>
      <c r="Q622" s="200" t="s">
        <v>475</v>
      </c>
      <c r="R622" s="200" t="str">
        <f t="shared" si="78"/>
        <v/>
      </c>
      <c r="T622" t="s">
        <v>475</v>
      </c>
      <c r="Y622" s="200" t="s">
        <v>475</v>
      </c>
      <c r="Z622" s="5" t="s">
        <v>475</v>
      </c>
      <c r="AA622" s="200" t="str">
        <f t="shared" si="74"/>
        <v/>
      </c>
      <c r="AB622" s="200" t="str">
        <f t="shared" si="72"/>
        <v/>
      </c>
      <c r="AE622" s="77">
        <f t="shared" si="75"/>
        <v>0</v>
      </c>
      <c r="AF622" s="77">
        <f t="shared" si="76"/>
        <v>0</v>
      </c>
      <c r="AG622" s="77">
        <f t="array" ref="AG622">IFERROR($D622*U,0)</f>
        <v>0</v>
      </c>
      <c r="AH622" s="77">
        <f t="shared" si="77"/>
        <v>0</v>
      </c>
      <c r="AI622" s="77">
        <f t="shared" si="77"/>
        <v>0</v>
      </c>
      <c r="AJ622" s="203"/>
      <c r="AK622" s="203"/>
      <c r="AL622" s="203"/>
      <c r="AM622" s="203"/>
      <c r="AN622" t="s">
        <v>475</v>
      </c>
      <c r="AO622" t="s">
        <v>475</v>
      </c>
      <c r="AP622" t="s">
        <v>475</v>
      </c>
    </row>
    <row r="623" spans="1:42" x14ac:dyDescent="0.25">
      <c r="A623" s="198">
        <v>45291</v>
      </c>
      <c r="B623" t="s">
        <v>1863</v>
      </c>
      <c r="C623" t="s">
        <v>1864</v>
      </c>
      <c r="D623" s="82">
        <f>+VLOOKUP($C623,'appoggio Flow (AUM)_Turnover'!$C:$G,2,0)</f>
        <v>160204.6</v>
      </c>
      <c r="E623" s="199">
        <f>+VLOOKUP($C623,'appoggio Flow (AUM)_Turnover'!$C:$G,3,0)</f>
        <v>1</v>
      </c>
      <c r="F623" s="82">
        <f>+VLOOKUP($C623,'appoggio Flow (AUM)_Turnover'!$C:$G,4,0)</f>
        <v>292011.44</v>
      </c>
      <c r="G623" s="82">
        <f>+VLOOKUP($C623,'appoggio Flow (AUM)_Turnover'!$C:$G,5,0)</f>
        <v>131806.84</v>
      </c>
      <c r="H623" s="1" t="s">
        <v>24</v>
      </c>
      <c r="I623" t="s">
        <v>473</v>
      </c>
      <c r="J623" t="s">
        <v>474</v>
      </c>
      <c r="K623">
        <f>+VLOOKUP($C623,'appoggio Flow (AUM)_Turnover'!$C:$M,9,0)</f>
        <v>0</v>
      </c>
      <c r="L623" t="s">
        <v>473</v>
      </c>
      <c r="M623" t="str">
        <f>+VLOOKUP($C623,'appoggio Flow (AUM)_Turnover'!$C:$M,11,0)</f>
        <v>Fondo</v>
      </c>
      <c r="N623" t="s">
        <v>23</v>
      </c>
      <c r="O623" s="5" t="str">
        <f t="shared" si="73"/>
        <v>N</v>
      </c>
      <c r="P623" t="str">
        <f>+VLOOKUP($C623,'appoggio Flow (AUM)_Turnover'!$C:$P,11,0)</f>
        <v>Fondo</v>
      </c>
      <c r="Q623" s="200" t="s">
        <v>475</v>
      </c>
      <c r="R623" s="200" t="str">
        <f t="shared" si="78"/>
        <v/>
      </c>
      <c r="T623" t="s">
        <v>475</v>
      </c>
      <c r="Y623" s="200" t="s">
        <v>475</v>
      </c>
      <c r="Z623" s="5" t="s">
        <v>475</v>
      </c>
      <c r="AA623" s="200" t="str">
        <f t="shared" si="74"/>
        <v/>
      </c>
      <c r="AB623" s="200" t="str">
        <f t="shared" si="72"/>
        <v/>
      </c>
      <c r="AE623" s="77">
        <f t="shared" si="75"/>
        <v>0</v>
      </c>
      <c r="AF623" s="77">
        <f t="shared" si="76"/>
        <v>0</v>
      </c>
      <c r="AG623" s="77">
        <f t="array" ref="AG623">IFERROR($D623*U,0)</f>
        <v>0</v>
      </c>
      <c r="AH623" s="77">
        <f t="shared" si="77"/>
        <v>0</v>
      </c>
      <c r="AI623" s="77">
        <f t="shared" si="77"/>
        <v>0</v>
      </c>
      <c r="AJ623" s="203"/>
      <c r="AK623" s="203"/>
      <c r="AL623" s="203"/>
      <c r="AM623" s="203"/>
      <c r="AN623" t="s">
        <v>475</v>
      </c>
      <c r="AO623" t="s">
        <v>475</v>
      </c>
      <c r="AP623" t="s">
        <v>475</v>
      </c>
    </row>
    <row r="624" spans="1:42" x14ac:dyDescent="0.25">
      <c r="A624" s="198">
        <v>45291</v>
      </c>
      <c r="B624" t="s">
        <v>1865</v>
      </c>
      <c r="C624" t="s">
        <v>1866</v>
      </c>
      <c r="D624" s="82">
        <f>+VLOOKUP($C624,'appoggio Flow (AUM)_Turnover'!$C:$G,2,0)</f>
        <v>63654.329999999987</v>
      </c>
      <c r="E624" s="199">
        <f>+VLOOKUP($C624,'appoggio Flow (AUM)_Turnover'!$C:$G,3,0)</f>
        <v>1</v>
      </c>
      <c r="F624" s="82">
        <f>+VLOOKUP($C624,'appoggio Flow (AUM)_Turnover'!$C:$G,4,0)</f>
        <v>143365.43</v>
      </c>
      <c r="G624" s="82">
        <f>+VLOOKUP($C624,'appoggio Flow (AUM)_Turnover'!$C:$G,5,0)</f>
        <v>79711.100000000006</v>
      </c>
      <c r="H624" s="1" t="s">
        <v>24</v>
      </c>
      <c r="I624" t="s">
        <v>473</v>
      </c>
      <c r="J624" t="s">
        <v>474</v>
      </c>
      <c r="K624">
        <f>+VLOOKUP($C624,'appoggio Flow (AUM)_Turnover'!$C:$M,9,0)</f>
        <v>0</v>
      </c>
      <c r="L624" t="s">
        <v>473</v>
      </c>
      <c r="M624" t="str">
        <f>+VLOOKUP($C624,'appoggio Flow (AUM)_Turnover'!$C:$M,11,0)</f>
        <v>Fondo</v>
      </c>
      <c r="N624" t="s">
        <v>23</v>
      </c>
      <c r="O624" s="5" t="str">
        <f t="shared" si="73"/>
        <v>N</v>
      </c>
      <c r="P624" s="208" t="str">
        <f>+VLOOKUP($C624,'appoggio Flow (AUM)_Turnover'!$C:$P,11,0)</f>
        <v>Fondo</v>
      </c>
      <c r="Q624" s="200" t="s">
        <v>475</v>
      </c>
      <c r="R624" s="204">
        <v>1</v>
      </c>
      <c r="T624" t="s">
        <v>475</v>
      </c>
      <c r="V624" s="208">
        <v>1</v>
      </c>
      <c r="Y624" s="200" t="s">
        <v>475</v>
      </c>
      <c r="Z624" s="5" t="s">
        <v>475</v>
      </c>
      <c r="AA624" s="200" t="str">
        <f t="shared" si="74"/>
        <v/>
      </c>
      <c r="AB624" s="200" t="str">
        <f t="shared" si="72"/>
        <v/>
      </c>
      <c r="AE624" s="77">
        <f t="shared" si="75"/>
        <v>63654.329999999987</v>
      </c>
      <c r="AF624" s="77">
        <f t="shared" si="76"/>
        <v>0</v>
      </c>
      <c r="AG624" s="77">
        <f t="array" ref="AG624">IFERROR($D624*U,0)</f>
        <v>0</v>
      </c>
      <c r="AH624" s="77">
        <f t="shared" si="77"/>
        <v>0</v>
      </c>
      <c r="AI624" s="77">
        <f t="shared" si="77"/>
        <v>0</v>
      </c>
      <c r="AJ624" s="203"/>
      <c r="AK624" s="203"/>
      <c r="AL624" s="203"/>
      <c r="AM624" s="203"/>
      <c r="AN624" t="s">
        <v>475</v>
      </c>
      <c r="AO624" t="s">
        <v>475</v>
      </c>
      <c r="AP624" t="s">
        <v>475</v>
      </c>
    </row>
    <row r="625" spans="1:42" x14ac:dyDescent="0.25">
      <c r="A625" s="198">
        <v>45291</v>
      </c>
      <c r="B625" t="s">
        <v>1867</v>
      </c>
      <c r="C625" t="s">
        <v>1868</v>
      </c>
      <c r="D625" s="82">
        <f>+VLOOKUP($C625,'appoggio Flow (AUM)_Turnover'!$C:$G,2,0)</f>
        <v>0</v>
      </c>
      <c r="E625" s="199">
        <f>+VLOOKUP($C625,'appoggio Flow (AUM)_Turnover'!$C:$G,3,0)</f>
        <v>1</v>
      </c>
      <c r="F625" s="82">
        <f>+VLOOKUP($C625,'appoggio Flow (AUM)_Turnover'!$C:$G,4,0)</f>
        <v>466079.95999999996</v>
      </c>
      <c r="G625" s="82">
        <f>+VLOOKUP($C625,'appoggio Flow (AUM)_Turnover'!$C:$G,5,0)</f>
        <v>884801.97</v>
      </c>
      <c r="H625" s="1" t="s">
        <v>24</v>
      </c>
      <c r="I625" t="s">
        <v>473</v>
      </c>
      <c r="J625" t="s">
        <v>474</v>
      </c>
      <c r="K625">
        <f>+VLOOKUP($C625,'appoggio Flow (AUM)_Turnover'!$C:$M,9,0)</f>
        <v>0</v>
      </c>
      <c r="L625" t="s">
        <v>473</v>
      </c>
      <c r="M625" t="str">
        <f>+VLOOKUP($C625,'appoggio Flow (AUM)_Turnover'!$C:$M,11,0)</f>
        <v>Fondo</v>
      </c>
      <c r="N625" t="s">
        <v>23</v>
      </c>
      <c r="O625" s="5" t="str">
        <f t="shared" si="73"/>
        <v>N</v>
      </c>
      <c r="P625" t="str">
        <f>+VLOOKUP($C625,'appoggio Flow (AUM)_Turnover'!$C:$P,11,0)</f>
        <v>Fondo</v>
      </c>
      <c r="Q625" s="200" t="s">
        <v>475</v>
      </c>
      <c r="R625" s="200" t="str">
        <f t="shared" ref="R625:R688" si="79">IFERROR(V625*Q625,"")</f>
        <v/>
      </c>
      <c r="T625" t="s">
        <v>475</v>
      </c>
      <c r="Y625" s="200" t="s">
        <v>475</v>
      </c>
      <c r="Z625" s="5" t="s">
        <v>475</v>
      </c>
      <c r="AA625" s="200" t="str">
        <f t="shared" si="74"/>
        <v/>
      </c>
      <c r="AB625" s="200" t="str">
        <f t="shared" si="72"/>
        <v/>
      </c>
      <c r="AE625" s="77">
        <f t="shared" si="75"/>
        <v>0</v>
      </c>
      <c r="AF625" s="77">
        <f t="shared" si="76"/>
        <v>0</v>
      </c>
      <c r="AG625" s="77">
        <f t="array" ref="AG625">IFERROR($D625*U,0)</f>
        <v>0</v>
      </c>
      <c r="AH625" s="77">
        <f t="shared" si="77"/>
        <v>0</v>
      </c>
      <c r="AI625" s="77">
        <f t="shared" si="77"/>
        <v>0</v>
      </c>
      <c r="AJ625" s="203"/>
      <c r="AK625" s="203"/>
      <c r="AL625" s="203"/>
      <c r="AM625" s="203"/>
      <c r="AN625" t="s">
        <v>475</v>
      </c>
      <c r="AO625" t="s">
        <v>475</v>
      </c>
      <c r="AP625" t="s">
        <v>475</v>
      </c>
    </row>
    <row r="626" spans="1:42" x14ac:dyDescent="0.25">
      <c r="A626" s="198">
        <v>45291</v>
      </c>
      <c r="B626" t="s">
        <v>1869</v>
      </c>
      <c r="C626" t="s">
        <v>1870</v>
      </c>
      <c r="D626" s="82">
        <f>+VLOOKUP($C626,'appoggio Flow (AUM)_Turnover'!$C:$G,2,0)</f>
        <v>0</v>
      </c>
      <c r="E626" s="199">
        <f>+VLOOKUP($C626,'appoggio Flow (AUM)_Turnover'!$C:$G,3,0)</f>
        <v>1</v>
      </c>
      <c r="F626" s="82">
        <f>+VLOOKUP($C626,'appoggio Flow (AUM)_Turnover'!$C:$G,4,0)</f>
        <v>167959.92</v>
      </c>
      <c r="G626" s="82">
        <f>+VLOOKUP($C626,'appoggio Flow (AUM)_Turnover'!$C:$G,5,0)</f>
        <v>203547.78</v>
      </c>
      <c r="H626" s="1" t="s">
        <v>24</v>
      </c>
      <c r="I626" t="s">
        <v>473</v>
      </c>
      <c r="J626" t="s">
        <v>474</v>
      </c>
      <c r="K626">
        <f>+VLOOKUP($C626,'appoggio Flow (AUM)_Turnover'!$C:$M,9,0)</f>
        <v>0</v>
      </c>
      <c r="L626" t="s">
        <v>473</v>
      </c>
      <c r="M626" t="str">
        <f>+VLOOKUP($C626,'appoggio Flow (AUM)_Turnover'!$C:$M,11,0)</f>
        <v>Fondo</v>
      </c>
      <c r="N626" t="s">
        <v>23</v>
      </c>
      <c r="O626" s="5" t="str">
        <f t="shared" si="73"/>
        <v>N</v>
      </c>
      <c r="P626" t="str">
        <f>+VLOOKUP($C626,'appoggio Flow (AUM)_Turnover'!$C:$P,11,0)</f>
        <v>Fondo</v>
      </c>
      <c r="Q626" s="200" t="s">
        <v>475</v>
      </c>
      <c r="R626" s="200" t="str">
        <f t="shared" si="79"/>
        <v/>
      </c>
      <c r="T626" t="s">
        <v>475</v>
      </c>
      <c r="Y626" s="200" t="s">
        <v>475</v>
      </c>
      <c r="Z626" s="5" t="s">
        <v>475</v>
      </c>
      <c r="AA626" s="200" t="str">
        <f t="shared" si="74"/>
        <v/>
      </c>
      <c r="AB626" s="200" t="str">
        <f t="shared" si="72"/>
        <v/>
      </c>
      <c r="AE626" s="77">
        <f t="shared" si="75"/>
        <v>0</v>
      </c>
      <c r="AF626" s="77">
        <f t="shared" si="76"/>
        <v>0</v>
      </c>
      <c r="AG626" s="77">
        <f t="array" ref="AG626">IFERROR($D626*U,0)</f>
        <v>0</v>
      </c>
      <c r="AH626" s="77">
        <f t="shared" si="77"/>
        <v>0</v>
      </c>
      <c r="AI626" s="77">
        <f t="shared" si="77"/>
        <v>0</v>
      </c>
      <c r="AJ626" s="203"/>
      <c r="AK626" s="203"/>
      <c r="AL626" s="203"/>
      <c r="AM626" s="203"/>
      <c r="AN626" t="s">
        <v>475</v>
      </c>
      <c r="AO626" t="s">
        <v>475</v>
      </c>
      <c r="AP626" t="s">
        <v>475</v>
      </c>
    </row>
    <row r="627" spans="1:42" x14ac:dyDescent="0.25">
      <c r="A627" s="198">
        <v>45291</v>
      </c>
      <c r="B627" t="s">
        <v>1871</v>
      </c>
      <c r="C627" t="s">
        <v>1872</v>
      </c>
      <c r="D627" s="82">
        <f>+VLOOKUP($C627,'appoggio Flow (AUM)_Turnover'!$C:$G,2,0)</f>
        <v>15036421.579999998</v>
      </c>
      <c r="E627" s="199">
        <f>+VLOOKUP($C627,'appoggio Flow (AUM)_Turnover'!$C:$G,3,0)</f>
        <v>1</v>
      </c>
      <c r="F627" s="82">
        <f>+VLOOKUP($C627,'appoggio Flow (AUM)_Turnover'!$C:$G,4,0)</f>
        <v>15429165.129999999</v>
      </c>
      <c r="G627" s="82">
        <f>+VLOOKUP($C627,'appoggio Flow (AUM)_Turnover'!$C:$G,5,0)</f>
        <v>392743.55</v>
      </c>
      <c r="H627" s="1" t="s">
        <v>24</v>
      </c>
      <c r="I627" t="s">
        <v>473</v>
      </c>
      <c r="J627" t="s">
        <v>474</v>
      </c>
      <c r="K627">
        <f>+VLOOKUP($C627,'appoggio Flow (AUM)_Turnover'!$C:$M,9,0)</f>
        <v>0</v>
      </c>
      <c r="L627" t="s">
        <v>473</v>
      </c>
      <c r="M627" t="str">
        <f>+VLOOKUP($C627,'appoggio Flow (AUM)_Turnover'!$C:$M,11,0)</f>
        <v>Fondo</v>
      </c>
      <c r="N627" t="s">
        <v>23</v>
      </c>
      <c r="O627" s="5" t="str">
        <f t="shared" si="73"/>
        <v>N</v>
      </c>
      <c r="P627" t="str">
        <f>+VLOOKUP($C627,'appoggio Flow (AUM)_Turnover'!$C:$P,11,0)</f>
        <v>Fondo</v>
      </c>
      <c r="Q627" s="200" t="s">
        <v>475</v>
      </c>
      <c r="R627" s="200" t="str">
        <f t="shared" si="79"/>
        <v/>
      </c>
      <c r="T627" t="s">
        <v>475</v>
      </c>
      <c r="Y627" s="200" t="s">
        <v>475</v>
      </c>
      <c r="Z627" s="5" t="s">
        <v>475</v>
      </c>
      <c r="AA627" s="200" t="str">
        <f t="shared" si="74"/>
        <v/>
      </c>
      <c r="AB627" s="200" t="str">
        <f t="shared" si="72"/>
        <v/>
      </c>
      <c r="AE627" s="77">
        <f t="shared" si="75"/>
        <v>0</v>
      </c>
      <c r="AF627" s="77">
        <f t="shared" si="76"/>
        <v>0</v>
      </c>
      <c r="AG627" s="77">
        <f t="array" ref="AG627">IFERROR($D627*U,0)</f>
        <v>0</v>
      </c>
      <c r="AH627" s="77">
        <f t="shared" si="77"/>
        <v>0</v>
      </c>
      <c r="AI627" s="77">
        <f t="shared" si="77"/>
        <v>0</v>
      </c>
      <c r="AJ627" s="203"/>
      <c r="AK627" s="203"/>
      <c r="AL627" s="203"/>
      <c r="AM627" s="203"/>
      <c r="AN627" t="s">
        <v>475</v>
      </c>
      <c r="AO627" t="s">
        <v>475</v>
      </c>
      <c r="AP627" t="s">
        <v>475</v>
      </c>
    </row>
    <row r="628" spans="1:42" x14ac:dyDescent="0.25">
      <c r="A628" s="198">
        <v>45291</v>
      </c>
      <c r="B628" t="s">
        <v>1873</v>
      </c>
      <c r="C628" t="s">
        <v>1874</v>
      </c>
      <c r="D628" s="82">
        <f>+VLOOKUP($C628,'appoggio Flow (AUM)_Turnover'!$C:$G,2,0)</f>
        <v>1345665.53</v>
      </c>
      <c r="E628" s="199">
        <f>+VLOOKUP($C628,'appoggio Flow (AUM)_Turnover'!$C:$G,3,0)</f>
        <v>1</v>
      </c>
      <c r="F628" s="82">
        <f>+VLOOKUP($C628,'appoggio Flow (AUM)_Turnover'!$C:$G,4,0)</f>
        <v>2234600.5</v>
      </c>
      <c r="G628" s="82">
        <f>+VLOOKUP($C628,'appoggio Flow (AUM)_Turnover'!$C:$G,5,0)</f>
        <v>888934.97</v>
      </c>
      <c r="H628" s="1" t="s">
        <v>24</v>
      </c>
      <c r="I628" t="s">
        <v>473</v>
      </c>
      <c r="J628" t="s">
        <v>474</v>
      </c>
      <c r="K628">
        <f>+VLOOKUP($C628,'appoggio Flow (AUM)_Turnover'!$C:$M,9,0)</f>
        <v>0</v>
      </c>
      <c r="L628" t="s">
        <v>473</v>
      </c>
      <c r="M628" t="str">
        <f>+VLOOKUP($C628,'appoggio Flow (AUM)_Turnover'!$C:$M,11,0)</f>
        <v>Fondo</v>
      </c>
      <c r="N628" t="s">
        <v>23</v>
      </c>
      <c r="O628" s="5" t="str">
        <f t="shared" si="73"/>
        <v>N</v>
      </c>
      <c r="P628" t="str">
        <f>+VLOOKUP($C628,'appoggio Flow (AUM)_Turnover'!$C:$P,11,0)</f>
        <v>Fondo</v>
      </c>
      <c r="Q628" s="200" t="s">
        <v>475</v>
      </c>
      <c r="R628" s="200" t="str">
        <f t="shared" si="79"/>
        <v/>
      </c>
      <c r="T628" t="s">
        <v>475</v>
      </c>
      <c r="Y628" s="200" t="s">
        <v>475</v>
      </c>
      <c r="Z628" s="5" t="s">
        <v>475</v>
      </c>
      <c r="AA628" s="200" t="str">
        <f t="shared" si="74"/>
        <v/>
      </c>
      <c r="AB628" s="200" t="str">
        <f t="shared" si="72"/>
        <v/>
      </c>
      <c r="AE628" s="77">
        <f t="shared" si="75"/>
        <v>0</v>
      </c>
      <c r="AF628" s="77">
        <f t="shared" si="76"/>
        <v>0</v>
      </c>
      <c r="AG628" s="77">
        <f t="array" ref="AG628">IFERROR($D628*U,0)</f>
        <v>0</v>
      </c>
      <c r="AH628" s="77">
        <f t="shared" si="77"/>
        <v>0</v>
      </c>
      <c r="AI628" s="77">
        <f t="shared" si="77"/>
        <v>0</v>
      </c>
      <c r="AJ628" s="203"/>
      <c r="AK628" s="203"/>
      <c r="AL628" s="203"/>
      <c r="AM628" s="203"/>
      <c r="AN628" t="s">
        <v>475</v>
      </c>
      <c r="AO628" t="s">
        <v>475</v>
      </c>
      <c r="AP628" t="s">
        <v>475</v>
      </c>
    </row>
    <row r="629" spans="1:42" x14ac:dyDescent="0.25">
      <c r="A629" s="198">
        <v>45291</v>
      </c>
      <c r="B629" t="s">
        <v>1875</v>
      </c>
      <c r="C629" t="s">
        <v>1876</v>
      </c>
      <c r="D629" s="82">
        <f>+VLOOKUP($C629,'appoggio Flow (AUM)_Turnover'!$C:$G,2,0)</f>
        <v>2150957.2800000003</v>
      </c>
      <c r="E629" s="199">
        <f>+VLOOKUP($C629,'appoggio Flow (AUM)_Turnover'!$C:$G,3,0)</f>
        <v>1</v>
      </c>
      <c r="F629" s="82">
        <f>+VLOOKUP($C629,'appoggio Flow (AUM)_Turnover'!$C:$G,4,0)</f>
        <v>2421304.56</v>
      </c>
      <c r="G629" s="82">
        <f>+VLOOKUP($C629,'appoggio Flow (AUM)_Turnover'!$C:$G,5,0)</f>
        <v>270347.28000000003</v>
      </c>
      <c r="H629" s="1" t="s">
        <v>24</v>
      </c>
      <c r="I629" t="s">
        <v>473</v>
      </c>
      <c r="J629" t="s">
        <v>474</v>
      </c>
      <c r="K629">
        <f>+VLOOKUP($C629,'appoggio Flow (AUM)_Turnover'!$C:$M,9,0)</f>
        <v>0</v>
      </c>
      <c r="L629" t="s">
        <v>473</v>
      </c>
      <c r="M629" t="str">
        <f>+VLOOKUP($C629,'appoggio Flow (AUM)_Turnover'!$C:$M,11,0)</f>
        <v>Fondo</v>
      </c>
      <c r="N629" t="s">
        <v>23</v>
      </c>
      <c r="O629" s="5" t="str">
        <f t="shared" si="73"/>
        <v>N</v>
      </c>
      <c r="P629" t="str">
        <f>+VLOOKUP($C629,'appoggio Flow (AUM)_Turnover'!$C:$P,11,0)</f>
        <v>Fondo</v>
      </c>
      <c r="Q629" s="200" t="s">
        <v>475</v>
      </c>
      <c r="R629" s="200" t="str">
        <f t="shared" si="79"/>
        <v/>
      </c>
      <c r="T629" t="s">
        <v>475</v>
      </c>
      <c r="Y629" s="200" t="s">
        <v>475</v>
      </c>
      <c r="Z629" s="5" t="s">
        <v>475</v>
      </c>
      <c r="AA629" s="200" t="str">
        <f t="shared" si="74"/>
        <v/>
      </c>
      <c r="AB629" s="200" t="str">
        <f t="shared" si="72"/>
        <v/>
      </c>
      <c r="AE629" s="77">
        <f t="shared" si="75"/>
        <v>0</v>
      </c>
      <c r="AF629" s="77">
        <f t="shared" si="76"/>
        <v>0</v>
      </c>
      <c r="AG629" s="77">
        <f t="array" ref="AG629">IFERROR($D629*U,0)</f>
        <v>0</v>
      </c>
      <c r="AH629" s="77">
        <f t="shared" si="77"/>
        <v>0</v>
      </c>
      <c r="AI629" s="77">
        <f t="shared" si="77"/>
        <v>0</v>
      </c>
      <c r="AJ629" s="203"/>
      <c r="AK629" s="203"/>
      <c r="AL629" s="203"/>
      <c r="AM629" s="203"/>
      <c r="AN629" t="s">
        <v>475</v>
      </c>
      <c r="AO629" t="s">
        <v>475</v>
      </c>
      <c r="AP629" t="s">
        <v>475</v>
      </c>
    </row>
    <row r="630" spans="1:42" x14ac:dyDescent="0.25">
      <c r="A630" s="198">
        <v>45291</v>
      </c>
      <c r="B630" t="s">
        <v>1877</v>
      </c>
      <c r="C630" t="s">
        <v>1878</v>
      </c>
      <c r="D630" s="82">
        <f>+VLOOKUP($C630,'appoggio Flow (AUM)_Turnover'!$C:$G,2,0)</f>
        <v>2074836.52</v>
      </c>
      <c r="E630" s="199">
        <f>+VLOOKUP($C630,'appoggio Flow (AUM)_Turnover'!$C:$G,3,0)</f>
        <v>1</v>
      </c>
      <c r="F630" s="82">
        <f>+VLOOKUP($C630,'appoggio Flow (AUM)_Turnover'!$C:$G,4,0)</f>
        <v>2155497.62</v>
      </c>
      <c r="G630" s="82">
        <f>+VLOOKUP($C630,'appoggio Flow (AUM)_Turnover'!$C:$G,5,0)</f>
        <v>80661.100000000006</v>
      </c>
      <c r="H630" s="1" t="s">
        <v>23</v>
      </c>
      <c r="I630" t="s">
        <v>500</v>
      </c>
      <c r="J630" t="s">
        <v>504</v>
      </c>
      <c r="K630">
        <f>+VLOOKUP($C630,'appoggio Flow (AUM)_Turnover'!$C:$M,9,0)</f>
        <v>1</v>
      </c>
      <c r="L630" t="s">
        <v>500</v>
      </c>
      <c r="M630">
        <f>+VLOOKUP($C630,'appoggio Flow (AUM)_Turnover'!$C:$M,11,0)</f>
        <v>0</v>
      </c>
      <c r="N630" t="s">
        <v>24</v>
      </c>
      <c r="O630" s="5" t="str">
        <f t="shared" si="73"/>
        <v>N</v>
      </c>
      <c r="P630">
        <f>+VLOOKUP($C630,'appoggio Flow (AUM)_Turnover'!$C:$P,11,0)</f>
        <v>0</v>
      </c>
      <c r="Q630" s="200" t="s">
        <v>475</v>
      </c>
      <c r="R630" s="200" t="str">
        <f t="shared" si="79"/>
        <v/>
      </c>
      <c r="T630" t="s">
        <v>475</v>
      </c>
      <c r="Y630" s="200" t="s">
        <v>475</v>
      </c>
      <c r="Z630" s="5" t="s">
        <v>475</v>
      </c>
      <c r="AA630" s="200" t="str">
        <f t="shared" si="74"/>
        <v/>
      </c>
      <c r="AB630" s="200" t="str">
        <f t="shared" si="72"/>
        <v/>
      </c>
      <c r="AE630" s="77">
        <f t="shared" si="75"/>
        <v>0</v>
      </c>
      <c r="AF630" s="77">
        <f t="shared" si="76"/>
        <v>0</v>
      </c>
      <c r="AG630" s="77">
        <f t="array" ref="AG630">IFERROR($D630*U,0)</f>
        <v>0</v>
      </c>
      <c r="AH630" s="77">
        <f t="shared" si="77"/>
        <v>0</v>
      </c>
      <c r="AI630" s="77">
        <f t="shared" si="77"/>
        <v>0</v>
      </c>
      <c r="AJ630" s="203"/>
      <c r="AK630" s="203"/>
      <c r="AL630" s="203"/>
      <c r="AM630" s="203"/>
      <c r="AN630" t="s">
        <v>475</v>
      </c>
      <c r="AO630" t="s">
        <v>475</v>
      </c>
      <c r="AP630" t="s">
        <v>475</v>
      </c>
    </row>
    <row r="631" spans="1:42" x14ac:dyDescent="0.25">
      <c r="A631" s="198">
        <v>45291</v>
      </c>
      <c r="B631" t="s">
        <v>1879</v>
      </c>
      <c r="C631" t="s">
        <v>1880</v>
      </c>
      <c r="D631" s="82">
        <f>+VLOOKUP($C631,'appoggio Flow (AUM)_Turnover'!$C:$G,2,0)</f>
        <v>604412.07999999961</v>
      </c>
      <c r="E631" s="199">
        <f>+VLOOKUP($C631,'appoggio Flow (AUM)_Turnover'!$C:$G,3,0)</f>
        <v>1</v>
      </c>
      <c r="F631" s="82">
        <f>+VLOOKUP($C631,'appoggio Flow (AUM)_Turnover'!$C:$G,4,0)</f>
        <v>3068295.8899999997</v>
      </c>
      <c r="G631" s="82">
        <f>+VLOOKUP($C631,'appoggio Flow (AUM)_Turnover'!$C:$G,5,0)</f>
        <v>2463883.81</v>
      </c>
      <c r="H631" s="1" t="s">
        <v>24</v>
      </c>
      <c r="I631" t="s">
        <v>473</v>
      </c>
      <c r="J631" t="s">
        <v>474</v>
      </c>
      <c r="K631">
        <f>+VLOOKUP($C631,'appoggio Flow (AUM)_Turnover'!$C:$M,9,0)</f>
        <v>0</v>
      </c>
      <c r="L631" t="s">
        <v>473</v>
      </c>
      <c r="M631" t="str">
        <f>+VLOOKUP($C631,'appoggio Flow (AUM)_Turnover'!$C:$M,11,0)</f>
        <v>Fondo</v>
      </c>
      <c r="N631" t="s">
        <v>23</v>
      </c>
      <c r="O631" s="5" t="str">
        <f t="shared" si="73"/>
        <v>N</v>
      </c>
      <c r="P631" t="str">
        <f>+VLOOKUP($C631,'appoggio Flow (AUM)_Turnover'!$C:$P,11,0)</f>
        <v>Fondo</v>
      </c>
      <c r="Q631" s="200" t="s">
        <v>475</v>
      </c>
      <c r="R631" s="200" t="str">
        <f t="shared" si="79"/>
        <v/>
      </c>
      <c r="T631" t="s">
        <v>475</v>
      </c>
      <c r="Y631" s="200" t="s">
        <v>475</v>
      </c>
      <c r="Z631" s="5" t="s">
        <v>475</v>
      </c>
      <c r="AA631" s="200" t="str">
        <f t="shared" si="74"/>
        <v/>
      </c>
      <c r="AB631" s="200" t="str">
        <f t="shared" si="72"/>
        <v/>
      </c>
      <c r="AE631" s="77">
        <f t="shared" si="75"/>
        <v>0</v>
      </c>
      <c r="AF631" s="77">
        <f t="shared" si="76"/>
        <v>0</v>
      </c>
      <c r="AG631" s="77">
        <f t="array" ref="AG631">IFERROR($D631*U,0)</f>
        <v>0</v>
      </c>
      <c r="AH631" s="77">
        <f t="shared" si="77"/>
        <v>0</v>
      </c>
      <c r="AI631" s="77">
        <f t="shared" si="77"/>
        <v>0</v>
      </c>
      <c r="AJ631" s="203"/>
      <c r="AK631" s="203"/>
      <c r="AL631" s="203"/>
      <c r="AM631" s="203"/>
      <c r="AN631" t="s">
        <v>475</v>
      </c>
      <c r="AO631" t="s">
        <v>475</v>
      </c>
      <c r="AP631" t="s">
        <v>475</v>
      </c>
    </row>
    <row r="632" spans="1:42" x14ac:dyDescent="0.25">
      <c r="A632" s="198">
        <v>45291</v>
      </c>
      <c r="B632" t="s">
        <v>1881</v>
      </c>
      <c r="C632" t="s">
        <v>1882</v>
      </c>
      <c r="D632" s="82">
        <f>+VLOOKUP($C632,'appoggio Flow (AUM)_Turnover'!$C:$G,2,0)</f>
        <v>0</v>
      </c>
      <c r="E632" s="199">
        <f>+VLOOKUP($C632,'appoggio Flow (AUM)_Turnover'!$C:$G,3,0)</f>
        <v>1</v>
      </c>
      <c r="F632" s="82">
        <f>+VLOOKUP($C632,'appoggio Flow (AUM)_Turnover'!$C:$G,4,0)</f>
        <v>250380.91</v>
      </c>
      <c r="G632" s="82">
        <f>+VLOOKUP($C632,'appoggio Flow (AUM)_Turnover'!$C:$G,5,0)</f>
        <v>284217.95</v>
      </c>
      <c r="H632" s="1" t="s">
        <v>24</v>
      </c>
      <c r="I632" t="s">
        <v>473</v>
      </c>
      <c r="J632" t="s">
        <v>474</v>
      </c>
      <c r="K632">
        <f>+VLOOKUP($C632,'appoggio Flow (AUM)_Turnover'!$C:$M,9,0)</f>
        <v>0</v>
      </c>
      <c r="L632" t="s">
        <v>473</v>
      </c>
      <c r="M632" t="str">
        <f>+VLOOKUP($C632,'appoggio Flow (AUM)_Turnover'!$C:$M,11,0)</f>
        <v>Fondo</v>
      </c>
      <c r="N632" t="s">
        <v>23</v>
      </c>
      <c r="O632" s="5" t="str">
        <f t="shared" si="73"/>
        <v>N</v>
      </c>
      <c r="P632" t="str">
        <f>+VLOOKUP($C632,'appoggio Flow (AUM)_Turnover'!$C:$P,11,0)</f>
        <v>Fondo</v>
      </c>
      <c r="Q632" s="200" t="s">
        <v>475</v>
      </c>
      <c r="R632" s="200" t="str">
        <f t="shared" si="79"/>
        <v/>
      </c>
      <c r="T632" t="s">
        <v>475</v>
      </c>
      <c r="Y632" s="200" t="s">
        <v>475</v>
      </c>
      <c r="Z632" s="5" t="s">
        <v>475</v>
      </c>
      <c r="AA632" s="200" t="str">
        <f t="shared" si="74"/>
        <v/>
      </c>
      <c r="AB632" s="200" t="str">
        <f t="shared" si="72"/>
        <v/>
      </c>
      <c r="AE632" s="77">
        <f t="shared" si="75"/>
        <v>0</v>
      </c>
      <c r="AF632" s="77">
        <f t="shared" si="76"/>
        <v>0</v>
      </c>
      <c r="AG632" s="77">
        <f t="array" ref="AG632">IFERROR($D632*U,0)</f>
        <v>0</v>
      </c>
      <c r="AH632" s="77">
        <f t="shared" si="77"/>
        <v>0</v>
      </c>
      <c r="AI632" s="77">
        <f t="shared" si="77"/>
        <v>0</v>
      </c>
      <c r="AJ632" s="203"/>
      <c r="AK632" s="203"/>
      <c r="AL632" s="203"/>
      <c r="AM632" s="203"/>
      <c r="AN632" t="s">
        <v>475</v>
      </c>
      <c r="AO632" t="s">
        <v>475</v>
      </c>
      <c r="AP632" t="s">
        <v>475</v>
      </c>
    </row>
    <row r="633" spans="1:42" x14ac:dyDescent="0.25">
      <c r="A633" s="198">
        <v>45291</v>
      </c>
      <c r="B633" t="s">
        <v>1883</v>
      </c>
      <c r="C633" t="s">
        <v>1884</v>
      </c>
      <c r="D633" s="82">
        <f>+VLOOKUP($C633,'appoggio Flow (AUM)_Turnover'!$C:$G,2,0)</f>
        <v>0</v>
      </c>
      <c r="E633" s="199">
        <f>+VLOOKUP($C633,'appoggio Flow (AUM)_Turnover'!$C:$G,3,0)</f>
        <v>1</v>
      </c>
      <c r="F633" s="82">
        <f>+VLOOKUP($C633,'appoggio Flow (AUM)_Turnover'!$C:$G,4,0)</f>
        <v>19871.78</v>
      </c>
      <c r="G633" s="82">
        <f>+VLOOKUP($C633,'appoggio Flow (AUM)_Turnover'!$C:$G,5,0)</f>
        <v>21538.44</v>
      </c>
      <c r="H633" s="1" t="s">
        <v>23</v>
      </c>
      <c r="I633" t="s">
        <v>500</v>
      </c>
      <c r="J633" t="s">
        <v>474</v>
      </c>
      <c r="K633">
        <f>+VLOOKUP($C633,'appoggio Flow (AUM)_Turnover'!$C:$M,9,0)</f>
        <v>0</v>
      </c>
      <c r="L633" t="s">
        <v>500</v>
      </c>
      <c r="M633">
        <f>+VLOOKUP($C633,'appoggio Flow (AUM)_Turnover'!$C:$M,11,0)</f>
        <v>0</v>
      </c>
      <c r="N633" t="s">
        <v>23</v>
      </c>
      <c r="O633" s="5" t="str">
        <f t="shared" si="73"/>
        <v>N</v>
      </c>
      <c r="P633">
        <f>+VLOOKUP($C633,'appoggio Flow (AUM)_Turnover'!$C:$P,11,0)</f>
        <v>0</v>
      </c>
      <c r="Q633" s="200" t="s">
        <v>475</v>
      </c>
      <c r="R633" s="200" t="str">
        <f t="shared" si="79"/>
        <v/>
      </c>
      <c r="T633" t="s">
        <v>475</v>
      </c>
      <c r="Y633" s="200" t="s">
        <v>475</v>
      </c>
      <c r="Z633" s="5" t="s">
        <v>475</v>
      </c>
      <c r="AA633" s="200" t="str">
        <f t="shared" si="74"/>
        <v/>
      </c>
      <c r="AB633" s="200" t="str">
        <f t="shared" si="72"/>
        <v/>
      </c>
      <c r="AE633" s="77">
        <f t="shared" si="75"/>
        <v>0</v>
      </c>
      <c r="AF633" s="77">
        <f t="shared" si="76"/>
        <v>0</v>
      </c>
      <c r="AG633" s="77">
        <f t="array" ref="AG633">IFERROR($D633*U,0)</f>
        <v>0</v>
      </c>
      <c r="AH633" s="77">
        <f t="shared" si="77"/>
        <v>0</v>
      </c>
      <c r="AI633" s="77">
        <f t="shared" si="77"/>
        <v>0</v>
      </c>
      <c r="AJ633" s="203"/>
      <c r="AK633" s="203"/>
      <c r="AL633" s="203"/>
      <c r="AM633" s="203"/>
      <c r="AN633" t="s">
        <v>475</v>
      </c>
      <c r="AO633" t="s">
        <v>475</v>
      </c>
      <c r="AP633" t="s">
        <v>475</v>
      </c>
    </row>
    <row r="634" spans="1:42" x14ac:dyDescent="0.25">
      <c r="A634" s="198">
        <v>45291</v>
      </c>
      <c r="B634" t="s">
        <v>1885</v>
      </c>
      <c r="C634" t="s">
        <v>1886</v>
      </c>
      <c r="D634" s="82">
        <f>+VLOOKUP($C634,'appoggio Flow (AUM)_Turnover'!$C:$G,2,0)</f>
        <v>8049032.2000000002</v>
      </c>
      <c r="E634" s="199">
        <f>+VLOOKUP($C634,'appoggio Flow (AUM)_Turnover'!$C:$G,3,0)</f>
        <v>1</v>
      </c>
      <c r="F634" s="82">
        <f>+VLOOKUP($C634,'appoggio Flow (AUM)_Turnover'!$C:$G,4,0)</f>
        <v>8271796.75</v>
      </c>
      <c r="G634" s="82">
        <f>+VLOOKUP($C634,'appoggio Flow (AUM)_Turnover'!$C:$G,5,0)</f>
        <v>222764.55</v>
      </c>
      <c r="H634" s="1" t="s">
        <v>23</v>
      </c>
      <c r="I634" t="s">
        <v>500</v>
      </c>
      <c r="J634" t="s">
        <v>592</v>
      </c>
      <c r="K634">
        <f>+VLOOKUP($C634,'appoggio Flow (AUM)_Turnover'!$C:$M,9,0)</f>
        <v>0</v>
      </c>
      <c r="L634" t="s">
        <v>500</v>
      </c>
      <c r="M634">
        <f>+VLOOKUP($C634,'appoggio Flow (AUM)_Turnover'!$C:$M,11,0)</f>
        <v>0</v>
      </c>
      <c r="N634" t="s">
        <v>23</v>
      </c>
      <c r="O634" s="5" t="str">
        <f t="shared" si="73"/>
        <v>N</v>
      </c>
      <c r="P634">
        <f>+VLOOKUP($C634,'appoggio Flow (AUM)_Turnover'!$C:$P,11,0)</f>
        <v>0</v>
      </c>
      <c r="Q634" s="200" t="s">
        <v>475</v>
      </c>
      <c r="R634" s="200" t="str">
        <f t="shared" si="79"/>
        <v/>
      </c>
      <c r="T634" t="s">
        <v>475</v>
      </c>
      <c r="Y634" s="200" t="s">
        <v>475</v>
      </c>
      <c r="Z634" s="5" t="s">
        <v>475</v>
      </c>
      <c r="AA634" s="200" t="str">
        <f t="shared" si="74"/>
        <v/>
      </c>
      <c r="AB634" s="200" t="str">
        <f t="shared" si="72"/>
        <v/>
      </c>
      <c r="AE634" s="77">
        <f t="shared" si="75"/>
        <v>0</v>
      </c>
      <c r="AF634" s="77">
        <f t="shared" si="76"/>
        <v>0</v>
      </c>
      <c r="AG634" s="77">
        <f t="array" ref="AG634">IFERROR($D634*U,0)</f>
        <v>0</v>
      </c>
      <c r="AH634" s="77">
        <f t="shared" si="77"/>
        <v>0</v>
      </c>
      <c r="AI634" s="77">
        <f t="shared" si="77"/>
        <v>0</v>
      </c>
      <c r="AJ634" s="203"/>
      <c r="AK634" s="203"/>
      <c r="AL634" s="203"/>
      <c r="AM634" s="203"/>
      <c r="AN634" t="s">
        <v>475</v>
      </c>
      <c r="AO634" t="s">
        <v>475</v>
      </c>
      <c r="AP634" t="s">
        <v>475</v>
      </c>
    </row>
    <row r="635" spans="1:42" x14ac:dyDescent="0.25">
      <c r="A635" s="198">
        <v>45291</v>
      </c>
      <c r="B635" t="s">
        <v>1887</v>
      </c>
      <c r="C635" t="s">
        <v>1888</v>
      </c>
      <c r="D635" s="82">
        <f>+VLOOKUP($C635,'appoggio Flow (AUM)_Turnover'!$C:$G,2,0)</f>
        <v>1001942.4199999999</v>
      </c>
      <c r="E635" s="199">
        <f>+VLOOKUP($C635,'appoggio Flow (AUM)_Turnover'!$C:$G,3,0)</f>
        <v>1</v>
      </c>
      <c r="F635" s="82">
        <f>+VLOOKUP($C635,'appoggio Flow (AUM)_Turnover'!$C:$G,4,0)</f>
        <v>1085398.23</v>
      </c>
      <c r="G635" s="82">
        <f>+VLOOKUP($C635,'appoggio Flow (AUM)_Turnover'!$C:$G,5,0)</f>
        <v>83455.81</v>
      </c>
      <c r="H635" s="1" t="s">
        <v>23</v>
      </c>
      <c r="I635" t="s">
        <v>500</v>
      </c>
      <c r="J635" t="s">
        <v>504</v>
      </c>
      <c r="K635">
        <f>+VLOOKUP($C635,'appoggio Flow (AUM)_Turnover'!$C:$M,9,0)</f>
        <v>1</v>
      </c>
      <c r="L635" t="s">
        <v>500</v>
      </c>
      <c r="M635" t="str">
        <f>+VLOOKUP($C635,'appoggio Flow (AUM)_Turnover'!$C:$M,11,0)</f>
        <v>Bond</v>
      </c>
      <c r="N635" t="s">
        <v>24</v>
      </c>
      <c r="O635" s="5" t="str">
        <f t="shared" si="73"/>
        <v>N</v>
      </c>
      <c r="P635" t="str">
        <f>+VLOOKUP($C635,'appoggio Flow (AUM)_Turnover'!$C:$P,11,0)</f>
        <v>Bond</v>
      </c>
      <c r="Q635" s="200" t="s">
        <v>475</v>
      </c>
      <c r="R635" s="200" t="str">
        <f t="shared" si="79"/>
        <v/>
      </c>
      <c r="T635" t="s">
        <v>475</v>
      </c>
      <c r="Y635" s="200" t="s">
        <v>475</v>
      </c>
      <c r="Z635" s="5" t="s">
        <v>475</v>
      </c>
      <c r="AA635" s="200" t="str">
        <f t="shared" si="74"/>
        <v/>
      </c>
      <c r="AB635" s="200" t="str">
        <f t="shared" si="72"/>
        <v/>
      </c>
      <c r="AE635" s="77">
        <f t="shared" si="75"/>
        <v>0</v>
      </c>
      <c r="AF635" s="77">
        <f t="shared" si="76"/>
        <v>0</v>
      </c>
      <c r="AG635" s="77">
        <f t="array" ref="AG635">IFERROR($D635*U,0)</f>
        <v>0</v>
      </c>
      <c r="AH635" s="77">
        <f t="shared" si="77"/>
        <v>0</v>
      </c>
      <c r="AI635" s="77">
        <f t="shared" si="77"/>
        <v>0</v>
      </c>
      <c r="AJ635" s="203"/>
      <c r="AK635" s="203"/>
      <c r="AL635" s="203"/>
      <c r="AM635" s="203"/>
      <c r="AN635" t="s">
        <v>22</v>
      </c>
      <c r="AO635" t="s">
        <v>571</v>
      </c>
      <c r="AP635" t="s">
        <v>475</v>
      </c>
    </row>
    <row r="636" spans="1:42" x14ac:dyDescent="0.25">
      <c r="A636" s="198">
        <v>45291</v>
      </c>
      <c r="B636" t="s">
        <v>1889</v>
      </c>
      <c r="C636" t="s">
        <v>1890</v>
      </c>
      <c r="D636" s="82">
        <f>+VLOOKUP($C636,'appoggio Flow (AUM)_Turnover'!$C:$G,2,0)</f>
        <v>192066.92</v>
      </c>
      <c r="E636" s="199">
        <f>+VLOOKUP($C636,'appoggio Flow (AUM)_Turnover'!$C:$G,3,0)</f>
        <v>1</v>
      </c>
      <c r="F636" s="82">
        <f>+VLOOKUP($C636,'appoggio Flow (AUM)_Turnover'!$C:$G,4,0)</f>
        <v>193731.73</v>
      </c>
      <c r="G636" s="82">
        <f>+VLOOKUP($C636,'appoggio Flow (AUM)_Turnover'!$C:$G,5,0)</f>
        <v>1664.81</v>
      </c>
      <c r="H636" s="1" t="s">
        <v>24</v>
      </c>
      <c r="I636" t="s">
        <v>473</v>
      </c>
      <c r="J636" t="s">
        <v>474</v>
      </c>
      <c r="K636">
        <f>+VLOOKUP($C636,'appoggio Flow (AUM)_Turnover'!$C:$M,9,0)</f>
        <v>0</v>
      </c>
      <c r="L636" t="s">
        <v>473</v>
      </c>
      <c r="M636" t="str">
        <f>+VLOOKUP($C636,'appoggio Flow (AUM)_Turnover'!$C:$M,11,0)</f>
        <v>Fondo</v>
      </c>
      <c r="N636" t="s">
        <v>23</v>
      </c>
      <c r="O636" s="5" t="str">
        <f t="shared" si="73"/>
        <v>N</v>
      </c>
      <c r="P636" t="str">
        <f>+VLOOKUP($C636,'appoggio Flow (AUM)_Turnover'!$C:$P,11,0)</f>
        <v>Fondo</v>
      </c>
      <c r="Q636" s="200" t="s">
        <v>475</v>
      </c>
      <c r="R636" s="200" t="str">
        <f t="shared" si="79"/>
        <v/>
      </c>
      <c r="T636" t="s">
        <v>475</v>
      </c>
      <c r="Y636" s="200" t="s">
        <v>475</v>
      </c>
      <c r="Z636" s="5" t="s">
        <v>475</v>
      </c>
      <c r="AA636" s="200" t="str">
        <f t="shared" si="74"/>
        <v/>
      </c>
      <c r="AB636" s="200" t="str">
        <f t="shared" ref="AB636:AB699" si="80">IFERROR(Z636*V636,"")</f>
        <v/>
      </c>
      <c r="AE636" s="77">
        <f t="shared" si="75"/>
        <v>0</v>
      </c>
      <c r="AF636" s="77">
        <f t="shared" si="76"/>
        <v>0</v>
      </c>
      <c r="AG636" s="77">
        <f t="array" ref="AG636">IFERROR($D636*U,0)</f>
        <v>0</v>
      </c>
      <c r="AH636" s="77">
        <f t="shared" si="77"/>
        <v>0</v>
      </c>
      <c r="AI636" s="77">
        <f t="shared" si="77"/>
        <v>0</v>
      </c>
      <c r="AJ636" s="203"/>
      <c r="AK636" s="203"/>
      <c r="AL636" s="203"/>
      <c r="AM636" s="203"/>
      <c r="AN636" t="s">
        <v>475</v>
      </c>
      <c r="AO636" t="s">
        <v>475</v>
      </c>
      <c r="AP636" t="s">
        <v>475</v>
      </c>
    </row>
    <row r="637" spans="1:42" x14ac:dyDescent="0.25">
      <c r="A637" s="198">
        <v>45291</v>
      </c>
      <c r="B637" t="s">
        <v>1891</v>
      </c>
      <c r="C637" t="s">
        <v>1892</v>
      </c>
      <c r="D637" s="82">
        <f>+VLOOKUP($C637,'appoggio Flow (AUM)_Turnover'!$C:$G,2,0)</f>
        <v>257.13999999999987</v>
      </c>
      <c r="E637" s="199">
        <f>+VLOOKUP($C637,'appoggio Flow (AUM)_Turnover'!$C:$G,3,0)</f>
        <v>1</v>
      </c>
      <c r="F637" s="82">
        <f>+VLOOKUP($C637,'appoggio Flow (AUM)_Turnover'!$C:$G,4,0)</f>
        <v>1897.56</v>
      </c>
      <c r="G637" s="82">
        <f>+VLOOKUP($C637,'appoggio Flow (AUM)_Turnover'!$C:$G,5,0)</f>
        <v>1640.42</v>
      </c>
      <c r="H637" s="1" t="s">
        <v>24</v>
      </c>
      <c r="I637" t="s">
        <v>473</v>
      </c>
      <c r="J637" t="s">
        <v>474</v>
      </c>
      <c r="K637">
        <f>+VLOOKUP($C637,'appoggio Flow (AUM)_Turnover'!$C:$M,9,0)</f>
        <v>0</v>
      </c>
      <c r="L637" t="s">
        <v>473</v>
      </c>
      <c r="M637" t="str">
        <f>+VLOOKUP($C637,'appoggio Flow (AUM)_Turnover'!$C:$M,11,0)</f>
        <v>Fondo</v>
      </c>
      <c r="N637" t="s">
        <v>23</v>
      </c>
      <c r="O637" s="5" t="str">
        <f t="shared" si="73"/>
        <v>N</v>
      </c>
      <c r="P637" t="str">
        <f>+VLOOKUP($C637,'appoggio Flow (AUM)_Turnover'!$C:$P,11,0)</f>
        <v>Fondo</v>
      </c>
      <c r="Q637" s="200" t="s">
        <v>475</v>
      </c>
      <c r="R637" s="200" t="str">
        <f t="shared" si="79"/>
        <v/>
      </c>
      <c r="T637" t="s">
        <v>475</v>
      </c>
      <c r="Y637" s="200" t="s">
        <v>475</v>
      </c>
      <c r="Z637" s="5" t="s">
        <v>475</v>
      </c>
      <c r="AA637" s="200" t="str">
        <f t="shared" si="74"/>
        <v/>
      </c>
      <c r="AB637" s="200" t="str">
        <f t="shared" si="80"/>
        <v/>
      </c>
      <c r="AE637" s="77">
        <f t="shared" si="75"/>
        <v>0</v>
      </c>
      <c r="AF637" s="77">
        <f t="shared" si="76"/>
        <v>0</v>
      </c>
      <c r="AG637" s="77">
        <f t="array" ref="AG637">IFERROR($D637*U,0)</f>
        <v>0</v>
      </c>
      <c r="AH637" s="77">
        <f t="shared" si="77"/>
        <v>0</v>
      </c>
      <c r="AI637" s="77">
        <f t="shared" si="77"/>
        <v>0</v>
      </c>
      <c r="AJ637" s="203"/>
      <c r="AK637" s="203"/>
      <c r="AL637" s="203"/>
      <c r="AM637" s="203"/>
      <c r="AN637" t="s">
        <v>475</v>
      </c>
      <c r="AO637" t="s">
        <v>475</v>
      </c>
      <c r="AP637" t="s">
        <v>475</v>
      </c>
    </row>
    <row r="638" spans="1:42" x14ac:dyDescent="0.25">
      <c r="A638" s="198">
        <v>45291</v>
      </c>
      <c r="B638" t="s">
        <v>1893</v>
      </c>
      <c r="C638" t="s">
        <v>1894</v>
      </c>
      <c r="D638" s="82">
        <f>+VLOOKUP($C638,'appoggio Flow (AUM)_Turnover'!$C:$G,2,0)</f>
        <v>2404814.4499999997</v>
      </c>
      <c r="E638" s="199">
        <f>+VLOOKUP($C638,'appoggio Flow (AUM)_Turnover'!$C:$G,3,0)</f>
        <v>0</v>
      </c>
      <c r="F638" s="82">
        <f>+VLOOKUP($C638,'appoggio Flow (AUM)_Turnover'!$C:$G,4,0)</f>
        <v>2404814.4499999997</v>
      </c>
      <c r="G638" s="82">
        <f>+VLOOKUP($C638,'appoggio Flow (AUM)_Turnover'!$C:$G,5,0)</f>
        <v>0</v>
      </c>
      <c r="H638" s="1" t="s">
        <v>23</v>
      </c>
      <c r="I638" t="s">
        <v>500</v>
      </c>
      <c r="J638" t="s">
        <v>504</v>
      </c>
      <c r="K638">
        <f>+VLOOKUP($C638,'appoggio Flow (AUM)_Turnover'!$C:$M,9,0)</f>
        <v>1</v>
      </c>
      <c r="L638" t="s">
        <v>500</v>
      </c>
      <c r="M638">
        <f>+VLOOKUP($C638,'appoggio Flow (AUM)_Turnover'!$C:$M,11,0)</f>
        <v>0</v>
      </c>
      <c r="N638" t="s">
        <v>24</v>
      </c>
      <c r="O638" s="5" t="str">
        <f t="shared" si="73"/>
        <v>N</v>
      </c>
      <c r="P638">
        <f>+VLOOKUP($C638,'appoggio Flow (AUM)_Turnover'!$C:$P,11,0)</f>
        <v>0</v>
      </c>
      <c r="Q638" s="200" t="s">
        <v>475</v>
      </c>
      <c r="R638" s="200" t="str">
        <f t="shared" si="79"/>
        <v/>
      </c>
      <c r="T638" t="s">
        <v>475</v>
      </c>
      <c r="Y638" s="200" t="s">
        <v>475</v>
      </c>
      <c r="Z638" s="5" t="s">
        <v>475</v>
      </c>
      <c r="AA638" s="200" t="str">
        <f t="shared" si="74"/>
        <v/>
      </c>
      <c r="AB638" s="200" t="str">
        <f t="shared" si="80"/>
        <v/>
      </c>
      <c r="AE638" s="77">
        <f t="shared" si="75"/>
        <v>0</v>
      </c>
      <c r="AF638" s="77">
        <f t="shared" si="76"/>
        <v>0</v>
      </c>
      <c r="AG638" s="77">
        <f t="array" ref="AG638">IFERROR($D638*U,0)</f>
        <v>0</v>
      </c>
      <c r="AH638" s="77">
        <f t="shared" si="77"/>
        <v>0</v>
      </c>
      <c r="AI638" s="77">
        <f t="shared" si="77"/>
        <v>0</v>
      </c>
      <c r="AJ638" s="203"/>
      <c r="AK638" s="203"/>
      <c r="AL638" s="203"/>
      <c r="AM638" s="203"/>
      <c r="AN638" t="s">
        <v>475</v>
      </c>
      <c r="AO638" t="s">
        <v>475</v>
      </c>
      <c r="AP638" t="s">
        <v>475</v>
      </c>
    </row>
    <row r="639" spans="1:42" x14ac:dyDescent="0.25">
      <c r="A639" s="198">
        <v>45291</v>
      </c>
      <c r="B639" t="s">
        <v>1895</v>
      </c>
      <c r="C639" t="s">
        <v>1896</v>
      </c>
      <c r="D639" s="82">
        <f>+VLOOKUP($C639,'appoggio Flow (AUM)_Turnover'!$C:$G,2,0)</f>
        <v>22115099.460000005</v>
      </c>
      <c r="E639" s="199">
        <f>+VLOOKUP($C639,'appoggio Flow (AUM)_Turnover'!$C:$G,3,0)</f>
        <v>1</v>
      </c>
      <c r="F639" s="82">
        <f>+VLOOKUP($C639,'appoggio Flow (AUM)_Turnover'!$C:$G,4,0)</f>
        <v>22155676.920000006</v>
      </c>
      <c r="G639" s="82">
        <f>+VLOOKUP($C639,'appoggio Flow (AUM)_Turnover'!$C:$G,5,0)</f>
        <v>40577.46</v>
      </c>
      <c r="H639" s="1" t="s">
        <v>23</v>
      </c>
      <c r="I639" t="s">
        <v>500</v>
      </c>
      <c r="J639" t="s">
        <v>504</v>
      </c>
      <c r="K639">
        <f>+VLOOKUP($C639,'appoggio Flow (AUM)_Turnover'!$C:$M,9,0)</f>
        <v>1</v>
      </c>
      <c r="L639" t="s">
        <v>500</v>
      </c>
      <c r="M639">
        <f>+VLOOKUP($C639,'appoggio Flow (AUM)_Turnover'!$C:$M,11,0)</f>
        <v>0</v>
      </c>
      <c r="N639" t="s">
        <v>24</v>
      </c>
      <c r="O639" s="5" t="str">
        <f t="shared" si="73"/>
        <v>N</v>
      </c>
      <c r="P639">
        <f>+VLOOKUP($C639,'appoggio Flow (AUM)_Turnover'!$C:$P,11,0)</f>
        <v>0</v>
      </c>
      <c r="Q639" s="200" t="s">
        <v>475</v>
      </c>
      <c r="R639" s="200" t="str">
        <f t="shared" si="79"/>
        <v/>
      </c>
      <c r="T639" t="s">
        <v>475</v>
      </c>
      <c r="Y639" s="200" t="s">
        <v>475</v>
      </c>
      <c r="Z639" s="5" t="s">
        <v>475</v>
      </c>
      <c r="AA639" s="200" t="str">
        <f t="shared" si="74"/>
        <v/>
      </c>
      <c r="AB639" s="200" t="str">
        <f t="shared" si="80"/>
        <v/>
      </c>
      <c r="AE639" s="77">
        <f t="shared" si="75"/>
        <v>0</v>
      </c>
      <c r="AF639" s="77">
        <f t="shared" si="76"/>
        <v>0</v>
      </c>
      <c r="AG639" s="77">
        <f t="array" ref="AG639">IFERROR($D639*U,0)</f>
        <v>0</v>
      </c>
      <c r="AH639" s="77">
        <f t="shared" si="77"/>
        <v>0</v>
      </c>
      <c r="AI639" s="77">
        <f t="shared" si="77"/>
        <v>0</v>
      </c>
      <c r="AJ639" s="203"/>
      <c r="AK639" s="203"/>
      <c r="AL639" s="203"/>
      <c r="AM639" s="203"/>
      <c r="AN639" t="s">
        <v>475</v>
      </c>
      <c r="AO639" t="s">
        <v>475</v>
      </c>
      <c r="AP639" t="s">
        <v>475</v>
      </c>
    </row>
    <row r="640" spans="1:42" x14ac:dyDescent="0.25">
      <c r="A640" s="198">
        <v>45291</v>
      </c>
      <c r="B640" t="s">
        <v>1897</v>
      </c>
      <c r="C640" t="s">
        <v>1898</v>
      </c>
      <c r="D640" s="82">
        <f>+VLOOKUP($C640,'appoggio Flow (AUM)_Turnover'!$C:$G,2,0)</f>
        <v>7020</v>
      </c>
      <c r="E640" s="199">
        <f>+VLOOKUP($C640,'appoggio Flow (AUM)_Turnover'!$C:$G,3,0)</f>
        <v>1</v>
      </c>
      <c r="F640" s="82">
        <f>+VLOOKUP($C640,'appoggio Flow (AUM)_Turnover'!$C:$G,4,0)</f>
        <v>19777.5</v>
      </c>
      <c r="G640" s="82">
        <f>+VLOOKUP($C640,'appoggio Flow (AUM)_Turnover'!$C:$G,5,0)</f>
        <v>12757.5</v>
      </c>
      <c r="H640" s="1" t="s">
        <v>23</v>
      </c>
      <c r="I640" t="s">
        <v>500</v>
      </c>
      <c r="J640" t="s">
        <v>592</v>
      </c>
      <c r="K640">
        <f>+VLOOKUP($C640,'appoggio Flow (AUM)_Turnover'!$C:$M,9,0)</f>
        <v>0</v>
      </c>
      <c r="L640" t="s">
        <v>500</v>
      </c>
      <c r="M640">
        <f>+VLOOKUP($C640,'appoggio Flow (AUM)_Turnover'!$C:$M,11,0)</f>
        <v>0</v>
      </c>
      <c r="N640" t="s">
        <v>23</v>
      </c>
      <c r="O640" s="5" t="str">
        <f t="shared" si="73"/>
        <v>N</v>
      </c>
      <c r="P640">
        <f>+VLOOKUP($C640,'appoggio Flow (AUM)_Turnover'!$C:$P,11,0)</f>
        <v>0</v>
      </c>
      <c r="Q640" s="200" t="s">
        <v>475</v>
      </c>
      <c r="R640" s="200" t="str">
        <f t="shared" si="79"/>
        <v/>
      </c>
      <c r="T640" t="s">
        <v>475</v>
      </c>
      <c r="Y640" s="200" t="s">
        <v>475</v>
      </c>
      <c r="Z640" s="5" t="s">
        <v>475</v>
      </c>
      <c r="AA640" s="200" t="str">
        <f t="shared" si="74"/>
        <v/>
      </c>
      <c r="AB640" s="200" t="str">
        <f t="shared" si="80"/>
        <v/>
      </c>
      <c r="AE640" s="77">
        <f t="shared" si="75"/>
        <v>0</v>
      </c>
      <c r="AF640" s="77">
        <f t="shared" si="76"/>
        <v>0</v>
      </c>
      <c r="AG640" s="77">
        <f t="array" ref="AG640">IFERROR($D640*U,0)</f>
        <v>0</v>
      </c>
      <c r="AH640" s="77">
        <f t="shared" si="77"/>
        <v>0</v>
      </c>
      <c r="AI640" s="77">
        <f t="shared" si="77"/>
        <v>0</v>
      </c>
      <c r="AJ640" s="203"/>
      <c r="AK640" s="203"/>
      <c r="AL640" s="203"/>
      <c r="AM640" s="203"/>
      <c r="AN640" t="s">
        <v>475</v>
      </c>
      <c r="AO640" t="s">
        <v>475</v>
      </c>
      <c r="AP640" t="s">
        <v>475</v>
      </c>
    </row>
    <row r="641" spans="1:42" x14ac:dyDescent="0.25">
      <c r="A641" s="198">
        <v>45291</v>
      </c>
      <c r="B641" t="s">
        <v>1899</v>
      </c>
      <c r="C641" t="s">
        <v>1900</v>
      </c>
      <c r="D641" s="82">
        <f>+VLOOKUP($C641,'appoggio Flow (AUM)_Turnover'!$C:$G,2,0)</f>
        <v>0</v>
      </c>
      <c r="E641" s="199">
        <f>+VLOOKUP($C641,'appoggio Flow (AUM)_Turnover'!$C:$G,3,0)</f>
        <v>1</v>
      </c>
      <c r="F641" s="82">
        <f>+VLOOKUP($C641,'appoggio Flow (AUM)_Turnover'!$C:$G,4,0)</f>
        <v>104456</v>
      </c>
      <c r="G641" s="82">
        <f>+VLOOKUP($C641,'appoggio Flow (AUM)_Turnover'!$C:$G,5,0)</f>
        <v>232809</v>
      </c>
      <c r="H641" s="1" t="s">
        <v>23</v>
      </c>
      <c r="I641" t="s">
        <v>500</v>
      </c>
      <c r="J641" t="s">
        <v>474</v>
      </c>
      <c r="K641">
        <f>+VLOOKUP($C641,'appoggio Flow (AUM)_Turnover'!$C:$M,9,0)</f>
        <v>0</v>
      </c>
      <c r="L641" t="s">
        <v>500</v>
      </c>
      <c r="M641" t="str">
        <f>+VLOOKUP($C641,'appoggio Flow (AUM)_Turnover'!$C:$M,11,0)</f>
        <v>Stock</v>
      </c>
      <c r="N641" t="s">
        <v>23</v>
      </c>
      <c r="O641" s="5" t="str">
        <f t="shared" si="73"/>
        <v>N</v>
      </c>
      <c r="P641" t="str">
        <f>+VLOOKUP($C641,'appoggio Flow (AUM)_Turnover'!$C:$P,11,0)</f>
        <v>Stock</v>
      </c>
      <c r="Q641" s="200" t="s">
        <v>475</v>
      </c>
      <c r="R641" s="200" t="str">
        <f t="shared" si="79"/>
        <v/>
      </c>
      <c r="T641" t="s">
        <v>475</v>
      </c>
      <c r="Y641" s="200" t="s">
        <v>475</v>
      </c>
      <c r="Z641" s="5" t="s">
        <v>475</v>
      </c>
      <c r="AA641" s="200" t="str">
        <f t="shared" si="74"/>
        <v/>
      </c>
      <c r="AB641" s="200" t="str">
        <f t="shared" si="80"/>
        <v/>
      </c>
      <c r="AE641" s="77">
        <f t="shared" si="75"/>
        <v>0</v>
      </c>
      <c r="AF641" s="77">
        <f t="shared" si="76"/>
        <v>0</v>
      </c>
      <c r="AG641" s="77">
        <f t="array" ref="AG641">IFERROR($D641*U,0)</f>
        <v>0</v>
      </c>
      <c r="AH641" s="77">
        <f t="shared" si="77"/>
        <v>0</v>
      </c>
      <c r="AI641" s="77">
        <f t="shared" si="77"/>
        <v>0</v>
      </c>
      <c r="AJ641" s="203"/>
      <c r="AK641" s="203"/>
      <c r="AL641" s="203"/>
      <c r="AM641" s="203"/>
      <c r="AN641" t="s">
        <v>25</v>
      </c>
      <c r="AO641" t="s">
        <v>1901</v>
      </c>
      <c r="AP641" t="s">
        <v>475</v>
      </c>
    </row>
    <row r="642" spans="1:42" x14ac:dyDescent="0.25">
      <c r="A642" s="198">
        <v>45291</v>
      </c>
      <c r="B642" t="s">
        <v>1902</v>
      </c>
      <c r="C642" t="s">
        <v>1903</v>
      </c>
      <c r="D642" s="82">
        <f>+VLOOKUP($C642,'appoggio Flow (AUM)_Turnover'!$C:$G,2,0)</f>
        <v>42157.640000000014</v>
      </c>
      <c r="E642" s="199">
        <f>+VLOOKUP($C642,'appoggio Flow (AUM)_Turnover'!$C:$G,3,0)</f>
        <v>1</v>
      </c>
      <c r="F642" s="82">
        <f>+VLOOKUP($C642,'appoggio Flow (AUM)_Turnover'!$C:$G,4,0)</f>
        <v>68663.950000000012</v>
      </c>
      <c r="G642" s="82">
        <f>+VLOOKUP($C642,'appoggio Flow (AUM)_Turnover'!$C:$G,5,0)</f>
        <v>26506.31</v>
      </c>
      <c r="H642" s="1" t="s">
        <v>24</v>
      </c>
      <c r="I642" t="s">
        <v>473</v>
      </c>
      <c r="J642" t="s">
        <v>474</v>
      </c>
      <c r="K642">
        <f>+VLOOKUP($C642,'appoggio Flow (AUM)_Turnover'!$C:$M,9,0)</f>
        <v>0</v>
      </c>
      <c r="L642" t="s">
        <v>473</v>
      </c>
      <c r="M642" t="str">
        <f>+VLOOKUP($C642,'appoggio Flow (AUM)_Turnover'!$C:$M,11,0)</f>
        <v>Fondo</v>
      </c>
      <c r="N642" t="s">
        <v>23</v>
      </c>
      <c r="O642" s="5" t="str">
        <f t="shared" ref="O642:O705" si="81">IF(OR(C642="FIS1",C642="FIS2",C642="FIS4",C642="Red"),"Y","N")</f>
        <v>N</v>
      </c>
      <c r="P642" t="str">
        <f>+VLOOKUP($C642,'appoggio Flow (AUM)_Turnover'!$C:$P,11,0)</f>
        <v>Fondo</v>
      </c>
      <c r="Q642" s="200" t="s">
        <v>475</v>
      </c>
      <c r="R642" s="200" t="str">
        <f t="shared" si="79"/>
        <v/>
      </c>
      <c r="T642" t="s">
        <v>475</v>
      </c>
      <c r="Y642" s="200" t="s">
        <v>475</v>
      </c>
      <c r="Z642" s="5" t="s">
        <v>475</v>
      </c>
      <c r="AA642" s="200" t="str">
        <f t="shared" ref="AA642:AA705" si="82">IFERROR(Y642*V642,"")</f>
        <v/>
      </c>
      <c r="AB642" s="200" t="str">
        <f t="shared" si="80"/>
        <v/>
      </c>
      <c r="AE642" s="77">
        <f t="shared" ref="AE642:AE705" si="83">+IFERROR(R642*D642,0)</f>
        <v>0</v>
      </c>
      <c r="AF642" s="77">
        <f t="shared" ref="AF642:AF705" si="84">+IFERROR(D642*T642,0)</f>
        <v>0</v>
      </c>
      <c r="AG642" s="77">
        <f t="array" ref="AG642">IFERROR($D642*U,0)</f>
        <v>0</v>
      </c>
      <c r="AH642" s="77">
        <f t="shared" si="77"/>
        <v>0</v>
      </c>
      <c r="AI642" s="77">
        <f t="shared" si="77"/>
        <v>0</v>
      </c>
      <c r="AJ642" s="203"/>
      <c r="AK642" s="203"/>
      <c r="AL642" s="203"/>
      <c r="AM642" s="203"/>
      <c r="AN642" t="s">
        <v>475</v>
      </c>
      <c r="AO642" t="s">
        <v>475</v>
      </c>
      <c r="AP642" t="s">
        <v>475</v>
      </c>
    </row>
    <row r="643" spans="1:42" x14ac:dyDescent="0.25">
      <c r="A643" s="198">
        <v>45291</v>
      </c>
      <c r="B643" t="s">
        <v>1904</v>
      </c>
      <c r="C643" t="s">
        <v>1905</v>
      </c>
      <c r="D643" s="82">
        <f>+VLOOKUP($C643,'appoggio Flow (AUM)_Turnover'!$C:$G,2,0)</f>
        <v>0</v>
      </c>
      <c r="E643" s="199">
        <f>+VLOOKUP($C643,'appoggio Flow (AUM)_Turnover'!$C:$G,3,0)</f>
        <v>1</v>
      </c>
      <c r="F643" s="82">
        <f>+VLOOKUP($C643,'appoggio Flow (AUM)_Turnover'!$C:$G,4,0)</f>
        <v>565.28</v>
      </c>
      <c r="G643" s="82">
        <f>+VLOOKUP($C643,'appoggio Flow (AUM)_Turnover'!$C:$G,5,0)</f>
        <v>567.78</v>
      </c>
      <c r="H643" s="1" t="s">
        <v>24</v>
      </c>
      <c r="I643" t="s">
        <v>473</v>
      </c>
      <c r="J643" t="s">
        <v>474</v>
      </c>
      <c r="K643">
        <f>+VLOOKUP($C643,'appoggio Flow (AUM)_Turnover'!$C:$M,9,0)</f>
        <v>0</v>
      </c>
      <c r="L643" t="s">
        <v>473</v>
      </c>
      <c r="M643" t="str">
        <f>+VLOOKUP($C643,'appoggio Flow (AUM)_Turnover'!$C:$M,11,0)</f>
        <v>Fondo</v>
      </c>
      <c r="N643" t="s">
        <v>23</v>
      </c>
      <c r="O643" s="5" t="str">
        <f t="shared" si="81"/>
        <v>N</v>
      </c>
      <c r="P643" t="str">
        <f>+VLOOKUP($C643,'appoggio Flow (AUM)_Turnover'!$C:$P,11,0)</f>
        <v>Fondo</v>
      </c>
      <c r="Q643" s="200" t="s">
        <v>475</v>
      </c>
      <c r="R643" s="200" t="str">
        <f t="shared" si="79"/>
        <v/>
      </c>
      <c r="T643" t="s">
        <v>475</v>
      </c>
      <c r="Y643" s="200" t="s">
        <v>475</v>
      </c>
      <c r="Z643" s="5" t="s">
        <v>475</v>
      </c>
      <c r="AA643" s="200" t="str">
        <f t="shared" si="82"/>
        <v/>
      </c>
      <c r="AB643" s="200" t="str">
        <f t="shared" si="80"/>
        <v/>
      </c>
      <c r="AE643" s="77">
        <f t="shared" si="83"/>
        <v>0</v>
      </c>
      <c r="AF643" s="77">
        <f t="shared" si="84"/>
        <v>0</v>
      </c>
      <c r="AG643" s="77">
        <f t="array" ref="AG643">IFERROR($D643*U,0)</f>
        <v>0</v>
      </c>
      <c r="AH643" s="77">
        <f t="shared" ref="AH643:AI706" si="85">IFERROR($D643*AA643,0)</f>
        <v>0</v>
      </c>
      <c r="AI643" s="77">
        <f t="shared" si="85"/>
        <v>0</v>
      </c>
      <c r="AJ643" s="203"/>
      <c r="AK643" s="203"/>
      <c r="AL643" s="203"/>
      <c r="AM643" s="203"/>
      <c r="AN643" t="s">
        <v>475</v>
      </c>
      <c r="AO643" t="s">
        <v>475</v>
      </c>
      <c r="AP643" t="s">
        <v>475</v>
      </c>
    </row>
    <row r="644" spans="1:42" x14ac:dyDescent="0.25">
      <c r="A644" s="198">
        <v>45291</v>
      </c>
      <c r="B644" t="s">
        <v>1906</v>
      </c>
      <c r="C644" t="s">
        <v>1907</v>
      </c>
      <c r="D644" s="82">
        <f>+VLOOKUP($C644,'appoggio Flow (AUM)_Turnover'!$C:$G,2,0)</f>
        <v>1212583.2099999997</v>
      </c>
      <c r="E644" s="199">
        <f>+VLOOKUP($C644,'appoggio Flow (AUM)_Turnover'!$C:$G,3,0)</f>
        <v>1</v>
      </c>
      <c r="F644" s="82">
        <f>+VLOOKUP($C644,'appoggio Flow (AUM)_Turnover'!$C:$G,4,0)</f>
        <v>1217472.2499999998</v>
      </c>
      <c r="G644" s="82">
        <f>+VLOOKUP($C644,'appoggio Flow (AUM)_Turnover'!$C:$G,5,0)</f>
        <v>4889.04</v>
      </c>
      <c r="H644" s="1" t="s">
        <v>23</v>
      </c>
      <c r="I644" t="s">
        <v>500</v>
      </c>
      <c r="J644" t="s">
        <v>474</v>
      </c>
      <c r="K644">
        <f>+VLOOKUP($C644,'appoggio Flow (AUM)_Turnover'!$C:$M,9,0)</f>
        <v>0</v>
      </c>
      <c r="L644" t="s">
        <v>500</v>
      </c>
      <c r="M644" t="str">
        <f>+VLOOKUP($C644,'appoggio Flow (AUM)_Turnover'!$C:$M,11,0)</f>
        <v>Stock</v>
      </c>
      <c r="N644" t="s">
        <v>23</v>
      </c>
      <c r="O644" s="5" t="str">
        <f t="shared" si="81"/>
        <v>N</v>
      </c>
      <c r="P644" t="str">
        <f>+VLOOKUP($C644,'appoggio Flow (AUM)_Turnover'!$C:$P,11,0)</f>
        <v>Stock</v>
      </c>
      <c r="Q644" s="200" t="s">
        <v>475</v>
      </c>
      <c r="R644" s="200" t="str">
        <f t="shared" si="79"/>
        <v/>
      </c>
      <c r="T644" t="s">
        <v>475</v>
      </c>
      <c r="Y644" s="200" t="s">
        <v>475</v>
      </c>
      <c r="Z644" s="5" t="s">
        <v>475</v>
      </c>
      <c r="AA644" s="200" t="str">
        <f t="shared" si="82"/>
        <v/>
      </c>
      <c r="AB644" s="200" t="str">
        <f t="shared" si="80"/>
        <v/>
      </c>
      <c r="AE644" s="77">
        <f t="shared" si="83"/>
        <v>0</v>
      </c>
      <c r="AF644" s="77">
        <f t="shared" si="84"/>
        <v>0</v>
      </c>
      <c r="AG644" s="77">
        <f t="array" ref="AG644">IFERROR($D644*U,0)</f>
        <v>0</v>
      </c>
      <c r="AH644" s="77">
        <f t="shared" si="85"/>
        <v>0</v>
      </c>
      <c r="AI644" s="77">
        <f t="shared" si="85"/>
        <v>0</v>
      </c>
      <c r="AJ644" s="203"/>
      <c r="AK644" s="203"/>
      <c r="AL644" s="203"/>
      <c r="AM644" s="203"/>
      <c r="AN644" t="s">
        <v>25</v>
      </c>
      <c r="AO644" t="s">
        <v>1908</v>
      </c>
      <c r="AP644" t="s">
        <v>475</v>
      </c>
    </row>
    <row r="645" spans="1:42" x14ac:dyDescent="0.25">
      <c r="A645" s="198">
        <v>45291</v>
      </c>
      <c r="B645" t="s">
        <v>1909</v>
      </c>
      <c r="C645" t="s">
        <v>1910</v>
      </c>
      <c r="D645" s="82">
        <f>+VLOOKUP($C645,'appoggio Flow (AUM)_Turnover'!$C:$G,2,0)</f>
        <v>123810.73</v>
      </c>
      <c r="E645" s="199">
        <f>+VLOOKUP($C645,'appoggio Flow (AUM)_Turnover'!$C:$G,3,0)</f>
        <v>0</v>
      </c>
      <c r="F645" s="82">
        <f>+VLOOKUP($C645,'appoggio Flow (AUM)_Turnover'!$C:$G,4,0)</f>
        <v>123810.73</v>
      </c>
      <c r="G645" s="82">
        <f>+VLOOKUP($C645,'appoggio Flow (AUM)_Turnover'!$C:$G,5,0)</f>
        <v>0</v>
      </c>
      <c r="H645" s="1" t="s">
        <v>23</v>
      </c>
      <c r="I645" t="s">
        <v>500</v>
      </c>
      <c r="J645" t="s">
        <v>474</v>
      </c>
      <c r="K645">
        <f>+VLOOKUP($C645,'appoggio Flow (AUM)_Turnover'!$C:$M,9,0)</f>
        <v>0</v>
      </c>
      <c r="L645" t="s">
        <v>500</v>
      </c>
      <c r="M645">
        <f>+VLOOKUP($C645,'appoggio Flow (AUM)_Turnover'!$C:$M,11,0)</f>
        <v>0</v>
      </c>
      <c r="N645" t="s">
        <v>23</v>
      </c>
      <c r="O645" s="5" t="str">
        <f t="shared" si="81"/>
        <v>N</v>
      </c>
      <c r="P645">
        <f>+VLOOKUP($C645,'appoggio Flow (AUM)_Turnover'!$C:$P,11,0)</f>
        <v>0</v>
      </c>
      <c r="Q645" s="200" t="s">
        <v>475</v>
      </c>
      <c r="R645" s="200" t="str">
        <f t="shared" si="79"/>
        <v/>
      </c>
      <c r="T645" t="s">
        <v>475</v>
      </c>
      <c r="Y645" s="200" t="s">
        <v>475</v>
      </c>
      <c r="Z645" s="5" t="s">
        <v>475</v>
      </c>
      <c r="AA645" s="200" t="str">
        <f t="shared" si="82"/>
        <v/>
      </c>
      <c r="AB645" s="200" t="str">
        <f t="shared" si="80"/>
        <v/>
      </c>
      <c r="AE645" s="77">
        <f t="shared" si="83"/>
        <v>0</v>
      </c>
      <c r="AF645" s="77">
        <f t="shared" si="84"/>
        <v>0</v>
      </c>
      <c r="AG645" s="77">
        <f t="array" ref="AG645">IFERROR($D645*U,0)</f>
        <v>0</v>
      </c>
      <c r="AH645" s="77">
        <f t="shared" si="85"/>
        <v>0</v>
      </c>
      <c r="AI645" s="77">
        <f t="shared" si="85"/>
        <v>0</v>
      </c>
      <c r="AJ645" s="203"/>
      <c r="AK645" s="203"/>
      <c r="AL645" s="203"/>
      <c r="AM645" s="203"/>
      <c r="AN645" t="s">
        <v>475</v>
      </c>
      <c r="AO645" t="s">
        <v>475</v>
      </c>
      <c r="AP645" t="s">
        <v>475</v>
      </c>
    </row>
    <row r="646" spans="1:42" x14ac:dyDescent="0.25">
      <c r="A646" s="198">
        <v>45291</v>
      </c>
      <c r="B646" t="s">
        <v>1911</v>
      </c>
      <c r="C646" t="s">
        <v>1912</v>
      </c>
      <c r="D646" s="82">
        <f>+VLOOKUP($C646,'appoggio Flow (AUM)_Turnover'!$C:$G,2,0)</f>
        <v>185315.22</v>
      </c>
      <c r="E646" s="199">
        <f>+VLOOKUP($C646,'appoggio Flow (AUM)_Turnover'!$C:$G,3,0)</f>
        <v>0</v>
      </c>
      <c r="F646" s="82">
        <f>+VLOOKUP($C646,'appoggio Flow (AUM)_Turnover'!$C:$G,4,0)</f>
        <v>185315.22</v>
      </c>
      <c r="G646" s="82">
        <f>+VLOOKUP($C646,'appoggio Flow (AUM)_Turnover'!$C:$G,5,0)</f>
        <v>0</v>
      </c>
      <c r="H646" s="1" t="s">
        <v>23</v>
      </c>
      <c r="I646" t="s">
        <v>500</v>
      </c>
      <c r="J646" t="s">
        <v>504</v>
      </c>
      <c r="K646">
        <f>+VLOOKUP($C646,'appoggio Flow (AUM)_Turnover'!$C:$M,9,0)</f>
        <v>1</v>
      </c>
      <c r="L646" t="s">
        <v>500</v>
      </c>
      <c r="M646">
        <f>+VLOOKUP($C646,'appoggio Flow (AUM)_Turnover'!$C:$M,11,0)</f>
        <v>0</v>
      </c>
      <c r="N646" t="s">
        <v>24</v>
      </c>
      <c r="O646" s="5" t="str">
        <f t="shared" si="81"/>
        <v>N</v>
      </c>
      <c r="P646">
        <f>+VLOOKUP($C646,'appoggio Flow (AUM)_Turnover'!$C:$P,11,0)</f>
        <v>0</v>
      </c>
      <c r="Q646" s="200" t="s">
        <v>475</v>
      </c>
      <c r="R646" s="200" t="str">
        <f t="shared" si="79"/>
        <v/>
      </c>
      <c r="T646" t="s">
        <v>475</v>
      </c>
      <c r="Y646" s="200" t="s">
        <v>475</v>
      </c>
      <c r="Z646" s="5" t="s">
        <v>475</v>
      </c>
      <c r="AA646" s="200" t="str">
        <f t="shared" si="82"/>
        <v/>
      </c>
      <c r="AB646" s="200" t="str">
        <f t="shared" si="80"/>
        <v/>
      </c>
      <c r="AE646" s="77">
        <f t="shared" si="83"/>
        <v>0</v>
      </c>
      <c r="AF646" s="77">
        <f t="shared" si="84"/>
        <v>0</v>
      </c>
      <c r="AG646" s="77">
        <f t="array" ref="AG646">IFERROR($D646*U,0)</f>
        <v>0</v>
      </c>
      <c r="AH646" s="77">
        <f t="shared" si="85"/>
        <v>0</v>
      </c>
      <c r="AI646" s="77">
        <f t="shared" si="85"/>
        <v>0</v>
      </c>
      <c r="AJ646" s="203"/>
      <c r="AK646" s="203"/>
      <c r="AL646" s="203"/>
      <c r="AM646" s="203"/>
      <c r="AN646" t="s">
        <v>475</v>
      </c>
      <c r="AO646" t="s">
        <v>475</v>
      </c>
      <c r="AP646" t="s">
        <v>475</v>
      </c>
    </row>
    <row r="647" spans="1:42" x14ac:dyDescent="0.25">
      <c r="A647" s="198">
        <v>45291</v>
      </c>
      <c r="B647" t="s">
        <v>1913</v>
      </c>
      <c r="C647" t="s">
        <v>1914</v>
      </c>
      <c r="D647" s="82">
        <f>+VLOOKUP($C647,'appoggio Flow (AUM)_Turnover'!$C:$G,2,0)</f>
        <v>69101.549999999988</v>
      </c>
      <c r="E647" s="199">
        <f>+VLOOKUP($C647,'appoggio Flow (AUM)_Turnover'!$C:$G,3,0)</f>
        <v>1</v>
      </c>
      <c r="F647" s="82">
        <f>+VLOOKUP($C647,'appoggio Flow (AUM)_Turnover'!$C:$G,4,0)</f>
        <v>71795.989999999991</v>
      </c>
      <c r="G647" s="82">
        <f>+VLOOKUP($C647,'appoggio Flow (AUM)_Turnover'!$C:$G,5,0)</f>
        <v>2694.44</v>
      </c>
      <c r="H647" s="1" t="s">
        <v>24</v>
      </c>
      <c r="I647" t="s">
        <v>473</v>
      </c>
      <c r="J647" t="s">
        <v>474</v>
      </c>
      <c r="K647">
        <f>+VLOOKUP($C647,'appoggio Flow (AUM)_Turnover'!$C:$M,9,0)</f>
        <v>0</v>
      </c>
      <c r="L647" t="s">
        <v>473</v>
      </c>
      <c r="M647" t="str">
        <f>+VLOOKUP($C647,'appoggio Flow (AUM)_Turnover'!$C:$M,11,0)</f>
        <v>Fondo</v>
      </c>
      <c r="N647" t="s">
        <v>23</v>
      </c>
      <c r="O647" s="5" t="str">
        <f t="shared" si="81"/>
        <v>N</v>
      </c>
      <c r="P647" t="str">
        <f>+VLOOKUP($C647,'appoggio Flow (AUM)_Turnover'!$C:$P,11,0)</f>
        <v>Fondo</v>
      </c>
      <c r="Q647" s="200" t="s">
        <v>475</v>
      </c>
      <c r="R647" s="200" t="str">
        <f t="shared" si="79"/>
        <v/>
      </c>
      <c r="T647" t="s">
        <v>475</v>
      </c>
      <c r="Y647" s="200" t="s">
        <v>475</v>
      </c>
      <c r="Z647" s="5" t="s">
        <v>475</v>
      </c>
      <c r="AA647" s="200" t="str">
        <f t="shared" si="82"/>
        <v/>
      </c>
      <c r="AB647" s="200" t="str">
        <f t="shared" si="80"/>
        <v/>
      </c>
      <c r="AE647" s="77">
        <f t="shared" si="83"/>
        <v>0</v>
      </c>
      <c r="AF647" s="77">
        <f t="shared" si="84"/>
        <v>0</v>
      </c>
      <c r="AG647" s="77">
        <f t="array" ref="AG647">IFERROR($D647*U,0)</f>
        <v>0</v>
      </c>
      <c r="AH647" s="77">
        <f t="shared" si="85"/>
        <v>0</v>
      </c>
      <c r="AI647" s="77">
        <f t="shared" si="85"/>
        <v>0</v>
      </c>
      <c r="AJ647" s="203"/>
      <c r="AK647" s="203"/>
      <c r="AL647" s="203"/>
      <c r="AM647" s="203"/>
      <c r="AN647" t="s">
        <v>475</v>
      </c>
      <c r="AO647" t="s">
        <v>475</v>
      </c>
      <c r="AP647" t="s">
        <v>475</v>
      </c>
    </row>
    <row r="648" spans="1:42" x14ac:dyDescent="0.25">
      <c r="A648" s="198">
        <v>45291</v>
      </c>
      <c r="B648" t="s">
        <v>1915</v>
      </c>
      <c r="C648" t="s">
        <v>1916</v>
      </c>
      <c r="D648" s="82">
        <f>+VLOOKUP($C648,'appoggio Flow (AUM)_Turnover'!$C:$G,2,0)</f>
        <v>13212.22</v>
      </c>
      <c r="E648" s="199">
        <f>+VLOOKUP($C648,'appoggio Flow (AUM)_Turnover'!$C:$G,3,0)</f>
        <v>0</v>
      </c>
      <c r="F648" s="82">
        <f>+VLOOKUP($C648,'appoggio Flow (AUM)_Turnover'!$C:$G,4,0)</f>
        <v>13212.22</v>
      </c>
      <c r="G648" s="82">
        <f>+VLOOKUP($C648,'appoggio Flow (AUM)_Turnover'!$C:$G,5,0)</f>
        <v>0</v>
      </c>
      <c r="H648" s="1" t="s">
        <v>23</v>
      </c>
      <c r="I648" t="s">
        <v>500</v>
      </c>
      <c r="J648" t="s">
        <v>474</v>
      </c>
      <c r="K648">
        <f>+VLOOKUP($C648,'appoggio Flow (AUM)_Turnover'!$C:$M,9,0)</f>
        <v>0</v>
      </c>
      <c r="L648" t="s">
        <v>500</v>
      </c>
      <c r="M648" t="str">
        <f>+VLOOKUP($C648,'appoggio Flow (AUM)_Turnover'!$C:$M,11,0)</f>
        <v>Stock</v>
      </c>
      <c r="N648" t="s">
        <v>23</v>
      </c>
      <c r="O648" s="5" t="str">
        <f t="shared" si="81"/>
        <v>N</v>
      </c>
      <c r="P648" t="str">
        <f>+VLOOKUP($C648,'appoggio Flow (AUM)_Turnover'!$C:$P,11,0)</f>
        <v>Stock</v>
      </c>
      <c r="Q648" s="200" t="s">
        <v>475</v>
      </c>
      <c r="R648" s="200" t="str">
        <f t="shared" si="79"/>
        <v/>
      </c>
      <c r="T648" t="s">
        <v>475</v>
      </c>
      <c r="Y648" s="200" t="s">
        <v>475</v>
      </c>
      <c r="Z648" s="5" t="s">
        <v>475</v>
      </c>
      <c r="AA648" s="200" t="str">
        <f t="shared" si="82"/>
        <v/>
      </c>
      <c r="AB648" s="200" t="str">
        <f t="shared" si="80"/>
        <v/>
      </c>
      <c r="AE648" s="77">
        <f t="shared" si="83"/>
        <v>0</v>
      </c>
      <c r="AF648" s="77">
        <f t="shared" si="84"/>
        <v>0</v>
      </c>
      <c r="AG648" s="77">
        <f t="array" ref="AG648">IFERROR($D648*U,0)</f>
        <v>0</v>
      </c>
      <c r="AH648" s="77">
        <f t="shared" si="85"/>
        <v>0</v>
      </c>
      <c r="AI648" s="77">
        <f t="shared" si="85"/>
        <v>0</v>
      </c>
      <c r="AJ648" s="203"/>
      <c r="AK648" s="203"/>
      <c r="AL648" s="203"/>
      <c r="AM648" s="203"/>
      <c r="AN648" t="s">
        <v>25</v>
      </c>
      <c r="AO648" t="s">
        <v>1917</v>
      </c>
      <c r="AP648" t="s">
        <v>475</v>
      </c>
    </row>
    <row r="649" spans="1:42" x14ac:dyDescent="0.25">
      <c r="A649" s="198">
        <v>45291</v>
      </c>
      <c r="B649" t="s">
        <v>1918</v>
      </c>
      <c r="C649" t="s">
        <v>1919</v>
      </c>
      <c r="D649" s="82">
        <f>+VLOOKUP($C649,'appoggio Flow (AUM)_Turnover'!$C:$G,2,0)</f>
        <v>408807.82999999996</v>
      </c>
      <c r="E649" s="199">
        <f>+VLOOKUP($C649,'appoggio Flow (AUM)_Turnover'!$C:$G,3,0)</f>
        <v>0</v>
      </c>
      <c r="F649" s="82">
        <f>+VLOOKUP($C649,'appoggio Flow (AUM)_Turnover'!$C:$G,4,0)</f>
        <v>408807.82999999996</v>
      </c>
      <c r="G649" s="82">
        <f>+VLOOKUP($C649,'appoggio Flow (AUM)_Turnover'!$C:$G,5,0)</f>
        <v>0</v>
      </c>
      <c r="H649" s="1" t="s">
        <v>23</v>
      </c>
      <c r="I649" t="s">
        <v>500</v>
      </c>
      <c r="J649" t="s">
        <v>504</v>
      </c>
      <c r="K649">
        <f>+VLOOKUP($C649,'appoggio Flow (AUM)_Turnover'!$C:$M,9,0)</f>
        <v>1</v>
      </c>
      <c r="L649" t="s">
        <v>500</v>
      </c>
      <c r="M649">
        <f>+VLOOKUP($C649,'appoggio Flow (AUM)_Turnover'!$C:$M,11,0)</f>
        <v>0</v>
      </c>
      <c r="N649" t="s">
        <v>24</v>
      </c>
      <c r="O649" s="5" t="str">
        <f t="shared" si="81"/>
        <v>N</v>
      </c>
      <c r="P649">
        <f>+VLOOKUP($C649,'appoggio Flow (AUM)_Turnover'!$C:$P,11,0)</f>
        <v>0</v>
      </c>
      <c r="Q649" s="200" t="s">
        <v>475</v>
      </c>
      <c r="R649" s="200" t="str">
        <f t="shared" si="79"/>
        <v/>
      </c>
      <c r="T649" t="s">
        <v>475</v>
      </c>
      <c r="Y649" s="200" t="s">
        <v>475</v>
      </c>
      <c r="Z649" s="5" t="s">
        <v>475</v>
      </c>
      <c r="AA649" s="200" t="str">
        <f t="shared" si="82"/>
        <v/>
      </c>
      <c r="AB649" s="200" t="str">
        <f t="shared" si="80"/>
        <v/>
      </c>
      <c r="AE649" s="77">
        <f t="shared" si="83"/>
        <v>0</v>
      </c>
      <c r="AF649" s="77">
        <f t="shared" si="84"/>
        <v>0</v>
      </c>
      <c r="AG649" s="77">
        <f t="array" ref="AG649">IFERROR($D649*U,0)</f>
        <v>0</v>
      </c>
      <c r="AH649" s="77">
        <f t="shared" si="85"/>
        <v>0</v>
      </c>
      <c r="AI649" s="77">
        <f t="shared" si="85"/>
        <v>0</v>
      </c>
      <c r="AJ649" s="203"/>
      <c r="AK649" s="203"/>
      <c r="AL649" s="203"/>
      <c r="AM649" s="203"/>
      <c r="AN649" t="s">
        <v>475</v>
      </c>
      <c r="AO649" t="s">
        <v>475</v>
      </c>
      <c r="AP649" t="s">
        <v>475</v>
      </c>
    </row>
    <row r="650" spans="1:42" x14ac:dyDescent="0.25">
      <c r="A650" s="198">
        <v>45291</v>
      </c>
      <c r="B650" t="s">
        <v>1920</v>
      </c>
      <c r="C650" t="s">
        <v>1921</v>
      </c>
      <c r="D650" s="82">
        <f>+VLOOKUP($C650,'appoggio Flow (AUM)_Turnover'!$C:$G,2,0)</f>
        <v>4494736.37</v>
      </c>
      <c r="E650" s="199">
        <f>+VLOOKUP($C650,'appoggio Flow (AUM)_Turnover'!$C:$G,3,0)</f>
        <v>1</v>
      </c>
      <c r="F650" s="82">
        <f>+VLOOKUP($C650,'appoggio Flow (AUM)_Turnover'!$C:$G,4,0)</f>
        <v>4495049.16</v>
      </c>
      <c r="G650" s="82">
        <f>+VLOOKUP($C650,'appoggio Flow (AUM)_Turnover'!$C:$G,5,0)</f>
        <v>312.79000000000002</v>
      </c>
      <c r="H650" s="1" t="s">
        <v>24</v>
      </c>
      <c r="I650" t="s">
        <v>473</v>
      </c>
      <c r="J650" t="s">
        <v>474</v>
      </c>
      <c r="K650">
        <f>+VLOOKUP($C650,'appoggio Flow (AUM)_Turnover'!$C:$M,9,0)</f>
        <v>0</v>
      </c>
      <c r="L650" t="s">
        <v>473</v>
      </c>
      <c r="M650" t="str">
        <f>+VLOOKUP($C650,'appoggio Flow (AUM)_Turnover'!$C:$M,11,0)</f>
        <v>Fondo</v>
      </c>
      <c r="N650" t="s">
        <v>23</v>
      </c>
      <c r="O650" s="5" t="str">
        <f t="shared" si="81"/>
        <v>N</v>
      </c>
      <c r="P650" t="str">
        <f>+VLOOKUP($C650,'appoggio Flow (AUM)_Turnover'!$C:$P,11,0)</f>
        <v>Fondo</v>
      </c>
      <c r="Q650" s="200" t="s">
        <v>475</v>
      </c>
      <c r="R650" s="200" t="str">
        <f t="shared" si="79"/>
        <v/>
      </c>
      <c r="T650" t="s">
        <v>475</v>
      </c>
      <c r="Y650" s="200" t="s">
        <v>475</v>
      </c>
      <c r="Z650" s="5" t="s">
        <v>475</v>
      </c>
      <c r="AA650" s="200" t="str">
        <f t="shared" si="82"/>
        <v/>
      </c>
      <c r="AB650" s="200" t="str">
        <f t="shared" si="80"/>
        <v/>
      </c>
      <c r="AE650" s="77">
        <f t="shared" si="83"/>
        <v>0</v>
      </c>
      <c r="AF650" s="77">
        <f t="shared" si="84"/>
        <v>0</v>
      </c>
      <c r="AG650" s="77">
        <f t="array" ref="AG650">IFERROR($D650*U,0)</f>
        <v>0</v>
      </c>
      <c r="AH650" s="77">
        <f t="shared" si="85"/>
        <v>0</v>
      </c>
      <c r="AI650" s="77">
        <f t="shared" si="85"/>
        <v>0</v>
      </c>
      <c r="AJ650" s="203"/>
      <c r="AK650" s="203"/>
      <c r="AL650" s="203"/>
      <c r="AM650" s="203"/>
      <c r="AN650" t="s">
        <v>475</v>
      </c>
      <c r="AO650" t="s">
        <v>475</v>
      </c>
      <c r="AP650" t="s">
        <v>475</v>
      </c>
    </row>
    <row r="651" spans="1:42" x14ac:dyDescent="0.25">
      <c r="A651" s="198">
        <v>45291</v>
      </c>
      <c r="B651" t="s">
        <v>1922</v>
      </c>
      <c r="C651" t="s">
        <v>1923</v>
      </c>
      <c r="D651" s="82">
        <f>+VLOOKUP($C651,'appoggio Flow (AUM)_Turnover'!$C:$G,2,0)</f>
        <v>5873.16</v>
      </c>
      <c r="E651" s="199">
        <f>+VLOOKUP($C651,'appoggio Flow (AUM)_Turnover'!$C:$G,3,0)</f>
        <v>1</v>
      </c>
      <c r="F651" s="82">
        <f>+VLOOKUP($C651,'appoggio Flow (AUM)_Turnover'!$C:$G,4,0)</f>
        <v>30027.55</v>
      </c>
      <c r="G651" s="82">
        <f>+VLOOKUP($C651,'appoggio Flow (AUM)_Turnover'!$C:$G,5,0)</f>
        <v>24154.39</v>
      </c>
      <c r="H651" s="1" t="s">
        <v>24</v>
      </c>
      <c r="I651" t="s">
        <v>473</v>
      </c>
      <c r="J651" t="s">
        <v>474</v>
      </c>
      <c r="K651">
        <f>+VLOOKUP($C651,'appoggio Flow (AUM)_Turnover'!$C:$M,9,0)</f>
        <v>0</v>
      </c>
      <c r="L651" t="s">
        <v>473</v>
      </c>
      <c r="M651" t="str">
        <f>+VLOOKUP($C651,'appoggio Flow (AUM)_Turnover'!$C:$M,11,0)</f>
        <v>Fondo</v>
      </c>
      <c r="N651" t="s">
        <v>23</v>
      </c>
      <c r="O651" s="5" t="str">
        <f t="shared" si="81"/>
        <v>N</v>
      </c>
      <c r="P651" t="str">
        <f>+VLOOKUP($C651,'appoggio Flow (AUM)_Turnover'!$C:$P,11,0)</f>
        <v>Fondo</v>
      </c>
      <c r="Q651" s="200" t="s">
        <v>475</v>
      </c>
      <c r="R651" s="200" t="str">
        <f t="shared" si="79"/>
        <v/>
      </c>
      <c r="T651" t="s">
        <v>475</v>
      </c>
      <c r="Y651" s="200" t="s">
        <v>475</v>
      </c>
      <c r="Z651" s="5" t="s">
        <v>475</v>
      </c>
      <c r="AA651" s="200" t="str">
        <f t="shared" si="82"/>
        <v/>
      </c>
      <c r="AB651" s="200" t="str">
        <f t="shared" si="80"/>
        <v/>
      </c>
      <c r="AE651" s="77">
        <f t="shared" si="83"/>
        <v>0</v>
      </c>
      <c r="AF651" s="77">
        <f t="shared" si="84"/>
        <v>0</v>
      </c>
      <c r="AG651" s="77">
        <f t="array" ref="AG651">IFERROR($D651*U,0)</f>
        <v>0</v>
      </c>
      <c r="AH651" s="77">
        <f t="shared" si="85"/>
        <v>0</v>
      </c>
      <c r="AI651" s="77">
        <f t="shared" si="85"/>
        <v>0</v>
      </c>
      <c r="AJ651" s="203"/>
      <c r="AK651" s="203"/>
      <c r="AL651" s="203"/>
      <c r="AM651" s="203"/>
      <c r="AN651" t="s">
        <v>475</v>
      </c>
      <c r="AO651" t="s">
        <v>475</v>
      </c>
      <c r="AP651" t="s">
        <v>475</v>
      </c>
    </row>
    <row r="652" spans="1:42" x14ac:dyDescent="0.25">
      <c r="A652" s="198">
        <v>45291</v>
      </c>
      <c r="B652" t="s">
        <v>1924</v>
      </c>
      <c r="C652" t="s">
        <v>1925</v>
      </c>
      <c r="D652" s="82">
        <f>+VLOOKUP($C652,'appoggio Flow (AUM)_Turnover'!$C:$G,2,0)</f>
        <v>2090720.6800000004</v>
      </c>
      <c r="E652" s="199">
        <f>+VLOOKUP($C652,'appoggio Flow (AUM)_Turnover'!$C:$G,3,0)</f>
        <v>1</v>
      </c>
      <c r="F652" s="82">
        <f>+VLOOKUP($C652,'appoggio Flow (AUM)_Turnover'!$C:$G,4,0)</f>
        <v>2586675.9200000004</v>
      </c>
      <c r="G652" s="82">
        <f>+VLOOKUP($C652,'appoggio Flow (AUM)_Turnover'!$C:$G,5,0)</f>
        <v>495955.24</v>
      </c>
      <c r="H652" s="1" t="s">
        <v>24</v>
      </c>
      <c r="I652" t="s">
        <v>473</v>
      </c>
      <c r="J652" t="s">
        <v>474</v>
      </c>
      <c r="K652">
        <f>+VLOOKUP($C652,'appoggio Flow (AUM)_Turnover'!$C:$M,9,0)</f>
        <v>0</v>
      </c>
      <c r="L652" t="s">
        <v>473</v>
      </c>
      <c r="M652" t="str">
        <f>+VLOOKUP($C652,'appoggio Flow (AUM)_Turnover'!$C:$M,11,0)</f>
        <v>Fondo</v>
      </c>
      <c r="N652" t="s">
        <v>23</v>
      </c>
      <c r="O652" s="5" t="str">
        <f t="shared" si="81"/>
        <v>N</v>
      </c>
      <c r="P652" t="str">
        <f>+VLOOKUP($C652,'appoggio Flow (AUM)_Turnover'!$C:$P,11,0)</f>
        <v>Fondo</v>
      </c>
      <c r="Q652" s="200" t="s">
        <v>475</v>
      </c>
      <c r="R652" s="200" t="str">
        <f t="shared" si="79"/>
        <v/>
      </c>
      <c r="T652" t="s">
        <v>475</v>
      </c>
      <c r="Y652" s="200" t="s">
        <v>475</v>
      </c>
      <c r="Z652" s="5" t="s">
        <v>475</v>
      </c>
      <c r="AA652" s="200" t="str">
        <f t="shared" si="82"/>
        <v/>
      </c>
      <c r="AB652" s="200" t="str">
        <f t="shared" si="80"/>
        <v/>
      </c>
      <c r="AE652" s="77">
        <f t="shared" si="83"/>
        <v>0</v>
      </c>
      <c r="AF652" s="77">
        <f t="shared" si="84"/>
        <v>0</v>
      </c>
      <c r="AG652" s="77">
        <f t="array" ref="AG652">IFERROR($D652*U,0)</f>
        <v>0</v>
      </c>
      <c r="AH652" s="77">
        <f t="shared" si="85"/>
        <v>0</v>
      </c>
      <c r="AI652" s="77">
        <f t="shared" si="85"/>
        <v>0</v>
      </c>
      <c r="AJ652" s="203"/>
      <c r="AK652" s="203"/>
      <c r="AL652" s="203"/>
      <c r="AM652" s="203"/>
      <c r="AN652" t="s">
        <v>475</v>
      </c>
      <c r="AO652" t="s">
        <v>475</v>
      </c>
      <c r="AP652" t="s">
        <v>475</v>
      </c>
    </row>
    <row r="653" spans="1:42" x14ac:dyDescent="0.25">
      <c r="A653" s="198">
        <v>45291</v>
      </c>
      <c r="B653" t="s">
        <v>1926</v>
      </c>
      <c r="C653" t="s">
        <v>1927</v>
      </c>
      <c r="D653" s="82">
        <f>+VLOOKUP($C653,'appoggio Flow (AUM)_Turnover'!$C:$G,2,0)</f>
        <v>3093847.01</v>
      </c>
      <c r="E653" s="199">
        <f>+VLOOKUP($C653,'appoggio Flow (AUM)_Turnover'!$C:$G,3,0)</f>
        <v>1</v>
      </c>
      <c r="F653" s="82">
        <f>+VLOOKUP($C653,'appoggio Flow (AUM)_Turnover'!$C:$G,4,0)</f>
        <v>3389704.88</v>
      </c>
      <c r="G653" s="82">
        <f>+VLOOKUP($C653,'appoggio Flow (AUM)_Turnover'!$C:$G,5,0)</f>
        <v>295857.87</v>
      </c>
      <c r="H653" s="1" t="s">
        <v>24</v>
      </c>
      <c r="I653" t="s">
        <v>473</v>
      </c>
      <c r="J653" t="s">
        <v>474</v>
      </c>
      <c r="K653">
        <f>+VLOOKUP($C653,'appoggio Flow (AUM)_Turnover'!$C:$M,9,0)</f>
        <v>0</v>
      </c>
      <c r="L653" t="s">
        <v>473</v>
      </c>
      <c r="M653" t="str">
        <f>+VLOOKUP($C653,'appoggio Flow (AUM)_Turnover'!$C:$M,11,0)</f>
        <v>Fondo</v>
      </c>
      <c r="N653" t="s">
        <v>23</v>
      </c>
      <c r="O653" s="5" t="str">
        <f t="shared" si="81"/>
        <v>N</v>
      </c>
      <c r="P653" t="str">
        <f>+VLOOKUP($C653,'appoggio Flow (AUM)_Turnover'!$C:$P,11,0)</f>
        <v>Fondo</v>
      </c>
      <c r="Q653" s="200" t="s">
        <v>475</v>
      </c>
      <c r="R653" s="200" t="str">
        <f t="shared" si="79"/>
        <v/>
      </c>
      <c r="T653" t="s">
        <v>475</v>
      </c>
      <c r="Y653" s="200" t="s">
        <v>475</v>
      </c>
      <c r="Z653" s="5" t="s">
        <v>475</v>
      </c>
      <c r="AA653" s="200" t="str">
        <f t="shared" si="82"/>
        <v/>
      </c>
      <c r="AB653" s="200" t="str">
        <f t="shared" si="80"/>
        <v/>
      </c>
      <c r="AE653" s="77">
        <f t="shared" si="83"/>
        <v>0</v>
      </c>
      <c r="AF653" s="77">
        <f t="shared" si="84"/>
        <v>0</v>
      </c>
      <c r="AG653" s="77">
        <f t="array" ref="AG653">IFERROR($D653*U,0)</f>
        <v>0</v>
      </c>
      <c r="AH653" s="77">
        <f t="shared" si="85"/>
        <v>0</v>
      </c>
      <c r="AI653" s="77">
        <f t="shared" si="85"/>
        <v>0</v>
      </c>
      <c r="AJ653" s="203"/>
      <c r="AK653" s="203"/>
      <c r="AL653" s="203"/>
      <c r="AM653" s="203"/>
      <c r="AN653" t="s">
        <v>475</v>
      </c>
      <c r="AO653" t="s">
        <v>475</v>
      </c>
      <c r="AP653" t="s">
        <v>475</v>
      </c>
    </row>
    <row r="654" spans="1:42" x14ac:dyDescent="0.25">
      <c r="A654" s="198">
        <v>45291</v>
      </c>
      <c r="B654" t="s">
        <v>1928</v>
      </c>
      <c r="C654" t="s">
        <v>1929</v>
      </c>
      <c r="D654" s="82">
        <f>+VLOOKUP($C654,'appoggio Flow (AUM)_Turnover'!$C:$G,2,0)</f>
        <v>2362453.2399999998</v>
      </c>
      <c r="E654" s="199">
        <f>+VLOOKUP($C654,'appoggio Flow (AUM)_Turnover'!$C:$G,3,0)</f>
        <v>0</v>
      </c>
      <c r="F654" s="82">
        <f>+VLOOKUP($C654,'appoggio Flow (AUM)_Turnover'!$C:$G,4,0)</f>
        <v>2362453.2399999998</v>
      </c>
      <c r="G654" s="82">
        <f>+VLOOKUP($C654,'appoggio Flow (AUM)_Turnover'!$C:$G,5,0)</f>
        <v>0</v>
      </c>
      <c r="H654" s="1" t="s">
        <v>24</v>
      </c>
      <c r="I654" t="s">
        <v>473</v>
      </c>
      <c r="J654" t="s">
        <v>474</v>
      </c>
      <c r="K654">
        <f>+VLOOKUP($C654,'appoggio Flow (AUM)_Turnover'!$C:$M,9,0)</f>
        <v>0</v>
      </c>
      <c r="L654" t="s">
        <v>473</v>
      </c>
      <c r="M654" t="str">
        <f>+VLOOKUP($C654,'appoggio Flow (AUM)_Turnover'!$C:$M,11,0)</f>
        <v>Fondo</v>
      </c>
      <c r="N654" t="s">
        <v>23</v>
      </c>
      <c r="O654" s="5" t="str">
        <f t="shared" si="81"/>
        <v>N</v>
      </c>
      <c r="P654" t="str">
        <f>+VLOOKUP($C654,'appoggio Flow (AUM)_Turnover'!$C:$P,11,0)</f>
        <v>Fondo</v>
      </c>
      <c r="Q654" s="200" t="s">
        <v>475</v>
      </c>
      <c r="R654" s="200" t="str">
        <f t="shared" si="79"/>
        <v/>
      </c>
      <c r="T654" t="s">
        <v>475</v>
      </c>
      <c r="Y654" s="200" t="s">
        <v>475</v>
      </c>
      <c r="Z654" s="5" t="s">
        <v>475</v>
      </c>
      <c r="AA654" s="200" t="str">
        <f t="shared" si="82"/>
        <v/>
      </c>
      <c r="AB654" s="200" t="str">
        <f t="shared" si="80"/>
        <v/>
      </c>
      <c r="AE654" s="77">
        <f t="shared" si="83"/>
        <v>0</v>
      </c>
      <c r="AF654" s="77">
        <f t="shared" si="84"/>
        <v>0</v>
      </c>
      <c r="AG654" s="77">
        <f t="array" ref="AG654">IFERROR($D654*U,0)</f>
        <v>0</v>
      </c>
      <c r="AH654" s="77">
        <f t="shared" si="85"/>
        <v>0</v>
      </c>
      <c r="AI654" s="77">
        <f t="shared" si="85"/>
        <v>0</v>
      </c>
      <c r="AJ654" s="203"/>
      <c r="AK654" s="203"/>
      <c r="AL654" s="203"/>
      <c r="AM654" s="203"/>
      <c r="AN654" t="s">
        <v>475</v>
      </c>
      <c r="AO654" t="s">
        <v>475</v>
      </c>
      <c r="AP654" t="s">
        <v>475</v>
      </c>
    </row>
    <row r="655" spans="1:42" x14ac:dyDescent="0.25">
      <c r="A655" s="198">
        <v>45291</v>
      </c>
      <c r="B655" t="s">
        <v>1930</v>
      </c>
      <c r="C655" t="s">
        <v>1931</v>
      </c>
      <c r="D655" s="82">
        <f>+VLOOKUP($C655,'appoggio Flow (AUM)_Turnover'!$C:$G,2,0)</f>
        <v>19089.680000000008</v>
      </c>
      <c r="E655" s="199">
        <f>+VLOOKUP($C655,'appoggio Flow (AUM)_Turnover'!$C:$G,3,0)</f>
        <v>1</v>
      </c>
      <c r="F655" s="82">
        <f>+VLOOKUP($C655,'appoggio Flow (AUM)_Turnover'!$C:$G,4,0)</f>
        <v>96584.58</v>
      </c>
      <c r="G655" s="82">
        <f>+VLOOKUP($C655,'appoggio Flow (AUM)_Turnover'!$C:$G,5,0)</f>
        <v>77494.899999999994</v>
      </c>
      <c r="H655" s="1" t="s">
        <v>24</v>
      </c>
      <c r="I655" t="s">
        <v>473</v>
      </c>
      <c r="J655" t="s">
        <v>474</v>
      </c>
      <c r="K655">
        <f>+VLOOKUP($C655,'appoggio Flow (AUM)_Turnover'!$C:$M,9,0)</f>
        <v>0</v>
      </c>
      <c r="L655" t="s">
        <v>473</v>
      </c>
      <c r="M655" t="str">
        <f>+VLOOKUP($C655,'appoggio Flow (AUM)_Turnover'!$C:$M,11,0)</f>
        <v>Fondo</v>
      </c>
      <c r="N655" t="s">
        <v>23</v>
      </c>
      <c r="O655" s="5" t="str">
        <f t="shared" si="81"/>
        <v>N</v>
      </c>
      <c r="P655" t="str">
        <f>+VLOOKUP($C655,'appoggio Flow (AUM)_Turnover'!$C:$P,11,0)</f>
        <v>Fondo</v>
      </c>
      <c r="Q655" s="200" t="s">
        <v>475</v>
      </c>
      <c r="R655" s="200" t="str">
        <f t="shared" si="79"/>
        <v/>
      </c>
      <c r="T655" t="s">
        <v>475</v>
      </c>
      <c r="Y655" s="200" t="s">
        <v>475</v>
      </c>
      <c r="Z655" s="5" t="s">
        <v>475</v>
      </c>
      <c r="AA655" s="200" t="str">
        <f t="shared" si="82"/>
        <v/>
      </c>
      <c r="AB655" s="200" t="str">
        <f t="shared" si="80"/>
        <v/>
      </c>
      <c r="AE655" s="77">
        <f t="shared" si="83"/>
        <v>0</v>
      </c>
      <c r="AF655" s="77">
        <f t="shared" si="84"/>
        <v>0</v>
      </c>
      <c r="AG655" s="77">
        <f t="array" ref="AG655">IFERROR($D655*U,0)</f>
        <v>0</v>
      </c>
      <c r="AH655" s="77">
        <f t="shared" si="85"/>
        <v>0</v>
      </c>
      <c r="AI655" s="77">
        <f t="shared" si="85"/>
        <v>0</v>
      </c>
      <c r="AJ655" s="203"/>
      <c r="AK655" s="203"/>
      <c r="AL655" s="203"/>
      <c r="AM655" s="203"/>
      <c r="AN655" t="s">
        <v>475</v>
      </c>
      <c r="AO655" t="s">
        <v>475</v>
      </c>
      <c r="AP655" t="s">
        <v>475</v>
      </c>
    </row>
    <row r="656" spans="1:42" x14ac:dyDescent="0.25">
      <c r="A656" s="198">
        <v>45291</v>
      </c>
      <c r="B656" t="s">
        <v>1932</v>
      </c>
      <c r="C656" t="s">
        <v>1933</v>
      </c>
      <c r="D656" s="82">
        <f>+VLOOKUP($C656,'appoggio Flow (AUM)_Turnover'!$C:$G,2,0)</f>
        <v>1080847.56</v>
      </c>
      <c r="E656" s="199">
        <f>+VLOOKUP($C656,'appoggio Flow (AUM)_Turnover'!$C:$G,3,0)</f>
        <v>0</v>
      </c>
      <c r="F656" s="82">
        <f>+VLOOKUP($C656,'appoggio Flow (AUM)_Turnover'!$C:$G,4,0)</f>
        <v>1080847.56</v>
      </c>
      <c r="G656" s="82">
        <f>+VLOOKUP($C656,'appoggio Flow (AUM)_Turnover'!$C:$G,5,0)</f>
        <v>0</v>
      </c>
      <c r="H656" s="1" t="s">
        <v>23</v>
      </c>
      <c r="I656" t="s">
        <v>500</v>
      </c>
      <c r="J656" t="s">
        <v>504</v>
      </c>
      <c r="K656">
        <f>+VLOOKUP($C656,'appoggio Flow (AUM)_Turnover'!$C:$M,9,0)</f>
        <v>1</v>
      </c>
      <c r="L656" t="s">
        <v>500</v>
      </c>
      <c r="M656">
        <f>+VLOOKUP($C656,'appoggio Flow (AUM)_Turnover'!$C:$M,11,0)</f>
        <v>0</v>
      </c>
      <c r="N656" t="s">
        <v>24</v>
      </c>
      <c r="O656" s="5" t="str">
        <f t="shared" si="81"/>
        <v>N</v>
      </c>
      <c r="P656">
        <f>+VLOOKUP($C656,'appoggio Flow (AUM)_Turnover'!$C:$P,11,0)</f>
        <v>0</v>
      </c>
      <c r="Q656" s="200" t="s">
        <v>475</v>
      </c>
      <c r="R656" s="200" t="str">
        <f t="shared" si="79"/>
        <v/>
      </c>
      <c r="T656" t="s">
        <v>475</v>
      </c>
      <c r="Y656" s="200" t="s">
        <v>475</v>
      </c>
      <c r="Z656" s="5" t="s">
        <v>475</v>
      </c>
      <c r="AA656" s="200" t="str">
        <f t="shared" si="82"/>
        <v/>
      </c>
      <c r="AB656" s="200" t="str">
        <f t="shared" si="80"/>
        <v/>
      </c>
      <c r="AE656" s="77">
        <f t="shared" si="83"/>
        <v>0</v>
      </c>
      <c r="AF656" s="77">
        <f t="shared" si="84"/>
        <v>0</v>
      </c>
      <c r="AG656" s="77">
        <f t="array" ref="AG656">IFERROR($D656*U,0)</f>
        <v>0</v>
      </c>
      <c r="AH656" s="77">
        <f t="shared" si="85"/>
        <v>0</v>
      </c>
      <c r="AI656" s="77">
        <f t="shared" si="85"/>
        <v>0</v>
      </c>
      <c r="AJ656" s="203"/>
      <c r="AK656" s="203"/>
      <c r="AL656" s="203"/>
      <c r="AM656" s="203"/>
      <c r="AN656" t="s">
        <v>475</v>
      </c>
      <c r="AO656" t="s">
        <v>475</v>
      </c>
      <c r="AP656" t="s">
        <v>475</v>
      </c>
    </row>
    <row r="657" spans="1:42" x14ac:dyDescent="0.25">
      <c r="A657" s="198">
        <v>45291</v>
      </c>
      <c r="B657" t="s">
        <v>1934</v>
      </c>
      <c r="C657" t="s">
        <v>1935</v>
      </c>
      <c r="D657" s="82">
        <f>+VLOOKUP($C657,'appoggio Flow (AUM)_Turnover'!$C:$G,2,0)</f>
        <v>224955.07000000007</v>
      </c>
      <c r="E657" s="199">
        <f>+VLOOKUP($C657,'appoggio Flow (AUM)_Turnover'!$C:$G,3,0)</f>
        <v>1</v>
      </c>
      <c r="F657" s="82">
        <f>+VLOOKUP($C657,'appoggio Flow (AUM)_Turnover'!$C:$G,4,0)</f>
        <v>1716530.95</v>
      </c>
      <c r="G657" s="82">
        <f>+VLOOKUP($C657,'appoggio Flow (AUM)_Turnover'!$C:$G,5,0)</f>
        <v>1491575.88</v>
      </c>
      <c r="H657" s="1" t="s">
        <v>23</v>
      </c>
      <c r="I657" t="s">
        <v>500</v>
      </c>
      <c r="J657" t="s">
        <v>474</v>
      </c>
      <c r="K657">
        <f>+VLOOKUP($C657,'appoggio Flow (AUM)_Turnover'!$C:$M,9,0)</f>
        <v>0</v>
      </c>
      <c r="L657" t="s">
        <v>500</v>
      </c>
      <c r="M657">
        <f>+VLOOKUP($C657,'appoggio Flow (AUM)_Turnover'!$C:$M,11,0)</f>
        <v>0</v>
      </c>
      <c r="N657" t="s">
        <v>23</v>
      </c>
      <c r="O657" s="5" t="str">
        <f t="shared" si="81"/>
        <v>N</v>
      </c>
      <c r="P657">
        <f>+VLOOKUP($C657,'appoggio Flow (AUM)_Turnover'!$C:$P,11,0)</f>
        <v>0</v>
      </c>
      <c r="Q657" s="200" t="s">
        <v>475</v>
      </c>
      <c r="R657" s="200" t="str">
        <f t="shared" si="79"/>
        <v/>
      </c>
      <c r="T657" t="s">
        <v>475</v>
      </c>
      <c r="Y657" s="200" t="s">
        <v>475</v>
      </c>
      <c r="Z657" s="5" t="s">
        <v>475</v>
      </c>
      <c r="AA657" s="200" t="str">
        <f t="shared" si="82"/>
        <v/>
      </c>
      <c r="AB657" s="200" t="str">
        <f t="shared" si="80"/>
        <v/>
      </c>
      <c r="AE657" s="77">
        <f t="shared" si="83"/>
        <v>0</v>
      </c>
      <c r="AF657" s="77">
        <f t="shared" si="84"/>
        <v>0</v>
      </c>
      <c r="AG657" s="77">
        <f t="array" ref="AG657">IFERROR($D657*U,0)</f>
        <v>0</v>
      </c>
      <c r="AH657" s="77">
        <f t="shared" si="85"/>
        <v>0</v>
      </c>
      <c r="AI657" s="77">
        <f t="shared" si="85"/>
        <v>0</v>
      </c>
      <c r="AJ657" s="203"/>
      <c r="AK657" s="203"/>
      <c r="AL657" s="203"/>
      <c r="AM657" s="203"/>
      <c r="AN657" t="s">
        <v>475</v>
      </c>
      <c r="AO657" t="s">
        <v>475</v>
      </c>
      <c r="AP657" t="s">
        <v>475</v>
      </c>
    </row>
    <row r="658" spans="1:42" x14ac:dyDescent="0.25">
      <c r="A658" s="198">
        <v>45291</v>
      </c>
      <c r="B658" t="s">
        <v>1936</v>
      </c>
      <c r="C658" t="s">
        <v>1937</v>
      </c>
      <c r="D658" s="82">
        <f>+VLOOKUP($C658,'appoggio Flow (AUM)_Turnover'!$C:$G,2,0)</f>
        <v>0</v>
      </c>
      <c r="E658" s="199">
        <f>+VLOOKUP($C658,'appoggio Flow (AUM)_Turnover'!$C:$G,3,0)</f>
        <v>1</v>
      </c>
      <c r="F658" s="82">
        <f>+VLOOKUP($C658,'appoggio Flow (AUM)_Turnover'!$C:$G,4,0)</f>
        <v>1604450.5299999998</v>
      </c>
      <c r="G658" s="82">
        <f>+VLOOKUP($C658,'appoggio Flow (AUM)_Turnover'!$C:$G,5,0)</f>
        <v>2914387.84</v>
      </c>
      <c r="H658" s="1" t="s">
        <v>24</v>
      </c>
      <c r="I658" t="s">
        <v>473</v>
      </c>
      <c r="J658" t="s">
        <v>474</v>
      </c>
      <c r="K658">
        <f>+VLOOKUP($C658,'appoggio Flow (AUM)_Turnover'!$C:$M,9,0)</f>
        <v>0</v>
      </c>
      <c r="L658" t="s">
        <v>473</v>
      </c>
      <c r="M658" t="str">
        <f>+VLOOKUP($C658,'appoggio Flow (AUM)_Turnover'!$C:$M,11,0)</f>
        <v>Fondo</v>
      </c>
      <c r="N658" t="s">
        <v>23</v>
      </c>
      <c r="O658" s="5" t="str">
        <f t="shared" si="81"/>
        <v>N</v>
      </c>
      <c r="P658" t="str">
        <f>+VLOOKUP($C658,'appoggio Flow (AUM)_Turnover'!$C:$P,11,0)</f>
        <v>Fondo</v>
      </c>
      <c r="Q658" s="200" t="s">
        <v>475</v>
      </c>
      <c r="R658" s="200" t="str">
        <f t="shared" si="79"/>
        <v/>
      </c>
      <c r="T658" t="s">
        <v>475</v>
      </c>
      <c r="Y658" s="200" t="s">
        <v>475</v>
      </c>
      <c r="Z658" s="5" t="s">
        <v>475</v>
      </c>
      <c r="AA658" s="200" t="str">
        <f t="shared" si="82"/>
        <v/>
      </c>
      <c r="AB658" s="200" t="str">
        <f t="shared" si="80"/>
        <v/>
      </c>
      <c r="AE658" s="77">
        <f t="shared" si="83"/>
        <v>0</v>
      </c>
      <c r="AF658" s="77">
        <f t="shared" si="84"/>
        <v>0</v>
      </c>
      <c r="AG658" s="77">
        <f t="array" ref="AG658">IFERROR($D658*U,0)</f>
        <v>0</v>
      </c>
      <c r="AH658" s="77">
        <f t="shared" si="85"/>
        <v>0</v>
      </c>
      <c r="AI658" s="77">
        <f t="shared" si="85"/>
        <v>0</v>
      </c>
      <c r="AJ658" s="203"/>
      <c r="AK658" s="203"/>
      <c r="AL658" s="203"/>
      <c r="AM658" s="203"/>
      <c r="AN658" t="s">
        <v>475</v>
      </c>
      <c r="AO658" t="s">
        <v>475</v>
      </c>
      <c r="AP658" t="s">
        <v>475</v>
      </c>
    </row>
    <row r="659" spans="1:42" x14ac:dyDescent="0.25">
      <c r="A659" s="198">
        <v>45291</v>
      </c>
      <c r="B659" t="s">
        <v>1938</v>
      </c>
      <c r="C659" t="s">
        <v>1939</v>
      </c>
      <c r="D659" s="82">
        <f>+VLOOKUP($C659,'appoggio Flow (AUM)_Turnover'!$C:$G,2,0)</f>
        <v>18719171.010000002</v>
      </c>
      <c r="E659" s="199">
        <f>+VLOOKUP($C659,'appoggio Flow (AUM)_Turnover'!$C:$G,3,0)</f>
        <v>1</v>
      </c>
      <c r="F659" s="82">
        <f>+VLOOKUP($C659,'appoggio Flow (AUM)_Turnover'!$C:$G,4,0)</f>
        <v>19512725.170000002</v>
      </c>
      <c r="G659" s="82">
        <f>+VLOOKUP($C659,'appoggio Flow (AUM)_Turnover'!$C:$G,5,0)</f>
        <v>793554.16</v>
      </c>
      <c r="H659" s="1" t="s">
        <v>24</v>
      </c>
      <c r="I659" t="s">
        <v>473</v>
      </c>
      <c r="J659" t="s">
        <v>474</v>
      </c>
      <c r="K659">
        <f>+VLOOKUP($C659,'appoggio Flow (AUM)_Turnover'!$C:$M,9,0)</f>
        <v>0</v>
      </c>
      <c r="L659" t="s">
        <v>473</v>
      </c>
      <c r="M659" t="str">
        <f>+VLOOKUP($C659,'appoggio Flow (AUM)_Turnover'!$C:$M,11,0)</f>
        <v>Fondo</v>
      </c>
      <c r="N659" t="s">
        <v>23</v>
      </c>
      <c r="O659" s="5" t="str">
        <f t="shared" si="81"/>
        <v>N</v>
      </c>
      <c r="P659" t="str">
        <f>+VLOOKUP($C659,'appoggio Flow (AUM)_Turnover'!$C:$P,11,0)</f>
        <v>Fondo</v>
      </c>
      <c r="Q659" s="200" t="s">
        <v>475</v>
      </c>
      <c r="R659" s="200" t="str">
        <f t="shared" si="79"/>
        <v/>
      </c>
      <c r="T659" t="s">
        <v>475</v>
      </c>
      <c r="Y659" s="200" t="s">
        <v>475</v>
      </c>
      <c r="Z659" s="5" t="s">
        <v>475</v>
      </c>
      <c r="AA659" s="200" t="str">
        <f t="shared" si="82"/>
        <v/>
      </c>
      <c r="AB659" s="200" t="str">
        <f t="shared" si="80"/>
        <v/>
      </c>
      <c r="AE659" s="77">
        <f t="shared" si="83"/>
        <v>0</v>
      </c>
      <c r="AF659" s="77">
        <f t="shared" si="84"/>
        <v>0</v>
      </c>
      <c r="AG659" s="77">
        <f t="array" ref="AG659">IFERROR($D659*U,0)</f>
        <v>0</v>
      </c>
      <c r="AH659" s="77">
        <f t="shared" si="85"/>
        <v>0</v>
      </c>
      <c r="AI659" s="77">
        <f t="shared" si="85"/>
        <v>0</v>
      </c>
      <c r="AJ659" s="203"/>
      <c r="AK659" s="203"/>
      <c r="AL659" s="203"/>
      <c r="AM659" s="203"/>
      <c r="AN659" t="s">
        <v>475</v>
      </c>
      <c r="AO659" t="s">
        <v>475</v>
      </c>
      <c r="AP659" t="s">
        <v>475</v>
      </c>
    </row>
    <row r="660" spans="1:42" x14ac:dyDescent="0.25">
      <c r="A660" s="198">
        <v>45291</v>
      </c>
      <c r="B660" t="s">
        <v>1940</v>
      </c>
      <c r="C660" t="s">
        <v>1941</v>
      </c>
      <c r="D660" s="82">
        <f>+VLOOKUP($C660,'appoggio Flow (AUM)_Turnover'!$C:$G,2,0)</f>
        <v>1703575.0100000002</v>
      </c>
      <c r="E660" s="199">
        <f>+VLOOKUP($C660,'appoggio Flow (AUM)_Turnover'!$C:$G,3,0)</f>
        <v>1</v>
      </c>
      <c r="F660" s="82">
        <f>+VLOOKUP($C660,'appoggio Flow (AUM)_Turnover'!$C:$G,4,0)</f>
        <v>4070913.14</v>
      </c>
      <c r="G660" s="82">
        <f>+VLOOKUP($C660,'appoggio Flow (AUM)_Turnover'!$C:$G,5,0)</f>
        <v>2367338.13</v>
      </c>
      <c r="H660" s="1" t="s">
        <v>23</v>
      </c>
      <c r="I660" t="s">
        <v>500</v>
      </c>
      <c r="J660" t="s">
        <v>504</v>
      </c>
      <c r="K660">
        <f>+VLOOKUP($C660,'appoggio Flow (AUM)_Turnover'!$C:$M,9,0)</f>
        <v>1</v>
      </c>
      <c r="L660" t="s">
        <v>500</v>
      </c>
      <c r="M660" t="str">
        <f>+VLOOKUP($C660,'appoggio Flow (AUM)_Turnover'!$C:$M,11,0)</f>
        <v>Bond</v>
      </c>
      <c r="N660" t="s">
        <v>24</v>
      </c>
      <c r="O660" s="5" t="str">
        <f t="shared" si="81"/>
        <v>N</v>
      </c>
      <c r="P660" t="str">
        <f>+VLOOKUP($C660,'appoggio Flow (AUM)_Turnover'!$C:$P,11,0)</f>
        <v>Bond</v>
      </c>
      <c r="Q660" s="200" t="s">
        <v>475</v>
      </c>
      <c r="R660" s="200" t="str">
        <f t="shared" si="79"/>
        <v/>
      </c>
      <c r="T660" t="s">
        <v>475</v>
      </c>
      <c r="Y660" s="200" t="s">
        <v>475</v>
      </c>
      <c r="Z660" s="5" t="s">
        <v>475</v>
      </c>
      <c r="AA660" s="200" t="str">
        <f t="shared" si="82"/>
        <v/>
      </c>
      <c r="AB660" s="200" t="str">
        <f t="shared" si="80"/>
        <v/>
      </c>
      <c r="AE660" s="77">
        <f t="shared" si="83"/>
        <v>0</v>
      </c>
      <c r="AF660" s="77">
        <f t="shared" si="84"/>
        <v>0</v>
      </c>
      <c r="AG660" s="77">
        <f t="array" ref="AG660">IFERROR($D660*U,0)</f>
        <v>0</v>
      </c>
      <c r="AH660" s="77">
        <f t="shared" si="85"/>
        <v>0</v>
      </c>
      <c r="AI660" s="77">
        <f t="shared" si="85"/>
        <v>0</v>
      </c>
      <c r="AJ660" s="203"/>
      <c r="AK660" s="203"/>
      <c r="AL660" s="203"/>
      <c r="AM660" s="203"/>
      <c r="AN660" t="s">
        <v>22</v>
      </c>
      <c r="AO660" t="s">
        <v>571</v>
      </c>
      <c r="AP660" t="s">
        <v>475</v>
      </c>
    </row>
    <row r="661" spans="1:42" x14ac:dyDescent="0.25">
      <c r="A661" s="198">
        <v>45291</v>
      </c>
      <c r="B661" t="s">
        <v>1942</v>
      </c>
      <c r="C661" t="s">
        <v>1943</v>
      </c>
      <c r="D661" s="82">
        <f>+VLOOKUP($C661,'appoggio Flow (AUM)_Turnover'!$C:$G,2,0)</f>
        <v>130.30999999999995</v>
      </c>
      <c r="E661" s="199">
        <f>+VLOOKUP($C661,'appoggio Flow (AUM)_Turnover'!$C:$G,3,0)</f>
        <v>1</v>
      </c>
      <c r="F661" s="82">
        <f>+VLOOKUP($C661,'appoggio Flow (AUM)_Turnover'!$C:$G,4,0)</f>
        <v>1129.56</v>
      </c>
      <c r="G661" s="82">
        <f>+VLOOKUP($C661,'appoggio Flow (AUM)_Turnover'!$C:$G,5,0)</f>
        <v>999.25</v>
      </c>
      <c r="H661" s="1" t="s">
        <v>24</v>
      </c>
      <c r="I661" t="s">
        <v>473</v>
      </c>
      <c r="J661" t="s">
        <v>474</v>
      </c>
      <c r="K661">
        <f>+VLOOKUP($C661,'appoggio Flow (AUM)_Turnover'!$C:$M,9,0)</f>
        <v>0</v>
      </c>
      <c r="L661" t="s">
        <v>473</v>
      </c>
      <c r="M661" t="str">
        <f>+VLOOKUP($C661,'appoggio Flow (AUM)_Turnover'!$C:$M,11,0)</f>
        <v>Fondo</v>
      </c>
      <c r="N661" t="s">
        <v>23</v>
      </c>
      <c r="O661" s="5" t="str">
        <f t="shared" si="81"/>
        <v>N</v>
      </c>
      <c r="P661" t="str">
        <f>+VLOOKUP($C661,'appoggio Flow (AUM)_Turnover'!$C:$P,11,0)</f>
        <v>Fondo</v>
      </c>
      <c r="Q661" s="200" t="s">
        <v>475</v>
      </c>
      <c r="R661" s="200" t="str">
        <f t="shared" si="79"/>
        <v/>
      </c>
      <c r="T661" t="s">
        <v>475</v>
      </c>
      <c r="Y661" s="200" t="s">
        <v>475</v>
      </c>
      <c r="Z661" s="5" t="s">
        <v>475</v>
      </c>
      <c r="AA661" s="200" t="str">
        <f t="shared" si="82"/>
        <v/>
      </c>
      <c r="AB661" s="200" t="str">
        <f t="shared" si="80"/>
        <v/>
      </c>
      <c r="AE661" s="77">
        <f t="shared" si="83"/>
        <v>0</v>
      </c>
      <c r="AF661" s="77">
        <f t="shared" si="84"/>
        <v>0</v>
      </c>
      <c r="AG661" s="77">
        <f t="array" ref="AG661">IFERROR($D661*U,0)</f>
        <v>0</v>
      </c>
      <c r="AH661" s="77">
        <f t="shared" si="85"/>
        <v>0</v>
      </c>
      <c r="AI661" s="77">
        <f t="shared" si="85"/>
        <v>0</v>
      </c>
      <c r="AJ661" s="203"/>
      <c r="AK661" s="203"/>
      <c r="AL661" s="203"/>
      <c r="AM661" s="203"/>
      <c r="AN661" t="s">
        <v>475</v>
      </c>
      <c r="AO661" t="s">
        <v>475</v>
      </c>
      <c r="AP661" t="s">
        <v>475</v>
      </c>
    </row>
    <row r="662" spans="1:42" x14ac:dyDescent="0.25">
      <c r="A662" s="198">
        <v>45291</v>
      </c>
      <c r="B662" t="s">
        <v>1944</v>
      </c>
      <c r="C662" t="s">
        <v>1945</v>
      </c>
      <c r="D662" s="82">
        <f>+VLOOKUP($C662,'appoggio Flow (AUM)_Turnover'!$C:$G,2,0)</f>
        <v>7744.6200000000026</v>
      </c>
      <c r="E662" s="199">
        <f>+VLOOKUP($C662,'appoggio Flow (AUM)_Turnover'!$C:$G,3,0)</f>
        <v>1</v>
      </c>
      <c r="F662" s="82">
        <f>+VLOOKUP($C662,'appoggio Flow (AUM)_Turnover'!$C:$G,4,0)</f>
        <v>47073.5</v>
      </c>
      <c r="G662" s="82">
        <f>+VLOOKUP($C662,'appoggio Flow (AUM)_Turnover'!$C:$G,5,0)</f>
        <v>39328.879999999997</v>
      </c>
      <c r="H662" s="1" t="s">
        <v>23</v>
      </c>
      <c r="I662" t="s">
        <v>500</v>
      </c>
      <c r="J662" t="s">
        <v>474</v>
      </c>
      <c r="K662">
        <f>+VLOOKUP($C662,'appoggio Flow (AUM)_Turnover'!$C:$M,9,0)</f>
        <v>0</v>
      </c>
      <c r="L662" t="s">
        <v>500</v>
      </c>
      <c r="M662" t="str">
        <f>+VLOOKUP($C662,'appoggio Flow (AUM)_Turnover'!$C:$M,11,0)</f>
        <v>Stock</v>
      </c>
      <c r="N662" t="s">
        <v>23</v>
      </c>
      <c r="O662" s="5" t="str">
        <f t="shared" si="81"/>
        <v>N</v>
      </c>
      <c r="P662" t="str">
        <f>+VLOOKUP($C662,'appoggio Flow (AUM)_Turnover'!$C:$P,11,0)</f>
        <v>Stock</v>
      </c>
      <c r="Q662" s="200" t="s">
        <v>475</v>
      </c>
      <c r="R662" s="200" t="str">
        <f t="shared" si="79"/>
        <v/>
      </c>
      <c r="T662" t="s">
        <v>475</v>
      </c>
      <c r="Y662" s="200" t="s">
        <v>475</v>
      </c>
      <c r="Z662" s="5" t="s">
        <v>475</v>
      </c>
      <c r="AA662" s="200" t="str">
        <f t="shared" si="82"/>
        <v/>
      </c>
      <c r="AB662" s="200" t="str">
        <f t="shared" si="80"/>
        <v/>
      </c>
      <c r="AE662" s="77">
        <f t="shared" si="83"/>
        <v>0</v>
      </c>
      <c r="AF662" s="77">
        <f t="shared" si="84"/>
        <v>0</v>
      </c>
      <c r="AG662" s="77">
        <f t="array" ref="AG662">IFERROR($D662*U,0)</f>
        <v>0</v>
      </c>
      <c r="AH662" s="77">
        <f t="shared" si="85"/>
        <v>0</v>
      </c>
      <c r="AI662" s="77">
        <f t="shared" si="85"/>
        <v>0</v>
      </c>
      <c r="AJ662" s="203"/>
      <c r="AK662" s="203"/>
      <c r="AL662" s="203"/>
      <c r="AM662" s="203"/>
      <c r="AN662" t="s">
        <v>25</v>
      </c>
      <c r="AO662" t="s">
        <v>1946</v>
      </c>
      <c r="AP662" t="s">
        <v>475</v>
      </c>
    </row>
    <row r="663" spans="1:42" x14ac:dyDescent="0.25">
      <c r="A663" s="198">
        <v>45291</v>
      </c>
      <c r="B663" t="s">
        <v>1947</v>
      </c>
      <c r="C663" t="s">
        <v>1948</v>
      </c>
      <c r="D663" s="82">
        <f>+VLOOKUP($C663,'appoggio Flow (AUM)_Turnover'!$C:$G,2,0)</f>
        <v>43596.71</v>
      </c>
      <c r="E663" s="199">
        <f>+VLOOKUP($C663,'appoggio Flow (AUM)_Turnover'!$C:$G,3,0)</f>
        <v>0</v>
      </c>
      <c r="F663" s="82">
        <f>+VLOOKUP($C663,'appoggio Flow (AUM)_Turnover'!$C:$G,4,0)</f>
        <v>43596.71</v>
      </c>
      <c r="G663" s="82">
        <f>+VLOOKUP($C663,'appoggio Flow (AUM)_Turnover'!$C:$G,5,0)</f>
        <v>0</v>
      </c>
      <c r="H663" s="1" t="s">
        <v>23</v>
      </c>
      <c r="I663" t="s">
        <v>500</v>
      </c>
      <c r="J663" t="s">
        <v>474</v>
      </c>
      <c r="K663">
        <f>+VLOOKUP($C663,'appoggio Flow (AUM)_Turnover'!$C:$M,9,0)</f>
        <v>0</v>
      </c>
      <c r="L663" t="s">
        <v>500</v>
      </c>
      <c r="M663">
        <f>+VLOOKUP($C663,'appoggio Flow (AUM)_Turnover'!$C:$M,11,0)</f>
        <v>0</v>
      </c>
      <c r="N663" t="s">
        <v>23</v>
      </c>
      <c r="O663" s="5" t="str">
        <f t="shared" si="81"/>
        <v>N</v>
      </c>
      <c r="P663">
        <f>+VLOOKUP($C663,'appoggio Flow (AUM)_Turnover'!$C:$P,11,0)</f>
        <v>0</v>
      </c>
      <c r="Q663" s="200" t="s">
        <v>475</v>
      </c>
      <c r="R663" s="200" t="str">
        <f t="shared" si="79"/>
        <v/>
      </c>
      <c r="T663" t="s">
        <v>475</v>
      </c>
      <c r="Y663" s="200" t="s">
        <v>475</v>
      </c>
      <c r="Z663" s="5" t="s">
        <v>475</v>
      </c>
      <c r="AA663" s="200" t="str">
        <f t="shared" si="82"/>
        <v/>
      </c>
      <c r="AB663" s="200" t="str">
        <f t="shared" si="80"/>
        <v/>
      </c>
      <c r="AE663" s="77">
        <f t="shared" si="83"/>
        <v>0</v>
      </c>
      <c r="AF663" s="77">
        <f t="shared" si="84"/>
        <v>0</v>
      </c>
      <c r="AG663" s="77">
        <f t="array" ref="AG663">IFERROR($D663*U,0)</f>
        <v>0</v>
      </c>
      <c r="AH663" s="77">
        <f t="shared" si="85"/>
        <v>0</v>
      </c>
      <c r="AI663" s="77">
        <f t="shared" si="85"/>
        <v>0</v>
      </c>
      <c r="AJ663" s="203"/>
      <c r="AK663" s="203"/>
      <c r="AL663" s="203"/>
      <c r="AM663" s="203"/>
      <c r="AN663" t="s">
        <v>475</v>
      </c>
      <c r="AO663" t="s">
        <v>475</v>
      </c>
      <c r="AP663" t="s">
        <v>475</v>
      </c>
    </row>
    <row r="664" spans="1:42" x14ac:dyDescent="0.25">
      <c r="A664" s="198">
        <v>45291</v>
      </c>
      <c r="B664" t="s">
        <v>1949</v>
      </c>
      <c r="C664" t="s">
        <v>1950</v>
      </c>
      <c r="D664" s="82">
        <f>+VLOOKUP($C664,'appoggio Flow (AUM)_Turnover'!$C:$G,2,0)</f>
        <v>195707.68</v>
      </c>
      <c r="E664" s="199">
        <f>+VLOOKUP($C664,'appoggio Flow (AUM)_Turnover'!$C:$G,3,0)</f>
        <v>0</v>
      </c>
      <c r="F664" s="82">
        <f>+VLOOKUP($C664,'appoggio Flow (AUM)_Turnover'!$C:$G,4,0)</f>
        <v>195707.68</v>
      </c>
      <c r="G664" s="82">
        <f>+VLOOKUP($C664,'appoggio Flow (AUM)_Turnover'!$C:$G,5,0)</f>
        <v>0</v>
      </c>
      <c r="H664" s="1" t="s">
        <v>23</v>
      </c>
      <c r="I664" t="s">
        <v>500</v>
      </c>
      <c r="J664" t="s">
        <v>474</v>
      </c>
      <c r="K664">
        <f>+VLOOKUP($C664,'appoggio Flow (AUM)_Turnover'!$C:$M,9,0)</f>
        <v>0</v>
      </c>
      <c r="L664" t="s">
        <v>500</v>
      </c>
      <c r="M664">
        <f>+VLOOKUP($C664,'appoggio Flow (AUM)_Turnover'!$C:$M,11,0)</f>
        <v>0</v>
      </c>
      <c r="N664" t="s">
        <v>23</v>
      </c>
      <c r="O664" s="5" t="str">
        <f t="shared" si="81"/>
        <v>N</v>
      </c>
      <c r="P664">
        <f>+VLOOKUP($C664,'appoggio Flow (AUM)_Turnover'!$C:$P,11,0)</f>
        <v>0</v>
      </c>
      <c r="Q664" s="200" t="s">
        <v>475</v>
      </c>
      <c r="R664" s="200" t="str">
        <f t="shared" si="79"/>
        <v/>
      </c>
      <c r="T664" t="s">
        <v>475</v>
      </c>
      <c r="Y664" s="200" t="s">
        <v>475</v>
      </c>
      <c r="Z664" s="5" t="s">
        <v>475</v>
      </c>
      <c r="AA664" s="200" t="str">
        <f t="shared" si="82"/>
        <v/>
      </c>
      <c r="AB664" s="200" t="str">
        <f t="shared" si="80"/>
        <v/>
      </c>
      <c r="AE664" s="77">
        <f t="shared" si="83"/>
        <v>0</v>
      </c>
      <c r="AF664" s="77">
        <f t="shared" si="84"/>
        <v>0</v>
      </c>
      <c r="AG664" s="77">
        <f t="array" ref="AG664">IFERROR($D664*U,0)</f>
        <v>0</v>
      </c>
      <c r="AH664" s="77">
        <f t="shared" si="85"/>
        <v>0</v>
      </c>
      <c r="AI664" s="77">
        <f t="shared" si="85"/>
        <v>0</v>
      </c>
      <c r="AJ664" s="203"/>
      <c r="AK664" s="203"/>
      <c r="AL664" s="203"/>
      <c r="AM664" s="203"/>
      <c r="AN664" t="s">
        <v>475</v>
      </c>
      <c r="AO664" t="s">
        <v>475</v>
      </c>
      <c r="AP664" t="s">
        <v>475</v>
      </c>
    </row>
    <row r="665" spans="1:42" x14ac:dyDescent="0.25">
      <c r="A665" s="198">
        <v>45291</v>
      </c>
      <c r="B665" t="s">
        <v>1951</v>
      </c>
      <c r="C665" t="s">
        <v>1952</v>
      </c>
      <c r="D665" s="82">
        <f>+VLOOKUP($C665,'appoggio Flow (AUM)_Turnover'!$C:$G,2,0)</f>
        <v>328859.40000000002</v>
      </c>
      <c r="E665" s="199">
        <f>+VLOOKUP($C665,'appoggio Flow (AUM)_Turnover'!$C:$G,3,0)</f>
        <v>0</v>
      </c>
      <c r="F665" s="82">
        <f>+VLOOKUP($C665,'appoggio Flow (AUM)_Turnover'!$C:$G,4,0)</f>
        <v>328859.40000000002</v>
      </c>
      <c r="G665" s="82">
        <f>+VLOOKUP($C665,'appoggio Flow (AUM)_Turnover'!$C:$G,5,0)</f>
        <v>0</v>
      </c>
      <c r="H665" s="1" t="s">
        <v>23</v>
      </c>
      <c r="I665" t="s">
        <v>500</v>
      </c>
      <c r="J665" t="s">
        <v>474</v>
      </c>
      <c r="K665">
        <f>+VLOOKUP($C665,'appoggio Flow (AUM)_Turnover'!$C:$M,9,0)</f>
        <v>0</v>
      </c>
      <c r="L665" t="s">
        <v>500</v>
      </c>
      <c r="M665">
        <f>+VLOOKUP($C665,'appoggio Flow (AUM)_Turnover'!$C:$M,11,0)</f>
        <v>0</v>
      </c>
      <c r="N665" t="s">
        <v>23</v>
      </c>
      <c r="O665" s="5" t="str">
        <f t="shared" si="81"/>
        <v>N</v>
      </c>
      <c r="P665">
        <f>+VLOOKUP($C665,'appoggio Flow (AUM)_Turnover'!$C:$P,11,0)</f>
        <v>0</v>
      </c>
      <c r="Q665" s="200" t="s">
        <v>475</v>
      </c>
      <c r="R665" s="200" t="str">
        <f t="shared" si="79"/>
        <v/>
      </c>
      <c r="T665" t="s">
        <v>475</v>
      </c>
      <c r="Y665" s="200" t="s">
        <v>475</v>
      </c>
      <c r="Z665" s="5" t="s">
        <v>475</v>
      </c>
      <c r="AA665" s="200" t="str">
        <f t="shared" si="82"/>
        <v/>
      </c>
      <c r="AB665" s="200" t="str">
        <f t="shared" si="80"/>
        <v/>
      </c>
      <c r="AE665" s="77">
        <f t="shared" si="83"/>
        <v>0</v>
      </c>
      <c r="AF665" s="77">
        <f t="shared" si="84"/>
        <v>0</v>
      </c>
      <c r="AG665" s="77">
        <f t="array" ref="AG665">IFERROR($D665*U,0)</f>
        <v>0</v>
      </c>
      <c r="AH665" s="77">
        <f t="shared" si="85"/>
        <v>0</v>
      </c>
      <c r="AI665" s="77">
        <f t="shared" si="85"/>
        <v>0</v>
      </c>
      <c r="AJ665" s="203"/>
      <c r="AK665" s="203"/>
      <c r="AL665" s="203"/>
      <c r="AM665" s="203"/>
      <c r="AN665" t="s">
        <v>475</v>
      </c>
      <c r="AO665" t="s">
        <v>475</v>
      </c>
      <c r="AP665" t="s">
        <v>475</v>
      </c>
    </row>
    <row r="666" spans="1:42" x14ac:dyDescent="0.25">
      <c r="A666" s="198">
        <v>45291</v>
      </c>
      <c r="B666" t="s">
        <v>1953</v>
      </c>
      <c r="C666" t="s">
        <v>1954</v>
      </c>
      <c r="D666" s="82">
        <f>+VLOOKUP($C666,'appoggio Flow (AUM)_Turnover'!$C:$G,2,0)</f>
        <v>76315.67</v>
      </c>
      <c r="E666" s="199">
        <f>+VLOOKUP($C666,'appoggio Flow (AUM)_Turnover'!$C:$G,3,0)</f>
        <v>1</v>
      </c>
      <c r="F666" s="82">
        <f>+VLOOKUP($C666,'appoggio Flow (AUM)_Turnover'!$C:$G,4,0)</f>
        <v>160990.18</v>
      </c>
      <c r="G666" s="82">
        <f>+VLOOKUP($C666,'appoggio Flow (AUM)_Turnover'!$C:$G,5,0)</f>
        <v>84674.51</v>
      </c>
      <c r="H666" s="1" t="s">
        <v>23</v>
      </c>
      <c r="I666" t="s">
        <v>500</v>
      </c>
      <c r="J666" t="s">
        <v>474</v>
      </c>
      <c r="K666">
        <f>+VLOOKUP($C666,'appoggio Flow (AUM)_Turnover'!$C:$M,9,0)</f>
        <v>0</v>
      </c>
      <c r="L666" t="s">
        <v>500</v>
      </c>
      <c r="M666">
        <f>+VLOOKUP($C666,'appoggio Flow (AUM)_Turnover'!$C:$M,11,0)</f>
        <v>0</v>
      </c>
      <c r="N666" t="s">
        <v>23</v>
      </c>
      <c r="O666" s="5" t="str">
        <f t="shared" si="81"/>
        <v>N</v>
      </c>
      <c r="P666">
        <f>+VLOOKUP($C666,'appoggio Flow (AUM)_Turnover'!$C:$P,11,0)</f>
        <v>0</v>
      </c>
      <c r="Q666" s="200" t="s">
        <v>475</v>
      </c>
      <c r="R666" s="200" t="str">
        <f t="shared" si="79"/>
        <v/>
      </c>
      <c r="T666" t="s">
        <v>475</v>
      </c>
      <c r="Y666" s="200" t="s">
        <v>475</v>
      </c>
      <c r="Z666" s="5" t="s">
        <v>475</v>
      </c>
      <c r="AA666" s="200" t="str">
        <f t="shared" si="82"/>
        <v/>
      </c>
      <c r="AB666" s="200" t="str">
        <f t="shared" si="80"/>
        <v/>
      </c>
      <c r="AE666" s="77">
        <f t="shared" si="83"/>
        <v>0</v>
      </c>
      <c r="AF666" s="77">
        <f t="shared" si="84"/>
        <v>0</v>
      </c>
      <c r="AG666" s="77">
        <f t="array" ref="AG666">IFERROR($D666*U,0)</f>
        <v>0</v>
      </c>
      <c r="AH666" s="77">
        <f t="shared" si="85"/>
        <v>0</v>
      </c>
      <c r="AI666" s="77">
        <f t="shared" si="85"/>
        <v>0</v>
      </c>
      <c r="AJ666" s="203"/>
      <c r="AK666" s="203"/>
      <c r="AL666" s="203"/>
      <c r="AM666" s="203"/>
      <c r="AN666" t="s">
        <v>475</v>
      </c>
      <c r="AO666" t="s">
        <v>475</v>
      </c>
      <c r="AP666" t="s">
        <v>475</v>
      </c>
    </row>
    <row r="667" spans="1:42" x14ac:dyDescent="0.25">
      <c r="A667" s="198">
        <v>45291</v>
      </c>
      <c r="B667" t="s">
        <v>1955</v>
      </c>
      <c r="C667" t="s">
        <v>1956</v>
      </c>
      <c r="D667" s="82">
        <f>+VLOOKUP($C667,'appoggio Flow (AUM)_Turnover'!$C:$G,2,0)</f>
        <v>44921.180000000008</v>
      </c>
      <c r="E667" s="199">
        <f>+VLOOKUP($C667,'appoggio Flow (AUM)_Turnover'!$C:$G,3,0)</f>
        <v>1</v>
      </c>
      <c r="F667" s="82">
        <f>+VLOOKUP($C667,'appoggio Flow (AUM)_Turnover'!$C:$G,4,0)</f>
        <v>84601.88</v>
      </c>
      <c r="G667" s="82">
        <f>+VLOOKUP($C667,'appoggio Flow (AUM)_Turnover'!$C:$G,5,0)</f>
        <v>39680.699999999997</v>
      </c>
      <c r="H667" s="1" t="s">
        <v>23</v>
      </c>
      <c r="I667" t="s">
        <v>500</v>
      </c>
      <c r="J667" t="s">
        <v>474</v>
      </c>
      <c r="K667">
        <f>+VLOOKUP($C667,'appoggio Flow (AUM)_Turnover'!$C:$M,9,0)</f>
        <v>0</v>
      </c>
      <c r="L667" t="s">
        <v>500</v>
      </c>
      <c r="M667">
        <f>+VLOOKUP($C667,'appoggio Flow (AUM)_Turnover'!$C:$M,11,0)</f>
        <v>0</v>
      </c>
      <c r="N667" t="s">
        <v>23</v>
      </c>
      <c r="O667" s="5" t="str">
        <f t="shared" si="81"/>
        <v>N</v>
      </c>
      <c r="P667">
        <f>+VLOOKUP($C667,'appoggio Flow (AUM)_Turnover'!$C:$P,11,0)</f>
        <v>0</v>
      </c>
      <c r="Q667" s="200" t="s">
        <v>475</v>
      </c>
      <c r="R667" s="200" t="str">
        <f t="shared" si="79"/>
        <v/>
      </c>
      <c r="T667" t="s">
        <v>475</v>
      </c>
      <c r="Y667" s="200" t="s">
        <v>475</v>
      </c>
      <c r="Z667" s="5" t="s">
        <v>475</v>
      </c>
      <c r="AA667" s="200" t="str">
        <f t="shared" si="82"/>
        <v/>
      </c>
      <c r="AB667" s="200" t="str">
        <f t="shared" si="80"/>
        <v/>
      </c>
      <c r="AE667" s="77">
        <f t="shared" si="83"/>
        <v>0</v>
      </c>
      <c r="AF667" s="77">
        <f t="shared" si="84"/>
        <v>0</v>
      </c>
      <c r="AG667" s="77">
        <f t="array" ref="AG667">IFERROR($D667*U,0)</f>
        <v>0</v>
      </c>
      <c r="AH667" s="77">
        <f t="shared" si="85"/>
        <v>0</v>
      </c>
      <c r="AI667" s="77">
        <f t="shared" si="85"/>
        <v>0</v>
      </c>
      <c r="AJ667" s="203"/>
      <c r="AK667" s="203"/>
      <c r="AL667" s="203"/>
      <c r="AM667" s="203"/>
      <c r="AN667" t="s">
        <v>475</v>
      </c>
      <c r="AO667" t="s">
        <v>475</v>
      </c>
      <c r="AP667" t="s">
        <v>475</v>
      </c>
    </row>
    <row r="668" spans="1:42" x14ac:dyDescent="0.25">
      <c r="A668" s="198">
        <v>45291</v>
      </c>
      <c r="B668" t="s">
        <v>1957</v>
      </c>
      <c r="C668" t="s">
        <v>1958</v>
      </c>
      <c r="D668" s="82">
        <f>+VLOOKUP($C668,'appoggio Flow (AUM)_Turnover'!$C:$G,2,0)</f>
        <v>0</v>
      </c>
      <c r="E668" s="199">
        <f>+VLOOKUP($C668,'appoggio Flow (AUM)_Turnover'!$C:$G,3,0)</f>
        <v>1</v>
      </c>
      <c r="F668" s="82">
        <f>+VLOOKUP($C668,'appoggio Flow (AUM)_Turnover'!$C:$G,4,0)</f>
        <v>38195.69</v>
      </c>
      <c r="G668" s="82">
        <f>+VLOOKUP($C668,'appoggio Flow (AUM)_Turnover'!$C:$G,5,0)</f>
        <v>39924.769999999997</v>
      </c>
      <c r="H668" s="1" t="s">
        <v>23</v>
      </c>
      <c r="I668" t="s">
        <v>500</v>
      </c>
      <c r="J668" t="s">
        <v>474</v>
      </c>
      <c r="K668">
        <f>+VLOOKUP($C668,'appoggio Flow (AUM)_Turnover'!$C:$M,9,0)</f>
        <v>0</v>
      </c>
      <c r="L668" t="s">
        <v>500</v>
      </c>
      <c r="M668">
        <f>+VLOOKUP($C668,'appoggio Flow (AUM)_Turnover'!$C:$M,11,0)</f>
        <v>0</v>
      </c>
      <c r="N668" t="s">
        <v>23</v>
      </c>
      <c r="O668" s="5" t="str">
        <f t="shared" si="81"/>
        <v>N</v>
      </c>
      <c r="P668">
        <f>+VLOOKUP($C668,'appoggio Flow (AUM)_Turnover'!$C:$P,11,0)</f>
        <v>0</v>
      </c>
      <c r="Q668" s="200" t="s">
        <v>475</v>
      </c>
      <c r="R668" s="200" t="str">
        <f t="shared" si="79"/>
        <v/>
      </c>
      <c r="T668" t="s">
        <v>475</v>
      </c>
      <c r="Y668" s="200" t="s">
        <v>475</v>
      </c>
      <c r="Z668" s="5" t="s">
        <v>475</v>
      </c>
      <c r="AA668" s="200" t="str">
        <f t="shared" si="82"/>
        <v/>
      </c>
      <c r="AB668" s="200" t="str">
        <f t="shared" si="80"/>
        <v/>
      </c>
      <c r="AE668" s="77">
        <f t="shared" si="83"/>
        <v>0</v>
      </c>
      <c r="AF668" s="77">
        <f t="shared" si="84"/>
        <v>0</v>
      </c>
      <c r="AG668" s="77">
        <f t="array" ref="AG668">IFERROR($D668*U,0)</f>
        <v>0</v>
      </c>
      <c r="AH668" s="77">
        <f t="shared" si="85"/>
        <v>0</v>
      </c>
      <c r="AI668" s="77">
        <f t="shared" si="85"/>
        <v>0</v>
      </c>
      <c r="AJ668" s="203"/>
      <c r="AK668" s="203"/>
      <c r="AL668" s="203"/>
      <c r="AM668" s="203"/>
      <c r="AN668" t="s">
        <v>475</v>
      </c>
      <c r="AO668" t="s">
        <v>475</v>
      </c>
      <c r="AP668" t="s">
        <v>475</v>
      </c>
    </row>
    <row r="669" spans="1:42" x14ac:dyDescent="0.25">
      <c r="A669" s="198">
        <v>45291</v>
      </c>
      <c r="B669" t="s">
        <v>1959</v>
      </c>
      <c r="C669" t="s">
        <v>1960</v>
      </c>
      <c r="D669" s="82">
        <f>+VLOOKUP($C669,'appoggio Flow (AUM)_Turnover'!$C:$G,2,0)</f>
        <v>7379403.8399999999</v>
      </c>
      <c r="E669" s="199">
        <f>+VLOOKUP($C669,'appoggio Flow (AUM)_Turnover'!$C:$G,3,0)</f>
        <v>1</v>
      </c>
      <c r="F669" s="82">
        <f>+VLOOKUP($C669,'appoggio Flow (AUM)_Turnover'!$C:$G,4,0)</f>
        <v>7636248.8799999999</v>
      </c>
      <c r="G669" s="82">
        <f>+VLOOKUP($C669,'appoggio Flow (AUM)_Turnover'!$C:$G,5,0)</f>
        <v>256845.04</v>
      </c>
      <c r="H669" s="1" t="s">
        <v>23</v>
      </c>
      <c r="I669" t="s">
        <v>500</v>
      </c>
      <c r="J669" t="s">
        <v>592</v>
      </c>
      <c r="K669">
        <f>+VLOOKUP($C669,'appoggio Flow (AUM)_Turnover'!$C:$M,9,0)</f>
        <v>0</v>
      </c>
      <c r="L669" t="s">
        <v>500</v>
      </c>
      <c r="M669" t="str">
        <f>+VLOOKUP($C669,'appoggio Flow (AUM)_Turnover'!$C:$M,11,0)</f>
        <v>Bond</v>
      </c>
      <c r="N669" t="s">
        <v>23</v>
      </c>
      <c r="O669" s="5" t="str">
        <f t="shared" si="81"/>
        <v>N</v>
      </c>
      <c r="P669" t="str">
        <f>+VLOOKUP($C669,'appoggio Flow (AUM)_Turnover'!$C:$P,11,0)</f>
        <v>Bond</v>
      </c>
      <c r="Q669" s="200" t="s">
        <v>475</v>
      </c>
      <c r="R669" s="200" t="str">
        <f t="shared" si="79"/>
        <v/>
      </c>
      <c r="T669" t="s">
        <v>475</v>
      </c>
      <c r="Y669" s="200" t="s">
        <v>475</v>
      </c>
      <c r="Z669" s="5" t="s">
        <v>475</v>
      </c>
      <c r="AA669" s="200" t="str">
        <f t="shared" si="82"/>
        <v/>
      </c>
      <c r="AB669" s="200" t="str">
        <f t="shared" si="80"/>
        <v/>
      </c>
      <c r="AE669" s="77">
        <f t="shared" si="83"/>
        <v>0</v>
      </c>
      <c r="AF669" s="77">
        <f t="shared" si="84"/>
        <v>0</v>
      </c>
      <c r="AG669" s="77">
        <f t="array" ref="AG669">IFERROR($D669*U,0)</f>
        <v>0</v>
      </c>
      <c r="AH669" s="77">
        <f t="shared" si="85"/>
        <v>0</v>
      </c>
      <c r="AI669" s="77">
        <f t="shared" si="85"/>
        <v>0</v>
      </c>
      <c r="AJ669" s="203"/>
      <c r="AK669" s="203"/>
      <c r="AL669" s="203"/>
      <c r="AM669" s="203"/>
      <c r="AN669" t="s">
        <v>22</v>
      </c>
      <c r="AO669" t="s">
        <v>1217</v>
      </c>
      <c r="AP669" t="s">
        <v>475</v>
      </c>
    </row>
    <row r="670" spans="1:42" x14ac:dyDescent="0.25">
      <c r="A670" s="198">
        <v>45291</v>
      </c>
      <c r="B670" t="s">
        <v>1961</v>
      </c>
      <c r="C670" t="s">
        <v>1962</v>
      </c>
      <c r="D670" s="82">
        <f>+VLOOKUP($C670,'appoggio Flow (AUM)_Turnover'!$C:$G,2,0)</f>
        <v>761687.09000000008</v>
      </c>
      <c r="E670" s="199">
        <f>+VLOOKUP($C670,'appoggio Flow (AUM)_Turnover'!$C:$G,3,0)</f>
        <v>1</v>
      </c>
      <c r="F670" s="82">
        <f>+VLOOKUP($C670,'appoggio Flow (AUM)_Turnover'!$C:$G,4,0)</f>
        <v>892925.56</v>
      </c>
      <c r="G670" s="82">
        <f>+VLOOKUP($C670,'appoggio Flow (AUM)_Turnover'!$C:$G,5,0)</f>
        <v>131238.47</v>
      </c>
      <c r="H670" s="1" t="s">
        <v>23</v>
      </c>
      <c r="I670" t="s">
        <v>500</v>
      </c>
      <c r="J670" t="s">
        <v>504</v>
      </c>
      <c r="K670">
        <f>+VLOOKUP($C670,'appoggio Flow (AUM)_Turnover'!$C:$M,9,0)</f>
        <v>1</v>
      </c>
      <c r="L670" t="s">
        <v>500</v>
      </c>
      <c r="M670">
        <f>+VLOOKUP($C670,'appoggio Flow (AUM)_Turnover'!$C:$M,11,0)</f>
        <v>0</v>
      </c>
      <c r="N670" t="s">
        <v>24</v>
      </c>
      <c r="O670" s="5" t="str">
        <f t="shared" si="81"/>
        <v>N</v>
      </c>
      <c r="P670">
        <f>+VLOOKUP($C670,'appoggio Flow (AUM)_Turnover'!$C:$P,11,0)</f>
        <v>0</v>
      </c>
      <c r="Q670" s="200" t="s">
        <v>475</v>
      </c>
      <c r="R670" s="200" t="str">
        <f t="shared" si="79"/>
        <v/>
      </c>
      <c r="T670" t="s">
        <v>475</v>
      </c>
      <c r="Y670" s="200" t="s">
        <v>475</v>
      </c>
      <c r="Z670" s="5" t="s">
        <v>475</v>
      </c>
      <c r="AA670" s="200" t="str">
        <f t="shared" si="82"/>
        <v/>
      </c>
      <c r="AB670" s="200" t="str">
        <f t="shared" si="80"/>
        <v/>
      </c>
      <c r="AE670" s="77">
        <f t="shared" si="83"/>
        <v>0</v>
      </c>
      <c r="AF670" s="77">
        <f t="shared" si="84"/>
        <v>0</v>
      </c>
      <c r="AG670" s="77">
        <f t="array" ref="AG670">IFERROR($D670*U,0)</f>
        <v>0</v>
      </c>
      <c r="AH670" s="77">
        <f t="shared" si="85"/>
        <v>0</v>
      </c>
      <c r="AI670" s="77">
        <f t="shared" si="85"/>
        <v>0</v>
      </c>
      <c r="AJ670" s="203"/>
      <c r="AK670" s="203"/>
      <c r="AL670" s="203"/>
      <c r="AM670" s="203"/>
      <c r="AN670" t="s">
        <v>475</v>
      </c>
      <c r="AO670" t="s">
        <v>475</v>
      </c>
      <c r="AP670" t="s">
        <v>475</v>
      </c>
    </row>
    <row r="671" spans="1:42" x14ac:dyDescent="0.25">
      <c r="A671" s="198">
        <v>45291</v>
      </c>
      <c r="B671" t="s">
        <v>1963</v>
      </c>
      <c r="C671" t="s">
        <v>1964</v>
      </c>
      <c r="D671" s="82">
        <f>+VLOOKUP($C671,'appoggio Flow (AUM)_Turnover'!$C:$G,2,0)</f>
        <v>446803.48</v>
      </c>
      <c r="E671" s="199">
        <f>+VLOOKUP($C671,'appoggio Flow (AUM)_Turnover'!$C:$G,3,0)</f>
        <v>1</v>
      </c>
      <c r="F671" s="82">
        <f>+VLOOKUP($C671,'appoggio Flow (AUM)_Turnover'!$C:$G,4,0)</f>
        <v>604575.36</v>
      </c>
      <c r="G671" s="82">
        <f>+VLOOKUP($C671,'appoggio Flow (AUM)_Turnover'!$C:$G,5,0)</f>
        <v>157771.88</v>
      </c>
      <c r="H671" s="1" t="s">
        <v>23</v>
      </c>
      <c r="I671" t="s">
        <v>500</v>
      </c>
      <c r="J671" t="s">
        <v>474</v>
      </c>
      <c r="K671">
        <f>+VLOOKUP($C671,'appoggio Flow (AUM)_Turnover'!$C:$M,9,0)</f>
        <v>0</v>
      </c>
      <c r="L671" t="s">
        <v>500</v>
      </c>
      <c r="M671" t="str">
        <f>+VLOOKUP($C671,'appoggio Flow (AUM)_Turnover'!$C:$M,11,0)</f>
        <v>Stock</v>
      </c>
      <c r="N671" t="s">
        <v>23</v>
      </c>
      <c r="O671" s="5" t="str">
        <f t="shared" si="81"/>
        <v>N</v>
      </c>
      <c r="P671" t="str">
        <f>+VLOOKUP($C671,'appoggio Flow (AUM)_Turnover'!$C:$P,11,0)</f>
        <v>Stock</v>
      </c>
      <c r="Q671" s="200" t="s">
        <v>475</v>
      </c>
      <c r="R671" s="200" t="str">
        <f t="shared" si="79"/>
        <v/>
      </c>
      <c r="T671" t="s">
        <v>475</v>
      </c>
      <c r="Y671" s="200" t="s">
        <v>475</v>
      </c>
      <c r="Z671" s="5" t="s">
        <v>475</v>
      </c>
      <c r="AA671" s="200" t="str">
        <f t="shared" si="82"/>
        <v/>
      </c>
      <c r="AB671" s="200" t="str">
        <f t="shared" si="80"/>
        <v/>
      </c>
      <c r="AE671" s="77">
        <f t="shared" si="83"/>
        <v>0</v>
      </c>
      <c r="AF671" s="77">
        <f t="shared" si="84"/>
        <v>0</v>
      </c>
      <c r="AG671" s="77">
        <f t="array" ref="AG671">IFERROR($D671*U,0)</f>
        <v>0</v>
      </c>
      <c r="AH671" s="77">
        <f t="shared" si="85"/>
        <v>0</v>
      </c>
      <c r="AI671" s="77">
        <f t="shared" si="85"/>
        <v>0</v>
      </c>
      <c r="AJ671" s="203"/>
      <c r="AK671" s="203"/>
      <c r="AL671" s="203"/>
      <c r="AM671" s="203"/>
      <c r="AN671" t="s">
        <v>25</v>
      </c>
      <c r="AO671" t="s">
        <v>1965</v>
      </c>
      <c r="AP671" t="s">
        <v>475</v>
      </c>
    </row>
    <row r="672" spans="1:42" x14ac:dyDescent="0.25">
      <c r="A672" s="198">
        <v>45291</v>
      </c>
      <c r="B672" t="s">
        <v>1966</v>
      </c>
      <c r="C672" t="s">
        <v>1967</v>
      </c>
      <c r="D672" s="82">
        <f>+VLOOKUP($C672,'appoggio Flow (AUM)_Turnover'!$C:$G,2,0)</f>
        <v>269.83999999999969</v>
      </c>
      <c r="E672" s="199">
        <f>+VLOOKUP($C672,'appoggio Flow (AUM)_Turnover'!$C:$G,3,0)</f>
        <v>1</v>
      </c>
      <c r="F672" s="82">
        <f>+VLOOKUP($C672,'appoggio Flow (AUM)_Turnover'!$C:$G,4,0)</f>
        <v>2902.93</v>
      </c>
      <c r="G672" s="82">
        <f>+VLOOKUP($C672,'appoggio Flow (AUM)_Turnover'!$C:$G,5,0)</f>
        <v>2633.09</v>
      </c>
      <c r="H672" s="1" t="s">
        <v>24</v>
      </c>
      <c r="I672" t="s">
        <v>473</v>
      </c>
      <c r="J672" t="s">
        <v>474</v>
      </c>
      <c r="K672">
        <f>+VLOOKUP($C672,'appoggio Flow (AUM)_Turnover'!$C:$M,9,0)</f>
        <v>0</v>
      </c>
      <c r="L672" t="s">
        <v>473</v>
      </c>
      <c r="M672" t="str">
        <f>+VLOOKUP($C672,'appoggio Flow (AUM)_Turnover'!$C:$M,11,0)</f>
        <v>Fondo</v>
      </c>
      <c r="N672" t="s">
        <v>23</v>
      </c>
      <c r="O672" s="5" t="str">
        <f t="shared" si="81"/>
        <v>N</v>
      </c>
      <c r="P672" t="str">
        <f>+VLOOKUP($C672,'appoggio Flow (AUM)_Turnover'!$C:$P,11,0)</f>
        <v>Fondo</v>
      </c>
      <c r="Q672" s="200" t="s">
        <v>475</v>
      </c>
      <c r="R672" s="200" t="str">
        <f t="shared" si="79"/>
        <v/>
      </c>
      <c r="T672" t="s">
        <v>475</v>
      </c>
      <c r="Y672" s="200" t="s">
        <v>475</v>
      </c>
      <c r="Z672" s="5" t="s">
        <v>475</v>
      </c>
      <c r="AA672" s="200" t="str">
        <f t="shared" si="82"/>
        <v/>
      </c>
      <c r="AB672" s="200" t="str">
        <f t="shared" si="80"/>
        <v/>
      </c>
      <c r="AE672" s="77">
        <f t="shared" si="83"/>
        <v>0</v>
      </c>
      <c r="AF672" s="77">
        <f t="shared" si="84"/>
        <v>0</v>
      </c>
      <c r="AG672" s="77">
        <f t="array" ref="AG672">IFERROR($D672*U,0)</f>
        <v>0</v>
      </c>
      <c r="AH672" s="77">
        <f t="shared" si="85"/>
        <v>0</v>
      </c>
      <c r="AI672" s="77">
        <f t="shared" si="85"/>
        <v>0</v>
      </c>
      <c r="AJ672" s="203"/>
      <c r="AK672" s="203"/>
      <c r="AL672" s="203"/>
      <c r="AM672" s="203"/>
      <c r="AN672" t="s">
        <v>475</v>
      </c>
      <c r="AO672" t="s">
        <v>475</v>
      </c>
      <c r="AP672" t="s">
        <v>475</v>
      </c>
    </row>
    <row r="673" spans="1:42" x14ac:dyDescent="0.25">
      <c r="A673" s="198">
        <v>45291</v>
      </c>
      <c r="B673" t="s">
        <v>1968</v>
      </c>
      <c r="C673" t="s">
        <v>1969</v>
      </c>
      <c r="D673" s="82">
        <f>+VLOOKUP($C673,'appoggio Flow (AUM)_Turnover'!$C:$G,2,0)</f>
        <v>182388.59999999998</v>
      </c>
      <c r="E673" s="199">
        <f>+VLOOKUP($C673,'appoggio Flow (AUM)_Turnover'!$C:$G,3,0)</f>
        <v>0</v>
      </c>
      <c r="F673" s="82">
        <f>+VLOOKUP($C673,'appoggio Flow (AUM)_Turnover'!$C:$G,4,0)</f>
        <v>182388.59999999998</v>
      </c>
      <c r="G673" s="82">
        <f>+VLOOKUP($C673,'appoggio Flow (AUM)_Turnover'!$C:$G,5,0)</f>
        <v>0</v>
      </c>
      <c r="H673" s="1" t="s">
        <v>24</v>
      </c>
      <c r="I673" t="s">
        <v>473</v>
      </c>
      <c r="J673" t="s">
        <v>474</v>
      </c>
      <c r="K673">
        <f>+VLOOKUP($C673,'appoggio Flow (AUM)_Turnover'!$C:$M,9,0)</f>
        <v>0</v>
      </c>
      <c r="L673" t="s">
        <v>473</v>
      </c>
      <c r="M673" t="str">
        <f>+VLOOKUP($C673,'appoggio Flow (AUM)_Turnover'!$C:$M,11,0)</f>
        <v>Fondo</v>
      </c>
      <c r="N673" t="s">
        <v>23</v>
      </c>
      <c r="O673" s="5" t="str">
        <f t="shared" si="81"/>
        <v>N</v>
      </c>
      <c r="P673" t="str">
        <f>+VLOOKUP($C673,'appoggio Flow (AUM)_Turnover'!$C:$P,11,0)</f>
        <v>Fondo</v>
      </c>
      <c r="Q673" s="200" t="s">
        <v>475</v>
      </c>
      <c r="R673" s="200" t="str">
        <f t="shared" si="79"/>
        <v/>
      </c>
      <c r="T673" t="s">
        <v>475</v>
      </c>
      <c r="Y673" s="200" t="s">
        <v>475</v>
      </c>
      <c r="Z673" s="5" t="s">
        <v>475</v>
      </c>
      <c r="AA673" s="200" t="str">
        <f t="shared" si="82"/>
        <v/>
      </c>
      <c r="AB673" s="200" t="str">
        <f t="shared" si="80"/>
        <v/>
      </c>
      <c r="AE673" s="77">
        <f t="shared" si="83"/>
        <v>0</v>
      </c>
      <c r="AF673" s="77">
        <f t="shared" si="84"/>
        <v>0</v>
      </c>
      <c r="AG673" s="77">
        <f t="array" ref="AG673">IFERROR($D673*U,0)</f>
        <v>0</v>
      </c>
      <c r="AH673" s="77">
        <f t="shared" si="85"/>
        <v>0</v>
      </c>
      <c r="AI673" s="77">
        <f t="shared" si="85"/>
        <v>0</v>
      </c>
      <c r="AJ673" s="203"/>
      <c r="AK673" s="203"/>
      <c r="AL673" s="203"/>
      <c r="AM673" s="203"/>
      <c r="AN673" t="s">
        <v>475</v>
      </c>
      <c r="AO673" t="s">
        <v>475</v>
      </c>
      <c r="AP673" t="s">
        <v>475</v>
      </c>
    </row>
    <row r="674" spans="1:42" x14ac:dyDescent="0.25">
      <c r="A674" s="198">
        <v>45291</v>
      </c>
      <c r="B674" t="s">
        <v>1970</v>
      </c>
      <c r="C674" t="s">
        <v>1971</v>
      </c>
      <c r="D674" s="82">
        <f>+VLOOKUP($C674,'appoggio Flow (AUM)_Turnover'!$C:$G,2,0)</f>
        <v>12414716.180000002</v>
      </c>
      <c r="E674" s="199">
        <f>+VLOOKUP($C674,'appoggio Flow (AUM)_Turnover'!$C:$G,3,0)</f>
        <v>1</v>
      </c>
      <c r="F674" s="82">
        <f>+VLOOKUP($C674,'appoggio Flow (AUM)_Turnover'!$C:$G,4,0)</f>
        <v>13126139.440000001</v>
      </c>
      <c r="G674" s="82">
        <f>+VLOOKUP($C674,'appoggio Flow (AUM)_Turnover'!$C:$G,5,0)</f>
        <v>711423.26</v>
      </c>
      <c r="H674" s="1" t="s">
        <v>23</v>
      </c>
      <c r="I674" t="s">
        <v>500</v>
      </c>
      <c r="J674" t="s">
        <v>504</v>
      </c>
      <c r="K674">
        <f>+VLOOKUP($C674,'appoggio Flow (AUM)_Turnover'!$C:$M,9,0)</f>
        <v>1</v>
      </c>
      <c r="L674" t="s">
        <v>500</v>
      </c>
      <c r="M674" t="str">
        <f>+VLOOKUP($C674,'appoggio Flow (AUM)_Turnover'!$C:$M,11,0)</f>
        <v>Bond</v>
      </c>
      <c r="N674" t="s">
        <v>24</v>
      </c>
      <c r="O674" s="5" t="str">
        <f t="shared" si="81"/>
        <v>N</v>
      </c>
      <c r="P674" t="str">
        <f>+VLOOKUP($C674,'appoggio Flow (AUM)_Turnover'!$C:$P,11,0)</f>
        <v>Bond</v>
      </c>
      <c r="Q674" s="200" t="s">
        <v>475</v>
      </c>
      <c r="R674" s="200" t="str">
        <f t="shared" si="79"/>
        <v/>
      </c>
      <c r="T674" t="s">
        <v>475</v>
      </c>
      <c r="Y674" s="200" t="s">
        <v>475</v>
      </c>
      <c r="Z674" s="5" t="s">
        <v>475</v>
      </c>
      <c r="AA674" s="200" t="str">
        <f t="shared" si="82"/>
        <v/>
      </c>
      <c r="AB674" s="200" t="str">
        <f t="shared" si="80"/>
        <v/>
      </c>
      <c r="AE674" s="77">
        <f t="shared" si="83"/>
        <v>0</v>
      </c>
      <c r="AF674" s="77">
        <f t="shared" si="84"/>
        <v>0</v>
      </c>
      <c r="AG674" s="77">
        <f t="array" ref="AG674">IFERROR($D674*U,0)</f>
        <v>0</v>
      </c>
      <c r="AH674" s="77">
        <f t="shared" si="85"/>
        <v>0</v>
      </c>
      <c r="AI674" s="77">
        <f t="shared" si="85"/>
        <v>0</v>
      </c>
      <c r="AJ674" s="203"/>
      <c r="AK674" s="203"/>
      <c r="AL674" s="203"/>
      <c r="AM674" s="203"/>
      <c r="AN674" t="s">
        <v>22</v>
      </c>
      <c r="AO674" t="s">
        <v>571</v>
      </c>
      <c r="AP674" t="s">
        <v>475</v>
      </c>
    </row>
    <row r="675" spans="1:42" x14ac:dyDescent="0.25">
      <c r="A675" s="198">
        <v>45291</v>
      </c>
      <c r="B675" t="s">
        <v>1972</v>
      </c>
      <c r="C675" t="s">
        <v>1973</v>
      </c>
      <c r="D675" s="82">
        <f>+VLOOKUP($C675,'appoggio Flow (AUM)_Turnover'!$C:$G,2,0)</f>
        <v>0</v>
      </c>
      <c r="E675" s="199">
        <f>+VLOOKUP($C675,'appoggio Flow (AUM)_Turnover'!$C:$G,3,0)</f>
        <v>1</v>
      </c>
      <c r="F675" s="82">
        <f>+VLOOKUP($C675,'appoggio Flow (AUM)_Turnover'!$C:$G,4,0)</f>
        <v>123931.1</v>
      </c>
      <c r="G675" s="82">
        <f>+VLOOKUP($C675,'appoggio Flow (AUM)_Turnover'!$C:$G,5,0)</f>
        <v>218732.09</v>
      </c>
      <c r="H675" s="1" t="s">
        <v>24</v>
      </c>
      <c r="I675" t="s">
        <v>473</v>
      </c>
      <c r="J675" t="s">
        <v>474</v>
      </c>
      <c r="K675">
        <f>+VLOOKUP($C675,'appoggio Flow (AUM)_Turnover'!$C:$M,9,0)</f>
        <v>0</v>
      </c>
      <c r="L675" t="s">
        <v>473</v>
      </c>
      <c r="M675" t="str">
        <f>+VLOOKUP($C675,'appoggio Flow (AUM)_Turnover'!$C:$M,11,0)</f>
        <v>Fondo</v>
      </c>
      <c r="N675" t="s">
        <v>23</v>
      </c>
      <c r="O675" s="5" t="str">
        <f t="shared" si="81"/>
        <v>N</v>
      </c>
      <c r="P675" t="str">
        <f>+VLOOKUP($C675,'appoggio Flow (AUM)_Turnover'!$C:$P,11,0)</f>
        <v>Fondo</v>
      </c>
      <c r="Q675" s="200" t="s">
        <v>475</v>
      </c>
      <c r="R675" s="200" t="str">
        <f t="shared" si="79"/>
        <v/>
      </c>
      <c r="T675" t="s">
        <v>475</v>
      </c>
      <c r="Y675" s="200" t="s">
        <v>475</v>
      </c>
      <c r="Z675" s="5" t="s">
        <v>475</v>
      </c>
      <c r="AA675" s="200" t="str">
        <f t="shared" si="82"/>
        <v/>
      </c>
      <c r="AB675" s="200" t="str">
        <f t="shared" si="80"/>
        <v/>
      </c>
      <c r="AE675" s="77">
        <f t="shared" si="83"/>
        <v>0</v>
      </c>
      <c r="AF675" s="77">
        <f t="shared" si="84"/>
        <v>0</v>
      </c>
      <c r="AG675" s="77">
        <f t="array" ref="AG675">IFERROR($D675*U,0)</f>
        <v>0</v>
      </c>
      <c r="AH675" s="77">
        <f t="shared" si="85"/>
        <v>0</v>
      </c>
      <c r="AI675" s="77">
        <f t="shared" si="85"/>
        <v>0</v>
      </c>
      <c r="AJ675" s="203"/>
      <c r="AK675" s="203"/>
      <c r="AL675" s="203"/>
      <c r="AM675" s="203"/>
      <c r="AN675" t="s">
        <v>475</v>
      </c>
      <c r="AO675" t="s">
        <v>475</v>
      </c>
      <c r="AP675" t="s">
        <v>475</v>
      </c>
    </row>
    <row r="676" spans="1:42" x14ac:dyDescent="0.25">
      <c r="A676" s="198">
        <v>45291</v>
      </c>
      <c r="B676" t="s">
        <v>1974</v>
      </c>
      <c r="C676" t="s">
        <v>1975</v>
      </c>
      <c r="D676" s="82">
        <f>+VLOOKUP($C676,'appoggio Flow (AUM)_Turnover'!$C:$G,2,0)</f>
        <v>0</v>
      </c>
      <c r="E676" s="199">
        <f>+VLOOKUP($C676,'appoggio Flow (AUM)_Turnover'!$C:$G,3,0)</f>
        <v>1</v>
      </c>
      <c r="F676" s="82">
        <f>+VLOOKUP($C676,'appoggio Flow (AUM)_Turnover'!$C:$G,4,0)</f>
        <v>804926.51</v>
      </c>
      <c r="G676" s="82">
        <f>+VLOOKUP($C676,'appoggio Flow (AUM)_Turnover'!$C:$G,5,0)</f>
        <v>823198.76</v>
      </c>
      <c r="H676" s="1" t="s">
        <v>23</v>
      </c>
      <c r="I676" t="s">
        <v>500</v>
      </c>
      <c r="J676" t="s">
        <v>504</v>
      </c>
      <c r="K676">
        <f>+VLOOKUP($C676,'appoggio Flow (AUM)_Turnover'!$C:$M,9,0)</f>
        <v>1</v>
      </c>
      <c r="L676" t="s">
        <v>500</v>
      </c>
      <c r="M676">
        <f>+VLOOKUP($C676,'appoggio Flow (AUM)_Turnover'!$C:$M,11,0)</f>
        <v>0</v>
      </c>
      <c r="N676" t="s">
        <v>24</v>
      </c>
      <c r="O676" s="5" t="str">
        <f t="shared" si="81"/>
        <v>N</v>
      </c>
      <c r="P676">
        <f>+VLOOKUP($C676,'appoggio Flow (AUM)_Turnover'!$C:$P,11,0)</f>
        <v>0</v>
      </c>
      <c r="Q676" s="200" t="s">
        <v>475</v>
      </c>
      <c r="R676" s="200" t="str">
        <f t="shared" si="79"/>
        <v/>
      </c>
      <c r="T676" t="s">
        <v>475</v>
      </c>
      <c r="Y676" s="200" t="s">
        <v>475</v>
      </c>
      <c r="Z676" s="5" t="s">
        <v>475</v>
      </c>
      <c r="AA676" s="200" t="str">
        <f t="shared" si="82"/>
        <v/>
      </c>
      <c r="AB676" s="200" t="str">
        <f t="shared" si="80"/>
        <v/>
      </c>
      <c r="AE676" s="77">
        <f t="shared" si="83"/>
        <v>0</v>
      </c>
      <c r="AF676" s="77">
        <f t="shared" si="84"/>
        <v>0</v>
      </c>
      <c r="AG676" s="77">
        <f t="array" ref="AG676">IFERROR($D676*U,0)</f>
        <v>0</v>
      </c>
      <c r="AH676" s="77">
        <f t="shared" si="85"/>
        <v>0</v>
      </c>
      <c r="AI676" s="77">
        <f t="shared" si="85"/>
        <v>0</v>
      </c>
      <c r="AJ676" s="203"/>
      <c r="AK676" s="203"/>
      <c r="AL676" s="203"/>
      <c r="AM676" s="203"/>
      <c r="AN676" t="s">
        <v>475</v>
      </c>
      <c r="AO676" t="s">
        <v>475</v>
      </c>
      <c r="AP676" t="s">
        <v>475</v>
      </c>
    </row>
    <row r="677" spans="1:42" x14ac:dyDescent="0.25">
      <c r="A677" s="198">
        <v>45291</v>
      </c>
      <c r="B677" t="s">
        <v>1976</v>
      </c>
      <c r="C677" t="s">
        <v>1977</v>
      </c>
      <c r="D677" s="82">
        <f>+VLOOKUP($C677,'appoggio Flow (AUM)_Turnover'!$C:$G,2,0)</f>
        <v>655123.13999999966</v>
      </c>
      <c r="E677" s="199">
        <f>+VLOOKUP($C677,'appoggio Flow (AUM)_Turnover'!$C:$G,3,0)</f>
        <v>1</v>
      </c>
      <c r="F677" s="82">
        <f>+VLOOKUP($C677,'appoggio Flow (AUM)_Turnover'!$C:$G,4,0)</f>
        <v>3744000.03</v>
      </c>
      <c r="G677" s="82">
        <f>+VLOOKUP($C677,'appoggio Flow (AUM)_Turnover'!$C:$G,5,0)</f>
        <v>3088876.89</v>
      </c>
      <c r="H677" s="1" t="s">
        <v>23</v>
      </c>
      <c r="I677" t="s">
        <v>500</v>
      </c>
      <c r="J677" t="s">
        <v>592</v>
      </c>
      <c r="K677">
        <f>+VLOOKUP($C677,'appoggio Flow (AUM)_Turnover'!$C:$M,9,0)</f>
        <v>0</v>
      </c>
      <c r="L677" t="s">
        <v>500</v>
      </c>
      <c r="M677">
        <f>+VLOOKUP($C677,'appoggio Flow (AUM)_Turnover'!$C:$M,11,0)</f>
        <v>0</v>
      </c>
      <c r="N677" t="s">
        <v>23</v>
      </c>
      <c r="O677" s="5" t="str">
        <f t="shared" si="81"/>
        <v>N</v>
      </c>
      <c r="P677">
        <f>+VLOOKUP($C677,'appoggio Flow (AUM)_Turnover'!$C:$P,11,0)</f>
        <v>0</v>
      </c>
      <c r="Q677" s="200" t="s">
        <v>475</v>
      </c>
      <c r="R677" s="200" t="str">
        <f t="shared" si="79"/>
        <v/>
      </c>
      <c r="T677" t="s">
        <v>475</v>
      </c>
      <c r="Y677" s="200" t="s">
        <v>475</v>
      </c>
      <c r="Z677" s="5" t="s">
        <v>475</v>
      </c>
      <c r="AA677" s="200" t="str">
        <f t="shared" si="82"/>
        <v/>
      </c>
      <c r="AB677" s="200" t="str">
        <f t="shared" si="80"/>
        <v/>
      </c>
      <c r="AE677" s="77">
        <f t="shared" si="83"/>
        <v>0</v>
      </c>
      <c r="AF677" s="77">
        <f t="shared" si="84"/>
        <v>0</v>
      </c>
      <c r="AG677" s="77">
        <f t="array" ref="AG677">IFERROR($D677*U,0)</f>
        <v>0</v>
      </c>
      <c r="AH677" s="77">
        <f t="shared" si="85"/>
        <v>0</v>
      </c>
      <c r="AI677" s="77">
        <f t="shared" si="85"/>
        <v>0</v>
      </c>
      <c r="AJ677" s="203"/>
      <c r="AK677" s="203"/>
      <c r="AL677" s="203"/>
      <c r="AM677" s="203"/>
      <c r="AN677" t="s">
        <v>475</v>
      </c>
      <c r="AO677" t="s">
        <v>475</v>
      </c>
      <c r="AP677" t="s">
        <v>475</v>
      </c>
    </row>
    <row r="678" spans="1:42" x14ac:dyDescent="0.25">
      <c r="A678" s="198">
        <v>45291</v>
      </c>
      <c r="B678" t="s">
        <v>1978</v>
      </c>
      <c r="C678" t="s">
        <v>1979</v>
      </c>
      <c r="D678" s="82">
        <f>+VLOOKUP($C678,'appoggio Flow (AUM)_Turnover'!$C:$G,2,0)</f>
        <v>372992.91000000003</v>
      </c>
      <c r="E678" s="199">
        <f>+VLOOKUP($C678,'appoggio Flow (AUM)_Turnover'!$C:$G,3,0)</f>
        <v>1</v>
      </c>
      <c r="F678" s="82">
        <f>+VLOOKUP($C678,'appoggio Flow (AUM)_Turnover'!$C:$G,4,0)</f>
        <v>389040.91000000003</v>
      </c>
      <c r="G678" s="82">
        <f>+VLOOKUP($C678,'appoggio Flow (AUM)_Turnover'!$C:$G,5,0)</f>
        <v>16048</v>
      </c>
      <c r="H678" s="1" t="s">
        <v>23</v>
      </c>
      <c r="I678" t="s">
        <v>500</v>
      </c>
      <c r="J678" t="s">
        <v>474</v>
      </c>
      <c r="K678">
        <f>+VLOOKUP($C678,'appoggio Flow (AUM)_Turnover'!$C:$M,9,0)</f>
        <v>0</v>
      </c>
      <c r="L678" t="s">
        <v>500</v>
      </c>
      <c r="M678">
        <f>+VLOOKUP($C678,'appoggio Flow (AUM)_Turnover'!$C:$M,11,0)</f>
        <v>0</v>
      </c>
      <c r="N678" t="s">
        <v>23</v>
      </c>
      <c r="O678" s="5" t="str">
        <f t="shared" si="81"/>
        <v>N</v>
      </c>
      <c r="P678">
        <f>+VLOOKUP($C678,'appoggio Flow (AUM)_Turnover'!$C:$P,11,0)</f>
        <v>0</v>
      </c>
      <c r="Q678" s="200" t="s">
        <v>475</v>
      </c>
      <c r="R678" s="200" t="str">
        <f t="shared" si="79"/>
        <v/>
      </c>
      <c r="T678" t="s">
        <v>475</v>
      </c>
      <c r="Y678" s="200" t="s">
        <v>475</v>
      </c>
      <c r="Z678" s="5" t="s">
        <v>475</v>
      </c>
      <c r="AA678" s="200" t="str">
        <f t="shared" si="82"/>
        <v/>
      </c>
      <c r="AB678" s="200" t="str">
        <f t="shared" si="80"/>
        <v/>
      </c>
      <c r="AE678" s="77">
        <f t="shared" si="83"/>
        <v>0</v>
      </c>
      <c r="AF678" s="77">
        <f t="shared" si="84"/>
        <v>0</v>
      </c>
      <c r="AG678" s="77">
        <f t="array" ref="AG678">IFERROR($D678*U,0)</f>
        <v>0</v>
      </c>
      <c r="AH678" s="77">
        <f t="shared" si="85"/>
        <v>0</v>
      </c>
      <c r="AI678" s="77">
        <f t="shared" si="85"/>
        <v>0</v>
      </c>
      <c r="AJ678" s="203"/>
      <c r="AK678" s="203"/>
      <c r="AL678" s="203"/>
      <c r="AM678" s="203"/>
      <c r="AN678" t="s">
        <v>475</v>
      </c>
      <c r="AO678" t="s">
        <v>475</v>
      </c>
      <c r="AP678" t="s">
        <v>475</v>
      </c>
    </row>
    <row r="679" spans="1:42" x14ac:dyDescent="0.25">
      <c r="A679" s="198">
        <v>45291</v>
      </c>
      <c r="B679" t="s">
        <v>1980</v>
      </c>
      <c r="C679" t="s">
        <v>1981</v>
      </c>
      <c r="D679" s="82">
        <f>+VLOOKUP($C679,'appoggio Flow (AUM)_Turnover'!$C:$G,2,0)</f>
        <v>12074.6</v>
      </c>
      <c r="E679" s="199">
        <f>+VLOOKUP($C679,'appoggio Flow (AUM)_Turnover'!$C:$G,3,0)</f>
        <v>1</v>
      </c>
      <c r="F679" s="82">
        <f>+VLOOKUP($C679,'appoggio Flow (AUM)_Turnover'!$C:$G,4,0)</f>
        <v>13492.5</v>
      </c>
      <c r="G679" s="82">
        <f>+VLOOKUP($C679,'appoggio Flow (AUM)_Turnover'!$C:$G,5,0)</f>
        <v>1417.9</v>
      </c>
      <c r="H679" s="1" t="s">
        <v>23</v>
      </c>
      <c r="I679" t="s">
        <v>500</v>
      </c>
      <c r="J679" t="s">
        <v>474</v>
      </c>
      <c r="K679">
        <f>+VLOOKUP($C679,'appoggio Flow (AUM)_Turnover'!$C:$M,9,0)</f>
        <v>0</v>
      </c>
      <c r="L679" t="s">
        <v>500</v>
      </c>
      <c r="M679" t="str">
        <f>+VLOOKUP($C679,'appoggio Flow (AUM)_Turnover'!$C:$M,11,0)</f>
        <v>Stock</v>
      </c>
      <c r="N679" t="s">
        <v>23</v>
      </c>
      <c r="O679" s="5" t="str">
        <f t="shared" si="81"/>
        <v>N</v>
      </c>
      <c r="P679" t="str">
        <f>+VLOOKUP($C679,'appoggio Flow (AUM)_Turnover'!$C:$P,11,0)</f>
        <v>Stock</v>
      </c>
      <c r="Q679" s="200" t="s">
        <v>475</v>
      </c>
      <c r="R679" s="200" t="str">
        <f t="shared" si="79"/>
        <v/>
      </c>
      <c r="T679" t="s">
        <v>475</v>
      </c>
      <c r="Y679" s="200" t="s">
        <v>475</v>
      </c>
      <c r="Z679" s="5" t="s">
        <v>475</v>
      </c>
      <c r="AA679" s="200" t="str">
        <f t="shared" si="82"/>
        <v/>
      </c>
      <c r="AB679" s="200" t="str">
        <f t="shared" si="80"/>
        <v/>
      </c>
      <c r="AE679" s="77">
        <f t="shared" si="83"/>
        <v>0</v>
      </c>
      <c r="AF679" s="77">
        <f t="shared" si="84"/>
        <v>0</v>
      </c>
      <c r="AG679" s="77">
        <f t="array" ref="AG679">IFERROR($D679*U,0)</f>
        <v>0</v>
      </c>
      <c r="AH679" s="77">
        <f t="shared" si="85"/>
        <v>0</v>
      </c>
      <c r="AI679" s="77">
        <f t="shared" si="85"/>
        <v>0</v>
      </c>
      <c r="AJ679" s="203"/>
      <c r="AK679" s="203"/>
      <c r="AL679" s="203"/>
      <c r="AM679" s="203"/>
      <c r="AN679" t="s">
        <v>25</v>
      </c>
      <c r="AO679" t="s">
        <v>1087</v>
      </c>
      <c r="AP679" t="s">
        <v>475</v>
      </c>
    </row>
    <row r="680" spans="1:42" x14ac:dyDescent="0.25">
      <c r="A680" s="198">
        <v>45291</v>
      </c>
      <c r="B680" t="s">
        <v>1982</v>
      </c>
      <c r="C680" t="s">
        <v>1983</v>
      </c>
      <c r="D680" s="82">
        <f>+VLOOKUP($C680,'appoggio Flow (AUM)_Turnover'!$C:$G,2,0)</f>
        <v>0</v>
      </c>
      <c r="E680" s="199">
        <f>+VLOOKUP($C680,'appoggio Flow (AUM)_Turnover'!$C:$G,3,0)</f>
        <v>1</v>
      </c>
      <c r="F680" s="82">
        <f>+VLOOKUP($C680,'appoggio Flow (AUM)_Turnover'!$C:$G,4,0)</f>
        <v>931026.37000000011</v>
      </c>
      <c r="G680" s="82">
        <f>+VLOOKUP($C680,'appoggio Flow (AUM)_Turnover'!$C:$G,5,0)</f>
        <v>1223117.54</v>
      </c>
      <c r="H680" s="1" t="s">
        <v>24</v>
      </c>
      <c r="I680" t="s">
        <v>473</v>
      </c>
      <c r="J680" t="s">
        <v>474</v>
      </c>
      <c r="K680">
        <f>+VLOOKUP($C680,'appoggio Flow (AUM)_Turnover'!$C:$M,9,0)</f>
        <v>0</v>
      </c>
      <c r="L680" t="s">
        <v>473</v>
      </c>
      <c r="M680" t="str">
        <f>+VLOOKUP($C680,'appoggio Flow (AUM)_Turnover'!$C:$M,11,0)</f>
        <v>Fondo</v>
      </c>
      <c r="N680" t="s">
        <v>23</v>
      </c>
      <c r="O680" s="5" t="str">
        <f t="shared" si="81"/>
        <v>N</v>
      </c>
      <c r="P680" t="str">
        <f>+VLOOKUP($C680,'appoggio Flow (AUM)_Turnover'!$C:$P,11,0)</f>
        <v>Fondo</v>
      </c>
      <c r="Q680" s="200" t="s">
        <v>475</v>
      </c>
      <c r="R680" s="200" t="str">
        <f t="shared" si="79"/>
        <v/>
      </c>
      <c r="T680" t="s">
        <v>475</v>
      </c>
      <c r="Y680" s="200" t="s">
        <v>475</v>
      </c>
      <c r="Z680" s="5" t="s">
        <v>475</v>
      </c>
      <c r="AA680" s="200" t="str">
        <f t="shared" si="82"/>
        <v/>
      </c>
      <c r="AB680" s="200" t="str">
        <f t="shared" si="80"/>
        <v/>
      </c>
      <c r="AE680" s="77">
        <f t="shared" si="83"/>
        <v>0</v>
      </c>
      <c r="AF680" s="77">
        <f t="shared" si="84"/>
        <v>0</v>
      </c>
      <c r="AG680" s="77">
        <f t="array" ref="AG680">IFERROR($D680*U,0)</f>
        <v>0</v>
      </c>
      <c r="AH680" s="77">
        <f t="shared" si="85"/>
        <v>0</v>
      </c>
      <c r="AI680" s="77">
        <f t="shared" si="85"/>
        <v>0</v>
      </c>
      <c r="AJ680" s="203"/>
      <c r="AK680" s="203"/>
      <c r="AL680" s="203"/>
      <c r="AM680" s="203"/>
      <c r="AN680" t="s">
        <v>475</v>
      </c>
      <c r="AO680" t="s">
        <v>475</v>
      </c>
      <c r="AP680" t="s">
        <v>475</v>
      </c>
    </row>
    <row r="681" spans="1:42" x14ac:dyDescent="0.25">
      <c r="A681" s="198">
        <v>45291</v>
      </c>
      <c r="B681" t="s">
        <v>1984</v>
      </c>
      <c r="C681" t="s">
        <v>1985</v>
      </c>
      <c r="D681" s="82">
        <f>+VLOOKUP($C681,'appoggio Flow (AUM)_Turnover'!$C:$G,2,0)</f>
        <v>6751490.8300000001</v>
      </c>
      <c r="E681" s="199">
        <f>+VLOOKUP($C681,'appoggio Flow (AUM)_Turnover'!$C:$G,3,0)</f>
        <v>1</v>
      </c>
      <c r="F681" s="82">
        <f>+VLOOKUP($C681,'appoggio Flow (AUM)_Turnover'!$C:$G,4,0)</f>
        <v>7324976.7599999998</v>
      </c>
      <c r="G681" s="82">
        <f>+VLOOKUP($C681,'appoggio Flow (AUM)_Turnover'!$C:$G,5,0)</f>
        <v>573485.93000000005</v>
      </c>
      <c r="H681" s="1" t="s">
        <v>24</v>
      </c>
      <c r="I681" t="s">
        <v>473</v>
      </c>
      <c r="J681" t="s">
        <v>474</v>
      </c>
      <c r="K681">
        <f>+VLOOKUP($C681,'appoggio Flow (AUM)_Turnover'!$C:$M,9,0)</f>
        <v>0</v>
      </c>
      <c r="L681" t="s">
        <v>473</v>
      </c>
      <c r="M681" t="str">
        <f>+VLOOKUP($C681,'appoggio Flow (AUM)_Turnover'!$C:$M,11,0)</f>
        <v>Fondo</v>
      </c>
      <c r="N681" t="s">
        <v>23</v>
      </c>
      <c r="O681" s="5" t="str">
        <f t="shared" si="81"/>
        <v>N</v>
      </c>
      <c r="P681" t="str">
        <f>+VLOOKUP($C681,'appoggio Flow (AUM)_Turnover'!$C:$P,11,0)</f>
        <v>Fondo</v>
      </c>
      <c r="Q681" s="200" t="s">
        <v>475</v>
      </c>
      <c r="R681" s="200" t="str">
        <f t="shared" si="79"/>
        <v/>
      </c>
      <c r="T681" t="s">
        <v>475</v>
      </c>
      <c r="Y681" s="200" t="s">
        <v>475</v>
      </c>
      <c r="Z681" s="5" t="s">
        <v>475</v>
      </c>
      <c r="AA681" s="200" t="str">
        <f t="shared" si="82"/>
        <v/>
      </c>
      <c r="AB681" s="200" t="str">
        <f t="shared" si="80"/>
        <v/>
      </c>
      <c r="AE681" s="77">
        <f t="shared" si="83"/>
        <v>0</v>
      </c>
      <c r="AF681" s="77">
        <f t="shared" si="84"/>
        <v>0</v>
      </c>
      <c r="AG681" s="77">
        <f t="array" ref="AG681">IFERROR($D681*U,0)</f>
        <v>0</v>
      </c>
      <c r="AH681" s="77">
        <f t="shared" si="85"/>
        <v>0</v>
      </c>
      <c r="AI681" s="77">
        <f t="shared" si="85"/>
        <v>0</v>
      </c>
      <c r="AJ681" s="203"/>
      <c r="AK681" s="203"/>
      <c r="AL681" s="203"/>
      <c r="AM681" s="203"/>
      <c r="AN681" t="s">
        <v>475</v>
      </c>
      <c r="AO681" t="s">
        <v>475</v>
      </c>
      <c r="AP681" t="s">
        <v>475</v>
      </c>
    </row>
    <row r="682" spans="1:42" x14ac:dyDescent="0.25">
      <c r="A682" s="198">
        <v>45291</v>
      </c>
      <c r="B682" t="s">
        <v>1986</v>
      </c>
      <c r="C682" t="s">
        <v>1987</v>
      </c>
      <c r="D682" s="82">
        <f>+VLOOKUP($C682,'appoggio Flow (AUM)_Turnover'!$C:$G,2,0)</f>
        <v>7573.7299999999959</v>
      </c>
      <c r="E682" s="199">
        <f>+VLOOKUP($C682,'appoggio Flow (AUM)_Turnover'!$C:$G,3,0)</f>
        <v>1</v>
      </c>
      <c r="F682" s="82">
        <f>+VLOOKUP($C682,'appoggio Flow (AUM)_Turnover'!$C:$G,4,0)</f>
        <v>96743.679999999993</v>
      </c>
      <c r="G682" s="82">
        <f>+VLOOKUP($C682,'appoggio Flow (AUM)_Turnover'!$C:$G,5,0)</f>
        <v>89169.95</v>
      </c>
      <c r="H682" s="1" t="s">
        <v>23</v>
      </c>
      <c r="I682" t="s">
        <v>500</v>
      </c>
      <c r="J682" t="s">
        <v>474</v>
      </c>
      <c r="K682">
        <f>+VLOOKUP($C682,'appoggio Flow (AUM)_Turnover'!$C:$M,9,0)</f>
        <v>0</v>
      </c>
      <c r="L682" t="s">
        <v>500</v>
      </c>
      <c r="M682">
        <f>+VLOOKUP($C682,'appoggio Flow (AUM)_Turnover'!$C:$M,11,0)</f>
        <v>0</v>
      </c>
      <c r="N682" t="s">
        <v>23</v>
      </c>
      <c r="O682" s="5" t="str">
        <f t="shared" si="81"/>
        <v>N</v>
      </c>
      <c r="P682">
        <f>+VLOOKUP($C682,'appoggio Flow (AUM)_Turnover'!$C:$P,11,0)</f>
        <v>0</v>
      </c>
      <c r="Q682" s="200" t="s">
        <v>475</v>
      </c>
      <c r="R682" s="200" t="str">
        <f t="shared" si="79"/>
        <v/>
      </c>
      <c r="T682" t="s">
        <v>475</v>
      </c>
      <c r="Y682" s="200" t="s">
        <v>475</v>
      </c>
      <c r="Z682" s="5" t="s">
        <v>475</v>
      </c>
      <c r="AA682" s="200" t="str">
        <f t="shared" si="82"/>
        <v/>
      </c>
      <c r="AB682" s="200" t="str">
        <f t="shared" si="80"/>
        <v/>
      </c>
      <c r="AE682" s="77">
        <f t="shared" si="83"/>
        <v>0</v>
      </c>
      <c r="AF682" s="77">
        <f t="shared" si="84"/>
        <v>0</v>
      </c>
      <c r="AG682" s="77">
        <f t="array" ref="AG682">IFERROR($D682*U,0)</f>
        <v>0</v>
      </c>
      <c r="AH682" s="77">
        <f t="shared" si="85"/>
        <v>0</v>
      </c>
      <c r="AI682" s="77">
        <f t="shared" si="85"/>
        <v>0</v>
      </c>
      <c r="AJ682" s="203"/>
      <c r="AK682" s="203"/>
      <c r="AL682" s="203"/>
      <c r="AM682" s="203"/>
      <c r="AN682" t="s">
        <v>475</v>
      </c>
      <c r="AO682" t="s">
        <v>475</v>
      </c>
      <c r="AP682" t="s">
        <v>475</v>
      </c>
    </row>
    <row r="683" spans="1:42" x14ac:dyDescent="0.25">
      <c r="A683" s="198">
        <v>45291</v>
      </c>
      <c r="B683" t="s">
        <v>1988</v>
      </c>
      <c r="C683" t="s">
        <v>1989</v>
      </c>
      <c r="D683" s="82">
        <f>+VLOOKUP($C683,'appoggio Flow (AUM)_Turnover'!$C:$G,2,0)</f>
        <v>30122.459999999992</v>
      </c>
      <c r="E683" s="199">
        <f>+VLOOKUP($C683,'appoggio Flow (AUM)_Turnover'!$C:$G,3,0)</f>
        <v>1</v>
      </c>
      <c r="F683" s="82">
        <f>+VLOOKUP($C683,'appoggio Flow (AUM)_Turnover'!$C:$G,4,0)</f>
        <v>247908</v>
      </c>
      <c r="G683" s="82">
        <f>+VLOOKUP($C683,'appoggio Flow (AUM)_Turnover'!$C:$G,5,0)</f>
        <v>217785.54</v>
      </c>
      <c r="H683" s="1" t="s">
        <v>24</v>
      </c>
      <c r="I683" t="s">
        <v>473</v>
      </c>
      <c r="J683" t="s">
        <v>474</v>
      </c>
      <c r="K683">
        <f>+VLOOKUP($C683,'appoggio Flow (AUM)_Turnover'!$C:$M,9,0)</f>
        <v>0</v>
      </c>
      <c r="L683" t="s">
        <v>473</v>
      </c>
      <c r="M683" t="str">
        <f>+VLOOKUP($C683,'appoggio Flow (AUM)_Turnover'!$C:$M,11,0)</f>
        <v>Fondo</v>
      </c>
      <c r="N683" t="s">
        <v>23</v>
      </c>
      <c r="O683" s="5" t="str">
        <f t="shared" si="81"/>
        <v>N</v>
      </c>
      <c r="P683" t="str">
        <f>+VLOOKUP($C683,'appoggio Flow (AUM)_Turnover'!$C:$P,11,0)</f>
        <v>Fondo</v>
      </c>
      <c r="Q683" s="200" t="s">
        <v>475</v>
      </c>
      <c r="R683" s="200" t="str">
        <f t="shared" si="79"/>
        <v/>
      </c>
      <c r="T683" t="s">
        <v>475</v>
      </c>
      <c r="Y683" s="200" t="s">
        <v>475</v>
      </c>
      <c r="Z683" s="5" t="s">
        <v>475</v>
      </c>
      <c r="AA683" s="200" t="str">
        <f t="shared" si="82"/>
        <v/>
      </c>
      <c r="AB683" s="200" t="str">
        <f t="shared" si="80"/>
        <v/>
      </c>
      <c r="AE683" s="77">
        <f t="shared" si="83"/>
        <v>0</v>
      </c>
      <c r="AF683" s="77">
        <f t="shared" si="84"/>
        <v>0</v>
      </c>
      <c r="AG683" s="77">
        <f t="array" ref="AG683">IFERROR($D683*U,0)</f>
        <v>0</v>
      </c>
      <c r="AH683" s="77">
        <f t="shared" si="85"/>
        <v>0</v>
      </c>
      <c r="AI683" s="77">
        <f t="shared" si="85"/>
        <v>0</v>
      </c>
      <c r="AJ683" s="203"/>
      <c r="AK683" s="203"/>
      <c r="AL683" s="203"/>
      <c r="AM683" s="203"/>
      <c r="AN683" t="s">
        <v>475</v>
      </c>
      <c r="AO683" t="s">
        <v>475</v>
      </c>
      <c r="AP683" t="s">
        <v>475</v>
      </c>
    </row>
    <row r="684" spans="1:42" x14ac:dyDescent="0.25">
      <c r="A684" s="198">
        <v>45291</v>
      </c>
      <c r="B684" t="s">
        <v>1990</v>
      </c>
      <c r="C684" t="s">
        <v>1991</v>
      </c>
      <c r="D684" s="82">
        <f>+VLOOKUP($C684,'appoggio Flow (AUM)_Turnover'!$C:$G,2,0)</f>
        <v>0</v>
      </c>
      <c r="E684" s="199">
        <f>+VLOOKUP($C684,'appoggio Flow (AUM)_Turnover'!$C:$G,3,0)</f>
        <v>1</v>
      </c>
      <c r="F684" s="82">
        <f>+VLOOKUP($C684,'appoggio Flow (AUM)_Turnover'!$C:$G,4,0)</f>
        <v>59795.43</v>
      </c>
      <c r="G684" s="82">
        <f>+VLOOKUP($C684,'appoggio Flow (AUM)_Turnover'!$C:$G,5,0)</f>
        <v>188401.5</v>
      </c>
      <c r="H684" s="1" t="s">
        <v>23</v>
      </c>
      <c r="I684" t="s">
        <v>500</v>
      </c>
      <c r="J684" t="s">
        <v>790</v>
      </c>
      <c r="K684">
        <f>+VLOOKUP($C684,'appoggio Flow (AUM)_Turnover'!$C:$M,9,0)</f>
        <v>1</v>
      </c>
      <c r="L684" t="s">
        <v>500</v>
      </c>
      <c r="M684">
        <f>+VLOOKUP($C684,'appoggio Flow (AUM)_Turnover'!$C:$M,11,0)</f>
        <v>0</v>
      </c>
      <c r="N684" t="s">
        <v>24</v>
      </c>
      <c r="O684" s="5" t="str">
        <f t="shared" si="81"/>
        <v>N</v>
      </c>
      <c r="P684">
        <f>+VLOOKUP($C684,'appoggio Flow (AUM)_Turnover'!$C:$P,11,0)</f>
        <v>0</v>
      </c>
      <c r="Q684" s="200" t="s">
        <v>475</v>
      </c>
      <c r="R684" s="200" t="str">
        <f t="shared" si="79"/>
        <v/>
      </c>
      <c r="T684" t="s">
        <v>475</v>
      </c>
      <c r="Y684" s="200" t="s">
        <v>475</v>
      </c>
      <c r="Z684" s="5" t="s">
        <v>475</v>
      </c>
      <c r="AA684" s="200" t="str">
        <f t="shared" si="82"/>
        <v/>
      </c>
      <c r="AB684" s="200" t="str">
        <f t="shared" si="80"/>
        <v/>
      </c>
      <c r="AE684" s="77">
        <f t="shared" si="83"/>
        <v>0</v>
      </c>
      <c r="AF684" s="77">
        <f t="shared" si="84"/>
        <v>0</v>
      </c>
      <c r="AG684" s="77">
        <f t="array" ref="AG684">IFERROR($D684*U,0)</f>
        <v>0</v>
      </c>
      <c r="AH684" s="77">
        <f t="shared" si="85"/>
        <v>0</v>
      </c>
      <c r="AI684" s="77">
        <f t="shared" si="85"/>
        <v>0</v>
      </c>
      <c r="AJ684" s="203"/>
      <c r="AK684" s="203"/>
      <c r="AL684" s="203"/>
      <c r="AM684" s="203"/>
      <c r="AN684" t="s">
        <v>475</v>
      </c>
      <c r="AO684" t="s">
        <v>475</v>
      </c>
      <c r="AP684" t="s">
        <v>475</v>
      </c>
    </row>
    <row r="685" spans="1:42" x14ac:dyDescent="0.25">
      <c r="A685" s="198">
        <v>45291</v>
      </c>
      <c r="B685" t="s">
        <v>1992</v>
      </c>
      <c r="C685" t="s">
        <v>1993</v>
      </c>
      <c r="D685" s="82">
        <f>+VLOOKUP($C685,'appoggio Flow (AUM)_Turnover'!$C:$G,2,0)</f>
        <v>217871.44</v>
      </c>
      <c r="E685" s="199">
        <f>+VLOOKUP($C685,'appoggio Flow (AUM)_Turnover'!$C:$G,3,0)</f>
        <v>0</v>
      </c>
      <c r="F685" s="82">
        <f>+VLOOKUP($C685,'appoggio Flow (AUM)_Turnover'!$C:$G,4,0)</f>
        <v>217871.44</v>
      </c>
      <c r="G685" s="82">
        <f>+VLOOKUP($C685,'appoggio Flow (AUM)_Turnover'!$C:$G,5,0)</f>
        <v>0</v>
      </c>
      <c r="H685" s="1" t="s">
        <v>24</v>
      </c>
      <c r="I685" t="s">
        <v>473</v>
      </c>
      <c r="J685" t="s">
        <v>474</v>
      </c>
      <c r="K685">
        <f>+VLOOKUP($C685,'appoggio Flow (AUM)_Turnover'!$C:$M,9,0)</f>
        <v>0</v>
      </c>
      <c r="L685" t="s">
        <v>473</v>
      </c>
      <c r="M685" t="str">
        <f>+VLOOKUP($C685,'appoggio Flow (AUM)_Turnover'!$C:$M,11,0)</f>
        <v>Fondo</v>
      </c>
      <c r="N685" t="s">
        <v>23</v>
      </c>
      <c r="O685" s="5" t="str">
        <f t="shared" si="81"/>
        <v>N</v>
      </c>
      <c r="P685" s="208" t="str">
        <f>+VLOOKUP($C685,'appoggio Flow (AUM)_Turnover'!$C:$P,11,0)</f>
        <v>Fondo</v>
      </c>
      <c r="Q685" s="200" t="s">
        <v>475</v>
      </c>
      <c r="R685" s="200" t="str">
        <f t="shared" si="79"/>
        <v/>
      </c>
      <c r="T685" t="s">
        <v>475</v>
      </c>
      <c r="Y685" s="200" t="s">
        <v>475</v>
      </c>
      <c r="Z685" s="5" t="s">
        <v>475</v>
      </c>
      <c r="AA685" s="200" t="str">
        <f t="shared" si="82"/>
        <v/>
      </c>
      <c r="AB685" s="200" t="str">
        <f t="shared" si="80"/>
        <v/>
      </c>
      <c r="AE685" s="77">
        <f t="shared" si="83"/>
        <v>0</v>
      </c>
      <c r="AF685" s="77">
        <f t="shared" si="84"/>
        <v>0</v>
      </c>
      <c r="AG685" s="77">
        <f t="array" ref="AG685">IFERROR($D685*U,0)</f>
        <v>0</v>
      </c>
      <c r="AH685" s="77">
        <f t="shared" si="85"/>
        <v>0</v>
      </c>
      <c r="AI685" s="77">
        <f t="shared" si="85"/>
        <v>0</v>
      </c>
      <c r="AJ685" s="203"/>
      <c r="AK685" s="203"/>
      <c r="AL685" s="203"/>
      <c r="AM685" s="203"/>
      <c r="AN685" t="s">
        <v>475</v>
      </c>
      <c r="AO685" t="s">
        <v>475</v>
      </c>
      <c r="AP685" t="s">
        <v>475</v>
      </c>
    </row>
    <row r="686" spans="1:42" x14ac:dyDescent="0.25">
      <c r="A686" s="198">
        <v>45291</v>
      </c>
      <c r="B686" t="s">
        <v>1994</v>
      </c>
      <c r="C686" t="s">
        <v>1995</v>
      </c>
      <c r="D686" s="82">
        <f>+VLOOKUP($C686,'appoggio Flow (AUM)_Turnover'!$C:$G,2,0)</f>
        <v>3441.3000000000175</v>
      </c>
      <c r="E686" s="199">
        <f>+VLOOKUP($C686,'appoggio Flow (AUM)_Turnover'!$C:$G,3,0)</f>
        <v>1</v>
      </c>
      <c r="F686" s="82">
        <f>+VLOOKUP($C686,'appoggio Flow (AUM)_Turnover'!$C:$G,4,0)</f>
        <v>193393.42</v>
      </c>
      <c r="G686" s="82">
        <f>+VLOOKUP($C686,'appoggio Flow (AUM)_Turnover'!$C:$G,5,0)</f>
        <v>189952.12</v>
      </c>
      <c r="H686" s="1" t="s">
        <v>24</v>
      </c>
      <c r="I686" t="s">
        <v>473</v>
      </c>
      <c r="J686" t="s">
        <v>474</v>
      </c>
      <c r="K686">
        <f>+VLOOKUP($C686,'appoggio Flow (AUM)_Turnover'!$C:$M,9,0)</f>
        <v>0</v>
      </c>
      <c r="L686" t="s">
        <v>473</v>
      </c>
      <c r="M686" t="str">
        <f>+VLOOKUP($C686,'appoggio Flow (AUM)_Turnover'!$C:$M,11,0)</f>
        <v>Fondo</v>
      </c>
      <c r="N686" t="s">
        <v>23</v>
      </c>
      <c r="O686" s="5" t="str">
        <f t="shared" si="81"/>
        <v>N</v>
      </c>
      <c r="P686" t="str">
        <f>+VLOOKUP($C686,'appoggio Flow (AUM)_Turnover'!$C:$P,11,0)</f>
        <v>Fondo</v>
      </c>
      <c r="Q686" s="200" t="s">
        <v>475</v>
      </c>
      <c r="R686" s="200" t="str">
        <f t="shared" si="79"/>
        <v/>
      </c>
      <c r="T686" t="s">
        <v>475</v>
      </c>
      <c r="Y686" s="200" t="s">
        <v>475</v>
      </c>
      <c r="Z686" s="5" t="s">
        <v>475</v>
      </c>
      <c r="AA686" s="200" t="str">
        <f t="shared" si="82"/>
        <v/>
      </c>
      <c r="AB686" s="200" t="str">
        <f t="shared" si="80"/>
        <v/>
      </c>
      <c r="AE686" s="77">
        <f t="shared" si="83"/>
        <v>0</v>
      </c>
      <c r="AF686" s="77">
        <f t="shared" si="84"/>
        <v>0</v>
      </c>
      <c r="AG686" s="77">
        <f t="array" ref="AG686">IFERROR($D686*U,0)</f>
        <v>0</v>
      </c>
      <c r="AH686" s="77">
        <f t="shared" si="85"/>
        <v>0</v>
      </c>
      <c r="AI686" s="77">
        <f t="shared" si="85"/>
        <v>0</v>
      </c>
      <c r="AJ686" s="203"/>
      <c r="AK686" s="203"/>
      <c r="AL686" s="203"/>
      <c r="AM686" s="203"/>
      <c r="AN686" t="s">
        <v>475</v>
      </c>
      <c r="AO686" t="s">
        <v>475</v>
      </c>
      <c r="AP686" t="s">
        <v>475</v>
      </c>
    </row>
    <row r="687" spans="1:42" x14ac:dyDescent="0.25">
      <c r="A687" s="198">
        <v>45291</v>
      </c>
      <c r="B687" t="s">
        <v>1996</v>
      </c>
      <c r="C687" t="s">
        <v>1997</v>
      </c>
      <c r="D687" s="82">
        <f>+VLOOKUP($C687,'appoggio Flow (AUM)_Turnover'!$C:$G,2,0)</f>
        <v>7755.4199999999983</v>
      </c>
      <c r="E687" s="199">
        <f>+VLOOKUP($C687,'appoggio Flow (AUM)_Turnover'!$C:$G,3,0)</f>
        <v>1</v>
      </c>
      <c r="F687" s="82">
        <f>+VLOOKUP($C687,'appoggio Flow (AUM)_Turnover'!$C:$G,4,0)</f>
        <v>43973.42</v>
      </c>
      <c r="G687" s="82">
        <f>+VLOOKUP($C687,'appoggio Flow (AUM)_Turnover'!$C:$G,5,0)</f>
        <v>36218</v>
      </c>
      <c r="H687" s="1" t="s">
        <v>24</v>
      </c>
      <c r="I687" t="s">
        <v>473</v>
      </c>
      <c r="J687" t="s">
        <v>474</v>
      </c>
      <c r="K687">
        <f>+VLOOKUP($C687,'appoggio Flow (AUM)_Turnover'!$C:$M,9,0)</f>
        <v>0</v>
      </c>
      <c r="L687" t="s">
        <v>473</v>
      </c>
      <c r="M687" t="str">
        <f>+VLOOKUP($C687,'appoggio Flow (AUM)_Turnover'!$C:$M,11,0)</f>
        <v>Fondo</v>
      </c>
      <c r="N687" t="s">
        <v>23</v>
      </c>
      <c r="O687" s="5" t="str">
        <f t="shared" si="81"/>
        <v>N</v>
      </c>
      <c r="P687" t="str">
        <f>+VLOOKUP($C687,'appoggio Flow (AUM)_Turnover'!$C:$P,11,0)</f>
        <v>Fondo</v>
      </c>
      <c r="Q687" s="200" t="s">
        <v>475</v>
      </c>
      <c r="R687" s="200" t="str">
        <f t="shared" si="79"/>
        <v/>
      </c>
      <c r="T687" t="s">
        <v>475</v>
      </c>
      <c r="Y687" s="200" t="s">
        <v>475</v>
      </c>
      <c r="Z687" s="5" t="s">
        <v>475</v>
      </c>
      <c r="AA687" s="200" t="str">
        <f t="shared" si="82"/>
        <v/>
      </c>
      <c r="AB687" s="200" t="str">
        <f t="shared" si="80"/>
        <v/>
      </c>
      <c r="AE687" s="77">
        <f t="shared" si="83"/>
        <v>0</v>
      </c>
      <c r="AF687" s="77">
        <f t="shared" si="84"/>
        <v>0</v>
      </c>
      <c r="AG687" s="77">
        <f t="array" ref="AG687">IFERROR($D687*U,0)</f>
        <v>0</v>
      </c>
      <c r="AH687" s="77">
        <f t="shared" si="85"/>
        <v>0</v>
      </c>
      <c r="AI687" s="77">
        <f t="shared" si="85"/>
        <v>0</v>
      </c>
      <c r="AJ687" s="203"/>
      <c r="AK687" s="203"/>
      <c r="AL687" s="203"/>
      <c r="AM687" s="203"/>
      <c r="AN687" t="s">
        <v>475</v>
      </c>
      <c r="AO687" t="s">
        <v>475</v>
      </c>
      <c r="AP687" t="s">
        <v>475</v>
      </c>
    </row>
    <row r="688" spans="1:42" x14ac:dyDescent="0.25">
      <c r="A688" s="198">
        <v>45291</v>
      </c>
      <c r="B688" t="s">
        <v>1998</v>
      </c>
      <c r="C688" t="s">
        <v>1999</v>
      </c>
      <c r="D688" s="82">
        <f>+VLOOKUP($C688,'appoggio Flow (AUM)_Turnover'!$C:$G,2,0)</f>
        <v>348917.08</v>
      </c>
      <c r="E688" s="199">
        <f>+VLOOKUP($C688,'appoggio Flow (AUM)_Turnover'!$C:$G,3,0)</f>
        <v>1</v>
      </c>
      <c r="F688" s="82">
        <f>+VLOOKUP($C688,'appoggio Flow (AUM)_Turnover'!$C:$G,4,0)</f>
        <v>442360.32000000001</v>
      </c>
      <c r="G688" s="82">
        <f>+VLOOKUP($C688,'appoggio Flow (AUM)_Turnover'!$C:$G,5,0)</f>
        <v>93443.24</v>
      </c>
      <c r="H688" s="1" t="s">
        <v>23</v>
      </c>
      <c r="I688" t="s">
        <v>500</v>
      </c>
      <c r="J688" t="s">
        <v>504</v>
      </c>
      <c r="K688">
        <f>+VLOOKUP($C688,'appoggio Flow (AUM)_Turnover'!$C:$M,9,0)</f>
        <v>1</v>
      </c>
      <c r="L688" t="s">
        <v>500</v>
      </c>
      <c r="M688" t="str">
        <f>+VLOOKUP($C688,'appoggio Flow (AUM)_Turnover'!$C:$M,11,0)</f>
        <v>Bond</v>
      </c>
      <c r="N688" t="s">
        <v>24</v>
      </c>
      <c r="O688" s="5" t="str">
        <f t="shared" si="81"/>
        <v>N</v>
      </c>
      <c r="P688" t="str">
        <f>+VLOOKUP($C688,'appoggio Flow (AUM)_Turnover'!$C:$P,11,0)</f>
        <v>Bond</v>
      </c>
      <c r="Q688" s="200" t="s">
        <v>475</v>
      </c>
      <c r="R688" s="200" t="str">
        <f t="shared" si="79"/>
        <v/>
      </c>
      <c r="T688" t="s">
        <v>475</v>
      </c>
      <c r="Y688" s="200" t="s">
        <v>475</v>
      </c>
      <c r="Z688" s="5" t="s">
        <v>475</v>
      </c>
      <c r="AA688" s="200" t="str">
        <f t="shared" si="82"/>
        <v/>
      </c>
      <c r="AB688" s="200" t="str">
        <f t="shared" si="80"/>
        <v/>
      </c>
      <c r="AE688" s="77">
        <f t="shared" si="83"/>
        <v>0</v>
      </c>
      <c r="AF688" s="77">
        <f t="shared" si="84"/>
        <v>0</v>
      </c>
      <c r="AG688" s="77">
        <f t="array" ref="AG688">IFERROR($D688*U,0)</f>
        <v>0</v>
      </c>
      <c r="AH688" s="77">
        <f t="shared" si="85"/>
        <v>0</v>
      </c>
      <c r="AI688" s="77">
        <f t="shared" si="85"/>
        <v>0</v>
      </c>
      <c r="AJ688" s="203"/>
      <c r="AK688" s="203"/>
      <c r="AL688" s="203"/>
      <c r="AM688" s="203"/>
      <c r="AN688" t="s">
        <v>22</v>
      </c>
      <c r="AO688" t="s">
        <v>1037</v>
      </c>
      <c r="AP688" t="s">
        <v>475</v>
      </c>
    </row>
    <row r="689" spans="1:43" x14ac:dyDescent="0.25">
      <c r="A689" s="198">
        <v>45291</v>
      </c>
      <c r="B689" t="s">
        <v>2000</v>
      </c>
      <c r="C689" t="s">
        <v>2001</v>
      </c>
      <c r="D689" s="82">
        <f>+VLOOKUP($C689,'appoggio Flow (AUM)_Turnover'!$C:$G,2,0)</f>
        <v>24325</v>
      </c>
      <c r="E689" s="199">
        <f>+VLOOKUP($C689,'appoggio Flow (AUM)_Turnover'!$C:$G,3,0)</f>
        <v>1</v>
      </c>
      <c r="F689" s="82">
        <f>+VLOOKUP($C689,'appoggio Flow (AUM)_Turnover'!$C:$G,4,0)</f>
        <v>698932.99</v>
      </c>
      <c r="G689" s="82">
        <f>+VLOOKUP($C689,'appoggio Flow (AUM)_Turnover'!$C:$G,5,0)</f>
        <v>674607.99</v>
      </c>
      <c r="H689" s="1" t="s">
        <v>23</v>
      </c>
      <c r="I689" t="s">
        <v>500</v>
      </c>
      <c r="J689" t="s">
        <v>474</v>
      </c>
      <c r="K689">
        <f>+VLOOKUP($C689,'appoggio Flow (AUM)_Turnover'!$C:$M,9,0)</f>
        <v>0</v>
      </c>
      <c r="L689" t="s">
        <v>500</v>
      </c>
      <c r="M689">
        <f>+VLOOKUP($C689,'appoggio Flow (AUM)_Turnover'!$C:$M,11,0)</f>
        <v>0</v>
      </c>
      <c r="N689" t="s">
        <v>23</v>
      </c>
      <c r="O689" s="5" t="str">
        <f t="shared" si="81"/>
        <v>N</v>
      </c>
      <c r="P689">
        <f>+VLOOKUP($C689,'appoggio Flow (AUM)_Turnover'!$C:$P,11,0)</f>
        <v>0</v>
      </c>
      <c r="Q689" s="200" t="s">
        <v>475</v>
      </c>
      <c r="R689" s="200" t="str">
        <f t="shared" ref="R689:R697" si="86">IFERROR(V689*Q689,"")</f>
        <v/>
      </c>
      <c r="T689" t="s">
        <v>475</v>
      </c>
      <c r="Y689" s="200" t="s">
        <v>475</v>
      </c>
      <c r="Z689" s="5" t="s">
        <v>475</v>
      </c>
      <c r="AA689" s="200" t="str">
        <f t="shared" si="82"/>
        <v/>
      </c>
      <c r="AB689" s="200" t="str">
        <f t="shared" si="80"/>
        <v/>
      </c>
      <c r="AE689" s="77">
        <f t="shared" si="83"/>
        <v>0</v>
      </c>
      <c r="AF689" s="77">
        <f t="shared" si="84"/>
        <v>0</v>
      </c>
      <c r="AG689" s="77">
        <f t="array" ref="AG689">IFERROR($D689*U,0)</f>
        <v>0</v>
      </c>
      <c r="AH689" s="77">
        <f t="shared" si="85"/>
        <v>0</v>
      </c>
      <c r="AI689" s="77">
        <f t="shared" si="85"/>
        <v>0</v>
      </c>
      <c r="AJ689" s="203"/>
      <c r="AK689" s="203"/>
      <c r="AL689" s="203"/>
      <c r="AM689" s="203"/>
      <c r="AN689" t="s">
        <v>475</v>
      </c>
      <c r="AO689" t="s">
        <v>475</v>
      </c>
      <c r="AP689" t="s">
        <v>475</v>
      </c>
    </row>
    <row r="690" spans="1:43" x14ac:dyDescent="0.25">
      <c r="A690" s="198">
        <v>45291</v>
      </c>
      <c r="B690" t="s">
        <v>2002</v>
      </c>
      <c r="C690" t="s">
        <v>2003</v>
      </c>
      <c r="D690" s="82">
        <f>+VLOOKUP($C690,'appoggio Flow (AUM)_Turnover'!$C:$G,2,0)</f>
        <v>142462.38</v>
      </c>
      <c r="E690" s="199">
        <f>+VLOOKUP($C690,'appoggio Flow (AUM)_Turnover'!$C:$G,3,0)</f>
        <v>0</v>
      </c>
      <c r="F690" s="82">
        <f>+VLOOKUP($C690,'appoggio Flow (AUM)_Turnover'!$C:$G,4,0)</f>
        <v>142462.38</v>
      </c>
      <c r="G690" s="82">
        <f>+VLOOKUP($C690,'appoggio Flow (AUM)_Turnover'!$C:$G,5,0)</f>
        <v>0</v>
      </c>
      <c r="H690" s="1" t="s">
        <v>23</v>
      </c>
      <c r="I690" t="s">
        <v>500</v>
      </c>
      <c r="J690" t="s">
        <v>474</v>
      </c>
      <c r="K690">
        <f>+VLOOKUP($C690,'appoggio Flow (AUM)_Turnover'!$C:$M,9,0)</f>
        <v>0</v>
      </c>
      <c r="L690" t="s">
        <v>500</v>
      </c>
      <c r="M690">
        <f>+VLOOKUP($C690,'appoggio Flow (AUM)_Turnover'!$C:$M,11,0)</f>
        <v>0</v>
      </c>
      <c r="N690" t="s">
        <v>23</v>
      </c>
      <c r="O690" s="5" t="str">
        <f t="shared" si="81"/>
        <v>N</v>
      </c>
      <c r="P690">
        <f>+VLOOKUP($C690,'appoggio Flow (AUM)_Turnover'!$C:$P,11,0)</f>
        <v>0</v>
      </c>
      <c r="Q690" s="200" t="s">
        <v>475</v>
      </c>
      <c r="R690" s="200" t="str">
        <f t="shared" si="86"/>
        <v/>
      </c>
      <c r="T690" t="s">
        <v>475</v>
      </c>
      <c r="Y690" s="200" t="s">
        <v>475</v>
      </c>
      <c r="Z690" s="5" t="s">
        <v>475</v>
      </c>
      <c r="AA690" s="200" t="str">
        <f t="shared" si="82"/>
        <v/>
      </c>
      <c r="AB690" s="200" t="str">
        <f t="shared" si="80"/>
        <v/>
      </c>
      <c r="AE690" s="77">
        <f t="shared" si="83"/>
        <v>0</v>
      </c>
      <c r="AF690" s="77">
        <f t="shared" si="84"/>
        <v>0</v>
      </c>
      <c r="AG690" s="77">
        <f t="array" ref="AG690">IFERROR($D690*U,0)</f>
        <v>0</v>
      </c>
      <c r="AH690" s="77">
        <f t="shared" si="85"/>
        <v>0</v>
      </c>
      <c r="AI690" s="77">
        <f t="shared" si="85"/>
        <v>0</v>
      </c>
      <c r="AJ690" s="203"/>
      <c r="AK690" s="203"/>
      <c r="AL690" s="203"/>
      <c r="AM690" s="203"/>
      <c r="AN690" t="s">
        <v>475</v>
      </c>
      <c r="AO690" t="s">
        <v>475</v>
      </c>
      <c r="AP690" t="s">
        <v>475</v>
      </c>
    </row>
    <row r="691" spans="1:43" x14ac:dyDescent="0.25">
      <c r="A691" s="198">
        <v>45291</v>
      </c>
      <c r="B691" t="s">
        <v>2004</v>
      </c>
      <c r="C691" t="s">
        <v>2005</v>
      </c>
      <c r="D691" s="82">
        <f>+VLOOKUP($C691,'appoggio Flow (AUM)_Turnover'!$C:$G,2,0)</f>
        <v>1464670.9500000002</v>
      </c>
      <c r="E691" s="199">
        <f>+VLOOKUP($C691,'appoggio Flow (AUM)_Turnover'!$C:$G,3,0)</f>
        <v>1</v>
      </c>
      <c r="F691" s="82">
        <f>+VLOOKUP($C691,'appoggio Flow (AUM)_Turnover'!$C:$G,4,0)</f>
        <v>1739828.84</v>
      </c>
      <c r="G691" s="82">
        <f>+VLOOKUP($C691,'appoggio Flow (AUM)_Turnover'!$C:$G,5,0)</f>
        <v>275157.89</v>
      </c>
      <c r="H691" s="1" t="s">
        <v>24</v>
      </c>
      <c r="I691" t="s">
        <v>473</v>
      </c>
      <c r="J691" t="s">
        <v>474</v>
      </c>
      <c r="K691">
        <f>+VLOOKUP($C691,'appoggio Flow (AUM)_Turnover'!$C:$M,9,0)</f>
        <v>0</v>
      </c>
      <c r="L691" t="s">
        <v>473</v>
      </c>
      <c r="M691" t="str">
        <f>+VLOOKUP($C691,'appoggio Flow (AUM)_Turnover'!$C:$M,11,0)</f>
        <v>Fondo</v>
      </c>
      <c r="N691" t="s">
        <v>23</v>
      </c>
      <c r="O691" s="5" t="str">
        <f t="shared" si="81"/>
        <v>N</v>
      </c>
      <c r="P691" t="str">
        <f>+VLOOKUP($C691,'appoggio Flow (AUM)_Turnover'!$C:$P,11,0)</f>
        <v>Fondo</v>
      </c>
      <c r="Q691" s="200" t="s">
        <v>475</v>
      </c>
      <c r="R691" s="200" t="str">
        <f t="shared" si="86"/>
        <v/>
      </c>
      <c r="T691" t="s">
        <v>475</v>
      </c>
      <c r="Y691" s="200" t="s">
        <v>475</v>
      </c>
      <c r="Z691" s="5" t="s">
        <v>475</v>
      </c>
      <c r="AA691" s="200" t="str">
        <f t="shared" si="82"/>
        <v/>
      </c>
      <c r="AB691" s="200" t="str">
        <f t="shared" si="80"/>
        <v/>
      </c>
      <c r="AE691" s="77">
        <f t="shared" si="83"/>
        <v>0</v>
      </c>
      <c r="AF691" s="77">
        <f t="shared" si="84"/>
        <v>0</v>
      </c>
      <c r="AG691" s="77">
        <f t="array" ref="AG691">IFERROR($D691*U,0)</f>
        <v>0</v>
      </c>
      <c r="AH691" s="77">
        <f t="shared" si="85"/>
        <v>0</v>
      </c>
      <c r="AI691" s="77">
        <f t="shared" si="85"/>
        <v>0</v>
      </c>
      <c r="AJ691" s="203"/>
      <c r="AK691" s="203"/>
      <c r="AL691" s="203"/>
      <c r="AM691" s="203"/>
      <c r="AN691" t="s">
        <v>475</v>
      </c>
      <c r="AO691" t="s">
        <v>475</v>
      </c>
      <c r="AP691" t="s">
        <v>475</v>
      </c>
    </row>
    <row r="692" spans="1:43" x14ac:dyDescent="0.25">
      <c r="A692" s="198">
        <v>45291</v>
      </c>
      <c r="B692" t="s">
        <v>2006</v>
      </c>
      <c r="C692" t="s">
        <v>2007</v>
      </c>
      <c r="D692" s="82">
        <f>+VLOOKUP($C692,'appoggio Flow (AUM)_Turnover'!$C:$G,2,0)</f>
        <v>287937.12</v>
      </c>
      <c r="E692" s="199">
        <f>+VLOOKUP($C692,'appoggio Flow (AUM)_Turnover'!$C:$G,3,0)</f>
        <v>0</v>
      </c>
      <c r="F692" s="82">
        <f>+VLOOKUP($C692,'appoggio Flow (AUM)_Turnover'!$C:$G,4,0)</f>
        <v>287937.12</v>
      </c>
      <c r="G692" s="82">
        <f>+VLOOKUP($C692,'appoggio Flow (AUM)_Turnover'!$C:$G,5,0)</f>
        <v>0</v>
      </c>
      <c r="H692" s="1" t="s">
        <v>23</v>
      </c>
      <c r="I692" t="s">
        <v>500</v>
      </c>
      <c r="J692" t="s">
        <v>592</v>
      </c>
      <c r="K692">
        <f>+VLOOKUP($C692,'appoggio Flow (AUM)_Turnover'!$C:$M,9,0)</f>
        <v>0</v>
      </c>
      <c r="L692" t="s">
        <v>500</v>
      </c>
      <c r="M692" t="str">
        <f>+VLOOKUP($C692,'appoggio Flow (AUM)_Turnover'!$C:$M,11,0)</f>
        <v>Bond</v>
      </c>
      <c r="N692" t="s">
        <v>23</v>
      </c>
      <c r="O692" s="5" t="str">
        <f t="shared" si="81"/>
        <v>N</v>
      </c>
      <c r="P692" t="str">
        <f>+VLOOKUP($C692,'appoggio Flow (AUM)_Turnover'!$C:$P,11,0)</f>
        <v>Bond</v>
      </c>
      <c r="Q692" s="200" t="s">
        <v>475</v>
      </c>
      <c r="R692" s="200" t="str">
        <f t="shared" si="86"/>
        <v/>
      </c>
      <c r="T692" t="s">
        <v>475</v>
      </c>
      <c r="Y692" s="200" t="s">
        <v>475</v>
      </c>
      <c r="Z692" s="5" t="s">
        <v>475</v>
      </c>
      <c r="AA692" s="200" t="str">
        <f t="shared" si="82"/>
        <v/>
      </c>
      <c r="AB692" s="200" t="str">
        <f t="shared" si="80"/>
        <v/>
      </c>
      <c r="AE692" s="77">
        <f t="shared" si="83"/>
        <v>0</v>
      </c>
      <c r="AF692" s="77">
        <f t="shared" si="84"/>
        <v>0</v>
      </c>
      <c r="AG692" s="77">
        <f t="array" ref="AG692">IFERROR($D692*U,0)</f>
        <v>0</v>
      </c>
      <c r="AH692" s="77">
        <f t="shared" si="85"/>
        <v>0</v>
      </c>
      <c r="AI692" s="77">
        <f t="shared" si="85"/>
        <v>0</v>
      </c>
      <c r="AJ692" s="203"/>
      <c r="AK692" s="203"/>
      <c r="AL692" s="203"/>
      <c r="AM692" s="203"/>
      <c r="AN692" t="s">
        <v>22</v>
      </c>
      <c r="AO692" t="s">
        <v>1217</v>
      </c>
      <c r="AP692" t="s">
        <v>475</v>
      </c>
    </row>
    <row r="693" spans="1:43" x14ac:dyDescent="0.25">
      <c r="A693" s="198">
        <v>45291</v>
      </c>
      <c r="B693" t="s">
        <v>2008</v>
      </c>
      <c r="C693" t="s">
        <v>2009</v>
      </c>
      <c r="D693" s="82">
        <f>+VLOOKUP($C693,'appoggio Flow (AUM)_Turnover'!$C:$G,2,0)</f>
        <v>832751.41</v>
      </c>
      <c r="E693" s="199">
        <f>+VLOOKUP($C693,'appoggio Flow (AUM)_Turnover'!$C:$G,3,0)</f>
        <v>1</v>
      </c>
      <c r="F693" s="82">
        <f>+VLOOKUP($C693,'appoggio Flow (AUM)_Turnover'!$C:$G,4,0)</f>
        <v>944692.41</v>
      </c>
      <c r="G693" s="82">
        <f>+VLOOKUP($C693,'appoggio Flow (AUM)_Turnover'!$C:$G,5,0)</f>
        <v>111941</v>
      </c>
      <c r="H693" s="1" t="s">
        <v>24</v>
      </c>
      <c r="I693" t="s">
        <v>473</v>
      </c>
      <c r="J693" t="s">
        <v>474</v>
      </c>
      <c r="K693">
        <f>+VLOOKUP($C693,'appoggio Flow (AUM)_Turnover'!$C:$M,9,0)</f>
        <v>0</v>
      </c>
      <c r="L693" t="s">
        <v>473</v>
      </c>
      <c r="M693" t="str">
        <f>+VLOOKUP($C693,'appoggio Flow (AUM)_Turnover'!$C:$M,11,0)</f>
        <v>Fondo</v>
      </c>
      <c r="N693" t="s">
        <v>23</v>
      </c>
      <c r="O693" s="5" t="str">
        <f t="shared" si="81"/>
        <v>N</v>
      </c>
      <c r="P693" t="str">
        <f>+VLOOKUP($C693,'appoggio Flow (AUM)_Turnover'!$C:$P,11,0)</f>
        <v>Fondo</v>
      </c>
      <c r="Q693" s="200" t="s">
        <v>475</v>
      </c>
      <c r="R693" s="200" t="str">
        <f t="shared" si="86"/>
        <v/>
      </c>
      <c r="T693" t="s">
        <v>475</v>
      </c>
      <c r="Y693" s="200" t="s">
        <v>475</v>
      </c>
      <c r="Z693" s="5" t="s">
        <v>475</v>
      </c>
      <c r="AA693" s="200" t="str">
        <f t="shared" si="82"/>
        <v/>
      </c>
      <c r="AB693" s="200" t="str">
        <f t="shared" si="80"/>
        <v/>
      </c>
      <c r="AE693" s="77">
        <f t="shared" si="83"/>
        <v>0</v>
      </c>
      <c r="AF693" s="77">
        <f t="shared" si="84"/>
        <v>0</v>
      </c>
      <c r="AG693" s="77">
        <f t="array" ref="AG693">IFERROR($D693*U,0)</f>
        <v>0</v>
      </c>
      <c r="AH693" s="77">
        <f t="shared" si="85"/>
        <v>0</v>
      </c>
      <c r="AI693" s="77">
        <f t="shared" si="85"/>
        <v>0</v>
      </c>
      <c r="AJ693" s="203"/>
      <c r="AK693" s="203"/>
      <c r="AL693" s="203"/>
      <c r="AM693" s="203"/>
      <c r="AN693" t="s">
        <v>475</v>
      </c>
      <c r="AO693" t="s">
        <v>475</v>
      </c>
      <c r="AP693" t="s">
        <v>475</v>
      </c>
    </row>
    <row r="694" spans="1:43" x14ac:dyDescent="0.25">
      <c r="A694" s="198">
        <v>45291</v>
      </c>
      <c r="B694" t="s">
        <v>2010</v>
      </c>
      <c r="C694" t="s">
        <v>2011</v>
      </c>
      <c r="D694" s="82">
        <f>+VLOOKUP($C694,'appoggio Flow (AUM)_Turnover'!$C:$G,2,0)</f>
        <v>1762422.45</v>
      </c>
      <c r="E694" s="199">
        <f>+VLOOKUP($C694,'appoggio Flow (AUM)_Turnover'!$C:$G,3,0)</f>
        <v>1</v>
      </c>
      <c r="F694" s="82">
        <f>+VLOOKUP($C694,'appoggio Flow (AUM)_Turnover'!$C:$G,4,0)</f>
        <v>2339466.75</v>
      </c>
      <c r="G694" s="82">
        <f>+VLOOKUP($C694,'appoggio Flow (AUM)_Turnover'!$C:$G,5,0)</f>
        <v>577044.30000000005</v>
      </c>
      <c r="H694" s="1" t="s">
        <v>23</v>
      </c>
      <c r="I694" t="s">
        <v>500</v>
      </c>
      <c r="J694" t="s">
        <v>474</v>
      </c>
      <c r="K694">
        <f>+VLOOKUP($C694,'appoggio Flow (AUM)_Turnover'!$C:$M,9,0)</f>
        <v>0</v>
      </c>
      <c r="L694" t="s">
        <v>500</v>
      </c>
      <c r="M694">
        <f>+VLOOKUP($C694,'appoggio Flow (AUM)_Turnover'!$C:$M,11,0)</f>
        <v>0</v>
      </c>
      <c r="N694" t="s">
        <v>23</v>
      </c>
      <c r="O694" s="5" t="str">
        <f t="shared" si="81"/>
        <v>N</v>
      </c>
      <c r="P694">
        <f>+VLOOKUP($C694,'appoggio Flow (AUM)_Turnover'!$C:$P,11,0)</f>
        <v>0</v>
      </c>
      <c r="Q694" s="200" t="s">
        <v>475</v>
      </c>
      <c r="R694" s="200" t="str">
        <f t="shared" si="86"/>
        <v/>
      </c>
      <c r="T694" t="s">
        <v>475</v>
      </c>
      <c r="Y694" s="200" t="s">
        <v>475</v>
      </c>
      <c r="Z694" s="5" t="s">
        <v>475</v>
      </c>
      <c r="AA694" s="200" t="str">
        <f t="shared" si="82"/>
        <v/>
      </c>
      <c r="AB694" s="200" t="str">
        <f t="shared" si="80"/>
        <v/>
      </c>
      <c r="AE694" s="77">
        <f t="shared" si="83"/>
        <v>0</v>
      </c>
      <c r="AF694" s="77">
        <f t="shared" si="84"/>
        <v>0</v>
      </c>
      <c r="AG694" s="77">
        <f t="array" ref="AG694">IFERROR($D694*U,0)</f>
        <v>0</v>
      </c>
      <c r="AH694" s="77">
        <f t="shared" si="85"/>
        <v>0</v>
      </c>
      <c r="AI694" s="77">
        <f t="shared" si="85"/>
        <v>0</v>
      </c>
      <c r="AJ694" s="203"/>
      <c r="AK694" s="203"/>
      <c r="AL694" s="203"/>
      <c r="AM694" s="203"/>
      <c r="AN694" t="s">
        <v>475</v>
      </c>
      <c r="AO694" t="s">
        <v>475</v>
      </c>
      <c r="AP694" t="s">
        <v>475</v>
      </c>
    </row>
    <row r="695" spans="1:43" x14ac:dyDescent="0.25">
      <c r="A695" s="198">
        <v>45291</v>
      </c>
      <c r="B695" t="s">
        <v>2012</v>
      </c>
      <c r="C695" t="s">
        <v>2013</v>
      </c>
      <c r="D695" s="82">
        <f>+VLOOKUP($C695,'appoggio Flow (AUM)_Turnover'!$C:$G,2,0)</f>
        <v>8372333.2199999988</v>
      </c>
      <c r="E695" s="199">
        <f>+VLOOKUP($C695,'appoggio Flow (AUM)_Turnover'!$C:$G,3,0)</f>
        <v>1</v>
      </c>
      <c r="F695" s="82">
        <f>+VLOOKUP($C695,'appoggio Flow (AUM)_Turnover'!$C:$G,4,0)</f>
        <v>9485003.4499999993</v>
      </c>
      <c r="G695" s="82">
        <f>+VLOOKUP($C695,'appoggio Flow (AUM)_Turnover'!$C:$G,5,0)</f>
        <v>1112670.23</v>
      </c>
      <c r="H695" s="1" t="s">
        <v>24</v>
      </c>
      <c r="I695" t="s">
        <v>473</v>
      </c>
      <c r="J695" t="s">
        <v>474</v>
      </c>
      <c r="K695">
        <f>+VLOOKUP($C695,'appoggio Flow (AUM)_Turnover'!$C:$M,9,0)</f>
        <v>0</v>
      </c>
      <c r="L695" t="s">
        <v>473</v>
      </c>
      <c r="M695" t="str">
        <f>+VLOOKUP($C695,'appoggio Flow (AUM)_Turnover'!$C:$M,11,0)</f>
        <v>Fondo</v>
      </c>
      <c r="N695" t="s">
        <v>23</v>
      </c>
      <c r="O695" s="5" t="str">
        <f t="shared" si="81"/>
        <v>N</v>
      </c>
      <c r="P695" t="str">
        <f>+VLOOKUP($C695,'appoggio Flow (AUM)_Turnover'!$C:$P,11,0)</f>
        <v>Fondo</v>
      </c>
      <c r="Q695" s="200" t="s">
        <v>475</v>
      </c>
      <c r="R695" s="200" t="str">
        <f t="shared" si="86"/>
        <v/>
      </c>
      <c r="T695" t="s">
        <v>475</v>
      </c>
      <c r="Y695" s="200" t="s">
        <v>475</v>
      </c>
      <c r="Z695" s="5" t="s">
        <v>475</v>
      </c>
      <c r="AA695" s="200" t="str">
        <f t="shared" si="82"/>
        <v/>
      </c>
      <c r="AB695" s="200" t="str">
        <f t="shared" si="80"/>
        <v/>
      </c>
      <c r="AE695" s="77">
        <f t="shared" si="83"/>
        <v>0</v>
      </c>
      <c r="AF695" s="77">
        <f t="shared" si="84"/>
        <v>0</v>
      </c>
      <c r="AG695" s="77">
        <f t="array" ref="AG695">IFERROR($D695*U,0)</f>
        <v>0</v>
      </c>
      <c r="AH695" s="77">
        <f t="shared" si="85"/>
        <v>0</v>
      </c>
      <c r="AI695" s="77">
        <f t="shared" si="85"/>
        <v>0</v>
      </c>
      <c r="AJ695" s="203"/>
      <c r="AK695" s="203"/>
      <c r="AL695" s="203"/>
      <c r="AM695" s="203"/>
      <c r="AN695" t="s">
        <v>475</v>
      </c>
      <c r="AO695" t="s">
        <v>475</v>
      </c>
      <c r="AP695" t="s">
        <v>475</v>
      </c>
    </row>
    <row r="696" spans="1:43" x14ac:dyDescent="0.25">
      <c r="A696" s="198">
        <v>45291</v>
      </c>
      <c r="B696" t="s">
        <v>2014</v>
      </c>
      <c r="C696" t="s">
        <v>2015</v>
      </c>
      <c r="D696" s="82">
        <f>+VLOOKUP($C696,'appoggio Flow (AUM)_Turnover'!$C:$G,2,0)</f>
        <v>0</v>
      </c>
      <c r="E696" s="199">
        <f>+VLOOKUP($C696,'appoggio Flow (AUM)_Turnover'!$C:$G,3,0)</f>
        <v>1</v>
      </c>
      <c r="F696" s="82">
        <f>+VLOOKUP($C696,'appoggio Flow (AUM)_Turnover'!$C:$G,4,0)</f>
        <v>638129.42999999993</v>
      </c>
      <c r="G696" s="82">
        <f>+VLOOKUP($C696,'appoggio Flow (AUM)_Turnover'!$C:$G,5,0)</f>
        <v>837238.4</v>
      </c>
      <c r="H696" s="1" t="s">
        <v>24</v>
      </c>
      <c r="I696" t="s">
        <v>473</v>
      </c>
      <c r="J696" t="s">
        <v>474</v>
      </c>
      <c r="K696">
        <f>+VLOOKUP($C696,'appoggio Flow (AUM)_Turnover'!$C:$M,9,0)</f>
        <v>0</v>
      </c>
      <c r="L696" t="s">
        <v>473</v>
      </c>
      <c r="M696" t="str">
        <f>+VLOOKUP($C696,'appoggio Flow (AUM)_Turnover'!$C:$M,11,0)</f>
        <v>Fondo</v>
      </c>
      <c r="N696" t="s">
        <v>23</v>
      </c>
      <c r="O696" s="5" t="str">
        <f t="shared" si="81"/>
        <v>N</v>
      </c>
      <c r="P696" t="str">
        <f>+VLOOKUP($C696,'appoggio Flow (AUM)_Turnover'!$C:$P,11,0)</f>
        <v>Fondo</v>
      </c>
      <c r="Q696" s="200" t="s">
        <v>475</v>
      </c>
      <c r="R696" s="200" t="str">
        <f t="shared" si="86"/>
        <v/>
      </c>
      <c r="T696" t="s">
        <v>475</v>
      </c>
      <c r="Y696" s="200" t="s">
        <v>475</v>
      </c>
      <c r="Z696" s="5" t="s">
        <v>475</v>
      </c>
      <c r="AA696" s="200" t="str">
        <f t="shared" si="82"/>
        <v/>
      </c>
      <c r="AB696" s="200" t="str">
        <f t="shared" si="80"/>
        <v/>
      </c>
      <c r="AE696" s="77">
        <f t="shared" si="83"/>
        <v>0</v>
      </c>
      <c r="AF696" s="77">
        <f t="shared" si="84"/>
        <v>0</v>
      </c>
      <c r="AG696" s="77">
        <f t="array" ref="AG696">IFERROR($D696*U,0)</f>
        <v>0</v>
      </c>
      <c r="AH696" s="77">
        <f t="shared" si="85"/>
        <v>0</v>
      </c>
      <c r="AI696" s="77">
        <f t="shared" si="85"/>
        <v>0</v>
      </c>
      <c r="AJ696" s="203"/>
      <c r="AK696" s="203"/>
      <c r="AL696" s="203"/>
      <c r="AM696" s="203"/>
      <c r="AN696" t="s">
        <v>475</v>
      </c>
      <c r="AO696" t="s">
        <v>475</v>
      </c>
      <c r="AP696" t="s">
        <v>475</v>
      </c>
    </row>
    <row r="697" spans="1:43" x14ac:dyDescent="0.25">
      <c r="A697" s="198">
        <v>45291</v>
      </c>
      <c r="B697" t="s">
        <v>2016</v>
      </c>
      <c r="C697" t="s">
        <v>2017</v>
      </c>
      <c r="D697" s="82">
        <f>+VLOOKUP($C697,'appoggio Flow (AUM)_Turnover'!$C:$G,2,0)</f>
        <v>10841.460000000021</v>
      </c>
      <c r="E697" s="199">
        <f>+VLOOKUP($C697,'appoggio Flow (AUM)_Turnover'!$C:$G,3,0)</f>
        <v>1</v>
      </c>
      <c r="F697" s="82">
        <f>+VLOOKUP($C697,'appoggio Flow (AUM)_Turnover'!$C:$G,4,0)</f>
        <v>279661.44</v>
      </c>
      <c r="G697" s="82">
        <f>+VLOOKUP($C697,'appoggio Flow (AUM)_Turnover'!$C:$G,5,0)</f>
        <v>268819.98</v>
      </c>
      <c r="H697" s="1" t="s">
        <v>24</v>
      </c>
      <c r="I697" t="s">
        <v>473</v>
      </c>
      <c r="J697" t="s">
        <v>474</v>
      </c>
      <c r="K697">
        <f>+VLOOKUP($C697,'appoggio Flow (AUM)_Turnover'!$C:$M,9,0)</f>
        <v>0</v>
      </c>
      <c r="L697" t="s">
        <v>473</v>
      </c>
      <c r="M697" t="str">
        <f>+VLOOKUP($C697,'appoggio Flow (AUM)_Turnover'!$C:$M,11,0)</f>
        <v>Fondo</v>
      </c>
      <c r="N697" t="s">
        <v>23</v>
      </c>
      <c r="O697" s="5" t="str">
        <f t="shared" si="81"/>
        <v>N</v>
      </c>
      <c r="P697" t="str">
        <f>+VLOOKUP($C697,'appoggio Flow (AUM)_Turnover'!$C:$P,11,0)</f>
        <v>Fondo</v>
      </c>
      <c r="Q697" s="200" t="s">
        <v>475</v>
      </c>
      <c r="R697" s="200" t="str">
        <f t="shared" si="86"/>
        <v/>
      </c>
      <c r="T697" t="s">
        <v>475</v>
      </c>
      <c r="Y697" s="200" t="s">
        <v>475</v>
      </c>
      <c r="Z697" s="5" t="s">
        <v>475</v>
      </c>
      <c r="AA697" s="200" t="str">
        <f t="shared" si="82"/>
        <v/>
      </c>
      <c r="AB697" s="200" t="str">
        <f t="shared" si="80"/>
        <v/>
      </c>
      <c r="AE697" s="77">
        <f t="shared" si="83"/>
        <v>0</v>
      </c>
      <c r="AF697" s="77">
        <f t="shared" si="84"/>
        <v>0</v>
      </c>
      <c r="AG697" s="77">
        <f t="array" ref="AG697">IFERROR($D697*U,0)</f>
        <v>0</v>
      </c>
      <c r="AH697" s="77">
        <f t="shared" si="85"/>
        <v>0</v>
      </c>
      <c r="AI697" s="77">
        <f t="shared" si="85"/>
        <v>0</v>
      </c>
      <c r="AJ697" s="203"/>
      <c r="AK697" s="203"/>
      <c r="AL697" s="203"/>
      <c r="AM697" s="203"/>
      <c r="AN697" t="s">
        <v>475</v>
      </c>
      <c r="AO697" t="s">
        <v>475</v>
      </c>
      <c r="AP697" t="s">
        <v>475</v>
      </c>
    </row>
    <row r="698" spans="1:43" x14ac:dyDescent="0.25">
      <c r="A698" s="198">
        <v>45291</v>
      </c>
      <c r="B698" t="s">
        <v>2800</v>
      </c>
      <c r="C698" t="s">
        <v>2801</v>
      </c>
      <c r="D698" s="82">
        <f>+VLOOKUP($C698,'appoggio Flow (AUM)_Turnover'!$C:$G,2,0)</f>
        <v>280460.35000000009</v>
      </c>
      <c r="E698" s="199">
        <f>+VLOOKUP($C698,'appoggio Flow (AUM)_Turnover'!$C:$G,3,0)</f>
        <v>1</v>
      </c>
      <c r="F698" s="82">
        <f>+VLOOKUP($C698,'appoggio Flow (AUM)_Turnover'!$C:$G,4,0)</f>
        <v>1473251.07</v>
      </c>
      <c r="G698" s="82">
        <f>+VLOOKUP($C698,'appoggio Flow (AUM)_Turnover'!$C:$G,5,0)</f>
        <v>1192790.72</v>
      </c>
      <c r="H698" s="1" t="s">
        <v>23</v>
      </c>
      <c r="I698" t="s">
        <v>500</v>
      </c>
      <c r="J698" t="s">
        <v>474</v>
      </c>
      <c r="K698">
        <f>+VLOOKUP($C698,'appoggio Flow (AUM)_Turnover'!$C:$M,9,0)</f>
        <v>0</v>
      </c>
      <c r="L698" t="s">
        <v>500</v>
      </c>
      <c r="M698" t="str">
        <f>+VLOOKUP($C698,'appoggio Flow (AUM)_Turnover'!$C:$M,11,0)</f>
        <v>Bond</v>
      </c>
      <c r="N698" t="s">
        <v>23</v>
      </c>
      <c r="O698" s="5" t="str">
        <f t="shared" si="81"/>
        <v>N</v>
      </c>
      <c r="P698" t="str">
        <f>+VLOOKUP($C698,'appoggio Flow (AUM)_Turnover'!$C:$P,11,0)</f>
        <v>Bond</v>
      </c>
      <c r="Q698" s="200" t="s">
        <v>475</v>
      </c>
      <c r="R698" s="204">
        <v>0.88200000000000001</v>
      </c>
      <c r="T698" s="208">
        <v>0.78649999999999998</v>
      </c>
      <c r="V698" s="208">
        <v>1</v>
      </c>
      <c r="Y698" s="200" t="s">
        <v>475</v>
      </c>
      <c r="Z698" s="205">
        <v>0.32269999999999999</v>
      </c>
      <c r="AA698" s="200" t="str">
        <f t="shared" si="82"/>
        <v/>
      </c>
      <c r="AB698" s="200">
        <f t="shared" si="80"/>
        <v>0.32269999999999999</v>
      </c>
      <c r="AE698" s="77">
        <f t="shared" si="83"/>
        <v>247366.02870000008</v>
      </c>
      <c r="AF698" s="77">
        <f t="shared" si="84"/>
        <v>220582.06527500006</v>
      </c>
      <c r="AG698" s="77">
        <f t="array" ref="AG698">IFERROR($D698*U,0)</f>
        <v>0</v>
      </c>
      <c r="AH698" s="77">
        <f t="shared" si="85"/>
        <v>0</v>
      </c>
      <c r="AI698" s="77">
        <f t="shared" si="85"/>
        <v>90504.554945000025</v>
      </c>
      <c r="AJ698" s="203"/>
      <c r="AK698" s="203"/>
      <c r="AL698" s="203"/>
      <c r="AM698" s="203"/>
      <c r="AN698" s="206" t="s">
        <v>22</v>
      </c>
      <c r="AO698" s="206" t="s">
        <v>488</v>
      </c>
      <c r="AP698" s="206" t="s">
        <v>489</v>
      </c>
      <c r="AQ698" s="207" t="s">
        <v>490</v>
      </c>
    </row>
    <row r="699" spans="1:43" x14ac:dyDescent="0.25">
      <c r="A699" s="198">
        <v>45291</v>
      </c>
      <c r="B699" t="s">
        <v>2022</v>
      </c>
      <c r="C699" t="s">
        <v>2023</v>
      </c>
      <c r="D699" s="82">
        <f>+VLOOKUP($C699,'appoggio Flow (AUM)_Turnover'!$C:$G,2,0)</f>
        <v>473082.62000000011</v>
      </c>
      <c r="E699" s="199">
        <f>+VLOOKUP($C699,'appoggio Flow (AUM)_Turnover'!$C:$G,3,0)</f>
        <v>1</v>
      </c>
      <c r="F699" s="82">
        <f>+VLOOKUP($C699,'appoggio Flow (AUM)_Turnover'!$C:$G,4,0)</f>
        <v>704496.6100000001</v>
      </c>
      <c r="G699" s="82">
        <f>+VLOOKUP($C699,'appoggio Flow (AUM)_Turnover'!$C:$G,5,0)</f>
        <v>231413.99</v>
      </c>
      <c r="H699" s="1" t="s">
        <v>24</v>
      </c>
      <c r="I699" t="s">
        <v>473</v>
      </c>
      <c r="J699" t="s">
        <v>474</v>
      </c>
      <c r="K699">
        <f>+VLOOKUP($C699,'appoggio Flow (AUM)_Turnover'!$C:$M,9,0)</f>
        <v>0</v>
      </c>
      <c r="L699" t="s">
        <v>473</v>
      </c>
      <c r="M699" t="str">
        <f>+VLOOKUP($C699,'appoggio Flow (AUM)_Turnover'!$C:$M,11,0)</f>
        <v>Fondo</v>
      </c>
      <c r="N699" t="s">
        <v>23</v>
      </c>
      <c r="O699" s="5" t="str">
        <f t="shared" si="81"/>
        <v>N</v>
      </c>
      <c r="P699" t="str">
        <f>+VLOOKUP($C699,'appoggio Flow (AUM)_Turnover'!$C:$P,11,0)</f>
        <v>Fondo</v>
      </c>
      <c r="Q699" s="200" t="s">
        <v>475</v>
      </c>
      <c r="R699" s="200" t="str">
        <f t="shared" ref="R699:R744" si="87">IFERROR(V699*Q699,"")</f>
        <v/>
      </c>
      <c r="T699" t="s">
        <v>475</v>
      </c>
      <c r="Y699" s="200" t="s">
        <v>475</v>
      </c>
      <c r="Z699" s="5" t="s">
        <v>475</v>
      </c>
      <c r="AA699" s="200" t="str">
        <f t="shared" si="82"/>
        <v/>
      </c>
      <c r="AB699" s="200" t="str">
        <f t="shared" si="80"/>
        <v/>
      </c>
      <c r="AE699" s="77">
        <f t="shared" si="83"/>
        <v>0</v>
      </c>
      <c r="AF699" s="77">
        <f t="shared" si="84"/>
        <v>0</v>
      </c>
      <c r="AG699" s="77">
        <f t="array" ref="AG699">IFERROR($D699*U,0)</f>
        <v>0</v>
      </c>
      <c r="AH699" s="77">
        <f t="shared" si="85"/>
        <v>0</v>
      </c>
      <c r="AI699" s="77">
        <f t="shared" si="85"/>
        <v>0</v>
      </c>
      <c r="AJ699" s="203"/>
      <c r="AK699" s="203"/>
      <c r="AL699" s="203"/>
      <c r="AM699" s="203"/>
      <c r="AN699" t="s">
        <v>475</v>
      </c>
      <c r="AO699" t="s">
        <v>475</v>
      </c>
      <c r="AP699" t="s">
        <v>475</v>
      </c>
    </row>
    <row r="700" spans="1:43" x14ac:dyDescent="0.25">
      <c r="A700" s="198">
        <v>45291</v>
      </c>
      <c r="B700" t="s">
        <v>2024</v>
      </c>
      <c r="C700" t="s">
        <v>2025</v>
      </c>
      <c r="D700" s="82">
        <f>+VLOOKUP($C700,'appoggio Flow (AUM)_Turnover'!$C:$G,2,0)</f>
        <v>2695975.87</v>
      </c>
      <c r="E700" s="199">
        <f>+VLOOKUP($C700,'appoggio Flow (AUM)_Turnover'!$C:$G,3,0)</f>
        <v>1</v>
      </c>
      <c r="F700" s="82">
        <f>+VLOOKUP($C700,'appoggio Flow (AUM)_Turnover'!$C:$G,4,0)</f>
        <v>2837924.67</v>
      </c>
      <c r="G700" s="82">
        <f>+VLOOKUP($C700,'appoggio Flow (AUM)_Turnover'!$C:$G,5,0)</f>
        <v>141948.79999999999</v>
      </c>
      <c r="H700" s="1" t="s">
        <v>24</v>
      </c>
      <c r="I700" t="s">
        <v>473</v>
      </c>
      <c r="J700" t="s">
        <v>474</v>
      </c>
      <c r="K700">
        <f>+VLOOKUP($C700,'appoggio Flow (AUM)_Turnover'!$C:$M,9,0)</f>
        <v>0</v>
      </c>
      <c r="L700" t="s">
        <v>473</v>
      </c>
      <c r="M700" t="str">
        <f>+VLOOKUP($C700,'appoggio Flow (AUM)_Turnover'!$C:$M,11,0)</f>
        <v>Fondo</v>
      </c>
      <c r="N700" t="s">
        <v>23</v>
      </c>
      <c r="O700" s="5" t="str">
        <f t="shared" si="81"/>
        <v>N</v>
      </c>
      <c r="P700" t="str">
        <f>+VLOOKUP($C700,'appoggio Flow (AUM)_Turnover'!$C:$P,11,0)</f>
        <v>Fondo</v>
      </c>
      <c r="Q700" s="200" t="s">
        <v>475</v>
      </c>
      <c r="R700" s="200" t="str">
        <f t="shared" si="87"/>
        <v/>
      </c>
      <c r="T700" t="s">
        <v>475</v>
      </c>
      <c r="Y700" s="200" t="s">
        <v>475</v>
      </c>
      <c r="Z700" s="5" t="s">
        <v>475</v>
      </c>
      <c r="AA700" s="200" t="str">
        <f t="shared" si="82"/>
        <v/>
      </c>
      <c r="AB700" s="200" t="str">
        <f t="shared" ref="AB700:AB763" si="88">IFERROR(Z700*V700,"")</f>
        <v/>
      </c>
      <c r="AE700" s="77">
        <f t="shared" si="83"/>
        <v>0</v>
      </c>
      <c r="AF700" s="77">
        <f t="shared" si="84"/>
        <v>0</v>
      </c>
      <c r="AG700" s="77">
        <f t="array" ref="AG700">IFERROR($D700*U,0)</f>
        <v>0</v>
      </c>
      <c r="AH700" s="77">
        <f t="shared" si="85"/>
        <v>0</v>
      </c>
      <c r="AI700" s="77">
        <f t="shared" si="85"/>
        <v>0</v>
      </c>
      <c r="AJ700" s="203"/>
      <c r="AK700" s="203"/>
      <c r="AL700" s="203"/>
      <c r="AM700" s="203"/>
      <c r="AN700" t="s">
        <v>475</v>
      </c>
      <c r="AO700" t="s">
        <v>475</v>
      </c>
      <c r="AP700" t="s">
        <v>475</v>
      </c>
    </row>
    <row r="701" spans="1:43" x14ac:dyDescent="0.25">
      <c r="A701" s="198">
        <v>45291</v>
      </c>
      <c r="B701" t="s">
        <v>2026</v>
      </c>
      <c r="C701" t="s">
        <v>2027</v>
      </c>
      <c r="D701" s="82">
        <f>+VLOOKUP($C701,'appoggio Flow (AUM)_Turnover'!$C:$G,2,0)</f>
        <v>13117710.1</v>
      </c>
      <c r="E701" s="199">
        <f>+VLOOKUP($C701,'appoggio Flow (AUM)_Turnover'!$C:$G,3,0)</f>
        <v>1</v>
      </c>
      <c r="F701" s="82">
        <f>+VLOOKUP($C701,'appoggio Flow (AUM)_Turnover'!$C:$G,4,0)</f>
        <v>13223465.4</v>
      </c>
      <c r="G701" s="82">
        <f>+VLOOKUP($C701,'appoggio Flow (AUM)_Turnover'!$C:$G,5,0)</f>
        <v>105755.3</v>
      </c>
      <c r="H701" s="1" t="s">
        <v>23</v>
      </c>
      <c r="I701" t="s">
        <v>500</v>
      </c>
      <c r="J701" t="s">
        <v>504</v>
      </c>
      <c r="K701">
        <f>+VLOOKUP($C701,'appoggio Flow (AUM)_Turnover'!$C:$M,9,0)</f>
        <v>1</v>
      </c>
      <c r="L701" t="s">
        <v>500</v>
      </c>
      <c r="M701" t="str">
        <f>+VLOOKUP($C701,'appoggio Flow (AUM)_Turnover'!$C:$M,11,0)</f>
        <v>Bond</v>
      </c>
      <c r="N701" t="s">
        <v>24</v>
      </c>
      <c r="O701" s="5" t="str">
        <f t="shared" si="81"/>
        <v>N</v>
      </c>
      <c r="P701" t="str">
        <f>+VLOOKUP($C701,'appoggio Flow (AUM)_Turnover'!$C:$P,11,0)</f>
        <v>Bond</v>
      </c>
      <c r="Q701" s="200" t="s">
        <v>475</v>
      </c>
      <c r="R701" s="200" t="str">
        <f t="shared" si="87"/>
        <v/>
      </c>
      <c r="T701" t="s">
        <v>475</v>
      </c>
      <c r="Y701" s="200" t="s">
        <v>475</v>
      </c>
      <c r="Z701" s="5" t="s">
        <v>475</v>
      </c>
      <c r="AA701" s="200" t="str">
        <f t="shared" si="82"/>
        <v/>
      </c>
      <c r="AB701" s="200" t="str">
        <f t="shared" si="88"/>
        <v/>
      </c>
      <c r="AE701" s="77">
        <f t="shared" si="83"/>
        <v>0</v>
      </c>
      <c r="AF701" s="77">
        <f t="shared" si="84"/>
        <v>0</v>
      </c>
      <c r="AG701" s="77">
        <f t="array" ref="AG701">IFERROR($D701*U,0)</f>
        <v>0</v>
      </c>
      <c r="AH701" s="77">
        <f t="shared" si="85"/>
        <v>0</v>
      </c>
      <c r="AI701" s="77">
        <f t="shared" si="85"/>
        <v>0</v>
      </c>
      <c r="AJ701" s="203"/>
      <c r="AK701" s="203"/>
      <c r="AL701" s="203"/>
      <c r="AM701" s="203"/>
      <c r="AN701" t="s">
        <v>22</v>
      </c>
      <c r="AO701" t="s">
        <v>571</v>
      </c>
      <c r="AP701" t="s">
        <v>475</v>
      </c>
    </row>
    <row r="702" spans="1:43" x14ac:dyDescent="0.25">
      <c r="A702" s="198">
        <v>45291</v>
      </c>
      <c r="B702" t="s">
        <v>2028</v>
      </c>
      <c r="C702" t="s">
        <v>2029</v>
      </c>
      <c r="D702" s="82">
        <f>+VLOOKUP($C702,'appoggio Flow (AUM)_Turnover'!$C:$G,2,0)</f>
        <v>0</v>
      </c>
      <c r="E702" s="199">
        <f>+VLOOKUP($C702,'appoggio Flow (AUM)_Turnover'!$C:$G,3,0)</f>
        <v>1</v>
      </c>
      <c r="F702" s="82">
        <f>+VLOOKUP($C702,'appoggio Flow (AUM)_Turnover'!$C:$G,4,0)</f>
        <v>81012.150000000009</v>
      </c>
      <c r="G702" s="82">
        <f>+VLOOKUP($C702,'appoggio Flow (AUM)_Turnover'!$C:$G,5,0)</f>
        <v>144282.35</v>
      </c>
      <c r="H702" s="1" t="s">
        <v>24</v>
      </c>
      <c r="I702" t="s">
        <v>473</v>
      </c>
      <c r="J702" t="s">
        <v>474</v>
      </c>
      <c r="K702">
        <f>+VLOOKUP($C702,'appoggio Flow (AUM)_Turnover'!$C:$M,9,0)</f>
        <v>0</v>
      </c>
      <c r="L702" t="s">
        <v>473</v>
      </c>
      <c r="M702" t="str">
        <f>+VLOOKUP($C702,'appoggio Flow (AUM)_Turnover'!$C:$M,11,0)</f>
        <v>Fondo</v>
      </c>
      <c r="N702" t="s">
        <v>23</v>
      </c>
      <c r="O702" s="5" t="str">
        <f t="shared" si="81"/>
        <v>N</v>
      </c>
      <c r="P702" t="str">
        <f>+VLOOKUP($C702,'appoggio Flow (AUM)_Turnover'!$C:$P,11,0)</f>
        <v>Fondo</v>
      </c>
      <c r="Q702" s="200" t="s">
        <v>475</v>
      </c>
      <c r="R702" s="200" t="str">
        <f t="shared" si="87"/>
        <v/>
      </c>
      <c r="T702" t="s">
        <v>475</v>
      </c>
      <c r="Y702" s="200" t="s">
        <v>475</v>
      </c>
      <c r="Z702" s="5" t="s">
        <v>475</v>
      </c>
      <c r="AA702" s="200" t="str">
        <f t="shared" si="82"/>
        <v/>
      </c>
      <c r="AB702" s="200" t="str">
        <f t="shared" si="88"/>
        <v/>
      </c>
      <c r="AE702" s="77">
        <f t="shared" si="83"/>
        <v>0</v>
      </c>
      <c r="AF702" s="77">
        <f t="shared" si="84"/>
        <v>0</v>
      </c>
      <c r="AG702" s="77">
        <f t="array" ref="AG702">IFERROR($D702*U,0)</f>
        <v>0</v>
      </c>
      <c r="AH702" s="77">
        <f t="shared" si="85"/>
        <v>0</v>
      </c>
      <c r="AI702" s="77">
        <f t="shared" si="85"/>
        <v>0</v>
      </c>
      <c r="AJ702" s="203"/>
      <c r="AK702" s="203"/>
      <c r="AL702" s="203"/>
      <c r="AM702" s="203"/>
      <c r="AN702" t="s">
        <v>475</v>
      </c>
      <c r="AO702" t="s">
        <v>475</v>
      </c>
      <c r="AP702" t="s">
        <v>475</v>
      </c>
    </row>
    <row r="703" spans="1:43" x14ac:dyDescent="0.25">
      <c r="A703" s="198">
        <v>45291</v>
      </c>
      <c r="B703" t="s">
        <v>2030</v>
      </c>
      <c r="C703" t="s">
        <v>2031</v>
      </c>
      <c r="D703" s="82">
        <f>+VLOOKUP($C703,'appoggio Flow (AUM)_Turnover'!$C:$G,2,0)</f>
        <v>0</v>
      </c>
      <c r="E703" s="199">
        <f>+VLOOKUP($C703,'appoggio Flow (AUM)_Turnover'!$C:$G,3,0)</f>
        <v>1</v>
      </c>
      <c r="F703" s="82">
        <f>+VLOOKUP($C703,'appoggio Flow (AUM)_Turnover'!$C:$G,4,0)</f>
        <v>10832.23</v>
      </c>
      <c r="G703" s="82">
        <f>+VLOOKUP($C703,'appoggio Flow (AUM)_Turnover'!$C:$G,5,0)</f>
        <v>11119.58</v>
      </c>
      <c r="H703" s="1" t="s">
        <v>23</v>
      </c>
      <c r="I703" t="s">
        <v>500</v>
      </c>
      <c r="J703" t="s">
        <v>474</v>
      </c>
      <c r="K703">
        <f>+VLOOKUP($C703,'appoggio Flow (AUM)_Turnover'!$C:$M,9,0)</f>
        <v>0</v>
      </c>
      <c r="L703" t="s">
        <v>500</v>
      </c>
      <c r="M703">
        <f>+VLOOKUP($C703,'appoggio Flow (AUM)_Turnover'!$C:$M,11,0)</f>
        <v>0</v>
      </c>
      <c r="N703" t="s">
        <v>23</v>
      </c>
      <c r="O703" s="5" t="str">
        <f t="shared" si="81"/>
        <v>N</v>
      </c>
      <c r="P703">
        <f>+VLOOKUP($C703,'appoggio Flow (AUM)_Turnover'!$C:$P,11,0)</f>
        <v>0</v>
      </c>
      <c r="Q703" s="200" t="s">
        <v>475</v>
      </c>
      <c r="R703" s="200" t="str">
        <f t="shared" si="87"/>
        <v/>
      </c>
      <c r="T703" t="s">
        <v>475</v>
      </c>
      <c r="Y703" s="200" t="s">
        <v>475</v>
      </c>
      <c r="Z703" s="5" t="s">
        <v>475</v>
      </c>
      <c r="AA703" s="200" t="str">
        <f t="shared" si="82"/>
        <v/>
      </c>
      <c r="AB703" s="200" t="str">
        <f t="shared" si="88"/>
        <v/>
      </c>
      <c r="AE703" s="77">
        <f t="shared" si="83"/>
        <v>0</v>
      </c>
      <c r="AF703" s="77">
        <f t="shared" si="84"/>
        <v>0</v>
      </c>
      <c r="AG703" s="77">
        <f t="array" ref="AG703">IFERROR($D703*U,0)</f>
        <v>0</v>
      </c>
      <c r="AH703" s="77">
        <f t="shared" si="85"/>
        <v>0</v>
      </c>
      <c r="AI703" s="77">
        <f t="shared" si="85"/>
        <v>0</v>
      </c>
      <c r="AJ703" s="203"/>
      <c r="AK703" s="203"/>
      <c r="AL703" s="203"/>
      <c r="AM703" s="203"/>
      <c r="AN703" t="s">
        <v>475</v>
      </c>
      <c r="AO703" t="s">
        <v>475</v>
      </c>
      <c r="AP703" t="s">
        <v>475</v>
      </c>
    </row>
    <row r="704" spans="1:43" x14ac:dyDescent="0.25">
      <c r="A704" s="198">
        <v>45291</v>
      </c>
      <c r="B704" t="s">
        <v>2032</v>
      </c>
      <c r="C704" t="s">
        <v>2033</v>
      </c>
      <c r="D704" s="82">
        <f>+VLOOKUP($C704,'appoggio Flow (AUM)_Turnover'!$C:$G,2,0)</f>
        <v>0</v>
      </c>
      <c r="E704" s="199">
        <f>+VLOOKUP($C704,'appoggio Flow (AUM)_Turnover'!$C:$G,3,0)</f>
        <v>1</v>
      </c>
      <c r="F704" s="82">
        <f>+VLOOKUP($C704,'appoggio Flow (AUM)_Turnover'!$C:$G,4,0)</f>
        <v>1320756.8699999999</v>
      </c>
      <c r="G704" s="82">
        <f>+VLOOKUP($C704,'appoggio Flow (AUM)_Turnover'!$C:$G,5,0)</f>
        <v>1970355.07</v>
      </c>
      <c r="H704" s="1" t="s">
        <v>24</v>
      </c>
      <c r="I704" t="s">
        <v>473</v>
      </c>
      <c r="J704" t="s">
        <v>474</v>
      </c>
      <c r="K704">
        <f>+VLOOKUP($C704,'appoggio Flow (AUM)_Turnover'!$C:$M,9,0)</f>
        <v>0</v>
      </c>
      <c r="L704" t="s">
        <v>473</v>
      </c>
      <c r="M704" t="str">
        <f>+VLOOKUP($C704,'appoggio Flow (AUM)_Turnover'!$C:$M,11,0)</f>
        <v>Fondo</v>
      </c>
      <c r="N704" t="s">
        <v>23</v>
      </c>
      <c r="O704" s="5" t="str">
        <f t="shared" si="81"/>
        <v>N</v>
      </c>
      <c r="P704" t="str">
        <f>+VLOOKUP($C704,'appoggio Flow (AUM)_Turnover'!$C:$P,11,0)</f>
        <v>Fondo</v>
      </c>
      <c r="Q704" s="200" t="s">
        <v>475</v>
      </c>
      <c r="R704" s="200" t="str">
        <f t="shared" si="87"/>
        <v/>
      </c>
      <c r="T704" t="s">
        <v>475</v>
      </c>
      <c r="Y704" s="200" t="s">
        <v>475</v>
      </c>
      <c r="Z704" s="5" t="s">
        <v>475</v>
      </c>
      <c r="AA704" s="200" t="str">
        <f t="shared" si="82"/>
        <v/>
      </c>
      <c r="AB704" s="200" t="str">
        <f t="shared" si="88"/>
        <v/>
      </c>
      <c r="AE704" s="77">
        <f t="shared" si="83"/>
        <v>0</v>
      </c>
      <c r="AF704" s="77">
        <f t="shared" si="84"/>
        <v>0</v>
      </c>
      <c r="AG704" s="77">
        <f t="array" ref="AG704">IFERROR($D704*U,0)</f>
        <v>0</v>
      </c>
      <c r="AH704" s="77">
        <f t="shared" si="85"/>
        <v>0</v>
      </c>
      <c r="AI704" s="77">
        <f t="shared" si="85"/>
        <v>0</v>
      </c>
      <c r="AJ704" s="203"/>
      <c r="AK704" s="203"/>
      <c r="AL704" s="203"/>
      <c r="AM704" s="203"/>
      <c r="AN704" t="s">
        <v>475</v>
      </c>
      <c r="AO704" t="s">
        <v>475</v>
      </c>
      <c r="AP704" t="s">
        <v>475</v>
      </c>
    </row>
    <row r="705" spans="1:42" x14ac:dyDescent="0.25">
      <c r="A705" s="198">
        <v>45291</v>
      </c>
      <c r="B705" t="s">
        <v>2034</v>
      </c>
      <c r="C705" t="s">
        <v>2035</v>
      </c>
      <c r="D705" s="82">
        <f>+VLOOKUP($C705,'appoggio Flow (AUM)_Turnover'!$C:$G,2,0)</f>
        <v>151227.06</v>
      </c>
      <c r="E705" s="199">
        <f>+VLOOKUP($C705,'appoggio Flow (AUM)_Turnover'!$C:$G,3,0)</f>
        <v>0</v>
      </c>
      <c r="F705" s="82">
        <f>+VLOOKUP($C705,'appoggio Flow (AUM)_Turnover'!$C:$G,4,0)</f>
        <v>151227.06</v>
      </c>
      <c r="G705" s="82">
        <f>+VLOOKUP($C705,'appoggio Flow (AUM)_Turnover'!$C:$G,5,0)</f>
        <v>0</v>
      </c>
      <c r="H705" s="1" t="s">
        <v>23</v>
      </c>
      <c r="I705" t="s">
        <v>500</v>
      </c>
      <c r="J705" t="s">
        <v>567</v>
      </c>
      <c r="K705">
        <f>+VLOOKUP($C705,'appoggio Flow (AUM)_Turnover'!$C:$M,9,0)</f>
        <v>0</v>
      </c>
      <c r="L705" t="s">
        <v>500</v>
      </c>
      <c r="M705">
        <f>+VLOOKUP($C705,'appoggio Flow (AUM)_Turnover'!$C:$M,11,0)</f>
        <v>0</v>
      </c>
      <c r="N705" t="s">
        <v>23</v>
      </c>
      <c r="O705" s="5" t="str">
        <f t="shared" si="81"/>
        <v>N</v>
      </c>
      <c r="P705">
        <f>+VLOOKUP($C705,'appoggio Flow (AUM)_Turnover'!$C:$P,11,0)</f>
        <v>0</v>
      </c>
      <c r="Q705" s="200" t="s">
        <v>475</v>
      </c>
      <c r="R705" s="200" t="str">
        <f t="shared" si="87"/>
        <v/>
      </c>
      <c r="T705" t="s">
        <v>475</v>
      </c>
      <c r="Y705" s="200" t="s">
        <v>475</v>
      </c>
      <c r="Z705" s="5" t="s">
        <v>475</v>
      </c>
      <c r="AA705" s="200" t="str">
        <f t="shared" si="82"/>
        <v/>
      </c>
      <c r="AB705" s="200" t="str">
        <f t="shared" si="88"/>
        <v/>
      </c>
      <c r="AE705" s="77">
        <f t="shared" si="83"/>
        <v>0</v>
      </c>
      <c r="AF705" s="77">
        <f t="shared" si="84"/>
        <v>0</v>
      </c>
      <c r="AG705" s="77">
        <f t="array" ref="AG705">IFERROR($D705*U,0)</f>
        <v>0</v>
      </c>
      <c r="AH705" s="77">
        <f t="shared" si="85"/>
        <v>0</v>
      </c>
      <c r="AI705" s="77">
        <f t="shared" si="85"/>
        <v>0</v>
      </c>
      <c r="AJ705" s="203"/>
      <c r="AK705" s="203"/>
      <c r="AL705" s="203"/>
      <c r="AM705" s="203"/>
      <c r="AN705" t="s">
        <v>475</v>
      </c>
      <c r="AO705" t="s">
        <v>475</v>
      </c>
      <c r="AP705" t="s">
        <v>475</v>
      </c>
    </row>
    <row r="706" spans="1:42" x14ac:dyDescent="0.25">
      <c r="A706" s="198">
        <v>45291</v>
      </c>
      <c r="B706" t="s">
        <v>2036</v>
      </c>
      <c r="C706" t="s">
        <v>2037</v>
      </c>
      <c r="D706" s="82">
        <f>+VLOOKUP($C706,'appoggio Flow (AUM)_Turnover'!$C:$G,2,0)</f>
        <v>301021.49999999994</v>
      </c>
      <c r="E706" s="199">
        <f>+VLOOKUP($C706,'appoggio Flow (AUM)_Turnover'!$C:$G,3,0)</f>
        <v>1</v>
      </c>
      <c r="F706" s="82">
        <f>+VLOOKUP($C706,'appoggio Flow (AUM)_Turnover'!$C:$G,4,0)</f>
        <v>323744.87999999995</v>
      </c>
      <c r="G706" s="82">
        <f>+VLOOKUP($C706,'appoggio Flow (AUM)_Turnover'!$C:$G,5,0)</f>
        <v>22723.38</v>
      </c>
      <c r="H706" s="1" t="s">
        <v>24</v>
      </c>
      <c r="I706" t="s">
        <v>473</v>
      </c>
      <c r="J706" t="s">
        <v>474</v>
      </c>
      <c r="K706">
        <f>+VLOOKUP($C706,'appoggio Flow (AUM)_Turnover'!$C:$M,9,0)</f>
        <v>0</v>
      </c>
      <c r="L706" t="s">
        <v>473</v>
      </c>
      <c r="M706" t="str">
        <f>+VLOOKUP($C706,'appoggio Flow (AUM)_Turnover'!$C:$M,11,0)</f>
        <v>Fondo</v>
      </c>
      <c r="N706" t="s">
        <v>23</v>
      </c>
      <c r="O706" s="5" t="str">
        <f t="shared" ref="O706:O769" si="89">IF(OR(C706="FIS1",C706="FIS2",C706="FIS4",C706="Red"),"Y","N")</f>
        <v>N</v>
      </c>
      <c r="P706" t="str">
        <f>+VLOOKUP($C706,'appoggio Flow (AUM)_Turnover'!$C:$P,11,0)</f>
        <v>Fondo</v>
      </c>
      <c r="Q706" s="200" t="s">
        <v>475</v>
      </c>
      <c r="R706" s="200" t="str">
        <f t="shared" si="87"/>
        <v/>
      </c>
      <c r="T706" t="s">
        <v>475</v>
      </c>
      <c r="Y706" s="200" t="s">
        <v>475</v>
      </c>
      <c r="Z706" s="5" t="s">
        <v>475</v>
      </c>
      <c r="AA706" s="200" t="str">
        <f t="shared" ref="AA706:AA769" si="90">IFERROR(Y706*V706,"")</f>
        <v/>
      </c>
      <c r="AB706" s="200" t="str">
        <f t="shared" si="88"/>
        <v/>
      </c>
      <c r="AE706" s="77">
        <f t="shared" ref="AE706:AE769" si="91">+IFERROR(R706*D706,0)</f>
        <v>0</v>
      </c>
      <c r="AF706" s="77">
        <f t="shared" ref="AF706:AF769" si="92">+IFERROR(D706*T706,0)</f>
        <v>0</v>
      </c>
      <c r="AG706" s="77">
        <f t="array" ref="AG706">IFERROR($D706*U,0)</f>
        <v>0</v>
      </c>
      <c r="AH706" s="77">
        <f t="shared" si="85"/>
        <v>0</v>
      </c>
      <c r="AI706" s="77">
        <f t="shared" si="85"/>
        <v>0</v>
      </c>
      <c r="AJ706" s="203"/>
      <c r="AK706" s="203"/>
      <c r="AL706" s="203"/>
      <c r="AM706" s="203"/>
      <c r="AN706" t="s">
        <v>475</v>
      </c>
      <c r="AO706" t="s">
        <v>475</v>
      </c>
      <c r="AP706" t="s">
        <v>475</v>
      </c>
    </row>
    <row r="707" spans="1:42" x14ac:dyDescent="0.25">
      <c r="A707" s="198">
        <v>45291</v>
      </c>
      <c r="B707" t="s">
        <v>2038</v>
      </c>
      <c r="C707" t="s">
        <v>2039</v>
      </c>
      <c r="D707" s="82">
        <f>+VLOOKUP($C707,'appoggio Flow (AUM)_Turnover'!$C:$G,2,0)</f>
        <v>210511.58</v>
      </c>
      <c r="E707" s="199">
        <f>+VLOOKUP($C707,'appoggio Flow (AUM)_Turnover'!$C:$G,3,0)</f>
        <v>0</v>
      </c>
      <c r="F707" s="82">
        <f>+VLOOKUP($C707,'appoggio Flow (AUM)_Turnover'!$C:$G,4,0)</f>
        <v>210511.58</v>
      </c>
      <c r="G707" s="82">
        <f>+VLOOKUP($C707,'appoggio Flow (AUM)_Turnover'!$C:$G,5,0)</f>
        <v>0</v>
      </c>
      <c r="H707" s="1" t="s">
        <v>23</v>
      </c>
      <c r="I707" t="s">
        <v>500</v>
      </c>
      <c r="J707" t="s">
        <v>474</v>
      </c>
      <c r="K707">
        <f>+VLOOKUP($C707,'appoggio Flow (AUM)_Turnover'!$C:$M,9,0)</f>
        <v>0</v>
      </c>
      <c r="L707" t="s">
        <v>500</v>
      </c>
      <c r="M707">
        <f>+VLOOKUP($C707,'appoggio Flow (AUM)_Turnover'!$C:$M,11,0)</f>
        <v>0</v>
      </c>
      <c r="N707" t="s">
        <v>23</v>
      </c>
      <c r="O707" s="5" t="str">
        <f t="shared" si="89"/>
        <v>N</v>
      </c>
      <c r="P707">
        <f>+VLOOKUP($C707,'appoggio Flow (AUM)_Turnover'!$C:$P,11,0)</f>
        <v>0</v>
      </c>
      <c r="Q707" s="200" t="s">
        <v>475</v>
      </c>
      <c r="R707" s="200" t="str">
        <f t="shared" si="87"/>
        <v/>
      </c>
      <c r="T707" t="s">
        <v>475</v>
      </c>
      <c r="Y707" s="200" t="s">
        <v>475</v>
      </c>
      <c r="Z707" s="5" t="s">
        <v>475</v>
      </c>
      <c r="AA707" s="200" t="str">
        <f t="shared" si="90"/>
        <v/>
      </c>
      <c r="AB707" s="200" t="str">
        <f t="shared" si="88"/>
        <v/>
      </c>
      <c r="AE707" s="77">
        <f t="shared" si="91"/>
        <v>0</v>
      </c>
      <c r="AF707" s="77">
        <f t="shared" si="92"/>
        <v>0</v>
      </c>
      <c r="AG707" s="77">
        <f t="array" ref="AG707">IFERROR($D707*U,0)</f>
        <v>0</v>
      </c>
      <c r="AH707" s="77">
        <f t="shared" ref="AH707:AI770" si="93">IFERROR($D707*AA707,0)</f>
        <v>0</v>
      </c>
      <c r="AI707" s="77">
        <f t="shared" si="93"/>
        <v>0</v>
      </c>
      <c r="AJ707" s="203"/>
      <c r="AK707" s="203"/>
      <c r="AL707" s="203"/>
      <c r="AM707" s="203"/>
      <c r="AN707" t="s">
        <v>475</v>
      </c>
      <c r="AO707" t="s">
        <v>475</v>
      </c>
      <c r="AP707" t="s">
        <v>475</v>
      </c>
    </row>
    <row r="708" spans="1:42" x14ac:dyDescent="0.25">
      <c r="A708" s="198">
        <v>45291</v>
      </c>
      <c r="B708" t="s">
        <v>2040</v>
      </c>
      <c r="C708" t="s">
        <v>2041</v>
      </c>
      <c r="D708" s="82">
        <f>+VLOOKUP($C708,'appoggio Flow (AUM)_Turnover'!$C:$G,2,0)</f>
        <v>813880.43</v>
      </c>
      <c r="E708" s="199">
        <f>+VLOOKUP($C708,'appoggio Flow (AUM)_Turnover'!$C:$G,3,0)</f>
        <v>0</v>
      </c>
      <c r="F708" s="82">
        <f>+VLOOKUP($C708,'appoggio Flow (AUM)_Turnover'!$C:$G,4,0)</f>
        <v>813880.43</v>
      </c>
      <c r="G708" s="82">
        <f>+VLOOKUP($C708,'appoggio Flow (AUM)_Turnover'!$C:$G,5,0)</f>
        <v>0</v>
      </c>
      <c r="H708" s="1" t="s">
        <v>23</v>
      </c>
      <c r="I708" t="s">
        <v>500</v>
      </c>
      <c r="J708" t="s">
        <v>504</v>
      </c>
      <c r="K708">
        <f>+VLOOKUP($C708,'appoggio Flow (AUM)_Turnover'!$C:$M,9,0)</f>
        <v>1</v>
      </c>
      <c r="L708" t="s">
        <v>500</v>
      </c>
      <c r="M708">
        <f>+VLOOKUP($C708,'appoggio Flow (AUM)_Turnover'!$C:$M,11,0)</f>
        <v>0</v>
      </c>
      <c r="N708" t="s">
        <v>24</v>
      </c>
      <c r="O708" s="5" t="str">
        <f t="shared" si="89"/>
        <v>N</v>
      </c>
      <c r="P708">
        <f>+VLOOKUP($C708,'appoggio Flow (AUM)_Turnover'!$C:$P,11,0)</f>
        <v>0</v>
      </c>
      <c r="Q708" s="200" t="s">
        <v>475</v>
      </c>
      <c r="R708" s="200" t="str">
        <f t="shared" si="87"/>
        <v/>
      </c>
      <c r="T708" t="s">
        <v>475</v>
      </c>
      <c r="Y708" s="200" t="s">
        <v>475</v>
      </c>
      <c r="Z708" s="5" t="s">
        <v>475</v>
      </c>
      <c r="AA708" s="200" t="str">
        <f t="shared" si="90"/>
        <v/>
      </c>
      <c r="AB708" s="200" t="str">
        <f t="shared" si="88"/>
        <v/>
      </c>
      <c r="AE708" s="77">
        <f t="shared" si="91"/>
        <v>0</v>
      </c>
      <c r="AF708" s="77">
        <f t="shared" si="92"/>
        <v>0</v>
      </c>
      <c r="AG708" s="77">
        <f t="array" ref="AG708">IFERROR($D708*U,0)</f>
        <v>0</v>
      </c>
      <c r="AH708" s="77">
        <f t="shared" si="93"/>
        <v>0</v>
      </c>
      <c r="AI708" s="77">
        <f t="shared" si="93"/>
        <v>0</v>
      </c>
      <c r="AJ708" s="203"/>
      <c r="AK708" s="203"/>
      <c r="AL708" s="203"/>
      <c r="AM708" s="203"/>
      <c r="AN708" t="s">
        <v>475</v>
      </c>
      <c r="AO708" t="s">
        <v>475</v>
      </c>
      <c r="AP708" t="s">
        <v>475</v>
      </c>
    </row>
    <row r="709" spans="1:42" x14ac:dyDescent="0.25">
      <c r="A709" s="198">
        <v>45291</v>
      </c>
      <c r="B709" t="s">
        <v>2042</v>
      </c>
      <c r="C709" t="s">
        <v>2043</v>
      </c>
      <c r="D709" s="82">
        <f>+VLOOKUP($C709,'appoggio Flow (AUM)_Turnover'!$C:$G,2,0)</f>
        <v>13181.709999999992</v>
      </c>
      <c r="E709" s="199">
        <f>+VLOOKUP($C709,'appoggio Flow (AUM)_Turnover'!$C:$G,3,0)</f>
        <v>1</v>
      </c>
      <c r="F709" s="82">
        <f>+VLOOKUP($C709,'appoggio Flow (AUM)_Turnover'!$C:$G,4,0)</f>
        <v>167260.09</v>
      </c>
      <c r="G709" s="82">
        <f>+VLOOKUP($C709,'appoggio Flow (AUM)_Turnover'!$C:$G,5,0)</f>
        <v>154078.38</v>
      </c>
      <c r="H709" s="1" t="s">
        <v>23</v>
      </c>
      <c r="I709" t="s">
        <v>500</v>
      </c>
      <c r="J709" t="s">
        <v>474</v>
      </c>
      <c r="K709">
        <f>+VLOOKUP($C709,'appoggio Flow (AUM)_Turnover'!$C:$M,9,0)</f>
        <v>0</v>
      </c>
      <c r="L709" t="s">
        <v>500</v>
      </c>
      <c r="M709" t="str">
        <f>+VLOOKUP($C709,'appoggio Flow (AUM)_Turnover'!$C:$M,11,0)</f>
        <v>Stock</v>
      </c>
      <c r="N709" t="s">
        <v>23</v>
      </c>
      <c r="O709" s="5" t="str">
        <f t="shared" si="89"/>
        <v>N</v>
      </c>
      <c r="P709" t="str">
        <f>+VLOOKUP($C709,'appoggio Flow (AUM)_Turnover'!$C:$P,11,0)</f>
        <v>Stock</v>
      </c>
      <c r="Q709" s="200" t="s">
        <v>475</v>
      </c>
      <c r="R709" s="200" t="str">
        <f t="shared" si="87"/>
        <v/>
      </c>
      <c r="T709" t="s">
        <v>475</v>
      </c>
      <c r="Y709" s="200" t="s">
        <v>475</v>
      </c>
      <c r="Z709" s="5" t="s">
        <v>475</v>
      </c>
      <c r="AA709" s="200" t="str">
        <f t="shared" si="90"/>
        <v/>
      </c>
      <c r="AB709" s="200" t="str">
        <f t="shared" si="88"/>
        <v/>
      </c>
      <c r="AE709" s="77">
        <f t="shared" si="91"/>
        <v>0</v>
      </c>
      <c r="AF709" s="77">
        <f t="shared" si="92"/>
        <v>0</v>
      </c>
      <c r="AG709" s="77">
        <f t="array" ref="AG709">IFERROR($D709*U,0)</f>
        <v>0</v>
      </c>
      <c r="AH709" s="77">
        <f t="shared" si="93"/>
        <v>0</v>
      </c>
      <c r="AI709" s="77">
        <f t="shared" si="93"/>
        <v>0</v>
      </c>
      <c r="AJ709" s="203"/>
      <c r="AK709" s="203"/>
      <c r="AL709" s="203"/>
      <c r="AM709" s="203"/>
      <c r="AN709" t="s">
        <v>25</v>
      </c>
      <c r="AO709" t="s">
        <v>2044</v>
      </c>
      <c r="AP709" t="s">
        <v>475</v>
      </c>
    </row>
    <row r="710" spans="1:42" x14ac:dyDescent="0.25">
      <c r="A710" s="198">
        <v>45291</v>
      </c>
      <c r="B710" t="s">
        <v>2045</v>
      </c>
      <c r="C710" s="73" t="s">
        <v>2046</v>
      </c>
      <c r="D710" s="82">
        <f>+VLOOKUP($C710,'appoggio Flow (AUM)_Turnover'!$C:$G,2,0)</f>
        <v>0</v>
      </c>
      <c r="E710" s="199">
        <f>+VLOOKUP($C710,'appoggio Flow (AUM)_Turnover'!$C:$G,3,0)</f>
        <v>1</v>
      </c>
      <c r="F710" s="82">
        <f>+VLOOKUP($C710,'appoggio Flow (AUM)_Turnover'!$C:$G,4,0)</f>
        <v>373288.98</v>
      </c>
      <c r="G710" s="82">
        <f>+VLOOKUP($C710,'appoggio Flow (AUM)_Turnover'!$C:$G,5,0)</f>
        <v>766673.9</v>
      </c>
      <c r="H710" s="1" t="s">
        <v>24</v>
      </c>
      <c r="I710" t="s">
        <v>473</v>
      </c>
      <c r="J710" t="s">
        <v>474</v>
      </c>
      <c r="K710">
        <f>+VLOOKUP($C710,'appoggio Flow (AUM)_Turnover'!$C:$M,9,0)</f>
        <v>0</v>
      </c>
      <c r="L710" t="s">
        <v>473</v>
      </c>
      <c r="M710" t="str">
        <f>+VLOOKUP($C710,'appoggio Flow (AUM)_Turnover'!$C:$M,11,0)</f>
        <v>Fondo</v>
      </c>
      <c r="N710" t="s">
        <v>23</v>
      </c>
      <c r="O710" s="5" t="str">
        <f t="shared" si="89"/>
        <v>N</v>
      </c>
      <c r="P710" t="str">
        <f>+VLOOKUP($C710,'appoggio Flow (AUM)_Turnover'!$C:$P,11,0)</f>
        <v>Fondo</v>
      </c>
      <c r="Q710" s="200" t="s">
        <v>475</v>
      </c>
      <c r="R710" s="200" t="str">
        <f t="shared" si="87"/>
        <v/>
      </c>
      <c r="T710" t="s">
        <v>475</v>
      </c>
      <c r="Y710" s="200" t="s">
        <v>475</v>
      </c>
      <c r="Z710" s="5" t="s">
        <v>475</v>
      </c>
      <c r="AA710" s="200" t="str">
        <f t="shared" si="90"/>
        <v/>
      </c>
      <c r="AB710" s="200" t="str">
        <f t="shared" si="88"/>
        <v/>
      </c>
      <c r="AE710" s="77">
        <f t="shared" si="91"/>
        <v>0</v>
      </c>
      <c r="AF710" s="77">
        <f t="shared" si="92"/>
        <v>0</v>
      </c>
      <c r="AG710" s="77">
        <f t="array" ref="AG710">IFERROR($D710*U,0)</f>
        <v>0</v>
      </c>
      <c r="AH710" s="77">
        <f t="shared" si="93"/>
        <v>0</v>
      </c>
      <c r="AI710" s="77">
        <f t="shared" si="93"/>
        <v>0</v>
      </c>
      <c r="AJ710" s="203"/>
      <c r="AK710" s="203"/>
      <c r="AL710" s="203"/>
      <c r="AM710" s="203"/>
      <c r="AN710" t="s">
        <v>475</v>
      </c>
      <c r="AO710" t="s">
        <v>475</v>
      </c>
      <c r="AP710" t="s">
        <v>475</v>
      </c>
    </row>
    <row r="711" spans="1:42" x14ac:dyDescent="0.25">
      <c r="A711" s="198">
        <v>45291</v>
      </c>
      <c r="B711" t="s">
        <v>2047</v>
      </c>
      <c r="C711" t="s">
        <v>2048</v>
      </c>
      <c r="D711" s="82">
        <f>+VLOOKUP($C711,'appoggio Flow (AUM)_Turnover'!$C:$G,2,0)</f>
        <v>0</v>
      </c>
      <c r="E711" s="199">
        <f>+VLOOKUP($C711,'appoggio Flow (AUM)_Turnover'!$C:$G,3,0)</f>
        <v>1</v>
      </c>
      <c r="F711" s="82">
        <f>+VLOOKUP($C711,'appoggio Flow (AUM)_Turnover'!$C:$G,4,0)</f>
        <v>499664.86</v>
      </c>
      <c r="G711" s="82">
        <f>+VLOOKUP($C711,'appoggio Flow (AUM)_Turnover'!$C:$G,5,0)</f>
        <v>1260190.52</v>
      </c>
      <c r="H711" s="1" t="s">
        <v>24</v>
      </c>
      <c r="I711" t="s">
        <v>473</v>
      </c>
      <c r="J711" t="s">
        <v>474</v>
      </c>
      <c r="K711">
        <f>+VLOOKUP($C711,'appoggio Flow (AUM)_Turnover'!$C:$M,9,0)</f>
        <v>0</v>
      </c>
      <c r="L711" t="s">
        <v>473</v>
      </c>
      <c r="M711" t="str">
        <f>+VLOOKUP($C711,'appoggio Flow (AUM)_Turnover'!$C:$M,11,0)</f>
        <v>Fondo</v>
      </c>
      <c r="N711" t="s">
        <v>23</v>
      </c>
      <c r="O711" s="5" t="str">
        <f t="shared" si="89"/>
        <v>N</v>
      </c>
      <c r="P711" t="str">
        <f>+VLOOKUP($C711,'appoggio Flow (AUM)_Turnover'!$C:$P,11,0)</f>
        <v>Fondo</v>
      </c>
      <c r="Q711" s="200" t="s">
        <v>475</v>
      </c>
      <c r="R711" s="200" t="str">
        <f t="shared" si="87"/>
        <v/>
      </c>
      <c r="T711" t="s">
        <v>475</v>
      </c>
      <c r="Y711" s="200" t="s">
        <v>475</v>
      </c>
      <c r="Z711" s="5" t="s">
        <v>475</v>
      </c>
      <c r="AA711" s="200" t="str">
        <f t="shared" si="90"/>
        <v/>
      </c>
      <c r="AB711" s="200" t="str">
        <f t="shared" si="88"/>
        <v/>
      </c>
      <c r="AE711" s="77">
        <f t="shared" si="91"/>
        <v>0</v>
      </c>
      <c r="AF711" s="77">
        <f t="shared" si="92"/>
        <v>0</v>
      </c>
      <c r="AG711" s="77">
        <f t="array" ref="AG711">IFERROR($D711*U,0)</f>
        <v>0</v>
      </c>
      <c r="AH711" s="77">
        <f t="shared" si="93"/>
        <v>0</v>
      </c>
      <c r="AI711" s="77">
        <f t="shared" si="93"/>
        <v>0</v>
      </c>
      <c r="AJ711" s="203"/>
      <c r="AK711" s="203"/>
      <c r="AL711" s="203"/>
      <c r="AM711" s="203"/>
      <c r="AN711" t="s">
        <v>475</v>
      </c>
      <c r="AO711" t="s">
        <v>475</v>
      </c>
      <c r="AP711" t="s">
        <v>475</v>
      </c>
    </row>
    <row r="712" spans="1:42" x14ac:dyDescent="0.25">
      <c r="A712" s="198">
        <v>45291</v>
      </c>
      <c r="B712" t="s">
        <v>2049</v>
      </c>
      <c r="C712" t="s">
        <v>2050</v>
      </c>
      <c r="D712" s="82">
        <f>+VLOOKUP($C712,'appoggio Flow (AUM)_Turnover'!$C:$G,2,0)</f>
        <v>141.93000000000029</v>
      </c>
      <c r="E712" s="199">
        <f>+VLOOKUP($C712,'appoggio Flow (AUM)_Turnover'!$C:$G,3,0)</f>
        <v>1</v>
      </c>
      <c r="F712" s="82">
        <f>+VLOOKUP($C712,'appoggio Flow (AUM)_Turnover'!$C:$G,4,0)</f>
        <v>4518.21</v>
      </c>
      <c r="G712" s="82">
        <f>+VLOOKUP($C712,'appoggio Flow (AUM)_Turnover'!$C:$G,5,0)</f>
        <v>4376.28</v>
      </c>
      <c r="H712" s="1" t="s">
        <v>24</v>
      </c>
      <c r="I712" t="s">
        <v>473</v>
      </c>
      <c r="J712" t="s">
        <v>474</v>
      </c>
      <c r="K712">
        <f>+VLOOKUP($C712,'appoggio Flow (AUM)_Turnover'!$C:$M,9,0)</f>
        <v>0</v>
      </c>
      <c r="L712" t="s">
        <v>473</v>
      </c>
      <c r="M712" t="str">
        <f>+VLOOKUP($C712,'appoggio Flow (AUM)_Turnover'!$C:$M,11,0)</f>
        <v>Fondo</v>
      </c>
      <c r="N712" t="s">
        <v>23</v>
      </c>
      <c r="O712" s="5" t="str">
        <f t="shared" si="89"/>
        <v>N</v>
      </c>
      <c r="P712" t="str">
        <f>+VLOOKUP($C712,'appoggio Flow (AUM)_Turnover'!$C:$P,11,0)</f>
        <v>Fondo</v>
      </c>
      <c r="Q712" s="200" t="s">
        <v>475</v>
      </c>
      <c r="R712" s="200" t="str">
        <f t="shared" si="87"/>
        <v/>
      </c>
      <c r="T712" t="s">
        <v>475</v>
      </c>
      <c r="Y712" s="200" t="s">
        <v>475</v>
      </c>
      <c r="Z712" s="5" t="s">
        <v>475</v>
      </c>
      <c r="AA712" s="200" t="str">
        <f t="shared" si="90"/>
        <v/>
      </c>
      <c r="AB712" s="200" t="str">
        <f t="shared" si="88"/>
        <v/>
      </c>
      <c r="AE712" s="77">
        <f t="shared" si="91"/>
        <v>0</v>
      </c>
      <c r="AF712" s="77">
        <f t="shared" si="92"/>
        <v>0</v>
      </c>
      <c r="AG712" s="77">
        <f t="array" ref="AG712">IFERROR($D712*U,0)</f>
        <v>0</v>
      </c>
      <c r="AH712" s="77">
        <f t="shared" si="93"/>
        <v>0</v>
      </c>
      <c r="AI712" s="77">
        <f t="shared" si="93"/>
        <v>0</v>
      </c>
      <c r="AJ712" s="203"/>
      <c r="AK712" s="203"/>
      <c r="AL712" s="203"/>
      <c r="AM712" s="203"/>
      <c r="AN712" t="s">
        <v>475</v>
      </c>
      <c r="AO712" t="s">
        <v>475</v>
      </c>
      <c r="AP712" t="s">
        <v>475</v>
      </c>
    </row>
    <row r="713" spans="1:42" x14ac:dyDescent="0.25">
      <c r="A713" s="198">
        <v>45291</v>
      </c>
      <c r="B713" t="s">
        <v>2051</v>
      </c>
      <c r="C713" t="s">
        <v>2052</v>
      </c>
      <c r="D713" s="82">
        <f>+VLOOKUP($C713,'appoggio Flow (AUM)_Turnover'!$C:$G,2,0)</f>
        <v>111965.62</v>
      </c>
      <c r="E713" s="199">
        <f>+VLOOKUP($C713,'appoggio Flow (AUM)_Turnover'!$C:$G,3,0)</f>
        <v>1</v>
      </c>
      <c r="F713" s="82">
        <f>+VLOOKUP($C713,'appoggio Flow (AUM)_Turnover'!$C:$G,4,0)</f>
        <v>264740.19</v>
      </c>
      <c r="G713" s="82">
        <f>+VLOOKUP($C713,'appoggio Flow (AUM)_Turnover'!$C:$G,5,0)</f>
        <v>152774.57</v>
      </c>
      <c r="H713" s="1" t="s">
        <v>24</v>
      </c>
      <c r="I713" t="s">
        <v>473</v>
      </c>
      <c r="J713" t="s">
        <v>474</v>
      </c>
      <c r="K713">
        <f>+VLOOKUP($C713,'appoggio Flow (AUM)_Turnover'!$C:$M,9,0)</f>
        <v>0</v>
      </c>
      <c r="L713" t="s">
        <v>473</v>
      </c>
      <c r="M713" t="str">
        <f>+VLOOKUP($C713,'appoggio Flow (AUM)_Turnover'!$C:$M,11,0)</f>
        <v>Fondo</v>
      </c>
      <c r="N713" t="s">
        <v>23</v>
      </c>
      <c r="O713" s="5" t="str">
        <f t="shared" si="89"/>
        <v>N</v>
      </c>
      <c r="P713" t="str">
        <f>+VLOOKUP($C713,'appoggio Flow (AUM)_Turnover'!$C:$P,11,0)</f>
        <v>Fondo</v>
      </c>
      <c r="Q713" s="200" t="s">
        <v>475</v>
      </c>
      <c r="R713" s="200" t="str">
        <f t="shared" si="87"/>
        <v/>
      </c>
      <c r="T713" t="s">
        <v>475</v>
      </c>
      <c r="Y713" s="200" t="s">
        <v>475</v>
      </c>
      <c r="Z713" s="5" t="s">
        <v>475</v>
      </c>
      <c r="AA713" s="200" t="str">
        <f t="shared" si="90"/>
        <v/>
      </c>
      <c r="AB713" s="200" t="str">
        <f t="shared" si="88"/>
        <v/>
      </c>
      <c r="AE713" s="77">
        <f t="shared" si="91"/>
        <v>0</v>
      </c>
      <c r="AF713" s="77">
        <f t="shared" si="92"/>
        <v>0</v>
      </c>
      <c r="AG713" s="77">
        <f t="array" ref="AG713">IFERROR($D713*U,0)</f>
        <v>0</v>
      </c>
      <c r="AH713" s="77">
        <f t="shared" si="93"/>
        <v>0</v>
      </c>
      <c r="AI713" s="77">
        <f t="shared" si="93"/>
        <v>0</v>
      </c>
      <c r="AJ713" s="203"/>
      <c r="AK713" s="203"/>
      <c r="AL713" s="203"/>
      <c r="AM713" s="203"/>
      <c r="AN713" t="s">
        <v>475</v>
      </c>
      <c r="AO713" t="s">
        <v>475</v>
      </c>
      <c r="AP713" t="s">
        <v>475</v>
      </c>
    </row>
    <row r="714" spans="1:42" x14ac:dyDescent="0.25">
      <c r="A714" s="198">
        <v>45291</v>
      </c>
      <c r="B714" t="s">
        <v>2053</v>
      </c>
      <c r="C714" t="s">
        <v>2054</v>
      </c>
      <c r="D714" s="82">
        <f>+VLOOKUP($C714,'appoggio Flow (AUM)_Turnover'!$C:$G,2,0)</f>
        <v>0</v>
      </c>
      <c r="E714" s="199">
        <f>+VLOOKUP($C714,'appoggio Flow (AUM)_Turnover'!$C:$G,3,0)</f>
        <v>1</v>
      </c>
      <c r="F714" s="82">
        <f>+VLOOKUP($C714,'appoggio Flow (AUM)_Turnover'!$C:$G,4,0)</f>
        <v>672036.24</v>
      </c>
      <c r="G714" s="82">
        <f>+VLOOKUP($C714,'appoggio Flow (AUM)_Turnover'!$C:$G,5,0)</f>
        <v>816393.96</v>
      </c>
      <c r="H714" s="1" t="s">
        <v>24</v>
      </c>
      <c r="I714" t="s">
        <v>473</v>
      </c>
      <c r="J714" t="s">
        <v>474</v>
      </c>
      <c r="K714">
        <f>+VLOOKUP($C714,'appoggio Flow (AUM)_Turnover'!$C:$M,9,0)</f>
        <v>0</v>
      </c>
      <c r="L714" t="s">
        <v>473</v>
      </c>
      <c r="M714" t="str">
        <f>+VLOOKUP($C714,'appoggio Flow (AUM)_Turnover'!$C:$M,11,0)</f>
        <v>Fondo</v>
      </c>
      <c r="N714" t="s">
        <v>23</v>
      </c>
      <c r="O714" s="5" t="str">
        <f t="shared" si="89"/>
        <v>N</v>
      </c>
      <c r="P714" t="str">
        <f>+VLOOKUP($C714,'appoggio Flow (AUM)_Turnover'!$C:$P,11,0)</f>
        <v>Fondo</v>
      </c>
      <c r="Q714" s="200" t="s">
        <v>475</v>
      </c>
      <c r="R714" s="200" t="str">
        <f t="shared" si="87"/>
        <v/>
      </c>
      <c r="T714" t="s">
        <v>475</v>
      </c>
      <c r="Y714" s="200" t="s">
        <v>475</v>
      </c>
      <c r="Z714" s="5" t="s">
        <v>475</v>
      </c>
      <c r="AA714" s="200" t="str">
        <f t="shared" si="90"/>
        <v/>
      </c>
      <c r="AB714" s="200" t="str">
        <f t="shared" si="88"/>
        <v/>
      </c>
      <c r="AE714" s="77">
        <f t="shared" si="91"/>
        <v>0</v>
      </c>
      <c r="AF714" s="77">
        <f t="shared" si="92"/>
        <v>0</v>
      </c>
      <c r="AG714" s="77">
        <f t="array" ref="AG714">IFERROR($D714*U,0)</f>
        <v>0</v>
      </c>
      <c r="AH714" s="77">
        <f t="shared" si="93"/>
        <v>0</v>
      </c>
      <c r="AI714" s="77">
        <f t="shared" si="93"/>
        <v>0</v>
      </c>
      <c r="AJ714" s="203"/>
      <c r="AK714" s="203"/>
      <c r="AL714" s="203"/>
      <c r="AM714" s="203"/>
      <c r="AN714" t="s">
        <v>475</v>
      </c>
      <c r="AO714" t="s">
        <v>475</v>
      </c>
      <c r="AP714" t="s">
        <v>475</v>
      </c>
    </row>
    <row r="715" spans="1:42" x14ac:dyDescent="0.25">
      <c r="A715" s="198">
        <v>45291</v>
      </c>
      <c r="B715" t="s">
        <v>2055</v>
      </c>
      <c r="C715" t="s">
        <v>2056</v>
      </c>
      <c r="D715" s="82">
        <f>+VLOOKUP($C715,'appoggio Flow (AUM)_Turnover'!$C:$G,2,0)</f>
        <v>105034.26</v>
      </c>
      <c r="E715" s="199">
        <f>+VLOOKUP($C715,'appoggio Flow (AUM)_Turnover'!$C:$G,3,0)</f>
        <v>0</v>
      </c>
      <c r="F715" s="82">
        <f>+VLOOKUP($C715,'appoggio Flow (AUM)_Turnover'!$C:$G,4,0)</f>
        <v>105034.26</v>
      </c>
      <c r="G715" s="82">
        <f>+VLOOKUP($C715,'appoggio Flow (AUM)_Turnover'!$C:$G,5,0)</f>
        <v>0</v>
      </c>
      <c r="H715" s="1" t="s">
        <v>23</v>
      </c>
      <c r="I715" t="s">
        <v>500</v>
      </c>
      <c r="J715" t="s">
        <v>474</v>
      </c>
      <c r="K715">
        <f>+VLOOKUP($C715,'appoggio Flow (AUM)_Turnover'!$C:$M,9,0)</f>
        <v>0</v>
      </c>
      <c r="L715" t="s">
        <v>500</v>
      </c>
      <c r="M715">
        <f>+VLOOKUP($C715,'appoggio Flow (AUM)_Turnover'!$C:$M,11,0)</f>
        <v>0</v>
      </c>
      <c r="N715" t="s">
        <v>23</v>
      </c>
      <c r="O715" s="5" t="str">
        <f t="shared" si="89"/>
        <v>N</v>
      </c>
      <c r="P715">
        <f>+VLOOKUP($C715,'appoggio Flow (AUM)_Turnover'!$C:$P,11,0)</f>
        <v>0</v>
      </c>
      <c r="Q715" s="200" t="s">
        <v>475</v>
      </c>
      <c r="R715" s="200" t="str">
        <f t="shared" si="87"/>
        <v/>
      </c>
      <c r="T715" t="s">
        <v>475</v>
      </c>
      <c r="Y715" s="200" t="s">
        <v>475</v>
      </c>
      <c r="Z715" s="5" t="s">
        <v>475</v>
      </c>
      <c r="AA715" s="200" t="str">
        <f t="shared" si="90"/>
        <v/>
      </c>
      <c r="AB715" s="200" t="str">
        <f t="shared" si="88"/>
        <v/>
      </c>
      <c r="AE715" s="77">
        <f t="shared" si="91"/>
        <v>0</v>
      </c>
      <c r="AF715" s="77">
        <f t="shared" si="92"/>
        <v>0</v>
      </c>
      <c r="AG715" s="77">
        <f t="array" ref="AG715">IFERROR($D715*U,0)</f>
        <v>0</v>
      </c>
      <c r="AH715" s="77">
        <f t="shared" si="93"/>
        <v>0</v>
      </c>
      <c r="AI715" s="77">
        <f t="shared" si="93"/>
        <v>0</v>
      </c>
      <c r="AJ715" s="203"/>
      <c r="AK715" s="203"/>
      <c r="AL715" s="203"/>
      <c r="AM715" s="203"/>
      <c r="AN715" t="s">
        <v>475</v>
      </c>
      <c r="AO715" t="s">
        <v>475</v>
      </c>
      <c r="AP715" t="s">
        <v>475</v>
      </c>
    </row>
    <row r="716" spans="1:42" x14ac:dyDescent="0.25">
      <c r="A716" s="198">
        <v>45291</v>
      </c>
      <c r="B716" t="s">
        <v>2057</v>
      </c>
      <c r="C716" t="s">
        <v>2058</v>
      </c>
      <c r="D716" s="82">
        <f>+VLOOKUP($C716,'appoggio Flow (AUM)_Turnover'!$C:$G,2,0)</f>
        <v>66650.37</v>
      </c>
      <c r="E716" s="199">
        <f>+VLOOKUP($C716,'appoggio Flow (AUM)_Turnover'!$C:$G,3,0)</f>
        <v>1</v>
      </c>
      <c r="F716" s="82">
        <f>+VLOOKUP($C716,'appoggio Flow (AUM)_Turnover'!$C:$G,4,0)</f>
        <v>85861.55</v>
      </c>
      <c r="G716" s="82">
        <f>+VLOOKUP($C716,'appoggio Flow (AUM)_Turnover'!$C:$G,5,0)</f>
        <v>19211.18</v>
      </c>
      <c r="H716" s="1" t="s">
        <v>23</v>
      </c>
      <c r="I716" t="s">
        <v>500</v>
      </c>
      <c r="J716" t="s">
        <v>474</v>
      </c>
      <c r="K716">
        <f>+VLOOKUP($C716,'appoggio Flow (AUM)_Turnover'!$C:$M,9,0)</f>
        <v>0</v>
      </c>
      <c r="L716" t="s">
        <v>500</v>
      </c>
      <c r="M716">
        <f>+VLOOKUP($C716,'appoggio Flow (AUM)_Turnover'!$C:$M,11,0)</f>
        <v>0</v>
      </c>
      <c r="N716" t="s">
        <v>23</v>
      </c>
      <c r="O716" s="5" t="str">
        <f t="shared" si="89"/>
        <v>N</v>
      </c>
      <c r="P716">
        <f>+VLOOKUP($C716,'appoggio Flow (AUM)_Turnover'!$C:$P,11,0)</f>
        <v>0</v>
      </c>
      <c r="Q716" s="200" t="s">
        <v>475</v>
      </c>
      <c r="R716" s="200" t="str">
        <f t="shared" si="87"/>
        <v/>
      </c>
      <c r="T716" t="s">
        <v>475</v>
      </c>
      <c r="Y716" s="200" t="s">
        <v>475</v>
      </c>
      <c r="Z716" s="5" t="s">
        <v>475</v>
      </c>
      <c r="AA716" s="200" t="str">
        <f t="shared" si="90"/>
        <v/>
      </c>
      <c r="AB716" s="200" t="str">
        <f t="shared" si="88"/>
        <v/>
      </c>
      <c r="AE716" s="77">
        <f t="shared" si="91"/>
        <v>0</v>
      </c>
      <c r="AF716" s="77">
        <f t="shared" si="92"/>
        <v>0</v>
      </c>
      <c r="AG716" s="77">
        <f t="array" ref="AG716">IFERROR($D716*U,0)</f>
        <v>0</v>
      </c>
      <c r="AH716" s="77">
        <f t="shared" si="93"/>
        <v>0</v>
      </c>
      <c r="AI716" s="77">
        <f t="shared" si="93"/>
        <v>0</v>
      </c>
      <c r="AJ716" s="203"/>
      <c r="AK716" s="203"/>
      <c r="AL716" s="203"/>
      <c r="AM716" s="203"/>
      <c r="AN716" t="s">
        <v>475</v>
      </c>
      <c r="AO716" t="s">
        <v>475</v>
      </c>
      <c r="AP716" t="s">
        <v>475</v>
      </c>
    </row>
    <row r="717" spans="1:42" x14ac:dyDescent="0.25">
      <c r="A717" s="198">
        <v>45291</v>
      </c>
      <c r="B717" t="s">
        <v>2059</v>
      </c>
      <c r="C717" t="s">
        <v>2060</v>
      </c>
      <c r="D717" s="82">
        <f>+VLOOKUP($C717,'appoggio Flow (AUM)_Turnover'!$C:$G,2,0)</f>
        <v>32.879999999999995</v>
      </c>
      <c r="E717" s="199">
        <f>+VLOOKUP($C717,'appoggio Flow (AUM)_Turnover'!$C:$G,3,0)</f>
        <v>1</v>
      </c>
      <c r="F717" s="82">
        <f>+VLOOKUP($C717,'appoggio Flow (AUM)_Turnover'!$C:$G,4,0)</f>
        <v>910.14</v>
      </c>
      <c r="G717" s="82">
        <f>+VLOOKUP($C717,'appoggio Flow (AUM)_Turnover'!$C:$G,5,0)</f>
        <v>877.26</v>
      </c>
      <c r="H717" s="1" t="s">
        <v>24</v>
      </c>
      <c r="I717" t="s">
        <v>473</v>
      </c>
      <c r="J717" t="s">
        <v>474</v>
      </c>
      <c r="K717">
        <f>+VLOOKUP($C717,'appoggio Flow (AUM)_Turnover'!$C:$M,9,0)</f>
        <v>0</v>
      </c>
      <c r="L717" t="s">
        <v>473</v>
      </c>
      <c r="M717" t="str">
        <f>+VLOOKUP($C717,'appoggio Flow (AUM)_Turnover'!$C:$M,11,0)</f>
        <v>Fondo</v>
      </c>
      <c r="N717" t="s">
        <v>23</v>
      </c>
      <c r="O717" s="5" t="str">
        <f t="shared" si="89"/>
        <v>N</v>
      </c>
      <c r="P717" t="str">
        <f>+VLOOKUP($C717,'appoggio Flow (AUM)_Turnover'!$C:$P,11,0)</f>
        <v>Fondo</v>
      </c>
      <c r="Q717" s="200" t="s">
        <v>475</v>
      </c>
      <c r="R717" s="200" t="str">
        <f t="shared" si="87"/>
        <v/>
      </c>
      <c r="T717" t="s">
        <v>475</v>
      </c>
      <c r="Y717" s="200" t="s">
        <v>475</v>
      </c>
      <c r="Z717" s="5" t="s">
        <v>475</v>
      </c>
      <c r="AA717" s="200" t="str">
        <f t="shared" si="90"/>
        <v/>
      </c>
      <c r="AB717" s="200" t="str">
        <f t="shared" si="88"/>
        <v/>
      </c>
      <c r="AE717" s="77">
        <f t="shared" si="91"/>
        <v>0</v>
      </c>
      <c r="AF717" s="77">
        <f t="shared" si="92"/>
        <v>0</v>
      </c>
      <c r="AG717" s="77">
        <f t="array" ref="AG717">IFERROR($D717*U,0)</f>
        <v>0</v>
      </c>
      <c r="AH717" s="77">
        <f t="shared" si="93"/>
        <v>0</v>
      </c>
      <c r="AI717" s="77">
        <f t="shared" si="93"/>
        <v>0</v>
      </c>
      <c r="AJ717" s="203"/>
      <c r="AK717" s="203"/>
      <c r="AL717" s="203"/>
      <c r="AM717" s="203"/>
      <c r="AN717" t="s">
        <v>475</v>
      </c>
      <c r="AO717" t="s">
        <v>475</v>
      </c>
      <c r="AP717" t="s">
        <v>475</v>
      </c>
    </row>
    <row r="718" spans="1:42" x14ac:dyDescent="0.25">
      <c r="A718" s="198">
        <v>45291</v>
      </c>
      <c r="B718" t="s">
        <v>2061</v>
      </c>
      <c r="C718" t="s">
        <v>2062</v>
      </c>
      <c r="D718" s="82">
        <f>+VLOOKUP($C718,'appoggio Flow (AUM)_Turnover'!$C:$G,2,0)</f>
        <v>1429.1100000000006</v>
      </c>
      <c r="E718" s="199">
        <f>+VLOOKUP($C718,'appoggio Flow (AUM)_Turnover'!$C:$G,3,0)</f>
        <v>1</v>
      </c>
      <c r="F718" s="82">
        <f>+VLOOKUP($C718,'appoggio Flow (AUM)_Turnover'!$C:$G,4,0)</f>
        <v>47787.64</v>
      </c>
      <c r="G718" s="82">
        <f>+VLOOKUP($C718,'appoggio Flow (AUM)_Turnover'!$C:$G,5,0)</f>
        <v>46358.53</v>
      </c>
      <c r="H718" s="1" t="s">
        <v>23</v>
      </c>
      <c r="I718" t="s">
        <v>500</v>
      </c>
      <c r="J718" t="s">
        <v>474</v>
      </c>
      <c r="K718">
        <f>+VLOOKUP($C718,'appoggio Flow (AUM)_Turnover'!$C:$M,9,0)</f>
        <v>0</v>
      </c>
      <c r="L718" t="s">
        <v>500</v>
      </c>
      <c r="M718">
        <f>+VLOOKUP($C718,'appoggio Flow (AUM)_Turnover'!$C:$M,11,0)</f>
        <v>0</v>
      </c>
      <c r="N718" t="s">
        <v>23</v>
      </c>
      <c r="O718" s="5" t="str">
        <f t="shared" si="89"/>
        <v>N</v>
      </c>
      <c r="P718">
        <f>+VLOOKUP($C718,'appoggio Flow (AUM)_Turnover'!$C:$P,11,0)</f>
        <v>0</v>
      </c>
      <c r="Q718" s="200" t="s">
        <v>475</v>
      </c>
      <c r="R718" s="200" t="str">
        <f t="shared" si="87"/>
        <v/>
      </c>
      <c r="T718" t="s">
        <v>475</v>
      </c>
      <c r="Y718" s="200" t="s">
        <v>475</v>
      </c>
      <c r="Z718" s="5" t="s">
        <v>475</v>
      </c>
      <c r="AA718" s="200" t="str">
        <f t="shared" si="90"/>
        <v/>
      </c>
      <c r="AB718" s="200" t="str">
        <f t="shared" si="88"/>
        <v/>
      </c>
      <c r="AE718" s="77">
        <f t="shared" si="91"/>
        <v>0</v>
      </c>
      <c r="AF718" s="77">
        <f t="shared" si="92"/>
        <v>0</v>
      </c>
      <c r="AG718" s="77">
        <f t="array" ref="AG718">IFERROR($D718*U,0)</f>
        <v>0</v>
      </c>
      <c r="AH718" s="77">
        <f t="shared" si="93"/>
        <v>0</v>
      </c>
      <c r="AI718" s="77">
        <f t="shared" si="93"/>
        <v>0</v>
      </c>
      <c r="AJ718" s="203"/>
      <c r="AK718" s="203"/>
      <c r="AL718" s="203"/>
      <c r="AM718" s="203"/>
      <c r="AN718" t="s">
        <v>475</v>
      </c>
      <c r="AO718" t="s">
        <v>475</v>
      </c>
      <c r="AP718" t="s">
        <v>475</v>
      </c>
    </row>
    <row r="719" spans="1:42" x14ac:dyDescent="0.25">
      <c r="A719" s="198">
        <v>45291</v>
      </c>
      <c r="B719" t="s">
        <v>2063</v>
      </c>
      <c r="C719" t="s">
        <v>2064</v>
      </c>
      <c r="D719" s="82">
        <f>+VLOOKUP($C719,'appoggio Flow (AUM)_Turnover'!$C:$G,2,0)</f>
        <v>476609.3</v>
      </c>
      <c r="E719" s="199">
        <f>+VLOOKUP($C719,'appoggio Flow (AUM)_Turnover'!$C:$G,3,0)</f>
        <v>0</v>
      </c>
      <c r="F719" s="82">
        <f>+VLOOKUP($C719,'appoggio Flow (AUM)_Turnover'!$C:$G,4,0)</f>
        <v>476609.3</v>
      </c>
      <c r="G719" s="82">
        <f>+VLOOKUP($C719,'appoggio Flow (AUM)_Turnover'!$C:$G,5,0)</f>
        <v>0</v>
      </c>
      <c r="H719" s="1" t="s">
        <v>23</v>
      </c>
      <c r="I719" t="s">
        <v>500</v>
      </c>
      <c r="J719" t="s">
        <v>474</v>
      </c>
      <c r="K719">
        <f>+VLOOKUP($C719,'appoggio Flow (AUM)_Turnover'!$C:$M,9,0)</f>
        <v>0</v>
      </c>
      <c r="L719" t="s">
        <v>500</v>
      </c>
      <c r="M719">
        <f>+VLOOKUP($C719,'appoggio Flow (AUM)_Turnover'!$C:$M,11,0)</f>
        <v>0</v>
      </c>
      <c r="N719" t="s">
        <v>23</v>
      </c>
      <c r="O719" s="5" t="str">
        <f t="shared" si="89"/>
        <v>N</v>
      </c>
      <c r="P719">
        <f>+VLOOKUP($C719,'appoggio Flow (AUM)_Turnover'!$C:$P,11,0)</f>
        <v>0</v>
      </c>
      <c r="Q719" s="200" t="s">
        <v>475</v>
      </c>
      <c r="R719" s="200" t="str">
        <f t="shared" si="87"/>
        <v/>
      </c>
      <c r="T719" t="s">
        <v>475</v>
      </c>
      <c r="Y719" s="200" t="s">
        <v>475</v>
      </c>
      <c r="Z719" s="5" t="s">
        <v>475</v>
      </c>
      <c r="AA719" s="200" t="str">
        <f t="shared" si="90"/>
        <v/>
      </c>
      <c r="AB719" s="200" t="str">
        <f t="shared" si="88"/>
        <v/>
      </c>
      <c r="AE719" s="77">
        <f t="shared" si="91"/>
        <v>0</v>
      </c>
      <c r="AF719" s="77">
        <f t="shared" si="92"/>
        <v>0</v>
      </c>
      <c r="AG719" s="77">
        <f t="array" ref="AG719">IFERROR($D719*U,0)</f>
        <v>0</v>
      </c>
      <c r="AH719" s="77">
        <f t="shared" si="93"/>
        <v>0</v>
      </c>
      <c r="AI719" s="77">
        <f t="shared" si="93"/>
        <v>0</v>
      </c>
      <c r="AJ719" s="203"/>
      <c r="AK719" s="203"/>
      <c r="AL719" s="203"/>
      <c r="AM719" s="203"/>
      <c r="AN719" t="s">
        <v>475</v>
      </c>
      <c r="AO719" t="s">
        <v>475</v>
      </c>
      <c r="AP719" t="s">
        <v>475</v>
      </c>
    </row>
    <row r="720" spans="1:42" x14ac:dyDescent="0.25">
      <c r="A720" s="198">
        <v>45291</v>
      </c>
      <c r="B720" t="s">
        <v>2065</v>
      </c>
      <c r="C720" t="s">
        <v>2066</v>
      </c>
      <c r="D720" s="82">
        <f>+VLOOKUP($C720,'appoggio Flow (AUM)_Turnover'!$C:$G,2,0)</f>
        <v>0</v>
      </c>
      <c r="E720" s="199">
        <f>+VLOOKUP($C720,'appoggio Flow (AUM)_Turnover'!$C:$G,3,0)</f>
        <v>1</v>
      </c>
      <c r="F720" s="82">
        <f>+VLOOKUP($C720,'appoggio Flow (AUM)_Turnover'!$C:$G,4,0)</f>
        <v>57091.229999999996</v>
      </c>
      <c r="G720" s="82">
        <f>+VLOOKUP($C720,'appoggio Flow (AUM)_Turnover'!$C:$G,5,0)</f>
        <v>99143.96</v>
      </c>
      <c r="H720" s="1" t="s">
        <v>24</v>
      </c>
      <c r="I720" t="s">
        <v>473</v>
      </c>
      <c r="J720" t="s">
        <v>474</v>
      </c>
      <c r="K720">
        <f>+VLOOKUP($C720,'appoggio Flow (AUM)_Turnover'!$C:$M,9,0)</f>
        <v>0</v>
      </c>
      <c r="L720" t="s">
        <v>473</v>
      </c>
      <c r="M720" t="str">
        <f>+VLOOKUP($C720,'appoggio Flow (AUM)_Turnover'!$C:$M,11,0)</f>
        <v>Fondo</v>
      </c>
      <c r="N720" t="s">
        <v>23</v>
      </c>
      <c r="O720" s="5" t="str">
        <f t="shared" si="89"/>
        <v>N</v>
      </c>
      <c r="P720" t="str">
        <f>+VLOOKUP($C720,'appoggio Flow (AUM)_Turnover'!$C:$P,11,0)</f>
        <v>Fondo</v>
      </c>
      <c r="Q720" s="200" t="s">
        <v>475</v>
      </c>
      <c r="R720" s="200" t="str">
        <f t="shared" si="87"/>
        <v/>
      </c>
      <c r="T720" t="s">
        <v>475</v>
      </c>
      <c r="Y720" s="200" t="s">
        <v>475</v>
      </c>
      <c r="Z720" s="5" t="s">
        <v>475</v>
      </c>
      <c r="AA720" s="200" t="str">
        <f t="shared" si="90"/>
        <v/>
      </c>
      <c r="AB720" s="200" t="str">
        <f t="shared" si="88"/>
        <v/>
      </c>
      <c r="AE720" s="77">
        <f t="shared" si="91"/>
        <v>0</v>
      </c>
      <c r="AF720" s="77">
        <f t="shared" si="92"/>
        <v>0</v>
      </c>
      <c r="AG720" s="77">
        <f t="array" ref="AG720">IFERROR($D720*U,0)</f>
        <v>0</v>
      </c>
      <c r="AH720" s="77">
        <f t="shared" si="93"/>
        <v>0</v>
      </c>
      <c r="AI720" s="77">
        <f t="shared" si="93"/>
        <v>0</v>
      </c>
      <c r="AJ720" s="203"/>
      <c r="AK720" s="203"/>
      <c r="AL720" s="203"/>
      <c r="AM720" s="203"/>
      <c r="AN720" t="s">
        <v>475</v>
      </c>
      <c r="AO720" t="s">
        <v>475</v>
      </c>
      <c r="AP720" t="s">
        <v>475</v>
      </c>
    </row>
    <row r="721" spans="1:43" x14ac:dyDescent="0.25">
      <c r="A721" s="198">
        <v>45291</v>
      </c>
      <c r="B721" t="s">
        <v>2067</v>
      </c>
      <c r="C721" t="s">
        <v>2068</v>
      </c>
      <c r="D721" s="82">
        <f>+VLOOKUP($C721,'appoggio Flow (AUM)_Turnover'!$C:$G,2,0)</f>
        <v>11779.189999999999</v>
      </c>
      <c r="E721" s="199">
        <f>+VLOOKUP($C721,'appoggio Flow (AUM)_Turnover'!$C:$G,3,0)</f>
        <v>1</v>
      </c>
      <c r="F721" s="82">
        <f>+VLOOKUP($C721,'appoggio Flow (AUM)_Turnover'!$C:$G,4,0)</f>
        <v>15140.689999999999</v>
      </c>
      <c r="G721" s="82">
        <f>+VLOOKUP($C721,'appoggio Flow (AUM)_Turnover'!$C:$G,5,0)</f>
        <v>3361.5</v>
      </c>
      <c r="H721" s="1" t="s">
        <v>24</v>
      </c>
      <c r="I721" t="s">
        <v>473</v>
      </c>
      <c r="J721" t="s">
        <v>474</v>
      </c>
      <c r="K721">
        <f>+VLOOKUP($C721,'appoggio Flow (AUM)_Turnover'!$C:$M,9,0)</f>
        <v>0</v>
      </c>
      <c r="L721" t="s">
        <v>473</v>
      </c>
      <c r="M721" t="str">
        <f>+VLOOKUP($C721,'appoggio Flow (AUM)_Turnover'!$C:$M,11,0)</f>
        <v>Fondo</v>
      </c>
      <c r="N721" t="s">
        <v>23</v>
      </c>
      <c r="O721" s="5" t="str">
        <f t="shared" si="89"/>
        <v>N</v>
      </c>
      <c r="P721" s="208" t="str">
        <f>+VLOOKUP($C721,'appoggio Flow (AUM)_Turnover'!$C:$P,11,0)</f>
        <v>Fondo</v>
      </c>
      <c r="Q721" s="200" t="s">
        <v>475</v>
      </c>
      <c r="R721" s="200" t="str">
        <f t="shared" si="87"/>
        <v/>
      </c>
      <c r="T721" t="s">
        <v>475</v>
      </c>
      <c r="Y721" s="200" t="s">
        <v>475</v>
      </c>
      <c r="Z721" s="5" t="s">
        <v>475</v>
      </c>
      <c r="AA721" s="200" t="str">
        <f t="shared" si="90"/>
        <v/>
      </c>
      <c r="AB721" s="200" t="str">
        <f t="shared" si="88"/>
        <v/>
      </c>
      <c r="AE721" s="77">
        <f t="shared" si="91"/>
        <v>0</v>
      </c>
      <c r="AF721" s="77">
        <f t="shared" si="92"/>
        <v>0</v>
      </c>
      <c r="AG721" s="77">
        <f t="array" ref="AG721">IFERROR($D721*U,0)</f>
        <v>0</v>
      </c>
      <c r="AH721" s="77">
        <f t="shared" si="93"/>
        <v>0</v>
      </c>
      <c r="AI721" s="77">
        <f t="shared" si="93"/>
        <v>0</v>
      </c>
      <c r="AJ721" s="203"/>
      <c r="AK721" s="203"/>
      <c r="AL721" s="203"/>
      <c r="AM721" s="203"/>
      <c r="AN721" t="s">
        <v>475</v>
      </c>
      <c r="AO721" t="s">
        <v>475</v>
      </c>
      <c r="AP721" t="s">
        <v>475</v>
      </c>
    </row>
    <row r="722" spans="1:43" x14ac:dyDescent="0.25">
      <c r="A722" s="198">
        <v>45291</v>
      </c>
      <c r="B722" t="s">
        <v>2069</v>
      </c>
      <c r="C722" t="s">
        <v>2070</v>
      </c>
      <c r="D722" s="82">
        <f>+VLOOKUP($C722,'appoggio Flow (AUM)_Turnover'!$C:$G,2,0)</f>
        <v>394143.94</v>
      </c>
      <c r="E722" s="199">
        <f>+VLOOKUP($C722,'appoggio Flow (AUM)_Turnover'!$C:$G,3,0)</f>
        <v>0</v>
      </c>
      <c r="F722" s="82">
        <f>+VLOOKUP($C722,'appoggio Flow (AUM)_Turnover'!$C:$G,4,0)</f>
        <v>394143.94</v>
      </c>
      <c r="G722" s="82">
        <f>+VLOOKUP($C722,'appoggio Flow (AUM)_Turnover'!$C:$G,5,0)</f>
        <v>0</v>
      </c>
      <c r="H722" s="1" t="s">
        <v>23</v>
      </c>
      <c r="I722" t="s">
        <v>500</v>
      </c>
      <c r="J722" t="s">
        <v>504</v>
      </c>
      <c r="K722">
        <f>+VLOOKUP($C722,'appoggio Flow (AUM)_Turnover'!$C:$M,9,0)</f>
        <v>1</v>
      </c>
      <c r="L722" t="s">
        <v>500</v>
      </c>
      <c r="M722">
        <f>+VLOOKUP($C722,'appoggio Flow (AUM)_Turnover'!$C:$M,11,0)</f>
        <v>0</v>
      </c>
      <c r="N722" t="s">
        <v>24</v>
      </c>
      <c r="O722" s="5" t="str">
        <f t="shared" si="89"/>
        <v>N</v>
      </c>
      <c r="P722">
        <f>+VLOOKUP($C722,'appoggio Flow (AUM)_Turnover'!$C:$P,11,0)</f>
        <v>0</v>
      </c>
      <c r="Q722" s="200" t="s">
        <v>475</v>
      </c>
      <c r="R722" s="200" t="str">
        <f t="shared" si="87"/>
        <v/>
      </c>
      <c r="T722" t="s">
        <v>475</v>
      </c>
      <c r="Y722" s="200" t="s">
        <v>475</v>
      </c>
      <c r="Z722" s="5" t="s">
        <v>475</v>
      </c>
      <c r="AA722" s="200" t="str">
        <f t="shared" si="90"/>
        <v/>
      </c>
      <c r="AB722" s="200" t="str">
        <f t="shared" si="88"/>
        <v/>
      </c>
      <c r="AE722" s="77">
        <f t="shared" si="91"/>
        <v>0</v>
      </c>
      <c r="AF722" s="77">
        <f t="shared" si="92"/>
        <v>0</v>
      </c>
      <c r="AG722" s="77">
        <f t="array" ref="AG722">IFERROR($D722*U,0)</f>
        <v>0</v>
      </c>
      <c r="AH722" s="77">
        <f t="shared" si="93"/>
        <v>0</v>
      </c>
      <c r="AI722" s="77">
        <f t="shared" si="93"/>
        <v>0</v>
      </c>
      <c r="AJ722" s="203"/>
      <c r="AK722" s="203"/>
      <c r="AL722" s="203"/>
      <c r="AM722" s="203"/>
      <c r="AN722" t="s">
        <v>475</v>
      </c>
      <c r="AO722" t="s">
        <v>475</v>
      </c>
      <c r="AP722" t="s">
        <v>475</v>
      </c>
    </row>
    <row r="723" spans="1:43" x14ac:dyDescent="0.25">
      <c r="A723" s="198">
        <v>45291</v>
      </c>
      <c r="B723" t="s">
        <v>2071</v>
      </c>
      <c r="C723" t="s">
        <v>2072</v>
      </c>
      <c r="D723" s="82">
        <f>+VLOOKUP($C723,'appoggio Flow (AUM)_Turnover'!$C:$G,2,0)</f>
        <v>3792236.9999999995</v>
      </c>
      <c r="E723" s="199">
        <f>+VLOOKUP($C723,'appoggio Flow (AUM)_Turnover'!$C:$G,3,0)</f>
        <v>1</v>
      </c>
      <c r="F723" s="82">
        <f>+VLOOKUP($C723,'appoggio Flow (AUM)_Turnover'!$C:$G,4,0)</f>
        <v>3831285.5999999996</v>
      </c>
      <c r="G723" s="82">
        <f>+VLOOKUP($C723,'appoggio Flow (AUM)_Turnover'!$C:$G,5,0)</f>
        <v>39048.6</v>
      </c>
      <c r="H723" s="1" t="s">
        <v>24</v>
      </c>
      <c r="I723" t="s">
        <v>473</v>
      </c>
      <c r="J723" t="s">
        <v>474</v>
      </c>
      <c r="K723">
        <f>+VLOOKUP($C723,'appoggio Flow (AUM)_Turnover'!$C:$M,9,0)</f>
        <v>0</v>
      </c>
      <c r="L723" t="s">
        <v>473</v>
      </c>
      <c r="M723" t="str">
        <f>+VLOOKUP($C723,'appoggio Flow (AUM)_Turnover'!$C:$M,11,0)</f>
        <v>Fondo</v>
      </c>
      <c r="N723" t="s">
        <v>23</v>
      </c>
      <c r="O723" s="5" t="str">
        <f t="shared" si="89"/>
        <v>N</v>
      </c>
      <c r="P723" t="str">
        <f>+VLOOKUP($C723,'appoggio Flow (AUM)_Turnover'!$C:$P,11,0)</f>
        <v>Fondo</v>
      </c>
      <c r="Q723" s="200" t="s">
        <v>475</v>
      </c>
      <c r="R723" s="200" t="str">
        <f t="shared" si="87"/>
        <v/>
      </c>
      <c r="T723" t="s">
        <v>475</v>
      </c>
      <c r="Y723" s="200" t="s">
        <v>475</v>
      </c>
      <c r="Z723" s="5" t="s">
        <v>475</v>
      </c>
      <c r="AA723" s="200" t="str">
        <f t="shared" si="90"/>
        <v/>
      </c>
      <c r="AB723" s="200" t="str">
        <f t="shared" si="88"/>
        <v/>
      </c>
      <c r="AE723" s="77">
        <f t="shared" si="91"/>
        <v>0</v>
      </c>
      <c r="AF723" s="77">
        <f t="shared" si="92"/>
        <v>0</v>
      </c>
      <c r="AG723" s="77">
        <f t="array" ref="AG723">IFERROR($D723*U,0)</f>
        <v>0</v>
      </c>
      <c r="AH723" s="77">
        <f t="shared" si="93"/>
        <v>0</v>
      </c>
      <c r="AI723" s="77">
        <f t="shared" si="93"/>
        <v>0</v>
      </c>
      <c r="AJ723" s="203"/>
      <c r="AK723" s="203"/>
      <c r="AL723" s="203"/>
      <c r="AM723" s="203"/>
      <c r="AN723" t="s">
        <v>475</v>
      </c>
      <c r="AO723" t="s">
        <v>475</v>
      </c>
      <c r="AP723" t="s">
        <v>475</v>
      </c>
    </row>
    <row r="724" spans="1:43" x14ac:dyDescent="0.25">
      <c r="A724" s="198">
        <v>45291</v>
      </c>
      <c r="B724" t="s">
        <v>2073</v>
      </c>
      <c r="C724" t="s">
        <v>2074</v>
      </c>
      <c r="D724" s="82">
        <f>+VLOOKUP($C724,'appoggio Flow (AUM)_Turnover'!$C:$G,2,0)</f>
        <v>51069.669999999925</v>
      </c>
      <c r="E724" s="199">
        <f>+VLOOKUP($C724,'appoggio Flow (AUM)_Turnover'!$C:$G,3,0)</f>
        <v>1</v>
      </c>
      <c r="F724" s="82">
        <f>+VLOOKUP($C724,'appoggio Flow (AUM)_Turnover'!$C:$G,4,0)</f>
        <v>920251.85</v>
      </c>
      <c r="G724" s="82">
        <f>+VLOOKUP($C724,'appoggio Flow (AUM)_Turnover'!$C:$G,5,0)</f>
        <v>869182.18</v>
      </c>
      <c r="H724" s="1" t="s">
        <v>23</v>
      </c>
      <c r="I724" t="s">
        <v>500</v>
      </c>
      <c r="J724" t="s">
        <v>504</v>
      </c>
      <c r="K724">
        <f>+VLOOKUP($C724,'appoggio Flow (AUM)_Turnover'!$C:$M,9,0)</f>
        <v>1</v>
      </c>
      <c r="L724" t="s">
        <v>500</v>
      </c>
      <c r="M724">
        <f>+VLOOKUP($C724,'appoggio Flow (AUM)_Turnover'!$C:$M,11,0)</f>
        <v>0</v>
      </c>
      <c r="N724" t="s">
        <v>24</v>
      </c>
      <c r="O724" s="5" t="str">
        <f t="shared" si="89"/>
        <v>N</v>
      </c>
      <c r="P724">
        <f>+VLOOKUP($C724,'appoggio Flow (AUM)_Turnover'!$C:$P,11,0)</f>
        <v>0</v>
      </c>
      <c r="Q724" s="200" t="s">
        <v>475</v>
      </c>
      <c r="R724" s="200" t="str">
        <f t="shared" si="87"/>
        <v/>
      </c>
      <c r="T724" t="s">
        <v>475</v>
      </c>
      <c r="Y724" s="200" t="s">
        <v>475</v>
      </c>
      <c r="Z724" s="5" t="s">
        <v>475</v>
      </c>
      <c r="AA724" s="200" t="str">
        <f t="shared" si="90"/>
        <v/>
      </c>
      <c r="AB724" s="200" t="str">
        <f t="shared" si="88"/>
        <v/>
      </c>
      <c r="AE724" s="77">
        <f t="shared" si="91"/>
        <v>0</v>
      </c>
      <c r="AF724" s="77">
        <f t="shared" si="92"/>
        <v>0</v>
      </c>
      <c r="AG724" s="77">
        <f t="array" ref="AG724">IFERROR($D724*U,0)</f>
        <v>0</v>
      </c>
      <c r="AH724" s="77">
        <f t="shared" si="93"/>
        <v>0</v>
      </c>
      <c r="AI724" s="77">
        <f t="shared" si="93"/>
        <v>0</v>
      </c>
      <c r="AJ724" s="203"/>
      <c r="AK724" s="203"/>
      <c r="AL724" s="203"/>
      <c r="AM724" s="203"/>
      <c r="AN724" t="s">
        <v>475</v>
      </c>
      <c r="AO724" t="s">
        <v>475</v>
      </c>
      <c r="AP724" t="s">
        <v>475</v>
      </c>
    </row>
    <row r="725" spans="1:43" x14ac:dyDescent="0.25">
      <c r="A725" s="198">
        <v>45291</v>
      </c>
      <c r="B725" t="s">
        <v>2075</v>
      </c>
      <c r="C725" t="s">
        <v>2076</v>
      </c>
      <c r="D725" s="82">
        <f>+VLOOKUP($C725,'appoggio Flow (AUM)_Turnover'!$C:$G,2,0)</f>
        <v>0</v>
      </c>
      <c r="E725" s="199">
        <f>+VLOOKUP($C725,'appoggio Flow (AUM)_Turnover'!$C:$G,3,0)</f>
        <v>1</v>
      </c>
      <c r="F725" s="82">
        <f>+VLOOKUP($C725,'appoggio Flow (AUM)_Turnover'!$C:$G,4,0)</f>
        <v>1207408.9000000001</v>
      </c>
      <c r="G725" s="82">
        <f>+VLOOKUP($C725,'appoggio Flow (AUM)_Turnover'!$C:$G,5,0)</f>
        <v>1275410.56</v>
      </c>
      <c r="H725" s="1" t="s">
        <v>24</v>
      </c>
      <c r="I725" t="s">
        <v>473</v>
      </c>
      <c r="J725" t="s">
        <v>474</v>
      </c>
      <c r="K725">
        <f>+VLOOKUP($C725,'appoggio Flow (AUM)_Turnover'!$C:$M,9,0)</f>
        <v>0</v>
      </c>
      <c r="L725" t="s">
        <v>473</v>
      </c>
      <c r="M725" t="str">
        <f>+VLOOKUP($C725,'appoggio Flow (AUM)_Turnover'!$C:$M,11,0)</f>
        <v>Fondo</v>
      </c>
      <c r="N725" t="s">
        <v>23</v>
      </c>
      <c r="O725" s="5" t="str">
        <f t="shared" si="89"/>
        <v>N</v>
      </c>
      <c r="P725" t="str">
        <f>+VLOOKUP($C725,'appoggio Flow (AUM)_Turnover'!$C:$P,11,0)</f>
        <v>Fondo</v>
      </c>
      <c r="Q725" s="200" t="s">
        <v>475</v>
      </c>
      <c r="R725" s="200" t="str">
        <f t="shared" si="87"/>
        <v/>
      </c>
      <c r="T725" t="s">
        <v>475</v>
      </c>
      <c r="Y725" s="200" t="s">
        <v>475</v>
      </c>
      <c r="Z725" s="5" t="s">
        <v>475</v>
      </c>
      <c r="AA725" s="200" t="str">
        <f t="shared" si="90"/>
        <v/>
      </c>
      <c r="AB725" s="200" t="str">
        <f t="shared" si="88"/>
        <v/>
      </c>
      <c r="AE725" s="77">
        <f t="shared" si="91"/>
        <v>0</v>
      </c>
      <c r="AF725" s="77">
        <f t="shared" si="92"/>
        <v>0</v>
      </c>
      <c r="AG725" s="77">
        <f t="array" ref="AG725">IFERROR($D725*U,0)</f>
        <v>0</v>
      </c>
      <c r="AH725" s="77">
        <f t="shared" si="93"/>
        <v>0</v>
      </c>
      <c r="AI725" s="77">
        <f t="shared" si="93"/>
        <v>0</v>
      </c>
      <c r="AJ725" s="203"/>
      <c r="AK725" s="203"/>
      <c r="AL725" s="203"/>
      <c r="AM725" s="203"/>
      <c r="AN725" t="s">
        <v>475</v>
      </c>
      <c r="AO725" t="s">
        <v>475</v>
      </c>
      <c r="AP725" t="s">
        <v>475</v>
      </c>
    </row>
    <row r="726" spans="1:43" x14ac:dyDescent="0.25">
      <c r="A726" s="198">
        <v>45291</v>
      </c>
      <c r="B726" t="s">
        <v>2077</v>
      </c>
      <c r="C726" t="s">
        <v>2078</v>
      </c>
      <c r="D726" s="82">
        <f>+VLOOKUP($C726,'appoggio Flow (AUM)_Turnover'!$C:$G,2,0)</f>
        <v>153586.42000000001</v>
      </c>
      <c r="E726" s="199">
        <f>+VLOOKUP($C726,'appoggio Flow (AUM)_Turnover'!$C:$G,3,0)</f>
        <v>0</v>
      </c>
      <c r="F726" s="82">
        <f>+VLOOKUP($C726,'appoggio Flow (AUM)_Turnover'!$C:$G,4,0)</f>
        <v>153586.42000000001</v>
      </c>
      <c r="G726" s="82">
        <f>+VLOOKUP($C726,'appoggio Flow (AUM)_Turnover'!$C:$G,5,0)</f>
        <v>0</v>
      </c>
      <c r="H726" s="1" t="s">
        <v>23</v>
      </c>
      <c r="I726" t="s">
        <v>500</v>
      </c>
      <c r="J726" t="s">
        <v>474</v>
      </c>
      <c r="K726">
        <f>+VLOOKUP($C726,'appoggio Flow (AUM)_Turnover'!$C:$M,9,0)</f>
        <v>0</v>
      </c>
      <c r="L726" t="s">
        <v>500</v>
      </c>
      <c r="M726">
        <f>+VLOOKUP($C726,'appoggio Flow (AUM)_Turnover'!$C:$M,11,0)</f>
        <v>0</v>
      </c>
      <c r="N726" t="s">
        <v>23</v>
      </c>
      <c r="O726" s="5" t="str">
        <f t="shared" si="89"/>
        <v>N</v>
      </c>
      <c r="P726">
        <f>+VLOOKUP($C726,'appoggio Flow (AUM)_Turnover'!$C:$P,11,0)</f>
        <v>0</v>
      </c>
      <c r="Q726" s="200" t="s">
        <v>475</v>
      </c>
      <c r="R726" s="200" t="str">
        <f t="shared" si="87"/>
        <v/>
      </c>
      <c r="T726" t="s">
        <v>475</v>
      </c>
      <c r="Y726" s="200" t="s">
        <v>475</v>
      </c>
      <c r="Z726" s="5" t="s">
        <v>475</v>
      </c>
      <c r="AA726" s="200" t="str">
        <f t="shared" si="90"/>
        <v/>
      </c>
      <c r="AB726" s="200" t="str">
        <f t="shared" si="88"/>
        <v/>
      </c>
      <c r="AE726" s="77">
        <f t="shared" si="91"/>
        <v>0</v>
      </c>
      <c r="AF726" s="77">
        <f t="shared" si="92"/>
        <v>0</v>
      </c>
      <c r="AG726" s="77">
        <f t="array" ref="AG726">IFERROR($D726*U,0)</f>
        <v>0</v>
      </c>
      <c r="AH726" s="77">
        <f t="shared" si="93"/>
        <v>0</v>
      </c>
      <c r="AI726" s="77">
        <f t="shared" si="93"/>
        <v>0</v>
      </c>
      <c r="AJ726" s="203"/>
      <c r="AK726" s="203"/>
      <c r="AL726" s="203"/>
      <c r="AM726" s="203"/>
      <c r="AN726" t="s">
        <v>475</v>
      </c>
      <c r="AO726" t="s">
        <v>475</v>
      </c>
      <c r="AP726" t="s">
        <v>475</v>
      </c>
    </row>
    <row r="727" spans="1:43" x14ac:dyDescent="0.25">
      <c r="A727" s="198">
        <v>45291</v>
      </c>
      <c r="B727" t="s">
        <v>2079</v>
      </c>
      <c r="C727" t="s">
        <v>2080</v>
      </c>
      <c r="D727" s="82">
        <f>+VLOOKUP($C727,'appoggio Flow (AUM)_Turnover'!$C:$G,2,0)</f>
        <v>0</v>
      </c>
      <c r="E727" s="199">
        <f>+VLOOKUP($C727,'appoggio Flow (AUM)_Turnover'!$C:$G,3,0)</f>
        <v>1</v>
      </c>
      <c r="F727" s="82">
        <f>+VLOOKUP($C727,'appoggio Flow (AUM)_Turnover'!$C:$G,4,0)</f>
        <v>213277.19</v>
      </c>
      <c r="G727" s="82">
        <f>+VLOOKUP($C727,'appoggio Flow (AUM)_Turnover'!$C:$G,5,0)</f>
        <v>279969.75</v>
      </c>
      <c r="H727" s="1" t="s">
        <v>23</v>
      </c>
      <c r="I727" t="s">
        <v>500</v>
      </c>
      <c r="J727" t="s">
        <v>567</v>
      </c>
      <c r="K727">
        <f>+VLOOKUP($C727,'appoggio Flow (AUM)_Turnover'!$C:$M,9,0)</f>
        <v>0</v>
      </c>
      <c r="L727" t="s">
        <v>500</v>
      </c>
      <c r="M727" t="str">
        <f>+VLOOKUP($C727,'appoggio Flow (AUM)_Turnover'!$C:$M,11,0)</f>
        <v>Stock</v>
      </c>
      <c r="N727" t="s">
        <v>23</v>
      </c>
      <c r="O727" s="5" t="str">
        <f t="shared" si="89"/>
        <v>N</v>
      </c>
      <c r="P727" t="str">
        <f>+VLOOKUP($C727,'appoggio Flow (AUM)_Turnover'!$C:$P,11,0)</f>
        <v>Stock</v>
      </c>
      <c r="Q727" s="200" t="s">
        <v>475</v>
      </c>
      <c r="R727" s="200" t="str">
        <f t="shared" si="87"/>
        <v/>
      </c>
      <c r="T727" t="s">
        <v>475</v>
      </c>
      <c r="Y727" s="200" t="s">
        <v>475</v>
      </c>
      <c r="Z727" s="5" t="s">
        <v>475</v>
      </c>
      <c r="AA727" s="200" t="str">
        <f t="shared" si="90"/>
        <v/>
      </c>
      <c r="AB727" s="200" t="str">
        <f t="shared" si="88"/>
        <v/>
      </c>
      <c r="AE727" s="77">
        <f t="shared" si="91"/>
        <v>0</v>
      </c>
      <c r="AF727" s="77">
        <f t="shared" si="92"/>
        <v>0</v>
      </c>
      <c r="AG727" s="77">
        <f t="array" ref="AG727">IFERROR($D727*U,0)</f>
        <v>0</v>
      </c>
      <c r="AH727" s="77">
        <f t="shared" si="93"/>
        <v>0</v>
      </c>
      <c r="AI727" s="77">
        <f t="shared" si="93"/>
        <v>0</v>
      </c>
      <c r="AJ727" s="203"/>
      <c r="AK727" s="203"/>
      <c r="AL727" s="203"/>
      <c r="AM727" s="203"/>
      <c r="AN727" t="s">
        <v>25</v>
      </c>
      <c r="AO727" t="s">
        <v>2081</v>
      </c>
      <c r="AP727" t="s">
        <v>2082</v>
      </c>
      <c r="AQ727" s="208" t="s">
        <v>490</v>
      </c>
    </row>
    <row r="728" spans="1:43" x14ac:dyDescent="0.25">
      <c r="A728" s="198">
        <v>45291</v>
      </c>
      <c r="B728" t="s">
        <v>2083</v>
      </c>
      <c r="C728" s="73" t="s">
        <v>2084</v>
      </c>
      <c r="D728" s="82">
        <f>+VLOOKUP($C728,'appoggio Flow (AUM)_Turnover'!$C:$G,2,0)</f>
        <v>0</v>
      </c>
      <c r="E728" s="199">
        <f>+VLOOKUP($C728,'appoggio Flow (AUM)_Turnover'!$C:$G,3,0)</f>
        <v>1</v>
      </c>
      <c r="F728" s="82">
        <f>+VLOOKUP($C728,'appoggio Flow (AUM)_Turnover'!$C:$G,4,0)</f>
        <v>373141.31000000006</v>
      </c>
      <c r="G728" s="82">
        <f>+VLOOKUP($C728,'appoggio Flow (AUM)_Turnover'!$C:$G,5,0)</f>
        <v>2801233.83</v>
      </c>
      <c r="H728" s="1" t="s">
        <v>24</v>
      </c>
      <c r="I728" t="s">
        <v>473</v>
      </c>
      <c r="J728" t="s">
        <v>474</v>
      </c>
      <c r="K728">
        <f>+VLOOKUP($C728,'appoggio Flow (AUM)_Turnover'!$C:$M,9,0)</f>
        <v>0</v>
      </c>
      <c r="L728" t="s">
        <v>473</v>
      </c>
      <c r="M728" t="str">
        <f>+VLOOKUP($C728,'appoggio Flow (AUM)_Turnover'!$C:$M,11,0)</f>
        <v>Fondo</v>
      </c>
      <c r="N728" t="s">
        <v>23</v>
      </c>
      <c r="O728" s="5" t="str">
        <f t="shared" si="89"/>
        <v>N</v>
      </c>
      <c r="P728" t="str">
        <f>+VLOOKUP($C728,'appoggio Flow (AUM)_Turnover'!$C:$P,11,0)</f>
        <v>Fondo</v>
      </c>
      <c r="Q728" s="200" t="s">
        <v>475</v>
      </c>
      <c r="R728" s="200" t="str">
        <f t="shared" si="87"/>
        <v/>
      </c>
      <c r="T728" t="s">
        <v>475</v>
      </c>
      <c r="Y728" s="200" t="s">
        <v>475</v>
      </c>
      <c r="Z728" s="5" t="s">
        <v>475</v>
      </c>
      <c r="AA728" s="200" t="str">
        <f t="shared" si="90"/>
        <v/>
      </c>
      <c r="AB728" s="200" t="str">
        <f t="shared" si="88"/>
        <v/>
      </c>
      <c r="AE728" s="77">
        <f t="shared" si="91"/>
        <v>0</v>
      </c>
      <c r="AF728" s="77">
        <f t="shared" si="92"/>
        <v>0</v>
      </c>
      <c r="AG728" s="77">
        <f t="array" ref="AG728">IFERROR($D728*U,0)</f>
        <v>0</v>
      </c>
      <c r="AH728" s="77">
        <f t="shared" si="93"/>
        <v>0</v>
      </c>
      <c r="AI728" s="77">
        <f t="shared" si="93"/>
        <v>0</v>
      </c>
      <c r="AJ728" s="203"/>
      <c r="AK728" s="203"/>
      <c r="AL728" s="203"/>
      <c r="AM728" s="203"/>
      <c r="AN728" t="s">
        <v>475</v>
      </c>
      <c r="AO728" t="s">
        <v>475</v>
      </c>
      <c r="AP728" t="s">
        <v>475</v>
      </c>
    </row>
    <row r="729" spans="1:43" x14ac:dyDescent="0.25">
      <c r="A729" s="198">
        <v>45291</v>
      </c>
      <c r="B729" t="s">
        <v>2085</v>
      </c>
      <c r="C729" t="s">
        <v>2086</v>
      </c>
      <c r="D729" s="82">
        <f>+VLOOKUP($C729,'appoggio Flow (AUM)_Turnover'!$C:$G,2,0)</f>
        <v>339572.61</v>
      </c>
      <c r="E729" s="199">
        <f>+VLOOKUP($C729,'appoggio Flow (AUM)_Turnover'!$C:$G,3,0)</f>
        <v>0</v>
      </c>
      <c r="F729" s="82">
        <f>+VLOOKUP($C729,'appoggio Flow (AUM)_Turnover'!$C:$G,4,0)</f>
        <v>339572.61</v>
      </c>
      <c r="G729" s="82">
        <f>+VLOOKUP($C729,'appoggio Flow (AUM)_Turnover'!$C:$G,5,0)</f>
        <v>0</v>
      </c>
      <c r="H729" s="1" t="s">
        <v>23</v>
      </c>
      <c r="I729" t="s">
        <v>500</v>
      </c>
      <c r="J729" t="s">
        <v>504</v>
      </c>
      <c r="K729">
        <f>+VLOOKUP($C729,'appoggio Flow (AUM)_Turnover'!$C:$M,9,0)</f>
        <v>1</v>
      </c>
      <c r="L729" t="s">
        <v>500</v>
      </c>
      <c r="M729" t="str">
        <f>+VLOOKUP($C729,'appoggio Flow (AUM)_Turnover'!$C:$M,11,0)</f>
        <v>Bond</v>
      </c>
      <c r="N729" t="s">
        <v>24</v>
      </c>
      <c r="O729" s="5" t="str">
        <f t="shared" si="89"/>
        <v>N</v>
      </c>
      <c r="P729" t="str">
        <f>+VLOOKUP($C729,'appoggio Flow (AUM)_Turnover'!$C:$P,11,0)</f>
        <v>Bond</v>
      </c>
      <c r="Q729" s="200" t="s">
        <v>475</v>
      </c>
      <c r="R729" s="200" t="str">
        <f t="shared" si="87"/>
        <v/>
      </c>
      <c r="T729" t="s">
        <v>475</v>
      </c>
      <c r="Y729" s="200" t="s">
        <v>475</v>
      </c>
      <c r="Z729" s="5" t="s">
        <v>475</v>
      </c>
      <c r="AA729" s="200" t="str">
        <f t="shared" si="90"/>
        <v/>
      </c>
      <c r="AB729" s="200" t="str">
        <f t="shared" si="88"/>
        <v/>
      </c>
      <c r="AE729" s="77">
        <f t="shared" si="91"/>
        <v>0</v>
      </c>
      <c r="AF729" s="77">
        <f t="shared" si="92"/>
        <v>0</v>
      </c>
      <c r="AG729" s="77">
        <f t="array" ref="AG729">IFERROR($D729*U,0)</f>
        <v>0</v>
      </c>
      <c r="AH729" s="77">
        <f t="shared" si="93"/>
        <v>0</v>
      </c>
      <c r="AI729" s="77">
        <f t="shared" si="93"/>
        <v>0</v>
      </c>
      <c r="AJ729" s="203"/>
      <c r="AK729" s="203"/>
      <c r="AL729" s="203"/>
      <c r="AM729" s="203"/>
      <c r="AN729" t="s">
        <v>22</v>
      </c>
      <c r="AO729" t="s">
        <v>2087</v>
      </c>
      <c r="AP729" t="s">
        <v>475</v>
      </c>
    </row>
    <row r="730" spans="1:43" x14ac:dyDescent="0.25">
      <c r="A730" s="198">
        <v>45291</v>
      </c>
      <c r="B730" t="s">
        <v>2088</v>
      </c>
      <c r="C730" t="s">
        <v>2089</v>
      </c>
      <c r="D730" s="82">
        <f>+VLOOKUP($C730,'appoggio Flow (AUM)_Turnover'!$C:$G,2,0)</f>
        <v>20595229.550000001</v>
      </c>
      <c r="E730" s="199">
        <f>+VLOOKUP($C730,'appoggio Flow (AUM)_Turnover'!$C:$G,3,0)</f>
        <v>0</v>
      </c>
      <c r="F730" s="82">
        <f>+VLOOKUP($C730,'appoggio Flow (AUM)_Turnover'!$C:$G,4,0)</f>
        <v>20595229.550000001</v>
      </c>
      <c r="G730" s="82">
        <f>+VLOOKUP($C730,'appoggio Flow (AUM)_Turnover'!$C:$G,5,0)</f>
        <v>0</v>
      </c>
      <c r="H730" s="1" t="s">
        <v>24</v>
      </c>
      <c r="I730" t="s">
        <v>473</v>
      </c>
      <c r="J730" t="s">
        <v>474</v>
      </c>
      <c r="K730">
        <f>+VLOOKUP($C730,'appoggio Flow (AUM)_Turnover'!$C:$M,9,0)</f>
        <v>0</v>
      </c>
      <c r="L730" t="s">
        <v>473</v>
      </c>
      <c r="M730" t="str">
        <f>+VLOOKUP($C730,'appoggio Flow (AUM)_Turnover'!$C:$M,11,0)</f>
        <v>Fondo</v>
      </c>
      <c r="N730" t="s">
        <v>23</v>
      </c>
      <c r="O730" s="5" t="str">
        <f t="shared" si="89"/>
        <v>N</v>
      </c>
      <c r="P730" t="str">
        <f>+VLOOKUP($C730,'appoggio Flow (AUM)_Turnover'!$C:$P,11,0)</f>
        <v>Fondo</v>
      </c>
      <c r="Q730" s="200" t="s">
        <v>475</v>
      </c>
      <c r="R730" s="200" t="str">
        <f t="shared" si="87"/>
        <v/>
      </c>
      <c r="T730" t="s">
        <v>475</v>
      </c>
      <c r="Y730" s="200" t="s">
        <v>475</v>
      </c>
      <c r="Z730" s="5" t="s">
        <v>475</v>
      </c>
      <c r="AA730" s="200" t="str">
        <f t="shared" si="90"/>
        <v/>
      </c>
      <c r="AB730" s="200" t="str">
        <f t="shared" si="88"/>
        <v/>
      </c>
      <c r="AE730" s="77">
        <f t="shared" si="91"/>
        <v>0</v>
      </c>
      <c r="AF730" s="77">
        <f t="shared" si="92"/>
        <v>0</v>
      </c>
      <c r="AG730" s="77">
        <f t="array" ref="AG730">IFERROR($D730*U,0)</f>
        <v>0</v>
      </c>
      <c r="AH730" s="77">
        <f t="shared" si="93"/>
        <v>0</v>
      </c>
      <c r="AI730" s="77">
        <f t="shared" si="93"/>
        <v>0</v>
      </c>
      <c r="AJ730" s="203"/>
      <c r="AK730" s="203"/>
      <c r="AL730" s="203"/>
      <c r="AM730" s="203"/>
      <c r="AN730" t="s">
        <v>475</v>
      </c>
      <c r="AO730" t="s">
        <v>475</v>
      </c>
      <c r="AP730" t="s">
        <v>475</v>
      </c>
    </row>
    <row r="731" spans="1:43" x14ac:dyDescent="0.25">
      <c r="A731" s="198">
        <v>45291</v>
      </c>
      <c r="B731" t="s">
        <v>2090</v>
      </c>
      <c r="C731" t="s">
        <v>2091</v>
      </c>
      <c r="D731" s="82">
        <f>+VLOOKUP($C731,'appoggio Flow (AUM)_Turnover'!$C:$G,2,0)</f>
        <v>5672793.6600000001</v>
      </c>
      <c r="E731" s="199">
        <f>+VLOOKUP($C731,'appoggio Flow (AUM)_Turnover'!$C:$G,3,0)</f>
        <v>1</v>
      </c>
      <c r="F731" s="82">
        <f>+VLOOKUP($C731,'appoggio Flow (AUM)_Turnover'!$C:$G,4,0)</f>
        <v>5920313.5899999999</v>
      </c>
      <c r="G731" s="82">
        <f>+VLOOKUP($C731,'appoggio Flow (AUM)_Turnover'!$C:$G,5,0)</f>
        <v>247519.93</v>
      </c>
      <c r="H731" s="1" t="s">
        <v>24</v>
      </c>
      <c r="I731" t="s">
        <v>473</v>
      </c>
      <c r="J731" t="s">
        <v>474</v>
      </c>
      <c r="K731">
        <f>+VLOOKUP($C731,'appoggio Flow (AUM)_Turnover'!$C:$M,9,0)</f>
        <v>0</v>
      </c>
      <c r="L731" t="s">
        <v>473</v>
      </c>
      <c r="M731" t="str">
        <f>+VLOOKUP($C731,'appoggio Flow (AUM)_Turnover'!$C:$M,11,0)</f>
        <v>Fondo</v>
      </c>
      <c r="N731" t="s">
        <v>23</v>
      </c>
      <c r="O731" s="5" t="str">
        <f t="shared" si="89"/>
        <v>N</v>
      </c>
      <c r="P731" t="str">
        <f>+VLOOKUP($C731,'appoggio Flow (AUM)_Turnover'!$C:$P,11,0)</f>
        <v>Fondo</v>
      </c>
      <c r="Q731" s="200" t="s">
        <v>475</v>
      </c>
      <c r="R731" s="200" t="str">
        <f t="shared" si="87"/>
        <v/>
      </c>
      <c r="T731" t="s">
        <v>475</v>
      </c>
      <c r="Y731" s="200" t="s">
        <v>475</v>
      </c>
      <c r="Z731" s="5" t="s">
        <v>475</v>
      </c>
      <c r="AA731" s="200" t="str">
        <f t="shared" si="90"/>
        <v/>
      </c>
      <c r="AB731" s="200" t="str">
        <f t="shared" si="88"/>
        <v/>
      </c>
      <c r="AE731" s="77">
        <f t="shared" si="91"/>
        <v>0</v>
      </c>
      <c r="AF731" s="77">
        <f t="shared" si="92"/>
        <v>0</v>
      </c>
      <c r="AG731" s="77">
        <f t="array" ref="AG731">IFERROR($D731*U,0)</f>
        <v>0</v>
      </c>
      <c r="AH731" s="77">
        <f t="shared" si="93"/>
        <v>0</v>
      </c>
      <c r="AI731" s="77">
        <f t="shared" si="93"/>
        <v>0</v>
      </c>
      <c r="AJ731" s="203"/>
      <c r="AK731" s="203"/>
      <c r="AL731" s="203"/>
      <c r="AM731" s="203"/>
      <c r="AN731" t="s">
        <v>475</v>
      </c>
      <c r="AO731" t="s">
        <v>475</v>
      </c>
      <c r="AP731" t="s">
        <v>475</v>
      </c>
    </row>
    <row r="732" spans="1:43" x14ac:dyDescent="0.25">
      <c r="A732" s="198">
        <v>45291</v>
      </c>
      <c r="B732" t="s">
        <v>2092</v>
      </c>
      <c r="C732" t="s">
        <v>2093</v>
      </c>
      <c r="D732" s="82">
        <f>+VLOOKUP($C732,'appoggio Flow (AUM)_Turnover'!$C:$G,2,0)</f>
        <v>1850204.29</v>
      </c>
      <c r="E732" s="199">
        <f>+VLOOKUP($C732,'appoggio Flow (AUM)_Turnover'!$C:$G,3,0)</f>
        <v>1</v>
      </c>
      <c r="F732" s="82">
        <f>+VLOOKUP($C732,'appoggio Flow (AUM)_Turnover'!$C:$G,4,0)</f>
        <v>2450954.44</v>
      </c>
      <c r="G732" s="82">
        <f>+VLOOKUP($C732,'appoggio Flow (AUM)_Turnover'!$C:$G,5,0)</f>
        <v>600750.15</v>
      </c>
      <c r="H732" s="1" t="s">
        <v>23</v>
      </c>
      <c r="I732" t="s">
        <v>500</v>
      </c>
      <c r="J732" t="s">
        <v>504</v>
      </c>
      <c r="K732">
        <f>+VLOOKUP($C732,'appoggio Flow (AUM)_Turnover'!$C:$M,9,0)</f>
        <v>1</v>
      </c>
      <c r="L732" t="s">
        <v>500</v>
      </c>
      <c r="M732">
        <f>+VLOOKUP($C732,'appoggio Flow (AUM)_Turnover'!$C:$M,11,0)</f>
        <v>0</v>
      </c>
      <c r="N732" t="s">
        <v>24</v>
      </c>
      <c r="O732" s="5" t="str">
        <f t="shared" si="89"/>
        <v>N</v>
      </c>
      <c r="P732">
        <f>+VLOOKUP($C732,'appoggio Flow (AUM)_Turnover'!$C:$P,11,0)</f>
        <v>0</v>
      </c>
      <c r="Q732" s="200" t="s">
        <v>475</v>
      </c>
      <c r="R732" s="200" t="str">
        <f t="shared" si="87"/>
        <v/>
      </c>
      <c r="T732" t="s">
        <v>475</v>
      </c>
      <c r="Y732" s="200" t="s">
        <v>475</v>
      </c>
      <c r="Z732" s="5" t="s">
        <v>475</v>
      </c>
      <c r="AA732" s="200" t="str">
        <f t="shared" si="90"/>
        <v/>
      </c>
      <c r="AB732" s="200" t="str">
        <f t="shared" si="88"/>
        <v/>
      </c>
      <c r="AE732" s="77">
        <f t="shared" si="91"/>
        <v>0</v>
      </c>
      <c r="AF732" s="77">
        <f t="shared" si="92"/>
        <v>0</v>
      </c>
      <c r="AG732" s="77">
        <f t="array" ref="AG732">IFERROR($D732*U,0)</f>
        <v>0</v>
      </c>
      <c r="AH732" s="77">
        <f t="shared" si="93"/>
        <v>0</v>
      </c>
      <c r="AI732" s="77">
        <f t="shared" si="93"/>
        <v>0</v>
      </c>
      <c r="AJ732" s="203"/>
      <c r="AK732" s="203"/>
      <c r="AL732" s="203"/>
      <c r="AM732" s="203"/>
      <c r="AN732" t="s">
        <v>475</v>
      </c>
      <c r="AO732" t="s">
        <v>475</v>
      </c>
      <c r="AP732" t="s">
        <v>475</v>
      </c>
    </row>
    <row r="733" spans="1:43" x14ac:dyDescent="0.25">
      <c r="A733" s="198">
        <v>45291</v>
      </c>
      <c r="B733" t="s">
        <v>2094</v>
      </c>
      <c r="C733" t="s">
        <v>2095</v>
      </c>
      <c r="D733" s="82">
        <f>+VLOOKUP($C733,'appoggio Flow (AUM)_Turnover'!$C:$G,2,0)</f>
        <v>6887.9499999999971</v>
      </c>
      <c r="E733" s="199">
        <f>+VLOOKUP($C733,'appoggio Flow (AUM)_Turnover'!$C:$G,3,0)</f>
        <v>1</v>
      </c>
      <c r="F733" s="82">
        <f>+VLOOKUP($C733,'appoggio Flow (AUM)_Turnover'!$C:$G,4,0)</f>
        <v>91639.51</v>
      </c>
      <c r="G733" s="82">
        <f>+VLOOKUP($C733,'appoggio Flow (AUM)_Turnover'!$C:$G,5,0)</f>
        <v>84751.56</v>
      </c>
      <c r="H733" s="1" t="s">
        <v>23</v>
      </c>
      <c r="I733" t="s">
        <v>500</v>
      </c>
      <c r="J733" t="s">
        <v>474</v>
      </c>
      <c r="K733">
        <f>+VLOOKUP($C733,'appoggio Flow (AUM)_Turnover'!$C:$M,9,0)</f>
        <v>0</v>
      </c>
      <c r="L733" t="s">
        <v>500</v>
      </c>
      <c r="M733">
        <f>+VLOOKUP($C733,'appoggio Flow (AUM)_Turnover'!$C:$M,11,0)</f>
        <v>0</v>
      </c>
      <c r="N733" t="s">
        <v>23</v>
      </c>
      <c r="O733" s="5" t="str">
        <f t="shared" si="89"/>
        <v>N</v>
      </c>
      <c r="P733">
        <f>+VLOOKUP($C733,'appoggio Flow (AUM)_Turnover'!$C:$P,11,0)</f>
        <v>0</v>
      </c>
      <c r="Q733" s="200" t="s">
        <v>475</v>
      </c>
      <c r="R733" s="200" t="str">
        <f t="shared" si="87"/>
        <v/>
      </c>
      <c r="T733" t="s">
        <v>475</v>
      </c>
      <c r="Y733" s="200" t="s">
        <v>475</v>
      </c>
      <c r="Z733" s="5" t="s">
        <v>475</v>
      </c>
      <c r="AA733" s="200" t="str">
        <f t="shared" si="90"/>
        <v/>
      </c>
      <c r="AB733" s="200" t="str">
        <f t="shared" si="88"/>
        <v/>
      </c>
      <c r="AE733" s="77">
        <f t="shared" si="91"/>
        <v>0</v>
      </c>
      <c r="AF733" s="77">
        <f t="shared" si="92"/>
        <v>0</v>
      </c>
      <c r="AG733" s="77">
        <f t="array" ref="AG733">IFERROR($D733*U,0)</f>
        <v>0</v>
      </c>
      <c r="AH733" s="77">
        <f t="shared" si="93"/>
        <v>0</v>
      </c>
      <c r="AI733" s="77">
        <f t="shared" si="93"/>
        <v>0</v>
      </c>
      <c r="AJ733" s="203"/>
      <c r="AK733" s="203"/>
      <c r="AL733" s="203"/>
      <c r="AM733" s="203"/>
      <c r="AN733" t="s">
        <v>475</v>
      </c>
      <c r="AO733" t="s">
        <v>475</v>
      </c>
      <c r="AP733" t="s">
        <v>475</v>
      </c>
    </row>
    <row r="734" spans="1:43" x14ac:dyDescent="0.25">
      <c r="A734" s="198">
        <v>45291</v>
      </c>
      <c r="B734" t="s">
        <v>2096</v>
      </c>
      <c r="C734" t="s">
        <v>2097</v>
      </c>
      <c r="D734" s="82">
        <f>+VLOOKUP($C734,'appoggio Flow (AUM)_Turnover'!$C:$G,2,0)</f>
        <v>80740.800000000003</v>
      </c>
      <c r="E734" s="199">
        <f>+VLOOKUP($C734,'appoggio Flow (AUM)_Turnover'!$C:$G,3,0)</f>
        <v>0</v>
      </c>
      <c r="F734" s="82">
        <f>+VLOOKUP($C734,'appoggio Flow (AUM)_Turnover'!$C:$G,4,0)</f>
        <v>80740.800000000003</v>
      </c>
      <c r="G734" s="82">
        <f>+VLOOKUP($C734,'appoggio Flow (AUM)_Turnover'!$C:$G,5,0)</f>
        <v>0</v>
      </c>
      <c r="H734" s="1" t="s">
        <v>24</v>
      </c>
      <c r="I734" t="s">
        <v>473</v>
      </c>
      <c r="J734" t="s">
        <v>474</v>
      </c>
      <c r="K734">
        <f>+VLOOKUP($C734,'appoggio Flow (AUM)_Turnover'!$C:$M,9,0)</f>
        <v>0</v>
      </c>
      <c r="L734" t="s">
        <v>473</v>
      </c>
      <c r="M734" t="str">
        <f>+VLOOKUP($C734,'appoggio Flow (AUM)_Turnover'!$C:$M,11,0)</f>
        <v>Fondo</v>
      </c>
      <c r="N734" t="s">
        <v>23</v>
      </c>
      <c r="O734" s="5" t="str">
        <f t="shared" si="89"/>
        <v>N</v>
      </c>
      <c r="P734" t="str">
        <f>+VLOOKUP($C734,'appoggio Flow (AUM)_Turnover'!$C:$P,11,0)</f>
        <v>Fondo</v>
      </c>
      <c r="Q734" s="200" t="s">
        <v>475</v>
      </c>
      <c r="R734" s="200" t="str">
        <f t="shared" si="87"/>
        <v/>
      </c>
      <c r="T734" t="s">
        <v>475</v>
      </c>
      <c r="Y734" s="200" t="s">
        <v>475</v>
      </c>
      <c r="Z734" s="5" t="s">
        <v>475</v>
      </c>
      <c r="AA734" s="200" t="str">
        <f t="shared" si="90"/>
        <v/>
      </c>
      <c r="AB734" s="200" t="str">
        <f t="shared" si="88"/>
        <v/>
      </c>
      <c r="AE734" s="77">
        <f t="shared" si="91"/>
        <v>0</v>
      </c>
      <c r="AF734" s="77">
        <f t="shared" si="92"/>
        <v>0</v>
      </c>
      <c r="AG734" s="77">
        <f t="array" ref="AG734">IFERROR($D734*U,0)</f>
        <v>0</v>
      </c>
      <c r="AH734" s="77">
        <f t="shared" si="93"/>
        <v>0</v>
      </c>
      <c r="AI734" s="77">
        <f t="shared" si="93"/>
        <v>0</v>
      </c>
      <c r="AJ734" s="203"/>
      <c r="AK734" s="203"/>
      <c r="AL734" s="203"/>
      <c r="AM734" s="203"/>
      <c r="AN734" t="s">
        <v>475</v>
      </c>
      <c r="AO734" t="s">
        <v>475</v>
      </c>
      <c r="AP734" t="s">
        <v>475</v>
      </c>
    </row>
    <row r="735" spans="1:43" x14ac:dyDescent="0.25">
      <c r="A735" s="198">
        <v>45291</v>
      </c>
      <c r="B735" t="s">
        <v>2098</v>
      </c>
      <c r="C735" t="s">
        <v>2099</v>
      </c>
      <c r="D735" s="82">
        <f>+VLOOKUP($C735,'appoggio Flow (AUM)_Turnover'!$C:$G,2,0)</f>
        <v>0</v>
      </c>
      <c r="E735" s="199">
        <f>+VLOOKUP($C735,'appoggio Flow (AUM)_Turnover'!$C:$G,3,0)</f>
        <v>1</v>
      </c>
      <c r="F735" s="82">
        <f>+VLOOKUP($C735,'appoggio Flow (AUM)_Turnover'!$C:$G,4,0)</f>
        <v>13628.05</v>
      </c>
      <c r="G735" s="82">
        <f>+VLOOKUP($C735,'appoggio Flow (AUM)_Turnover'!$C:$G,5,0)</f>
        <v>14261.02</v>
      </c>
      <c r="H735" s="1" t="s">
        <v>23</v>
      </c>
      <c r="I735" t="s">
        <v>500</v>
      </c>
      <c r="J735" t="s">
        <v>474</v>
      </c>
      <c r="K735">
        <f>+VLOOKUP($C735,'appoggio Flow (AUM)_Turnover'!$C:$M,9,0)</f>
        <v>0</v>
      </c>
      <c r="L735" t="s">
        <v>500</v>
      </c>
      <c r="M735" t="str">
        <f>+VLOOKUP($C735,'appoggio Flow (AUM)_Turnover'!$C:$M,11,0)</f>
        <v>Stock</v>
      </c>
      <c r="N735" t="s">
        <v>23</v>
      </c>
      <c r="O735" s="5" t="str">
        <f t="shared" si="89"/>
        <v>N</v>
      </c>
      <c r="P735" t="str">
        <f>+VLOOKUP($C735,'appoggio Flow (AUM)_Turnover'!$C:$P,11,0)</f>
        <v>Stock</v>
      </c>
      <c r="Q735" s="200" t="s">
        <v>475</v>
      </c>
      <c r="R735" s="200" t="str">
        <f t="shared" si="87"/>
        <v/>
      </c>
      <c r="T735" t="s">
        <v>475</v>
      </c>
      <c r="Y735" s="200" t="s">
        <v>475</v>
      </c>
      <c r="Z735" s="5" t="s">
        <v>475</v>
      </c>
      <c r="AA735" s="200" t="str">
        <f t="shared" si="90"/>
        <v/>
      </c>
      <c r="AB735" s="200" t="str">
        <f t="shared" si="88"/>
        <v/>
      </c>
      <c r="AE735" s="77">
        <f t="shared" si="91"/>
        <v>0</v>
      </c>
      <c r="AF735" s="77">
        <f t="shared" si="92"/>
        <v>0</v>
      </c>
      <c r="AG735" s="77">
        <f t="array" ref="AG735">IFERROR($D735*U,0)</f>
        <v>0</v>
      </c>
      <c r="AH735" s="77">
        <f t="shared" si="93"/>
        <v>0</v>
      </c>
      <c r="AI735" s="77">
        <f t="shared" si="93"/>
        <v>0</v>
      </c>
      <c r="AJ735" s="203"/>
      <c r="AK735" s="203"/>
      <c r="AL735" s="203"/>
      <c r="AM735" s="203"/>
      <c r="AN735" t="s">
        <v>25</v>
      </c>
      <c r="AO735">
        <v>0</v>
      </c>
      <c r="AP735" t="s">
        <v>475</v>
      </c>
    </row>
    <row r="736" spans="1:43" x14ac:dyDescent="0.25">
      <c r="A736" s="198">
        <v>45291</v>
      </c>
      <c r="B736" t="s">
        <v>2100</v>
      </c>
      <c r="C736" t="s">
        <v>2101</v>
      </c>
      <c r="D736" s="82">
        <f>+VLOOKUP($C736,'appoggio Flow (AUM)_Turnover'!$C:$G,2,0)</f>
        <v>2928.239999999998</v>
      </c>
      <c r="E736" s="199">
        <f>+VLOOKUP($C736,'appoggio Flow (AUM)_Turnover'!$C:$G,3,0)</f>
        <v>1</v>
      </c>
      <c r="F736" s="82">
        <f>+VLOOKUP($C736,'appoggio Flow (AUM)_Turnover'!$C:$G,4,0)</f>
        <v>22467.48</v>
      </c>
      <c r="G736" s="82">
        <f>+VLOOKUP($C736,'appoggio Flow (AUM)_Turnover'!$C:$G,5,0)</f>
        <v>19539.240000000002</v>
      </c>
      <c r="H736" s="1" t="s">
        <v>23</v>
      </c>
      <c r="I736" t="s">
        <v>500</v>
      </c>
      <c r="J736" t="s">
        <v>474</v>
      </c>
      <c r="K736">
        <f>+VLOOKUP($C736,'appoggio Flow (AUM)_Turnover'!$C:$M,9,0)</f>
        <v>0</v>
      </c>
      <c r="L736" t="s">
        <v>500</v>
      </c>
      <c r="M736" t="str">
        <f>+VLOOKUP($C736,'appoggio Flow (AUM)_Turnover'!$C:$M,11,0)</f>
        <v>Stock</v>
      </c>
      <c r="N736" t="s">
        <v>23</v>
      </c>
      <c r="O736" s="5" t="str">
        <f t="shared" si="89"/>
        <v>N</v>
      </c>
      <c r="P736" t="str">
        <f>+VLOOKUP($C736,'appoggio Flow (AUM)_Turnover'!$C:$P,11,0)</f>
        <v>Stock</v>
      </c>
      <c r="Q736" s="200" t="s">
        <v>475</v>
      </c>
      <c r="R736" s="200" t="str">
        <f t="shared" si="87"/>
        <v/>
      </c>
      <c r="T736" t="s">
        <v>475</v>
      </c>
      <c r="Y736" s="200" t="s">
        <v>475</v>
      </c>
      <c r="Z736" s="5" t="s">
        <v>475</v>
      </c>
      <c r="AA736" s="200" t="str">
        <f t="shared" si="90"/>
        <v/>
      </c>
      <c r="AB736" s="200" t="str">
        <f t="shared" si="88"/>
        <v/>
      </c>
      <c r="AE736" s="77">
        <f t="shared" si="91"/>
        <v>0</v>
      </c>
      <c r="AF736" s="77">
        <f t="shared" si="92"/>
        <v>0</v>
      </c>
      <c r="AG736" s="77">
        <f t="array" ref="AG736">IFERROR($D736*U,0)</f>
        <v>0</v>
      </c>
      <c r="AH736" s="77">
        <f t="shared" si="93"/>
        <v>0</v>
      </c>
      <c r="AI736" s="77">
        <f t="shared" si="93"/>
        <v>0</v>
      </c>
      <c r="AJ736" s="203"/>
      <c r="AK736" s="203"/>
      <c r="AL736" s="203"/>
      <c r="AM736" s="203"/>
      <c r="AN736" t="s">
        <v>25</v>
      </c>
      <c r="AO736" t="s">
        <v>1025</v>
      </c>
    </row>
    <row r="737" spans="1:43" x14ac:dyDescent="0.25">
      <c r="A737" s="198">
        <v>45291</v>
      </c>
      <c r="B737" t="s">
        <v>2102</v>
      </c>
      <c r="C737" t="s">
        <v>2103</v>
      </c>
      <c r="D737" s="82">
        <f>+VLOOKUP($C737,'appoggio Flow (AUM)_Turnover'!$C:$G,2,0)</f>
        <v>0</v>
      </c>
      <c r="E737" s="199">
        <f>+VLOOKUP($C737,'appoggio Flow (AUM)_Turnover'!$C:$G,3,0)</f>
        <v>1</v>
      </c>
      <c r="F737" s="82">
        <f>+VLOOKUP($C737,'appoggio Flow (AUM)_Turnover'!$C:$G,4,0)</f>
        <v>28907.84</v>
      </c>
      <c r="G737" s="82">
        <f>+VLOOKUP($C737,'appoggio Flow (AUM)_Turnover'!$C:$G,5,0)</f>
        <v>29356.34</v>
      </c>
      <c r="H737" s="1" t="s">
        <v>23</v>
      </c>
      <c r="I737" t="s">
        <v>500</v>
      </c>
      <c r="J737" t="s">
        <v>474</v>
      </c>
      <c r="K737">
        <f>+VLOOKUP($C737,'appoggio Flow (AUM)_Turnover'!$C:$M,9,0)</f>
        <v>0</v>
      </c>
      <c r="L737" t="s">
        <v>500</v>
      </c>
      <c r="M737">
        <f>+VLOOKUP($C737,'appoggio Flow (AUM)_Turnover'!$C:$M,11,0)</f>
        <v>0</v>
      </c>
      <c r="N737" t="s">
        <v>23</v>
      </c>
      <c r="O737" s="5" t="str">
        <f t="shared" si="89"/>
        <v>N</v>
      </c>
      <c r="P737">
        <f>+VLOOKUP($C737,'appoggio Flow (AUM)_Turnover'!$C:$P,11,0)</f>
        <v>0</v>
      </c>
      <c r="Q737" s="200" t="s">
        <v>475</v>
      </c>
      <c r="R737" s="200" t="str">
        <f t="shared" si="87"/>
        <v/>
      </c>
      <c r="T737" t="s">
        <v>475</v>
      </c>
      <c r="Y737" s="200" t="s">
        <v>475</v>
      </c>
      <c r="Z737" s="5" t="s">
        <v>475</v>
      </c>
      <c r="AA737" s="200" t="str">
        <f t="shared" si="90"/>
        <v/>
      </c>
      <c r="AB737" s="200" t="str">
        <f t="shared" si="88"/>
        <v/>
      </c>
      <c r="AE737" s="77">
        <f t="shared" si="91"/>
        <v>0</v>
      </c>
      <c r="AF737" s="77">
        <f t="shared" si="92"/>
        <v>0</v>
      </c>
      <c r="AG737" s="77">
        <f t="array" ref="AG737">IFERROR($D737*U,0)</f>
        <v>0</v>
      </c>
      <c r="AH737" s="77">
        <f t="shared" si="93"/>
        <v>0</v>
      </c>
      <c r="AI737" s="77">
        <f t="shared" si="93"/>
        <v>0</v>
      </c>
      <c r="AJ737" s="203"/>
      <c r="AK737" s="203"/>
      <c r="AL737" s="203"/>
      <c r="AM737" s="203"/>
      <c r="AN737" t="s">
        <v>475</v>
      </c>
      <c r="AO737" t="s">
        <v>475</v>
      </c>
      <c r="AP737" t="s">
        <v>475</v>
      </c>
    </row>
    <row r="738" spans="1:43" x14ac:dyDescent="0.25">
      <c r="A738" s="198">
        <v>45291</v>
      </c>
      <c r="B738" t="s">
        <v>2104</v>
      </c>
      <c r="C738" t="s">
        <v>2105</v>
      </c>
      <c r="D738" s="82">
        <f>+VLOOKUP($C738,'appoggio Flow (AUM)_Turnover'!$C:$G,2,0)</f>
        <v>16049.119999999995</v>
      </c>
      <c r="E738" s="199">
        <f>+VLOOKUP($C738,'appoggio Flow (AUM)_Turnover'!$C:$G,3,0)</f>
        <v>1</v>
      </c>
      <c r="F738" s="82">
        <f>+VLOOKUP($C738,'appoggio Flow (AUM)_Turnover'!$C:$G,4,0)</f>
        <v>152621.22</v>
      </c>
      <c r="G738" s="82">
        <f>+VLOOKUP($C738,'appoggio Flow (AUM)_Turnover'!$C:$G,5,0)</f>
        <v>136572.1</v>
      </c>
      <c r="H738" s="1" t="s">
        <v>24</v>
      </c>
      <c r="I738" t="s">
        <v>473</v>
      </c>
      <c r="J738" t="s">
        <v>474</v>
      </c>
      <c r="K738">
        <f>+VLOOKUP($C738,'appoggio Flow (AUM)_Turnover'!$C:$M,9,0)</f>
        <v>0</v>
      </c>
      <c r="L738" t="s">
        <v>473</v>
      </c>
      <c r="M738" t="str">
        <f>+VLOOKUP($C738,'appoggio Flow (AUM)_Turnover'!$C:$M,11,0)</f>
        <v>Fondo</v>
      </c>
      <c r="N738" t="s">
        <v>23</v>
      </c>
      <c r="O738" s="5" t="str">
        <f t="shared" si="89"/>
        <v>N</v>
      </c>
      <c r="P738" t="str">
        <f>+VLOOKUP($C738,'appoggio Flow (AUM)_Turnover'!$C:$P,11,0)</f>
        <v>Fondo</v>
      </c>
      <c r="Q738" s="200" t="s">
        <v>475</v>
      </c>
      <c r="R738" s="200" t="str">
        <f t="shared" si="87"/>
        <v/>
      </c>
      <c r="T738" t="s">
        <v>475</v>
      </c>
      <c r="Y738" s="200" t="s">
        <v>475</v>
      </c>
      <c r="Z738" s="5" t="s">
        <v>475</v>
      </c>
      <c r="AA738" s="200" t="str">
        <f t="shared" si="90"/>
        <v/>
      </c>
      <c r="AB738" s="200" t="str">
        <f t="shared" si="88"/>
        <v/>
      </c>
      <c r="AE738" s="77">
        <f t="shared" si="91"/>
        <v>0</v>
      </c>
      <c r="AF738" s="77">
        <f t="shared" si="92"/>
        <v>0</v>
      </c>
      <c r="AG738" s="77">
        <f t="array" ref="AG738">IFERROR($D738*U,0)</f>
        <v>0</v>
      </c>
      <c r="AH738" s="77">
        <f t="shared" si="93"/>
        <v>0</v>
      </c>
      <c r="AI738" s="77">
        <f t="shared" si="93"/>
        <v>0</v>
      </c>
      <c r="AJ738" s="203"/>
      <c r="AK738" s="203"/>
      <c r="AL738" s="203"/>
      <c r="AM738" s="203"/>
      <c r="AN738" t="s">
        <v>475</v>
      </c>
      <c r="AO738" t="s">
        <v>475</v>
      </c>
      <c r="AP738" t="s">
        <v>475</v>
      </c>
    </row>
    <row r="739" spans="1:43" x14ac:dyDescent="0.25">
      <c r="A739" s="198">
        <v>45291</v>
      </c>
      <c r="B739" t="s">
        <v>2106</v>
      </c>
      <c r="C739" t="s">
        <v>2107</v>
      </c>
      <c r="D739" s="82">
        <f>+VLOOKUP($C739,'appoggio Flow (AUM)_Turnover'!$C:$G,2,0)</f>
        <v>906047.72000000009</v>
      </c>
      <c r="E739" s="199">
        <f>+VLOOKUP($C739,'appoggio Flow (AUM)_Turnover'!$C:$G,3,0)</f>
        <v>1</v>
      </c>
      <c r="F739" s="82">
        <f>+VLOOKUP($C739,'appoggio Flow (AUM)_Turnover'!$C:$G,4,0)</f>
        <v>1642649.61</v>
      </c>
      <c r="G739" s="82">
        <f>+VLOOKUP($C739,'appoggio Flow (AUM)_Turnover'!$C:$G,5,0)</f>
        <v>736601.89</v>
      </c>
      <c r="H739" s="1" t="s">
        <v>24</v>
      </c>
      <c r="I739" t="s">
        <v>473</v>
      </c>
      <c r="J739" t="s">
        <v>474</v>
      </c>
      <c r="K739">
        <f>+VLOOKUP($C739,'appoggio Flow (AUM)_Turnover'!$C:$M,9,0)</f>
        <v>0</v>
      </c>
      <c r="L739" t="s">
        <v>473</v>
      </c>
      <c r="M739" t="str">
        <f>+VLOOKUP($C739,'appoggio Flow (AUM)_Turnover'!$C:$M,11,0)</f>
        <v>Fondo</v>
      </c>
      <c r="N739" t="s">
        <v>23</v>
      </c>
      <c r="O739" s="5" t="str">
        <f t="shared" si="89"/>
        <v>N</v>
      </c>
      <c r="P739" t="str">
        <f>+VLOOKUP($C739,'appoggio Flow (AUM)_Turnover'!$C:$P,11,0)</f>
        <v>Fondo</v>
      </c>
      <c r="Q739" s="200" t="s">
        <v>475</v>
      </c>
      <c r="R739" s="200" t="str">
        <f t="shared" si="87"/>
        <v/>
      </c>
      <c r="T739" t="s">
        <v>475</v>
      </c>
      <c r="Y739" s="200" t="s">
        <v>475</v>
      </c>
      <c r="Z739" s="5" t="s">
        <v>475</v>
      </c>
      <c r="AA739" s="200" t="str">
        <f t="shared" si="90"/>
        <v/>
      </c>
      <c r="AB739" s="200" t="str">
        <f t="shared" si="88"/>
        <v/>
      </c>
      <c r="AE739" s="77">
        <f t="shared" si="91"/>
        <v>0</v>
      </c>
      <c r="AF739" s="77">
        <f t="shared" si="92"/>
        <v>0</v>
      </c>
      <c r="AG739" s="77">
        <f t="array" ref="AG739">IFERROR($D739*U,0)</f>
        <v>0</v>
      </c>
      <c r="AH739" s="77">
        <f t="shared" si="93"/>
        <v>0</v>
      </c>
      <c r="AI739" s="77">
        <f t="shared" si="93"/>
        <v>0</v>
      </c>
      <c r="AJ739" s="203"/>
      <c r="AK739" s="203"/>
      <c r="AL739" s="203"/>
      <c r="AM739" s="203"/>
      <c r="AN739" t="s">
        <v>475</v>
      </c>
      <c r="AO739" t="s">
        <v>475</v>
      </c>
      <c r="AP739" t="s">
        <v>475</v>
      </c>
    </row>
    <row r="740" spans="1:43" x14ac:dyDescent="0.25">
      <c r="A740" s="198">
        <v>45291</v>
      </c>
      <c r="B740" t="s">
        <v>2108</v>
      </c>
      <c r="C740" t="s">
        <v>2109</v>
      </c>
      <c r="D740" s="82">
        <f>+VLOOKUP($C740,'appoggio Flow (AUM)_Turnover'!$C:$G,2,0)</f>
        <v>2246949.7899999991</v>
      </c>
      <c r="E740" s="199">
        <f>+VLOOKUP($C740,'appoggio Flow (AUM)_Turnover'!$C:$G,3,0)</f>
        <v>1</v>
      </c>
      <c r="F740" s="82">
        <f>+VLOOKUP($C740,'appoggio Flow (AUM)_Turnover'!$C:$G,4,0)</f>
        <v>14717957.84</v>
      </c>
      <c r="G740" s="82">
        <f>+VLOOKUP($C740,'appoggio Flow (AUM)_Turnover'!$C:$G,5,0)</f>
        <v>12471008.050000001</v>
      </c>
      <c r="H740" s="1" t="s">
        <v>23</v>
      </c>
      <c r="I740" t="s">
        <v>500</v>
      </c>
      <c r="J740" t="s">
        <v>504</v>
      </c>
      <c r="K740">
        <f>+VLOOKUP($C740,'appoggio Flow (AUM)_Turnover'!$C:$M,9,0)</f>
        <v>1</v>
      </c>
      <c r="L740" t="s">
        <v>500</v>
      </c>
      <c r="M740">
        <f>+VLOOKUP($C740,'appoggio Flow (AUM)_Turnover'!$C:$M,11,0)</f>
        <v>0</v>
      </c>
      <c r="N740" t="s">
        <v>24</v>
      </c>
      <c r="O740" s="5" t="str">
        <f t="shared" si="89"/>
        <v>N</v>
      </c>
      <c r="P740">
        <f>+VLOOKUP($C740,'appoggio Flow (AUM)_Turnover'!$C:$P,11,0)</f>
        <v>0</v>
      </c>
      <c r="Q740" s="200" t="s">
        <v>475</v>
      </c>
      <c r="R740" s="200" t="str">
        <f t="shared" si="87"/>
        <v/>
      </c>
      <c r="T740" t="s">
        <v>475</v>
      </c>
      <c r="Y740" s="200" t="s">
        <v>475</v>
      </c>
      <c r="Z740" s="5" t="s">
        <v>475</v>
      </c>
      <c r="AA740" s="200" t="str">
        <f t="shared" si="90"/>
        <v/>
      </c>
      <c r="AB740" s="200" t="str">
        <f t="shared" si="88"/>
        <v/>
      </c>
      <c r="AE740" s="77">
        <f t="shared" si="91"/>
        <v>0</v>
      </c>
      <c r="AF740" s="77">
        <f t="shared" si="92"/>
        <v>0</v>
      </c>
      <c r="AG740" s="77">
        <f t="array" ref="AG740">IFERROR($D740*U,0)</f>
        <v>0</v>
      </c>
      <c r="AH740" s="77">
        <f t="shared" si="93"/>
        <v>0</v>
      </c>
      <c r="AI740" s="77">
        <f t="shared" si="93"/>
        <v>0</v>
      </c>
      <c r="AJ740" s="203"/>
      <c r="AK740" s="203"/>
      <c r="AL740" s="203"/>
      <c r="AM740" s="203"/>
      <c r="AN740" t="s">
        <v>475</v>
      </c>
      <c r="AO740" t="s">
        <v>475</v>
      </c>
      <c r="AP740" t="s">
        <v>475</v>
      </c>
    </row>
    <row r="741" spans="1:43" x14ac:dyDescent="0.25">
      <c r="A741" s="198">
        <v>45291</v>
      </c>
      <c r="B741" t="s">
        <v>2110</v>
      </c>
      <c r="C741" t="s">
        <v>2111</v>
      </c>
      <c r="D741" s="82">
        <f>+VLOOKUP($C741,'appoggio Flow (AUM)_Turnover'!$C:$G,2,0)</f>
        <v>511035.82000000007</v>
      </c>
      <c r="E741" s="199">
        <f>+VLOOKUP($C741,'appoggio Flow (AUM)_Turnover'!$C:$G,3,0)</f>
        <v>1</v>
      </c>
      <c r="F741" s="82">
        <f>+VLOOKUP($C741,'appoggio Flow (AUM)_Turnover'!$C:$G,4,0)</f>
        <v>854254.08000000007</v>
      </c>
      <c r="G741" s="82">
        <f>+VLOOKUP($C741,'appoggio Flow (AUM)_Turnover'!$C:$G,5,0)</f>
        <v>343218.26</v>
      </c>
      <c r="H741" s="1" t="s">
        <v>24</v>
      </c>
      <c r="I741" t="s">
        <v>473</v>
      </c>
      <c r="J741" t="s">
        <v>474</v>
      </c>
      <c r="K741">
        <f>+VLOOKUP($C741,'appoggio Flow (AUM)_Turnover'!$C:$M,9,0)</f>
        <v>0</v>
      </c>
      <c r="L741" t="s">
        <v>473</v>
      </c>
      <c r="M741" t="str">
        <f>+VLOOKUP($C741,'appoggio Flow (AUM)_Turnover'!$C:$M,11,0)</f>
        <v>Fondo</v>
      </c>
      <c r="N741" t="s">
        <v>23</v>
      </c>
      <c r="O741" s="5" t="str">
        <f t="shared" si="89"/>
        <v>N</v>
      </c>
      <c r="P741" t="str">
        <f>+VLOOKUP($C741,'appoggio Flow (AUM)_Turnover'!$C:$P,11,0)</f>
        <v>Fondo</v>
      </c>
      <c r="Q741" s="200" t="s">
        <v>475</v>
      </c>
      <c r="R741" s="200" t="str">
        <f t="shared" si="87"/>
        <v/>
      </c>
      <c r="T741" t="s">
        <v>475</v>
      </c>
      <c r="Y741" s="200" t="s">
        <v>475</v>
      </c>
      <c r="Z741" s="5" t="s">
        <v>475</v>
      </c>
      <c r="AA741" s="200" t="str">
        <f t="shared" si="90"/>
        <v/>
      </c>
      <c r="AB741" s="200" t="str">
        <f t="shared" si="88"/>
        <v/>
      </c>
      <c r="AE741" s="77">
        <f t="shared" si="91"/>
        <v>0</v>
      </c>
      <c r="AF741" s="77">
        <f t="shared" si="92"/>
        <v>0</v>
      </c>
      <c r="AG741" s="77">
        <f t="array" ref="AG741">IFERROR($D741*U,0)</f>
        <v>0</v>
      </c>
      <c r="AH741" s="77">
        <f t="shared" si="93"/>
        <v>0</v>
      </c>
      <c r="AI741" s="77">
        <f t="shared" si="93"/>
        <v>0</v>
      </c>
      <c r="AJ741" s="203"/>
      <c r="AK741" s="203"/>
      <c r="AL741" s="203"/>
      <c r="AM741" s="203"/>
      <c r="AN741" t="s">
        <v>475</v>
      </c>
      <c r="AO741" t="s">
        <v>475</v>
      </c>
      <c r="AP741" t="s">
        <v>475</v>
      </c>
    </row>
    <row r="742" spans="1:43" x14ac:dyDescent="0.25">
      <c r="A742" s="198">
        <v>45291</v>
      </c>
      <c r="B742" t="s">
        <v>2112</v>
      </c>
      <c r="C742" t="s">
        <v>2113</v>
      </c>
      <c r="D742" s="82">
        <f>+VLOOKUP($C742,'appoggio Flow (AUM)_Turnover'!$C:$G,2,0)</f>
        <v>387722.93000000005</v>
      </c>
      <c r="E742" s="199">
        <f>+VLOOKUP($C742,'appoggio Flow (AUM)_Turnover'!$C:$G,3,0)</f>
        <v>1</v>
      </c>
      <c r="F742" s="82">
        <f>+VLOOKUP($C742,'appoggio Flow (AUM)_Turnover'!$C:$G,4,0)</f>
        <v>389133.03</v>
      </c>
      <c r="G742" s="82">
        <f>+VLOOKUP($C742,'appoggio Flow (AUM)_Turnover'!$C:$G,5,0)</f>
        <v>1410.1</v>
      </c>
      <c r="H742" s="1" t="s">
        <v>23</v>
      </c>
      <c r="I742" t="s">
        <v>500</v>
      </c>
      <c r="J742" t="s">
        <v>474</v>
      </c>
      <c r="K742">
        <f>+VLOOKUP($C742,'appoggio Flow (AUM)_Turnover'!$C:$M,9,0)</f>
        <v>0</v>
      </c>
      <c r="L742" t="s">
        <v>500</v>
      </c>
      <c r="M742" t="str">
        <f>+VLOOKUP($C742,'appoggio Flow (AUM)_Turnover'!$C:$M,11,0)</f>
        <v>Stock</v>
      </c>
      <c r="N742" t="s">
        <v>23</v>
      </c>
      <c r="O742" s="5" t="str">
        <f t="shared" si="89"/>
        <v>N</v>
      </c>
      <c r="P742" t="str">
        <f>+VLOOKUP($C742,'appoggio Flow (AUM)_Turnover'!$C:$P,11,0)</f>
        <v>Stock</v>
      </c>
      <c r="Q742" s="200" t="s">
        <v>475</v>
      </c>
      <c r="R742" s="200" t="str">
        <f t="shared" si="87"/>
        <v/>
      </c>
      <c r="T742" t="s">
        <v>475</v>
      </c>
      <c r="Y742" s="200" t="s">
        <v>475</v>
      </c>
      <c r="Z742" s="5" t="s">
        <v>475</v>
      </c>
      <c r="AA742" s="200" t="str">
        <f t="shared" si="90"/>
        <v/>
      </c>
      <c r="AB742" s="200" t="str">
        <f t="shared" si="88"/>
        <v/>
      </c>
      <c r="AE742" s="77">
        <f t="shared" si="91"/>
        <v>0</v>
      </c>
      <c r="AF742" s="77">
        <f t="shared" si="92"/>
        <v>0</v>
      </c>
      <c r="AG742" s="77">
        <f t="array" ref="AG742">IFERROR($D742*U,0)</f>
        <v>0</v>
      </c>
      <c r="AH742" s="77">
        <f t="shared" si="93"/>
        <v>0</v>
      </c>
      <c r="AI742" s="77">
        <f t="shared" si="93"/>
        <v>0</v>
      </c>
      <c r="AJ742" s="203"/>
      <c r="AK742" s="203"/>
      <c r="AL742" s="203"/>
      <c r="AM742" s="203"/>
      <c r="AN742" t="s">
        <v>25</v>
      </c>
      <c r="AO742" t="s">
        <v>2114</v>
      </c>
      <c r="AP742" t="s">
        <v>475</v>
      </c>
    </row>
    <row r="743" spans="1:43" x14ac:dyDescent="0.25">
      <c r="A743" s="198">
        <v>45291</v>
      </c>
      <c r="B743" t="s">
        <v>2115</v>
      </c>
      <c r="C743" t="s">
        <v>2116</v>
      </c>
      <c r="D743" s="82">
        <f>+VLOOKUP($C743,'appoggio Flow (AUM)_Turnover'!$C:$G,2,0)</f>
        <v>238611.99</v>
      </c>
      <c r="E743" s="199">
        <f>+VLOOKUP($C743,'appoggio Flow (AUM)_Turnover'!$C:$G,3,0)</f>
        <v>1</v>
      </c>
      <c r="F743" s="82">
        <f>+VLOOKUP($C743,'appoggio Flow (AUM)_Turnover'!$C:$G,4,0)</f>
        <v>922640.79</v>
      </c>
      <c r="G743" s="82">
        <f>+VLOOKUP($C743,'appoggio Flow (AUM)_Turnover'!$C:$G,5,0)</f>
        <v>684028.8</v>
      </c>
      <c r="H743" s="1" t="s">
        <v>24</v>
      </c>
      <c r="I743" t="s">
        <v>473</v>
      </c>
      <c r="J743" t="s">
        <v>474</v>
      </c>
      <c r="K743">
        <f>+VLOOKUP($C743,'appoggio Flow (AUM)_Turnover'!$C:$M,9,0)</f>
        <v>0</v>
      </c>
      <c r="L743" t="s">
        <v>473</v>
      </c>
      <c r="M743" t="str">
        <f>+VLOOKUP($C743,'appoggio Flow (AUM)_Turnover'!$C:$M,11,0)</f>
        <v>Fondo</v>
      </c>
      <c r="N743" t="s">
        <v>23</v>
      </c>
      <c r="O743" s="5" t="str">
        <f t="shared" si="89"/>
        <v>N</v>
      </c>
      <c r="P743" t="str">
        <f>+VLOOKUP($C743,'appoggio Flow (AUM)_Turnover'!$C:$P,11,0)</f>
        <v>Fondo</v>
      </c>
      <c r="Q743" s="200" t="s">
        <v>475</v>
      </c>
      <c r="R743" s="200" t="str">
        <f t="shared" si="87"/>
        <v/>
      </c>
      <c r="T743" t="s">
        <v>475</v>
      </c>
      <c r="Y743" s="200" t="s">
        <v>475</v>
      </c>
      <c r="Z743" s="5" t="s">
        <v>475</v>
      </c>
      <c r="AA743" s="200" t="str">
        <f t="shared" si="90"/>
        <v/>
      </c>
      <c r="AB743" s="200" t="str">
        <f t="shared" si="88"/>
        <v/>
      </c>
      <c r="AE743" s="77">
        <f t="shared" si="91"/>
        <v>0</v>
      </c>
      <c r="AF743" s="77">
        <f t="shared" si="92"/>
        <v>0</v>
      </c>
      <c r="AG743" s="77">
        <f t="array" ref="AG743">IFERROR($D743*U,0)</f>
        <v>0</v>
      </c>
      <c r="AH743" s="77">
        <f t="shared" si="93"/>
        <v>0</v>
      </c>
      <c r="AI743" s="77">
        <f t="shared" si="93"/>
        <v>0</v>
      </c>
      <c r="AJ743" s="203"/>
      <c r="AK743" s="203"/>
      <c r="AL743" s="203"/>
      <c r="AM743" s="203"/>
      <c r="AN743" t="s">
        <v>475</v>
      </c>
      <c r="AO743" t="s">
        <v>475</v>
      </c>
      <c r="AP743" t="s">
        <v>475</v>
      </c>
    </row>
    <row r="744" spans="1:43" x14ac:dyDescent="0.25">
      <c r="A744" s="198">
        <v>45291</v>
      </c>
      <c r="B744" t="s">
        <v>2117</v>
      </c>
      <c r="C744" t="s">
        <v>2118</v>
      </c>
      <c r="D744" s="82">
        <f>+VLOOKUP($C744,'appoggio Flow (AUM)_Turnover'!$C:$G,2,0)</f>
        <v>683502.20000000007</v>
      </c>
      <c r="E744" s="199">
        <f>+VLOOKUP($C744,'appoggio Flow (AUM)_Turnover'!$C:$G,3,0)</f>
        <v>0</v>
      </c>
      <c r="F744" s="82">
        <f>+VLOOKUP($C744,'appoggio Flow (AUM)_Turnover'!$C:$G,4,0)</f>
        <v>683502.20000000007</v>
      </c>
      <c r="G744" s="82">
        <f>+VLOOKUP($C744,'appoggio Flow (AUM)_Turnover'!$C:$G,5,0)</f>
        <v>0</v>
      </c>
      <c r="H744" s="1" t="s">
        <v>24</v>
      </c>
      <c r="I744" t="s">
        <v>473</v>
      </c>
      <c r="J744" t="s">
        <v>474</v>
      </c>
      <c r="K744">
        <f>+VLOOKUP($C744,'appoggio Flow (AUM)_Turnover'!$C:$M,9,0)</f>
        <v>0</v>
      </c>
      <c r="L744" t="s">
        <v>473</v>
      </c>
      <c r="M744" t="str">
        <f>+VLOOKUP($C744,'appoggio Flow (AUM)_Turnover'!$C:$M,11,0)</f>
        <v>Fondo</v>
      </c>
      <c r="N744" t="s">
        <v>23</v>
      </c>
      <c r="O744" s="5" t="str">
        <f t="shared" si="89"/>
        <v>N</v>
      </c>
      <c r="P744" t="str">
        <f>+VLOOKUP($C744,'appoggio Flow (AUM)_Turnover'!$C:$P,11,0)</f>
        <v>Fondo</v>
      </c>
      <c r="Q744" s="200" t="s">
        <v>475</v>
      </c>
      <c r="R744" s="200" t="str">
        <f t="shared" si="87"/>
        <v/>
      </c>
      <c r="T744" t="s">
        <v>475</v>
      </c>
      <c r="Y744" s="200" t="s">
        <v>475</v>
      </c>
      <c r="Z744" s="5" t="s">
        <v>475</v>
      </c>
      <c r="AA744" s="200" t="str">
        <f t="shared" si="90"/>
        <v/>
      </c>
      <c r="AB744" s="200" t="str">
        <f t="shared" si="88"/>
        <v/>
      </c>
      <c r="AE744" s="77">
        <f t="shared" si="91"/>
        <v>0</v>
      </c>
      <c r="AF744" s="77">
        <f t="shared" si="92"/>
        <v>0</v>
      </c>
      <c r="AG744" s="77">
        <f t="array" ref="AG744">IFERROR($D744*U,0)</f>
        <v>0</v>
      </c>
      <c r="AH744" s="77">
        <f t="shared" si="93"/>
        <v>0</v>
      </c>
      <c r="AI744" s="77">
        <f t="shared" si="93"/>
        <v>0</v>
      </c>
      <c r="AJ744" s="203"/>
      <c r="AK744" s="203"/>
      <c r="AL744" s="203"/>
      <c r="AM744" s="203"/>
      <c r="AN744" t="s">
        <v>475</v>
      </c>
      <c r="AO744" t="s">
        <v>475</v>
      </c>
      <c r="AP744" t="s">
        <v>475</v>
      </c>
    </row>
    <row r="745" spans="1:43" x14ac:dyDescent="0.25">
      <c r="A745" s="198">
        <v>45291</v>
      </c>
      <c r="B745" t="s">
        <v>2119</v>
      </c>
      <c r="C745" t="s">
        <v>2120</v>
      </c>
      <c r="D745" s="82">
        <f>+VLOOKUP($C745,'appoggio Flow (AUM)_Turnover'!$C:$G,2,0)</f>
        <v>0</v>
      </c>
      <c r="E745" s="199">
        <f>+VLOOKUP($C745,'appoggio Flow (AUM)_Turnover'!$C:$G,3,0)</f>
        <v>1</v>
      </c>
      <c r="F745" s="82">
        <f>+VLOOKUP($C745,'appoggio Flow (AUM)_Turnover'!$C:$G,4,0)</f>
        <v>189501</v>
      </c>
      <c r="G745" s="82">
        <f>+VLOOKUP($C745,'appoggio Flow (AUM)_Turnover'!$C:$G,5,0)</f>
        <v>2367633.54</v>
      </c>
      <c r="H745" s="1" t="s">
        <v>23</v>
      </c>
      <c r="I745" t="s">
        <v>500</v>
      </c>
      <c r="J745" t="s">
        <v>474</v>
      </c>
      <c r="K745">
        <f>+VLOOKUP($C745,'appoggio Flow (AUM)_Turnover'!$C:$M,9,0)</f>
        <v>0</v>
      </c>
      <c r="L745" t="s">
        <v>500</v>
      </c>
      <c r="M745" t="str">
        <f>+VLOOKUP($C745,'appoggio Flow (AUM)_Turnover'!$C:$M,11,0)</f>
        <v>Stock</v>
      </c>
      <c r="N745" t="s">
        <v>23</v>
      </c>
      <c r="O745" s="5" t="str">
        <f t="shared" si="89"/>
        <v>N</v>
      </c>
      <c r="P745" t="str">
        <f>+VLOOKUP($C745,'appoggio Flow (AUM)_Turnover'!$C:$P,11,0)</f>
        <v>Stock</v>
      </c>
      <c r="Q745" s="200" t="s">
        <v>475</v>
      </c>
      <c r="R745" s="204">
        <v>0.996</v>
      </c>
      <c r="T745" s="208">
        <v>0.34599999999999997</v>
      </c>
      <c r="V745" s="208">
        <v>1</v>
      </c>
      <c r="Y745" s="200" t="s">
        <v>475</v>
      </c>
      <c r="Z745" s="205">
        <v>0.34599999999999997</v>
      </c>
      <c r="AA745" s="200" t="str">
        <f t="shared" si="90"/>
        <v/>
      </c>
      <c r="AB745" s="200">
        <f t="shared" si="88"/>
        <v>0.34599999999999997</v>
      </c>
      <c r="AE745" s="77">
        <f t="shared" si="91"/>
        <v>0</v>
      </c>
      <c r="AF745" s="77">
        <f t="shared" si="92"/>
        <v>0</v>
      </c>
      <c r="AG745" s="77">
        <f t="array" ref="AG745">IFERROR($D745*U,0)</f>
        <v>0</v>
      </c>
      <c r="AH745" s="77">
        <f t="shared" si="93"/>
        <v>0</v>
      </c>
      <c r="AI745" s="77">
        <f t="shared" si="93"/>
        <v>0</v>
      </c>
      <c r="AJ745" s="203"/>
      <c r="AK745" s="203"/>
      <c r="AL745" s="203"/>
      <c r="AM745" s="203"/>
      <c r="AN745" t="s">
        <v>25</v>
      </c>
      <c r="AO745" t="s">
        <v>549</v>
      </c>
      <c r="AP745" t="s">
        <v>550</v>
      </c>
      <c r="AQ745" s="208" t="s">
        <v>490</v>
      </c>
    </row>
    <row r="746" spans="1:43" x14ac:dyDescent="0.25">
      <c r="A746" s="198">
        <v>45291</v>
      </c>
      <c r="B746" t="s">
        <v>2121</v>
      </c>
      <c r="C746" t="s">
        <v>2122</v>
      </c>
      <c r="D746" s="82">
        <f>+VLOOKUP($C746,'appoggio Flow (AUM)_Turnover'!$C:$G,2,0)</f>
        <v>0</v>
      </c>
      <c r="E746" s="199">
        <f>+VLOOKUP($C746,'appoggio Flow (AUM)_Turnover'!$C:$G,3,0)</f>
        <v>1</v>
      </c>
      <c r="F746" s="82">
        <f>+VLOOKUP($C746,'appoggio Flow (AUM)_Turnover'!$C:$G,4,0)</f>
        <v>75647.37000000001</v>
      </c>
      <c r="G746" s="82">
        <f>+VLOOKUP($C746,'appoggio Flow (AUM)_Turnover'!$C:$G,5,0)</f>
        <v>131997.6</v>
      </c>
      <c r="H746" s="1" t="s">
        <v>24</v>
      </c>
      <c r="I746" t="s">
        <v>473</v>
      </c>
      <c r="J746" t="s">
        <v>474</v>
      </c>
      <c r="K746">
        <f>+VLOOKUP($C746,'appoggio Flow (AUM)_Turnover'!$C:$M,9,0)</f>
        <v>0</v>
      </c>
      <c r="L746" t="s">
        <v>473</v>
      </c>
      <c r="M746" t="str">
        <f>+VLOOKUP($C746,'appoggio Flow (AUM)_Turnover'!$C:$M,11,0)</f>
        <v>Fondo</v>
      </c>
      <c r="N746" t="s">
        <v>23</v>
      </c>
      <c r="O746" s="5" t="str">
        <f t="shared" si="89"/>
        <v>N</v>
      </c>
      <c r="P746" t="str">
        <f>+VLOOKUP($C746,'appoggio Flow (AUM)_Turnover'!$C:$P,11,0)</f>
        <v>Fondo</v>
      </c>
      <c r="Q746" s="200" t="s">
        <v>475</v>
      </c>
      <c r="R746" s="200" t="str">
        <f t="shared" ref="R746:R754" si="94">IFERROR(V746*Q746,"")</f>
        <v/>
      </c>
      <c r="T746" t="s">
        <v>475</v>
      </c>
      <c r="Y746" s="200" t="s">
        <v>475</v>
      </c>
      <c r="Z746" s="5" t="s">
        <v>475</v>
      </c>
      <c r="AA746" s="200" t="str">
        <f t="shared" si="90"/>
        <v/>
      </c>
      <c r="AB746" s="200" t="str">
        <f t="shared" si="88"/>
        <v/>
      </c>
      <c r="AE746" s="77">
        <f t="shared" si="91"/>
        <v>0</v>
      </c>
      <c r="AF746" s="77">
        <f t="shared" si="92"/>
        <v>0</v>
      </c>
      <c r="AG746" s="77">
        <f t="array" ref="AG746">IFERROR($D746*U,0)</f>
        <v>0</v>
      </c>
      <c r="AH746" s="77">
        <f t="shared" si="93"/>
        <v>0</v>
      </c>
      <c r="AI746" s="77">
        <f t="shared" si="93"/>
        <v>0</v>
      </c>
      <c r="AJ746" s="203"/>
      <c r="AK746" s="203"/>
      <c r="AL746" s="203"/>
      <c r="AM746" s="203"/>
      <c r="AN746" t="s">
        <v>475</v>
      </c>
      <c r="AO746" t="s">
        <v>475</v>
      </c>
      <c r="AP746" t="s">
        <v>475</v>
      </c>
    </row>
    <row r="747" spans="1:43" x14ac:dyDescent="0.25">
      <c r="A747" s="198">
        <v>45291</v>
      </c>
      <c r="B747" t="s">
        <v>2123</v>
      </c>
      <c r="C747" t="s">
        <v>2124</v>
      </c>
      <c r="D747" s="82">
        <f>+VLOOKUP($C747,'appoggio Flow (AUM)_Turnover'!$C:$G,2,0)</f>
        <v>0</v>
      </c>
      <c r="E747" s="199">
        <f>+VLOOKUP($C747,'appoggio Flow (AUM)_Turnover'!$C:$G,3,0)</f>
        <v>1</v>
      </c>
      <c r="F747" s="82">
        <f>+VLOOKUP($C747,'appoggio Flow (AUM)_Turnover'!$C:$G,4,0)</f>
        <v>96263.85</v>
      </c>
      <c r="G747" s="82">
        <f>+VLOOKUP($C747,'appoggio Flow (AUM)_Turnover'!$C:$G,5,0)</f>
        <v>169169.81</v>
      </c>
      <c r="H747" s="1" t="s">
        <v>24</v>
      </c>
      <c r="I747" t="s">
        <v>473</v>
      </c>
      <c r="J747" t="s">
        <v>474</v>
      </c>
      <c r="K747">
        <f>+VLOOKUP($C747,'appoggio Flow (AUM)_Turnover'!$C:$M,9,0)</f>
        <v>0</v>
      </c>
      <c r="L747" t="s">
        <v>473</v>
      </c>
      <c r="M747" t="str">
        <f>+VLOOKUP($C747,'appoggio Flow (AUM)_Turnover'!$C:$M,11,0)</f>
        <v>Fondo</v>
      </c>
      <c r="N747" t="s">
        <v>23</v>
      </c>
      <c r="O747" s="5" t="str">
        <f t="shared" si="89"/>
        <v>N</v>
      </c>
      <c r="P747" t="str">
        <f>+VLOOKUP($C747,'appoggio Flow (AUM)_Turnover'!$C:$P,11,0)</f>
        <v>Fondo</v>
      </c>
      <c r="Q747" s="200" t="s">
        <v>475</v>
      </c>
      <c r="R747" s="200" t="str">
        <f t="shared" si="94"/>
        <v/>
      </c>
      <c r="T747" t="s">
        <v>475</v>
      </c>
      <c r="Y747" s="200" t="s">
        <v>475</v>
      </c>
      <c r="Z747" s="5" t="s">
        <v>475</v>
      </c>
      <c r="AA747" s="200" t="str">
        <f t="shared" si="90"/>
        <v/>
      </c>
      <c r="AB747" s="200" t="str">
        <f t="shared" si="88"/>
        <v/>
      </c>
      <c r="AE747" s="77">
        <f t="shared" si="91"/>
        <v>0</v>
      </c>
      <c r="AF747" s="77">
        <f t="shared" si="92"/>
        <v>0</v>
      </c>
      <c r="AG747" s="77">
        <f t="array" ref="AG747">IFERROR($D747*U,0)</f>
        <v>0</v>
      </c>
      <c r="AH747" s="77">
        <f t="shared" si="93"/>
        <v>0</v>
      </c>
      <c r="AI747" s="77">
        <f t="shared" si="93"/>
        <v>0</v>
      </c>
      <c r="AJ747" s="203"/>
      <c r="AK747" s="203"/>
      <c r="AL747" s="203"/>
      <c r="AM747" s="203"/>
      <c r="AN747" t="s">
        <v>475</v>
      </c>
      <c r="AO747" t="s">
        <v>475</v>
      </c>
      <c r="AP747" t="s">
        <v>475</v>
      </c>
    </row>
    <row r="748" spans="1:43" x14ac:dyDescent="0.25">
      <c r="A748" s="198">
        <v>45291</v>
      </c>
      <c r="B748" t="s">
        <v>2125</v>
      </c>
      <c r="C748" t="s">
        <v>2126</v>
      </c>
      <c r="D748" s="82">
        <f>+VLOOKUP($C748,'appoggio Flow (AUM)_Turnover'!$C:$G,2,0)</f>
        <v>3467860.5</v>
      </c>
      <c r="E748" s="199">
        <f>+VLOOKUP($C748,'appoggio Flow (AUM)_Turnover'!$C:$G,3,0)</f>
        <v>1</v>
      </c>
      <c r="F748" s="82">
        <f>+VLOOKUP($C748,'appoggio Flow (AUM)_Turnover'!$C:$G,4,0)</f>
        <v>5855626.5</v>
      </c>
      <c r="G748" s="82">
        <f>+VLOOKUP($C748,'appoggio Flow (AUM)_Turnover'!$C:$G,5,0)</f>
        <v>2387766</v>
      </c>
      <c r="H748" s="1" t="s">
        <v>24</v>
      </c>
      <c r="I748" t="s">
        <v>473</v>
      </c>
      <c r="J748" t="s">
        <v>474</v>
      </c>
      <c r="K748">
        <f>+VLOOKUP($C748,'appoggio Flow (AUM)_Turnover'!$C:$M,9,0)</f>
        <v>0</v>
      </c>
      <c r="L748" t="s">
        <v>473</v>
      </c>
      <c r="M748" t="str">
        <f>+VLOOKUP($C748,'appoggio Flow (AUM)_Turnover'!$C:$M,11,0)</f>
        <v>Fondo</v>
      </c>
      <c r="N748" t="s">
        <v>23</v>
      </c>
      <c r="O748" s="5" t="str">
        <f t="shared" si="89"/>
        <v>N</v>
      </c>
      <c r="P748" t="str">
        <f>+VLOOKUP($C748,'appoggio Flow (AUM)_Turnover'!$C:$P,11,0)</f>
        <v>Fondo</v>
      </c>
      <c r="Q748" s="200" t="s">
        <v>475</v>
      </c>
      <c r="R748" s="200" t="str">
        <f t="shared" si="94"/>
        <v/>
      </c>
      <c r="T748" t="s">
        <v>475</v>
      </c>
      <c r="Y748" s="200" t="s">
        <v>475</v>
      </c>
      <c r="Z748" s="5" t="s">
        <v>475</v>
      </c>
      <c r="AA748" s="200" t="str">
        <f t="shared" si="90"/>
        <v/>
      </c>
      <c r="AB748" s="200" t="str">
        <f t="shared" si="88"/>
        <v/>
      </c>
      <c r="AE748" s="77">
        <f t="shared" si="91"/>
        <v>0</v>
      </c>
      <c r="AF748" s="77">
        <f t="shared" si="92"/>
        <v>0</v>
      </c>
      <c r="AG748" s="77">
        <f t="array" ref="AG748">IFERROR($D748*U,0)</f>
        <v>0</v>
      </c>
      <c r="AH748" s="77">
        <f t="shared" si="93"/>
        <v>0</v>
      </c>
      <c r="AI748" s="77">
        <f t="shared" si="93"/>
        <v>0</v>
      </c>
      <c r="AJ748" s="203"/>
      <c r="AK748" s="203"/>
      <c r="AL748" s="203"/>
      <c r="AM748" s="203"/>
      <c r="AN748" t="s">
        <v>475</v>
      </c>
      <c r="AO748" t="s">
        <v>475</v>
      </c>
      <c r="AP748" t="s">
        <v>475</v>
      </c>
    </row>
    <row r="749" spans="1:43" x14ac:dyDescent="0.25">
      <c r="A749" s="198">
        <v>45291</v>
      </c>
      <c r="B749" t="s">
        <v>2127</v>
      </c>
      <c r="C749" t="s">
        <v>2128</v>
      </c>
      <c r="D749" s="82">
        <f>+VLOOKUP($C749,'appoggio Flow (AUM)_Turnover'!$C:$G,2,0)</f>
        <v>1905239.8</v>
      </c>
      <c r="E749" s="199">
        <f>+VLOOKUP($C749,'appoggio Flow (AUM)_Turnover'!$C:$G,3,0)</f>
        <v>0</v>
      </c>
      <c r="F749" s="82">
        <f>+VLOOKUP($C749,'appoggio Flow (AUM)_Turnover'!$C:$G,4,0)</f>
        <v>1905239.8</v>
      </c>
      <c r="G749" s="82">
        <f>+VLOOKUP($C749,'appoggio Flow (AUM)_Turnover'!$C:$G,5,0)</f>
        <v>0</v>
      </c>
      <c r="H749" s="1" t="s">
        <v>23</v>
      </c>
      <c r="I749" t="s">
        <v>500</v>
      </c>
      <c r="J749" t="s">
        <v>474</v>
      </c>
      <c r="K749">
        <f>+VLOOKUP($C749,'appoggio Flow (AUM)_Turnover'!$C:$M,9,0)</f>
        <v>0</v>
      </c>
      <c r="L749" t="s">
        <v>500</v>
      </c>
      <c r="M749">
        <f>+VLOOKUP($C749,'appoggio Flow (AUM)_Turnover'!$C:$M,11,0)</f>
        <v>0</v>
      </c>
      <c r="N749" t="s">
        <v>23</v>
      </c>
      <c r="O749" s="5" t="str">
        <f t="shared" si="89"/>
        <v>N</v>
      </c>
      <c r="P749">
        <f>+VLOOKUP($C749,'appoggio Flow (AUM)_Turnover'!$C:$P,11,0)</f>
        <v>0</v>
      </c>
      <c r="Q749" s="200" t="s">
        <v>475</v>
      </c>
      <c r="R749" s="200" t="str">
        <f t="shared" si="94"/>
        <v/>
      </c>
      <c r="T749" t="s">
        <v>475</v>
      </c>
      <c r="Y749" s="200" t="s">
        <v>475</v>
      </c>
      <c r="Z749" s="5" t="s">
        <v>475</v>
      </c>
      <c r="AA749" s="200" t="str">
        <f t="shared" si="90"/>
        <v/>
      </c>
      <c r="AB749" s="200" t="str">
        <f t="shared" si="88"/>
        <v/>
      </c>
      <c r="AE749" s="77">
        <f t="shared" si="91"/>
        <v>0</v>
      </c>
      <c r="AF749" s="77">
        <f t="shared" si="92"/>
        <v>0</v>
      </c>
      <c r="AG749" s="77">
        <f t="array" ref="AG749">IFERROR($D749*U,0)</f>
        <v>0</v>
      </c>
      <c r="AH749" s="77">
        <f t="shared" si="93"/>
        <v>0</v>
      </c>
      <c r="AI749" s="77">
        <f t="shared" si="93"/>
        <v>0</v>
      </c>
      <c r="AJ749" s="203"/>
      <c r="AK749" s="203"/>
      <c r="AL749" s="203"/>
      <c r="AM749" s="203"/>
      <c r="AN749" t="s">
        <v>475</v>
      </c>
      <c r="AO749" t="s">
        <v>475</v>
      </c>
      <c r="AP749" t="s">
        <v>475</v>
      </c>
    </row>
    <row r="750" spans="1:43" x14ac:dyDescent="0.25">
      <c r="A750" s="198">
        <v>45291</v>
      </c>
      <c r="B750" t="s">
        <v>2129</v>
      </c>
      <c r="C750" t="s">
        <v>2130</v>
      </c>
      <c r="D750" s="82">
        <f>+VLOOKUP($C750,'appoggio Flow (AUM)_Turnover'!$C:$G,2,0)</f>
        <v>64021.799999999988</v>
      </c>
      <c r="E750" s="199">
        <f>+VLOOKUP($C750,'appoggio Flow (AUM)_Turnover'!$C:$G,3,0)</f>
        <v>1</v>
      </c>
      <c r="F750" s="82">
        <f>+VLOOKUP($C750,'appoggio Flow (AUM)_Turnover'!$C:$G,4,0)</f>
        <v>174485.4</v>
      </c>
      <c r="G750" s="82">
        <f>+VLOOKUP($C750,'appoggio Flow (AUM)_Turnover'!$C:$G,5,0)</f>
        <v>110463.6</v>
      </c>
      <c r="H750" s="1" t="s">
        <v>23</v>
      </c>
      <c r="I750" t="s">
        <v>500</v>
      </c>
      <c r="J750" t="s">
        <v>474</v>
      </c>
      <c r="K750">
        <f>+VLOOKUP($C750,'appoggio Flow (AUM)_Turnover'!$C:$M,9,0)</f>
        <v>0</v>
      </c>
      <c r="L750" t="s">
        <v>500</v>
      </c>
      <c r="M750" t="str">
        <f>+VLOOKUP($C750,'appoggio Flow (AUM)_Turnover'!$C:$M,11,0)</f>
        <v>Stock</v>
      </c>
      <c r="N750" t="s">
        <v>23</v>
      </c>
      <c r="O750" s="5" t="str">
        <f t="shared" si="89"/>
        <v>N</v>
      </c>
      <c r="P750" t="str">
        <f>+VLOOKUP($C750,'appoggio Flow (AUM)_Turnover'!$C:$P,11,0)</f>
        <v>Stock</v>
      </c>
      <c r="Q750" s="200" t="s">
        <v>475</v>
      </c>
      <c r="R750" s="200" t="str">
        <f t="shared" si="94"/>
        <v/>
      </c>
      <c r="T750" t="s">
        <v>475</v>
      </c>
      <c r="Y750" s="200" t="s">
        <v>475</v>
      </c>
      <c r="Z750" s="5" t="s">
        <v>475</v>
      </c>
      <c r="AA750" s="200" t="str">
        <f t="shared" si="90"/>
        <v/>
      </c>
      <c r="AB750" s="200" t="str">
        <f t="shared" si="88"/>
        <v/>
      </c>
      <c r="AE750" s="77">
        <f t="shared" si="91"/>
        <v>0</v>
      </c>
      <c r="AF750" s="77">
        <f t="shared" si="92"/>
        <v>0</v>
      </c>
      <c r="AG750" s="77">
        <f t="array" ref="AG750">IFERROR($D750*U,0)</f>
        <v>0</v>
      </c>
      <c r="AH750" s="77">
        <f t="shared" si="93"/>
        <v>0</v>
      </c>
      <c r="AI750" s="77">
        <f t="shared" si="93"/>
        <v>0</v>
      </c>
      <c r="AJ750" s="203"/>
      <c r="AK750" s="203"/>
      <c r="AL750" s="203"/>
      <c r="AM750" s="203"/>
      <c r="AN750" t="s">
        <v>25</v>
      </c>
      <c r="AO750" t="s">
        <v>2131</v>
      </c>
    </row>
    <row r="751" spans="1:43" x14ac:dyDescent="0.25">
      <c r="A751" s="198">
        <v>45291</v>
      </c>
      <c r="B751" t="s">
        <v>2132</v>
      </c>
      <c r="C751" t="s">
        <v>2133</v>
      </c>
      <c r="D751" s="82">
        <f>+VLOOKUP($C751,'appoggio Flow (AUM)_Turnover'!$C:$G,2,0)</f>
        <v>341748.70999999996</v>
      </c>
      <c r="E751" s="199">
        <f>+VLOOKUP($C751,'appoggio Flow (AUM)_Turnover'!$C:$G,3,0)</f>
        <v>1</v>
      </c>
      <c r="F751" s="82">
        <f>+VLOOKUP($C751,'appoggio Flow (AUM)_Turnover'!$C:$G,4,0)</f>
        <v>351747.52999999997</v>
      </c>
      <c r="G751" s="82">
        <f>+VLOOKUP($C751,'appoggio Flow (AUM)_Turnover'!$C:$G,5,0)</f>
        <v>9998.82</v>
      </c>
      <c r="H751" s="1" t="s">
        <v>24</v>
      </c>
      <c r="I751" t="s">
        <v>473</v>
      </c>
      <c r="J751" t="s">
        <v>474</v>
      </c>
      <c r="K751">
        <f>+VLOOKUP($C751,'appoggio Flow (AUM)_Turnover'!$C:$M,9,0)</f>
        <v>0</v>
      </c>
      <c r="L751" t="s">
        <v>473</v>
      </c>
      <c r="M751" t="str">
        <f>+VLOOKUP($C751,'appoggio Flow (AUM)_Turnover'!$C:$M,11,0)</f>
        <v>Fondo</v>
      </c>
      <c r="N751" t="s">
        <v>23</v>
      </c>
      <c r="O751" s="5" t="str">
        <f t="shared" si="89"/>
        <v>N</v>
      </c>
      <c r="P751" t="str">
        <f>+VLOOKUP($C751,'appoggio Flow (AUM)_Turnover'!$C:$P,11,0)</f>
        <v>Fondo</v>
      </c>
      <c r="Q751" s="200" t="s">
        <v>475</v>
      </c>
      <c r="R751" s="200" t="str">
        <f t="shared" si="94"/>
        <v/>
      </c>
      <c r="T751" t="s">
        <v>475</v>
      </c>
      <c r="Y751" s="200" t="s">
        <v>475</v>
      </c>
      <c r="Z751" s="5" t="s">
        <v>475</v>
      </c>
      <c r="AA751" s="200" t="str">
        <f t="shared" si="90"/>
        <v/>
      </c>
      <c r="AB751" s="200" t="str">
        <f t="shared" si="88"/>
        <v/>
      </c>
      <c r="AE751" s="77">
        <f t="shared" si="91"/>
        <v>0</v>
      </c>
      <c r="AF751" s="77">
        <f t="shared" si="92"/>
        <v>0</v>
      </c>
      <c r="AG751" s="77">
        <f t="array" ref="AG751">IFERROR($D751*U,0)</f>
        <v>0</v>
      </c>
      <c r="AH751" s="77">
        <f t="shared" si="93"/>
        <v>0</v>
      </c>
      <c r="AI751" s="77">
        <f t="shared" si="93"/>
        <v>0</v>
      </c>
      <c r="AJ751" s="203"/>
      <c r="AK751" s="203"/>
      <c r="AL751" s="203"/>
      <c r="AM751" s="203"/>
      <c r="AN751" t="s">
        <v>475</v>
      </c>
      <c r="AO751" t="s">
        <v>475</v>
      </c>
      <c r="AP751" t="s">
        <v>475</v>
      </c>
    </row>
    <row r="752" spans="1:43" x14ac:dyDescent="0.25">
      <c r="A752" s="198">
        <v>45291</v>
      </c>
      <c r="B752" t="s">
        <v>2134</v>
      </c>
      <c r="C752" t="s">
        <v>2135</v>
      </c>
      <c r="D752" s="82">
        <f>+VLOOKUP($C752,'appoggio Flow (AUM)_Turnover'!$C:$G,2,0)</f>
        <v>846936.73000000021</v>
      </c>
      <c r="E752" s="199">
        <f>+VLOOKUP($C752,'appoggio Flow (AUM)_Turnover'!$C:$G,3,0)</f>
        <v>1</v>
      </c>
      <c r="F752" s="82">
        <f>+VLOOKUP($C752,'appoggio Flow (AUM)_Turnover'!$C:$G,4,0)</f>
        <v>1150034.7000000002</v>
      </c>
      <c r="G752" s="82">
        <f>+VLOOKUP($C752,'appoggio Flow (AUM)_Turnover'!$C:$G,5,0)</f>
        <v>303097.96999999997</v>
      </c>
      <c r="H752" s="1" t="s">
        <v>24</v>
      </c>
      <c r="I752" t="s">
        <v>473</v>
      </c>
      <c r="J752" t="s">
        <v>474</v>
      </c>
      <c r="K752">
        <f>+VLOOKUP($C752,'appoggio Flow (AUM)_Turnover'!$C:$M,9,0)</f>
        <v>0</v>
      </c>
      <c r="L752" t="s">
        <v>473</v>
      </c>
      <c r="M752" t="str">
        <f>+VLOOKUP($C752,'appoggio Flow (AUM)_Turnover'!$C:$M,11,0)</f>
        <v>Fondo</v>
      </c>
      <c r="N752" t="s">
        <v>23</v>
      </c>
      <c r="O752" s="5" t="str">
        <f t="shared" si="89"/>
        <v>N</v>
      </c>
      <c r="P752" t="str">
        <f>+VLOOKUP($C752,'appoggio Flow (AUM)_Turnover'!$C:$P,11,0)</f>
        <v>Fondo</v>
      </c>
      <c r="Q752" s="200" t="s">
        <v>475</v>
      </c>
      <c r="R752" s="200" t="str">
        <f t="shared" si="94"/>
        <v/>
      </c>
      <c r="T752" t="s">
        <v>475</v>
      </c>
      <c r="Y752" s="200" t="s">
        <v>475</v>
      </c>
      <c r="Z752" s="5" t="s">
        <v>475</v>
      </c>
      <c r="AA752" s="200" t="str">
        <f t="shared" si="90"/>
        <v/>
      </c>
      <c r="AB752" s="200" t="str">
        <f t="shared" si="88"/>
        <v/>
      </c>
      <c r="AE752" s="77">
        <f t="shared" si="91"/>
        <v>0</v>
      </c>
      <c r="AF752" s="77">
        <f t="shared" si="92"/>
        <v>0</v>
      </c>
      <c r="AG752" s="77">
        <f t="array" ref="AG752">IFERROR($D752*U,0)</f>
        <v>0</v>
      </c>
      <c r="AH752" s="77">
        <f t="shared" si="93"/>
        <v>0</v>
      </c>
      <c r="AI752" s="77">
        <f t="shared" si="93"/>
        <v>0</v>
      </c>
      <c r="AJ752" s="203"/>
      <c r="AK752" s="203"/>
      <c r="AL752" s="203"/>
      <c r="AM752" s="203"/>
      <c r="AN752" t="s">
        <v>475</v>
      </c>
      <c r="AO752" t="s">
        <v>475</v>
      </c>
      <c r="AP752" t="s">
        <v>475</v>
      </c>
    </row>
    <row r="753" spans="1:43" x14ac:dyDescent="0.25">
      <c r="A753" s="198">
        <v>45291</v>
      </c>
      <c r="B753" t="s">
        <v>2136</v>
      </c>
      <c r="C753" t="s">
        <v>2137</v>
      </c>
      <c r="D753" s="82">
        <f>+VLOOKUP($C753,'appoggio Flow (AUM)_Turnover'!$C:$G,2,0)</f>
        <v>0</v>
      </c>
      <c r="E753" s="199">
        <f>+VLOOKUP($C753,'appoggio Flow (AUM)_Turnover'!$C:$G,3,0)</f>
        <v>1</v>
      </c>
      <c r="F753" s="82">
        <f>+VLOOKUP($C753,'appoggio Flow (AUM)_Turnover'!$C:$G,4,0)</f>
        <v>196910.94</v>
      </c>
      <c r="G753" s="82">
        <f>+VLOOKUP($C753,'appoggio Flow (AUM)_Turnover'!$C:$G,5,0)</f>
        <v>290194.40999999997</v>
      </c>
      <c r="H753" s="1" t="s">
        <v>23</v>
      </c>
      <c r="I753" t="s">
        <v>500</v>
      </c>
      <c r="J753" t="s">
        <v>474</v>
      </c>
      <c r="K753">
        <f>+VLOOKUP($C753,'appoggio Flow (AUM)_Turnover'!$C:$M,9,0)</f>
        <v>0</v>
      </c>
      <c r="L753" t="s">
        <v>500</v>
      </c>
      <c r="M753">
        <f>+VLOOKUP($C753,'appoggio Flow (AUM)_Turnover'!$C:$M,11,0)</f>
        <v>0</v>
      </c>
      <c r="N753" t="s">
        <v>23</v>
      </c>
      <c r="O753" s="5" t="str">
        <f t="shared" si="89"/>
        <v>N</v>
      </c>
      <c r="P753">
        <f>+VLOOKUP($C753,'appoggio Flow (AUM)_Turnover'!$C:$P,11,0)</f>
        <v>0</v>
      </c>
      <c r="Q753" s="200" t="s">
        <v>475</v>
      </c>
      <c r="R753" s="200" t="str">
        <f t="shared" si="94"/>
        <v/>
      </c>
      <c r="T753" t="s">
        <v>475</v>
      </c>
      <c r="Y753" s="200" t="s">
        <v>475</v>
      </c>
      <c r="Z753" s="5" t="s">
        <v>475</v>
      </c>
      <c r="AA753" s="200" t="str">
        <f t="shared" si="90"/>
        <v/>
      </c>
      <c r="AB753" s="200" t="str">
        <f t="shared" si="88"/>
        <v/>
      </c>
      <c r="AE753" s="77">
        <f t="shared" si="91"/>
        <v>0</v>
      </c>
      <c r="AF753" s="77">
        <f t="shared" si="92"/>
        <v>0</v>
      </c>
      <c r="AG753" s="77">
        <f t="array" ref="AG753">IFERROR($D753*U,0)</f>
        <v>0</v>
      </c>
      <c r="AH753" s="77">
        <f t="shared" si="93"/>
        <v>0</v>
      </c>
      <c r="AI753" s="77">
        <f t="shared" si="93"/>
        <v>0</v>
      </c>
      <c r="AJ753" s="203"/>
      <c r="AK753" s="203"/>
      <c r="AL753" s="203"/>
      <c r="AM753" s="203"/>
      <c r="AN753" t="s">
        <v>475</v>
      </c>
      <c r="AO753" t="s">
        <v>475</v>
      </c>
      <c r="AP753" t="s">
        <v>475</v>
      </c>
    </row>
    <row r="754" spans="1:43" x14ac:dyDescent="0.25">
      <c r="A754" s="198">
        <v>45291</v>
      </c>
      <c r="B754" t="s">
        <v>2138</v>
      </c>
      <c r="C754" t="s">
        <v>2139</v>
      </c>
      <c r="D754" s="82">
        <f>+VLOOKUP($C754,'appoggio Flow (AUM)_Turnover'!$C:$G,2,0)</f>
        <v>0</v>
      </c>
      <c r="E754" s="199">
        <f>+VLOOKUP($C754,'appoggio Flow (AUM)_Turnover'!$C:$G,3,0)</f>
        <v>1</v>
      </c>
      <c r="F754" s="82">
        <f>+VLOOKUP($C754,'appoggio Flow (AUM)_Turnover'!$C:$G,4,0)</f>
        <v>18301.5</v>
      </c>
      <c r="G754" s="82">
        <f>+VLOOKUP($C754,'appoggio Flow (AUM)_Turnover'!$C:$G,5,0)</f>
        <v>19684.599999999999</v>
      </c>
      <c r="H754" s="1" t="s">
        <v>24</v>
      </c>
      <c r="I754" t="s">
        <v>473</v>
      </c>
      <c r="J754" t="s">
        <v>474</v>
      </c>
      <c r="K754">
        <f>+VLOOKUP($C754,'appoggio Flow (AUM)_Turnover'!$C:$M,9,0)</f>
        <v>0</v>
      </c>
      <c r="L754" t="s">
        <v>473</v>
      </c>
      <c r="M754" t="str">
        <f>+VLOOKUP($C754,'appoggio Flow (AUM)_Turnover'!$C:$M,11,0)</f>
        <v>Fondo</v>
      </c>
      <c r="N754" t="s">
        <v>23</v>
      </c>
      <c r="O754" s="5" t="str">
        <f t="shared" si="89"/>
        <v>N</v>
      </c>
      <c r="P754" t="str">
        <f>+VLOOKUP($C754,'appoggio Flow (AUM)_Turnover'!$C:$P,11,0)</f>
        <v>Fondo</v>
      </c>
      <c r="Q754" s="200" t="s">
        <v>475</v>
      </c>
      <c r="R754" s="200" t="str">
        <f t="shared" si="94"/>
        <v/>
      </c>
      <c r="T754" t="s">
        <v>475</v>
      </c>
      <c r="Y754" s="200" t="s">
        <v>475</v>
      </c>
      <c r="Z754" s="5" t="s">
        <v>475</v>
      </c>
      <c r="AA754" s="200" t="str">
        <f t="shared" si="90"/>
        <v/>
      </c>
      <c r="AB754" s="200" t="str">
        <f t="shared" si="88"/>
        <v/>
      </c>
      <c r="AE754" s="77">
        <f t="shared" si="91"/>
        <v>0</v>
      </c>
      <c r="AF754" s="77">
        <f t="shared" si="92"/>
        <v>0</v>
      </c>
      <c r="AG754" s="77">
        <f t="array" ref="AG754">IFERROR($D754*U,0)</f>
        <v>0</v>
      </c>
      <c r="AH754" s="77">
        <f t="shared" si="93"/>
        <v>0</v>
      </c>
      <c r="AI754" s="77">
        <f t="shared" si="93"/>
        <v>0</v>
      </c>
      <c r="AJ754" s="203"/>
      <c r="AK754" s="203"/>
      <c r="AL754" s="203"/>
      <c r="AM754" s="203"/>
      <c r="AN754" t="s">
        <v>475</v>
      </c>
      <c r="AO754" t="s">
        <v>475</v>
      </c>
      <c r="AP754" t="s">
        <v>475</v>
      </c>
    </row>
    <row r="755" spans="1:43" x14ac:dyDescent="0.25">
      <c r="A755" s="198">
        <v>45291</v>
      </c>
      <c r="B755" t="s">
        <v>2140</v>
      </c>
      <c r="C755" t="s">
        <v>2141</v>
      </c>
      <c r="D755" s="82">
        <f>+VLOOKUP($C755,'appoggio Flow (AUM)_Turnover'!$C:$G,2,0)</f>
        <v>59711.520000000004</v>
      </c>
      <c r="E755" s="199">
        <f>+VLOOKUP($C755,'appoggio Flow (AUM)_Turnover'!$C:$G,3,0)</f>
        <v>1</v>
      </c>
      <c r="F755" s="82">
        <f>+VLOOKUP($C755,'appoggio Flow (AUM)_Turnover'!$C:$G,4,0)</f>
        <v>61175.520000000004</v>
      </c>
      <c r="G755" s="82">
        <f>+VLOOKUP($C755,'appoggio Flow (AUM)_Turnover'!$C:$G,5,0)</f>
        <v>1464</v>
      </c>
      <c r="H755" s="1" t="s">
        <v>23</v>
      </c>
      <c r="I755" t="s">
        <v>500</v>
      </c>
      <c r="J755" t="s">
        <v>474</v>
      </c>
      <c r="K755">
        <f>+VLOOKUP($C755,'appoggio Flow (AUM)_Turnover'!$C:$M,9,0)</f>
        <v>0</v>
      </c>
      <c r="L755" t="s">
        <v>500</v>
      </c>
      <c r="M755" t="str">
        <f>+VLOOKUP($C755,'appoggio Flow (AUM)_Turnover'!$C:$M,11,0)</f>
        <v>Stock</v>
      </c>
      <c r="N755" t="s">
        <v>23</v>
      </c>
      <c r="O755" s="5" t="str">
        <f t="shared" si="89"/>
        <v>N</v>
      </c>
      <c r="P755" t="str">
        <f>+VLOOKUP($C755,'appoggio Flow (AUM)_Turnover'!$C:$P,11,0)</f>
        <v>Stock</v>
      </c>
      <c r="Q755" s="200" t="s">
        <v>475</v>
      </c>
      <c r="R755" s="204">
        <v>0.13700000000000001</v>
      </c>
      <c r="T755" s="208">
        <v>8.5000000000000006E-2</v>
      </c>
      <c r="V755" s="208">
        <v>1</v>
      </c>
      <c r="Y755" s="204">
        <v>2E-3</v>
      </c>
      <c r="Z755" s="205">
        <v>1.4999999999999999E-2</v>
      </c>
      <c r="AA755" s="200">
        <f t="shared" si="90"/>
        <v>2E-3</v>
      </c>
      <c r="AB755" s="200">
        <f t="shared" si="88"/>
        <v>1.4999999999999999E-2</v>
      </c>
      <c r="AE755" s="77">
        <f t="shared" si="91"/>
        <v>8180.4782400000013</v>
      </c>
      <c r="AF755" s="77">
        <f t="shared" si="92"/>
        <v>5075.4792000000007</v>
      </c>
      <c r="AG755" s="77">
        <f t="array" ref="AG755">IFERROR($D755*U,0)</f>
        <v>0</v>
      </c>
      <c r="AH755" s="77">
        <f t="shared" si="93"/>
        <v>119.42304000000001</v>
      </c>
      <c r="AI755" s="77">
        <f t="shared" si="93"/>
        <v>895.67280000000005</v>
      </c>
      <c r="AJ755" s="203"/>
      <c r="AK755" s="203"/>
      <c r="AL755" s="203"/>
      <c r="AM755" s="203"/>
      <c r="AN755" t="s">
        <v>25</v>
      </c>
      <c r="AO755" t="s">
        <v>2142</v>
      </c>
      <c r="AP755" t="s">
        <v>2143</v>
      </c>
      <c r="AQ755" s="208" t="s">
        <v>490</v>
      </c>
    </row>
    <row r="756" spans="1:43" x14ac:dyDescent="0.25">
      <c r="A756" s="198">
        <v>45291</v>
      </c>
      <c r="B756" t="s">
        <v>2144</v>
      </c>
      <c r="C756" t="s">
        <v>2145</v>
      </c>
      <c r="D756" s="82">
        <f>+VLOOKUP($C756,'appoggio Flow (AUM)_Turnover'!$C:$G,2,0)</f>
        <v>37965.660000000003</v>
      </c>
      <c r="E756" s="199">
        <f>+VLOOKUP($C756,'appoggio Flow (AUM)_Turnover'!$C:$G,3,0)</f>
        <v>1</v>
      </c>
      <c r="F756" s="82">
        <f>+VLOOKUP($C756,'appoggio Flow (AUM)_Turnover'!$C:$G,4,0)</f>
        <v>39020.450000000004</v>
      </c>
      <c r="G756" s="82">
        <f>+VLOOKUP($C756,'appoggio Flow (AUM)_Turnover'!$C:$G,5,0)</f>
        <v>1054.79</v>
      </c>
      <c r="H756" s="1" t="s">
        <v>24</v>
      </c>
      <c r="I756" t="s">
        <v>473</v>
      </c>
      <c r="J756" t="s">
        <v>474</v>
      </c>
      <c r="K756">
        <f>+VLOOKUP($C756,'appoggio Flow (AUM)_Turnover'!$C:$M,9,0)</f>
        <v>0</v>
      </c>
      <c r="L756" t="s">
        <v>473</v>
      </c>
      <c r="M756" t="str">
        <f>+VLOOKUP($C756,'appoggio Flow (AUM)_Turnover'!$C:$M,11,0)</f>
        <v>Fondo</v>
      </c>
      <c r="N756" t="s">
        <v>23</v>
      </c>
      <c r="O756" s="5" t="str">
        <f t="shared" si="89"/>
        <v>N</v>
      </c>
      <c r="P756" t="str">
        <f>+VLOOKUP($C756,'appoggio Flow (AUM)_Turnover'!$C:$P,11,0)</f>
        <v>Fondo</v>
      </c>
      <c r="Q756" s="200" t="s">
        <v>475</v>
      </c>
      <c r="R756" s="200" t="str">
        <f t="shared" ref="R756:R779" si="95">IFERROR(V756*Q756,"")</f>
        <v/>
      </c>
      <c r="T756" t="s">
        <v>475</v>
      </c>
      <c r="Y756" s="200" t="s">
        <v>475</v>
      </c>
      <c r="Z756" s="5" t="s">
        <v>475</v>
      </c>
      <c r="AA756" s="200" t="str">
        <f t="shared" si="90"/>
        <v/>
      </c>
      <c r="AB756" s="200" t="str">
        <f t="shared" si="88"/>
        <v/>
      </c>
      <c r="AE756" s="77">
        <f t="shared" si="91"/>
        <v>0</v>
      </c>
      <c r="AF756" s="77">
        <f t="shared" si="92"/>
        <v>0</v>
      </c>
      <c r="AG756" s="77">
        <f t="array" ref="AG756">IFERROR($D756*U,0)</f>
        <v>0</v>
      </c>
      <c r="AH756" s="77">
        <f t="shared" si="93"/>
        <v>0</v>
      </c>
      <c r="AI756" s="77">
        <f t="shared" si="93"/>
        <v>0</v>
      </c>
      <c r="AJ756" s="203"/>
      <c r="AK756" s="203"/>
      <c r="AL756" s="203"/>
      <c r="AM756" s="203"/>
      <c r="AN756" t="s">
        <v>475</v>
      </c>
      <c r="AO756" t="s">
        <v>475</v>
      </c>
      <c r="AP756" t="s">
        <v>475</v>
      </c>
    </row>
    <row r="757" spans="1:43" x14ac:dyDescent="0.25">
      <c r="A757" s="198">
        <v>45291</v>
      </c>
      <c r="B757" t="s">
        <v>2146</v>
      </c>
      <c r="C757" t="s">
        <v>2147</v>
      </c>
      <c r="D757" s="82">
        <f>+VLOOKUP($C757,'appoggio Flow (AUM)_Turnover'!$C:$G,2,0)</f>
        <v>0</v>
      </c>
      <c r="E757" s="199">
        <f>+VLOOKUP($C757,'appoggio Flow (AUM)_Turnover'!$C:$G,3,0)</f>
        <v>1</v>
      </c>
      <c r="F757" s="82">
        <f>+VLOOKUP($C757,'appoggio Flow (AUM)_Turnover'!$C:$G,4,0)</f>
        <v>277452.19</v>
      </c>
      <c r="G757" s="82">
        <f>+VLOOKUP($C757,'appoggio Flow (AUM)_Turnover'!$C:$G,5,0)</f>
        <v>280831.31</v>
      </c>
      <c r="H757" s="1" t="s">
        <v>23</v>
      </c>
      <c r="I757" t="s">
        <v>500</v>
      </c>
      <c r="J757" t="s">
        <v>474</v>
      </c>
      <c r="K757">
        <f>+VLOOKUP($C757,'appoggio Flow (AUM)_Turnover'!$C:$M,9,0)</f>
        <v>0</v>
      </c>
      <c r="L757" t="s">
        <v>500</v>
      </c>
      <c r="M757">
        <f>+VLOOKUP($C757,'appoggio Flow (AUM)_Turnover'!$C:$M,11,0)</f>
        <v>0</v>
      </c>
      <c r="N757" t="s">
        <v>23</v>
      </c>
      <c r="O757" s="5" t="str">
        <f t="shared" si="89"/>
        <v>N</v>
      </c>
      <c r="P757">
        <f>+VLOOKUP($C757,'appoggio Flow (AUM)_Turnover'!$C:$P,11,0)</f>
        <v>0</v>
      </c>
      <c r="Q757" s="200" t="s">
        <v>475</v>
      </c>
      <c r="R757" s="200" t="str">
        <f t="shared" si="95"/>
        <v/>
      </c>
      <c r="T757" t="s">
        <v>475</v>
      </c>
      <c r="Y757" s="200" t="s">
        <v>475</v>
      </c>
      <c r="Z757" s="5" t="s">
        <v>475</v>
      </c>
      <c r="AA757" s="200" t="str">
        <f t="shared" si="90"/>
        <v/>
      </c>
      <c r="AB757" s="200" t="str">
        <f t="shared" si="88"/>
        <v/>
      </c>
      <c r="AE757" s="77">
        <f t="shared" si="91"/>
        <v>0</v>
      </c>
      <c r="AF757" s="77">
        <f t="shared" si="92"/>
        <v>0</v>
      </c>
      <c r="AG757" s="77">
        <f t="array" ref="AG757">IFERROR($D757*U,0)</f>
        <v>0</v>
      </c>
      <c r="AH757" s="77">
        <f t="shared" si="93"/>
        <v>0</v>
      </c>
      <c r="AI757" s="77">
        <f t="shared" si="93"/>
        <v>0</v>
      </c>
      <c r="AJ757" s="203"/>
      <c r="AK757" s="203"/>
      <c r="AL757" s="203"/>
      <c r="AM757" s="203"/>
      <c r="AN757" t="s">
        <v>475</v>
      </c>
      <c r="AO757" t="s">
        <v>475</v>
      </c>
      <c r="AP757" t="s">
        <v>475</v>
      </c>
    </row>
    <row r="758" spans="1:43" x14ac:dyDescent="0.25">
      <c r="A758" s="198">
        <v>45291</v>
      </c>
      <c r="B758" t="s">
        <v>2148</v>
      </c>
      <c r="C758" t="s">
        <v>2149</v>
      </c>
      <c r="D758" s="82">
        <f>+VLOOKUP($C758,'appoggio Flow (AUM)_Turnover'!$C:$G,2,0)</f>
        <v>1334851.1200000001</v>
      </c>
      <c r="E758" s="199">
        <f>+VLOOKUP($C758,'appoggio Flow (AUM)_Turnover'!$C:$G,3,0)</f>
        <v>1</v>
      </c>
      <c r="F758" s="82">
        <f>+VLOOKUP($C758,'appoggio Flow (AUM)_Turnover'!$C:$G,4,0)</f>
        <v>1458168.34</v>
      </c>
      <c r="G758" s="82">
        <f>+VLOOKUP($C758,'appoggio Flow (AUM)_Turnover'!$C:$G,5,0)</f>
        <v>123317.22</v>
      </c>
      <c r="H758" s="1" t="s">
        <v>24</v>
      </c>
      <c r="I758" t="s">
        <v>473</v>
      </c>
      <c r="J758" t="s">
        <v>474</v>
      </c>
      <c r="K758">
        <f>+VLOOKUP($C758,'appoggio Flow (AUM)_Turnover'!$C:$M,9,0)</f>
        <v>0</v>
      </c>
      <c r="L758" t="s">
        <v>473</v>
      </c>
      <c r="M758" t="str">
        <f>+VLOOKUP($C758,'appoggio Flow (AUM)_Turnover'!$C:$M,11,0)</f>
        <v>Fondo</v>
      </c>
      <c r="N758" t="s">
        <v>23</v>
      </c>
      <c r="O758" s="5" t="str">
        <f t="shared" si="89"/>
        <v>N</v>
      </c>
      <c r="P758" t="str">
        <f>+VLOOKUP($C758,'appoggio Flow (AUM)_Turnover'!$C:$P,11,0)</f>
        <v>Fondo</v>
      </c>
      <c r="Q758" s="200" t="s">
        <v>475</v>
      </c>
      <c r="R758" s="200" t="str">
        <f t="shared" si="95"/>
        <v/>
      </c>
      <c r="T758" t="s">
        <v>475</v>
      </c>
      <c r="Y758" s="200" t="s">
        <v>475</v>
      </c>
      <c r="Z758" s="5" t="s">
        <v>475</v>
      </c>
      <c r="AA758" s="200" t="str">
        <f t="shared" si="90"/>
        <v/>
      </c>
      <c r="AB758" s="200" t="str">
        <f t="shared" si="88"/>
        <v/>
      </c>
      <c r="AE758" s="77">
        <f t="shared" si="91"/>
        <v>0</v>
      </c>
      <c r="AF758" s="77">
        <f t="shared" si="92"/>
        <v>0</v>
      </c>
      <c r="AG758" s="77">
        <f t="array" ref="AG758">IFERROR($D758*U,0)</f>
        <v>0</v>
      </c>
      <c r="AH758" s="77">
        <f t="shared" si="93"/>
        <v>0</v>
      </c>
      <c r="AI758" s="77">
        <f t="shared" si="93"/>
        <v>0</v>
      </c>
      <c r="AJ758" s="203"/>
      <c r="AK758" s="203"/>
      <c r="AL758" s="203"/>
      <c r="AM758" s="203"/>
      <c r="AN758" t="s">
        <v>475</v>
      </c>
      <c r="AO758" t="s">
        <v>475</v>
      </c>
      <c r="AP758" t="s">
        <v>475</v>
      </c>
    </row>
    <row r="759" spans="1:43" x14ac:dyDescent="0.25">
      <c r="A759" s="198">
        <v>45291</v>
      </c>
      <c r="B759" t="s">
        <v>2150</v>
      </c>
      <c r="C759" t="s">
        <v>2151</v>
      </c>
      <c r="D759" s="82">
        <f>+VLOOKUP($C759,'appoggio Flow (AUM)_Turnover'!$C:$G,2,0)</f>
        <v>0</v>
      </c>
      <c r="E759" s="199">
        <f>+VLOOKUP($C759,'appoggio Flow (AUM)_Turnover'!$C:$G,3,0)</f>
        <v>1</v>
      </c>
      <c r="F759" s="82">
        <f>+VLOOKUP($C759,'appoggio Flow (AUM)_Turnover'!$C:$G,4,0)</f>
        <v>40267.35</v>
      </c>
      <c r="G759" s="82">
        <f>+VLOOKUP($C759,'appoggio Flow (AUM)_Turnover'!$C:$G,5,0)</f>
        <v>41996.05</v>
      </c>
      <c r="H759" s="1" t="s">
        <v>23</v>
      </c>
      <c r="I759" t="s">
        <v>500</v>
      </c>
      <c r="J759" t="s">
        <v>474</v>
      </c>
      <c r="K759">
        <f>+VLOOKUP($C759,'appoggio Flow (AUM)_Turnover'!$C:$M,9,0)</f>
        <v>0</v>
      </c>
      <c r="L759" t="s">
        <v>500</v>
      </c>
      <c r="M759">
        <f>+VLOOKUP($C759,'appoggio Flow (AUM)_Turnover'!$C:$M,11,0)</f>
        <v>0</v>
      </c>
      <c r="N759" t="s">
        <v>23</v>
      </c>
      <c r="O759" s="5" t="str">
        <f t="shared" si="89"/>
        <v>N</v>
      </c>
      <c r="P759">
        <f>+VLOOKUP($C759,'appoggio Flow (AUM)_Turnover'!$C:$P,11,0)</f>
        <v>0</v>
      </c>
      <c r="Q759" s="200" t="s">
        <v>475</v>
      </c>
      <c r="R759" s="200" t="str">
        <f t="shared" si="95"/>
        <v/>
      </c>
      <c r="T759" t="s">
        <v>475</v>
      </c>
      <c r="Y759" s="200" t="s">
        <v>475</v>
      </c>
      <c r="Z759" s="5" t="s">
        <v>475</v>
      </c>
      <c r="AA759" s="200" t="str">
        <f t="shared" si="90"/>
        <v/>
      </c>
      <c r="AB759" s="200" t="str">
        <f t="shared" si="88"/>
        <v/>
      </c>
      <c r="AE759" s="77">
        <f t="shared" si="91"/>
        <v>0</v>
      </c>
      <c r="AF759" s="77">
        <f t="shared" si="92"/>
        <v>0</v>
      </c>
      <c r="AG759" s="77">
        <f t="array" ref="AG759">IFERROR($D759*U,0)</f>
        <v>0</v>
      </c>
      <c r="AH759" s="77">
        <f t="shared" si="93"/>
        <v>0</v>
      </c>
      <c r="AI759" s="77">
        <f t="shared" si="93"/>
        <v>0</v>
      </c>
      <c r="AJ759" s="203"/>
      <c r="AK759" s="203"/>
      <c r="AL759" s="203"/>
      <c r="AM759" s="203"/>
      <c r="AN759" t="s">
        <v>475</v>
      </c>
      <c r="AO759" t="s">
        <v>475</v>
      </c>
      <c r="AP759" t="s">
        <v>475</v>
      </c>
    </row>
    <row r="760" spans="1:43" x14ac:dyDescent="0.25">
      <c r="A760" s="198">
        <v>45291</v>
      </c>
      <c r="B760" t="s">
        <v>2152</v>
      </c>
      <c r="C760" t="s">
        <v>2153</v>
      </c>
      <c r="D760" s="82">
        <f>+VLOOKUP($C760,'appoggio Flow (AUM)_Turnover'!$C:$G,2,0)</f>
        <v>2590499.35</v>
      </c>
      <c r="E760" s="199">
        <f>+VLOOKUP($C760,'appoggio Flow (AUM)_Turnover'!$C:$G,3,0)</f>
        <v>0</v>
      </c>
      <c r="F760" s="82">
        <f>+VLOOKUP($C760,'appoggio Flow (AUM)_Turnover'!$C:$G,4,0)</f>
        <v>2590499.35</v>
      </c>
      <c r="G760" s="82">
        <f>+VLOOKUP($C760,'appoggio Flow (AUM)_Turnover'!$C:$G,5,0)</f>
        <v>0</v>
      </c>
      <c r="H760" s="1" t="s">
        <v>23</v>
      </c>
      <c r="I760" t="s">
        <v>500</v>
      </c>
      <c r="J760" t="s">
        <v>504</v>
      </c>
      <c r="K760">
        <f>+VLOOKUP($C760,'appoggio Flow (AUM)_Turnover'!$C:$M,9,0)</f>
        <v>1</v>
      </c>
      <c r="L760" t="s">
        <v>500</v>
      </c>
      <c r="M760" t="str">
        <f>+VLOOKUP($C760,'appoggio Flow (AUM)_Turnover'!$C:$M,11,0)</f>
        <v>Bond</v>
      </c>
      <c r="N760" t="s">
        <v>24</v>
      </c>
      <c r="O760" s="5" t="str">
        <f t="shared" si="89"/>
        <v>N</v>
      </c>
      <c r="P760" t="str">
        <f>+VLOOKUP($C760,'appoggio Flow (AUM)_Turnover'!$C:$P,11,0)</f>
        <v>Bond</v>
      </c>
      <c r="Q760" s="200" t="s">
        <v>475</v>
      </c>
      <c r="R760" s="200" t="str">
        <f t="shared" si="95"/>
        <v/>
      </c>
      <c r="T760" t="s">
        <v>475</v>
      </c>
      <c r="Y760" s="200" t="s">
        <v>475</v>
      </c>
      <c r="Z760" s="5" t="s">
        <v>475</v>
      </c>
      <c r="AA760" s="200" t="str">
        <f t="shared" si="90"/>
        <v/>
      </c>
      <c r="AB760" s="200" t="str">
        <f t="shared" si="88"/>
        <v/>
      </c>
      <c r="AE760" s="77">
        <f t="shared" si="91"/>
        <v>0</v>
      </c>
      <c r="AF760" s="77">
        <f t="shared" si="92"/>
        <v>0</v>
      </c>
      <c r="AG760" s="77">
        <f t="array" ref="AG760">IFERROR($D760*U,0)</f>
        <v>0</v>
      </c>
      <c r="AH760" s="77">
        <f t="shared" si="93"/>
        <v>0</v>
      </c>
      <c r="AI760" s="77">
        <f t="shared" si="93"/>
        <v>0</v>
      </c>
      <c r="AJ760" s="203"/>
      <c r="AK760" s="203"/>
      <c r="AL760" s="203"/>
      <c r="AM760" s="203"/>
      <c r="AN760" t="s">
        <v>22</v>
      </c>
      <c r="AO760" t="s">
        <v>571</v>
      </c>
      <c r="AP760" t="s">
        <v>475</v>
      </c>
    </row>
    <row r="761" spans="1:43" x14ac:dyDescent="0.25">
      <c r="A761" s="198">
        <v>45291</v>
      </c>
      <c r="B761" t="s">
        <v>2154</v>
      </c>
      <c r="C761" t="s">
        <v>2155</v>
      </c>
      <c r="D761" s="82">
        <f>+VLOOKUP($C761,'appoggio Flow (AUM)_Turnover'!$C:$G,2,0)</f>
        <v>8774392.4600000009</v>
      </c>
      <c r="E761" s="199">
        <f>+VLOOKUP($C761,'appoggio Flow (AUM)_Turnover'!$C:$G,3,0)</f>
        <v>1</v>
      </c>
      <c r="F761" s="82">
        <f>+VLOOKUP($C761,'appoggio Flow (AUM)_Turnover'!$C:$G,4,0)</f>
        <v>9333139</v>
      </c>
      <c r="G761" s="82">
        <f>+VLOOKUP($C761,'appoggio Flow (AUM)_Turnover'!$C:$G,5,0)</f>
        <v>558746.54</v>
      </c>
      <c r="H761" s="1" t="s">
        <v>24</v>
      </c>
      <c r="I761" t="s">
        <v>473</v>
      </c>
      <c r="J761" t="s">
        <v>474</v>
      </c>
      <c r="K761">
        <f>+VLOOKUP($C761,'appoggio Flow (AUM)_Turnover'!$C:$M,9,0)</f>
        <v>0</v>
      </c>
      <c r="L761" t="s">
        <v>473</v>
      </c>
      <c r="M761" t="str">
        <f>+VLOOKUP($C761,'appoggio Flow (AUM)_Turnover'!$C:$M,11,0)</f>
        <v>Fondo</v>
      </c>
      <c r="N761" t="s">
        <v>23</v>
      </c>
      <c r="O761" s="5" t="str">
        <f t="shared" si="89"/>
        <v>N</v>
      </c>
      <c r="P761" t="str">
        <f>+VLOOKUP($C761,'appoggio Flow (AUM)_Turnover'!$C:$P,11,0)</f>
        <v>Fondo</v>
      </c>
      <c r="Q761" s="200" t="s">
        <v>475</v>
      </c>
      <c r="R761" s="200" t="str">
        <f t="shared" si="95"/>
        <v/>
      </c>
      <c r="T761" t="s">
        <v>475</v>
      </c>
      <c r="Y761" s="200" t="s">
        <v>475</v>
      </c>
      <c r="Z761" s="5" t="s">
        <v>475</v>
      </c>
      <c r="AA761" s="200" t="str">
        <f t="shared" si="90"/>
        <v/>
      </c>
      <c r="AB761" s="200" t="str">
        <f t="shared" si="88"/>
        <v/>
      </c>
      <c r="AE761" s="77">
        <f t="shared" si="91"/>
        <v>0</v>
      </c>
      <c r="AF761" s="77">
        <f t="shared" si="92"/>
        <v>0</v>
      </c>
      <c r="AG761" s="77">
        <f t="array" ref="AG761">IFERROR($D761*U,0)</f>
        <v>0</v>
      </c>
      <c r="AH761" s="77">
        <f t="shared" si="93"/>
        <v>0</v>
      </c>
      <c r="AI761" s="77">
        <f t="shared" si="93"/>
        <v>0</v>
      </c>
      <c r="AJ761" s="203"/>
      <c r="AK761" s="203"/>
      <c r="AL761" s="203"/>
      <c r="AM761" s="203"/>
      <c r="AN761" t="s">
        <v>475</v>
      </c>
      <c r="AO761" t="s">
        <v>475</v>
      </c>
      <c r="AP761" t="s">
        <v>475</v>
      </c>
    </row>
    <row r="762" spans="1:43" x14ac:dyDescent="0.25">
      <c r="A762" s="198">
        <v>45291</v>
      </c>
      <c r="B762" t="s">
        <v>2156</v>
      </c>
      <c r="C762" t="s">
        <v>2157</v>
      </c>
      <c r="D762" s="82">
        <f>+VLOOKUP($C762,'appoggio Flow (AUM)_Turnover'!$C:$G,2,0)</f>
        <v>18710536.629999999</v>
      </c>
      <c r="E762" s="199">
        <f>+VLOOKUP($C762,'appoggio Flow (AUM)_Turnover'!$C:$G,3,0)</f>
        <v>1</v>
      </c>
      <c r="F762" s="82">
        <f>+VLOOKUP($C762,'appoggio Flow (AUM)_Turnover'!$C:$G,4,0)</f>
        <v>18782860.140000001</v>
      </c>
      <c r="G762" s="82">
        <f>+VLOOKUP($C762,'appoggio Flow (AUM)_Turnover'!$C:$G,5,0)</f>
        <v>72323.509999999995</v>
      </c>
      <c r="H762" s="1" t="s">
        <v>24</v>
      </c>
      <c r="I762" t="s">
        <v>473</v>
      </c>
      <c r="J762" t="s">
        <v>474</v>
      </c>
      <c r="K762">
        <f>+VLOOKUP($C762,'appoggio Flow (AUM)_Turnover'!$C:$M,9,0)</f>
        <v>0</v>
      </c>
      <c r="L762" t="s">
        <v>473</v>
      </c>
      <c r="M762" t="str">
        <f>+VLOOKUP($C762,'appoggio Flow (AUM)_Turnover'!$C:$M,11,0)</f>
        <v>Fondo</v>
      </c>
      <c r="N762" t="s">
        <v>23</v>
      </c>
      <c r="O762" s="5" t="str">
        <f t="shared" si="89"/>
        <v>N</v>
      </c>
      <c r="P762" t="str">
        <f>+VLOOKUP($C762,'appoggio Flow (AUM)_Turnover'!$C:$P,11,0)</f>
        <v>Fondo</v>
      </c>
      <c r="Q762" s="200" t="s">
        <v>475</v>
      </c>
      <c r="R762" s="200" t="str">
        <f t="shared" si="95"/>
        <v/>
      </c>
      <c r="T762" t="s">
        <v>475</v>
      </c>
      <c r="Y762" s="200" t="s">
        <v>475</v>
      </c>
      <c r="Z762" s="5" t="s">
        <v>475</v>
      </c>
      <c r="AA762" s="200" t="str">
        <f t="shared" si="90"/>
        <v/>
      </c>
      <c r="AB762" s="200" t="str">
        <f t="shared" si="88"/>
        <v/>
      </c>
      <c r="AE762" s="77">
        <f t="shared" si="91"/>
        <v>0</v>
      </c>
      <c r="AF762" s="77">
        <f t="shared" si="92"/>
        <v>0</v>
      </c>
      <c r="AG762" s="77">
        <f t="array" ref="AG762">IFERROR($D762*U,0)</f>
        <v>0</v>
      </c>
      <c r="AH762" s="77">
        <f t="shared" si="93"/>
        <v>0</v>
      </c>
      <c r="AI762" s="77">
        <f t="shared" si="93"/>
        <v>0</v>
      </c>
      <c r="AJ762" s="203"/>
      <c r="AK762" s="203"/>
      <c r="AL762" s="203"/>
      <c r="AM762" s="203"/>
      <c r="AN762" t="s">
        <v>475</v>
      </c>
      <c r="AO762" t="s">
        <v>475</v>
      </c>
      <c r="AP762" t="s">
        <v>475</v>
      </c>
    </row>
    <row r="763" spans="1:43" x14ac:dyDescent="0.25">
      <c r="A763" s="198">
        <v>45291</v>
      </c>
      <c r="B763" t="s">
        <v>2158</v>
      </c>
      <c r="C763" t="s">
        <v>2159</v>
      </c>
      <c r="D763" s="82">
        <f>+VLOOKUP($C763,'appoggio Flow (AUM)_Turnover'!$C:$G,2,0)</f>
        <v>68738086.609999999</v>
      </c>
      <c r="E763" s="199">
        <f>+VLOOKUP($C763,'appoggio Flow (AUM)_Turnover'!$C:$G,3,0)</f>
        <v>1</v>
      </c>
      <c r="F763" s="82">
        <f>+VLOOKUP($C763,'appoggio Flow (AUM)_Turnover'!$C:$G,4,0)</f>
        <v>68776677.679999992</v>
      </c>
      <c r="G763" s="82">
        <f>+VLOOKUP($C763,'appoggio Flow (AUM)_Turnover'!$C:$G,5,0)</f>
        <v>38591.07</v>
      </c>
      <c r="H763" s="1" t="s">
        <v>23</v>
      </c>
      <c r="I763" t="s">
        <v>500</v>
      </c>
      <c r="J763" t="s">
        <v>504</v>
      </c>
      <c r="K763">
        <f>+VLOOKUP($C763,'appoggio Flow (AUM)_Turnover'!$C:$M,9,0)</f>
        <v>1</v>
      </c>
      <c r="L763" t="s">
        <v>500</v>
      </c>
      <c r="M763" t="str">
        <f>+VLOOKUP($C763,'appoggio Flow (AUM)_Turnover'!$C:$M,11,0)</f>
        <v>Bond</v>
      </c>
      <c r="N763" t="s">
        <v>24</v>
      </c>
      <c r="O763" s="5" t="str">
        <f t="shared" si="89"/>
        <v>N</v>
      </c>
      <c r="P763" t="str">
        <f>+VLOOKUP($C763,'appoggio Flow (AUM)_Turnover'!$C:$P,11,0)</f>
        <v>Bond</v>
      </c>
      <c r="Q763" s="200" t="s">
        <v>475</v>
      </c>
      <c r="R763" s="200" t="str">
        <f t="shared" si="95"/>
        <v/>
      </c>
      <c r="T763" t="s">
        <v>475</v>
      </c>
      <c r="Y763" s="200" t="s">
        <v>475</v>
      </c>
      <c r="Z763" s="5" t="s">
        <v>475</v>
      </c>
      <c r="AA763" s="200" t="str">
        <f t="shared" si="90"/>
        <v/>
      </c>
      <c r="AB763" s="200" t="str">
        <f t="shared" si="88"/>
        <v/>
      </c>
      <c r="AE763" s="77">
        <f t="shared" si="91"/>
        <v>0</v>
      </c>
      <c r="AF763" s="77">
        <f t="shared" si="92"/>
        <v>0</v>
      </c>
      <c r="AG763" s="77">
        <f t="array" ref="AG763">IFERROR($D763*U,0)</f>
        <v>0</v>
      </c>
      <c r="AH763" s="77">
        <f t="shared" si="93"/>
        <v>0</v>
      </c>
      <c r="AI763" s="77">
        <f t="shared" si="93"/>
        <v>0</v>
      </c>
      <c r="AJ763" s="203"/>
      <c r="AK763" s="203"/>
      <c r="AL763" s="203"/>
      <c r="AM763" s="203"/>
      <c r="AN763" t="s">
        <v>22</v>
      </c>
      <c r="AO763" t="s">
        <v>571</v>
      </c>
      <c r="AP763" t="s">
        <v>475</v>
      </c>
    </row>
    <row r="764" spans="1:43" x14ac:dyDescent="0.25">
      <c r="A764" s="198">
        <v>45291</v>
      </c>
      <c r="B764" t="s">
        <v>2160</v>
      </c>
      <c r="C764" t="s">
        <v>2161</v>
      </c>
      <c r="D764" s="82">
        <f>+VLOOKUP($C764,'appoggio Flow (AUM)_Turnover'!$C:$G,2,0)</f>
        <v>1550650.25</v>
      </c>
      <c r="E764" s="199">
        <f>+VLOOKUP($C764,'appoggio Flow (AUM)_Turnover'!$C:$G,3,0)</f>
        <v>0</v>
      </c>
      <c r="F764" s="82">
        <f>+VLOOKUP($C764,'appoggio Flow (AUM)_Turnover'!$C:$G,4,0)</f>
        <v>1550650.25</v>
      </c>
      <c r="G764" s="82">
        <f>+VLOOKUP($C764,'appoggio Flow (AUM)_Turnover'!$C:$G,5,0)</f>
        <v>0</v>
      </c>
      <c r="H764" s="1" t="s">
        <v>23</v>
      </c>
      <c r="I764" t="s">
        <v>500</v>
      </c>
      <c r="J764" t="s">
        <v>504</v>
      </c>
      <c r="K764">
        <f>+VLOOKUP($C764,'appoggio Flow (AUM)_Turnover'!$C:$M,9,0)</f>
        <v>1</v>
      </c>
      <c r="L764" t="s">
        <v>500</v>
      </c>
      <c r="M764">
        <f>+VLOOKUP($C764,'appoggio Flow (AUM)_Turnover'!$C:$M,11,0)</f>
        <v>0</v>
      </c>
      <c r="N764" t="s">
        <v>24</v>
      </c>
      <c r="O764" s="5" t="str">
        <f t="shared" si="89"/>
        <v>N</v>
      </c>
      <c r="P764">
        <f>+VLOOKUP($C764,'appoggio Flow (AUM)_Turnover'!$C:$P,11,0)</f>
        <v>0</v>
      </c>
      <c r="Q764" s="200" t="s">
        <v>475</v>
      </c>
      <c r="R764" s="200" t="str">
        <f t="shared" si="95"/>
        <v/>
      </c>
      <c r="T764" t="s">
        <v>475</v>
      </c>
      <c r="Y764" s="200" t="s">
        <v>475</v>
      </c>
      <c r="Z764" s="5" t="s">
        <v>475</v>
      </c>
      <c r="AA764" s="200" t="str">
        <f t="shared" si="90"/>
        <v/>
      </c>
      <c r="AB764" s="200" t="str">
        <f t="shared" ref="AB764:AB827" si="96">IFERROR(Z764*V764,"")</f>
        <v/>
      </c>
      <c r="AE764" s="77">
        <f t="shared" si="91"/>
        <v>0</v>
      </c>
      <c r="AF764" s="77">
        <f t="shared" si="92"/>
        <v>0</v>
      </c>
      <c r="AG764" s="77">
        <f t="array" ref="AG764">IFERROR($D764*U,0)</f>
        <v>0</v>
      </c>
      <c r="AH764" s="77">
        <f t="shared" si="93"/>
        <v>0</v>
      </c>
      <c r="AI764" s="77">
        <f t="shared" si="93"/>
        <v>0</v>
      </c>
      <c r="AJ764" s="203"/>
      <c r="AK764" s="203"/>
      <c r="AL764" s="203"/>
      <c r="AM764" s="203"/>
      <c r="AN764" t="s">
        <v>475</v>
      </c>
      <c r="AO764" t="s">
        <v>475</v>
      </c>
      <c r="AP764" t="s">
        <v>475</v>
      </c>
    </row>
    <row r="765" spans="1:43" x14ac:dyDescent="0.25">
      <c r="A765" s="198">
        <v>45291</v>
      </c>
      <c r="B765" t="s">
        <v>2162</v>
      </c>
      <c r="C765" t="s">
        <v>2163</v>
      </c>
      <c r="D765" s="82">
        <f>+VLOOKUP($C765,'appoggio Flow (AUM)_Turnover'!$C:$G,2,0)</f>
        <v>2231521.7799999998</v>
      </c>
      <c r="E765" s="199">
        <f>+VLOOKUP($C765,'appoggio Flow (AUM)_Turnover'!$C:$G,3,0)</f>
        <v>1</v>
      </c>
      <c r="F765" s="82">
        <f>+VLOOKUP($C765,'appoggio Flow (AUM)_Turnover'!$C:$G,4,0)</f>
        <v>2833779.76</v>
      </c>
      <c r="G765" s="82">
        <f>+VLOOKUP($C765,'appoggio Flow (AUM)_Turnover'!$C:$G,5,0)</f>
        <v>602257.98</v>
      </c>
      <c r="H765" s="1" t="s">
        <v>23</v>
      </c>
      <c r="I765" t="s">
        <v>500</v>
      </c>
      <c r="J765" t="s">
        <v>474</v>
      </c>
      <c r="K765">
        <f>+VLOOKUP($C765,'appoggio Flow (AUM)_Turnover'!$C:$M,9,0)</f>
        <v>0</v>
      </c>
      <c r="L765" t="s">
        <v>500</v>
      </c>
      <c r="M765">
        <f>+VLOOKUP($C765,'appoggio Flow (AUM)_Turnover'!$C:$M,11,0)</f>
        <v>0</v>
      </c>
      <c r="N765" t="s">
        <v>23</v>
      </c>
      <c r="O765" s="5" t="str">
        <f t="shared" si="89"/>
        <v>N</v>
      </c>
      <c r="P765">
        <f>+VLOOKUP($C765,'appoggio Flow (AUM)_Turnover'!$C:$P,11,0)</f>
        <v>0</v>
      </c>
      <c r="Q765" s="200" t="s">
        <v>475</v>
      </c>
      <c r="R765" s="200" t="str">
        <f t="shared" si="95"/>
        <v/>
      </c>
      <c r="T765" t="s">
        <v>475</v>
      </c>
      <c r="Y765" s="200" t="s">
        <v>475</v>
      </c>
      <c r="Z765" s="5" t="s">
        <v>475</v>
      </c>
      <c r="AA765" s="200" t="str">
        <f t="shared" si="90"/>
        <v/>
      </c>
      <c r="AB765" s="200" t="str">
        <f t="shared" si="96"/>
        <v/>
      </c>
      <c r="AE765" s="77">
        <f t="shared" si="91"/>
        <v>0</v>
      </c>
      <c r="AF765" s="77">
        <f t="shared" si="92"/>
        <v>0</v>
      </c>
      <c r="AG765" s="77">
        <f t="array" ref="AG765">IFERROR($D765*U,0)</f>
        <v>0</v>
      </c>
      <c r="AH765" s="77">
        <f t="shared" si="93"/>
        <v>0</v>
      </c>
      <c r="AI765" s="77">
        <f t="shared" si="93"/>
        <v>0</v>
      </c>
      <c r="AJ765" s="203"/>
      <c r="AK765" s="203"/>
      <c r="AL765" s="203"/>
      <c r="AM765" s="203"/>
      <c r="AN765" t="s">
        <v>475</v>
      </c>
      <c r="AO765" t="s">
        <v>475</v>
      </c>
      <c r="AP765" t="s">
        <v>475</v>
      </c>
    </row>
    <row r="766" spans="1:43" x14ac:dyDescent="0.25">
      <c r="A766" s="198">
        <v>45291</v>
      </c>
      <c r="B766" t="s">
        <v>2164</v>
      </c>
      <c r="C766" t="s">
        <v>2165</v>
      </c>
      <c r="D766" s="82">
        <f>+VLOOKUP($C766,'appoggio Flow (AUM)_Turnover'!$C:$G,2,0)</f>
        <v>8921.6800000000076</v>
      </c>
      <c r="E766" s="199">
        <f>+VLOOKUP($C766,'appoggio Flow (AUM)_Turnover'!$C:$G,3,0)</f>
        <v>1</v>
      </c>
      <c r="F766" s="82">
        <f>+VLOOKUP($C766,'appoggio Flow (AUM)_Turnover'!$C:$G,4,0)</f>
        <v>106710.44</v>
      </c>
      <c r="G766" s="82">
        <f>+VLOOKUP($C766,'appoggio Flow (AUM)_Turnover'!$C:$G,5,0)</f>
        <v>97788.76</v>
      </c>
      <c r="H766" s="1" t="s">
        <v>24</v>
      </c>
      <c r="I766" t="s">
        <v>473</v>
      </c>
      <c r="J766" t="s">
        <v>474</v>
      </c>
      <c r="K766">
        <f>+VLOOKUP($C766,'appoggio Flow (AUM)_Turnover'!$C:$M,9,0)</f>
        <v>0</v>
      </c>
      <c r="L766" t="s">
        <v>473</v>
      </c>
      <c r="M766" t="str">
        <f>+VLOOKUP($C766,'appoggio Flow (AUM)_Turnover'!$C:$M,11,0)</f>
        <v>Fondo</v>
      </c>
      <c r="N766" t="s">
        <v>23</v>
      </c>
      <c r="O766" s="5" t="str">
        <f t="shared" si="89"/>
        <v>N</v>
      </c>
      <c r="P766" t="str">
        <f>+VLOOKUP($C766,'appoggio Flow (AUM)_Turnover'!$C:$P,11,0)</f>
        <v>Fondo</v>
      </c>
      <c r="Q766" s="200" t="s">
        <v>475</v>
      </c>
      <c r="R766" s="200" t="str">
        <f t="shared" si="95"/>
        <v/>
      </c>
      <c r="T766" t="s">
        <v>475</v>
      </c>
      <c r="Y766" s="200" t="s">
        <v>475</v>
      </c>
      <c r="Z766" s="5" t="s">
        <v>475</v>
      </c>
      <c r="AA766" s="200" t="str">
        <f t="shared" si="90"/>
        <v/>
      </c>
      <c r="AB766" s="200" t="str">
        <f t="shared" si="96"/>
        <v/>
      </c>
      <c r="AE766" s="77">
        <f t="shared" si="91"/>
        <v>0</v>
      </c>
      <c r="AF766" s="77">
        <f t="shared" si="92"/>
        <v>0</v>
      </c>
      <c r="AG766" s="77">
        <f t="array" ref="AG766">IFERROR($D766*U,0)</f>
        <v>0</v>
      </c>
      <c r="AH766" s="77">
        <f t="shared" si="93"/>
        <v>0</v>
      </c>
      <c r="AI766" s="77">
        <f t="shared" si="93"/>
        <v>0</v>
      </c>
      <c r="AJ766" s="203"/>
      <c r="AK766" s="203"/>
      <c r="AL766" s="203"/>
      <c r="AM766" s="203"/>
      <c r="AN766" t="s">
        <v>475</v>
      </c>
      <c r="AO766" t="s">
        <v>475</v>
      </c>
      <c r="AP766" t="s">
        <v>475</v>
      </c>
    </row>
    <row r="767" spans="1:43" x14ac:dyDescent="0.25">
      <c r="A767" s="198">
        <v>45291</v>
      </c>
      <c r="B767" t="s">
        <v>2166</v>
      </c>
      <c r="C767" t="s">
        <v>2167</v>
      </c>
      <c r="D767" s="82">
        <f>+VLOOKUP($C767,'appoggio Flow (AUM)_Turnover'!$C:$G,2,0)</f>
        <v>11403406.960000001</v>
      </c>
      <c r="E767" s="199">
        <f>+VLOOKUP($C767,'appoggio Flow (AUM)_Turnover'!$C:$G,3,0)</f>
        <v>1</v>
      </c>
      <c r="F767" s="82">
        <f>+VLOOKUP($C767,'appoggio Flow (AUM)_Turnover'!$C:$G,4,0)</f>
        <v>18641712.780000001</v>
      </c>
      <c r="G767" s="82">
        <f>+VLOOKUP($C767,'appoggio Flow (AUM)_Turnover'!$C:$G,5,0)</f>
        <v>7238305.8200000003</v>
      </c>
      <c r="H767" s="1" t="s">
        <v>24</v>
      </c>
      <c r="I767" t="s">
        <v>473</v>
      </c>
      <c r="J767" t="s">
        <v>474</v>
      </c>
      <c r="K767">
        <f>+VLOOKUP($C767,'appoggio Flow (AUM)_Turnover'!$C:$M,9,0)</f>
        <v>0</v>
      </c>
      <c r="L767" t="s">
        <v>473</v>
      </c>
      <c r="M767" t="str">
        <f>+VLOOKUP($C767,'appoggio Flow (AUM)_Turnover'!$C:$M,11,0)</f>
        <v>Fondo</v>
      </c>
      <c r="N767" t="s">
        <v>23</v>
      </c>
      <c r="O767" s="5" t="str">
        <f t="shared" si="89"/>
        <v>N</v>
      </c>
      <c r="P767" t="str">
        <f>+VLOOKUP($C767,'appoggio Flow (AUM)_Turnover'!$C:$P,11,0)</f>
        <v>Fondo</v>
      </c>
      <c r="Q767" s="200" t="s">
        <v>475</v>
      </c>
      <c r="R767" s="200" t="str">
        <f t="shared" si="95"/>
        <v/>
      </c>
      <c r="T767" t="s">
        <v>475</v>
      </c>
      <c r="Y767" s="200" t="s">
        <v>475</v>
      </c>
      <c r="Z767" s="5" t="s">
        <v>475</v>
      </c>
      <c r="AA767" s="200" t="str">
        <f t="shared" si="90"/>
        <v/>
      </c>
      <c r="AB767" s="200" t="str">
        <f t="shared" si="96"/>
        <v/>
      </c>
      <c r="AE767" s="77">
        <f t="shared" si="91"/>
        <v>0</v>
      </c>
      <c r="AF767" s="77">
        <f t="shared" si="92"/>
        <v>0</v>
      </c>
      <c r="AG767" s="77">
        <f t="array" ref="AG767">IFERROR($D767*U,0)</f>
        <v>0</v>
      </c>
      <c r="AH767" s="77">
        <f t="shared" si="93"/>
        <v>0</v>
      </c>
      <c r="AI767" s="77">
        <f t="shared" si="93"/>
        <v>0</v>
      </c>
      <c r="AJ767" s="203"/>
      <c r="AK767" s="203"/>
      <c r="AL767" s="203"/>
      <c r="AM767" s="203"/>
      <c r="AN767" t="s">
        <v>475</v>
      </c>
      <c r="AO767" t="s">
        <v>475</v>
      </c>
      <c r="AP767" t="s">
        <v>475</v>
      </c>
    </row>
    <row r="768" spans="1:43" x14ac:dyDescent="0.25">
      <c r="A768" s="198">
        <v>45291</v>
      </c>
      <c r="B768" t="s">
        <v>2168</v>
      </c>
      <c r="C768" t="s">
        <v>2169</v>
      </c>
      <c r="D768" s="82">
        <f>+VLOOKUP($C768,'appoggio Flow (AUM)_Turnover'!$C:$G,2,0)</f>
        <v>1146201.6000000003</v>
      </c>
      <c r="E768" s="199">
        <f>+VLOOKUP($C768,'appoggio Flow (AUM)_Turnover'!$C:$G,3,0)</f>
        <v>1</v>
      </c>
      <c r="F768" s="82">
        <f>+VLOOKUP($C768,'appoggio Flow (AUM)_Turnover'!$C:$G,4,0)</f>
        <v>1590969.2900000003</v>
      </c>
      <c r="G768" s="82">
        <f>+VLOOKUP($C768,'appoggio Flow (AUM)_Turnover'!$C:$G,5,0)</f>
        <v>444767.69</v>
      </c>
      <c r="H768" s="1" t="s">
        <v>24</v>
      </c>
      <c r="I768" t="s">
        <v>473</v>
      </c>
      <c r="J768" t="s">
        <v>474</v>
      </c>
      <c r="K768">
        <f>+VLOOKUP($C768,'appoggio Flow (AUM)_Turnover'!$C:$M,9,0)</f>
        <v>0</v>
      </c>
      <c r="L768" t="s">
        <v>473</v>
      </c>
      <c r="M768" t="str">
        <f>+VLOOKUP($C768,'appoggio Flow (AUM)_Turnover'!$C:$M,11,0)</f>
        <v>Fondo</v>
      </c>
      <c r="N768" t="s">
        <v>23</v>
      </c>
      <c r="O768" s="5" t="str">
        <f t="shared" si="89"/>
        <v>N</v>
      </c>
      <c r="P768" t="str">
        <f>+VLOOKUP($C768,'appoggio Flow (AUM)_Turnover'!$C:$P,11,0)</f>
        <v>Fondo</v>
      </c>
      <c r="Q768" s="200" t="s">
        <v>475</v>
      </c>
      <c r="R768" s="200" t="str">
        <f t="shared" si="95"/>
        <v/>
      </c>
      <c r="T768" t="s">
        <v>475</v>
      </c>
      <c r="Y768" s="200" t="s">
        <v>475</v>
      </c>
      <c r="Z768" s="5" t="s">
        <v>475</v>
      </c>
      <c r="AA768" s="200" t="str">
        <f t="shared" si="90"/>
        <v/>
      </c>
      <c r="AB768" s="200" t="str">
        <f t="shared" si="96"/>
        <v/>
      </c>
      <c r="AE768" s="77">
        <f t="shared" si="91"/>
        <v>0</v>
      </c>
      <c r="AF768" s="77">
        <f t="shared" si="92"/>
        <v>0</v>
      </c>
      <c r="AG768" s="77">
        <f t="array" ref="AG768">IFERROR($D768*U,0)</f>
        <v>0</v>
      </c>
      <c r="AH768" s="77">
        <f t="shared" si="93"/>
        <v>0</v>
      </c>
      <c r="AI768" s="77">
        <f t="shared" si="93"/>
        <v>0</v>
      </c>
      <c r="AJ768" s="203"/>
      <c r="AK768" s="203"/>
      <c r="AL768" s="203"/>
      <c r="AM768" s="203"/>
      <c r="AN768" t="s">
        <v>475</v>
      </c>
      <c r="AO768" t="s">
        <v>475</v>
      </c>
      <c r="AP768" t="s">
        <v>475</v>
      </c>
    </row>
    <row r="769" spans="1:43" x14ac:dyDescent="0.25">
      <c r="A769" s="198">
        <v>45291</v>
      </c>
      <c r="B769" t="s">
        <v>2170</v>
      </c>
      <c r="C769" t="s">
        <v>2171</v>
      </c>
      <c r="D769" s="82">
        <f>+VLOOKUP($C769,'appoggio Flow (AUM)_Turnover'!$C:$G,2,0)</f>
        <v>0</v>
      </c>
      <c r="E769" s="199">
        <f>+VLOOKUP($C769,'appoggio Flow (AUM)_Turnover'!$C:$G,3,0)</f>
        <v>1</v>
      </c>
      <c r="F769" s="82">
        <f>+VLOOKUP($C769,'appoggio Flow (AUM)_Turnover'!$C:$G,4,0)</f>
        <v>97020.63</v>
      </c>
      <c r="G769" s="82">
        <f>+VLOOKUP($C769,'appoggio Flow (AUM)_Turnover'!$C:$G,5,0)</f>
        <v>116043.78</v>
      </c>
      <c r="H769" s="1" t="s">
        <v>24</v>
      </c>
      <c r="I769" t="s">
        <v>473</v>
      </c>
      <c r="J769" t="s">
        <v>474</v>
      </c>
      <c r="K769">
        <f>+VLOOKUP($C769,'appoggio Flow (AUM)_Turnover'!$C:$M,9,0)</f>
        <v>0</v>
      </c>
      <c r="L769" t="s">
        <v>473</v>
      </c>
      <c r="M769" t="str">
        <f>+VLOOKUP($C769,'appoggio Flow (AUM)_Turnover'!$C:$M,11,0)</f>
        <v>Fondo</v>
      </c>
      <c r="N769" t="s">
        <v>23</v>
      </c>
      <c r="O769" s="5" t="str">
        <f t="shared" si="89"/>
        <v>N</v>
      </c>
      <c r="P769" t="str">
        <f>+VLOOKUP($C769,'appoggio Flow (AUM)_Turnover'!$C:$P,11,0)</f>
        <v>Fondo</v>
      </c>
      <c r="Q769" s="200" t="s">
        <v>475</v>
      </c>
      <c r="R769" s="200" t="str">
        <f t="shared" si="95"/>
        <v/>
      </c>
      <c r="T769" t="s">
        <v>475</v>
      </c>
      <c r="Y769" s="200" t="s">
        <v>475</v>
      </c>
      <c r="Z769" s="5" t="s">
        <v>475</v>
      </c>
      <c r="AA769" s="200" t="str">
        <f t="shared" si="90"/>
        <v/>
      </c>
      <c r="AB769" s="200" t="str">
        <f t="shared" si="96"/>
        <v/>
      </c>
      <c r="AE769" s="77">
        <f t="shared" si="91"/>
        <v>0</v>
      </c>
      <c r="AF769" s="77">
        <f t="shared" si="92"/>
        <v>0</v>
      </c>
      <c r="AG769" s="77">
        <f t="array" ref="AG769">IFERROR($D769*U,0)</f>
        <v>0</v>
      </c>
      <c r="AH769" s="77">
        <f t="shared" si="93"/>
        <v>0</v>
      </c>
      <c r="AI769" s="77">
        <f t="shared" si="93"/>
        <v>0</v>
      </c>
      <c r="AJ769" s="203"/>
      <c r="AK769" s="203"/>
      <c r="AL769" s="203"/>
      <c r="AM769" s="203"/>
      <c r="AN769" t="s">
        <v>475</v>
      </c>
      <c r="AO769" t="s">
        <v>475</v>
      </c>
      <c r="AP769" t="s">
        <v>475</v>
      </c>
    </row>
    <row r="770" spans="1:43" x14ac:dyDescent="0.25">
      <c r="A770" s="198">
        <v>45291</v>
      </c>
      <c r="B770" t="s">
        <v>2172</v>
      </c>
      <c r="C770" t="s">
        <v>2173</v>
      </c>
      <c r="D770" s="82">
        <f>+VLOOKUP($C770,'appoggio Flow (AUM)_Turnover'!$C:$G,2,0)</f>
        <v>842995.66999999993</v>
      </c>
      <c r="E770" s="199">
        <f>+VLOOKUP($C770,'appoggio Flow (AUM)_Turnover'!$C:$G,3,0)</f>
        <v>0</v>
      </c>
      <c r="F770" s="82">
        <f>+VLOOKUP($C770,'appoggio Flow (AUM)_Turnover'!$C:$G,4,0)</f>
        <v>842995.66999999993</v>
      </c>
      <c r="G770" s="82">
        <f>+VLOOKUP($C770,'appoggio Flow (AUM)_Turnover'!$C:$G,5,0)</f>
        <v>0</v>
      </c>
      <c r="H770" s="1" t="s">
        <v>23</v>
      </c>
      <c r="I770" t="s">
        <v>500</v>
      </c>
      <c r="J770" t="s">
        <v>504</v>
      </c>
      <c r="K770">
        <f>+VLOOKUP($C770,'appoggio Flow (AUM)_Turnover'!$C:$M,9,0)</f>
        <v>1</v>
      </c>
      <c r="L770" t="s">
        <v>500</v>
      </c>
      <c r="M770">
        <f>+VLOOKUP($C770,'appoggio Flow (AUM)_Turnover'!$C:$M,11,0)</f>
        <v>0</v>
      </c>
      <c r="N770" t="s">
        <v>24</v>
      </c>
      <c r="O770" s="5" t="str">
        <f t="shared" ref="O770:O833" si="97">IF(OR(C770="FIS1",C770="FIS2",C770="FIS4",C770="Red"),"Y","N")</f>
        <v>N</v>
      </c>
      <c r="P770">
        <f>+VLOOKUP($C770,'appoggio Flow (AUM)_Turnover'!$C:$P,11,0)</f>
        <v>0</v>
      </c>
      <c r="Q770" s="200" t="s">
        <v>475</v>
      </c>
      <c r="R770" s="200" t="str">
        <f t="shared" si="95"/>
        <v/>
      </c>
      <c r="T770" t="s">
        <v>475</v>
      </c>
      <c r="Y770" s="200" t="s">
        <v>475</v>
      </c>
      <c r="Z770" s="5" t="s">
        <v>475</v>
      </c>
      <c r="AA770" s="200" t="str">
        <f t="shared" ref="AA770:AA833" si="98">IFERROR(Y770*V770,"")</f>
        <v/>
      </c>
      <c r="AB770" s="200" t="str">
        <f t="shared" si="96"/>
        <v/>
      </c>
      <c r="AE770" s="77">
        <f t="shared" ref="AE770:AE833" si="99">+IFERROR(R770*D770,0)</f>
        <v>0</v>
      </c>
      <c r="AF770" s="77">
        <f t="shared" ref="AF770:AF833" si="100">+IFERROR(D770*T770,0)</f>
        <v>0</v>
      </c>
      <c r="AG770" s="77">
        <f t="array" ref="AG770">IFERROR($D770*U,0)</f>
        <v>0</v>
      </c>
      <c r="AH770" s="77">
        <f t="shared" si="93"/>
        <v>0</v>
      </c>
      <c r="AI770" s="77">
        <f t="shared" si="93"/>
        <v>0</v>
      </c>
      <c r="AJ770" s="203"/>
      <c r="AK770" s="203"/>
      <c r="AL770" s="203"/>
      <c r="AM770" s="203"/>
      <c r="AN770" t="s">
        <v>475</v>
      </c>
      <c r="AO770" t="s">
        <v>475</v>
      </c>
      <c r="AP770" t="s">
        <v>475</v>
      </c>
    </row>
    <row r="771" spans="1:43" x14ac:dyDescent="0.25">
      <c r="A771" s="198">
        <v>45291</v>
      </c>
      <c r="B771" t="s">
        <v>2174</v>
      </c>
      <c r="C771" t="s">
        <v>2175</v>
      </c>
      <c r="D771" s="82">
        <f>+VLOOKUP($C771,'appoggio Flow (AUM)_Turnover'!$C:$G,2,0)</f>
        <v>192881.12000000002</v>
      </c>
      <c r="E771" s="199">
        <f>+VLOOKUP($C771,'appoggio Flow (AUM)_Turnover'!$C:$G,3,0)</f>
        <v>0</v>
      </c>
      <c r="F771" s="82">
        <f>+VLOOKUP($C771,'appoggio Flow (AUM)_Turnover'!$C:$G,4,0)</f>
        <v>192881.12000000002</v>
      </c>
      <c r="G771" s="82">
        <f>+VLOOKUP($C771,'appoggio Flow (AUM)_Turnover'!$C:$G,5,0)</f>
        <v>0</v>
      </c>
      <c r="H771" s="1" t="s">
        <v>24</v>
      </c>
      <c r="I771" t="s">
        <v>473</v>
      </c>
      <c r="J771" t="s">
        <v>474</v>
      </c>
      <c r="K771">
        <f>+VLOOKUP($C771,'appoggio Flow (AUM)_Turnover'!$C:$M,9,0)</f>
        <v>0</v>
      </c>
      <c r="L771" t="s">
        <v>473</v>
      </c>
      <c r="M771" t="str">
        <f>+VLOOKUP($C771,'appoggio Flow (AUM)_Turnover'!$C:$M,11,0)</f>
        <v>Fondo</v>
      </c>
      <c r="N771" t="s">
        <v>23</v>
      </c>
      <c r="O771" s="5" t="str">
        <f t="shared" si="97"/>
        <v>N</v>
      </c>
      <c r="P771" t="str">
        <f>+VLOOKUP($C771,'appoggio Flow (AUM)_Turnover'!$C:$P,11,0)</f>
        <v>Fondo</v>
      </c>
      <c r="Q771" s="200" t="s">
        <v>475</v>
      </c>
      <c r="R771" s="200" t="str">
        <f t="shared" si="95"/>
        <v/>
      </c>
      <c r="T771" t="s">
        <v>475</v>
      </c>
      <c r="Y771" s="200" t="s">
        <v>475</v>
      </c>
      <c r="Z771" s="5" t="s">
        <v>475</v>
      </c>
      <c r="AA771" s="200" t="str">
        <f t="shared" si="98"/>
        <v/>
      </c>
      <c r="AB771" s="200" t="str">
        <f t="shared" si="96"/>
        <v/>
      </c>
      <c r="AE771" s="77">
        <f t="shared" si="99"/>
        <v>0</v>
      </c>
      <c r="AF771" s="77">
        <f t="shared" si="100"/>
        <v>0</v>
      </c>
      <c r="AG771" s="77">
        <f t="array" ref="AG771">IFERROR($D771*U,0)</f>
        <v>0</v>
      </c>
      <c r="AH771" s="77">
        <f t="shared" ref="AH771:AI834" si="101">IFERROR($D771*AA771,0)</f>
        <v>0</v>
      </c>
      <c r="AI771" s="77">
        <f t="shared" si="101"/>
        <v>0</v>
      </c>
      <c r="AJ771" s="203"/>
      <c r="AK771" s="203"/>
      <c r="AL771" s="203"/>
      <c r="AM771" s="203"/>
      <c r="AN771" t="s">
        <v>475</v>
      </c>
      <c r="AO771" t="s">
        <v>475</v>
      </c>
      <c r="AP771" t="s">
        <v>475</v>
      </c>
    </row>
    <row r="772" spans="1:43" x14ac:dyDescent="0.25">
      <c r="A772" s="198">
        <v>45291</v>
      </c>
      <c r="B772" t="s">
        <v>2176</v>
      </c>
      <c r="C772" t="s">
        <v>2177</v>
      </c>
      <c r="D772" s="82">
        <f>+VLOOKUP($C772,'appoggio Flow (AUM)_Turnover'!$C:$G,2,0)</f>
        <v>14028.339999999982</v>
      </c>
      <c r="E772" s="199">
        <f>+VLOOKUP($C772,'appoggio Flow (AUM)_Turnover'!$C:$G,3,0)</f>
        <v>1</v>
      </c>
      <c r="F772" s="82">
        <f>+VLOOKUP($C772,'appoggio Flow (AUM)_Turnover'!$C:$G,4,0)</f>
        <v>144137.57999999999</v>
      </c>
      <c r="G772" s="82">
        <f>+VLOOKUP($C772,'appoggio Flow (AUM)_Turnover'!$C:$G,5,0)</f>
        <v>130109.24</v>
      </c>
      <c r="H772" s="1" t="s">
        <v>24</v>
      </c>
      <c r="I772" t="s">
        <v>473</v>
      </c>
      <c r="J772" t="s">
        <v>474</v>
      </c>
      <c r="K772">
        <f>+VLOOKUP($C772,'appoggio Flow (AUM)_Turnover'!$C:$M,9,0)</f>
        <v>0</v>
      </c>
      <c r="L772" t="s">
        <v>473</v>
      </c>
      <c r="M772" t="str">
        <f>+VLOOKUP($C772,'appoggio Flow (AUM)_Turnover'!$C:$M,11,0)</f>
        <v>Fondo</v>
      </c>
      <c r="N772" t="s">
        <v>23</v>
      </c>
      <c r="O772" s="5" t="str">
        <f t="shared" si="97"/>
        <v>N</v>
      </c>
      <c r="P772" t="str">
        <f>+VLOOKUP($C772,'appoggio Flow (AUM)_Turnover'!$C:$P,11,0)</f>
        <v>Fondo</v>
      </c>
      <c r="Q772" s="200" t="s">
        <v>475</v>
      </c>
      <c r="R772" s="200" t="str">
        <f t="shared" si="95"/>
        <v/>
      </c>
      <c r="T772" t="s">
        <v>475</v>
      </c>
      <c r="Y772" s="200" t="s">
        <v>475</v>
      </c>
      <c r="Z772" s="5" t="s">
        <v>475</v>
      </c>
      <c r="AA772" s="200" t="str">
        <f t="shared" si="98"/>
        <v/>
      </c>
      <c r="AB772" s="200" t="str">
        <f t="shared" si="96"/>
        <v/>
      </c>
      <c r="AE772" s="77">
        <f t="shared" si="99"/>
        <v>0</v>
      </c>
      <c r="AF772" s="77">
        <f t="shared" si="100"/>
        <v>0</v>
      </c>
      <c r="AG772" s="77">
        <f t="array" ref="AG772">IFERROR($D772*U,0)</f>
        <v>0</v>
      </c>
      <c r="AH772" s="77">
        <f t="shared" si="101"/>
        <v>0</v>
      </c>
      <c r="AI772" s="77">
        <f t="shared" si="101"/>
        <v>0</v>
      </c>
      <c r="AJ772" s="203"/>
      <c r="AK772" s="203"/>
      <c r="AL772" s="203"/>
      <c r="AM772" s="203"/>
      <c r="AN772" t="s">
        <v>475</v>
      </c>
      <c r="AO772" t="s">
        <v>475</v>
      </c>
      <c r="AP772" t="s">
        <v>475</v>
      </c>
    </row>
    <row r="773" spans="1:43" x14ac:dyDescent="0.25">
      <c r="A773" s="198">
        <v>45291</v>
      </c>
      <c r="B773" t="s">
        <v>2178</v>
      </c>
      <c r="C773" t="s">
        <v>2179</v>
      </c>
      <c r="D773" s="82">
        <f>+VLOOKUP($C773,'appoggio Flow (AUM)_Turnover'!$C:$G,2,0)</f>
        <v>481.22999999999956</v>
      </c>
      <c r="E773" s="199">
        <f>+VLOOKUP($C773,'appoggio Flow (AUM)_Turnover'!$C:$G,3,0)</f>
        <v>1</v>
      </c>
      <c r="F773" s="82">
        <f>+VLOOKUP($C773,'appoggio Flow (AUM)_Turnover'!$C:$G,4,0)</f>
        <v>18226.099999999999</v>
      </c>
      <c r="G773" s="82">
        <f>+VLOOKUP($C773,'appoggio Flow (AUM)_Turnover'!$C:$G,5,0)</f>
        <v>17744.87</v>
      </c>
      <c r="H773" s="1" t="s">
        <v>23</v>
      </c>
      <c r="I773" t="s">
        <v>500</v>
      </c>
      <c r="J773" t="s">
        <v>474</v>
      </c>
      <c r="K773">
        <f>+VLOOKUP($C773,'appoggio Flow (AUM)_Turnover'!$C:$M,9,0)</f>
        <v>0</v>
      </c>
      <c r="L773" t="s">
        <v>500</v>
      </c>
      <c r="M773">
        <f>+VLOOKUP($C773,'appoggio Flow (AUM)_Turnover'!$C:$M,11,0)</f>
        <v>0</v>
      </c>
      <c r="N773" t="s">
        <v>23</v>
      </c>
      <c r="O773" s="5" t="str">
        <f t="shared" si="97"/>
        <v>N</v>
      </c>
      <c r="P773">
        <f>+VLOOKUP($C773,'appoggio Flow (AUM)_Turnover'!$C:$P,11,0)</f>
        <v>0</v>
      </c>
      <c r="Q773" s="200" t="s">
        <v>475</v>
      </c>
      <c r="R773" s="200" t="str">
        <f t="shared" si="95"/>
        <v/>
      </c>
      <c r="T773" t="s">
        <v>475</v>
      </c>
      <c r="Y773" s="200" t="s">
        <v>475</v>
      </c>
      <c r="Z773" s="5" t="s">
        <v>475</v>
      </c>
      <c r="AA773" s="200" t="str">
        <f t="shared" si="98"/>
        <v/>
      </c>
      <c r="AB773" s="200" t="str">
        <f t="shared" si="96"/>
        <v/>
      </c>
      <c r="AE773" s="77">
        <f t="shared" si="99"/>
        <v>0</v>
      </c>
      <c r="AF773" s="77">
        <f t="shared" si="100"/>
        <v>0</v>
      </c>
      <c r="AG773" s="77">
        <f t="array" ref="AG773">IFERROR($D773*U,0)</f>
        <v>0</v>
      </c>
      <c r="AH773" s="77">
        <f t="shared" si="101"/>
        <v>0</v>
      </c>
      <c r="AI773" s="77">
        <f t="shared" si="101"/>
        <v>0</v>
      </c>
      <c r="AJ773" s="203"/>
      <c r="AK773" s="203"/>
      <c r="AL773" s="203"/>
      <c r="AM773" s="203"/>
      <c r="AN773" t="s">
        <v>475</v>
      </c>
      <c r="AO773" t="s">
        <v>475</v>
      </c>
      <c r="AP773" t="s">
        <v>475</v>
      </c>
    </row>
    <row r="774" spans="1:43" x14ac:dyDescent="0.25">
      <c r="A774" s="198">
        <v>45291</v>
      </c>
      <c r="B774" t="s">
        <v>2180</v>
      </c>
      <c r="C774" t="s">
        <v>2181</v>
      </c>
      <c r="D774" s="82">
        <f>+VLOOKUP($C774,'appoggio Flow (AUM)_Turnover'!$C:$G,2,0)</f>
        <v>0</v>
      </c>
      <c r="E774" s="199">
        <f>+VLOOKUP($C774,'appoggio Flow (AUM)_Turnover'!$C:$G,3,0)</f>
        <v>1</v>
      </c>
      <c r="F774" s="82">
        <f>+VLOOKUP($C774,'appoggio Flow (AUM)_Turnover'!$C:$G,4,0)</f>
        <v>19084.8</v>
      </c>
      <c r="G774" s="82">
        <f>+VLOOKUP($C774,'appoggio Flow (AUM)_Turnover'!$C:$G,5,0)</f>
        <v>20812.8</v>
      </c>
      <c r="H774" s="1" t="s">
        <v>23</v>
      </c>
      <c r="I774" t="s">
        <v>500</v>
      </c>
      <c r="J774" t="s">
        <v>474</v>
      </c>
      <c r="K774">
        <f>+VLOOKUP($C774,'appoggio Flow (AUM)_Turnover'!$C:$M,9,0)</f>
        <v>0</v>
      </c>
      <c r="L774" t="s">
        <v>500</v>
      </c>
      <c r="M774" t="str">
        <f>+VLOOKUP($C774,'appoggio Flow (AUM)_Turnover'!$C:$M,11,0)</f>
        <v>Stock</v>
      </c>
      <c r="N774" t="s">
        <v>23</v>
      </c>
      <c r="O774" s="5" t="str">
        <f t="shared" si="97"/>
        <v>N</v>
      </c>
      <c r="P774" t="str">
        <f>+VLOOKUP($C774,'appoggio Flow (AUM)_Turnover'!$C:$P,11,0)</f>
        <v>Stock</v>
      </c>
      <c r="Q774" s="200" t="s">
        <v>475</v>
      </c>
      <c r="R774" s="200" t="str">
        <f t="shared" si="95"/>
        <v/>
      </c>
      <c r="T774" t="s">
        <v>475</v>
      </c>
      <c r="Y774" s="200" t="s">
        <v>475</v>
      </c>
      <c r="Z774" s="5" t="s">
        <v>475</v>
      </c>
      <c r="AA774" s="200" t="str">
        <f t="shared" si="98"/>
        <v/>
      </c>
      <c r="AB774" s="200" t="str">
        <f t="shared" si="96"/>
        <v/>
      </c>
      <c r="AE774" s="77">
        <f t="shared" si="99"/>
        <v>0</v>
      </c>
      <c r="AF774" s="77">
        <f t="shared" si="100"/>
        <v>0</v>
      </c>
      <c r="AG774" s="77">
        <f t="array" ref="AG774">IFERROR($D774*U,0)</f>
        <v>0</v>
      </c>
      <c r="AH774" s="77">
        <f t="shared" si="101"/>
        <v>0</v>
      </c>
      <c r="AI774" s="77">
        <f t="shared" si="101"/>
        <v>0</v>
      </c>
      <c r="AJ774" s="203"/>
      <c r="AK774" s="203"/>
      <c r="AL774" s="203"/>
      <c r="AM774" s="203"/>
      <c r="AN774" t="s">
        <v>25</v>
      </c>
      <c r="AO774" t="s">
        <v>2182</v>
      </c>
      <c r="AP774" t="s">
        <v>475</v>
      </c>
    </row>
    <row r="775" spans="1:43" x14ac:dyDescent="0.25">
      <c r="A775" s="198">
        <v>45291</v>
      </c>
      <c r="B775" t="s">
        <v>2183</v>
      </c>
      <c r="C775" t="s">
        <v>2184</v>
      </c>
      <c r="D775" s="82">
        <f>+VLOOKUP($C775,'appoggio Flow (AUM)_Turnover'!$C:$G,2,0)</f>
        <v>296025.36</v>
      </c>
      <c r="E775" s="199">
        <f>+VLOOKUP($C775,'appoggio Flow (AUM)_Turnover'!$C:$G,3,0)</f>
        <v>1</v>
      </c>
      <c r="F775" s="82">
        <f>+VLOOKUP($C775,'appoggio Flow (AUM)_Turnover'!$C:$G,4,0)</f>
        <v>309908.09999999998</v>
      </c>
      <c r="G775" s="82">
        <f>+VLOOKUP($C775,'appoggio Flow (AUM)_Turnover'!$C:$G,5,0)</f>
        <v>13882.74</v>
      </c>
      <c r="H775" s="1" t="s">
        <v>23</v>
      </c>
      <c r="I775" t="s">
        <v>500</v>
      </c>
      <c r="J775" t="s">
        <v>474</v>
      </c>
      <c r="K775">
        <f>+VLOOKUP($C775,'appoggio Flow (AUM)_Turnover'!$C:$M,9,0)</f>
        <v>0</v>
      </c>
      <c r="L775" t="s">
        <v>500</v>
      </c>
      <c r="M775" t="str">
        <f>+VLOOKUP($C775,'appoggio Flow (AUM)_Turnover'!$C:$M,11,0)</f>
        <v>Stock</v>
      </c>
      <c r="N775" t="s">
        <v>23</v>
      </c>
      <c r="O775" s="5" t="str">
        <f t="shared" si="97"/>
        <v>N</v>
      </c>
      <c r="P775" t="str">
        <f>+VLOOKUP($C775,'appoggio Flow (AUM)_Turnover'!$C:$P,11,0)</f>
        <v>Stock</v>
      </c>
      <c r="Q775" s="200" t="s">
        <v>475</v>
      </c>
      <c r="R775" s="200" t="str">
        <f t="shared" si="95"/>
        <v/>
      </c>
      <c r="T775" t="s">
        <v>475</v>
      </c>
      <c r="Y775" s="200" t="s">
        <v>475</v>
      </c>
      <c r="Z775" s="5" t="s">
        <v>475</v>
      </c>
      <c r="AA775" s="200" t="str">
        <f t="shared" si="98"/>
        <v/>
      </c>
      <c r="AB775" s="200" t="str">
        <f t="shared" si="96"/>
        <v/>
      </c>
      <c r="AE775" s="77">
        <f t="shared" si="99"/>
        <v>0</v>
      </c>
      <c r="AF775" s="77">
        <f t="shared" si="100"/>
        <v>0</v>
      </c>
      <c r="AG775" s="77">
        <f t="array" ref="AG775">IFERROR($D775*U,0)</f>
        <v>0</v>
      </c>
      <c r="AH775" s="77">
        <f t="shared" si="101"/>
        <v>0</v>
      </c>
      <c r="AI775" s="77">
        <f t="shared" si="101"/>
        <v>0</v>
      </c>
      <c r="AJ775" s="203"/>
      <c r="AK775" s="203"/>
      <c r="AL775" s="203"/>
      <c r="AM775" s="203"/>
      <c r="AN775" t="s">
        <v>25</v>
      </c>
      <c r="AO775" t="s">
        <v>2185</v>
      </c>
      <c r="AP775" t="s">
        <v>475</v>
      </c>
    </row>
    <row r="776" spans="1:43" x14ac:dyDescent="0.25">
      <c r="A776" s="198">
        <v>45291</v>
      </c>
      <c r="B776" t="s">
        <v>2186</v>
      </c>
      <c r="C776" t="s">
        <v>2187</v>
      </c>
      <c r="D776" s="82">
        <f>+VLOOKUP($C776,'appoggio Flow (AUM)_Turnover'!$C:$G,2,0)</f>
        <v>1047772.85</v>
      </c>
      <c r="E776" s="199">
        <f>+VLOOKUP($C776,'appoggio Flow (AUM)_Turnover'!$C:$G,3,0)</f>
        <v>0</v>
      </c>
      <c r="F776" s="82">
        <f>+VLOOKUP($C776,'appoggio Flow (AUM)_Turnover'!$C:$G,4,0)</f>
        <v>1047772.85</v>
      </c>
      <c r="G776" s="82">
        <f>+VLOOKUP($C776,'appoggio Flow (AUM)_Turnover'!$C:$G,5,0)</f>
        <v>0</v>
      </c>
      <c r="H776" s="1" t="s">
        <v>23</v>
      </c>
      <c r="I776" t="s">
        <v>500</v>
      </c>
      <c r="J776" t="s">
        <v>474</v>
      </c>
      <c r="K776">
        <f>+VLOOKUP($C776,'appoggio Flow (AUM)_Turnover'!$C:$M,9,0)</f>
        <v>0</v>
      </c>
      <c r="L776" t="s">
        <v>500</v>
      </c>
      <c r="M776" t="str">
        <f>+VLOOKUP($C776,'appoggio Flow (AUM)_Turnover'!$C:$M,11,0)</f>
        <v>Stock</v>
      </c>
      <c r="N776" t="s">
        <v>23</v>
      </c>
      <c r="O776" s="5" t="str">
        <f t="shared" si="97"/>
        <v>N</v>
      </c>
      <c r="P776" t="str">
        <f>+VLOOKUP($C776,'appoggio Flow (AUM)_Turnover'!$C:$P,11,0)</f>
        <v>Stock</v>
      </c>
      <c r="Q776" s="200" t="s">
        <v>475</v>
      </c>
      <c r="R776" s="200" t="str">
        <f t="shared" si="95"/>
        <v/>
      </c>
      <c r="T776" t="s">
        <v>475</v>
      </c>
      <c r="Y776" s="200" t="s">
        <v>475</v>
      </c>
      <c r="Z776" s="5" t="s">
        <v>475</v>
      </c>
      <c r="AA776" s="200" t="str">
        <f t="shared" si="98"/>
        <v/>
      </c>
      <c r="AB776" s="200" t="str">
        <f t="shared" si="96"/>
        <v/>
      </c>
      <c r="AE776" s="77">
        <f t="shared" si="99"/>
        <v>0</v>
      </c>
      <c r="AF776" s="77">
        <f t="shared" si="100"/>
        <v>0</v>
      </c>
      <c r="AG776" s="77">
        <f t="array" ref="AG776">IFERROR($D776*U,0)</f>
        <v>0</v>
      </c>
      <c r="AH776" s="77">
        <f t="shared" si="101"/>
        <v>0</v>
      </c>
      <c r="AI776" s="77">
        <f t="shared" si="101"/>
        <v>0</v>
      </c>
      <c r="AJ776" s="203"/>
      <c r="AK776" s="203"/>
      <c r="AL776" s="203"/>
      <c r="AM776" s="203"/>
      <c r="AN776" t="s">
        <v>25</v>
      </c>
      <c r="AO776" t="s">
        <v>2188</v>
      </c>
      <c r="AP776" t="s">
        <v>475</v>
      </c>
    </row>
    <row r="777" spans="1:43" x14ac:dyDescent="0.25">
      <c r="A777" s="198">
        <v>45291</v>
      </c>
      <c r="B777" t="s">
        <v>2189</v>
      </c>
      <c r="C777" t="s">
        <v>2190</v>
      </c>
      <c r="D777" s="82">
        <f>+VLOOKUP($C777,'appoggio Flow (AUM)_Turnover'!$C:$G,2,0)</f>
        <v>464547</v>
      </c>
      <c r="E777" s="199">
        <f>+VLOOKUP($C777,'appoggio Flow (AUM)_Turnover'!$C:$G,3,0)</f>
        <v>0</v>
      </c>
      <c r="F777" s="82">
        <f>+VLOOKUP($C777,'appoggio Flow (AUM)_Turnover'!$C:$G,4,0)</f>
        <v>464547</v>
      </c>
      <c r="G777" s="82">
        <f>+VLOOKUP($C777,'appoggio Flow (AUM)_Turnover'!$C:$G,5,0)</f>
        <v>0</v>
      </c>
      <c r="H777" s="1" t="s">
        <v>23</v>
      </c>
      <c r="I777" t="s">
        <v>500</v>
      </c>
      <c r="J777" t="s">
        <v>474</v>
      </c>
      <c r="K777">
        <f>+VLOOKUP($C777,'appoggio Flow (AUM)_Turnover'!$C:$M,9,0)</f>
        <v>0</v>
      </c>
      <c r="L777" t="s">
        <v>500</v>
      </c>
      <c r="M777">
        <f>+VLOOKUP($C777,'appoggio Flow (AUM)_Turnover'!$C:$M,11,0)</f>
        <v>0</v>
      </c>
      <c r="N777" t="s">
        <v>23</v>
      </c>
      <c r="O777" s="5" t="str">
        <f t="shared" si="97"/>
        <v>N</v>
      </c>
      <c r="P777">
        <f>+VLOOKUP($C777,'appoggio Flow (AUM)_Turnover'!$C:$P,11,0)</f>
        <v>0</v>
      </c>
      <c r="Q777" s="200" t="s">
        <v>475</v>
      </c>
      <c r="R777" s="200" t="str">
        <f t="shared" si="95"/>
        <v/>
      </c>
      <c r="T777" t="s">
        <v>475</v>
      </c>
      <c r="Y777" s="200" t="s">
        <v>475</v>
      </c>
      <c r="Z777" s="5" t="s">
        <v>475</v>
      </c>
      <c r="AA777" s="200" t="str">
        <f t="shared" si="98"/>
        <v/>
      </c>
      <c r="AB777" s="200" t="str">
        <f t="shared" si="96"/>
        <v/>
      </c>
      <c r="AE777" s="77">
        <f t="shared" si="99"/>
        <v>0</v>
      </c>
      <c r="AF777" s="77">
        <f t="shared" si="100"/>
        <v>0</v>
      </c>
      <c r="AG777" s="77">
        <f t="array" ref="AG777">IFERROR($D777*U,0)</f>
        <v>0</v>
      </c>
      <c r="AH777" s="77">
        <f t="shared" si="101"/>
        <v>0</v>
      </c>
      <c r="AI777" s="77">
        <f t="shared" si="101"/>
        <v>0</v>
      </c>
      <c r="AJ777" s="203"/>
      <c r="AK777" s="203"/>
      <c r="AL777" s="203"/>
      <c r="AM777" s="203"/>
      <c r="AN777" t="s">
        <v>475</v>
      </c>
      <c r="AO777" t="s">
        <v>475</v>
      </c>
      <c r="AP777" t="s">
        <v>475</v>
      </c>
    </row>
    <row r="778" spans="1:43" x14ac:dyDescent="0.25">
      <c r="A778" s="198">
        <v>45291</v>
      </c>
      <c r="B778" t="s">
        <v>2191</v>
      </c>
      <c r="C778" t="s">
        <v>2192</v>
      </c>
      <c r="D778" s="82">
        <f>+VLOOKUP($C778,'appoggio Flow (AUM)_Turnover'!$C:$G,2,0)</f>
        <v>243.07999999999993</v>
      </c>
      <c r="E778" s="199">
        <f>+VLOOKUP($C778,'appoggio Flow (AUM)_Turnover'!$C:$G,3,0)</f>
        <v>1</v>
      </c>
      <c r="F778" s="82">
        <f>+VLOOKUP($C778,'appoggio Flow (AUM)_Turnover'!$C:$G,4,0)</f>
        <v>10520.42</v>
      </c>
      <c r="G778" s="82">
        <f>+VLOOKUP($C778,'appoggio Flow (AUM)_Turnover'!$C:$G,5,0)</f>
        <v>10277.34</v>
      </c>
      <c r="H778" s="1" t="s">
        <v>24</v>
      </c>
      <c r="I778" t="s">
        <v>473</v>
      </c>
      <c r="J778" t="s">
        <v>474</v>
      </c>
      <c r="K778">
        <f>+VLOOKUP($C778,'appoggio Flow (AUM)_Turnover'!$C:$M,9,0)</f>
        <v>0</v>
      </c>
      <c r="L778" t="s">
        <v>473</v>
      </c>
      <c r="M778" t="str">
        <f>+VLOOKUP($C778,'appoggio Flow (AUM)_Turnover'!$C:$M,11,0)</f>
        <v>Fondo</v>
      </c>
      <c r="N778" t="s">
        <v>23</v>
      </c>
      <c r="O778" s="5" t="str">
        <f t="shared" si="97"/>
        <v>N</v>
      </c>
      <c r="P778" t="str">
        <f>+VLOOKUP($C778,'appoggio Flow (AUM)_Turnover'!$C:$P,11,0)</f>
        <v>Fondo</v>
      </c>
      <c r="Q778" s="200" t="s">
        <v>475</v>
      </c>
      <c r="R778" s="200" t="str">
        <f t="shared" si="95"/>
        <v/>
      </c>
      <c r="T778" t="s">
        <v>475</v>
      </c>
      <c r="Y778" s="200" t="s">
        <v>475</v>
      </c>
      <c r="Z778" s="5" t="s">
        <v>475</v>
      </c>
      <c r="AA778" s="200" t="str">
        <f t="shared" si="98"/>
        <v/>
      </c>
      <c r="AB778" s="200" t="str">
        <f t="shared" si="96"/>
        <v/>
      </c>
      <c r="AE778" s="77">
        <f t="shared" si="99"/>
        <v>0</v>
      </c>
      <c r="AF778" s="77">
        <f t="shared" si="100"/>
        <v>0</v>
      </c>
      <c r="AG778" s="77">
        <f t="array" ref="AG778">IFERROR($D778*U,0)</f>
        <v>0</v>
      </c>
      <c r="AH778" s="77">
        <f t="shared" si="101"/>
        <v>0</v>
      </c>
      <c r="AI778" s="77">
        <f t="shared" si="101"/>
        <v>0</v>
      </c>
      <c r="AJ778" s="203"/>
      <c r="AK778" s="203"/>
      <c r="AL778" s="203"/>
      <c r="AM778" s="203"/>
      <c r="AN778" t="s">
        <v>475</v>
      </c>
      <c r="AO778" t="s">
        <v>475</v>
      </c>
      <c r="AP778" t="s">
        <v>475</v>
      </c>
    </row>
    <row r="779" spans="1:43" x14ac:dyDescent="0.25">
      <c r="A779" s="198">
        <v>45291</v>
      </c>
      <c r="B779" t="s">
        <v>2193</v>
      </c>
      <c r="C779" t="s">
        <v>2194</v>
      </c>
      <c r="D779" s="82">
        <f>+VLOOKUP($C779,'appoggio Flow (AUM)_Turnover'!$C:$G,2,0)</f>
        <v>1352.3899999999994</v>
      </c>
      <c r="E779" s="199">
        <f>+VLOOKUP($C779,'appoggio Flow (AUM)_Turnover'!$C:$G,3,0)</f>
        <v>1</v>
      </c>
      <c r="F779" s="82">
        <f>+VLOOKUP($C779,'appoggio Flow (AUM)_Turnover'!$C:$G,4,0)</f>
        <v>21421.25</v>
      </c>
      <c r="G779" s="82">
        <f>+VLOOKUP($C779,'appoggio Flow (AUM)_Turnover'!$C:$G,5,0)</f>
        <v>20068.86</v>
      </c>
      <c r="H779" s="1" t="s">
        <v>24</v>
      </c>
      <c r="I779" t="s">
        <v>473</v>
      </c>
      <c r="J779" t="s">
        <v>474</v>
      </c>
      <c r="K779">
        <f>+VLOOKUP($C779,'appoggio Flow (AUM)_Turnover'!$C:$M,9,0)</f>
        <v>0</v>
      </c>
      <c r="L779" t="s">
        <v>473</v>
      </c>
      <c r="M779" t="str">
        <f>+VLOOKUP($C779,'appoggio Flow (AUM)_Turnover'!$C:$M,11,0)</f>
        <v>Fondo</v>
      </c>
      <c r="N779" t="s">
        <v>23</v>
      </c>
      <c r="O779" s="5" t="str">
        <f t="shared" si="97"/>
        <v>N</v>
      </c>
      <c r="P779" t="str">
        <f>+VLOOKUP($C779,'appoggio Flow (AUM)_Turnover'!$C:$P,11,0)</f>
        <v>Fondo</v>
      </c>
      <c r="Q779" s="200" t="s">
        <v>475</v>
      </c>
      <c r="R779" s="200" t="str">
        <f t="shared" si="95"/>
        <v/>
      </c>
      <c r="T779" t="s">
        <v>475</v>
      </c>
      <c r="Y779" s="200" t="s">
        <v>475</v>
      </c>
      <c r="Z779" s="5" t="s">
        <v>475</v>
      </c>
      <c r="AA779" s="200" t="str">
        <f t="shared" si="98"/>
        <v/>
      </c>
      <c r="AB779" s="200" t="str">
        <f t="shared" si="96"/>
        <v/>
      </c>
      <c r="AE779" s="77">
        <f t="shared" si="99"/>
        <v>0</v>
      </c>
      <c r="AF779" s="77">
        <f t="shared" si="100"/>
        <v>0</v>
      </c>
      <c r="AG779" s="77">
        <f t="array" ref="AG779">IFERROR($D779*U,0)</f>
        <v>0</v>
      </c>
      <c r="AH779" s="77">
        <f t="shared" si="101"/>
        <v>0</v>
      </c>
      <c r="AI779" s="77">
        <f t="shared" si="101"/>
        <v>0</v>
      </c>
      <c r="AJ779" s="203"/>
      <c r="AK779" s="203"/>
      <c r="AL779" s="203"/>
      <c r="AM779" s="203"/>
      <c r="AN779" t="s">
        <v>475</v>
      </c>
      <c r="AO779" t="s">
        <v>475</v>
      </c>
      <c r="AP779" t="s">
        <v>475</v>
      </c>
    </row>
    <row r="780" spans="1:43" x14ac:dyDescent="0.25">
      <c r="A780" s="198">
        <v>45291</v>
      </c>
      <c r="B780" t="s">
        <v>2195</v>
      </c>
      <c r="C780" t="s">
        <v>2196</v>
      </c>
      <c r="D780" s="82">
        <f>+VLOOKUP($C780,'appoggio Flow (AUM)_Turnover'!$C:$G,2,0)</f>
        <v>13675.430000000008</v>
      </c>
      <c r="E780" s="199">
        <f>+VLOOKUP($C780,'appoggio Flow (AUM)_Turnover'!$C:$G,3,0)</f>
        <v>1</v>
      </c>
      <c r="F780" s="82">
        <f>+VLOOKUP($C780,'appoggio Flow (AUM)_Turnover'!$C:$G,4,0)</f>
        <v>103562.47</v>
      </c>
      <c r="G780" s="82">
        <f>+VLOOKUP($C780,'appoggio Flow (AUM)_Turnover'!$C:$G,5,0)</f>
        <v>89887.039999999994</v>
      </c>
      <c r="H780" s="1" t="s">
        <v>23</v>
      </c>
      <c r="I780" t="s">
        <v>500</v>
      </c>
      <c r="J780" t="s">
        <v>474</v>
      </c>
      <c r="K780">
        <f>+VLOOKUP($C780,'appoggio Flow (AUM)_Turnover'!$C:$M,9,0)</f>
        <v>0</v>
      </c>
      <c r="L780" t="s">
        <v>500</v>
      </c>
      <c r="M780" t="str">
        <f>+VLOOKUP($C780,'appoggio Flow (AUM)_Turnover'!$C:$M,11,0)</f>
        <v>Stock</v>
      </c>
      <c r="N780" t="s">
        <v>23</v>
      </c>
      <c r="O780" s="5" t="str">
        <f t="shared" si="97"/>
        <v>N</v>
      </c>
      <c r="P780" t="str">
        <f>+VLOOKUP($C780,'appoggio Flow (AUM)_Turnover'!$C:$P,11,0)</f>
        <v>Stock</v>
      </c>
      <c r="Q780" s="200" t="s">
        <v>475</v>
      </c>
      <c r="R780" s="204">
        <v>0.64500000000000002</v>
      </c>
      <c r="S780" s="212">
        <v>2.5000000000000001E-2</v>
      </c>
      <c r="T780" s="208">
        <v>0.56000000000000005</v>
      </c>
      <c r="U780" s="212">
        <v>2.5000000000000001E-2</v>
      </c>
      <c r="V780" s="208">
        <v>1</v>
      </c>
      <c r="W780" s="212">
        <v>1</v>
      </c>
      <c r="Y780" s="200" t="s">
        <v>475</v>
      </c>
      <c r="Z780" s="205">
        <v>4.2999999999999997E-2</v>
      </c>
      <c r="AA780" s="200" t="str">
        <f t="shared" si="98"/>
        <v/>
      </c>
      <c r="AB780" s="200">
        <f t="shared" si="96"/>
        <v>4.2999999999999997E-2</v>
      </c>
      <c r="AD780" s="212">
        <v>1E-3</v>
      </c>
      <c r="AE780" s="77">
        <f t="shared" si="99"/>
        <v>8820.6523500000058</v>
      </c>
      <c r="AF780" s="77">
        <f t="shared" si="100"/>
        <v>7658.240800000005</v>
      </c>
      <c r="AG780" s="77">
        <f t="array" ref="AG780">IFERROR($D780*U,0)</f>
        <v>0</v>
      </c>
      <c r="AH780" s="77">
        <f t="shared" si="101"/>
        <v>0</v>
      </c>
      <c r="AI780" s="77">
        <f t="shared" si="101"/>
        <v>588.04349000000025</v>
      </c>
      <c r="AJ780" s="223">
        <f>+$D780*S780</f>
        <v>341.8857500000002</v>
      </c>
      <c r="AK780" s="223">
        <f>+$D780*U780</f>
        <v>341.8857500000002</v>
      </c>
      <c r="AL780" s="203"/>
      <c r="AM780" s="223">
        <f>+$D780*AD780</f>
        <v>13.675430000000008</v>
      </c>
      <c r="AN780" t="s">
        <v>25</v>
      </c>
      <c r="AO780" t="s">
        <v>2197</v>
      </c>
      <c r="AP780" t="s">
        <v>2198</v>
      </c>
      <c r="AQ780" s="208" t="s">
        <v>490</v>
      </c>
    </row>
    <row r="781" spans="1:43" x14ac:dyDescent="0.25">
      <c r="A781" s="198">
        <v>45291</v>
      </c>
      <c r="B781" t="s">
        <v>2199</v>
      </c>
      <c r="C781" t="s">
        <v>2200</v>
      </c>
      <c r="D781" s="82">
        <f>+VLOOKUP($C781,'appoggio Flow (AUM)_Turnover'!$C:$G,2,0)</f>
        <v>5582020.7400000002</v>
      </c>
      <c r="E781" s="199">
        <f>+VLOOKUP($C781,'appoggio Flow (AUM)_Turnover'!$C:$G,3,0)</f>
        <v>1</v>
      </c>
      <c r="F781" s="82">
        <f>+VLOOKUP($C781,'appoggio Flow (AUM)_Turnover'!$C:$G,4,0)</f>
        <v>5803904.04</v>
      </c>
      <c r="G781" s="82">
        <f>+VLOOKUP($C781,'appoggio Flow (AUM)_Turnover'!$C:$G,5,0)</f>
        <v>221883.3</v>
      </c>
      <c r="H781" s="1" t="s">
        <v>24</v>
      </c>
      <c r="I781" t="s">
        <v>473</v>
      </c>
      <c r="J781" t="s">
        <v>474</v>
      </c>
      <c r="K781">
        <f>+VLOOKUP($C781,'appoggio Flow (AUM)_Turnover'!$C:$M,9,0)</f>
        <v>0</v>
      </c>
      <c r="L781" t="s">
        <v>473</v>
      </c>
      <c r="M781" t="str">
        <f>+VLOOKUP($C781,'appoggio Flow (AUM)_Turnover'!$C:$M,11,0)</f>
        <v>Fondo</v>
      </c>
      <c r="N781" t="s">
        <v>23</v>
      </c>
      <c r="O781" s="5" t="str">
        <f t="shared" si="97"/>
        <v>N</v>
      </c>
      <c r="P781" t="str">
        <f>+VLOOKUP($C781,'appoggio Flow (AUM)_Turnover'!$C:$P,11,0)</f>
        <v>Fondo</v>
      </c>
      <c r="Q781" s="200" t="s">
        <v>475</v>
      </c>
      <c r="R781" s="200" t="str">
        <f t="shared" ref="R781:R800" si="102">IFERROR(V781*Q781,"")</f>
        <v/>
      </c>
      <c r="T781" t="s">
        <v>475</v>
      </c>
      <c r="Y781" s="200" t="s">
        <v>475</v>
      </c>
      <c r="Z781" s="5" t="s">
        <v>475</v>
      </c>
      <c r="AA781" s="200" t="str">
        <f t="shared" si="98"/>
        <v/>
      </c>
      <c r="AB781" s="200" t="str">
        <f t="shared" si="96"/>
        <v/>
      </c>
      <c r="AE781" s="77">
        <f t="shared" si="99"/>
        <v>0</v>
      </c>
      <c r="AF781" s="77">
        <f t="shared" si="100"/>
        <v>0</v>
      </c>
      <c r="AG781" s="77">
        <f t="array" ref="AG781">IFERROR($D781*U,0)</f>
        <v>0</v>
      </c>
      <c r="AH781" s="77">
        <f t="shared" si="101"/>
        <v>0</v>
      </c>
      <c r="AI781" s="77">
        <f t="shared" si="101"/>
        <v>0</v>
      </c>
      <c r="AJ781" s="203"/>
      <c r="AK781" s="203"/>
      <c r="AL781" s="203"/>
      <c r="AM781" s="203"/>
      <c r="AN781" t="s">
        <v>475</v>
      </c>
      <c r="AO781" t="s">
        <v>475</v>
      </c>
      <c r="AP781" t="s">
        <v>475</v>
      </c>
    </row>
    <row r="782" spans="1:43" x14ac:dyDescent="0.25">
      <c r="A782" s="198">
        <v>45291</v>
      </c>
      <c r="B782" t="s">
        <v>2201</v>
      </c>
      <c r="C782" t="s">
        <v>2202</v>
      </c>
      <c r="D782" s="82">
        <f>+VLOOKUP($C782,'appoggio Flow (AUM)_Turnover'!$C:$G,2,0)</f>
        <v>0</v>
      </c>
      <c r="E782" s="199">
        <f>+VLOOKUP($C782,'appoggio Flow (AUM)_Turnover'!$C:$G,3,0)</f>
        <v>1</v>
      </c>
      <c r="F782" s="82">
        <f>+VLOOKUP($C782,'appoggio Flow (AUM)_Turnover'!$C:$G,4,0)</f>
        <v>129720.52</v>
      </c>
      <c r="G782" s="82">
        <f>+VLOOKUP($C782,'appoggio Flow (AUM)_Turnover'!$C:$G,5,0)</f>
        <v>360139.47</v>
      </c>
      <c r="H782" s="1" t="s">
        <v>23</v>
      </c>
      <c r="I782" t="s">
        <v>500</v>
      </c>
      <c r="J782" t="s">
        <v>474</v>
      </c>
      <c r="K782">
        <f>+VLOOKUP($C782,'appoggio Flow (AUM)_Turnover'!$C:$M,9,0)</f>
        <v>0</v>
      </c>
      <c r="L782" t="s">
        <v>500</v>
      </c>
      <c r="M782" t="str">
        <f>+VLOOKUP($C782,'appoggio Flow (AUM)_Turnover'!$C:$M,11,0)</f>
        <v>Stock</v>
      </c>
      <c r="N782" t="s">
        <v>23</v>
      </c>
      <c r="O782" s="5" t="str">
        <f t="shared" si="97"/>
        <v>N</v>
      </c>
      <c r="P782" t="str">
        <f>+VLOOKUP($C782,'appoggio Flow (AUM)_Turnover'!$C:$P,11,0)</f>
        <v>Stock</v>
      </c>
      <c r="Q782" s="200" t="s">
        <v>475</v>
      </c>
      <c r="R782" s="200" t="str">
        <f t="shared" si="102"/>
        <v/>
      </c>
      <c r="T782" t="s">
        <v>475</v>
      </c>
      <c r="Y782" s="200" t="s">
        <v>475</v>
      </c>
      <c r="Z782" s="5" t="s">
        <v>475</v>
      </c>
      <c r="AA782" s="200" t="str">
        <f t="shared" si="98"/>
        <v/>
      </c>
      <c r="AB782" s="200" t="str">
        <f t="shared" si="96"/>
        <v/>
      </c>
      <c r="AE782" s="77">
        <f t="shared" si="99"/>
        <v>0</v>
      </c>
      <c r="AF782" s="77">
        <f t="shared" si="100"/>
        <v>0</v>
      </c>
      <c r="AG782" s="77">
        <f t="array" ref="AG782">IFERROR($D782*U,0)</f>
        <v>0</v>
      </c>
      <c r="AH782" s="77">
        <f t="shared" si="101"/>
        <v>0</v>
      </c>
      <c r="AI782" s="77">
        <f t="shared" si="101"/>
        <v>0</v>
      </c>
      <c r="AJ782" s="203"/>
      <c r="AK782" s="203"/>
      <c r="AL782" s="203"/>
      <c r="AM782" s="203"/>
      <c r="AN782" t="s">
        <v>25</v>
      </c>
      <c r="AO782" t="s">
        <v>2203</v>
      </c>
      <c r="AP782" t="s">
        <v>475</v>
      </c>
    </row>
    <row r="783" spans="1:43" x14ac:dyDescent="0.25">
      <c r="A783" s="198">
        <v>45291</v>
      </c>
      <c r="B783" t="s">
        <v>2204</v>
      </c>
      <c r="C783" t="s">
        <v>2205</v>
      </c>
      <c r="D783" s="82">
        <f>+VLOOKUP($C783,'appoggio Flow (AUM)_Turnover'!$C:$G,2,0)</f>
        <v>0</v>
      </c>
      <c r="E783" s="199">
        <f>+VLOOKUP($C783,'appoggio Flow (AUM)_Turnover'!$C:$G,3,0)</f>
        <v>1</v>
      </c>
      <c r="F783" s="82">
        <f>+VLOOKUP($C783,'appoggio Flow (AUM)_Turnover'!$C:$G,4,0)</f>
        <v>864594.3</v>
      </c>
      <c r="G783" s="82">
        <f>+VLOOKUP($C783,'appoggio Flow (AUM)_Turnover'!$C:$G,5,0)</f>
        <v>881433.24</v>
      </c>
      <c r="H783" s="1" t="s">
        <v>23</v>
      </c>
      <c r="I783" t="s">
        <v>500</v>
      </c>
      <c r="J783" t="s">
        <v>504</v>
      </c>
      <c r="K783">
        <f>+VLOOKUP($C783,'appoggio Flow (AUM)_Turnover'!$C:$M,9,0)</f>
        <v>1</v>
      </c>
      <c r="L783" t="s">
        <v>500</v>
      </c>
      <c r="M783">
        <f>+VLOOKUP($C783,'appoggio Flow (AUM)_Turnover'!$C:$M,11,0)</f>
        <v>0</v>
      </c>
      <c r="N783" t="s">
        <v>24</v>
      </c>
      <c r="O783" s="5" t="str">
        <f t="shared" si="97"/>
        <v>N</v>
      </c>
      <c r="P783">
        <f>+VLOOKUP($C783,'appoggio Flow (AUM)_Turnover'!$C:$P,11,0)</f>
        <v>0</v>
      </c>
      <c r="Q783" s="200" t="s">
        <v>475</v>
      </c>
      <c r="R783" s="200" t="str">
        <f t="shared" si="102"/>
        <v/>
      </c>
      <c r="T783" t="s">
        <v>475</v>
      </c>
      <c r="Y783" s="200" t="s">
        <v>475</v>
      </c>
      <c r="Z783" s="5" t="s">
        <v>475</v>
      </c>
      <c r="AA783" s="200" t="str">
        <f t="shared" si="98"/>
        <v/>
      </c>
      <c r="AB783" s="200" t="str">
        <f t="shared" si="96"/>
        <v/>
      </c>
      <c r="AE783" s="77">
        <f t="shared" si="99"/>
        <v>0</v>
      </c>
      <c r="AF783" s="77">
        <f t="shared" si="100"/>
        <v>0</v>
      </c>
      <c r="AG783" s="77">
        <f t="array" ref="AG783">IFERROR($D783*U,0)</f>
        <v>0</v>
      </c>
      <c r="AH783" s="77">
        <f t="shared" si="101"/>
        <v>0</v>
      </c>
      <c r="AI783" s="77">
        <f t="shared" si="101"/>
        <v>0</v>
      </c>
      <c r="AJ783" s="203"/>
      <c r="AK783" s="203"/>
      <c r="AL783" s="203"/>
      <c r="AM783" s="203"/>
      <c r="AN783" t="s">
        <v>475</v>
      </c>
      <c r="AO783" t="s">
        <v>475</v>
      </c>
      <c r="AP783" t="s">
        <v>475</v>
      </c>
    </row>
    <row r="784" spans="1:43" x14ac:dyDescent="0.25">
      <c r="A784" s="198">
        <v>45291</v>
      </c>
      <c r="B784" t="s">
        <v>2206</v>
      </c>
      <c r="C784" t="s">
        <v>2207</v>
      </c>
      <c r="D784" s="82">
        <f>+VLOOKUP($C784,'appoggio Flow (AUM)_Turnover'!$C:$G,2,0)</f>
        <v>69736.519999999975</v>
      </c>
      <c r="E784" s="199">
        <f>+VLOOKUP($C784,'appoggio Flow (AUM)_Turnover'!$C:$G,3,0)</f>
        <v>1</v>
      </c>
      <c r="F784" s="82">
        <f>+VLOOKUP($C784,'appoggio Flow (AUM)_Turnover'!$C:$G,4,0)</f>
        <v>170333.22999999998</v>
      </c>
      <c r="G784" s="82">
        <f>+VLOOKUP($C784,'appoggio Flow (AUM)_Turnover'!$C:$G,5,0)</f>
        <v>100596.71</v>
      </c>
      <c r="H784" s="1" t="s">
        <v>23</v>
      </c>
      <c r="I784" t="s">
        <v>500</v>
      </c>
      <c r="J784" t="s">
        <v>504</v>
      </c>
      <c r="K784">
        <f>+VLOOKUP($C784,'appoggio Flow (AUM)_Turnover'!$C:$M,9,0)</f>
        <v>1</v>
      </c>
      <c r="L784" t="s">
        <v>500</v>
      </c>
      <c r="M784">
        <f>+VLOOKUP($C784,'appoggio Flow (AUM)_Turnover'!$C:$M,11,0)</f>
        <v>0</v>
      </c>
      <c r="N784" t="s">
        <v>24</v>
      </c>
      <c r="O784" s="5" t="str">
        <f t="shared" si="97"/>
        <v>N</v>
      </c>
      <c r="P784">
        <f>+VLOOKUP($C784,'appoggio Flow (AUM)_Turnover'!$C:$P,11,0)</f>
        <v>0</v>
      </c>
      <c r="Q784" s="200" t="s">
        <v>475</v>
      </c>
      <c r="R784" s="200" t="str">
        <f t="shared" si="102"/>
        <v/>
      </c>
      <c r="T784" t="s">
        <v>475</v>
      </c>
      <c r="Y784" s="200" t="s">
        <v>475</v>
      </c>
      <c r="Z784" s="5" t="s">
        <v>475</v>
      </c>
      <c r="AA784" s="200" t="str">
        <f t="shared" si="98"/>
        <v/>
      </c>
      <c r="AB784" s="200" t="str">
        <f t="shared" si="96"/>
        <v/>
      </c>
      <c r="AE784" s="77">
        <f t="shared" si="99"/>
        <v>0</v>
      </c>
      <c r="AF784" s="77">
        <f t="shared" si="100"/>
        <v>0</v>
      </c>
      <c r="AG784" s="77">
        <f t="array" ref="AG784">IFERROR($D784*U,0)</f>
        <v>0</v>
      </c>
      <c r="AH784" s="77">
        <f t="shared" si="101"/>
        <v>0</v>
      </c>
      <c r="AI784" s="77">
        <f t="shared" si="101"/>
        <v>0</v>
      </c>
      <c r="AJ784" s="203"/>
      <c r="AK784" s="203"/>
      <c r="AL784" s="203"/>
      <c r="AM784" s="203"/>
      <c r="AN784" t="s">
        <v>475</v>
      </c>
      <c r="AO784" t="s">
        <v>475</v>
      </c>
      <c r="AP784" t="s">
        <v>475</v>
      </c>
    </row>
    <row r="785" spans="1:42" x14ac:dyDescent="0.25">
      <c r="A785" s="198">
        <v>45291</v>
      </c>
      <c r="B785" t="s">
        <v>2208</v>
      </c>
      <c r="C785" t="s">
        <v>2209</v>
      </c>
      <c r="D785" s="82">
        <f>+VLOOKUP($C785,'appoggio Flow (AUM)_Turnover'!$C:$G,2,0)</f>
        <v>168933.05999999982</v>
      </c>
      <c r="E785" s="199">
        <f>+VLOOKUP($C785,'appoggio Flow (AUM)_Turnover'!$C:$G,3,0)</f>
        <v>1</v>
      </c>
      <c r="F785" s="82">
        <f>+VLOOKUP($C785,'appoggio Flow (AUM)_Turnover'!$C:$G,4,0)</f>
        <v>1646745.6199999999</v>
      </c>
      <c r="G785" s="82">
        <f>+VLOOKUP($C785,'appoggio Flow (AUM)_Turnover'!$C:$G,5,0)</f>
        <v>1477812.56</v>
      </c>
      <c r="H785" s="1" t="s">
        <v>24</v>
      </c>
      <c r="I785" t="s">
        <v>473</v>
      </c>
      <c r="J785" t="s">
        <v>474</v>
      </c>
      <c r="K785">
        <f>+VLOOKUP($C785,'appoggio Flow (AUM)_Turnover'!$C:$M,9,0)</f>
        <v>0</v>
      </c>
      <c r="L785" t="s">
        <v>473</v>
      </c>
      <c r="M785" t="str">
        <f>+VLOOKUP($C785,'appoggio Flow (AUM)_Turnover'!$C:$M,11,0)</f>
        <v>Fondo</v>
      </c>
      <c r="N785" t="s">
        <v>23</v>
      </c>
      <c r="O785" s="5" t="str">
        <f t="shared" si="97"/>
        <v>N</v>
      </c>
      <c r="P785" t="str">
        <f>+VLOOKUP($C785,'appoggio Flow (AUM)_Turnover'!$C:$P,11,0)</f>
        <v>Fondo</v>
      </c>
      <c r="Q785" s="200" t="s">
        <v>475</v>
      </c>
      <c r="R785" s="200" t="str">
        <f t="shared" si="102"/>
        <v/>
      </c>
      <c r="T785" t="s">
        <v>475</v>
      </c>
      <c r="Y785" s="200" t="s">
        <v>475</v>
      </c>
      <c r="Z785" s="5" t="s">
        <v>475</v>
      </c>
      <c r="AA785" s="200" t="str">
        <f t="shared" si="98"/>
        <v/>
      </c>
      <c r="AB785" s="200" t="str">
        <f t="shared" si="96"/>
        <v/>
      </c>
      <c r="AE785" s="77">
        <f t="shared" si="99"/>
        <v>0</v>
      </c>
      <c r="AF785" s="77">
        <f t="shared" si="100"/>
        <v>0</v>
      </c>
      <c r="AG785" s="77">
        <f t="array" ref="AG785">IFERROR($D785*U,0)</f>
        <v>0</v>
      </c>
      <c r="AH785" s="77">
        <f t="shared" si="101"/>
        <v>0</v>
      </c>
      <c r="AI785" s="77">
        <f t="shared" si="101"/>
        <v>0</v>
      </c>
      <c r="AJ785" s="203"/>
      <c r="AK785" s="203"/>
      <c r="AL785" s="203"/>
      <c r="AM785" s="203"/>
      <c r="AN785" t="s">
        <v>475</v>
      </c>
      <c r="AO785" t="s">
        <v>475</v>
      </c>
      <c r="AP785" t="s">
        <v>475</v>
      </c>
    </row>
    <row r="786" spans="1:42" x14ac:dyDescent="0.25">
      <c r="A786" s="198">
        <v>45291</v>
      </c>
      <c r="B786" t="s">
        <v>2210</v>
      </c>
      <c r="C786" t="s">
        <v>2211</v>
      </c>
      <c r="D786" s="82">
        <f>+VLOOKUP($C786,'appoggio Flow (AUM)_Turnover'!$C:$G,2,0)</f>
        <v>6679746.5100000007</v>
      </c>
      <c r="E786" s="199">
        <f>+VLOOKUP($C786,'appoggio Flow (AUM)_Turnover'!$C:$G,3,0)</f>
        <v>1</v>
      </c>
      <c r="F786" s="82">
        <f>+VLOOKUP($C786,'appoggio Flow (AUM)_Turnover'!$C:$G,4,0)</f>
        <v>6686033.3600000003</v>
      </c>
      <c r="G786" s="82">
        <f>+VLOOKUP($C786,'appoggio Flow (AUM)_Turnover'!$C:$G,5,0)</f>
        <v>6286.85</v>
      </c>
      <c r="H786" s="1" t="s">
        <v>23</v>
      </c>
      <c r="I786" t="s">
        <v>500</v>
      </c>
      <c r="J786" t="s">
        <v>504</v>
      </c>
      <c r="K786">
        <f>+VLOOKUP($C786,'appoggio Flow (AUM)_Turnover'!$C:$M,9,0)</f>
        <v>1</v>
      </c>
      <c r="L786" t="s">
        <v>500</v>
      </c>
      <c r="M786">
        <f>+VLOOKUP($C786,'appoggio Flow (AUM)_Turnover'!$C:$M,11,0)</f>
        <v>0</v>
      </c>
      <c r="N786" t="s">
        <v>24</v>
      </c>
      <c r="O786" s="5" t="str">
        <f t="shared" si="97"/>
        <v>N</v>
      </c>
      <c r="P786">
        <f>+VLOOKUP($C786,'appoggio Flow (AUM)_Turnover'!$C:$P,11,0)</f>
        <v>0</v>
      </c>
      <c r="Q786" s="200" t="s">
        <v>475</v>
      </c>
      <c r="R786" s="200" t="str">
        <f t="shared" si="102"/>
        <v/>
      </c>
      <c r="T786" t="s">
        <v>475</v>
      </c>
      <c r="Y786" s="200" t="s">
        <v>475</v>
      </c>
      <c r="Z786" s="5" t="s">
        <v>475</v>
      </c>
      <c r="AA786" s="200" t="str">
        <f t="shared" si="98"/>
        <v/>
      </c>
      <c r="AB786" s="200" t="str">
        <f t="shared" si="96"/>
        <v/>
      </c>
      <c r="AE786" s="77">
        <f t="shared" si="99"/>
        <v>0</v>
      </c>
      <c r="AF786" s="77">
        <f t="shared" si="100"/>
        <v>0</v>
      </c>
      <c r="AG786" s="77">
        <f t="array" ref="AG786">IFERROR($D786*U,0)</f>
        <v>0</v>
      </c>
      <c r="AH786" s="77">
        <f t="shared" si="101"/>
        <v>0</v>
      </c>
      <c r="AI786" s="77">
        <f t="shared" si="101"/>
        <v>0</v>
      </c>
      <c r="AJ786" s="203"/>
      <c r="AK786" s="203"/>
      <c r="AL786" s="203"/>
      <c r="AM786" s="203"/>
      <c r="AN786" t="s">
        <v>475</v>
      </c>
      <c r="AO786" t="s">
        <v>475</v>
      </c>
      <c r="AP786" t="s">
        <v>475</v>
      </c>
    </row>
    <row r="787" spans="1:42" x14ac:dyDescent="0.25">
      <c r="A787" s="198">
        <v>45291</v>
      </c>
      <c r="B787" t="s">
        <v>2212</v>
      </c>
      <c r="C787" t="s">
        <v>2213</v>
      </c>
      <c r="D787" s="82">
        <f>+VLOOKUP($C787,'appoggio Flow (AUM)_Turnover'!$C:$G,2,0)</f>
        <v>9157151.9699999988</v>
      </c>
      <c r="E787" s="199">
        <f>+VLOOKUP($C787,'appoggio Flow (AUM)_Turnover'!$C:$G,3,0)</f>
        <v>1</v>
      </c>
      <c r="F787" s="82">
        <f>+VLOOKUP($C787,'appoggio Flow (AUM)_Turnover'!$C:$G,4,0)</f>
        <v>9186299.2299999986</v>
      </c>
      <c r="G787" s="82">
        <f>+VLOOKUP($C787,'appoggio Flow (AUM)_Turnover'!$C:$G,5,0)</f>
        <v>29147.26</v>
      </c>
      <c r="H787" s="1" t="s">
        <v>23</v>
      </c>
      <c r="I787" t="s">
        <v>500</v>
      </c>
      <c r="J787" t="s">
        <v>504</v>
      </c>
      <c r="K787">
        <f>+VLOOKUP($C787,'appoggio Flow (AUM)_Turnover'!$C:$M,9,0)</f>
        <v>1</v>
      </c>
      <c r="L787" t="s">
        <v>500</v>
      </c>
      <c r="M787">
        <f>+VLOOKUP($C787,'appoggio Flow (AUM)_Turnover'!$C:$M,11,0)</f>
        <v>0</v>
      </c>
      <c r="N787" t="s">
        <v>24</v>
      </c>
      <c r="O787" s="5" t="str">
        <f t="shared" si="97"/>
        <v>N</v>
      </c>
      <c r="P787">
        <f>+VLOOKUP($C787,'appoggio Flow (AUM)_Turnover'!$C:$P,11,0)</f>
        <v>0</v>
      </c>
      <c r="Q787" s="200" t="s">
        <v>475</v>
      </c>
      <c r="R787" s="200" t="str">
        <f t="shared" si="102"/>
        <v/>
      </c>
      <c r="T787" t="s">
        <v>475</v>
      </c>
      <c r="Y787" s="200" t="s">
        <v>475</v>
      </c>
      <c r="Z787" s="5" t="s">
        <v>475</v>
      </c>
      <c r="AA787" s="200" t="str">
        <f t="shared" si="98"/>
        <v/>
      </c>
      <c r="AB787" s="200" t="str">
        <f t="shared" si="96"/>
        <v/>
      </c>
      <c r="AE787" s="77">
        <f t="shared" si="99"/>
        <v>0</v>
      </c>
      <c r="AF787" s="77">
        <f t="shared" si="100"/>
        <v>0</v>
      </c>
      <c r="AG787" s="77">
        <f t="array" ref="AG787">IFERROR($D787*U,0)</f>
        <v>0</v>
      </c>
      <c r="AH787" s="77">
        <f t="shared" si="101"/>
        <v>0</v>
      </c>
      <c r="AI787" s="77">
        <f t="shared" si="101"/>
        <v>0</v>
      </c>
      <c r="AJ787" s="203"/>
      <c r="AK787" s="203"/>
      <c r="AL787" s="203"/>
      <c r="AM787" s="203"/>
      <c r="AN787" t="s">
        <v>475</v>
      </c>
      <c r="AO787" t="s">
        <v>475</v>
      </c>
      <c r="AP787" t="s">
        <v>475</v>
      </c>
    </row>
    <row r="788" spans="1:42" x14ac:dyDescent="0.25">
      <c r="A788" s="198">
        <v>45291</v>
      </c>
      <c r="B788" t="s">
        <v>2214</v>
      </c>
      <c r="C788" t="s">
        <v>2215</v>
      </c>
      <c r="D788" s="82">
        <f>+VLOOKUP($C788,'appoggio Flow (AUM)_Turnover'!$C:$G,2,0)</f>
        <v>970254.08999999985</v>
      </c>
      <c r="E788" s="199">
        <f>+VLOOKUP($C788,'appoggio Flow (AUM)_Turnover'!$C:$G,3,0)</f>
        <v>1</v>
      </c>
      <c r="F788" s="82">
        <f>+VLOOKUP($C788,'appoggio Flow (AUM)_Turnover'!$C:$G,4,0)</f>
        <v>3259536.54</v>
      </c>
      <c r="G788" s="82">
        <f>+VLOOKUP($C788,'appoggio Flow (AUM)_Turnover'!$C:$G,5,0)</f>
        <v>2289282.4500000002</v>
      </c>
      <c r="H788" s="1" t="s">
        <v>24</v>
      </c>
      <c r="I788" t="s">
        <v>473</v>
      </c>
      <c r="J788" t="s">
        <v>474</v>
      </c>
      <c r="K788">
        <f>+VLOOKUP($C788,'appoggio Flow (AUM)_Turnover'!$C:$M,9,0)</f>
        <v>0</v>
      </c>
      <c r="L788" t="s">
        <v>473</v>
      </c>
      <c r="M788" t="str">
        <f>+VLOOKUP($C788,'appoggio Flow (AUM)_Turnover'!$C:$M,11,0)</f>
        <v>Fondo</v>
      </c>
      <c r="N788" t="s">
        <v>23</v>
      </c>
      <c r="O788" s="5" t="str">
        <f t="shared" si="97"/>
        <v>N</v>
      </c>
      <c r="P788" t="str">
        <f>+VLOOKUP($C788,'appoggio Flow (AUM)_Turnover'!$C:$P,11,0)</f>
        <v>Fondo</v>
      </c>
      <c r="Q788" s="200" t="s">
        <v>475</v>
      </c>
      <c r="R788" s="200" t="str">
        <f t="shared" si="102"/>
        <v/>
      </c>
      <c r="T788" t="s">
        <v>475</v>
      </c>
      <c r="Y788" s="200" t="s">
        <v>475</v>
      </c>
      <c r="Z788" s="5" t="s">
        <v>475</v>
      </c>
      <c r="AA788" s="200" t="str">
        <f t="shared" si="98"/>
        <v/>
      </c>
      <c r="AB788" s="200" t="str">
        <f t="shared" si="96"/>
        <v/>
      </c>
      <c r="AE788" s="77">
        <f t="shared" si="99"/>
        <v>0</v>
      </c>
      <c r="AF788" s="77">
        <f t="shared" si="100"/>
        <v>0</v>
      </c>
      <c r="AG788" s="77">
        <f t="array" ref="AG788">IFERROR($D788*U,0)</f>
        <v>0</v>
      </c>
      <c r="AH788" s="77">
        <f t="shared" si="101"/>
        <v>0</v>
      </c>
      <c r="AI788" s="77">
        <f t="shared" si="101"/>
        <v>0</v>
      </c>
      <c r="AJ788" s="203"/>
      <c r="AK788" s="203"/>
      <c r="AL788" s="203"/>
      <c r="AM788" s="203"/>
      <c r="AN788" t="s">
        <v>475</v>
      </c>
      <c r="AO788" t="s">
        <v>475</v>
      </c>
      <c r="AP788" t="s">
        <v>475</v>
      </c>
    </row>
    <row r="789" spans="1:42" x14ac:dyDescent="0.25">
      <c r="A789" s="198">
        <v>45291</v>
      </c>
      <c r="B789" t="s">
        <v>2216</v>
      </c>
      <c r="C789" t="s">
        <v>2217</v>
      </c>
      <c r="D789" s="82">
        <f>+VLOOKUP($C789,'appoggio Flow (AUM)_Turnover'!$C:$G,2,0)</f>
        <v>917246.53999999992</v>
      </c>
      <c r="E789" s="199">
        <f>+VLOOKUP($C789,'appoggio Flow (AUM)_Turnover'!$C:$G,3,0)</f>
        <v>1</v>
      </c>
      <c r="F789" s="82">
        <f>+VLOOKUP($C789,'appoggio Flow (AUM)_Turnover'!$C:$G,4,0)</f>
        <v>1820418.2</v>
      </c>
      <c r="G789" s="82">
        <f>+VLOOKUP($C789,'appoggio Flow (AUM)_Turnover'!$C:$G,5,0)</f>
        <v>903171.66</v>
      </c>
      <c r="H789" s="1" t="s">
        <v>24</v>
      </c>
      <c r="I789" t="s">
        <v>473</v>
      </c>
      <c r="J789" t="s">
        <v>474</v>
      </c>
      <c r="K789">
        <f>+VLOOKUP($C789,'appoggio Flow (AUM)_Turnover'!$C:$M,9,0)</f>
        <v>0</v>
      </c>
      <c r="L789" t="s">
        <v>473</v>
      </c>
      <c r="M789" t="str">
        <f>+VLOOKUP($C789,'appoggio Flow (AUM)_Turnover'!$C:$M,11,0)</f>
        <v>Fondo</v>
      </c>
      <c r="N789" t="s">
        <v>23</v>
      </c>
      <c r="O789" s="5" t="str">
        <f t="shared" si="97"/>
        <v>N</v>
      </c>
      <c r="P789" t="str">
        <f>+VLOOKUP($C789,'appoggio Flow (AUM)_Turnover'!$C:$P,11,0)</f>
        <v>Fondo</v>
      </c>
      <c r="Q789" s="200" t="s">
        <v>475</v>
      </c>
      <c r="R789" s="200" t="str">
        <f t="shared" si="102"/>
        <v/>
      </c>
      <c r="T789" t="s">
        <v>475</v>
      </c>
      <c r="Y789" s="200" t="s">
        <v>475</v>
      </c>
      <c r="Z789" s="5" t="s">
        <v>475</v>
      </c>
      <c r="AA789" s="200" t="str">
        <f t="shared" si="98"/>
        <v/>
      </c>
      <c r="AB789" s="200" t="str">
        <f t="shared" si="96"/>
        <v/>
      </c>
      <c r="AE789" s="77">
        <f t="shared" si="99"/>
        <v>0</v>
      </c>
      <c r="AF789" s="77">
        <f t="shared" si="100"/>
        <v>0</v>
      </c>
      <c r="AG789" s="77">
        <f t="array" ref="AG789">IFERROR($D789*U,0)</f>
        <v>0</v>
      </c>
      <c r="AH789" s="77">
        <f t="shared" si="101"/>
        <v>0</v>
      </c>
      <c r="AI789" s="77">
        <f t="shared" si="101"/>
        <v>0</v>
      </c>
      <c r="AJ789" s="203"/>
      <c r="AK789" s="203"/>
      <c r="AL789" s="203"/>
      <c r="AM789" s="203"/>
      <c r="AN789" t="s">
        <v>475</v>
      </c>
      <c r="AO789" t="s">
        <v>475</v>
      </c>
      <c r="AP789" t="s">
        <v>475</v>
      </c>
    </row>
    <row r="790" spans="1:42" x14ac:dyDescent="0.25">
      <c r="A790" s="198">
        <v>45291</v>
      </c>
      <c r="B790" t="s">
        <v>2218</v>
      </c>
      <c r="C790" t="s">
        <v>2219</v>
      </c>
      <c r="D790" s="82">
        <f>+VLOOKUP($C790,'appoggio Flow (AUM)_Turnover'!$C:$G,2,0)</f>
        <v>2484.3000000000029</v>
      </c>
      <c r="E790" s="199">
        <f>+VLOOKUP($C790,'appoggio Flow (AUM)_Turnover'!$C:$G,3,0)</f>
        <v>1</v>
      </c>
      <c r="F790" s="82">
        <f>+VLOOKUP($C790,'appoggio Flow (AUM)_Turnover'!$C:$G,4,0)</f>
        <v>24406.9</v>
      </c>
      <c r="G790" s="82">
        <f>+VLOOKUP($C790,'appoggio Flow (AUM)_Turnover'!$C:$G,5,0)</f>
        <v>21922.6</v>
      </c>
      <c r="H790" s="1" t="s">
        <v>23</v>
      </c>
      <c r="I790" t="s">
        <v>500</v>
      </c>
      <c r="J790" t="s">
        <v>474</v>
      </c>
      <c r="K790">
        <f>+VLOOKUP($C790,'appoggio Flow (AUM)_Turnover'!$C:$M,9,0)</f>
        <v>0</v>
      </c>
      <c r="L790" t="s">
        <v>500</v>
      </c>
      <c r="M790">
        <f>+VLOOKUP($C790,'appoggio Flow (AUM)_Turnover'!$C:$M,11,0)</f>
        <v>0</v>
      </c>
      <c r="N790" t="s">
        <v>23</v>
      </c>
      <c r="O790" s="5" t="str">
        <f t="shared" si="97"/>
        <v>N</v>
      </c>
      <c r="P790">
        <f>+VLOOKUP($C790,'appoggio Flow (AUM)_Turnover'!$C:$P,11,0)</f>
        <v>0</v>
      </c>
      <c r="Q790" s="200" t="s">
        <v>475</v>
      </c>
      <c r="R790" s="200" t="str">
        <f t="shared" si="102"/>
        <v/>
      </c>
      <c r="T790" t="s">
        <v>475</v>
      </c>
      <c r="Y790" s="200" t="s">
        <v>475</v>
      </c>
      <c r="Z790" s="5" t="s">
        <v>475</v>
      </c>
      <c r="AA790" s="200" t="str">
        <f t="shared" si="98"/>
        <v/>
      </c>
      <c r="AB790" s="200" t="str">
        <f t="shared" si="96"/>
        <v/>
      </c>
      <c r="AE790" s="77">
        <f t="shared" si="99"/>
        <v>0</v>
      </c>
      <c r="AF790" s="77">
        <f t="shared" si="100"/>
        <v>0</v>
      </c>
      <c r="AG790" s="77">
        <f t="array" ref="AG790">IFERROR($D790*U,0)</f>
        <v>0</v>
      </c>
      <c r="AH790" s="77">
        <f t="shared" si="101"/>
        <v>0</v>
      </c>
      <c r="AI790" s="77">
        <f t="shared" si="101"/>
        <v>0</v>
      </c>
      <c r="AJ790" s="203"/>
      <c r="AK790" s="203"/>
      <c r="AL790" s="203"/>
      <c r="AM790" s="203"/>
      <c r="AN790" t="s">
        <v>475</v>
      </c>
      <c r="AO790" t="s">
        <v>475</v>
      </c>
      <c r="AP790" t="s">
        <v>475</v>
      </c>
    </row>
    <row r="791" spans="1:42" x14ac:dyDescent="0.25">
      <c r="A791" s="198">
        <v>45291</v>
      </c>
      <c r="B791" t="s">
        <v>2220</v>
      </c>
      <c r="C791" t="s">
        <v>2221</v>
      </c>
      <c r="D791" s="82">
        <f>+VLOOKUP($C791,'appoggio Flow (AUM)_Turnover'!$C:$G,2,0)</f>
        <v>5054.5999999999985</v>
      </c>
      <c r="E791" s="199">
        <f>+VLOOKUP($C791,'appoggio Flow (AUM)_Turnover'!$C:$G,3,0)</f>
        <v>1</v>
      </c>
      <c r="F791" s="82">
        <f>+VLOOKUP($C791,'appoggio Flow (AUM)_Turnover'!$C:$G,4,0)</f>
        <v>23622</v>
      </c>
      <c r="G791" s="82">
        <f>+VLOOKUP($C791,'appoggio Flow (AUM)_Turnover'!$C:$G,5,0)</f>
        <v>18567.400000000001</v>
      </c>
      <c r="H791" s="1" t="s">
        <v>23</v>
      </c>
      <c r="I791" t="s">
        <v>500</v>
      </c>
      <c r="J791" t="s">
        <v>474</v>
      </c>
      <c r="K791">
        <f>+VLOOKUP($C791,'appoggio Flow (AUM)_Turnover'!$C:$M,9,0)</f>
        <v>0</v>
      </c>
      <c r="L791" t="s">
        <v>500</v>
      </c>
      <c r="M791">
        <f>+VLOOKUP($C791,'appoggio Flow (AUM)_Turnover'!$C:$M,11,0)</f>
        <v>0</v>
      </c>
      <c r="N791" t="s">
        <v>23</v>
      </c>
      <c r="O791" s="5" t="str">
        <f t="shared" si="97"/>
        <v>N</v>
      </c>
      <c r="P791">
        <f>+VLOOKUP($C791,'appoggio Flow (AUM)_Turnover'!$C:$P,11,0)</f>
        <v>0</v>
      </c>
      <c r="Q791" s="200" t="s">
        <v>475</v>
      </c>
      <c r="R791" s="200" t="str">
        <f t="shared" si="102"/>
        <v/>
      </c>
      <c r="T791" t="s">
        <v>475</v>
      </c>
      <c r="Y791" s="200" t="s">
        <v>475</v>
      </c>
      <c r="Z791" s="5" t="s">
        <v>475</v>
      </c>
      <c r="AA791" s="200" t="str">
        <f t="shared" si="98"/>
        <v/>
      </c>
      <c r="AB791" s="200" t="str">
        <f t="shared" si="96"/>
        <v/>
      </c>
      <c r="AE791" s="77">
        <f t="shared" si="99"/>
        <v>0</v>
      </c>
      <c r="AF791" s="77">
        <f t="shared" si="100"/>
        <v>0</v>
      </c>
      <c r="AG791" s="77">
        <f t="array" ref="AG791">IFERROR($D791*U,0)</f>
        <v>0</v>
      </c>
      <c r="AH791" s="77">
        <f t="shared" si="101"/>
        <v>0</v>
      </c>
      <c r="AI791" s="77">
        <f t="shared" si="101"/>
        <v>0</v>
      </c>
      <c r="AJ791" s="203"/>
      <c r="AK791" s="203"/>
      <c r="AL791" s="203"/>
      <c r="AM791" s="203"/>
      <c r="AN791" t="s">
        <v>475</v>
      </c>
      <c r="AO791" t="s">
        <v>475</v>
      </c>
      <c r="AP791" t="s">
        <v>475</v>
      </c>
    </row>
    <row r="792" spans="1:42" x14ac:dyDescent="0.25">
      <c r="A792" s="198">
        <v>45291</v>
      </c>
      <c r="B792" t="s">
        <v>2222</v>
      </c>
      <c r="C792" t="s">
        <v>2223</v>
      </c>
      <c r="D792" s="82">
        <f>+VLOOKUP($C792,'appoggio Flow (AUM)_Turnover'!$C:$G,2,0)</f>
        <v>838399.17</v>
      </c>
      <c r="E792" s="199">
        <f>+VLOOKUP($C792,'appoggio Flow (AUM)_Turnover'!$C:$G,3,0)</f>
        <v>1</v>
      </c>
      <c r="F792" s="82">
        <f>+VLOOKUP($C792,'appoggio Flow (AUM)_Turnover'!$C:$G,4,0)</f>
        <v>850367.49</v>
      </c>
      <c r="G792" s="82">
        <f>+VLOOKUP($C792,'appoggio Flow (AUM)_Turnover'!$C:$G,5,0)</f>
        <v>11968.32</v>
      </c>
      <c r="H792" s="1" t="s">
        <v>23</v>
      </c>
      <c r="I792" t="s">
        <v>500</v>
      </c>
      <c r="J792" t="s">
        <v>474</v>
      </c>
      <c r="K792">
        <f>+VLOOKUP($C792,'appoggio Flow (AUM)_Turnover'!$C:$M,9,0)</f>
        <v>0</v>
      </c>
      <c r="L792" t="s">
        <v>500</v>
      </c>
      <c r="M792" t="str">
        <f>+VLOOKUP($C792,'appoggio Flow (AUM)_Turnover'!$C:$M,11,0)</f>
        <v>Stock</v>
      </c>
      <c r="N792" t="s">
        <v>23</v>
      </c>
      <c r="O792" s="5" t="str">
        <f t="shared" si="97"/>
        <v>N</v>
      </c>
      <c r="P792" t="str">
        <f>+VLOOKUP($C792,'appoggio Flow (AUM)_Turnover'!$C:$P,11,0)</f>
        <v>Stock</v>
      </c>
      <c r="Q792" s="200" t="s">
        <v>475</v>
      </c>
      <c r="R792" s="200" t="str">
        <f t="shared" si="102"/>
        <v/>
      </c>
      <c r="T792" t="s">
        <v>475</v>
      </c>
      <c r="Y792" s="200" t="s">
        <v>475</v>
      </c>
      <c r="Z792" s="5" t="s">
        <v>475</v>
      </c>
      <c r="AA792" s="200" t="str">
        <f t="shared" si="98"/>
        <v/>
      </c>
      <c r="AB792" s="200" t="str">
        <f t="shared" si="96"/>
        <v/>
      </c>
      <c r="AE792" s="77">
        <f t="shared" si="99"/>
        <v>0</v>
      </c>
      <c r="AF792" s="77">
        <f t="shared" si="100"/>
        <v>0</v>
      </c>
      <c r="AG792" s="77">
        <f t="array" ref="AG792">IFERROR($D792*U,0)</f>
        <v>0</v>
      </c>
      <c r="AH792" s="77">
        <f t="shared" si="101"/>
        <v>0</v>
      </c>
      <c r="AI792" s="77">
        <f t="shared" si="101"/>
        <v>0</v>
      </c>
      <c r="AJ792" s="203"/>
      <c r="AK792" s="203"/>
      <c r="AL792" s="203"/>
      <c r="AM792" s="203"/>
      <c r="AN792" t="s">
        <v>25</v>
      </c>
      <c r="AO792" t="s">
        <v>2224</v>
      </c>
      <c r="AP792" t="s">
        <v>475</v>
      </c>
    </row>
    <row r="793" spans="1:42" x14ac:dyDescent="0.25">
      <c r="A793" s="198">
        <v>45291</v>
      </c>
      <c r="B793" t="s">
        <v>2225</v>
      </c>
      <c r="C793" t="s">
        <v>2226</v>
      </c>
      <c r="D793" s="82">
        <f>+VLOOKUP($C793,'appoggio Flow (AUM)_Turnover'!$C:$G,2,0)</f>
        <v>0</v>
      </c>
      <c r="E793" s="199">
        <f>+VLOOKUP($C793,'appoggio Flow (AUM)_Turnover'!$C:$G,3,0)</f>
        <v>1</v>
      </c>
      <c r="F793" s="82">
        <f>+VLOOKUP($C793,'appoggio Flow (AUM)_Turnover'!$C:$G,4,0)</f>
        <v>117436.1</v>
      </c>
      <c r="G793" s="82">
        <f>+VLOOKUP($C793,'appoggio Flow (AUM)_Turnover'!$C:$G,5,0)</f>
        <v>170656.2</v>
      </c>
      <c r="H793" s="1" t="s">
        <v>24</v>
      </c>
      <c r="I793" t="s">
        <v>473</v>
      </c>
      <c r="J793" t="s">
        <v>474</v>
      </c>
      <c r="K793">
        <f>+VLOOKUP($C793,'appoggio Flow (AUM)_Turnover'!$C:$M,9,0)</f>
        <v>0</v>
      </c>
      <c r="L793" t="s">
        <v>473</v>
      </c>
      <c r="M793" t="str">
        <f>+VLOOKUP($C793,'appoggio Flow (AUM)_Turnover'!$C:$M,11,0)</f>
        <v>Fondo</v>
      </c>
      <c r="N793" t="s">
        <v>23</v>
      </c>
      <c r="O793" s="5" t="str">
        <f t="shared" si="97"/>
        <v>N</v>
      </c>
      <c r="P793" t="str">
        <f>+VLOOKUP($C793,'appoggio Flow (AUM)_Turnover'!$C:$P,11,0)</f>
        <v>Fondo</v>
      </c>
      <c r="Q793" s="200" t="s">
        <v>475</v>
      </c>
      <c r="R793" s="200" t="str">
        <f t="shared" si="102"/>
        <v/>
      </c>
      <c r="T793" t="s">
        <v>475</v>
      </c>
      <c r="Y793" s="200" t="s">
        <v>475</v>
      </c>
      <c r="Z793" s="5" t="s">
        <v>475</v>
      </c>
      <c r="AA793" s="200" t="str">
        <f t="shared" si="98"/>
        <v/>
      </c>
      <c r="AB793" s="200" t="str">
        <f t="shared" si="96"/>
        <v/>
      </c>
      <c r="AE793" s="77">
        <f t="shared" si="99"/>
        <v>0</v>
      </c>
      <c r="AF793" s="77">
        <f t="shared" si="100"/>
        <v>0</v>
      </c>
      <c r="AG793" s="77">
        <f t="array" ref="AG793">IFERROR($D793*U,0)</f>
        <v>0</v>
      </c>
      <c r="AH793" s="77">
        <f t="shared" si="101"/>
        <v>0</v>
      </c>
      <c r="AI793" s="77">
        <f t="shared" si="101"/>
        <v>0</v>
      </c>
      <c r="AJ793" s="203"/>
      <c r="AK793" s="203"/>
      <c r="AL793" s="203"/>
      <c r="AM793" s="203"/>
      <c r="AN793" t="s">
        <v>475</v>
      </c>
      <c r="AO793" t="s">
        <v>475</v>
      </c>
      <c r="AP793" t="s">
        <v>475</v>
      </c>
    </row>
    <row r="794" spans="1:42" x14ac:dyDescent="0.25">
      <c r="A794" s="198">
        <v>45291</v>
      </c>
      <c r="B794" t="s">
        <v>2227</v>
      </c>
      <c r="C794" t="s">
        <v>2228</v>
      </c>
      <c r="D794" s="82">
        <f>+VLOOKUP($C794,'appoggio Flow (AUM)_Turnover'!$C:$G,2,0)</f>
        <v>103926.7200000002</v>
      </c>
      <c r="E794" s="199">
        <f>+VLOOKUP($C794,'appoggio Flow (AUM)_Turnover'!$C:$G,3,0)</f>
        <v>1</v>
      </c>
      <c r="F794" s="82">
        <f>+VLOOKUP($C794,'appoggio Flow (AUM)_Turnover'!$C:$G,4,0)</f>
        <v>2936711.97</v>
      </c>
      <c r="G794" s="82">
        <f>+VLOOKUP($C794,'appoggio Flow (AUM)_Turnover'!$C:$G,5,0)</f>
        <v>2832785.25</v>
      </c>
      <c r="H794" s="1" t="s">
        <v>23</v>
      </c>
      <c r="I794" t="s">
        <v>500</v>
      </c>
      <c r="J794" t="s">
        <v>504</v>
      </c>
      <c r="K794">
        <f>+VLOOKUP($C794,'appoggio Flow (AUM)_Turnover'!$C:$M,9,0)</f>
        <v>1</v>
      </c>
      <c r="L794" t="s">
        <v>500</v>
      </c>
      <c r="M794">
        <f>+VLOOKUP($C794,'appoggio Flow (AUM)_Turnover'!$C:$M,11,0)</f>
        <v>0</v>
      </c>
      <c r="N794" t="s">
        <v>24</v>
      </c>
      <c r="O794" s="5" t="str">
        <f t="shared" si="97"/>
        <v>N</v>
      </c>
      <c r="P794">
        <f>+VLOOKUP($C794,'appoggio Flow (AUM)_Turnover'!$C:$P,11,0)</f>
        <v>0</v>
      </c>
      <c r="Q794" s="200" t="s">
        <v>475</v>
      </c>
      <c r="R794" s="200" t="str">
        <f t="shared" si="102"/>
        <v/>
      </c>
      <c r="T794" t="s">
        <v>475</v>
      </c>
      <c r="Y794" s="200" t="s">
        <v>475</v>
      </c>
      <c r="Z794" s="5" t="s">
        <v>475</v>
      </c>
      <c r="AA794" s="200" t="str">
        <f t="shared" si="98"/>
        <v/>
      </c>
      <c r="AB794" s="200" t="str">
        <f t="shared" si="96"/>
        <v/>
      </c>
      <c r="AE794" s="77">
        <f t="shared" si="99"/>
        <v>0</v>
      </c>
      <c r="AF794" s="77">
        <f t="shared" si="100"/>
        <v>0</v>
      </c>
      <c r="AG794" s="77">
        <f t="array" ref="AG794">IFERROR($D794*U,0)</f>
        <v>0</v>
      </c>
      <c r="AH794" s="77">
        <f t="shared" si="101"/>
        <v>0</v>
      </c>
      <c r="AI794" s="77">
        <f t="shared" si="101"/>
        <v>0</v>
      </c>
      <c r="AJ794" s="203"/>
      <c r="AK794" s="203"/>
      <c r="AL794" s="203"/>
      <c r="AM794" s="203"/>
      <c r="AN794" t="s">
        <v>475</v>
      </c>
      <c r="AO794" t="s">
        <v>475</v>
      </c>
      <c r="AP794" t="s">
        <v>475</v>
      </c>
    </row>
    <row r="795" spans="1:42" x14ac:dyDescent="0.25">
      <c r="A795" s="198">
        <v>45291</v>
      </c>
      <c r="B795" t="s">
        <v>2229</v>
      </c>
      <c r="C795" t="s">
        <v>2230</v>
      </c>
      <c r="D795" s="82">
        <f>+VLOOKUP($C795,'appoggio Flow (AUM)_Turnover'!$C:$G,2,0)</f>
        <v>588.19999999999993</v>
      </c>
      <c r="E795" s="199">
        <f>+VLOOKUP($C795,'appoggio Flow (AUM)_Turnover'!$C:$G,3,0)</f>
        <v>1</v>
      </c>
      <c r="F795" s="82">
        <f>+VLOOKUP($C795,'appoggio Flow (AUM)_Turnover'!$C:$G,4,0)</f>
        <v>959.55</v>
      </c>
      <c r="G795" s="82">
        <f>+VLOOKUP($C795,'appoggio Flow (AUM)_Turnover'!$C:$G,5,0)</f>
        <v>371.35</v>
      </c>
      <c r="H795" s="1" t="s">
        <v>24</v>
      </c>
      <c r="I795" t="s">
        <v>473</v>
      </c>
      <c r="J795" t="s">
        <v>474</v>
      </c>
      <c r="K795">
        <f>+VLOOKUP($C795,'appoggio Flow (AUM)_Turnover'!$C:$M,9,0)</f>
        <v>0</v>
      </c>
      <c r="L795" t="s">
        <v>473</v>
      </c>
      <c r="M795" t="str">
        <f>+VLOOKUP($C795,'appoggio Flow (AUM)_Turnover'!$C:$M,11,0)</f>
        <v>Fondo</v>
      </c>
      <c r="N795" t="s">
        <v>23</v>
      </c>
      <c r="O795" s="5" t="str">
        <f t="shared" si="97"/>
        <v>N</v>
      </c>
      <c r="P795" t="str">
        <f>+VLOOKUP($C795,'appoggio Flow (AUM)_Turnover'!$C:$P,11,0)</f>
        <v>Fondo</v>
      </c>
      <c r="Q795" s="200" t="s">
        <v>475</v>
      </c>
      <c r="R795" s="200" t="str">
        <f t="shared" si="102"/>
        <v/>
      </c>
      <c r="T795" t="s">
        <v>475</v>
      </c>
      <c r="Y795" s="200" t="s">
        <v>475</v>
      </c>
      <c r="Z795" s="5" t="s">
        <v>475</v>
      </c>
      <c r="AA795" s="200" t="str">
        <f t="shared" si="98"/>
        <v/>
      </c>
      <c r="AB795" s="200" t="str">
        <f t="shared" si="96"/>
        <v/>
      </c>
      <c r="AE795" s="77">
        <f t="shared" si="99"/>
        <v>0</v>
      </c>
      <c r="AF795" s="77">
        <f t="shared" si="100"/>
        <v>0</v>
      </c>
      <c r="AG795" s="77">
        <f t="array" ref="AG795">IFERROR($D795*U,0)</f>
        <v>0</v>
      </c>
      <c r="AH795" s="77">
        <f t="shared" si="101"/>
        <v>0</v>
      </c>
      <c r="AI795" s="77">
        <f t="shared" si="101"/>
        <v>0</v>
      </c>
      <c r="AJ795" s="203"/>
      <c r="AK795" s="203"/>
      <c r="AL795" s="203"/>
      <c r="AM795" s="203"/>
      <c r="AN795" t="s">
        <v>475</v>
      </c>
      <c r="AO795" t="s">
        <v>475</v>
      </c>
      <c r="AP795" t="s">
        <v>475</v>
      </c>
    </row>
    <row r="796" spans="1:42" x14ac:dyDescent="0.25">
      <c r="A796" s="198">
        <v>45291</v>
      </c>
      <c r="B796" t="s">
        <v>2231</v>
      </c>
      <c r="C796" t="s">
        <v>2232</v>
      </c>
      <c r="D796" s="82">
        <f>+VLOOKUP($C796,'appoggio Flow (AUM)_Turnover'!$C:$G,2,0)</f>
        <v>2907465.1</v>
      </c>
      <c r="E796" s="199">
        <f>+VLOOKUP($C796,'appoggio Flow (AUM)_Turnover'!$C:$G,3,0)</f>
        <v>0</v>
      </c>
      <c r="F796" s="82">
        <f>+VLOOKUP($C796,'appoggio Flow (AUM)_Turnover'!$C:$G,4,0)</f>
        <v>2907465.1</v>
      </c>
      <c r="G796" s="82">
        <f>+VLOOKUP($C796,'appoggio Flow (AUM)_Turnover'!$C:$G,5,0)</f>
        <v>0</v>
      </c>
      <c r="H796" s="1" t="s">
        <v>24</v>
      </c>
      <c r="I796" t="s">
        <v>473</v>
      </c>
      <c r="J796" t="s">
        <v>474</v>
      </c>
      <c r="K796">
        <f>+VLOOKUP($C796,'appoggio Flow (AUM)_Turnover'!$C:$M,9,0)</f>
        <v>0</v>
      </c>
      <c r="L796" t="s">
        <v>473</v>
      </c>
      <c r="M796" t="str">
        <f>+VLOOKUP($C796,'appoggio Flow (AUM)_Turnover'!$C:$M,11,0)</f>
        <v>Fondo</v>
      </c>
      <c r="N796" t="s">
        <v>23</v>
      </c>
      <c r="O796" s="5" t="str">
        <f t="shared" si="97"/>
        <v>N</v>
      </c>
      <c r="P796" t="str">
        <f>+VLOOKUP($C796,'appoggio Flow (AUM)_Turnover'!$C:$P,11,0)</f>
        <v>Fondo</v>
      </c>
      <c r="Q796" s="200" t="s">
        <v>475</v>
      </c>
      <c r="R796" s="200" t="str">
        <f t="shared" si="102"/>
        <v/>
      </c>
      <c r="T796" t="s">
        <v>475</v>
      </c>
      <c r="Y796" s="200" t="s">
        <v>475</v>
      </c>
      <c r="Z796" s="5" t="s">
        <v>475</v>
      </c>
      <c r="AA796" s="200" t="str">
        <f t="shared" si="98"/>
        <v/>
      </c>
      <c r="AB796" s="200" t="str">
        <f t="shared" si="96"/>
        <v/>
      </c>
      <c r="AE796" s="77">
        <f t="shared" si="99"/>
        <v>0</v>
      </c>
      <c r="AF796" s="77">
        <f t="shared" si="100"/>
        <v>0</v>
      </c>
      <c r="AG796" s="77">
        <f t="array" ref="AG796">IFERROR($D796*U,0)</f>
        <v>0</v>
      </c>
      <c r="AH796" s="77">
        <f t="shared" si="101"/>
        <v>0</v>
      </c>
      <c r="AI796" s="77">
        <f t="shared" si="101"/>
        <v>0</v>
      </c>
      <c r="AJ796" s="203"/>
      <c r="AK796" s="203"/>
      <c r="AL796" s="203"/>
      <c r="AM796" s="203"/>
      <c r="AN796" t="s">
        <v>475</v>
      </c>
      <c r="AO796" t="s">
        <v>475</v>
      </c>
      <c r="AP796" t="s">
        <v>475</v>
      </c>
    </row>
    <row r="797" spans="1:42" x14ac:dyDescent="0.25">
      <c r="A797" s="198">
        <v>45291</v>
      </c>
      <c r="B797" t="s">
        <v>2233</v>
      </c>
      <c r="C797" t="s">
        <v>2234</v>
      </c>
      <c r="D797" s="82">
        <f>+VLOOKUP($C797,'appoggio Flow (AUM)_Turnover'!$C:$G,2,0)</f>
        <v>84305.45</v>
      </c>
      <c r="E797" s="199">
        <f>+VLOOKUP($C797,'appoggio Flow (AUM)_Turnover'!$C:$G,3,0)</f>
        <v>0</v>
      </c>
      <c r="F797" s="82">
        <f>+VLOOKUP($C797,'appoggio Flow (AUM)_Turnover'!$C:$G,4,0)</f>
        <v>84305.45</v>
      </c>
      <c r="G797" s="82">
        <f>+VLOOKUP($C797,'appoggio Flow (AUM)_Turnover'!$C:$G,5,0)</f>
        <v>0</v>
      </c>
      <c r="H797" s="1" t="s">
        <v>23</v>
      </c>
      <c r="I797" t="s">
        <v>500</v>
      </c>
      <c r="J797" t="s">
        <v>504</v>
      </c>
      <c r="K797">
        <f>+VLOOKUP($C797,'appoggio Flow (AUM)_Turnover'!$C:$M,9,0)</f>
        <v>1</v>
      </c>
      <c r="L797" t="s">
        <v>500</v>
      </c>
      <c r="M797">
        <f>+VLOOKUP($C797,'appoggio Flow (AUM)_Turnover'!$C:$M,11,0)</f>
        <v>0</v>
      </c>
      <c r="N797" t="s">
        <v>24</v>
      </c>
      <c r="O797" s="5" t="str">
        <f t="shared" si="97"/>
        <v>N</v>
      </c>
      <c r="P797">
        <f>+VLOOKUP($C797,'appoggio Flow (AUM)_Turnover'!$C:$P,11,0)</f>
        <v>0</v>
      </c>
      <c r="Q797" s="200" t="s">
        <v>475</v>
      </c>
      <c r="R797" s="200" t="str">
        <f t="shared" si="102"/>
        <v/>
      </c>
      <c r="T797" t="s">
        <v>475</v>
      </c>
      <c r="Y797" s="200" t="s">
        <v>475</v>
      </c>
      <c r="Z797" s="5" t="s">
        <v>475</v>
      </c>
      <c r="AA797" s="200" t="str">
        <f t="shared" si="98"/>
        <v/>
      </c>
      <c r="AB797" s="200" t="str">
        <f t="shared" si="96"/>
        <v/>
      </c>
      <c r="AE797" s="77">
        <f t="shared" si="99"/>
        <v>0</v>
      </c>
      <c r="AF797" s="77">
        <f t="shared" si="100"/>
        <v>0</v>
      </c>
      <c r="AG797" s="77">
        <f t="array" ref="AG797">IFERROR($D797*U,0)</f>
        <v>0</v>
      </c>
      <c r="AH797" s="77">
        <f t="shared" si="101"/>
        <v>0</v>
      </c>
      <c r="AI797" s="77">
        <f t="shared" si="101"/>
        <v>0</v>
      </c>
      <c r="AJ797" s="203"/>
      <c r="AK797" s="203"/>
      <c r="AL797" s="203"/>
      <c r="AM797" s="203"/>
      <c r="AN797" t="s">
        <v>475</v>
      </c>
      <c r="AO797" t="s">
        <v>475</v>
      </c>
      <c r="AP797" t="s">
        <v>475</v>
      </c>
    </row>
    <row r="798" spans="1:42" x14ac:dyDescent="0.25">
      <c r="A798" s="198">
        <v>45291</v>
      </c>
      <c r="B798" t="s">
        <v>2235</v>
      </c>
      <c r="C798" t="s">
        <v>2236</v>
      </c>
      <c r="D798" s="82">
        <f>+VLOOKUP($C798,'appoggio Flow (AUM)_Turnover'!$C:$G,2,0)</f>
        <v>30042.84</v>
      </c>
      <c r="E798" s="199">
        <f>+VLOOKUP($C798,'appoggio Flow (AUM)_Turnover'!$C:$G,3,0)</f>
        <v>0</v>
      </c>
      <c r="F798" s="82">
        <f>+VLOOKUP($C798,'appoggio Flow (AUM)_Turnover'!$C:$G,4,0)</f>
        <v>30042.84</v>
      </c>
      <c r="G798" s="82">
        <f>+VLOOKUP($C798,'appoggio Flow (AUM)_Turnover'!$C:$G,5,0)</f>
        <v>0</v>
      </c>
      <c r="H798" s="1" t="s">
        <v>23</v>
      </c>
      <c r="I798" t="s">
        <v>500</v>
      </c>
      <c r="J798" t="s">
        <v>504</v>
      </c>
      <c r="K798">
        <f>+VLOOKUP($C798,'appoggio Flow (AUM)_Turnover'!$C:$M,9,0)</f>
        <v>1</v>
      </c>
      <c r="L798" t="s">
        <v>500</v>
      </c>
      <c r="M798">
        <f>+VLOOKUP($C798,'appoggio Flow (AUM)_Turnover'!$C:$M,11,0)</f>
        <v>0</v>
      </c>
      <c r="N798" t="s">
        <v>24</v>
      </c>
      <c r="O798" s="5" t="str">
        <f t="shared" si="97"/>
        <v>N</v>
      </c>
      <c r="P798">
        <f>+VLOOKUP($C798,'appoggio Flow (AUM)_Turnover'!$C:$P,11,0)</f>
        <v>0</v>
      </c>
      <c r="Q798" s="200" t="s">
        <v>475</v>
      </c>
      <c r="R798" s="200" t="str">
        <f t="shared" si="102"/>
        <v/>
      </c>
      <c r="T798" t="s">
        <v>475</v>
      </c>
      <c r="Y798" s="200" t="s">
        <v>475</v>
      </c>
      <c r="Z798" s="5" t="s">
        <v>475</v>
      </c>
      <c r="AA798" s="200" t="str">
        <f t="shared" si="98"/>
        <v/>
      </c>
      <c r="AB798" s="200" t="str">
        <f t="shared" si="96"/>
        <v/>
      </c>
      <c r="AE798" s="77">
        <f t="shared" si="99"/>
        <v>0</v>
      </c>
      <c r="AF798" s="77">
        <f t="shared" si="100"/>
        <v>0</v>
      </c>
      <c r="AG798" s="77">
        <f t="array" ref="AG798">IFERROR($D798*U,0)</f>
        <v>0</v>
      </c>
      <c r="AH798" s="77">
        <f t="shared" si="101"/>
        <v>0</v>
      </c>
      <c r="AI798" s="77">
        <f t="shared" si="101"/>
        <v>0</v>
      </c>
      <c r="AJ798" s="203"/>
      <c r="AK798" s="203"/>
      <c r="AL798" s="203"/>
      <c r="AM798" s="203"/>
      <c r="AN798" t="s">
        <v>475</v>
      </c>
      <c r="AO798" t="s">
        <v>475</v>
      </c>
      <c r="AP798" t="s">
        <v>475</v>
      </c>
    </row>
    <row r="799" spans="1:42" x14ac:dyDescent="0.25">
      <c r="A799" s="198">
        <v>45291</v>
      </c>
      <c r="B799" t="s">
        <v>2237</v>
      </c>
      <c r="C799" t="s">
        <v>2238</v>
      </c>
      <c r="D799" s="82">
        <f>+VLOOKUP($C799,'appoggio Flow (AUM)_Turnover'!$C:$G,2,0)</f>
        <v>6814</v>
      </c>
      <c r="E799" s="199">
        <f>+VLOOKUP($C799,'appoggio Flow (AUM)_Turnover'!$C:$G,3,0)</f>
        <v>1</v>
      </c>
      <c r="F799" s="82">
        <f>+VLOOKUP($C799,'appoggio Flow (AUM)_Turnover'!$C:$G,4,0)</f>
        <v>195064.08</v>
      </c>
      <c r="G799" s="82">
        <f>+VLOOKUP($C799,'appoggio Flow (AUM)_Turnover'!$C:$G,5,0)</f>
        <v>188250.08</v>
      </c>
      <c r="H799" s="1" t="s">
        <v>23</v>
      </c>
      <c r="I799" t="s">
        <v>500</v>
      </c>
      <c r="J799" t="s">
        <v>474</v>
      </c>
      <c r="K799">
        <f>+VLOOKUP($C799,'appoggio Flow (AUM)_Turnover'!$C:$M,9,0)</f>
        <v>0</v>
      </c>
      <c r="L799" t="s">
        <v>500</v>
      </c>
      <c r="M799">
        <f>+VLOOKUP($C799,'appoggio Flow (AUM)_Turnover'!$C:$M,11,0)</f>
        <v>0</v>
      </c>
      <c r="N799" t="s">
        <v>23</v>
      </c>
      <c r="O799" s="5" t="str">
        <f t="shared" si="97"/>
        <v>N</v>
      </c>
      <c r="P799">
        <f>+VLOOKUP($C799,'appoggio Flow (AUM)_Turnover'!$C:$P,11,0)</f>
        <v>0</v>
      </c>
      <c r="Q799" s="200" t="s">
        <v>475</v>
      </c>
      <c r="R799" s="200" t="str">
        <f t="shared" si="102"/>
        <v/>
      </c>
      <c r="T799" t="s">
        <v>475</v>
      </c>
      <c r="Y799" s="200" t="s">
        <v>475</v>
      </c>
      <c r="Z799" s="5" t="s">
        <v>475</v>
      </c>
      <c r="AA799" s="200" t="str">
        <f t="shared" si="98"/>
        <v/>
      </c>
      <c r="AB799" s="200" t="str">
        <f t="shared" si="96"/>
        <v/>
      </c>
      <c r="AE799" s="77">
        <f t="shared" si="99"/>
        <v>0</v>
      </c>
      <c r="AF799" s="77">
        <f t="shared" si="100"/>
        <v>0</v>
      </c>
      <c r="AG799" s="77">
        <f t="array" ref="AG799">IFERROR($D799*U,0)</f>
        <v>0</v>
      </c>
      <c r="AH799" s="77">
        <f t="shared" si="101"/>
        <v>0</v>
      </c>
      <c r="AI799" s="77">
        <f t="shared" si="101"/>
        <v>0</v>
      </c>
      <c r="AJ799" s="203"/>
      <c r="AK799" s="203"/>
      <c r="AL799" s="203"/>
      <c r="AM799" s="203"/>
      <c r="AN799" t="s">
        <v>475</v>
      </c>
      <c r="AO799" t="s">
        <v>475</v>
      </c>
      <c r="AP799" t="s">
        <v>475</v>
      </c>
    </row>
    <row r="800" spans="1:42" x14ac:dyDescent="0.25">
      <c r="A800" s="198">
        <v>45291</v>
      </c>
      <c r="B800" t="s">
        <v>2239</v>
      </c>
      <c r="C800" t="s">
        <v>2240</v>
      </c>
      <c r="D800" s="82">
        <f>+VLOOKUP($C800,'appoggio Flow (AUM)_Turnover'!$C:$G,2,0)</f>
        <v>1029200.07</v>
      </c>
      <c r="E800" s="199">
        <f>+VLOOKUP($C800,'appoggio Flow (AUM)_Turnover'!$C:$G,3,0)</f>
        <v>1</v>
      </c>
      <c r="F800" s="82">
        <f>+VLOOKUP($C800,'appoggio Flow (AUM)_Turnover'!$C:$G,4,0)</f>
        <v>1031233.61</v>
      </c>
      <c r="G800" s="82">
        <f>+VLOOKUP($C800,'appoggio Flow (AUM)_Turnover'!$C:$G,5,0)</f>
        <v>2033.54</v>
      </c>
      <c r="H800" s="1" t="s">
        <v>24</v>
      </c>
      <c r="I800" t="s">
        <v>473</v>
      </c>
      <c r="J800" t="s">
        <v>474</v>
      </c>
      <c r="K800">
        <f>+VLOOKUP($C800,'appoggio Flow (AUM)_Turnover'!$C:$M,9,0)</f>
        <v>0</v>
      </c>
      <c r="L800" t="s">
        <v>473</v>
      </c>
      <c r="M800" t="str">
        <f>+VLOOKUP($C800,'appoggio Flow (AUM)_Turnover'!$C:$M,11,0)</f>
        <v>Fondo</v>
      </c>
      <c r="N800" t="s">
        <v>23</v>
      </c>
      <c r="O800" s="5" t="str">
        <f t="shared" si="97"/>
        <v>N</v>
      </c>
      <c r="P800" t="str">
        <f>+VLOOKUP($C800,'appoggio Flow (AUM)_Turnover'!$C:$P,11,0)</f>
        <v>Fondo</v>
      </c>
      <c r="Q800" s="200" t="s">
        <v>475</v>
      </c>
      <c r="R800" s="200" t="str">
        <f t="shared" si="102"/>
        <v/>
      </c>
      <c r="T800" t="s">
        <v>475</v>
      </c>
      <c r="Y800" s="200" t="s">
        <v>475</v>
      </c>
      <c r="Z800" s="5" t="s">
        <v>475</v>
      </c>
      <c r="AA800" s="200" t="str">
        <f t="shared" si="98"/>
        <v/>
      </c>
      <c r="AB800" s="200" t="str">
        <f t="shared" si="96"/>
        <v/>
      </c>
      <c r="AE800" s="77">
        <f t="shared" si="99"/>
        <v>0</v>
      </c>
      <c r="AF800" s="77">
        <f t="shared" si="100"/>
        <v>0</v>
      </c>
      <c r="AG800" s="77">
        <f t="array" ref="AG800">IFERROR($D800*U,0)</f>
        <v>0</v>
      </c>
      <c r="AH800" s="77">
        <f t="shared" si="101"/>
        <v>0</v>
      </c>
      <c r="AI800" s="77">
        <f t="shared" si="101"/>
        <v>0</v>
      </c>
      <c r="AJ800" s="203"/>
      <c r="AK800" s="203"/>
      <c r="AL800" s="203"/>
      <c r="AM800" s="203"/>
      <c r="AN800" t="s">
        <v>475</v>
      </c>
      <c r="AO800" t="s">
        <v>475</v>
      </c>
      <c r="AP800" t="s">
        <v>475</v>
      </c>
    </row>
    <row r="801" spans="1:43" x14ac:dyDescent="0.25">
      <c r="A801" s="198">
        <v>45291</v>
      </c>
      <c r="B801" t="s">
        <v>547</v>
      </c>
      <c r="C801" t="s">
        <v>548</v>
      </c>
      <c r="D801" s="82">
        <f>+VLOOKUP($C801,'appoggio Flow (AUM)_Turnover'!$C:$G,2,0)</f>
        <v>2828747.25</v>
      </c>
      <c r="E801" s="199">
        <f>+VLOOKUP($C801,'appoggio Flow (AUM)_Turnover'!$C:$G,3,0)</f>
        <v>1</v>
      </c>
      <c r="F801" s="82">
        <f>+VLOOKUP($C801,'appoggio Flow (AUM)_Turnover'!$C:$G,4,0)</f>
        <v>2910451.77</v>
      </c>
      <c r="G801" s="82">
        <f>+VLOOKUP($C801,'appoggio Flow (AUM)_Turnover'!$C:$G,5,0)</f>
        <v>81704.52</v>
      </c>
      <c r="H801" s="1" t="s">
        <v>23</v>
      </c>
      <c r="I801" t="s">
        <v>500</v>
      </c>
      <c r="J801" t="s">
        <v>474</v>
      </c>
      <c r="K801">
        <f>+VLOOKUP($C801,'appoggio Flow (AUM)_Turnover'!$C:$M,9,0)</f>
        <v>0</v>
      </c>
      <c r="L801" t="s">
        <v>500</v>
      </c>
      <c r="M801" t="str">
        <f>+VLOOKUP($C801,'appoggio Flow (AUM)_Turnover'!$C:$M,11,0)</f>
        <v>Bond</v>
      </c>
      <c r="N801" t="s">
        <v>23</v>
      </c>
      <c r="O801" s="5" t="str">
        <f t="shared" si="97"/>
        <v>N</v>
      </c>
      <c r="P801" t="str">
        <f>+VLOOKUP($C801,'appoggio Flow (AUM)_Turnover'!$C:$P,11,0)</f>
        <v>Bond</v>
      </c>
      <c r="Q801" s="200" t="s">
        <v>475</v>
      </c>
      <c r="R801" s="204">
        <v>0.996</v>
      </c>
      <c r="T801" s="208">
        <v>0.34599999999999997</v>
      </c>
      <c r="V801" s="208">
        <v>1</v>
      </c>
      <c r="Y801" s="200" t="s">
        <v>475</v>
      </c>
      <c r="Z801" s="205">
        <v>0.34599999999999997</v>
      </c>
      <c r="AA801" s="200" t="str">
        <f t="shared" si="98"/>
        <v/>
      </c>
      <c r="AB801" s="200">
        <f t="shared" si="96"/>
        <v>0.34599999999999997</v>
      </c>
      <c r="AE801" s="77">
        <f t="shared" si="99"/>
        <v>2817432.2609999999</v>
      </c>
      <c r="AF801" s="77">
        <f t="shared" si="100"/>
        <v>978746.54849999992</v>
      </c>
      <c r="AG801" s="77">
        <f t="array" ref="AG801">IFERROR($D801*U,0)</f>
        <v>0</v>
      </c>
      <c r="AH801" s="77">
        <f t="shared" si="101"/>
        <v>0</v>
      </c>
      <c r="AI801" s="77">
        <f t="shared" si="101"/>
        <v>978746.54849999992</v>
      </c>
      <c r="AJ801" s="203"/>
      <c r="AK801" s="203"/>
      <c r="AL801" s="203"/>
      <c r="AM801" s="203"/>
      <c r="AN801" s="206" t="s">
        <v>22</v>
      </c>
      <c r="AO801" s="206" t="s">
        <v>549</v>
      </c>
      <c r="AP801" s="206" t="s">
        <v>550</v>
      </c>
      <c r="AQ801" s="207" t="s">
        <v>490</v>
      </c>
    </row>
    <row r="802" spans="1:43" x14ac:dyDescent="0.25">
      <c r="A802" s="198">
        <v>45291</v>
      </c>
      <c r="B802" t="s">
        <v>2243</v>
      </c>
      <c r="C802" t="s">
        <v>2244</v>
      </c>
      <c r="D802" s="82">
        <f>+VLOOKUP($C802,'appoggio Flow (AUM)_Turnover'!$C:$G,2,0)</f>
        <v>0</v>
      </c>
      <c r="E802" s="199">
        <f>+VLOOKUP($C802,'appoggio Flow (AUM)_Turnover'!$C:$G,3,0)</f>
        <v>1</v>
      </c>
      <c r="F802" s="82">
        <f>+VLOOKUP($C802,'appoggio Flow (AUM)_Turnover'!$C:$G,4,0)</f>
        <v>19586.21</v>
      </c>
      <c r="G802" s="82">
        <f>+VLOOKUP($C802,'appoggio Flow (AUM)_Turnover'!$C:$G,5,0)</f>
        <v>19727.150000000001</v>
      </c>
      <c r="H802" s="1" t="s">
        <v>23</v>
      </c>
      <c r="I802" t="s">
        <v>500</v>
      </c>
      <c r="J802" t="s">
        <v>474</v>
      </c>
      <c r="K802">
        <f>+VLOOKUP($C802,'appoggio Flow (AUM)_Turnover'!$C:$M,9,0)</f>
        <v>0</v>
      </c>
      <c r="L802" t="s">
        <v>500</v>
      </c>
      <c r="M802" t="str">
        <f>+VLOOKUP($C802,'appoggio Flow (AUM)_Turnover'!$C:$M,11,0)</f>
        <v>Stock</v>
      </c>
      <c r="N802" t="s">
        <v>23</v>
      </c>
      <c r="O802" s="5" t="str">
        <f t="shared" si="97"/>
        <v>N</v>
      </c>
      <c r="P802" t="str">
        <f>+VLOOKUP($C802,'appoggio Flow (AUM)_Turnover'!$C:$P,11,0)</f>
        <v>Stock</v>
      </c>
      <c r="Q802" s="200" t="s">
        <v>475</v>
      </c>
      <c r="R802" s="200" t="str">
        <f t="shared" ref="R802:R865" si="103">IFERROR(V802*Q802,"")</f>
        <v/>
      </c>
      <c r="T802" t="s">
        <v>475</v>
      </c>
      <c r="Y802" s="200" t="s">
        <v>475</v>
      </c>
      <c r="Z802" s="5" t="s">
        <v>475</v>
      </c>
      <c r="AA802" s="200" t="str">
        <f t="shared" si="98"/>
        <v/>
      </c>
      <c r="AB802" s="200" t="str">
        <f t="shared" si="96"/>
        <v/>
      </c>
      <c r="AE802" s="77">
        <f t="shared" si="99"/>
        <v>0</v>
      </c>
      <c r="AF802" s="77">
        <f t="shared" si="100"/>
        <v>0</v>
      </c>
      <c r="AG802" s="77">
        <f t="array" ref="AG802">IFERROR($D802*U,0)</f>
        <v>0</v>
      </c>
      <c r="AH802" s="77">
        <f t="shared" si="101"/>
        <v>0</v>
      </c>
      <c r="AI802" s="77">
        <f t="shared" si="101"/>
        <v>0</v>
      </c>
      <c r="AJ802" s="203"/>
      <c r="AK802" s="203"/>
      <c r="AL802" s="203"/>
      <c r="AM802" s="203"/>
      <c r="AN802" t="s">
        <v>25</v>
      </c>
      <c r="AO802" t="s">
        <v>2245</v>
      </c>
      <c r="AP802" t="s">
        <v>475</v>
      </c>
    </row>
    <row r="803" spans="1:43" x14ac:dyDescent="0.25">
      <c r="A803" s="198">
        <v>45291</v>
      </c>
      <c r="B803" t="s">
        <v>2246</v>
      </c>
      <c r="C803" t="s">
        <v>2247</v>
      </c>
      <c r="D803" s="82">
        <f>+VLOOKUP($C803,'appoggio Flow (AUM)_Turnover'!$C:$G,2,0)</f>
        <v>2086.2599999999984</v>
      </c>
      <c r="E803" s="199">
        <f>+VLOOKUP($C803,'appoggio Flow (AUM)_Turnover'!$C:$G,3,0)</f>
        <v>1</v>
      </c>
      <c r="F803" s="82">
        <f>+VLOOKUP($C803,'appoggio Flow (AUM)_Turnover'!$C:$G,4,0)</f>
        <v>24097.26</v>
      </c>
      <c r="G803" s="82">
        <f>+VLOOKUP($C803,'appoggio Flow (AUM)_Turnover'!$C:$G,5,0)</f>
        <v>22011</v>
      </c>
      <c r="H803" s="1" t="s">
        <v>23</v>
      </c>
      <c r="I803" t="s">
        <v>500</v>
      </c>
      <c r="J803" t="s">
        <v>474</v>
      </c>
      <c r="K803">
        <f>+VLOOKUP($C803,'appoggio Flow (AUM)_Turnover'!$C:$M,9,0)</f>
        <v>0</v>
      </c>
      <c r="L803" t="s">
        <v>500</v>
      </c>
      <c r="M803" t="str">
        <f>+VLOOKUP($C803,'appoggio Flow (AUM)_Turnover'!$C:$M,11,0)</f>
        <v>Stock</v>
      </c>
      <c r="N803" t="s">
        <v>23</v>
      </c>
      <c r="O803" s="5" t="str">
        <f t="shared" si="97"/>
        <v>N</v>
      </c>
      <c r="P803" t="str">
        <f>+VLOOKUP($C803,'appoggio Flow (AUM)_Turnover'!$C:$P,11,0)</f>
        <v>Stock</v>
      </c>
      <c r="Q803" s="200" t="s">
        <v>475</v>
      </c>
      <c r="R803" s="200" t="str">
        <f t="shared" si="103"/>
        <v/>
      </c>
      <c r="T803" t="s">
        <v>475</v>
      </c>
      <c r="Y803" s="200" t="s">
        <v>475</v>
      </c>
      <c r="Z803" s="5" t="s">
        <v>475</v>
      </c>
      <c r="AA803" s="200" t="str">
        <f t="shared" si="98"/>
        <v/>
      </c>
      <c r="AB803" s="200" t="str">
        <f t="shared" si="96"/>
        <v/>
      </c>
      <c r="AE803" s="77">
        <f t="shared" si="99"/>
        <v>0</v>
      </c>
      <c r="AF803" s="77">
        <f t="shared" si="100"/>
        <v>0</v>
      </c>
      <c r="AG803" s="77">
        <f t="array" ref="AG803">IFERROR($D803*U,0)</f>
        <v>0</v>
      </c>
      <c r="AH803" s="77">
        <f t="shared" si="101"/>
        <v>0</v>
      </c>
      <c r="AI803" s="77">
        <f t="shared" si="101"/>
        <v>0</v>
      </c>
      <c r="AJ803" s="203"/>
      <c r="AK803" s="203"/>
      <c r="AL803" s="203"/>
      <c r="AM803" s="203"/>
      <c r="AN803" t="s">
        <v>25</v>
      </c>
      <c r="AO803" t="s">
        <v>1113</v>
      </c>
      <c r="AP803" t="s">
        <v>475</v>
      </c>
    </row>
    <row r="804" spans="1:43" x14ac:dyDescent="0.25">
      <c r="A804" s="198">
        <v>45291</v>
      </c>
      <c r="B804" t="s">
        <v>2248</v>
      </c>
      <c r="C804" t="s">
        <v>2249</v>
      </c>
      <c r="D804" s="82">
        <f>+VLOOKUP($C804,'appoggio Flow (AUM)_Turnover'!$C:$G,2,0)</f>
        <v>2552319.29</v>
      </c>
      <c r="E804" s="199">
        <f>+VLOOKUP($C804,'appoggio Flow (AUM)_Turnover'!$C:$G,3,0)</f>
        <v>1</v>
      </c>
      <c r="F804" s="82">
        <f>+VLOOKUP($C804,'appoggio Flow (AUM)_Turnover'!$C:$G,4,0)</f>
        <v>2951599.38</v>
      </c>
      <c r="G804" s="82">
        <f>+VLOOKUP($C804,'appoggio Flow (AUM)_Turnover'!$C:$G,5,0)</f>
        <v>399280.09</v>
      </c>
      <c r="H804" s="1" t="s">
        <v>24</v>
      </c>
      <c r="I804" t="s">
        <v>473</v>
      </c>
      <c r="J804" t="s">
        <v>474</v>
      </c>
      <c r="K804">
        <f>+VLOOKUP($C804,'appoggio Flow (AUM)_Turnover'!$C:$M,9,0)</f>
        <v>0</v>
      </c>
      <c r="L804" t="s">
        <v>473</v>
      </c>
      <c r="M804" t="str">
        <f>+VLOOKUP($C804,'appoggio Flow (AUM)_Turnover'!$C:$M,11,0)</f>
        <v>Fondo</v>
      </c>
      <c r="N804" t="s">
        <v>23</v>
      </c>
      <c r="O804" s="5" t="str">
        <f t="shared" si="97"/>
        <v>N</v>
      </c>
      <c r="P804" t="str">
        <f>+VLOOKUP($C804,'appoggio Flow (AUM)_Turnover'!$C:$P,11,0)</f>
        <v>Fondo</v>
      </c>
      <c r="Q804" s="200" t="s">
        <v>475</v>
      </c>
      <c r="R804" s="200" t="str">
        <f t="shared" si="103"/>
        <v/>
      </c>
      <c r="T804" t="s">
        <v>475</v>
      </c>
      <c r="Y804" s="200" t="s">
        <v>475</v>
      </c>
      <c r="Z804" s="5" t="s">
        <v>475</v>
      </c>
      <c r="AA804" s="200" t="str">
        <f t="shared" si="98"/>
        <v/>
      </c>
      <c r="AB804" s="200" t="str">
        <f t="shared" si="96"/>
        <v/>
      </c>
      <c r="AE804" s="77">
        <f t="shared" si="99"/>
        <v>0</v>
      </c>
      <c r="AF804" s="77">
        <f t="shared" si="100"/>
        <v>0</v>
      </c>
      <c r="AG804" s="77">
        <f t="array" ref="AG804">IFERROR($D804*U,0)</f>
        <v>0</v>
      </c>
      <c r="AH804" s="77">
        <f t="shared" si="101"/>
        <v>0</v>
      </c>
      <c r="AI804" s="77">
        <f t="shared" si="101"/>
        <v>0</v>
      </c>
      <c r="AJ804" s="203"/>
      <c r="AK804" s="203"/>
      <c r="AL804" s="203"/>
      <c r="AM804" s="203"/>
      <c r="AN804" t="s">
        <v>475</v>
      </c>
      <c r="AO804" t="s">
        <v>475</v>
      </c>
      <c r="AP804" t="s">
        <v>475</v>
      </c>
    </row>
    <row r="805" spans="1:43" x14ac:dyDescent="0.25">
      <c r="A805" s="198">
        <v>45291</v>
      </c>
      <c r="B805" t="s">
        <v>2250</v>
      </c>
      <c r="C805" t="s">
        <v>2251</v>
      </c>
      <c r="D805" s="82">
        <f>+VLOOKUP($C805,'appoggio Flow (AUM)_Turnover'!$C:$G,2,0)</f>
        <v>11363913.310000001</v>
      </c>
      <c r="E805" s="199">
        <f>+VLOOKUP($C805,'appoggio Flow (AUM)_Turnover'!$C:$G,3,0)</f>
        <v>1</v>
      </c>
      <c r="F805" s="82">
        <f>+VLOOKUP($C805,'appoggio Flow (AUM)_Turnover'!$C:$G,4,0)</f>
        <v>11373158.560000001</v>
      </c>
      <c r="G805" s="82">
        <f>+VLOOKUP($C805,'appoggio Flow (AUM)_Turnover'!$C:$G,5,0)</f>
        <v>9245.25</v>
      </c>
      <c r="H805" s="1" t="s">
        <v>24</v>
      </c>
      <c r="I805" t="s">
        <v>473</v>
      </c>
      <c r="J805" t="s">
        <v>474</v>
      </c>
      <c r="K805">
        <f>+VLOOKUP($C805,'appoggio Flow (AUM)_Turnover'!$C:$M,9,0)</f>
        <v>0</v>
      </c>
      <c r="L805" t="s">
        <v>473</v>
      </c>
      <c r="M805" t="str">
        <f>+VLOOKUP($C805,'appoggio Flow (AUM)_Turnover'!$C:$M,11,0)</f>
        <v>Fondo</v>
      </c>
      <c r="N805" t="s">
        <v>23</v>
      </c>
      <c r="O805" s="5" t="str">
        <f t="shared" si="97"/>
        <v>N</v>
      </c>
      <c r="P805" t="str">
        <f>+VLOOKUP($C805,'appoggio Flow (AUM)_Turnover'!$C:$P,11,0)</f>
        <v>Fondo</v>
      </c>
      <c r="Q805" s="200" t="s">
        <v>475</v>
      </c>
      <c r="R805" s="200" t="str">
        <f t="shared" si="103"/>
        <v/>
      </c>
      <c r="T805" t="s">
        <v>475</v>
      </c>
      <c r="Y805" s="200" t="s">
        <v>475</v>
      </c>
      <c r="Z805" s="5" t="s">
        <v>475</v>
      </c>
      <c r="AA805" s="200" t="str">
        <f t="shared" si="98"/>
        <v/>
      </c>
      <c r="AB805" s="200" t="str">
        <f t="shared" si="96"/>
        <v/>
      </c>
      <c r="AE805" s="77">
        <f t="shared" si="99"/>
        <v>0</v>
      </c>
      <c r="AF805" s="77">
        <f t="shared" si="100"/>
        <v>0</v>
      </c>
      <c r="AG805" s="77">
        <f t="array" ref="AG805">IFERROR($D805*U,0)</f>
        <v>0</v>
      </c>
      <c r="AH805" s="77">
        <f t="shared" si="101"/>
        <v>0</v>
      </c>
      <c r="AI805" s="77">
        <f t="shared" si="101"/>
        <v>0</v>
      </c>
      <c r="AJ805" s="203"/>
      <c r="AK805" s="203"/>
      <c r="AL805" s="203"/>
      <c r="AM805" s="203"/>
      <c r="AN805" t="s">
        <v>475</v>
      </c>
      <c r="AO805" t="s">
        <v>475</v>
      </c>
      <c r="AP805" t="s">
        <v>475</v>
      </c>
    </row>
    <row r="806" spans="1:43" x14ac:dyDescent="0.25">
      <c r="A806" s="198">
        <v>45291</v>
      </c>
      <c r="B806" t="s">
        <v>2252</v>
      </c>
      <c r="C806" t="s">
        <v>2253</v>
      </c>
      <c r="D806" s="82">
        <f>+VLOOKUP($C806,'appoggio Flow (AUM)_Turnover'!$C:$G,2,0)</f>
        <v>373.57999999999993</v>
      </c>
      <c r="E806" s="199">
        <f>+VLOOKUP($C806,'appoggio Flow (AUM)_Turnover'!$C:$G,3,0)</f>
        <v>1</v>
      </c>
      <c r="F806" s="82">
        <f>+VLOOKUP($C806,'appoggio Flow (AUM)_Turnover'!$C:$G,4,0)</f>
        <v>4563.95</v>
      </c>
      <c r="G806" s="82">
        <f>+VLOOKUP($C806,'appoggio Flow (AUM)_Turnover'!$C:$G,5,0)</f>
        <v>4190.37</v>
      </c>
      <c r="H806" s="1" t="s">
        <v>24</v>
      </c>
      <c r="I806" t="s">
        <v>473</v>
      </c>
      <c r="J806" t="s">
        <v>474</v>
      </c>
      <c r="K806">
        <f>+VLOOKUP($C806,'appoggio Flow (AUM)_Turnover'!$C:$M,9,0)</f>
        <v>0</v>
      </c>
      <c r="L806" t="s">
        <v>473</v>
      </c>
      <c r="M806" t="str">
        <f>+VLOOKUP($C806,'appoggio Flow (AUM)_Turnover'!$C:$M,11,0)</f>
        <v>Fondo</v>
      </c>
      <c r="N806" t="s">
        <v>23</v>
      </c>
      <c r="O806" s="5" t="str">
        <f t="shared" si="97"/>
        <v>N</v>
      </c>
      <c r="P806" t="str">
        <f>+VLOOKUP($C806,'appoggio Flow (AUM)_Turnover'!$C:$P,11,0)</f>
        <v>Fondo</v>
      </c>
      <c r="Q806" s="200" t="s">
        <v>475</v>
      </c>
      <c r="R806" s="200" t="str">
        <f t="shared" si="103"/>
        <v/>
      </c>
      <c r="T806" t="s">
        <v>475</v>
      </c>
      <c r="Y806" s="200" t="s">
        <v>475</v>
      </c>
      <c r="Z806" s="5" t="s">
        <v>475</v>
      </c>
      <c r="AA806" s="200" t="str">
        <f t="shared" si="98"/>
        <v/>
      </c>
      <c r="AB806" s="200" t="str">
        <f t="shared" si="96"/>
        <v/>
      </c>
      <c r="AE806" s="77">
        <f t="shared" si="99"/>
        <v>0</v>
      </c>
      <c r="AF806" s="77">
        <f t="shared" si="100"/>
        <v>0</v>
      </c>
      <c r="AG806" s="77">
        <f t="array" ref="AG806">IFERROR($D806*U,0)</f>
        <v>0</v>
      </c>
      <c r="AH806" s="77">
        <f t="shared" si="101"/>
        <v>0</v>
      </c>
      <c r="AI806" s="77">
        <f t="shared" si="101"/>
        <v>0</v>
      </c>
      <c r="AJ806" s="203"/>
      <c r="AK806" s="203"/>
      <c r="AL806" s="203"/>
      <c r="AM806" s="203"/>
      <c r="AN806" t="s">
        <v>475</v>
      </c>
      <c r="AO806" t="s">
        <v>475</v>
      </c>
      <c r="AP806" t="s">
        <v>475</v>
      </c>
    </row>
    <row r="807" spans="1:43" x14ac:dyDescent="0.25">
      <c r="A807" s="198">
        <v>45291</v>
      </c>
      <c r="B807" t="s">
        <v>2254</v>
      </c>
      <c r="C807" t="s">
        <v>2255</v>
      </c>
      <c r="D807" s="82">
        <f>+VLOOKUP($C807,'appoggio Flow (AUM)_Turnover'!$C:$G,2,0)</f>
        <v>6065546.9399999995</v>
      </c>
      <c r="E807" s="199">
        <f>+VLOOKUP($C807,'appoggio Flow (AUM)_Turnover'!$C:$G,3,0)</f>
        <v>1</v>
      </c>
      <c r="F807" s="82">
        <f>+VLOOKUP($C807,'appoggio Flow (AUM)_Turnover'!$C:$G,4,0)</f>
        <v>6177775.7299999995</v>
      </c>
      <c r="G807" s="82">
        <f>+VLOOKUP($C807,'appoggio Flow (AUM)_Turnover'!$C:$G,5,0)</f>
        <v>112228.79</v>
      </c>
      <c r="H807" s="1" t="s">
        <v>23</v>
      </c>
      <c r="I807" t="s">
        <v>500</v>
      </c>
      <c r="J807" t="s">
        <v>504</v>
      </c>
      <c r="K807">
        <f>+VLOOKUP($C807,'appoggio Flow (AUM)_Turnover'!$C:$M,9,0)</f>
        <v>1</v>
      </c>
      <c r="L807" t="s">
        <v>500</v>
      </c>
      <c r="M807">
        <f>+VLOOKUP($C807,'appoggio Flow (AUM)_Turnover'!$C:$M,11,0)</f>
        <v>0</v>
      </c>
      <c r="N807" t="s">
        <v>24</v>
      </c>
      <c r="O807" s="5" t="str">
        <f t="shared" si="97"/>
        <v>N</v>
      </c>
      <c r="P807">
        <f>+VLOOKUP($C807,'appoggio Flow (AUM)_Turnover'!$C:$P,11,0)</f>
        <v>0</v>
      </c>
      <c r="Q807" s="200" t="s">
        <v>475</v>
      </c>
      <c r="R807" s="200" t="str">
        <f t="shared" si="103"/>
        <v/>
      </c>
      <c r="T807" t="s">
        <v>475</v>
      </c>
      <c r="Y807" s="200" t="s">
        <v>475</v>
      </c>
      <c r="Z807" s="5" t="s">
        <v>475</v>
      </c>
      <c r="AA807" s="200" t="str">
        <f t="shared" si="98"/>
        <v/>
      </c>
      <c r="AB807" s="200" t="str">
        <f t="shared" si="96"/>
        <v/>
      </c>
      <c r="AE807" s="77">
        <f t="shared" si="99"/>
        <v>0</v>
      </c>
      <c r="AF807" s="77">
        <f t="shared" si="100"/>
        <v>0</v>
      </c>
      <c r="AG807" s="77">
        <f t="array" ref="AG807">IFERROR($D807*U,0)</f>
        <v>0</v>
      </c>
      <c r="AH807" s="77">
        <f t="shared" si="101"/>
        <v>0</v>
      </c>
      <c r="AI807" s="77">
        <f t="shared" si="101"/>
        <v>0</v>
      </c>
      <c r="AJ807" s="203"/>
      <c r="AK807" s="203"/>
      <c r="AL807" s="203"/>
      <c r="AM807" s="203"/>
      <c r="AN807" t="s">
        <v>475</v>
      </c>
      <c r="AO807" t="s">
        <v>475</v>
      </c>
      <c r="AP807" t="s">
        <v>475</v>
      </c>
    </row>
    <row r="808" spans="1:43" x14ac:dyDescent="0.25">
      <c r="A808" s="198">
        <v>45291</v>
      </c>
      <c r="B808" t="s">
        <v>2256</v>
      </c>
      <c r="C808" t="s">
        <v>2257</v>
      </c>
      <c r="D808" s="82">
        <f>+VLOOKUP($C808,'appoggio Flow (AUM)_Turnover'!$C:$G,2,0)</f>
        <v>381770.93</v>
      </c>
      <c r="E808" s="199">
        <f>+VLOOKUP($C808,'appoggio Flow (AUM)_Turnover'!$C:$G,3,0)</f>
        <v>1</v>
      </c>
      <c r="F808" s="82">
        <f>+VLOOKUP($C808,'appoggio Flow (AUM)_Turnover'!$C:$G,4,0)</f>
        <v>383223.21</v>
      </c>
      <c r="G808" s="82">
        <f>+VLOOKUP($C808,'appoggio Flow (AUM)_Turnover'!$C:$G,5,0)</f>
        <v>1452.28</v>
      </c>
      <c r="H808" s="1" t="s">
        <v>24</v>
      </c>
      <c r="I808" t="s">
        <v>473</v>
      </c>
      <c r="J808" t="s">
        <v>474</v>
      </c>
      <c r="K808">
        <f>+VLOOKUP($C808,'appoggio Flow (AUM)_Turnover'!$C:$M,9,0)</f>
        <v>0</v>
      </c>
      <c r="L808" t="s">
        <v>473</v>
      </c>
      <c r="M808" t="str">
        <f>+VLOOKUP($C808,'appoggio Flow (AUM)_Turnover'!$C:$M,11,0)</f>
        <v>Fondo</v>
      </c>
      <c r="N808" t="s">
        <v>23</v>
      </c>
      <c r="O808" s="5" t="str">
        <f t="shared" si="97"/>
        <v>N</v>
      </c>
      <c r="P808" t="str">
        <f>+VLOOKUP($C808,'appoggio Flow (AUM)_Turnover'!$C:$P,11,0)</f>
        <v>Fondo</v>
      </c>
      <c r="Q808" s="200" t="s">
        <v>475</v>
      </c>
      <c r="R808" s="200" t="str">
        <f t="shared" si="103"/>
        <v/>
      </c>
      <c r="T808" t="s">
        <v>475</v>
      </c>
      <c r="Y808" s="200" t="s">
        <v>475</v>
      </c>
      <c r="Z808" s="5" t="s">
        <v>475</v>
      </c>
      <c r="AA808" s="200" t="str">
        <f t="shared" si="98"/>
        <v/>
      </c>
      <c r="AB808" s="200" t="str">
        <f t="shared" si="96"/>
        <v/>
      </c>
      <c r="AE808" s="77">
        <f t="shared" si="99"/>
        <v>0</v>
      </c>
      <c r="AF808" s="77">
        <f t="shared" si="100"/>
        <v>0</v>
      </c>
      <c r="AG808" s="77">
        <f t="array" ref="AG808">IFERROR($D808*U,0)</f>
        <v>0</v>
      </c>
      <c r="AH808" s="77">
        <f t="shared" si="101"/>
        <v>0</v>
      </c>
      <c r="AI808" s="77">
        <f t="shared" si="101"/>
        <v>0</v>
      </c>
      <c r="AJ808" s="203"/>
      <c r="AK808" s="203"/>
      <c r="AL808" s="203"/>
      <c r="AM808" s="203"/>
      <c r="AN808" t="s">
        <v>475</v>
      </c>
      <c r="AO808" t="s">
        <v>475</v>
      </c>
      <c r="AP808" t="s">
        <v>475</v>
      </c>
    </row>
    <row r="809" spans="1:43" x14ac:dyDescent="0.25">
      <c r="A809" s="198">
        <v>45291</v>
      </c>
      <c r="B809" t="s">
        <v>2258</v>
      </c>
      <c r="C809" t="s">
        <v>2259</v>
      </c>
      <c r="D809" s="82">
        <f>+VLOOKUP($C809,'appoggio Flow (AUM)_Turnover'!$C:$G,2,0)</f>
        <v>502438.14</v>
      </c>
      <c r="E809" s="199">
        <f>+VLOOKUP($C809,'appoggio Flow (AUM)_Turnover'!$C:$G,3,0)</f>
        <v>1</v>
      </c>
      <c r="F809" s="82">
        <f>+VLOOKUP($C809,'appoggio Flow (AUM)_Turnover'!$C:$G,4,0)</f>
        <v>778256.26</v>
      </c>
      <c r="G809" s="82">
        <f>+VLOOKUP($C809,'appoggio Flow (AUM)_Turnover'!$C:$G,5,0)</f>
        <v>275818.12</v>
      </c>
      <c r="H809" s="1" t="s">
        <v>23</v>
      </c>
      <c r="I809" t="s">
        <v>500</v>
      </c>
      <c r="J809" t="s">
        <v>504</v>
      </c>
      <c r="K809">
        <f>+VLOOKUP($C809,'appoggio Flow (AUM)_Turnover'!$C:$M,9,0)</f>
        <v>1</v>
      </c>
      <c r="L809" t="s">
        <v>500</v>
      </c>
      <c r="M809" t="str">
        <f>+VLOOKUP($C809,'appoggio Flow (AUM)_Turnover'!$C:$M,11,0)</f>
        <v>Bond</v>
      </c>
      <c r="N809" t="s">
        <v>24</v>
      </c>
      <c r="O809" s="5" t="str">
        <f t="shared" si="97"/>
        <v>N</v>
      </c>
      <c r="P809" t="str">
        <f>+VLOOKUP($C809,'appoggio Flow (AUM)_Turnover'!$C:$P,11,0)</f>
        <v>Bond</v>
      </c>
      <c r="Q809" s="200" t="s">
        <v>475</v>
      </c>
      <c r="R809" s="200" t="str">
        <f t="shared" si="103"/>
        <v/>
      </c>
      <c r="T809" t="s">
        <v>475</v>
      </c>
      <c r="Y809" s="200" t="s">
        <v>475</v>
      </c>
      <c r="Z809" s="5" t="s">
        <v>475</v>
      </c>
      <c r="AA809" s="200" t="str">
        <f t="shared" si="98"/>
        <v/>
      </c>
      <c r="AB809" s="200" t="str">
        <f t="shared" si="96"/>
        <v/>
      </c>
      <c r="AE809" s="77">
        <f t="shared" si="99"/>
        <v>0</v>
      </c>
      <c r="AF809" s="77">
        <f t="shared" si="100"/>
        <v>0</v>
      </c>
      <c r="AG809" s="77">
        <f t="array" ref="AG809">IFERROR($D809*U,0)</f>
        <v>0</v>
      </c>
      <c r="AH809" s="77">
        <f t="shared" si="101"/>
        <v>0</v>
      </c>
      <c r="AI809" s="77">
        <f t="shared" si="101"/>
        <v>0</v>
      </c>
      <c r="AJ809" s="203"/>
      <c r="AK809" s="203"/>
      <c r="AL809" s="203"/>
      <c r="AM809" s="203"/>
      <c r="AN809" t="s">
        <v>22</v>
      </c>
      <c r="AO809" t="s">
        <v>571</v>
      </c>
      <c r="AP809" t="s">
        <v>475</v>
      </c>
    </row>
    <row r="810" spans="1:43" x14ac:dyDescent="0.25">
      <c r="A810" s="198">
        <v>45291</v>
      </c>
      <c r="B810" t="s">
        <v>2260</v>
      </c>
      <c r="C810" t="s">
        <v>2261</v>
      </c>
      <c r="D810" s="82">
        <f>+VLOOKUP($C810,'appoggio Flow (AUM)_Turnover'!$C:$G,2,0)</f>
        <v>545.76000000000022</v>
      </c>
      <c r="E810" s="199">
        <f>+VLOOKUP($C810,'appoggio Flow (AUM)_Turnover'!$C:$G,3,0)</f>
        <v>1</v>
      </c>
      <c r="F810" s="82">
        <f>+VLOOKUP($C810,'appoggio Flow (AUM)_Turnover'!$C:$G,4,0)</f>
        <v>9055.52</v>
      </c>
      <c r="G810" s="82">
        <f>+VLOOKUP($C810,'appoggio Flow (AUM)_Turnover'!$C:$G,5,0)</f>
        <v>8509.76</v>
      </c>
      <c r="H810" s="1" t="s">
        <v>24</v>
      </c>
      <c r="I810" t="s">
        <v>473</v>
      </c>
      <c r="J810" t="s">
        <v>474</v>
      </c>
      <c r="K810">
        <f>+VLOOKUP($C810,'appoggio Flow (AUM)_Turnover'!$C:$M,9,0)</f>
        <v>0</v>
      </c>
      <c r="L810" t="s">
        <v>473</v>
      </c>
      <c r="M810" t="str">
        <f>+VLOOKUP($C810,'appoggio Flow (AUM)_Turnover'!$C:$M,11,0)</f>
        <v>Fondo</v>
      </c>
      <c r="N810" t="s">
        <v>23</v>
      </c>
      <c r="O810" s="5" t="str">
        <f t="shared" si="97"/>
        <v>N</v>
      </c>
      <c r="P810" t="str">
        <f>+VLOOKUP($C810,'appoggio Flow (AUM)_Turnover'!$C:$P,11,0)</f>
        <v>Fondo</v>
      </c>
      <c r="Q810" s="200" t="s">
        <v>475</v>
      </c>
      <c r="R810" s="200" t="str">
        <f t="shared" si="103"/>
        <v/>
      </c>
      <c r="T810" t="s">
        <v>475</v>
      </c>
      <c r="Y810" s="200" t="s">
        <v>475</v>
      </c>
      <c r="Z810" s="5" t="s">
        <v>475</v>
      </c>
      <c r="AA810" s="200" t="str">
        <f t="shared" si="98"/>
        <v/>
      </c>
      <c r="AB810" s="200" t="str">
        <f t="shared" si="96"/>
        <v/>
      </c>
      <c r="AE810" s="77">
        <f t="shared" si="99"/>
        <v>0</v>
      </c>
      <c r="AF810" s="77">
        <f t="shared" si="100"/>
        <v>0</v>
      </c>
      <c r="AG810" s="77">
        <f t="array" ref="AG810">IFERROR($D810*U,0)</f>
        <v>0</v>
      </c>
      <c r="AH810" s="77">
        <f t="shared" si="101"/>
        <v>0</v>
      </c>
      <c r="AI810" s="77">
        <f t="shared" si="101"/>
        <v>0</v>
      </c>
      <c r="AJ810" s="203"/>
      <c r="AK810" s="203"/>
      <c r="AL810" s="203"/>
      <c r="AM810" s="203"/>
      <c r="AN810" t="s">
        <v>475</v>
      </c>
      <c r="AO810" t="s">
        <v>475</v>
      </c>
      <c r="AP810" t="s">
        <v>475</v>
      </c>
    </row>
    <row r="811" spans="1:43" x14ac:dyDescent="0.25">
      <c r="A811" s="198">
        <v>45291</v>
      </c>
      <c r="B811" t="s">
        <v>2262</v>
      </c>
      <c r="C811" t="s">
        <v>2263</v>
      </c>
      <c r="D811" s="82">
        <f>+VLOOKUP($C811,'appoggio Flow (AUM)_Turnover'!$C:$G,2,0)</f>
        <v>258697.93000000005</v>
      </c>
      <c r="E811" s="199">
        <f>+VLOOKUP($C811,'appoggio Flow (AUM)_Turnover'!$C:$G,3,0)</f>
        <v>1</v>
      </c>
      <c r="F811" s="82">
        <f>+VLOOKUP($C811,'appoggio Flow (AUM)_Turnover'!$C:$G,4,0)</f>
        <v>1273977.3</v>
      </c>
      <c r="G811" s="82">
        <f>+VLOOKUP($C811,'appoggio Flow (AUM)_Turnover'!$C:$G,5,0)</f>
        <v>1015279.37</v>
      </c>
      <c r="H811" s="1" t="s">
        <v>23</v>
      </c>
      <c r="I811" t="s">
        <v>500</v>
      </c>
      <c r="J811" t="s">
        <v>474</v>
      </c>
      <c r="K811">
        <f>+VLOOKUP($C811,'appoggio Flow (AUM)_Turnover'!$C:$M,9,0)</f>
        <v>0</v>
      </c>
      <c r="L811" t="s">
        <v>500</v>
      </c>
      <c r="M811">
        <f>+VLOOKUP($C811,'appoggio Flow (AUM)_Turnover'!$C:$M,11,0)</f>
        <v>0</v>
      </c>
      <c r="N811" t="s">
        <v>23</v>
      </c>
      <c r="O811" s="5" t="str">
        <f t="shared" si="97"/>
        <v>N</v>
      </c>
      <c r="P811">
        <f>+VLOOKUP($C811,'appoggio Flow (AUM)_Turnover'!$C:$P,11,0)</f>
        <v>0</v>
      </c>
      <c r="Q811" s="200" t="s">
        <v>475</v>
      </c>
      <c r="R811" s="200" t="str">
        <f t="shared" si="103"/>
        <v/>
      </c>
      <c r="T811" t="s">
        <v>475</v>
      </c>
      <c r="Y811" s="200" t="s">
        <v>475</v>
      </c>
      <c r="Z811" s="5" t="s">
        <v>475</v>
      </c>
      <c r="AA811" s="200" t="str">
        <f t="shared" si="98"/>
        <v/>
      </c>
      <c r="AB811" s="200" t="str">
        <f t="shared" si="96"/>
        <v/>
      </c>
      <c r="AE811" s="77">
        <f t="shared" si="99"/>
        <v>0</v>
      </c>
      <c r="AF811" s="77">
        <f t="shared" si="100"/>
        <v>0</v>
      </c>
      <c r="AG811" s="77">
        <f t="array" ref="AG811">IFERROR($D811*U,0)</f>
        <v>0</v>
      </c>
      <c r="AH811" s="77">
        <f t="shared" si="101"/>
        <v>0</v>
      </c>
      <c r="AI811" s="77">
        <f t="shared" si="101"/>
        <v>0</v>
      </c>
      <c r="AJ811" s="203"/>
      <c r="AK811" s="203"/>
      <c r="AL811" s="203"/>
      <c r="AM811" s="203"/>
      <c r="AN811" t="s">
        <v>475</v>
      </c>
      <c r="AO811" t="s">
        <v>475</v>
      </c>
      <c r="AP811" t="s">
        <v>475</v>
      </c>
    </row>
    <row r="812" spans="1:43" x14ac:dyDescent="0.25">
      <c r="A812" s="198">
        <v>45291</v>
      </c>
      <c r="B812" t="s">
        <v>2264</v>
      </c>
      <c r="C812" t="s">
        <v>2265</v>
      </c>
      <c r="D812" s="82">
        <f>+VLOOKUP($C812,'appoggio Flow (AUM)_Turnover'!$C:$G,2,0)</f>
        <v>1309312.33</v>
      </c>
      <c r="E812" s="199">
        <f>+VLOOKUP($C812,'appoggio Flow (AUM)_Turnover'!$C:$G,3,0)</f>
        <v>1</v>
      </c>
      <c r="F812" s="82">
        <f>+VLOOKUP($C812,'appoggio Flow (AUM)_Turnover'!$C:$G,4,0)</f>
        <v>3581014.93</v>
      </c>
      <c r="G812" s="82">
        <f>+VLOOKUP($C812,'appoggio Flow (AUM)_Turnover'!$C:$G,5,0)</f>
        <v>2271702.6</v>
      </c>
      <c r="H812" s="1" t="s">
        <v>23</v>
      </c>
      <c r="I812" t="s">
        <v>500</v>
      </c>
      <c r="J812" t="s">
        <v>504</v>
      </c>
      <c r="K812">
        <f>+VLOOKUP($C812,'appoggio Flow (AUM)_Turnover'!$C:$M,9,0)</f>
        <v>1</v>
      </c>
      <c r="L812" t="s">
        <v>500</v>
      </c>
      <c r="M812">
        <f>+VLOOKUP($C812,'appoggio Flow (AUM)_Turnover'!$C:$M,11,0)</f>
        <v>0</v>
      </c>
      <c r="N812" t="s">
        <v>24</v>
      </c>
      <c r="O812" s="5" t="str">
        <f t="shared" si="97"/>
        <v>N</v>
      </c>
      <c r="P812">
        <f>+VLOOKUP($C812,'appoggio Flow (AUM)_Turnover'!$C:$P,11,0)</f>
        <v>0</v>
      </c>
      <c r="Q812" s="200" t="s">
        <v>475</v>
      </c>
      <c r="R812" s="200" t="str">
        <f t="shared" si="103"/>
        <v/>
      </c>
      <c r="T812" t="s">
        <v>475</v>
      </c>
      <c r="Y812" s="200" t="s">
        <v>475</v>
      </c>
      <c r="Z812" s="5" t="s">
        <v>475</v>
      </c>
      <c r="AA812" s="200" t="str">
        <f t="shared" si="98"/>
        <v/>
      </c>
      <c r="AB812" s="200" t="str">
        <f t="shared" si="96"/>
        <v/>
      </c>
      <c r="AE812" s="77">
        <f t="shared" si="99"/>
        <v>0</v>
      </c>
      <c r="AF812" s="77">
        <f t="shared" si="100"/>
        <v>0</v>
      </c>
      <c r="AG812" s="77">
        <f t="array" ref="AG812">IFERROR($D812*U,0)</f>
        <v>0</v>
      </c>
      <c r="AH812" s="77">
        <f t="shared" si="101"/>
        <v>0</v>
      </c>
      <c r="AI812" s="77">
        <f t="shared" si="101"/>
        <v>0</v>
      </c>
      <c r="AJ812" s="203"/>
      <c r="AK812" s="203"/>
      <c r="AL812" s="203"/>
      <c r="AM812" s="203"/>
      <c r="AN812" t="s">
        <v>475</v>
      </c>
      <c r="AO812" t="s">
        <v>475</v>
      </c>
      <c r="AP812" t="s">
        <v>475</v>
      </c>
    </row>
    <row r="813" spans="1:43" x14ac:dyDescent="0.25">
      <c r="A813" s="198">
        <v>45291</v>
      </c>
      <c r="B813" t="s">
        <v>2266</v>
      </c>
      <c r="C813" t="s">
        <v>2267</v>
      </c>
      <c r="D813" s="82">
        <f>+VLOOKUP($C813,'appoggio Flow (AUM)_Turnover'!$C:$G,2,0)</f>
        <v>17440242.949999999</v>
      </c>
      <c r="E813" s="199">
        <f>+VLOOKUP($C813,'appoggio Flow (AUM)_Turnover'!$C:$G,3,0)</f>
        <v>1</v>
      </c>
      <c r="F813" s="82">
        <f>+VLOOKUP($C813,'appoggio Flow (AUM)_Turnover'!$C:$G,4,0)</f>
        <v>18239140.169999998</v>
      </c>
      <c r="G813" s="82">
        <f>+VLOOKUP($C813,'appoggio Flow (AUM)_Turnover'!$C:$G,5,0)</f>
        <v>798897.22</v>
      </c>
      <c r="H813" s="1" t="s">
        <v>24</v>
      </c>
      <c r="I813" t="s">
        <v>473</v>
      </c>
      <c r="J813" t="s">
        <v>474</v>
      </c>
      <c r="K813">
        <f>+VLOOKUP($C813,'appoggio Flow (AUM)_Turnover'!$C:$M,9,0)</f>
        <v>0</v>
      </c>
      <c r="L813" t="s">
        <v>473</v>
      </c>
      <c r="M813" t="str">
        <f>+VLOOKUP($C813,'appoggio Flow (AUM)_Turnover'!$C:$M,11,0)</f>
        <v>Fondo</v>
      </c>
      <c r="N813" t="s">
        <v>23</v>
      </c>
      <c r="O813" s="5" t="str">
        <f t="shared" si="97"/>
        <v>N</v>
      </c>
      <c r="P813" t="str">
        <f>+VLOOKUP($C813,'appoggio Flow (AUM)_Turnover'!$C:$P,11,0)</f>
        <v>Fondo</v>
      </c>
      <c r="Q813" s="200" t="s">
        <v>475</v>
      </c>
      <c r="R813" s="200" t="str">
        <f t="shared" si="103"/>
        <v/>
      </c>
      <c r="T813" t="s">
        <v>475</v>
      </c>
      <c r="Y813" s="200" t="s">
        <v>475</v>
      </c>
      <c r="Z813" s="5" t="s">
        <v>475</v>
      </c>
      <c r="AA813" s="200" t="str">
        <f t="shared" si="98"/>
        <v/>
      </c>
      <c r="AB813" s="200" t="str">
        <f t="shared" si="96"/>
        <v/>
      </c>
      <c r="AE813" s="77">
        <f t="shared" si="99"/>
        <v>0</v>
      </c>
      <c r="AF813" s="77">
        <f t="shared" si="100"/>
        <v>0</v>
      </c>
      <c r="AG813" s="77">
        <f t="array" ref="AG813">IFERROR($D813*U,0)</f>
        <v>0</v>
      </c>
      <c r="AH813" s="77">
        <f t="shared" si="101"/>
        <v>0</v>
      </c>
      <c r="AI813" s="77">
        <f t="shared" si="101"/>
        <v>0</v>
      </c>
      <c r="AJ813" s="203"/>
      <c r="AK813" s="203"/>
      <c r="AL813" s="203"/>
      <c r="AM813" s="203"/>
      <c r="AN813" t="s">
        <v>475</v>
      </c>
      <c r="AO813" t="s">
        <v>475</v>
      </c>
      <c r="AP813" t="s">
        <v>475</v>
      </c>
    </row>
    <row r="814" spans="1:43" x14ac:dyDescent="0.25">
      <c r="A814" s="198">
        <v>45291</v>
      </c>
      <c r="B814" t="s">
        <v>2268</v>
      </c>
      <c r="C814" t="s">
        <v>2269</v>
      </c>
      <c r="D814" s="82">
        <f>+VLOOKUP($C814,'appoggio Flow (AUM)_Turnover'!$C:$G,2,0)</f>
        <v>5542301.2000000002</v>
      </c>
      <c r="E814" s="199">
        <f>+VLOOKUP($C814,'appoggio Flow (AUM)_Turnover'!$C:$G,3,0)</f>
        <v>1</v>
      </c>
      <c r="F814" s="82">
        <f>+VLOOKUP($C814,'appoggio Flow (AUM)_Turnover'!$C:$G,4,0)</f>
        <v>5865009.3100000005</v>
      </c>
      <c r="G814" s="82">
        <f>+VLOOKUP($C814,'appoggio Flow (AUM)_Turnover'!$C:$G,5,0)</f>
        <v>322708.11</v>
      </c>
      <c r="H814" s="1" t="s">
        <v>24</v>
      </c>
      <c r="I814" t="s">
        <v>473</v>
      </c>
      <c r="J814" t="s">
        <v>474</v>
      </c>
      <c r="K814">
        <f>+VLOOKUP($C814,'appoggio Flow (AUM)_Turnover'!$C:$M,9,0)</f>
        <v>0</v>
      </c>
      <c r="L814" t="s">
        <v>473</v>
      </c>
      <c r="M814" t="str">
        <f>+VLOOKUP($C814,'appoggio Flow (AUM)_Turnover'!$C:$M,11,0)</f>
        <v>Fondo</v>
      </c>
      <c r="N814" t="s">
        <v>23</v>
      </c>
      <c r="O814" s="5" t="str">
        <f t="shared" si="97"/>
        <v>N</v>
      </c>
      <c r="P814" t="str">
        <f>+VLOOKUP($C814,'appoggio Flow (AUM)_Turnover'!$C:$P,11,0)</f>
        <v>Fondo</v>
      </c>
      <c r="Q814" s="200" t="s">
        <v>475</v>
      </c>
      <c r="R814" s="200" t="str">
        <f t="shared" si="103"/>
        <v/>
      </c>
      <c r="T814" t="s">
        <v>475</v>
      </c>
      <c r="Y814" s="200" t="s">
        <v>475</v>
      </c>
      <c r="Z814" s="5" t="s">
        <v>475</v>
      </c>
      <c r="AA814" s="200" t="str">
        <f t="shared" si="98"/>
        <v/>
      </c>
      <c r="AB814" s="200" t="str">
        <f t="shared" si="96"/>
        <v/>
      </c>
      <c r="AE814" s="77">
        <f t="shared" si="99"/>
        <v>0</v>
      </c>
      <c r="AF814" s="77">
        <f t="shared" si="100"/>
        <v>0</v>
      </c>
      <c r="AG814" s="77">
        <f t="array" ref="AG814">IFERROR($D814*U,0)</f>
        <v>0</v>
      </c>
      <c r="AH814" s="77">
        <f t="shared" si="101"/>
        <v>0</v>
      </c>
      <c r="AI814" s="77">
        <f t="shared" si="101"/>
        <v>0</v>
      </c>
      <c r="AJ814" s="203"/>
      <c r="AK814" s="203"/>
      <c r="AL814" s="203"/>
      <c r="AM814" s="203"/>
      <c r="AN814" t="s">
        <v>475</v>
      </c>
      <c r="AO814" t="s">
        <v>475</v>
      </c>
      <c r="AP814" t="s">
        <v>475</v>
      </c>
    </row>
    <row r="815" spans="1:43" x14ac:dyDescent="0.25">
      <c r="A815" s="198">
        <v>45291</v>
      </c>
      <c r="B815" t="s">
        <v>2270</v>
      </c>
      <c r="C815" t="s">
        <v>2271</v>
      </c>
      <c r="D815" s="82">
        <f>+VLOOKUP($C815,'appoggio Flow (AUM)_Turnover'!$C:$G,2,0)</f>
        <v>33233.369999999937</v>
      </c>
      <c r="E815" s="199">
        <f>+VLOOKUP($C815,'appoggio Flow (AUM)_Turnover'!$C:$G,3,0)</f>
        <v>1</v>
      </c>
      <c r="F815" s="82">
        <f>+VLOOKUP($C815,'appoggio Flow (AUM)_Turnover'!$C:$G,4,0)</f>
        <v>522642.62999999995</v>
      </c>
      <c r="G815" s="82">
        <f>+VLOOKUP($C815,'appoggio Flow (AUM)_Turnover'!$C:$G,5,0)</f>
        <v>489409.26</v>
      </c>
      <c r="H815" s="1" t="s">
        <v>24</v>
      </c>
      <c r="I815" t="s">
        <v>473</v>
      </c>
      <c r="J815" t="s">
        <v>474</v>
      </c>
      <c r="K815">
        <f>+VLOOKUP($C815,'appoggio Flow (AUM)_Turnover'!$C:$M,9,0)</f>
        <v>0</v>
      </c>
      <c r="L815" t="s">
        <v>473</v>
      </c>
      <c r="M815" t="str">
        <f>+VLOOKUP($C815,'appoggio Flow (AUM)_Turnover'!$C:$M,11,0)</f>
        <v>Fondo</v>
      </c>
      <c r="N815" t="s">
        <v>23</v>
      </c>
      <c r="O815" s="5" t="str">
        <f t="shared" si="97"/>
        <v>N</v>
      </c>
      <c r="P815" t="str">
        <f>+VLOOKUP($C815,'appoggio Flow (AUM)_Turnover'!$C:$P,11,0)</f>
        <v>Fondo</v>
      </c>
      <c r="Q815" s="200" t="s">
        <v>475</v>
      </c>
      <c r="R815" s="200" t="str">
        <f t="shared" si="103"/>
        <v/>
      </c>
      <c r="T815" t="s">
        <v>475</v>
      </c>
      <c r="Y815" s="200" t="s">
        <v>475</v>
      </c>
      <c r="Z815" s="5" t="s">
        <v>475</v>
      </c>
      <c r="AA815" s="200" t="str">
        <f t="shared" si="98"/>
        <v/>
      </c>
      <c r="AB815" s="200" t="str">
        <f t="shared" si="96"/>
        <v/>
      </c>
      <c r="AE815" s="77">
        <f t="shared" si="99"/>
        <v>0</v>
      </c>
      <c r="AF815" s="77">
        <f t="shared" si="100"/>
        <v>0</v>
      </c>
      <c r="AG815" s="77">
        <f t="array" ref="AG815">IFERROR($D815*U,0)</f>
        <v>0</v>
      </c>
      <c r="AH815" s="77">
        <f t="shared" si="101"/>
        <v>0</v>
      </c>
      <c r="AI815" s="77">
        <f t="shared" si="101"/>
        <v>0</v>
      </c>
      <c r="AJ815" s="203"/>
      <c r="AK815" s="203"/>
      <c r="AL815" s="203"/>
      <c r="AM815" s="203"/>
      <c r="AN815" t="s">
        <v>475</v>
      </c>
      <c r="AO815" t="s">
        <v>475</v>
      </c>
      <c r="AP815" t="s">
        <v>475</v>
      </c>
    </row>
    <row r="816" spans="1:43" x14ac:dyDescent="0.25">
      <c r="A816" s="198">
        <v>45291</v>
      </c>
      <c r="B816" t="s">
        <v>2272</v>
      </c>
      <c r="C816" t="s">
        <v>2273</v>
      </c>
      <c r="D816" s="82">
        <f>+VLOOKUP($C816,'appoggio Flow (AUM)_Turnover'!$C:$G,2,0)</f>
        <v>0</v>
      </c>
      <c r="E816" s="199">
        <f>+VLOOKUP($C816,'appoggio Flow (AUM)_Turnover'!$C:$G,3,0)</f>
        <v>1</v>
      </c>
      <c r="F816" s="82">
        <f>+VLOOKUP($C816,'appoggio Flow (AUM)_Turnover'!$C:$G,4,0)</f>
        <v>28260.55</v>
      </c>
      <c r="G816" s="82">
        <f>+VLOOKUP($C816,'appoggio Flow (AUM)_Turnover'!$C:$G,5,0)</f>
        <v>28987.94</v>
      </c>
      <c r="H816" s="1" t="s">
        <v>23</v>
      </c>
      <c r="I816" t="s">
        <v>500</v>
      </c>
      <c r="J816" t="s">
        <v>474</v>
      </c>
      <c r="K816">
        <f>+VLOOKUP($C816,'appoggio Flow (AUM)_Turnover'!$C:$M,9,0)</f>
        <v>0</v>
      </c>
      <c r="L816" t="s">
        <v>500</v>
      </c>
      <c r="M816">
        <f>+VLOOKUP($C816,'appoggio Flow (AUM)_Turnover'!$C:$M,11,0)</f>
        <v>0</v>
      </c>
      <c r="N816" t="s">
        <v>23</v>
      </c>
      <c r="O816" s="5" t="str">
        <f t="shared" si="97"/>
        <v>N</v>
      </c>
      <c r="P816">
        <f>+VLOOKUP($C816,'appoggio Flow (AUM)_Turnover'!$C:$P,11,0)</f>
        <v>0</v>
      </c>
      <c r="Q816" s="200" t="s">
        <v>475</v>
      </c>
      <c r="R816" s="200" t="str">
        <f t="shared" si="103"/>
        <v/>
      </c>
      <c r="T816" t="s">
        <v>475</v>
      </c>
      <c r="Y816" s="200" t="s">
        <v>475</v>
      </c>
      <c r="Z816" s="5" t="s">
        <v>475</v>
      </c>
      <c r="AA816" s="200" t="str">
        <f t="shared" si="98"/>
        <v/>
      </c>
      <c r="AB816" s="200" t="str">
        <f t="shared" si="96"/>
        <v/>
      </c>
      <c r="AE816" s="77">
        <f t="shared" si="99"/>
        <v>0</v>
      </c>
      <c r="AF816" s="77">
        <f t="shared" si="100"/>
        <v>0</v>
      </c>
      <c r="AG816" s="77">
        <f t="array" ref="AG816">IFERROR($D816*U,0)</f>
        <v>0</v>
      </c>
      <c r="AH816" s="77">
        <f t="shared" si="101"/>
        <v>0</v>
      </c>
      <c r="AI816" s="77">
        <f t="shared" si="101"/>
        <v>0</v>
      </c>
      <c r="AJ816" s="203"/>
      <c r="AK816" s="203"/>
      <c r="AL816" s="203"/>
      <c r="AM816" s="203"/>
      <c r="AN816" t="s">
        <v>475</v>
      </c>
      <c r="AO816" t="s">
        <v>475</v>
      </c>
      <c r="AP816" t="s">
        <v>475</v>
      </c>
    </row>
    <row r="817" spans="1:42" x14ac:dyDescent="0.25">
      <c r="A817" s="198">
        <v>45291</v>
      </c>
      <c r="B817" t="s">
        <v>2274</v>
      </c>
      <c r="C817" t="s">
        <v>2275</v>
      </c>
      <c r="D817" s="82">
        <f>+VLOOKUP($C817,'appoggio Flow (AUM)_Turnover'!$C:$G,2,0)</f>
        <v>0</v>
      </c>
      <c r="E817" s="199">
        <f>+VLOOKUP($C817,'appoggio Flow (AUM)_Turnover'!$C:$G,3,0)</f>
        <v>1</v>
      </c>
      <c r="F817" s="82">
        <f>+VLOOKUP($C817,'appoggio Flow (AUM)_Turnover'!$C:$G,4,0)</f>
        <v>44891.85</v>
      </c>
      <c r="G817" s="82">
        <f>+VLOOKUP($C817,'appoggio Flow (AUM)_Turnover'!$C:$G,5,0)</f>
        <v>153731.57999999999</v>
      </c>
      <c r="H817" s="1" t="s">
        <v>23</v>
      </c>
      <c r="I817" t="s">
        <v>500</v>
      </c>
      <c r="J817" t="s">
        <v>474</v>
      </c>
      <c r="K817">
        <f>+VLOOKUP($C817,'appoggio Flow (AUM)_Turnover'!$C:$M,9,0)</f>
        <v>0</v>
      </c>
      <c r="L817" t="s">
        <v>500</v>
      </c>
      <c r="M817">
        <f>+VLOOKUP($C817,'appoggio Flow (AUM)_Turnover'!$C:$M,11,0)</f>
        <v>0</v>
      </c>
      <c r="N817" t="s">
        <v>23</v>
      </c>
      <c r="O817" s="5" t="str">
        <f t="shared" si="97"/>
        <v>N</v>
      </c>
      <c r="P817">
        <f>+VLOOKUP($C817,'appoggio Flow (AUM)_Turnover'!$C:$P,11,0)</f>
        <v>0</v>
      </c>
      <c r="Q817" s="200" t="s">
        <v>475</v>
      </c>
      <c r="R817" s="200" t="str">
        <f t="shared" si="103"/>
        <v/>
      </c>
      <c r="T817" t="s">
        <v>475</v>
      </c>
      <c r="Y817" s="200" t="s">
        <v>475</v>
      </c>
      <c r="Z817" s="5" t="s">
        <v>475</v>
      </c>
      <c r="AA817" s="200" t="str">
        <f t="shared" si="98"/>
        <v/>
      </c>
      <c r="AB817" s="200" t="str">
        <f t="shared" si="96"/>
        <v/>
      </c>
      <c r="AE817" s="77">
        <f t="shared" si="99"/>
        <v>0</v>
      </c>
      <c r="AF817" s="77">
        <f t="shared" si="100"/>
        <v>0</v>
      </c>
      <c r="AG817" s="77">
        <f t="array" ref="AG817">IFERROR($D817*U,0)</f>
        <v>0</v>
      </c>
      <c r="AH817" s="77">
        <f t="shared" si="101"/>
        <v>0</v>
      </c>
      <c r="AI817" s="77">
        <f t="shared" si="101"/>
        <v>0</v>
      </c>
      <c r="AJ817" s="203"/>
      <c r="AK817" s="203"/>
      <c r="AL817" s="203"/>
      <c r="AM817" s="203"/>
      <c r="AN817" t="s">
        <v>475</v>
      </c>
      <c r="AO817" t="s">
        <v>475</v>
      </c>
      <c r="AP817" t="s">
        <v>475</v>
      </c>
    </row>
    <row r="818" spans="1:42" x14ac:dyDescent="0.25">
      <c r="A818" s="198">
        <v>45291</v>
      </c>
      <c r="B818" t="s">
        <v>2276</v>
      </c>
      <c r="C818" t="s">
        <v>2277</v>
      </c>
      <c r="D818" s="82">
        <f>+VLOOKUP($C818,'appoggio Flow (AUM)_Turnover'!$C:$G,2,0)</f>
        <v>0</v>
      </c>
      <c r="E818" s="199">
        <f>+VLOOKUP($C818,'appoggio Flow (AUM)_Turnover'!$C:$G,3,0)</f>
        <v>1</v>
      </c>
      <c r="F818" s="82">
        <f>+VLOOKUP($C818,'appoggio Flow (AUM)_Turnover'!$C:$G,4,0)</f>
        <v>29239.86</v>
      </c>
      <c r="G818" s="82">
        <f>+VLOOKUP($C818,'appoggio Flow (AUM)_Turnover'!$C:$G,5,0)</f>
        <v>29821.23</v>
      </c>
      <c r="H818" s="1" t="s">
        <v>23</v>
      </c>
      <c r="I818" t="s">
        <v>500</v>
      </c>
      <c r="J818" t="s">
        <v>474</v>
      </c>
      <c r="K818">
        <f>+VLOOKUP($C818,'appoggio Flow (AUM)_Turnover'!$C:$M,9,0)</f>
        <v>0</v>
      </c>
      <c r="L818" t="s">
        <v>500</v>
      </c>
      <c r="M818">
        <f>+VLOOKUP($C818,'appoggio Flow (AUM)_Turnover'!$C:$M,11,0)</f>
        <v>0</v>
      </c>
      <c r="N818" t="s">
        <v>23</v>
      </c>
      <c r="O818" s="5" t="str">
        <f t="shared" si="97"/>
        <v>N</v>
      </c>
      <c r="P818">
        <f>+VLOOKUP($C818,'appoggio Flow (AUM)_Turnover'!$C:$P,11,0)</f>
        <v>0</v>
      </c>
      <c r="Q818" s="200" t="s">
        <v>475</v>
      </c>
      <c r="R818" s="200" t="str">
        <f t="shared" si="103"/>
        <v/>
      </c>
      <c r="T818" t="s">
        <v>475</v>
      </c>
      <c r="Y818" s="200" t="s">
        <v>475</v>
      </c>
      <c r="Z818" s="5" t="s">
        <v>475</v>
      </c>
      <c r="AA818" s="200" t="str">
        <f t="shared" si="98"/>
        <v/>
      </c>
      <c r="AB818" s="200" t="str">
        <f t="shared" si="96"/>
        <v/>
      </c>
      <c r="AE818" s="77">
        <f t="shared" si="99"/>
        <v>0</v>
      </c>
      <c r="AF818" s="77">
        <f t="shared" si="100"/>
        <v>0</v>
      </c>
      <c r="AG818" s="77">
        <f t="array" ref="AG818">IFERROR($D818*U,0)</f>
        <v>0</v>
      </c>
      <c r="AH818" s="77">
        <f t="shared" si="101"/>
        <v>0</v>
      </c>
      <c r="AI818" s="77">
        <f t="shared" si="101"/>
        <v>0</v>
      </c>
      <c r="AJ818" s="203"/>
      <c r="AK818" s="203"/>
      <c r="AL818" s="203"/>
      <c r="AM818" s="203"/>
      <c r="AN818" t="s">
        <v>475</v>
      </c>
      <c r="AO818" t="s">
        <v>475</v>
      </c>
      <c r="AP818" t="s">
        <v>475</v>
      </c>
    </row>
    <row r="819" spans="1:42" x14ac:dyDescent="0.25">
      <c r="A819" s="198">
        <v>45291</v>
      </c>
      <c r="B819" t="s">
        <v>2278</v>
      </c>
      <c r="C819" t="s">
        <v>2279</v>
      </c>
      <c r="D819" s="82">
        <f>+VLOOKUP($C819,'appoggio Flow (AUM)_Turnover'!$C:$G,2,0)</f>
        <v>1627.7399999999998</v>
      </c>
      <c r="E819" s="199">
        <f>+VLOOKUP($C819,'appoggio Flow (AUM)_Turnover'!$C:$G,3,0)</f>
        <v>1</v>
      </c>
      <c r="F819" s="82">
        <f>+VLOOKUP($C819,'appoggio Flow (AUM)_Turnover'!$C:$G,4,0)</f>
        <v>10084.77</v>
      </c>
      <c r="G819" s="82">
        <f>+VLOOKUP($C819,'appoggio Flow (AUM)_Turnover'!$C:$G,5,0)</f>
        <v>8457.0300000000007</v>
      </c>
      <c r="H819" s="1" t="s">
        <v>24</v>
      </c>
      <c r="I819" t="s">
        <v>473</v>
      </c>
      <c r="J819" t="s">
        <v>474</v>
      </c>
      <c r="K819">
        <f>+VLOOKUP($C819,'appoggio Flow (AUM)_Turnover'!$C:$M,9,0)</f>
        <v>0</v>
      </c>
      <c r="L819" t="s">
        <v>473</v>
      </c>
      <c r="M819" t="str">
        <f>+VLOOKUP($C819,'appoggio Flow (AUM)_Turnover'!$C:$M,11,0)</f>
        <v>Fondo</v>
      </c>
      <c r="N819" t="s">
        <v>23</v>
      </c>
      <c r="O819" s="5" t="str">
        <f t="shared" si="97"/>
        <v>N</v>
      </c>
      <c r="P819" t="str">
        <f>+VLOOKUP($C819,'appoggio Flow (AUM)_Turnover'!$C:$P,11,0)</f>
        <v>Fondo</v>
      </c>
      <c r="Q819" s="200" t="s">
        <v>475</v>
      </c>
      <c r="R819" s="200" t="str">
        <f t="shared" si="103"/>
        <v/>
      </c>
      <c r="T819" t="s">
        <v>475</v>
      </c>
      <c r="Y819" s="200" t="s">
        <v>475</v>
      </c>
      <c r="Z819" s="5" t="s">
        <v>475</v>
      </c>
      <c r="AA819" s="200" t="str">
        <f t="shared" si="98"/>
        <v/>
      </c>
      <c r="AB819" s="200" t="str">
        <f t="shared" si="96"/>
        <v/>
      </c>
      <c r="AE819" s="77">
        <f t="shared" si="99"/>
        <v>0</v>
      </c>
      <c r="AF819" s="77">
        <f t="shared" si="100"/>
        <v>0</v>
      </c>
      <c r="AG819" s="77">
        <f t="array" ref="AG819">IFERROR($D819*U,0)</f>
        <v>0</v>
      </c>
      <c r="AH819" s="77">
        <f t="shared" si="101"/>
        <v>0</v>
      </c>
      <c r="AI819" s="77">
        <f t="shared" si="101"/>
        <v>0</v>
      </c>
      <c r="AJ819" s="203"/>
      <c r="AK819" s="203"/>
      <c r="AL819" s="203"/>
      <c r="AM819" s="203"/>
      <c r="AN819" t="s">
        <v>475</v>
      </c>
      <c r="AO819" t="s">
        <v>475</v>
      </c>
      <c r="AP819" t="s">
        <v>475</v>
      </c>
    </row>
    <row r="820" spans="1:42" x14ac:dyDescent="0.25">
      <c r="A820" s="198">
        <v>45291</v>
      </c>
      <c r="B820" t="s">
        <v>2280</v>
      </c>
      <c r="C820" t="s">
        <v>2281</v>
      </c>
      <c r="D820" s="82">
        <f>+VLOOKUP($C820,'appoggio Flow (AUM)_Turnover'!$C:$G,2,0)</f>
        <v>1577.43</v>
      </c>
      <c r="E820" s="199">
        <f>+VLOOKUP($C820,'appoggio Flow (AUM)_Turnover'!$C:$G,3,0)</f>
        <v>1</v>
      </c>
      <c r="F820" s="82">
        <f>+VLOOKUP($C820,'appoggio Flow (AUM)_Turnover'!$C:$G,4,0)</f>
        <v>3110.77</v>
      </c>
      <c r="G820" s="82">
        <f>+VLOOKUP($C820,'appoggio Flow (AUM)_Turnover'!$C:$G,5,0)</f>
        <v>1533.34</v>
      </c>
      <c r="H820" s="1" t="s">
        <v>24</v>
      </c>
      <c r="I820" t="s">
        <v>473</v>
      </c>
      <c r="J820" t="s">
        <v>474</v>
      </c>
      <c r="K820">
        <f>+VLOOKUP($C820,'appoggio Flow (AUM)_Turnover'!$C:$M,9,0)</f>
        <v>0</v>
      </c>
      <c r="L820" t="s">
        <v>473</v>
      </c>
      <c r="M820" t="str">
        <f>+VLOOKUP($C820,'appoggio Flow (AUM)_Turnover'!$C:$M,11,0)</f>
        <v>Fondo</v>
      </c>
      <c r="N820" t="s">
        <v>23</v>
      </c>
      <c r="O820" s="5" t="str">
        <f t="shared" si="97"/>
        <v>N</v>
      </c>
      <c r="P820" t="str">
        <f>+VLOOKUP($C820,'appoggio Flow (AUM)_Turnover'!$C:$P,11,0)</f>
        <v>Fondo</v>
      </c>
      <c r="Q820" s="200" t="s">
        <v>475</v>
      </c>
      <c r="R820" s="200" t="str">
        <f t="shared" si="103"/>
        <v/>
      </c>
      <c r="T820" t="s">
        <v>475</v>
      </c>
      <c r="Y820" s="200" t="s">
        <v>475</v>
      </c>
      <c r="Z820" s="5" t="s">
        <v>475</v>
      </c>
      <c r="AA820" s="200" t="str">
        <f t="shared" si="98"/>
        <v/>
      </c>
      <c r="AB820" s="200" t="str">
        <f t="shared" si="96"/>
        <v/>
      </c>
      <c r="AE820" s="77">
        <f t="shared" si="99"/>
        <v>0</v>
      </c>
      <c r="AF820" s="77">
        <f t="shared" si="100"/>
        <v>0</v>
      </c>
      <c r="AG820" s="77">
        <f t="array" ref="AG820">IFERROR($D820*U,0)</f>
        <v>0</v>
      </c>
      <c r="AH820" s="77">
        <f t="shared" si="101"/>
        <v>0</v>
      </c>
      <c r="AI820" s="77">
        <f t="shared" si="101"/>
        <v>0</v>
      </c>
      <c r="AJ820" s="203"/>
      <c r="AK820" s="203"/>
      <c r="AL820" s="203"/>
      <c r="AM820" s="203"/>
      <c r="AN820" t="s">
        <v>475</v>
      </c>
      <c r="AO820" t="s">
        <v>475</v>
      </c>
      <c r="AP820" t="s">
        <v>475</v>
      </c>
    </row>
    <row r="821" spans="1:42" x14ac:dyDescent="0.25">
      <c r="A821" s="198">
        <v>45291</v>
      </c>
      <c r="B821" t="s">
        <v>2282</v>
      </c>
      <c r="C821" t="s">
        <v>2283</v>
      </c>
      <c r="D821" s="82">
        <f>+VLOOKUP($C821,'appoggio Flow (AUM)_Turnover'!$C:$G,2,0)</f>
        <v>434136.79000000004</v>
      </c>
      <c r="E821" s="199">
        <f>+VLOOKUP($C821,'appoggio Flow (AUM)_Turnover'!$C:$G,3,0)</f>
        <v>0</v>
      </c>
      <c r="F821" s="82">
        <f>+VLOOKUP($C821,'appoggio Flow (AUM)_Turnover'!$C:$G,4,0)</f>
        <v>434136.79000000004</v>
      </c>
      <c r="G821" s="82">
        <f>+VLOOKUP($C821,'appoggio Flow (AUM)_Turnover'!$C:$G,5,0)</f>
        <v>0</v>
      </c>
      <c r="H821" s="1" t="s">
        <v>24</v>
      </c>
      <c r="I821" t="s">
        <v>473</v>
      </c>
      <c r="J821" t="s">
        <v>474</v>
      </c>
      <c r="K821">
        <f>+VLOOKUP($C821,'appoggio Flow (AUM)_Turnover'!$C:$M,9,0)</f>
        <v>0</v>
      </c>
      <c r="L821" t="s">
        <v>473</v>
      </c>
      <c r="M821" t="str">
        <f>+VLOOKUP($C821,'appoggio Flow (AUM)_Turnover'!$C:$M,11,0)</f>
        <v>Fondo</v>
      </c>
      <c r="N821" t="s">
        <v>23</v>
      </c>
      <c r="O821" s="5" t="str">
        <f t="shared" si="97"/>
        <v>N</v>
      </c>
      <c r="P821" t="str">
        <f>+VLOOKUP($C821,'appoggio Flow (AUM)_Turnover'!$C:$P,11,0)</f>
        <v>Fondo</v>
      </c>
      <c r="Q821" s="200" t="s">
        <v>475</v>
      </c>
      <c r="R821" s="200" t="str">
        <f t="shared" si="103"/>
        <v/>
      </c>
      <c r="T821" t="s">
        <v>475</v>
      </c>
      <c r="Y821" s="200" t="s">
        <v>475</v>
      </c>
      <c r="Z821" s="5" t="s">
        <v>475</v>
      </c>
      <c r="AA821" s="200" t="str">
        <f t="shared" si="98"/>
        <v/>
      </c>
      <c r="AB821" s="200" t="str">
        <f t="shared" si="96"/>
        <v/>
      </c>
      <c r="AE821" s="77">
        <f t="shared" si="99"/>
        <v>0</v>
      </c>
      <c r="AF821" s="77">
        <f t="shared" si="100"/>
        <v>0</v>
      </c>
      <c r="AG821" s="77">
        <f t="array" ref="AG821">IFERROR($D821*U,0)</f>
        <v>0</v>
      </c>
      <c r="AH821" s="77">
        <f t="shared" si="101"/>
        <v>0</v>
      </c>
      <c r="AI821" s="77">
        <f t="shared" si="101"/>
        <v>0</v>
      </c>
      <c r="AJ821" s="203"/>
      <c r="AK821" s="203"/>
      <c r="AL821" s="203"/>
      <c r="AM821" s="203"/>
      <c r="AN821" t="s">
        <v>475</v>
      </c>
      <c r="AO821" t="s">
        <v>475</v>
      </c>
      <c r="AP821" t="s">
        <v>475</v>
      </c>
    </row>
    <row r="822" spans="1:42" x14ac:dyDescent="0.25">
      <c r="A822" s="198">
        <v>45291</v>
      </c>
      <c r="B822" t="s">
        <v>2284</v>
      </c>
      <c r="C822" t="s">
        <v>2285</v>
      </c>
      <c r="D822" s="82">
        <f>+VLOOKUP($C822,'appoggio Flow (AUM)_Turnover'!$C:$G,2,0)</f>
        <v>224475.77999999991</v>
      </c>
      <c r="E822" s="199">
        <f>+VLOOKUP($C822,'appoggio Flow (AUM)_Turnover'!$C:$G,3,0)</f>
        <v>1</v>
      </c>
      <c r="F822" s="82">
        <f>+VLOOKUP($C822,'appoggio Flow (AUM)_Turnover'!$C:$G,4,0)</f>
        <v>935454.82</v>
      </c>
      <c r="G822" s="82">
        <f>+VLOOKUP($C822,'appoggio Flow (AUM)_Turnover'!$C:$G,5,0)</f>
        <v>710979.04</v>
      </c>
      <c r="H822" s="1" t="s">
        <v>23</v>
      </c>
      <c r="I822" t="s">
        <v>500</v>
      </c>
      <c r="J822" t="s">
        <v>474</v>
      </c>
      <c r="K822">
        <f>+VLOOKUP($C822,'appoggio Flow (AUM)_Turnover'!$C:$M,9,0)</f>
        <v>0</v>
      </c>
      <c r="L822" t="s">
        <v>500</v>
      </c>
      <c r="M822">
        <f>+VLOOKUP($C822,'appoggio Flow (AUM)_Turnover'!$C:$M,11,0)</f>
        <v>0</v>
      </c>
      <c r="N822" t="s">
        <v>23</v>
      </c>
      <c r="O822" s="5" t="str">
        <f t="shared" si="97"/>
        <v>N</v>
      </c>
      <c r="P822">
        <f>+VLOOKUP($C822,'appoggio Flow (AUM)_Turnover'!$C:$P,11,0)</f>
        <v>0</v>
      </c>
      <c r="Q822" s="200" t="s">
        <v>475</v>
      </c>
      <c r="R822" s="200" t="str">
        <f t="shared" si="103"/>
        <v/>
      </c>
      <c r="T822" t="s">
        <v>475</v>
      </c>
      <c r="Y822" s="200" t="s">
        <v>475</v>
      </c>
      <c r="Z822" s="5" t="s">
        <v>475</v>
      </c>
      <c r="AA822" s="200" t="str">
        <f t="shared" si="98"/>
        <v/>
      </c>
      <c r="AB822" s="200" t="str">
        <f t="shared" si="96"/>
        <v/>
      </c>
      <c r="AE822" s="77">
        <f t="shared" si="99"/>
        <v>0</v>
      </c>
      <c r="AF822" s="77">
        <f t="shared" si="100"/>
        <v>0</v>
      </c>
      <c r="AG822" s="77">
        <f t="array" ref="AG822">IFERROR($D822*U,0)</f>
        <v>0</v>
      </c>
      <c r="AH822" s="77">
        <f t="shared" si="101"/>
        <v>0</v>
      </c>
      <c r="AI822" s="77">
        <f t="shared" si="101"/>
        <v>0</v>
      </c>
      <c r="AJ822" s="203"/>
      <c r="AK822" s="203"/>
      <c r="AL822" s="203"/>
      <c r="AM822" s="203"/>
      <c r="AN822" t="s">
        <v>475</v>
      </c>
      <c r="AO822" t="s">
        <v>475</v>
      </c>
      <c r="AP822" t="s">
        <v>475</v>
      </c>
    </row>
    <row r="823" spans="1:42" x14ac:dyDescent="0.25">
      <c r="A823" s="198">
        <v>45291</v>
      </c>
      <c r="B823" t="s">
        <v>2286</v>
      </c>
      <c r="C823" t="s">
        <v>2287</v>
      </c>
      <c r="D823" s="82">
        <f>+VLOOKUP($C823,'appoggio Flow (AUM)_Turnover'!$C:$G,2,0)</f>
        <v>8188854.9000000004</v>
      </c>
      <c r="E823" s="199">
        <f>+VLOOKUP($C823,'appoggio Flow (AUM)_Turnover'!$C:$G,3,0)</f>
        <v>0</v>
      </c>
      <c r="F823" s="82">
        <f>+VLOOKUP($C823,'appoggio Flow (AUM)_Turnover'!$C:$G,4,0)</f>
        <v>8188854.9000000004</v>
      </c>
      <c r="G823" s="82">
        <f>+VLOOKUP($C823,'appoggio Flow (AUM)_Turnover'!$C:$G,5,0)</f>
        <v>0</v>
      </c>
      <c r="H823" s="1" t="s">
        <v>23</v>
      </c>
      <c r="I823" t="s">
        <v>500</v>
      </c>
      <c r="J823" t="s">
        <v>504</v>
      </c>
      <c r="K823">
        <f>+VLOOKUP($C823,'appoggio Flow (AUM)_Turnover'!$C:$M,9,0)</f>
        <v>1</v>
      </c>
      <c r="L823" t="s">
        <v>500</v>
      </c>
      <c r="M823">
        <f>+VLOOKUP($C823,'appoggio Flow (AUM)_Turnover'!$C:$M,11,0)</f>
        <v>0</v>
      </c>
      <c r="N823" t="s">
        <v>24</v>
      </c>
      <c r="O823" s="5" t="str">
        <f t="shared" si="97"/>
        <v>N</v>
      </c>
      <c r="P823">
        <f>+VLOOKUP($C823,'appoggio Flow (AUM)_Turnover'!$C:$P,11,0)</f>
        <v>0</v>
      </c>
      <c r="Q823" s="200" t="s">
        <v>475</v>
      </c>
      <c r="R823" s="200" t="str">
        <f t="shared" si="103"/>
        <v/>
      </c>
      <c r="T823" t="s">
        <v>475</v>
      </c>
      <c r="Y823" s="200" t="s">
        <v>475</v>
      </c>
      <c r="Z823" s="5" t="s">
        <v>475</v>
      </c>
      <c r="AA823" s="200" t="str">
        <f t="shared" si="98"/>
        <v/>
      </c>
      <c r="AB823" s="200" t="str">
        <f t="shared" si="96"/>
        <v/>
      </c>
      <c r="AE823" s="77">
        <f t="shared" si="99"/>
        <v>0</v>
      </c>
      <c r="AF823" s="77">
        <f t="shared" si="100"/>
        <v>0</v>
      </c>
      <c r="AG823" s="77">
        <f t="array" ref="AG823">IFERROR($D823*U,0)</f>
        <v>0</v>
      </c>
      <c r="AH823" s="77">
        <f t="shared" si="101"/>
        <v>0</v>
      </c>
      <c r="AI823" s="77">
        <f t="shared" si="101"/>
        <v>0</v>
      </c>
      <c r="AJ823" s="203"/>
      <c r="AK823" s="203"/>
      <c r="AL823" s="203"/>
      <c r="AM823" s="203"/>
      <c r="AN823" t="s">
        <v>475</v>
      </c>
      <c r="AO823" t="s">
        <v>475</v>
      </c>
      <c r="AP823" t="s">
        <v>475</v>
      </c>
    </row>
    <row r="824" spans="1:42" x14ac:dyDescent="0.25">
      <c r="A824" s="198">
        <v>45291</v>
      </c>
      <c r="B824" t="s">
        <v>2288</v>
      </c>
      <c r="C824" t="s">
        <v>2289</v>
      </c>
      <c r="D824" s="82">
        <f>+VLOOKUP($C824,'appoggio Flow (AUM)_Turnover'!$C:$G,2,0)</f>
        <v>0</v>
      </c>
      <c r="E824" s="199">
        <f>+VLOOKUP($C824,'appoggio Flow (AUM)_Turnover'!$C:$G,3,0)</f>
        <v>1</v>
      </c>
      <c r="F824" s="82">
        <f>+VLOOKUP($C824,'appoggio Flow (AUM)_Turnover'!$C:$G,4,0)</f>
        <v>2939096.3899999997</v>
      </c>
      <c r="G824" s="82">
        <f>+VLOOKUP($C824,'appoggio Flow (AUM)_Turnover'!$C:$G,5,0)</f>
        <v>2981036.16</v>
      </c>
      <c r="H824" s="1" t="s">
        <v>23</v>
      </c>
      <c r="I824" t="s">
        <v>500</v>
      </c>
      <c r="J824" t="s">
        <v>567</v>
      </c>
      <c r="K824">
        <f>+VLOOKUP($C824,'appoggio Flow (AUM)_Turnover'!$C:$M,9,0)</f>
        <v>0</v>
      </c>
      <c r="L824" t="s">
        <v>500</v>
      </c>
      <c r="M824" t="str">
        <f>+VLOOKUP($C824,'appoggio Flow (AUM)_Turnover'!$C:$M,11,0)</f>
        <v>Bond</v>
      </c>
      <c r="N824" t="s">
        <v>23</v>
      </c>
      <c r="O824" s="5" t="str">
        <f t="shared" si="97"/>
        <v>N</v>
      </c>
      <c r="P824" t="str">
        <f>+VLOOKUP($C824,'appoggio Flow (AUM)_Turnover'!$C:$P,11,0)</f>
        <v>Bond</v>
      </c>
      <c r="Q824" s="200" t="s">
        <v>475</v>
      </c>
      <c r="R824" s="200" t="str">
        <f t="shared" si="103"/>
        <v/>
      </c>
      <c r="T824" t="s">
        <v>475</v>
      </c>
      <c r="Y824" s="200" t="s">
        <v>475</v>
      </c>
      <c r="Z824" s="5" t="s">
        <v>475</v>
      </c>
      <c r="AA824" s="200" t="str">
        <f t="shared" si="98"/>
        <v/>
      </c>
      <c r="AB824" s="200" t="str">
        <f t="shared" si="96"/>
        <v/>
      </c>
      <c r="AE824" s="77">
        <f t="shared" si="99"/>
        <v>0</v>
      </c>
      <c r="AF824" s="77">
        <f t="shared" si="100"/>
        <v>0</v>
      </c>
      <c r="AG824" s="77">
        <f t="array" ref="AG824">IFERROR($D824*U,0)</f>
        <v>0</v>
      </c>
      <c r="AH824" s="77">
        <f t="shared" si="101"/>
        <v>0</v>
      </c>
      <c r="AI824" s="77">
        <f t="shared" si="101"/>
        <v>0</v>
      </c>
      <c r="AJ824" s="203"/>
      <c r="AK824" s="203"/>
      <c r="AL824" s="203"/>
      <c r="AM824" s="203"/>
      <c r="AN824" t="s">
        <v>22</v>
      </c>
      <c r="AO824" t="s">
        <v>2290</v>
      </c>
      <c r="AP824" t="s">
        <v>475</v>
      </c>
    </row>
    <row r="825" spans="1:42" x14ac:dyDescent="0.25">
      <c r="A825" s="198">
        <v>45291</v>
      </c>
      <c r="B825" t="s">
        <v>2291</v>
      </c>
      <c r="C825" t="s">
        <v>2292</v>
      </c>
      <c r="D825" s="82">
        <f>+VLOOKUP($C825,'appoggio Flow (AUM)_Turnover'!$C:$G,2,0)</f>
        <v>149445.84000000003</v>
      </c>
      <c r="E825" s="199">
        <f>+VLOOKUP($C825,'appoggio Flow (AUM)_Turnover'!$C:$G,3,0)</f>
        <v>0</v>
      </c>
      <c r="F825" s="82">
        <f>+VLOOKUP($C825,'appoggio Flow (AUM)_Turnover'!$C:$G,4,0)</f>
        <v>149445.84000000003</v>
      </c>
      <c r="G825" s="82">
        <f>+VLOOKUP($C825,'appoggio Flow (AUM)_Turnover'!$C:$G,5,0)</f>
        <v>0</v>
      </c>
      <c r="H825" s="1" t="s">
        <v>24</v>
      </c>
      <c r="I825" t="s">
        <v>473</v>
      </c>
      <c r="J825" t="s">
        <v>474</v>
      </c>
      <c r="K825">
        <f>+VLOOKUP($C825,'appoggio Flow (AUM)_Turnover'!$C:$M,9,0)</f>
        <v>0</v>
      </c>
      <c r="L825" t="s">
        <v>473</v>
      </c>
      <c r="M825" t="str">
        <f>+VLOOKUP($C825,'appoggio Flow (AUM)_Turnover'!$C:$M,11,0)</f>
        <v>Fondo</v>
      </c>
      <c r="N825" t="s">
        <v>23</v>
      </c>
      <c r="O825" s="5" t="str">
        <f t="shared" si="97"/>
        <v>N</v>
      </c>
      <c r="P825" t="str">
        <f>+VLOOKUP($C825,'appoggio Flow (AUM)_Turnover'!$C:$P,11,0)</f>
        <v>Fondo</v>
      </c>
      <c r="Q825" s="200" t="s">
        <v>475</v>
      </c>
      <c r="R825" s="200" t="str">
        <f t="shared" si="103"/>
        <v/>
      </c>
      <c r="T825" t="s">
        <v>475</v>
      </c>
      <c r="Y825" s="200" t="s">
        <v>475</v>
      </c>
      <c r="Z825" s="5" t="s">
        <v>475</v>
      </c>
      <c r="AA825" s="200" t="str">
        <f t="shared" si="98"/>
        <v/>
      </c>
      <c r="AB825" s="200" t="str">
        <f t="shared" si="96"/>
        <v/>
      </c>
      <c r="AE825" s="77">
        <f t="shared" si="99"/>
        <v>0</v>
      </c>
      <c r="AF825" s="77">
        <f t="shared" si="100"/>
        <v>0</v>
      </c>
      <c r="AG825" s="77">
        <f t="array" ref="AG825">IFERROR($D825*U,0)</f>
        <v>0</v>
      </c>
      <c r="AH825" s="77">
        <f t="shared" si="101"/>
        <v>0</v>
      </c>
      <c r="AI825" s="77">
        <f t="shared" si="101"/>
        <v>0</v>
      </c>
      <c r="AJ825" s="203"/>
      <c r="AK825" s="203"/>
      <c r="AL825" s="203"/>
      <c r="AM825" s="203"/>
      <c r="AN825" t="s">
        <v>475</v>
      </c>
      <c r="AO825" t="s">
        <v>475</v>
      </c>
      <c r="AP825" t="s">
        <v>475</v>
      </c>
    </row>
    <row r="826" spans="1:42" x14ac:dyDescent="0.25">
      <c r="A826" s="198">
        <v>45291</v>
      </c>
      <c r="B826" t="s">
        <v>2293</v>
      </c>
      <c r="C826" t="s">
        <v>2294</v>
      </c>
      <c r="D826" s="82">
        <f>+VLOOKUP($C826,'appoggio Flow (AUM)_Turnover'!$C:$G,2,0)</f>
        <v>1639503.01</v>
      </c>
      <c r="E826" s="199">
        <f>+VLOOKUP($C826,'appoggio Flow (AUM)_Turnover'!$C:$G,3,0)</f>
        <v>0</v>
      </c>
      <c r="F826" s="82">
        <f>+VLOOKUP($C826,'appoggio Flow (AUM)_Turnover'!$C:$G,4,0)</f>
        <v>1639503.01</v>
      </c>
      <c r="G826" s="82">
        <f>+VLOOKUP($C826,'appoggio Flow (AUM)_Turnover'!$C:$G,5,0)</f>
        <v>0</v>
      </c>
      <c r="H826" s="1" t="s">
        <v>24</v>
      </c>
      <c r="I826" t="s">
        <v>473</v>
      </c>
      <c r="J826" t="s">
        <v>474</v>
      </c>
      <c r="K826">
        <f>+VLOOKUP($C826,'appoggio Flow (AUM)_Turnover'!$C:$M,9,0)</f>
        <v>0</v>
      </c>
      <c r="L826" t="s">
        <v>473</v>
      </c>
      <c r="M826" t="str">
        <f>+VLOOKUP($C826,'appoggio Flow (AUM)_Turnover'!$C:$M,11,0)</f>
        <v>Fondo</v>
      </c>
      <c r="N826" t="s">
        <v>23</v>
      </c>
      <c r="O826" s="5" t="str">
        <f t="shared" si="97"/>
        <v>N</v>
      </c>
      <c r="P826" t="str">
        <f>+VLOOKUP($C826,'appoggio Flow (AUM)_Turnover'!$C:$P,11,0)</f>
        <v>Fondo</v>
      </c>
      <c r="Q826" s="200" t="s">
        <v>475</v>
      </c>
      <c r="R826" s="200" t="str">
        <f t="shared" si="103"/>
        <v/>
      </c>
      <c r="T826" t="s">
        <v>475</v>
      </c>
      <c r="Y826" s="200" t="s">
        <v>475</v>
      </c>
      <c r="Z826" s="5" t="s">
        <v>475</v>
      </c>
      <c r="AA826" s="200" t="str">
        <f t="shared" si="98"/>
        <v/>
      </c>
      <c r="AB826" s="200" t="str">
        <f t="shared" si="96"/>
        <v/>
      </c>
      <c r="AE826" s="77">
        <f t="shared" si="99"/>
        <v>0</v>
      </c>
      <c r="AF826" s="77">
        <f t="shared" si="100"/>
        <v>0</v>
      </c>
      <c r="AG826" s="77">
        <f t="array" ref="AG826">IFERROR($D826*U,0)</f>
        <v>0</v>
      </c>
      <c r="AH826" s="77">
        <f t="shared" si="101"/>
        <v>0</v>
      </c>
      <c r="AI826" s="77">
        <f t="shared" si="101"/>
        <v>0</v>
      </c>
      <c r="AJ826" s="203"/>
      <c r="AK826" s="203"/>
      <c r="AL826" s="203"/>
      <c r="AM826" s="203"/>
      <c r="AN826" t="s">
        <v>475</v>
      </c>
      <c r="AO826" t="s">
        <v>475</v>
      </c>
      <c r="AP826" t="s">
        <v>475</v>
      </c>
    </row>
    <row r="827" spans="1:42" x14ac:dyDescent="0.25">
      <c r="A827" s="198">
        <v>45291</v>
      </c>
      <c r="B827" t="s">
        <v>2295</v>
      </c>
      <c r="C827" t="s">
        <v>2296</v>
      </c>
      <c r="D827" s="82">
        <f>+VLOOKUP($C827,'appoggio Flow (AUM)_Turnover'!$C:$G,2,0)</f>
        <v>449527.42999999993</v>
      </c>
      <c r="E827" s="199">
        <f>+VLOOKUP($C827,'appoggio Flow (AUM)_Turnover'!$C:$G,3,0)</f>
        <v>1</v>
      </c>
      <c r="F827" s="82">
        <f>+VLOOKUP($C827,'appoggio Flow (AUM)_Turnover'!$C:$G,4,0)</f>
        <v>560646.31999999995</v>
      </c>
      <c r="G827" s="82">
        <f>+VLOOKUP($C827,'appoggio Flow (AUM)_Turnover'!$C:$G,5,0)</f>
        <v>111118.89</v>
      </c>
      <c r="H827" s="1" t="s">
        <v>23</v>
      </c>
      <c r="I827" t="s">
        <v>500</v>
      </c>
      <c r="J827" t="s">
        <v>790</v>
      </c>
      <c r="K827">
        <f>+VLOOKUP($C827,'appoggio Flow (AUM)_Turnover'!$C:$M,9,0)</f>
        <v>1</v>
      </c>
      <c r="L827" t="s">
        <v>500</v>
      </c>
      <c r="M827">
        <f>+VLOOKUP($C827,'appoggio Flow (AUM)_Turnover'!$C:$M,11,0)</f>
        <v>0</v>
      </c>
      <c r="N827" t="s">
        <v>24</v>
      </c>
      <c r="O827" s="5" t="str">
        <f t="shared" si="97"/>
        <v>N</v>
      </c>
      <c r="P827">
        <f>+VLOOKUP($C827,'appoggio Flow (AUM)_Turnover'!$C:$P,11,0)</f>
        <v>0</v>
      </c>
      <c r="Q827" s="200" t="s">
        <v>475</v>
      </c>
      <c r="R827" s="200" t="str">
        <f t="shared" si="103"/>
        <v/>
      </c>
      <c r="T827" t="s">
        <v>475</v>
      </c>
      <c r="Y827" s="200" t="s">
        <v>475</v>
      </c>
      <c r="Z827" s="5" t="s">
        <v>475</v>
      </c>
      <c r="AA827" s="200" t="str">
        <f t="shared" si="98"/>
        <v/>
      </c>
      <c r="AB827" s="200" t="str">
        <f t="shared" si="96"/>
        <v/>
      </c>
      <c r="AE827" s="77">
        <f t="shared" si="99"/>
        <v>0</v>
      </c>
      <c r="AF827" s="77">
        <f t="shared" si="100"/>
        <v>0</v>
      </c>
      <c r="AG827" s="77">
        <f t="array" ref="AG827">IFERROR($D827*U,0)</f>
        <v>0</v>
      </c>
      <c r="AH827" s="77">
        <f t="shared" si="101"/>
        <v>0</v>
      </c>
      <c r="AI827" s="77">
        <f t="shared" si="101"/>
        <v>0</v>
      </c>
      <c r="AJ827" s="203"/>
      <c r="AK827" s="203"/>
      <c r="AL827" s="203"/>
      <c r="AM827" s="203"/>
      <c r="AN827" t="s">
        <v>475</v>
      </c>
      <c r="AO827" t="s">
        <v>475</v>
      </c>
      <c r="AP827" t="s">
        <v>475</v>
      </c>
    </row>
    <row r="828" spans="1:42" x14ac:dyDescent="0.25">
      <c r="A828" s="198">
        <v>45291</v>
      </c>
      <c r="B828" t="s">
        <v>2297</v>
      </c>
      <c r="C828" t="s">
        <v>2298</v>
      </c>
      <c r="D828" s="82">
        <f>+VLOOKUP($C828,'appoggio Flow (AUM)_Turnover'!$C:$G,2,0)</f>
        <v>0</v>
      </c>
      <c r="E828" s="199">
        <f>+VLOOKUP($C828,'appoggio Flow (AUM)_Turnover'!$C:$G,3,0)</f>
        <v>1</v>
      </c>
      <c r="F828" s="82">
        <f>+VLOOKUP($C828,'appoggio Flow (AUM)_Turnover'!$C:$G,4,0)</f>
        <v>39993.800000000003</v>
      </c>
      <c r="G828" s="82">
        <f>+VLOOKUP($C828,'appoggio Flow (AUM)_Turnover'!$C:$G,5,0)</f>
        <v>47664.6</v>
      </c>
      <c r="H828" s="1" t="s">
        <v>24</v>
      </c>
      <c r="I828" t="s">
        <v>473</v>
      </c>
      <c r="J828" t="s">
        <v>474</v>
      </c>
      <c r="K828">
        <f>+VLOOKUP($C828,'appoggio Flow (AUM)_Turnover'!$C:$M,9,0)</f>
        <v>0</v>
      </c>
      <c r="L828" t="s">
        <v>473</v>
      </c>
      <c r="M828" t="str">
        <f>+VLOOKUP($C828,'appoggio Flow (AUM)_Turnover'!$C:$M,11,0)</f>
        <v>Fondo</v>
      </c>
      <c r="N828" t="s">
        <v>23</v>
      </c>
      <c r="O828" s="5" t="str">
        <f t="shared" si="97"/>
        <v>N</v>
      </c>
      <c r="P828" t="str">
        <f>+VLOOKUP($C828,'appoggio Flow (AUM)_Turnover'!$C:$P,11,0)</f>
        <v>Fondo</v>
      </c>
      <c r="Q828" s="200" t="s">
        <v>475</v>
      </c>
      <c r="R828" s="200" t="str">
        <f t="shared" si="103"/>
        <v/>
      </c>
      <c r="T828" t="s">
        <v>475</v>
      </c>
      <c r="Y828" s="200" t="s">
        <v>475</v>
      </c>
      <c r="Z828" s="5" t="s">
        <v>475</v>
      </c>
      <c r="AA828" s="200" t="str">
        <f t="shared" si="98"/>
        <v/>
      </c>
      <c r="AB828" s="200" t="str">
        <f t="shared" ref="AB828:AB891" si="104">IFERROR(Z828*V828,"")</f>
        <v/>
      </c>
      <c r="AE828" s="77">
        <f t="shared" si="99"/>
        <v>0</v>
      </c>
      <c r="AF828" s="77">
        <f t="shared" si="100"/>
        <v>0</v>
      </c>
      <c r="AG828" s="77">
        <f t="array" ref="AG828">IFERROR($D828*U,0)</f>
        <v>0</v>
      </c>
      <c r="AH828" s="77">
        <f t="shared" si="101"/>
        <v>0</v>
      </c>
      <c r="AI828" s="77">
        <f t="shared" si="101"/>
        <v>0</v>
      </c>
      <c r="AJ828" s="203"/>
      <c r="AK828" s="203"/>
      <c r="AL828" s="203"/>
      <c r="AM828" s="203"/>
      <c r="AN828" t="s">
        <v>475</v>
      </c>
      <c r="AO828" t="s">
        <v>475</v>
      </c>
      <c r="AP828" t="s">
        <v>475</v>
      </c>
    </row>
    <row r="829" spans="1:42" x14ac:dyDescent="0.25">
      <c r="A829" s="198">
        <v>45291</v>
      </c>
      <c r="B829" t="s">
        <v>2299</v>
      </c>
      <c r="C829" t="s">
        <v>2300</v>
      </c>
      <c r="D829" s="82">
        <f>+VLOOKUP($C829,'appoggio Flow (AUM)_Turnover'!$C:$G,2,0)</f>
        <v>678627.75999999989</v>
      </c>
      <c r="E829" s="199">
        <f>+VLOOKUP($C829,'appoggio Flow (AUM)_Turnover'!$C:$G,3,0)</f>
        <v>1</v>
      </c>
      <c r="F829" s="82">
        <f>+VLOOKUP($C829,'appoggio Flow (AUM)_Turnover'!$C:$G,4,0)</f>
        <v>731687.44</v>
      </c>
      <c r="G829" s="82">
        <f>+VLOOKUP($C829,'appoggio Flow (AUM)_Turnover'!$C:$G,5,0)</f>
        <v>53059.68</v>
      </c>
      <c r="H829" s="1" t="s">
        <v>24</v>
      </c>
      <c r="I829" t="s">
        <v>473</v>
      </c>
      <c r="J829" t="s">
        <v>474</v>
      </c>
      <c r="K829">
        <f>+VLOOKUP($C829,'appoggio Flow (AUM)_Turnover'!$C:$M,9,0)</f>
        <v>0</v>
      </c>
      <c r="L829" t="s">
        <v>473</v>
      </c>
      <c r="M829" t="str">
        <f>+VLOOKUP($C829,'appoggio Flow (AUM)_Turnover'!$C:$M,11,0)</f>
        <v>Fondo</v>
      </c>
      <c r="N829" t="s">
        <v>23</v>
      </c>
      <c r="O829" s="5" t="str">
        <f t="shared" si="97"/>
        <v>N</v>
      </c>
      <c r="P829" t="str">
        <f>+VLOOKUP($C829,'appoggio Flow (AUM)_Turnover'!$C:$P,11,0)</f>
        <v>Fondo</v>
      </c>
      <c r="Q829" s="200" t="s">
        <v>475</v>
      </c>
      <c r="R829" s="200" t="str">
        <f t="shared" si="103"/>
        <v/>
      </c>
      <c r="T829" t="s">
        <v>475</v>
      </c>
      <c r="Y829" s="200" t="s">
        <v>475</v>
      </c>
      <c r="Z829" s="5" t="s">
        <v>475</v>
      </c>
      <c r="AA829" s="200" t="str">
        <f t="shared" si="98"/>
        <v/>
      </c>
      <c r="AB829" s="200" t="str">
        <f t="shared" si="104"/>
        <v/>
      </c>
      <c r="AE829" s="77">
        <f t="shared" si="99"/>
        <v>0</v>
      </c>
      <c r="AF829" s="77">
        <f t="shared" si="100"/>
        <v>0</v>
      </c>
      <c r="AG829" s="77">
        <f t="array" ref="AG829">IFERROR($D829*U,0)</f>
        <v>0</v>
      </c>
      <c r="AH829" s="77">
        <f t="shared" si="101"/>
        <v>0</v>
      </c>
      <c r="AI829" s="77">
        <f t="shared" si="101"/>
        <v>0</v>
      </c>
      <c r="AJ829" s="203"/>
      <c r="AK829" s="203"/>
      <c r="AL829" s="203"/>
      <c r="AM829" s="203"/>
      <c r="AN829" t="s">
        <v>475</v>
      </c>
      <c r="AO829" t="s">
        <v>475</v>
      </c>
      <c r="AP829" t="s">
        <v>475</v>
      </c>
    </row>
    <row r="830" spans="1:42" x14ac:dyDescent="0.25">
      <c r="A830" s="198">
        <v>45291</v>
      </c>
      <c r="B830" t="s">
        <v>2301</v>
      </c>
      <c r="C830" t="s">
        <v>2302</v>
      </c>
      <c r="D830" s="82">
        <f>+VLOOKUP($C830,'appoggio Flow (AUM)_Turnover'!$C:$G,2,0)</f>
        <v>4345040.24</v>
      </c>
      <c r="E830" s="199">
        <f>+VLOOKUP($C830,'appoggio Flow (AUM)_Turnover'!$C:$G,3,0)</f>
        <v>1</v>
      </c>
      <c r="F830" s="82">
        <f>+VLOOKUP($C830,'appoggio Flow (AUM)_Turnover'!$C:$G,4,0)</f>
        <v>4392470.54</v>
      </c>
      <c r="G830" s="82">
        <f>+VLOOKUP($C830,'appoggio Flow (AUM)_Turnover'!$C:$G,5,0)</f>
        <v>47430.3</v>
      </c>
      <c r="H830" s="1" t="s">
        <v>24</v>
      </c>
      <c r="I830" t="s">
        <v>473</v>
      </c>
      <c r="J830" t="s">
        <v>474</v>
      </c>
      <c r="K830">
        <f>+VLOOKUP($C830,'appoggio Flow (AUM)_Turnover'!$C:$M,9,0)</f>
        <v>0</v>
      </c>
      <c r="L830" t="s">
        <v>473</v>
      </c>
      <c r="M830" t="str">
        <f>+VLOOKUP($C830,'appoggio Flow (AUM)_Turnover'!$C:$M,11,0)</f>
        <v>Fondo</v>
      </c>
      <c r="N830" t="s">
        <v>23</v>
      </c>
      <c r="O830" s="5" t="str">
        <f t="shared" si="97"/>
        <v>N</v>
      </c>
      <c r="P830" t="str">
        <f>+VLOOKUP($C830,'appoggio Flow (AUM)_Turnover'!$C:$P,11,0)</f>
        <v>Fondo</v>
      </c>
      <c r="Q830" s="200" t="s">
        <v>475</v>
      </c>
      <c r="R830" s="200" t="str">
        <f t="shared" si="103"/>
        <v/>
      </c>
      <c r="T830" t="s">
        <v>475</v>
      </c>
      <c r="Y830" s="200" t="s">
        <v>475</v>
      </c>
      <c r="Z830" s="5" t="s">
        <v>475</v>
      </c>
      <c r="AA830" s="200" t="str">
        <f t="shared" si="98"/>
        <v/>
      </c>
      <c r="AB830" s="200" t="str">
        <f t="shared" si="104"/>
        <v/>
      </c>
      <c r="AE830" s="77">
        <f t="shared" si="99"/>
        <v>0</v>
      </c>
      <c r="AF830" s="77">
        <f t="shared" si="100"/>
        <v>0</v>
      </c>
      <c r="AG830" s="77">
        <f t="array" ref="AG830">IFERROR($D830*U,0)</f>
        <v>0</v>
      </c>
      <c r="AH830" s="77">
        <f t="shared" si="101"/>
        <v>0</v>
      </c>
      <c r="AI830" s="77">
        <f t="shared" si="101"/>
        <v>0</v>
      </c>
      <c r="AJ830" s="203"/>
      <c r="AK830" s="203"/>
      <c r="AL830" s="203"/>
      <c r="AM830" s="203"/>
      <c r="AN830" t="s">
        <v>475</v>
      </c>
      <c r="AO830" t="s">
        <v>475</v>
      </c>
      <c r="AP830" t="s">
        <v>475</v>
      </c>
    </row>
    <row r="831" spans="1:42" x14ac:dyDescent="0.25">
      <c r="A831" s="198">
        <v>45291</v>
      </c>
      <c r="B831" t="s">
        <v>2303</v>
      </c>
      <c r="C831" t="s">
        <v>2304</v>
      </c>
      <c r="D831" s="82">
        <f>+VLOOKUP($C831,'appoggio Flow (AUM)_Turnover'!$C:$G,2,0)</f>
        <v>0</v>
      </c>
      <c r="E831" s="199">
        <f>+VLOOKUP($C831,'appoggio Flow (AUM)_Turnover'!$C:$G,3,0)</f>
        <v>1</v>
      </c>
      <c r="F831" s="82">
        <f>+VLOOKUP($C831,'appoggio Flow (AUM)_Turnover'!$C:$G,4,0)</f>
        <v>39604.6</v>
      </c>
      <c r="G831" s="82">
        <f>+VLOOKUP($C831,'appoggio Flow (AUM)_Turnover'!$C:$G,5,0)</f>
        <v>40385.26</v>
      </c>
      <c r="H831" s="1" t="s">
        <v>23</v>
      </c>
      <c r="I831" t="s">
        <v>500</v>
      </c>
      <c r="J831" t="s">
        <v>474</v>
      </c>
      <c r="K831">
        <f>+VLOOKUP($C831,'appoggio Flow (AUM)_Turnover'!$C:$M,9,0)</f>
        <v>0</v>
      </c>
      <c r="L831" t="s">
        <v>500</v>
      </c>
      <c r="M831">
        <f>+VLOOKUP($C831,'appoggio Flow (AUM)_Turnover'!$C:$M,11,0)</f>
        <v>0</v>
      </c>
      <c r="N831" t="s">
        <v>23</v>
      </c>
      <c r="O831" s="5" t="str">
        <f t="shared" si="97"/>
        <v>N</v>
      </c>
      <c r="P831">
        <f>+VLOOKUP($C831,'appoggio Flow (AUM)_Turnover'!$C:$P,11,0)</f>
        <v>0</v>
      </c>
      <c r="Q831" s="200" t="s">
        <v>475</v>
      </c>
      <c r="R831" s="200" t="str">
        <f t="shared" si="103"/>
        <v/>
      </c>
      <c r="T831" t="s">
        <v>475</v>
      </c>
      <c r="Y831" s="200" t="s">
        <v>475</v>
      </c>
      <c r="Z831" s="5" t="s">
        <v>475</v>
      </c>
      <c r="AA831" s="200" t="str">
        <f t="shared" si="98"/>
        <v/>
      </c>
      <c r="AB831" s="200" t="str">
        <f t="shared" si="104"/>
        <v/>
      </c>
      <c r="AE831" s="77">
        <f t="shared" si="99"/>
        <v>0</v>
      </c>
      <c r="AF831" s="77">
        <f t="shared" si="100"/>
        <v>0</v>
      </c>
      <c r="AG831" s="77">
        <f t="array" ref="AG831">IFERROR($D831*U,0)</f>
        <v>0</v>
      </c>
      <c r="AH831" s="77">
        <f t="shared" si="101"/>
        <v>0</v>
      </c>
      <c r="AI831" s="77">
        <f t="shared" si="101"/>
        <v>0</v>
      </c>
      <c r="AJ831" s="203"/>
      <c r="AK831" s="203"/>
      <c r="AL831" s="203"/>
      <c r="AM831" s="203"/>
      <c r="AN831" t="s">
        <v>475</v>
      </c>
      <c r="AO831" t="s">
        <v>475</v>
      </c>
      <c r="AP831" t="s">
        <v>475</v>
      </c>
    </row>
    <row r="832" spans="1:42" x14ac:dyDescent="0.25">
      <c r="A832" s="198">
        <v>45291</v>
      </c>
      <c r="B832" t="s">
        <v>2305</v>
      </c>
      <c r="C832" t="s">
        <v>2306</v>
      </c>
      <c r="D832" s="82">
        <f>+VLOOKUP($C832,'appoggio Flow (AUM)_Turnover'!$C:$G,2,0)</f>
        <v>0</v>
      </c>
      <c r="E832" s="199">
        <f>+VLOOKUP($C832,'appoggio Flow (AUM)_Turnover'!$C:$G,3,0)</f>
        <v>1</v>
      </c>
      <c r="F832" s="82">
        <f>+VLOOKUP($C832,'appoggio Flow (AUM)_Turnover'!$C:$G,4,0)</f>
        <v>30622.97</v>
      </c>
      <c r="G832" s="82">
        <f>+VLOOKUP($C832,'appoggio Flow (AUM)_Turnover'!$C:$G,5,0)</f>
        <v>31409.54</v>
      </c>
      <c r="H832" s="1" t="s">
        <v>23</v>
      </c>
      <c r="I832" t="s">
        <v>500</v>
      </c>
      <c r="J832" t="s">
        <v>474</v>
      </c>
      <c r="K832">
        <f>+VLOOKUP($C832,'appoggio Flow (AUM)_Turnover'!$C:$M,9,0)</f>
        <v>0</v>
      </c>
      <c r="L832" t="s">
        <v>500</v>
      </c>
      <c r="M832">
        <f>+VLOOKUP($C832,'appoggio Flow (AUM)_Turnover'!$C:$M,11,0)</f>
        <v>0</v>
      </c>
      <c r="N832" t="s">
        <v>23</v>
      </c>
      <c r="O832" s="5" t="str">
        <f t="shared" si="97"/>
        <v>N</v>
      </c>
      <c r="P832">
        <f>+VLOOKUP($C832,'appoggio Flow (AUM)_Turnover'!$C:$P,11,0)</f>
        <v>0</v>
      </c>
      <c r="Q832" s="200" t="s">
        <v>475</v>
      </c>
      <c r="R832" s="200" t="str">
        <f t="shared" si="103"/>
        <v/>
      </c>
      <c r="T832" t="s">
        <v>475</v>
      </c>
      <c r="Y832" s="200" t="s">
        <v>475</v>
      </c>
      <c r="Z832" s="5" t="s">
        <v>475</v>
      </c>
      <c r="AA832" s="200" t="str">
        <f t="shared" si="98"/>
        <v/>
      </c>
      <c r="AB832" s="200" t="str">
        <f t="shared" si="104"/>
        <v/>
      </c>
      <c r="AE832" s="77">
        <f t="shared" si="99"/>
        <v>0</v>
      </c>
      <c r="AF832" s="77">
        <f t="shared" si="100"/>
        <v>0</v>
      </c>
      <c r="AG832" s="77">
        <f t="array" ref="AG832">IFERROR($D832*U,0)</f>
        <v>0</v>
      </c>
      <c r="AH832" s="77">
        <f t="shared" si="101"/>
        <v>0</v>
      </c>
      <c r="AI832" s="77">
        <f t="shared" si="101"/>
        <v>0</v>
      </c>
      <c r="AJ832" s="203"/>
      <c r="AK832" s="203"/>
      <c r="AL832" s="203"/>
      <c r="AM832" s="203"/>
      <c r="AN832" t="s">
        <v>475</v>
      </c>
      <c r="AO832" t="s">
        <v>475</v>
      </c>
      <c r="AP832" t="s">
        <v>475</v>
      </c>
    </row>
    <row r="833" spans="1:42" x14ac:dyDescent="0.25">
      <c r="A833" s="198">
        <v>45291</v>
      </c>
      <c r="B833" t="s">
        <v>2307</v>
      </c>
      <c r="C833" t="s">
        <v>2308</v>
      </c>
      <c r="D833" s="82">
        <f>+VLOOKUP($C833,'appoggio Flow (AUM)_Turnover'!$C:$G,2,0)</f>
        <v>268269.31999999995</v>
      </c>
      <c r="E833" s="199">
        <f>+VLOOKUP($C833,'appoggio Flow (AUM)_Turnover'!$C:$G,3,0)</f>
        <v>1</v>
      </c>
      <c r="F833" s="82">
        <f>+VLOOKUP($C833,'appoggio Flow (AUM)_Turnover'!$C:$G,4,0)</f>
        <v>541547.92999999993</v>
      </c>
      <c r="G833" s="82">
        <f>+VLOOKUP($C833,'appoggio Flow (AUM)_Turnover'!$C:$G,5,0)</f>
        <v>273278.61</v>
      </c>
      <c r="H833" s="1" t="s">
        <v>23</v>
      </c>
      <c r="I833" t="s">
        <v>500</v>
      </c>
      <c r="J833" t="s">
        <v>474</v>
      </c>
      <c r="K833">
        <f>+VLOOKUP($C833,'appoggio Flow (AUM)_Turnover'!$C:$M,9,0)</f>
        <v>0</v>
      </c>
      <c r="L833" t="s">
        <v>500</v>
      </c>
      <c r="M833">
        <f>+VLOOKUP($C833,'appoggio Flow (AUM)_Turnover'!$C:$M,11,0)</f>
        <v>0</v>
      </c>
      <c r="N833" t="s">
        <v>23</v>
      </c>
      <c r="O833" s="5" t="str">
        <f t="shared" si="97"/>
        <v>N</v>
      </c>
      <c r="P833">
        <f>+VLOOKUP($C833,'appoggio Flow (AUM)_Turnover'!$C:$P,11,0)</f>
        <v>0</v>
      </c>
      <c r="Q833" s="200" t="s">
        <v>475</v>
      </c>
      <c r="R833" s="200" t="str">
        <f t="shared" si="103"/>
        <v/>
      </c>
      <c r="T833" t="s">
        <v>475</v>
      </c>
      <c r="Y833" s="200" t="s">
        <v>475</v>
      </c>
      <c r="Z833" s="5" t="s">
        <v>475</v>
      </c>
      <c r="AA833" s="200" t="str">
        <f t="shared" si="98"/>
        <v/>
      </c>
      <c r="AB833" s="200" t="str">
        <f t="shared" si="104"/>
        <v/>
      </c>
      <c r="AE833" s="77">
        <f t="shared" si="99"/>
        <v>0</v>
      </c>
      <c r="AF833" s="77">
        <f t="shared" si="100"/>
        <v>0</v>
      </c>
      <c r="AG833" s="77">
        <f t="array" ref="AG833">IFERROR($D833*U,0)</f>
        <v>0</v>
      </c>
      <c r="AH833" s="77">
        <f t="shared" si="101"/>
        <v>0</v>
      </c>
      <c r="AI833" s="77">
        <f t="shared" si="101"/>
        <v>0</v>
      </c>
      <c r="AJ833" s="203"/>
      <c r="AK833" s="203"/>
      <c r="AL833" s="203"/>
      <c r="AM833" s="203"/>
      <c r="AN833" t="s">
        <v>475</v>
      </c>
      <c r="AO833" t="s">
        <v>475</v>
      </c>
      <c r="AP833" t="s">
        <v>475</v>
      </c>
    </row>
    <row r="834" spans="1:42" x14ac:dyDescent="0.25">
      <c r="A834" s="198">
        <v>45291</v>
      </c>
      <c r="B834" t="s">
        <v>2309</v>
      </c>
      <c r="C834" t="s">
        <v>2310</v>
      </c>
      <c r="D834" s="82">
        <f>+VLOOKUP($C834,'appoggio Flow (AUM)_Turnover'!$C:$G,2,0)</f>
        <v>73308.739999999991</v>
      </c>
      <c r="E834" s="199">
        <f>+VLOOKUP($C834,'appoggio Flow (AUM)_Turnover'!$C:$G,3,0)</f>
        <v>1</v>
      </c>
      <c r="F834" s="82">
        <f>+VLOOKUP($C834,'appoggio Flow (AUM)_Turnover'!$C:$G,4,0)</f>
        <v>862698.75</v>
      </c>
      <c r="G834" s="82">
        <f>+VLOOKUP($C834,'appoggio Flow (AUM)_Turnover'!$C:$G,5,0)</f>
        <v>789390.01</v>
      </c>
      <c r="H834" s="1" t="s">
        <v>24</v>
      </c>
      <c r="I834" t="s">
        <v>473</v>
      </c>
      <c r="J834" t="s">
        <v>474</v>
      </c>
      <c r="K834">
        <f>+VLOOKUP($C834,'appoggio Flow (AUM)_Turnover'!$C:$M,9,0)</f>
        <v>0</v>
      </c>
      <c r="L834" t="s">
        <v>473</v>
      </c>
      <c r="M834" t="str">
        <f>+VLOOKUP($C834,'appoggio Flow (AUM)_Turnover'!$C:$M,11,0)</f>
        <v>Fondo</v>
      </c>
      <c r="N834" t="s">
        <v>23</v>
      </c>
      <c r="O834" s="5" t="str">
        <f t="shared" ref="O834:O897" si="105">IF(OR(C834="FIS1",C834="FIS2",C834="FIS4",C834="Red"),"Y","N")</f>
        <v>N</v>
      </c>
      <c r="P834" t="str">
        <f>+VLOOKUP($C834,'appoggio Flow (AUM)_Turnover'!$C:$P,11,0)</f>
        <v>Fondo</v>
      </c>
      <c r="Q834" s="200" t="s">
        <v>475</v>
      </c>
      <c r="R834" s="200" t="str">
        <f t="shared" si="103"/>
        <v/>
      </c>
      <c r="T834" t="s">
        <v>475</v>
      </c>
      <c r="Y834" s="200" t="s">
        <v>475</v>
      </c>
      <c r="Z834" s="5" t="s">
        <v>475</v>
      </c>
      <c r="AA834" s="200" t="str">
        <f t="shared" ref="AA834:AA897" si="106">IFERROR(Y834*V834,"")</f>
        <v/>
      </c>
      <c r="AB834" s="200" t="str">
        <f t="shared" si="104"/>
        <v/>
      </c>
      <c r="AE834" s="77">
        <f t="shared" ref="AE834:AE897" si="107">+IFERROR(R834*D834,0)</f>
        <v>0</v>
      </c>
      <c r="AF834" s="77">
        <f t="shared" ref="AF834:AF897" si="108">+IFERROR(D834*T834,0)</f>
        <v>0</v>
      </c>
      <c r="AG834" s="77">
        <f t="array" ref="AG834">IFERROR($D834*U,0)</f>
        <v>0</v>
      </c>
      <c r="AH834" s="77">
        <f t="shared" si="101"/>
        <v>0</v>
      </c>
      <c r="AI834" s="77">
        <f t="shared" si="101"/>
        <v>0</v>
      </c>
      <c r="AJ834" s="203"/>
      <c r="AK834" s="203"/>
      <c r="AL834" s="203"/>
      <c r="AM834" s="203"/>
      <c r="AN834" t="s">
        <v>475</v>
      </c>
      <c r="AO834" t="s">
        <v>475</v>
      </c>
      <c r="AP834" t="s">
        <v>475</v>
      </c>
    </row>
    <row r="835" spans="1:42" x14ac:dyDescent="0.25">
      <c r="A835" s="198">
        <v>45291</v>
      </c>
      <c r="B835" t="s">
        <v>2311</v>
      </c>
      <c r="C835" t="s">
        <v>2312</v>
      </c>
      <c r="D835" s="82">
        <f>+VLOOKUP($C835,'appoggio Flow (AUM)_Turnover'!$C:$G,2,0)</f>
        <v>98823.860000000102</v>
      </c>
      <c r="E835" s="199">
        <f>+VLOOKUP($C835,'appoggio Flow (AUM)_Turnover'!$C:$G,3,0)</f>
        <v>1</v>
      </c>
      <c r="F835" s="82">
        <f>+VLOOKUP($C835,'appoggio Flow (AUM)_Turnover'!$C:$G,4,0)</f>
        <v>863061.68</v>
      </c>
      <c r="G835" s="82">
        <f>+VLOOKUP($C835,'appoggio Flow (AUM)_Turnover'!$C:$G,5,0)</f>
        <v>764237.82</v>
      </c>
      <c r="H835" s="1" t="s">
        <v>24</v>
      </c>
      <c r="I835" t="s">
        <v>473</v>
      </c>
      <c r="J835" t="s">
        <v>474</v>
      </c>
      <c r="K835">
        <f>+VLOOKUP($C835,'appoggio Flow (AUM)_Turnover'!$C:$M,9,0)</f>
        <v>0</v>
      </c>
      <c r="L835" t="s">
        <v>473</v>
      </c>
      <c r="M835" t="str">
        <f>+VLOOKUP($C835,'appoggio Flow (AUM)_Turnover'!$C:$M,11,0)</f>
        <v>Fondo</v>
      </c>
      <c r="N835" t="s">
        <v>23</v>
      </c>
      <c r="O835" s="5" t="str">
        <f t="shared" si="105"/>
        <v>N</v>
      </c>
      <c r="P835" t="str">
        <f>+VLOOKUP($C835,'appoggio Flow (AUM)_Turnover'!$C:$P,11,0)</f>
        <v>Fondo</v>
      </c>
      <c r="Q835" s="200" t="s">
        <v>475</v>
      </c>
      <c r="R835" s="200" t="str">
        <f t="shared" si="103"/>
        <v/>
      </c>
      <c r="T835" t="s">
        <v>475</v>
      </c>
      <c r="Y835" s="200" t="s">
        <v>475</v>
      </c>
      <c r="Z835" s="5" t="s">
        <v>475</v>
      </c>
      <c r="AA835" s="200" t="str">
        <f t="shared" si="106"/>
        <v/>
      </c>
      <c r="AB835" s="200" t="str">
        <f t="shared" si="104"/>
        <v/>
      </c>
      <c r="AE835" s="77">
        <f t="shared" si="107"/>
        <v>0</v>
      </c>
      <c r="AF835" s="77">
        <f t="shared" si="108"/>
        <v>0</v>
      </c>
      <c r="AG835" s="77">
        <f t="array" ref="AG835">IFERROR($D835*U,0)</f>
        <v>0</v>
      </c>
      <c r="AH835" s="77">
        <f t="shared" ref="AH835:AI898" si="109">IFERROR($D835*AA835,0)</f>
        <v>0</v>
      </c>
      <c r="AI835" s="77">
        <f t="shared" si="109"/>
        <v>0</v>
      </c>
      <c r="AJ835" s="203"/>
      <c r="AK835" s="203"/>
      <c r="AL835" s="203"/>
      <c r="AM835" s="203"/>
      <c r="AN835" t="s">
        <v>475</v>
      </c>
      <c r="AO835" t="s">
        <v>475</v>
      </c>
      <c r="AP835" t="s">
        <v>475</v>
      </c>
    </row>
    <row r="836" spans="1:42" x14ac:dyDescent="0.25">
      <c r="A836" s="198">
        <v>45291</v>
      </c>
      <c r="B836" t="s">
        <v>2313</v>
      </c>
      <c r="C836" t="s">
        <v>2314</v>
      </c>
      <c r="D836" s="82">
        <f>+VLOOKUP($C836,'appoggio Flow (AUM)_Turnover'!$C:$G,2,0)</f>
        <v>209264.3</v>
      </c>
      <c r="E836" s="199">
        <f>+VLOOKUP($C836,'appoggio Flow (AUM)_Turnover'!$C:$G,3,0)</f>
        <v>0</v>
      </c>
      <c r="F836" s="82">
        <f>+VLOOKUP($C836,'appoggio Flow (AUM)_Turnover'!$C:$G,4,0)</f>
        <v>209264.3</v>
      </c>
      <c r="G836" s="82">
        <f>+VLOOKUP($C836,'appoggio Flow (AUM)_Turnover'!$C:$G,5,0)</f>
        <v>0</v>
      </c>
      <c r="H836" s="1" t="s">
        <v>24</v>
      </c>
      <c r="I836" t="s">
        <v>473</v>
      </c>
      <c r="J836" t="s">
        <v>474</v>
      </c>
      <c r="K836">
        <f>+VLOOKUP($C836,'appoggio Flow (AUM)_Turnover'!$C:$M,9,0)</f>
        <v>0</v>
      </c>
      <c r="L836" t="s">
        <v>473</v>
      </c>
      <c r="M836" t="str">
        <f>+VLOOKUP($C836,'appoggio Flow (AUM)_Turnover'!$C:$M,11,0)</f>
        <v>Fondo</v>
      </c>
      <c r="N836" t="s">
        <v>23</v>
      </c>
      <c r="O836" s="5" t="str">
        <f t="shared" si="105"/>
        <v>N</v>
      </c>
      <c r="P836" t="str">
        <f>+VLOOKUP($C836,'appoggio Flow (AUM)_Turnover'!$C:$P,11,0)</f>
        <v>Fondo</v>
      </c>
      <c r="Q836" s="200" t="s">
        <v>475</v>
      </c>
      <c r="R836" s="200" t="str">
        <f t="shared" si="103"/>
        <v/>
      </c>
      <c r="T836" t="s">
        <v>475</v>
      </c>
      <c r="Y836" s="200" t="s">
        <v>475</v>
      </c>
      <c r="Z836" s="5" t="s">
        <v>475</v>
      </c>
      <c r="AA836" s="200" t="str">
        <f t="shared" si="106"/>
        <v/>
      </c>
      <c r="AB836" s="200" t="str">
        <f t="shared" si="104"/>
        <v/>
      </c>
      <c r="AE836" s="77">
        <f t="shared" si="107"/>
        <v>0</v>
      </c>
      <c r="AF836" s="77">
        <f t="shared" si="108"/>
        <v>0</v>
      </c>
      <c r="AG836" s="77">
        <f t="array" ref="AG836">IFERROR($D836*U,0)</f>
        <v>0</v>
      </c>
      <c r="AH836" s="77">
        <f t="shared" si="109"/>
        <v>0</v>
      </c>
      <c r="AI836" s="77">
        <f t="shared" si="109"/>
        <v>0</v>
      </c>
      <c r="AJ836" s="203"/>
      <c r="AK836" s="203"/>
      <c r="AL836" s="203"/>
      <c r="AM836" s="203"/>
      <c r="AN836" t="s">
        <v>475</v>
      </c>
      <c r="AO836" t="s">
        <v>475</v>
      </c>
      <c r="AP836" t="s">
        <v>475</v>
      </c>
    </row>
    <row r="837" spans="1:42" x14ac:dyDescent="0.25">
      <c r="A837" s="198">
        <v>45291</v>
      </c>
      <c r="B837" t="s">
        <v>2315</v>
      </c>
      <c r="C837" t="s">
        <v>2316</v>
      </c>
      <c r="D837" s="82">
        <f>+VLOOKUP($C837,'appoggio Flow (AUM)_Turnover'!$C:$G,2,0)</f>
        <v>15560.9</v>
      </c>
      <c r="E837" s="199">
        <f>+VLOOKUP($C837,'appoggio Flow (AUM)_Turnover'!$C:$G,3,0)</f>
        <v>0</v>
      </c>
      <c r="F837" s="82">
        <f>+VLOOKUP($C837,'appoggio Flow (AUM)_Turnover'!$C:$G,4,0)</f>
        <v>15560.9</v>
      </c>
      <c r="G837" s="82">
        <f>+VLOOKUP($C837,'appoggio Flow (AUM)_Turnover'!$C:$G,5,0)</f>
        <v>0</v>
      </c>
      <c r="H837" s="1" t="s">
        <v>23</v>
      </c>
      <c r="I837" t="s">
        <v>500</v>
      </c>
      <c r="J837" t="s">
        <v>474</v>
      </c>
      <c r="K837">
        <f>+VLOOKUP($C837,'appoggio Flow (AUM)_Turnover'!$C:$M,9,0)</f>
        <v>0</v>
      </c>
      <c r="L837" t="s">
        <v>500</v>
      </c>
      <c r="M837" t="str">
        <f>+VLOOKUP($C837,'appoggio Flow (AUM)_Turnover'!$C:$M,11,0)</f>
        <v>Stock</v>
      </c>
      <c r="N837" t="s">
        <v>23</v>
      </c>
      <c r="O837" s="5" t="str">
        <f t="shared" si="105"/>
        <v>N</v>
      </c>
      <c r="P837" t="str">
        <f>+VLOOKUP($C837,'appoggio Flow (AUM)_Turnover'!$C:$P,11,0)</f>
        <v>Stock</v>
      </c>
      <c r="Q837" s="200" t="s">
        <v>475</v>
      </c>
      <c r="R837" s="200" t="str">
        <f t="shared" si="103"/>
        <v/>
      </c>
      <c r="T837" t="s">
        <v>475</v>
      </c>
      <c r="Y837" s="200" t="s">
        <v>475</v>
      </c>
      <c r="Z837" s="5" t="s">
        <v>475</v>
      </c>
      <c r="AA837" s="200" t="str">
        <f t="shared" si="106"/>
        <v/>
      </c>
      <c r="AB837" s="200" t="str">
        <f t="shared" si="104"/>
        <v/>
      </c>
      <c r="AE837" s="77">
        <f t="shared" si="107"/>
        <v>0</v>
      </c>
      <c r="AF837" s="77">
        <f t="shared" si="108"/>
        <v>0</v>
      </c>
      <c r="AG837" s="77">
        <f t="array" ref="AG837">IFERROR($D837*U,0)</f>
        <v>0</v>
      </c>
      <c r="AH837" s="77">
        <f t="shared" si="109"/>
        <v>0</v>
      </c>
      <c r="AI837" s="77">
        <f t="shared" si="109"/>
        <v>0</v>
      </c>
      <c r="AJ837" s="203"/>
      <c r="AK837" s="203"/>
      <c r="AL837" s="203"/>
      <c r="AM837" s="203"/>
      <c r="AN837" t="s">
        <v>25</v>
      </c>
      <c r="AO837" t="s">
        <v>2317</v>
      </c>
      <c r="AP837" t="s">
        <v>475</v>
      </c>
    </row>
    <row r="838" spans="1:42" x14ac:dyDescent="0.25">
      <c r="A838" s="198">
        <v>45291</v>
      </c>
      <c r="B838" t="s">
        <v>2318</v>
      </c>
      <c r="C838" t="s">
        <v>2319</v>
      </c>
      <c r="D838" s="82">
        <f>+VLOOKUP($C838,'appoggio Flow (AUM)_Turnover'!$C:$G,2,0)</f>
        <v>43007.66</v>
      </c>
      <c r="E838" s="199">
        <f>+VLOOKUP($C838,'appoggio Flow (AUM)_Turnover'!$C:$G,3,0)</f>
        <v>0</v>
      </c>
      <c r="F838" s="82">
        <f>+VLOOKUP($C838,'appoggio Flow (AUM)_Turnover'!$C:$G,4,0)</f>
        <v>43007.66</v>
      </c>
      <c r="G838" s="82">
        <f>+VLOOKUP($C838,'appoggio Flow (AUM)_Turnover'!$C:$G,5,0)</f>
        <v>0</v>
      </c>
      <c r="H838" s="1" t="s">
        <v>24</v>
      </c>
      <c r="I838" t="s">
        <v>473</v>
      </c>
      <c r="J838" t="s">
        <v>474</v>
      </c>
      <c r="K838">
        <f>+VLOOKUP($C838,'appoggio Flow (AUM)_Turnover'!$C:$M,9,0)</f>
        <v>0</v>
      </c>
      <c r="L838" t="s">
        <v>473</v>
      </c>
      <c r="M838" t="str">
        <f>+VLOOKUP($C838,'appoggio Flow (AUM)_Turnover'!$C:$M,11,0)</f>
        <v>Fondo</v>
      </c>
      <c r="N838" t="s">
        <v>23</v>
      </c>
      <c r="O838" s="5" t="str">
        <f t="shared" si="105"/>
        <v>N</v>
      </c>
      <c r="P838" t="str">
        <f>+VLOOKUP($C838,'appoggio Flow (AUM)_Turnover'!$C:$P,11,0)</f>
        <v>Fondo</v>
      </c>
      <c r="Q838" s="200" t="s">
        <v>475</v>
      </c>
      <c r="R838" s="200" t="str">
        <f t="shared" si="103"/>
        <v/>
      </c>
      <c r="T838" t="s">
        <v>475</v>
      </c>
      <c r="Y838" s="200" t="s">
        <v>475</v>
      </c>
      <c r="Z838" s="5" t="s">
        <v>475</v>
      </c>
      <c r="AA838" s="200" t="str">
        <f t="shared" si="106"/>
        <v/>
      </c>
      <c r="AB838" s="200" t="str">
        <f t="shared" si="104"/>
        <v/>
      </c>
      <c r="AE838" s="77">
        <f t="shared" si="107"/>
        <v>0</v>
      </c>
      <c r="AF838" s="77">
        <f t="shared" si="108"/>
        <v>0</v>
      </c>
      <c r="AG838" s="77">
        <f t="array" ref="AG838">IFERROR($D838*U,0)</f>
        <v>0</v>
      </c>
      <c r="AH838" s="77">
        <f t="shared" si="109"/>
        <v>0</v>
      </c>
      <c r="AI838" s="77">
        <f t="shared" si="109"/>
        <v>0</v>
      </c>
      <c r="AJ838" s="203"/>
      <c r="AK838" s="203"/>
      <c r="AL838" s="203"/>
      <c r="AM838" s="203"/>
      <c r="AN838" t="s">
        <v>475</v>
      </c>
      <c r="AO838" t="s">
        <v>475</v>
      </c>
      <c r="AP838" t="s">
        <v>475</v>
      </c>
    </row>
    <row r="839" spans="1:42" x14ac:dyDescent="0.25">
      <c r="A839" s="198">
        <v>45291</v>
      </c>
      <c r="B839" t="s">
        <v>2320</v>
      </c>
      <c r="C839" t="s">
        <v>2321</v>
      </c>
      <c r="D839" s="82">
        <f>+VLOOKUP($C839,'appoggio Flow (AUM)_Turnover'!$C:$G,2,0)</f>
        <v>0</v>
      </c>
      <c r="E839" s="199">
        <f>+VLOOKUP($C839,'appoggio Flow (AUM)_Turnover'!$C:$G,3,0)</f>
        <v>1</v>
      </c>
      <c r="F839" s="82">
        <f>+VLOOKUP($C839,'appoggio Flow (AUM)_Turnover'!$C:$G,4,0)</f>
        <v>91374.09</v>
      </c>
      <c r="G839" s="82">
        <f>+VLOOKUP($C839,'appoggio Flow (AUM)_Turnover'!$C:$G,5,0)</f>
        <v>279554.52</v>
      </c>
      <c r="H839" s="1" t="s">
        <v>23</v>
      </c>
      <c r="I839" t="s">
        <v>500</v>
      </c>
      <c r="J839" t="s">
        <v>474</v>
      </c>
      <c r="K839">
        <f>+VLOOKUP($C839,'appoggio Flow (AUM)_Turnover'!$C:$M,9,0)</f>
        <v>0</v>
      </c>
      <c r="L839" t="s">
        <v>500</v>
      </c>
      <c r="M839">
        <f>+VLOOKUP($C839,'appoggio Flow (AUM)_Turnover'!$C:$M,11,0)</f>
        <v>0</v>
      </c>
      <c r="N839" t="s">
        <v>23</v>
      </c>
      <c r="O839" s="5" t="str">
        <f t="shared" si="105"/>
        <v>N</v>
      </c>
      <c r="P839">
        <f>+VLOOKUP($C839,'appoggio Flow (AUM)_Turnover'!$C:$P,11,0)</f>
        <v>0</v>
      </c>
      <c r="Q839" s="200" t="s">
        <v>475</v>
      </c>
      <c r="R839" s="200" t="str">
        <f t="shared" si="103"/>
        <v/>
      </c>
      <c r="T839" t="s">
        <v>475</v>
      </c>
      <c r="Y839" s="200" t="s">
        <v>475</v>
      </c>
      <c r="Z839" s="5" t="s">
        <v>475</v>
      </c>
      <c r="AA839" s="200" t="str">
        <f t="shared" si="106"/>
        <v/>
      </c>
      <c r="AB839" s="200" t="str">
        <f t="shared" si="104"/>
        <v/>
      </c>
      <c r="AE839" s="77">
        <f t="shared" si="107"/>
        <v>0</v>
      </c>
      <c r="AF839" s="77">
        <f t="shared" si="108"/>
        <v>0</v>
      </c>
      <c r="AG839" s="77">
        <f t="array" ref="AG839">IFERROR($D839*U,0)</f>
        <v>0</v>
      </c>
      <c r="AH839" s="77">
        <f t="shared" si="109"/>
        <v>0</v>
      </c>
      <c r="AI839" s="77">
        <f t="shared" si="109"/>
        <v>0</v>
      </c>
      <c r="AJ839" s="203"/>
      <c r="AK839" s="203"/>
      <c r="AL839" s="203"/>
      <c r="AM839" s="203"/>
      <c r="AN839" t="s">
        <v>475</v>
      </c>
      <c r="AO839" t="s">
        <v>475</v>
      </c>
      <c r="AP839" t="s">
        <v>475</v>
      </c>
    </row>
    <row r="840" spans="1:42" x14ac:dyDescent="0.25">
      <c r="A840" s="198">
        <v>45291</v>
      </c>
      <c r="B840" t="s">
        <v>2322</v>
      </c>
      <c r="C840" t="s">
        <v>2323</v>
      </c>
      <c r="D840" s="82">
        <f>+VLOOKUP($C840,'appoggio Flow (AUM)_Turnover'!$C:$G,2,0)</f>
        <v>11398179.020000003</v>
      </c>
      <c r="E840" s="199">
        <f>+VLOOKUP($C840,'appoggio Flow (AUM)_Turnover'!$C:$G,3,0)</f>
        <v>1</v>
      </c>
      <c r="F840" s="82">
        <f>+VLOOKUP($C840,'appoggio Flow (AUM)_Turnover'!$C:$G,4,0)</f>
        <v>11832626.220000003</v>
      </c>
      <c r="G840" s="82">
        <f>+VLOOKUP($C840,'appoggio Flow (AUM)_Turnover'!$C:$G,5,0)</f>
        <v>434447.2</v>
      </c>
      <c r="H840" s="1" t="s">
        <v>23</v>
      </c>
      <c r="I840" t="s">
        <v>500</v>
      </c>
      <c r="J840" t="s">
        <v>504</v>
      </c>
      <c r="K840">
        <f>+VLOOKUP($C840,'appoggio Flow (AUM)_Turnover'!$C:$M,9,0)</f>
        <v>1</v>
      </c>
      <c r="L840" t="s">
        <v>500</v>
      </c>
      <c r="M840">
        <f>+VLOOKUP($C840,'appoggio Flow (AUM)_Turnover'!$C:$M,11,0)</f>
        <v>0</v>
      </c>
      <c r="N840" t="s">
        <v>24</v>
      </c>
      <c r="O840" s="5" t="str">
        <f t="shared" si="105"/>
        <v>N</v>
      </c>
      <c r="P840">
        <f>+VLOOKUP($C840,'appoggio Flow (AUM)_Turnover'!$C:$P,11,0)</f>
        <v>0</v>
      </c>
      <c r="Q840" s="200" t="s">
        <v>475</v>
      </c>
      <c r="R840" s="200" t="str">
        <f t="shared" si="103"/>
        <v/>
      </c>
      <c r="T840" t="s">
        <v>475</v>
      </c>
      <c r="Y840" s="200" t="s">
        <v>475</v>
      </c>
      <c r="Z840" s="5" t="s">
        <v>475</v>
      </c>
      <c r="AA840" s="200" t="str">
        <f t="shared" si="106"/>
        <v/>
      </c>
      <c r="AB840" s="200" t="str">
        <f t="shared" si="104"/>
        <v/>
      </c>
      <c r="AE840" s="77">
        <f t="shared" si="107"/>
        <v>0</v>
      </c>
      <c r="AF840" s="77">
        <f t="shared" si="108"/>
        <v>0</v>
      </c>
      <c r="AG840" s="77">
        <f t="array" ref="AG840">IFERROR($D840*U,0)</f>
        <v>0</v>
      </c>
      <c r="AH840" s="77">
        <f t="shared" si="109"/>
        <v>0</v>
      </c>
      <c r="AI840" s="77">
        <f t="shared" si="109"/>
        <v>0</v>
      </c>
      <c r="AJ840" s="203"/>
      <c r="AK840" s="203"/>
      <c r="AL840" s="203"/>
      <c r="AM840" s="203"/>
      <c r="AN840" t="s">
        <v>475</v>
      </c>
      <c r="AO840" t="s">
        <v>475</v>
      </c>
      <c r="AP840" t="s">
        <v>475</v>
      </c>
    </row>
    <row r="841" spans="1:42" x14ac:dyDescent="0.25">
      <c r="A841" s="198">
        <v>45291</v>
      </c>
      <c r="B841" t="s">
        <v>2324</v>
      </c>
      <c r="C841" t="s">
        <v>2325</v>
      </c>
      <c r="D841" s="82">
        <f>+VLOOKUP($C841,'appoggio Flow (AUM)_Turnover'!$C:$G,2,0)</f>
        <v>303852.49999999994</v>
      </c>
      <c r="E841" s="199">
        <f>+VLOOKUP($C841,'appoggio Flow (AUM)_Turnover'!$C:$G,3,0)</f>
        <v>1</v>
      </c>
      <c r="F841" s="82">
        <f>+VLOOKUP($C841,'appoggio Flow (AUM)_Turnover'!$C:$G,4,0)</f>
        <v>470903.69999999995</v>
      </c>
      <c r="G841" s="82">
        <f>+VLOOKUP($C841,'appoggio Flow (AUM)_Turnover'!$C:$G,5,0)</f>
        <v>167051.20000000001</v>
      </c>
      <c r="H841" s="1" t="s">
        <v>24</v>
      </c>
      <c r="I841" t="s">
        <v>473</v>
      </c>
      <c r="J841" t="s">
        <v>474</v>
      </c>
      <c r="K841">
        <f>+VLOOKUP($C841,'appoggio Flow (AUM)_Turnover'!$C:$M,9,0)</f>
        <v>0</v>
      </c>
      <c r="L841" t="s">
        <v>473</v>
      </c>
      <c r="M841" t="str">
        <f>+VLOOKUP($C841,'appoggio Flow (AUM)_Turnover'!$C:$M,11,0)</f>
        <v>Fondo</v>
      </c>
      <c r="N841" t="s">
        <v>23</v>
      </c>
      <c r="O841" s="5" t="str">
        <f t="shared" si="105"/>
        <v>N</v>
      </c>
      <c r="P841" t="str">
        <f>+VLOOKUP($C841,'appoggio Flow (AUM)_Turnover'!$C:$P,11,0)</f>
        <v>Fondo</v>
      </c>
      <c r="Q841" s="200" t="s">
        <v>475</v>
      </c>
      <c r="R841" s="200" t="str">
        <f t="shared" si="103"/>
        <v/>
      </c>
      <c r="T841" t="s">
        <v>475</v>
      </c>
      <c r="Y841" s="200" t="s">
        <v>475</v>
      </c>
      <c r="Z841" s="5" t="s">
        <v>475</v>
      </c>
      <c r="AA841" s="200" t="str">
        <f t="shared" si="106"/>
        <v/>
      </c>
      <c r="AB841" s="200" t="str">
        <f t="shared" si="104"/>
        <v/>
      </c>
      <c r="AE841" s="77">
        <f t="shared" si="107"/>
        <v>0</v>
      </c>
      <c r="AF841" s="77">
        <f t="shared" si="108"/>
        <v>0</v>
      </c>
      <c r="AG841" s="77">
        <f t="array" ref="AG841">IFERROR($D841*U,0)</f>
        <v>0</v>
      </c>
      <c r="AH841" s="77">
        <f t="shared" si="109"/>
        <v>0</v>
      </c>
      <c r="AI841" s="77">
        <f t="shared" si="109"/>
        <v>0</v>
      </c>
      <c r="AJ841" s="203"/>
      <c r="AK841" s="203"/>
      <c r="AL841" s="203"/>
      <c r="AM841" s="203"/>
      <c r="AN841" t="s">
        <v>475</v>
      </c>
      <c r="AO841" t="s">
        <v>475</v>
      </c>
      <c r="AP841" t="s">
        <v>475</v>
      </c>
    </row>
    <row r="842" spans="1:42" x14ac:dyDescent="0.25">
      <c r="A842" s="198">
        <v>45291</v>
      </c>
      <c r="B842" t="s">
        <v>2326</v>
      </c>
      <c r="C842" t="s">
        <v>2327</v>
      </c>
      <c r="D842" s="82">
        <f>+VLOOKUP($C842,'appoggio Flow (AUM)_Turnover'!$C:$G,2,0)</f>
        <v>11.849999999999994</v>
      </c>
      <c r="E842" s="199">
        <f>+VLOOKUP($C842,'appoggio Flow (AUM)_Turnover'!$C:$G,3,0)</f>
        <v>1</v>
      </c>
      <c r="F842" s="82">
        <f>+VLOOKUP($C842,'appoggio Flow (AUM)_Turnover'!$C:$G,4,0)</f>
        <v>137.94999999999999</v>
      </c>
      <c r="G842" s="82">
        <f>+VLOOKUP($C842,'appoggio Flow (AUM)_Turnover'!$C:$G,5,0)</f>
        <v>126.1</v>
      </c>
      <c r="H842" s="1" t="s">
        <v>24</v>
      </c>
      <c r="I842" t="s">
        <v>473</v>
      </c>
      <c r="J842" t="s">
        <v>474</v>
      </c>
      <c r="K842">
        <f>+VLOOKUP($C842,'appoggio Flow (AUM)_Turnover'!$C:$M,9,0)</f>
        <v>0</v>
      </c>
      <c r="L842" t="s">
        <v>473</v>
      </c>
      <c r="M842" t="str">
        <f>+VLOOKUP($C842,'appoggio Flow (AUM)_Turnover'!$C:$M,11,0)</f>
        <v>Fondo</v>
      </c>
      <c r="N842" t="s">
        <v>23</v>
      </c>
      <c r="O842" s="5" t="str">
        <f t="shared" si="105"/>
        <v>N</v>
      </c>
      <c r="P842" t="str">
        <f>+VLOOKUP($C842,'appoggio Flow (AUM)_Turnover'!$C:$P,11,0)</f>
        <v>Fondo</v>
      </c>
      <c r="Q842" s="200" t="s">
        <v>475</v>
      </c>
      <c r="R842" s="200" t="str">
        <f t="shared" si="103"/>
        <v/>
      </c>
      <c r="T842" t="s">
        <v>475</v>
      </c>
      <c r="Y842" s="200" t="s">
        <v>475</v>
      </c>
      <c r="Z842" s="5" t="s">
        <v>475</v>
      </c>
      <c r="AA842" s="200" t="str">
        <f t="shared" si="106"/>
        <v/>
      </c>
      <c r="AB842" s="200" t="str">
        <f t="shared" si="104"/>
        <v/>
      </c>
      <c r="AE842" s="77">
        <f t="shared" si="107"/>
        <v>0</v>
      </c>
      <c r="AF842" s="77">
        <f t="shared" si="108"/>
        <v>0</v>
      </c>
      <c r="AG842" s="77">
        <f t="array" ref="AG842">IFERROR($D842*U,0)</f>
        <v>0</v>
      </c>
      <c r="AH842" s="77">
        <f t="shared" si="109"/>
        <v>0</v>
      </c>
      <c r="AI842" s="77">
        <f t="shared" si="109"/>
        <v>0</v>
      </c>
      <c r="AJ842" s="203"/>
      <c r="AK842" s="203"/>
      <c r="AL842" s="203"/>
      <c r="AM842" s="203"/>
      <c r="AN842" t="s">
        <v>475</v>
      </c>
      <c r="AO842" t="s">
        <v>475</v>
      </c>
      <c r="AP842" t="s">
        <v>475</v>
      </c>
    </row>
    <row r="843" spans="1:42" x14ac:dyDescent="0.25">
      <c r="A843" s="198">
        <v>45291</v>
      </c>
      <c r="B843" t="s">
        <v>2328</v>
      </c>
      <c r="C843" t="s">
        <v>2329</v>
      </c>
      <c r="D843" s="82">
        <f>+VLOOKUP($C843,'appoggio Flow (AUM)_Turnover'!$C:$G,2,0)</f>
        <v>298547.90999999997</v>
      </c>
      <c r="E843" s="199">
        <f>+VLOOKUP($C843,'appoggio Flow (AUM)_Turnover'!$C:$G,3,0)</f>
        <v>1</v>
      </c>
      <c r="F843" s="82">
        <f>+VLOOKUP($C843,'appoggio Flow (AUM)_Turnover'!$C:$G,4,0)</f>
        <v>317799.21999999997</v>
      </c>
      <c r="G843" s="82">
        <f>+VLOOKUP($C843,'appoggio Flow (AUM)_Turnover'!$C:$G,5,0)</f>
        <v>19251.310000000001</v>
      </c>
      <c r="H843" s="1" t="s">
        <v>23</v>
      </c>
      <c r="I843" t="s">
        <v>500</v>
      </c>
      <c r="J843" t="s">
        <v>504</v>
      </c>
      <c r="K843">
        <f>+VLOOKUP($C843,'appoggio Flow (AUM)_Turnover'!$C:$M,9,0)</f>
        <v>1</v>
      </c>
      <c r="L843" t="s">
        <v>500</v>
      </c>
      <c r="M843">
        <f>+VLOOKUP($C843,'appoggio Flow (AUM)_Turnover'!$C:$M,11,0)</f>
        <v>0</v>
      </c>
      <c r="N843" t="s">
        <v>24</v>
      </c>
      <c r="O843" s="5" t="str">
        <f t="shared" si="105"/>
        <v>N</v>
      </c>
      <c r="P843">
        <f>+VLOOKUP($C843,'appoggio Flow (AUM)_Turnover'!$C:$P,11,0)</f>
        <v>0</v>
      </c>
      <c r="Q843" s="200" t="s">
        <v>475</v>
      </c>
      <c r="R843" s="200" t="str">
        <f t="shared" si="103"/>
        <v/>
      </c>
      <c r="T843" t="s">
        <v>475</v>
      </c>
      <c r="Y843" s="200" t="s">
        <v>475</v>
      </c>
      <c r="Z843" s="5" t="s">
        <v>475</v>
      </c>
      <c r="AA843" s="200" t="str">
        <f t="shared" si="106"/>
        <v/>
      </c>
      <c r="AB843" s="200" t="str">
        <f t="shared" si="104"/>
        <v/>
      </c>
      <c r="AE843" s="77">
        <f t="shared" si="107"/>
        <v>0</v>
      </c>
      <c r="AF843" s="77">
        <f t="shared" si="108"/>
        <v>0</v>
      </c>
      <c r="AG843" s="77">
        <f t="array" ref="AG843">IFERROR($D843*U,0)</f>
        <v>0</v>
      </c>
      <c r="AH843" s="77">
        <f t="shared" si="109"/>
        <v>0</v>
      </c>
      <c r="AI843" s="77">
        <f t="shared" si="109"/>
        <v>0</v>
      </c>
      <c r="AJ843" s="203"/>
      <c r="AK843" s="203"/>
      <c r="AL843" s="203"/>
      <c r="AM843" s="203"/>
      <c r="AN843" t="s">
        <v>475</v>
      </c>
      <c r="AO843" t="s">
        <v>475</v>
      </c>
      <c r="AP843" t="s">
        <v>475</v>
      </c>
    </row>
    <row r="844" spans="1:42" x14ac:dyDescent="0.25">
      <c r="A844" s="198">
        <v>45291</v>
      </c>
      <c r="B844" t="s">
        <v>2330</v>
      </c>
      <c r="C844" t="s">
        <v>2331</v>
      </c>
      <c r="D844" s="82">
        <f>+VLOOKUP($C844,'appoggio Flow (AUM)_Turnover'!$C:$G,2,0)</f>
        <v>3552.25</v>
      </c>
      <c r="E844" s="199">
        <f>+VLOOKUP($C844,'appoggio Flow (AUM)_Turnover'!$C:$G,3,0)</f>
        <v>1</v>
      </c>
      <c r="F844" s="82">
        <f>+VLOOKUP($C844,'appoggio Flow (AUM)_Turnover'!$C:$G,4,0)</f>
        <v>126267.8</v>
      </c>
      <c r="G844" s="82">
        <f>+VLOOKUP($C844,'appoggio Flow (AUM)_Turnover'!$C:$G,5,0)</f>
        <v>122715.55</v>
      </c>
      <c r="H844" s="1" t="s">
        <v>23</v>
      </c>
      <c r="I844" t="s">
        <v>500</v>
      </c>
      <c r="J844" t="s">
        <v>474</v>
      </c>
      <c r="K844">
        <f>+VLOOKUP($C844,'appoggio Flow (AUM)_Turnover'!$C:$M,9,0)</f>
        <v>0</v>
      </c>
      <c r="L844" t="s">
        <v>500</v>
      </c>
      <c r="M844">
        <f>+VLOOKUP($C844,'appoggio Flow (AUM)_Turnover'!$C:$M,11,0)</f>
        <v>0</v>
      </c>
      <c r="N844" t="s">
        <v>23</v>
      </c>
      <c r="O844" s="5" t="str">
        <f t="shared" si="105"/>
        <v>N</v>
      </c>
      <c r="P844">
        <f>+VLOOKUP($C844,'appoggio Flow (AUM)_Turnover'!$C:$P,11,0)</f>
        <v>0</v>
      </c>
      <c r="Q844" s="200" t="s">
        <v>475</v>
      </c>
      <c r="R844" s="200" t="str">
        <f t="shared" si="103"/>
        <v/>
      </c>
      <c r="T844" t="s">
        <v>475</v>
      </c>
      <c r="Y844" s="200" t="s">
        <v>475</v>
      </c>
      <c r="Z844" s="5" t="s">
        <v>475</v>
      </c>
      <c r="AA844" s="200" t="str">
        <f t="shared" si="106"/>
        <v/>
      </c>
      <c r="AB844" s="200" t="str">
        <f t="shared" si="104"/>
        <v/>
      </c>
      <c r="AE844" s="77">
        <f t="shared" si="107"/>
        <v>0</v>
      </c>
      <c r="AF844" s="77">
        <f t="shared" si="108"/>
        <v>0</v>
      </c>
      <c r="AG844" s="77">
        <f t="array" ref="AG844">IFERROR($D844*U,0)</f>
        <v>0</v>
      </c>
      <c r="AH844" s="77">
        <f t="shared" si="109"/>
        <v>0</v>
      </c>
      <c r="AI844" s="77">
        <f t="shared" si="109"/>
        <v>0</v>
      </c>
      <c r="AJ844" s="203"/>
      <c r="AK844" s="203"/>
      <c r="AL844" s="203"/>
      <c r="AM844" s="203"/>
      <c r="AN844" t="s">
        <v>475</v>
      </c>
      <c r="AO844" t="s">
        <v>475</v>
      </c>
      <c r="AP844" t="s">
        <v>475</v>
      </c>
    </row>
    <row r="845" spans="1:42" x14ac:dyDescent="0.25">
      <c r="A845" s="198">
        <v>45291</v>
      </c>
      <c r="B845" t="s">
        <v>2332</v>
      </c>
      <c r="C845" t="s">
        <v>2333</v>
      </c>
      <c r="D845" s="82">
        <f>+VLOOKUP($C845,'appoggio Flow (AUM)_Turnover'!$C:$G,2,0)</f>
        <v>0</v>
      </c>
      <c r="E845" s="199">
        <f>+VLOOKUP($C845,'appoggio Flow (AUM)_Turnover'!$C:$G,3,0)</f>
        <v>1</v>
      </c>
      <c r="F845" s="82">
        <f>+VLOOKUP($C845,'appoggio Flow (AUM)_Turnover'!$C:$G,4,0)</f>
        <v>99356.46</v>
      </c>
      <c r="G845" s="82">
        <f>+VLOOKUP($C845,'appoggio Flow (AUM)_Turnover'!$C:$G,5,0)</f>
        <v>194531.54</v>
      </c>
      <c r="H845" s="1" t="s">
        <v>23</v>
      </c>
      <c r="I845" t="s">
        <v>500</v>
      </c>
      <c r="J845" t="s">
        <v>474</v>
      </c>
      <c r="K845">
        <f>+VLOOKUP($C845,'appoggio Flow (AUM)_Turnover'!$C:$M,9,0)</f>
        <v>0</v>
      </c>
      <c r="L845" t="s">
        <v>500</v>
      </c>
      <c r="M845">
        <f>+VLOOKUP($C845,'appoggio Flow (AUM)_Turnover'!$C:$M,11,0)</f>
        <v>0</v>
      </c>
      <c r="N845" t="s">
        <v>23</v>
      </c>
      <c r="O845" s="5" t="str">
        <f t="shared" si="105"/>
        <v>N</v>
      </c>
      <c r="P845">
        <f>+VLOOKUP($C845,'appoggio Flow (AUM)_Turnover'!$C:$P,11,0)</f>
        <v>0</v>
      </c>
      <c r="Q845" s="200" t="s">
        <v>475</v>
      </c>
      <c r="R845" s="200" t="str">
        <f t="shared" si="103"/>
        <v/>
      </c>
      <c r="T845" t="s">
        <v>475</v>
      </c>
      <c r="Y845" s="200" t="s">
        <v>475</v>
      </c>
      <c r="Z845" s="5" t="s">
        <v>475</v>
      </c>
      <c r="AA845" s="200" t="str">
        <f t="shared" si="106"/>
        <v/>
      </c>
      <c r="AB845" s="200" t="str">
        <f t="shared" si="104"/>
        <v/>
      </c>
      <c r="AE845" s="77">
        <f t="shared" si="107"/>
        <v>0</v>
      </c>
      <c r="AF845" s="77">
        <f t="shared" si="108"/>
        <v>0</v>
      </c>
      <c r="AG845" s="77">
        <f t="array" ref="AG845">IFERROR($D845*U,0)</f>
        <v>0</v>
      </c>
      <c r="AH845" s="77">
        <f t="shared" si="109"/>
        <v>0</v>
      </c>
      <c r="AI845" s="77">
        <f t="shared" si="109"/>
        <v>0</v>
      </c>
      <c r="AJ845" s="203"/>
      <c r="AK845" s="203"/>
      <c r="AL845" s="203"/>
      <c r="AM845" s="203"/>
      <c r="AN845" t="s">
        <v>475</v>
      </c>
      <c r="AO845" t="s">
        <v>475</v>
      </c>
      <c r="AP845" t="s">
        <v>475</v>
      </c>
    </row>
    <row r="846" spans="1:42" x14ac:dyDescent="0.25">
      <c r="A846" s="198">
        <v>45291</v>
      </c>
      <c r="B846" t="s">
        <v>2334</v>
      </c>
      <c r="C846" t="s">
        <v>2335</v>
      </c>
      <c r="D846" s="82">
        <f>+VLOOKUP($C846,'appoggio Flow (AUM)_Turnover'!$C:$G,2,0)</f>
        <v>397806.99</v>
      </c>
      <c r="E846" s="199">
        <f>+VLOOKUP($C846,'appoggio Flow (AUM)_Turnover'!$C:$G,3,0)</f>
        <v>1</v>
      </c>
      <c r="F846" s="82">
        <f>+VLOOKUP($C846,'appoggio Flow (AUM)_Turnover'!$C:$G,4,0)</f>
        <v>453356.33999999997</v>
      </c>
      <c r="G846" s="82">
        <f>+VLOOKUP($C846,'appoggio Flow (AUM)_Turnover'!$C:$G,5,0)</f>
        <v>55549.35</v>
      </c>
      <c r="H846" s="1" t="s">
        <v>24</v>
      </c>
      <c r="I846" t="s">
        <v>473</v>
      </c>
      <c r="J846" t="s">
        <v>474</v>
      </c>
      <c r="K846">
        <f>+VLOOKUP($C846,'appoggio Flow (AUM)_Turnover'!$C:$M,9,0)</f>
        <v>0</v>
      </c>
      <c r="L846" t="s">
        <v>473</v>
      </c>
      <c r="M846" t="str">
        <f>+VLOOKUP($C846,'appoggio Flow (AUM)_Turnover'!$C:$M,11,0)</f>
        <v>Fondo</v>
      </c>
      <c r="N846" t="s">
        <v>23</v>
      </c>
      <c r="O846" s="5" t="str">
        <f t="shared" si="105"/>
        <v>N</v>
      </c>
      <c r="P846" t="str">
        <f>+VLOOKUP($C846,'appoggio Flow (AUM)_Turnover'!$C:$P,11,0)</f>
        <v>Fondo</v>
      </c>
      <c r="Q846" s="200" t="s">
        <v>475</v>
      </c>
      <c r="R846" s="200" t="str">
        <f t="shared" si="103"/>
        <v/>
      </c>
      <c r="T846" t="s">
        <v>475</v>
      </c>
      <c r="Y846" s="200" t="s">
        <v>475</v>
      </c>
      <c r="Z846" s="5" t="s">
        <v>475</v>
      </c>
      <c r="AA846" s="200" t="str">
        <f t="shared" si="106"/>
        <v/>
      </c>
      <c r="AB846" s="200" t="str">
        <f t="shared" si="104"/>
        <v/>
      </c>
      <c r="AE846" s="77">
        <f t="shared" si="107"/>
        <v>0</v>
      </c>
      <c r="AF846" s="77">
        <f t="shared" si="108"/>
        <v>0</v>
      </c>
      <c r="AG846" s="77">
        <f t="array" ref="AG846">IFERROR($D846*U,0)</f>
        <v>0</v>
      </c>
      <c r="AH846" s="77">
        <f t="shared" si="109"/>
        <v>0</v>
      </c>
      <c r="AI846" s="77">
        <f t="shared" si="109"/>
        <v>0</v>
      </c>
      <c r="AJ846" s="203"/>
      <c r="AK846" s="203"/>
      <c r="AL846" s="203"/>
      <c r="AM846" s="203"/>
      <c r="AN846" t="s">
        <v>475</v>
      </c>
      <c r="AO846" t="s">
        <v>475</v>
      </c>
      <c r="AP846" t="s">
        <v>475</v>
      </c>
    </row>
    <row r="847" spans="1:42" x14ac:dyDescent="0.25">
      <c r="A847" s="198">
        <v>45291</v>
      </c>
      <c r="B847" t="s">
        <v>2336</v>
      </c>
      <c r="C847" t="s">
        <v>2337</v>
      </c>
      <c r="D847" s="82">
        <f>+VLOOKUP($C847,'appoggio Flow (AUM)_Turnover'!$C:$G,2,0)</f>
        <v>249135.51</v>
      </c>
      <c r="E847" s="199">
        <f>+VLOOKUP($C847,'appoggio Flow (AUM)_Turnover'!$C:$G,3,0)</f>
        <v>1</v>
      </c>
      <c r="F847" s="82">
        <f>+VLOOKUP($C847,'appoggio Flow (AUM)_Turnover'!$C:$G,4,0)</f>
        <v>385558.38</v>
      </c>
      <c r="G847" s="82">
        <f>+VLOOKUP($C847,'appoggio Flow (AUM)_Turnover'!$C:$G,5,0)</f>
        <v>136422.87</v>
      </c>
      <c r="H847" s="1" t="s">
        <v>23</v>
      </c>
      <c r="I847" t="s">
        <v>500</v>
      </c>
      <c r="J847" t="s">
        <v>790</v>
      </c>
      <c r="K847">
        <f>+VLOOKUP($C847,'appoggio Flow (AUM)_Turnover'!$C:$M,9,0)</f>
        <v>1</v>
      </c>
      <c r="L847" t="s">
        <v>500</v>
      </c>
      <c r="M847">
        <f>+VLOOKUP($C847,'appoggio Flow (AUM)_Turnover'!$C:$M,11,0)</f>
        <v>0</v>
      </c>
      <c r="N847" t="s">
        <v>24</v>
      </c>
      <c r="O847" s="5" t="str">
        <f t="shared" si="105"/>
        <v>N</v>
      </c>
      <c r="P847">
        <f>+VLOOKUP($C847,'appoggio Flow (AUM)_Turnover'!$C:$P,11,0)</f>
        <v>0</v>
      </c>
      <c r="Q847" s="200" t="s">
        <v>475</v>
      </c>
      <c r="R847" s="200" t="str">
        <f t="shared" si="103"/>
        <v/>
      </c>
      <c r="T847" t="s">
        <v>475</v>
      </c>
      <c r="Y847" s="200" t="s">
        <v>475</v>
      </c>
      <c r="Z847" s="5" t="s">
        <v>475</v>
      </c>
      <c r="AA847" s="200" t="str">
        <f t="shared" si="106"/>
        <v/>
      </c>
      <c r="AB847" s="200" t="str">
        <f t="shared" si="104"/>
        <v/>
      </c>
      <c r="AE847" s="77">
        <f t="shared" si="107"/>
        <v>0</v>
      </c>
      <c r="AF847" s="77">
        <f t="shared" si="108"/>
        <v>0</v>
      </c>
      <c r="AG847" s="77">
        <f t="array" ref="AG847">IFERROR($D847*U,0)</f>
        <v>0</v>
      </c>
      <c r="AH847" s="77">
        <f t="shared" si="109"/>
        <v>0</v>
      </c>
      <c r="AI847" s="77">
        <f t="shared" si="109"/>
        <v>0</v>
      </c>
      <c r="AJ847" s="203"/>
      <c r="AK847" s="203"/>
      <c r="AL847" s="203"/>
      <c r="AM847" s="203"/>
      <c r="AN847" t="s">
        <v>475</v>
      </c>
      <c r="AO847" t="s">
        <v>475</v>
      </c>
      <c r="AP847" t="s">
        <v>475</v>
      </c>
    </row>
    <row r="848" spans="1:42" x14ac:dyDescent="0.25">
      <c r="A848" s="198">
        <v>45291</v>
      </c>
      <c r="B848" t="s">
        <v>2338</v>
      </c>
      <c r="C848" t="s">
        <v>2339</v>
      </c>
      <c r="D848" s="82">
        <f>+VLOOKUP($C848,'appoggio Flow (AUM)_Turnover'!$C:$G,2,0)</f>
        <v>406729.33</v>
      </c>
      <c r="E848" s="199">
        <f>+VLOOKUP($C848,'appoggio Flow (AUM)_Turnover'!$C:$G,3,0)</f>
        <v>0</v>
      </c>
      <c r="F848" s="82">
        <f>+VLOOKUP($C848,'appoggio Flow (AUM)_Turnover'!$C:$G,4,0)</f>
        <v>406729.33</v>
      </c>
      <c r="G848" s="82">
        <f>+VLOOKUP($C848,'appoggio Flow (AUM)_Turnover'!$C:$G,5,0)</f>
        <v>0</v>
      </c>
      <c r="H848" s="1" t="s">
        <v>23</v>
      </c>
      <c r="I848" t="s">
        <v>500</v>
      </c>
      <c r="J848" t="s">
        <v>504</v>
      </c>
      <c r="K848">
        <f>+VLOOKUP($C848,'appoggio Flow (AUM)_Turnover'!$C:$M,9,0)</f>
        <v>1</v>
      </c>
      <c r="L848" t="s">
        <v>500</v>
      </c>
      <c r="M848">
        <f>+VLOOKUP($C848,'appoggio Flow (AUM)_Turnover'!$C:$M,11,0)</f>
        <v>0</v>
      </c>
      <c r="N848" t="s">
        <v>24</v>
      </c>
      <c r="O848" s="5" t="str">
        <f t="shared" si="105"/>
        <v>N</v>
      </c>
      <c r="P848">
        <f>+VLOOKUP($C848,'appoggio Flow (AUM)_Turnover'!$C:$P,11,0)</f>
        <v>0</v>
      </c>
      <c r="Q848" s="200" t="s">
        <v>475</v>
      </c>
      <c r="R848" s="200" t="str">
        <f t="shared" si="103"/>
        <v/>
      </c>
      <c r="T848" t="s">
        <v>475</v>
      </c>
      <c r="Y848" s="200" t="s">
        <v>475</v>
      </c>
      <c r="Z848" s="5" t="s">
        <v>475</v>
      </c>
      <c r="AA848" s="200" t="str">
        <f t="shared" si="106"/>
        <v/>
      </c>
      <c r="AB848" s="200" t="str">
        <f t="shared" si="104"/>
        <v/>
      </c>
      <c r="AE848" s="77">
        <f t="shared" si="107"/>
        <v>0</v>
      </c>
      <c r="AF848" s="77">
        <f t="shared" si="108"/>
        <v>0</v>
      </c>
      <c r="AG848" s="77">
        <f t="array" ref="AG848">IFERROR($D848*U,0)</f>
        <v>0</v>
      </c>
      <c r="AH848" s="77">
        <f t="shared" si="109"/>
        <v>0</v>
      </c>
      <c r="AI848" s="77">
        <f t="shared" si="109"/>
        <v>0</v>
      </c>
      <c r="AJ848" s="203"/>
      <c r="AK848" s="203"/>
      <c r="AL848" s="203"/>
      <c r="AM848" s="203"/>
      <c r="AN848" t="s">
        <v>475</v>
      </c>
      <c r="AO848" t="s">
        <v>475</v>
      </c>
      <c r="AP848" t="s">
        <v>475</v>
      </c>
    </row>
    <row r="849" spans="1:42" x14ac:dyDescent="0.25">
      <c r="A849" s="198">
        <v>45291</v>
      </c>
      <c r="B849" t="s">
        <v>2340</v>
      </c>
      <c r="C849" t="s">
        <v>2341</v>
      </c>
      <c r="D849" s="82">
        <f>+VLOOKUP($C849,'appoggio Flow (AUM)_Turnover'!$C:$G,2,0)</f>
        <v>9166.56</v>
      </c>
      <c r="E849" s="199">
        <f>+VLOOKUP($C849,'appoggio Flow (AUM)_Turnover'!$C:$G,3,0)</f>
        <v>1</v>
      </c>
      <c r="F849" s="82">
        <f>+VLOOKUP($C849,'appoggio Flow (AUM)_Turnover'!$C:$G,4,0)</f>
        <v>12856.41</v>
      </c>
      <c r="G849" s="82">
        <f>+VLOOKUP($C849,'appoggio Flow (AUM)_Turnover'!$C:$G,5,0)</f>
        <v>3689.85</v>
      </c>
      <c r="H849" s="1" t="s">
        <v>24</v>
      </c>
      <c r="I849" t="s">
        <v>473</v>
      </c>
      <c r="J849" t="s">
        <v>474</v>
      </c>
      <c r="K849">
        <f>+VLOOKUP($C849,'appoggio Flow (AUM)_Turnover'!$C:$M,9,0)</f>
        <v>0</v>
      </c>
      <c r="L849" t="s">
        <v>473</v>
      </c>
      <c r="M849" t="str">
        <f>+VLOOKUP($C849,'appoggio Flow (AUM)_Turnover'!$C:$M,11,0)</f>
        <v>Fondo</v>
      </c>
      <c r="N849" t="s">
        <v>23</v>
      </c>
      <c r="O849" s="5" t="str">
        <f t="shared" si="105"/>
        <v>N</v>
      </c>
      <c r="P849" t="str">
        <f>+VLOOKUP($C849,'appoggio Flow (AUM)_Turnover'!$C:$P,11,0)</f>
        <v>Fondo</v>
      </c>
      <c r="Q849" s="200" t="s">
        <v>475</v>
      </c>
      <c r="R849" s="200" t="str">
        <f t="shared" si="103"/>
        <v/>
      </c>
      <c r="T849" t="s">
        <v>475</v>
      </c>
      <c r="Y849" s="200" t="s">
        <v>475</v>
      </c>
      <c r="Z849" s="5" t="s">
        <v>475</v>
      </c>
      <c r="AA849" s="200" t="str">
        <f t="shared" si="106"/>
        <v/>
      </c>
      <c r="AB849" s="200" t="str">
        <f t="shared" si="104"/>
        <v/>
      </c>
      <c r="AE849" s="77">
        <f t="shared" si="107"/>
        <v>0</v>
      </c>
      <c r="AF849" s="77">
        <f t="shared" si="108"/>
        <v>0</v>
      </c>
      <c r="AG849" s="77">
        <f t="array" ref="AG849">IFERROR($D849*U,0)</f>
        <v>0</v>
      </c>
      <c r="AH849" s="77">
        <f t="shared" si="109"/>
        <v>0</v>
      </c>
      <c r="AI849" s="77">
        <f t="shared" si="109"/>
        <v>0</v>
      </c>
      <c r="AJ849" s="203"/>
      <c r="AK849" s="203"/>
      <c r="AL849" s="203"/>
      <c r="AM849" s="203"/>
      <c r="AN849" t="s">
        <v>25</v>
      </c>
      <c r="AO849" t="s">
        <v>2342</v>
      </c>
      <c r="AP849" t="s">
        <v>475</v>
      </c>
    </row>
    <row r="850" spans="1:42" x14ac:dyDescent="0.25">
      <c r="A850" s="198">
        <v>45291</v>
      </c>
      <c r="B850" t="s">
        <v>2343</v>
      </c>
      <c r="C850" t="s">
        <v>2344</v>
      </c>
      <c r="D850" s="82">
        <f>+VLOOKUP($C850,'appoggio Flow (AUM)_Turnover'!$C:$G,2,0)</f>
        <v>109.76000000000022</v>
      </c>
      <c r="E850" s="199">
        <f>+VLOOKUP($C850,'appoggio Flow (AUM)_Turnover'!$C:$G,3,0)</f>
        <v>1</v>
      </c>
      <c r="F850" s="82">
        <f>+VLOOKUP($C850,'appoggio Flow (AUM)_Turnover'!$C:$G,4,0)</f>
        <v>3894.94</v>
      </c>
      <c r="G850" s="82">
        <f>+VLOOKUP($C850,'appoggio Flow (AUM)_Turnover'!$C:$G,5,0)</f>
        <v>3785.18</v>
      </c>
      <c r="H850" s="1" t="s">
        <v>24</v>
      </c>
      <c r="I850" t="s">
        <v>473</v>
      </c>
      <c r="J850" t="s">
        <v>474</v>
      </c>
      <c r="K850">
        <f>+VLOOKUP($C850,'appoggio Flow (AUM)_Turnover'!$C:$M,9,0)</f>
        <v>0</v>
      </c>
      <c r="L850" t="s">
        <v>473</v>
      </c>
      <c r="M850" t="str">
        <f>+VLOOKUP($C850,'appoggio Flow (AUM)_Turnover'!$C:$M,11,0)</f>
        <v>Fondo</v>
      </c>
      <c r="N850" t="s">
        <v>23</v>
      </c>
      <c r="O850" s="5" t="str">
        <f t="shared" si="105"/>
        <v>N</v>
      </c>
      <c r="P850" t="str">
        <f>+VLOOKUP($C850,'appoggio Flow (AUM)_Turnover'!$C:$P,11,0)</f>
        <v>Fondo</v>
      </c>
      <c r="Q850" s="200" t="s">
        <v>475</v>
      </c>
      <c r="R850" s="200" t="str">
        <f t="shared" si="103"/>
        <v/>
      </c>
      <c r="T850" t="s">
        <v>475</v>
      </c>
      <c r="Y850" s="200" t="s">
        <v>475</v>
      </c>
      <c r="Z850" s="5" t="s">
        <v>475</v>
      </c>
      <c r="AA850" s="200" t="str">
        <f t="shared" si="106"/>
        <v/>
      </c>
      <c r="AB850" s="200" t="str">
        <f t="shared" si="104"/>
        <v/>
      </c>
      <c r="AE850" s="77">
        <f t="shared" si="107"/>
        <v>0</v>
      </c>
      <c r="AF850" s="77">
        <f t="shared" si="108"/>
        <v>0</v>
      </c>
      <c r="AG850" s="77">
        <f t="array" ref="AG850">IFERROR($D850*U,0)</f>
        <v>0</v>
      </c>
      <c r="AH850" s="77">
        <f t="shared" si="109"/>
        <v>0</v>
      </c>
      <c r="AI850" s="77">
        <f t="shared" si="109"/>
        <v>0</v>
      </c>
      <c r="AJ850" s="203"/>
      <c r="AK850" s="203"/>
      <c r="AL850" s="203"/>
      <c r="AM850" s="203"/>
      <c r="AN850" t="s">
        <v>475</v>
      </c>
      <c r="AO850" t="s">
        <v>475</v>
      </c>
      <c r="AP850" t="s">
        <v>475</v>
      </c>
    </row>
    <row r="851" spans="1:42" x14ac:dyDescent="0.25">
      <c r="A851" s="198">
        <v>45291</v>
      </c>
      <c r="B851" t="s">
        <v>2345</v>
      </c>
      <c r="C851" t="s">
        <v>2346</v>
      </c>
      <c r="D851" s="82">
        <f>+VLOOKUP($C851,'appoggio Flow (AUM)_Turnover'!$C:$G,2,0)</f>
        <v>249702.51999999996</v>
      </c>
      <c r="E851" s="199">
        <f>+VLOOKUP($C851,'appoggio Flow (AUM)_Turnover'!$C:$G,3,0)</f>
        <v>1</v>
      </c>
      <c r="F851" s="82">
        <f>+VLOOKUP($C851,'appoggio Flow (AUM)_Turnover'!$C:$G,4,0)</f>
        <v>678828.22</v>
      </c>
      <c r="G851" s="82">
        <f>+VLOOKUP($C851,'appoggio Flow (AUM)_Turnover'!$C:$G,5,0)</f>
        <v>429125.7</v>
      </c>
      <c r="H851" s="1" t="s">
        <v>24</v>
      </c>
      <c r="I851" t="s">
        <v>473</v>
      </c>
      <c r="J851" t="s">
        <v>474</v>
      </c>
      <c r="K851">
        <f>+VLOOKUP($C851,'appoggio Flow (AUM)_Turnover'!$C:$M,9,0)</f>
        <v>0</v>
      </c>
      <c r="L851" t="s">
        <v>473</v>
      </c>
      <c r="M851" t="str">
        <f>+VLOOKUP($C851,'appoggio Flow (AUM)_Turnover'!$C:$M,11,0)</f>
        <v>Fondo</v>
      </c>
      <c r="N851" t="s">
        <v>23</v>
      </c>
      <c r="O851" s="5" t="str">
        <f t="shared" si="105"/>
        <v>N</v>
      </c>
      <c r="P851" t="str">
        <f>+VLOOKUP($C851,'appoggio Flow (AUM)_Turnover'!$C:$P,11,0)</f>
        <v>Fondo</v>
      </c>
      <c r="Q851" s="200" t="s">
        <v>475</v>
      </c>
      <c r="R851" s="200" t="str">
        <f t="shared" si="103"/>
        <v/>
      </c>
      <c r="T851" t="s">
        <v>475</v>
      </c>
      <c r="Y851" s="200" t="s">
        <v>475</v>
      </c>
      <c r="Z851" s="5" t="s">
        <v>475</v>
      </c>
      <c r="AA851" s="200" t="str">
        <f t="shared" si="106"/>
        <v/>
      </c>
      <c r="AB851" s="200" t="str">
        <f t="shared" si="104"/>
        <v/>
      </c>
      <c r="AE851" s="77">
        <f t="shared" si="107"/>
        <v>0</v>
      </c>
      <c r="AF851" s="77">
        <f t="shared" si="108"/>
        <v>0</v>
      </c>
      <c r="AG851" s="77">
        <f t="array" ref="AG851">IFERROR($D851*U,0)</f>
        <v>0</v>
      </c>
      <c r="AH851" s="77">
        <f t="shared" si="109"/>
        <v>0</v>
      </c>
      <c r="AI851" s="77">
        <f t="shared" si="109"/>
        <v>0</v>
      </c>
      <c r="AJ851" s="203"/>
      <c r="AK851" s="203"/>
      <c r="AL851" s="203"/>
      <c r="AM851" s="203"/>
      <c r="AN851" t="s">
        <v>475</v>
      </c>
      <c r="AO851" t="s">
        <v>475</v>
      </c>
      <c r="AP851" t="s">
        <v>475</v>
      </c>
    </row>
    <row r="852" spans="1:42" x14ac:dyDescent="0.25">
      <c r="A852" s="198">
        <v>45291</v>
      </c>
      <c r="B852" t="s">
        <v>2347</v>
      </c>
      <c r="C852" t="s">
        <v>2348</v>
      </c>
      <c r="D852" s="82">
        <f>+VLOOKUP($C852,'appoggio Flow (AUM)_Turnover'!$C:$G,2,0)</f>
        <v>473.42999999999984</v>
      </c>
      <c r="E852" s="199">
        <f>+VLOOKUP($C852,'appoggio Flow (AUM)_Turnover'!$C:$G,3,0)</f>
        <v>1</v>
      </c>
      <c r="F852" s="82">
        <f>+VLOOKUP($C852,'appoggio Flow (AUM)_Turnover'!$C:$G,4,0)</f>
        <v>1815.83</v>
      </c>
      <c r="G852" s="82">
        <f>+VLOOKUP($C852,'appoggio Flow (AUM)_Turnover'!$C:$G,5,0)</f>
        <v>1342.4</v>
      </c>
      <c r="H852" s="1" t="s">
        <v>24</v>
      </c>
      <c r="I852" t="s">
        <v>473</v>
      </c>
      <c r="J852" t="s">
        <v>474</v>
      </c>
      <c r="K852">
        <f>+VLOOKUP($C852,'appoggio Flow (AUM)_Turnover'!$C:$M,9,0)</f>
        <v>0</v>
      </c>
      <c r="L852" t="s">
        <v>473</v>
      </c>
      <c r="M852" t="str">
        <f>+VLOOKUP($C852,'appoggio Flow (AUM)_Turnover'!$C:$M,11,0)</f>
        <v>Fondo</v>
      </c>
      <c r="N852" t="s">
        <v>23</v>
      </c>
      <c r="O852" s="5" t="str">
        <f t="shared" si="105"/>
        <v>N</v>
      </c>
      <c r="P852" t="str">
        <f>+VLOOKUP($C852,'appoggio Flow (AUM)_Turnover'!$C:$P,11,0)</f>
        <v>Fondo</v>
      </c>
      <c r="Q852" s="200" t="s">
        <v>475</v>
      </c>
      <c r="R852" s="200" t="str">
        <f t="shared" si="103"/>
        <v/>
      </c>
      <c r="T852" t="s">
        <v>475</v>
      </c>
      <c r="Y852" s="200" t="s">
        <v>475</v>
      </c>
      <c r="Z852" s="5" t="s">
        <v>475</v>
      </c>
      <c r="AA852" s="200" t="str">
        <f t="shared" si="106"/>
        <v/>
      </c>
      <c r="AB852" s="200" t="str">
        <f t="shared" si="104"/>
        <v/>
      </c>
      <c r="AE852" s="77">
        <f t="shared" si="107"/>
        <v>0</v>
      </c>
      <c r="AF852" s="77">
        <f t="shared" si="108"/>
        <v>0</v>
      </c>
      <c r="AG852" s="77">
        <f t="array" ref="AG852">IFERROR($D852*U,0)</f>
        <v>0</v>
      </c>
      <c r="AH852" s="77">
        <f t="shared" si="109"/>
        <v>0</v>
      </c>
      <c r="AI852" s="77">
        <f t="shared" si="109"/>
        <v>0</v>
      </c>
      <c r="AJ852" s="203"/>
      <c r="AK852" s="203"/>
      <c r="AL852" s="203"/>
      <c r="AM852" s="203"/>
      <c r="AN852" t="s">
        <v>475</v>
      </c>
      <c r="AO852" t="s">
        <v>475</v>
      </c>
      <c r="AP852" t="s">
        <v>475</v>
      </c>
    </row>
    <row r="853" spans="1:42" x14ac:dyDescent="0.25">
      <c r="A853" s="198">
        <v>45291</v>
      </c>
      <c r="B853" t="s">
        <v>2349</v>
      </c>
      <c r="C853" t="s">
        <v>2350</v>
      </c>
      <c r="D853" s="82">
        <f>+VLOOKUP($C853,'appoggio Flow (AUM)_Turnover'!$C:$G,2,0)</f>
        <v>1336.46</v>
      </c>
      <c r="E853" s="199">
        <f>+VLOOKUP($C853,'appoggio Flow (AUM)_Turnover'!$C:$G,3,0)</f>
        <v>1</v>
      </c>
      <c r="F853" s="82">
        <f>+VLOOKUP($C853,'appoggio Flow (AUM)_Turnover'!$C:$G,4,0)</f>
        <v>4919.54</v>
      </c>
      <c r="G853" s="82">
        <f>+VLOOKUP($C853,'appoggio Flow (AUM)_Turnover'!$C:$G,5,0)</f>
        <v>3583.08</v>
      </c>
      <c r="H853" s="1" t="s">
        <v>24</v>
      </c>
      <c r="I853" t="s">
        <v>473</v>
      </c>
      <c r="J853" t="s">
        <v>474</v>
      </c>
      <c r="K853">
        <f>+VLOOKUP($C853,'appoggio Flow (AUM)_Turnover'!$C:$M,9,0)</f>
        <v>0</v>
      </c>
      <c r="L853" t="s">
        <v>473</v>
      </c>
      <c r="M853" t="str">
        <f>+VLOOKUP($C853,'appoggio Flow (AUM)_Turnover'!$C:$M,11,0)</f>
        <v>Fondo</v>
      </c>
      <c r="N853" t="s">
        <v>23</v>
      </c>
      <c r="O853" s="5" t="str">
        <f t="shared" si="105"/>
        <v>N</v>
      </c>
      <c r="P853" t="str">
        <f>+VLOOKUP($C853,'appoggio Flow (AUM)_Turnover'!$C:$P,11,0)</f>
        <v>Fondo</v>
      </c>
      <c r="Q853" s="200" t="s">
        <v>475</v>
      </c>
      <c r="R853" s="200" t="str">
        <f t="shared" si="103"/>
        <v/>
      </c>
      <c r="T853" t="s">
        <v>475</v>
      </c>
      <c r="Y853" s="200" t="s">
        <v>475</v>
      </c>
      <c r="Z853" s="5" t="s">
        <v>475</v>
      </c>
      <c r="AA853" s="200" t="str">
        <f t="shared" si="106"/>
        <v/>
      </c>
      <c r="AB853" s="200" t="str">
        <f t="shared" si="104"/>
        <v/>
      </c>
      <c r="AE853" s="77">
        <f t="shared" si="107"/>
        <v>0</v>
      </c>
      <c r="AF853" s="77">
        <f t="shared" si="108"/>
        <v>0</v>
      </c>
      <c r="AG853" s="77">
        <f t="array" ref="AG853">IFERROR($D853*U,0)</f>
        <v>0</v>
      </c>
      <c r="AH853" s="77">
        <f t="shared" si="109"/>
        <v>0</v>
      </c>
      <c r="AI853" s="77">
        <f t="shared" si="109"/>
        <v>0</v>
      </c>
      <c r="AJ853" s="203"/>
      <c r="AK853" s="203"/>
      <c r="AL853" s="203"/>
      <c r="AM853" s="203"/>
      <c r="AN853" t="s">
        <v>475</v>
      </c>
      <c r="AO853" t="s">
        <v>475</v>
      </c>
      <c r="AP853" t="s">
        <v>475</v>
      </c>
    </row>
    <row r="854" spans="1:42" x14ac:dyDescent="0.25">
      <c r="A854" s="198">
        <v>45291</v>
      </c>
      <c r="B854" t="s">
        <v>2351</v>
      </c>
      <c r="C854" t="s">
        <v>2352</v>
      </c>
      <c r="D854" s="82">
        <f>+VLOOKUP($C854,'appoggio Flow (AUM)_Turnover'!$C:$G,2,0)</f>
        <v>19265.060000000001</v>
      </c>
      <c r="E854" s="199">
        <f>+VLOOKUP($C854,'appoggio Flow (AUM)_Turnover'!$C:$G,3,0)</f>
        <v>1</v>
      </c>
      <c r="F854" s="82">
        <f>+VLOOKUP($C854,'appoggio Flow (AUM)_Turnover'!$C:$G,4,0)</f>
        <v>43047.43</v>
      </c>
      <c r="G854" s="82">
        <f>+VLOOKUP($C854,'appoggio Flow (AUM)_Turnover'!$C:$G,5,0)</f>
        <v>23782.37</v>
      </c>
      <c r="H854" s="1" t="s">
        <v>24</v>
      </c>
      <c r="I854" t="s">
        <v>473</v>
      </c>
      <c r="J854" t="s">
        <v>474</v>
      </c>
      <c r="K854">
        <f>+VLOOKUP($C854,'appoggio Flow (AUM)_Turnover'!$C:$M,9,0)</f>
        <v>0</v>
      </c>
      <c r="L854" t="s">
        <v>473</v>
      </c>
      <c r="M854" t="str">
        <f>+VLOOKUP($C854,'appoggio Flow (AUM)_Turnover'!$C:$M,11,0)</f>
        <v>Fondo</v>
      </c>
      <c r="N854" t="s">
        <v>23</v>
      </c>
      <c r="O854" s="5" t="str">
        <f t="shared" si="105"/>
        <v>N</v>
      </c>
      <c r="P854" t="str">
        <f>+VLOOKUP($C854,'appoggio Flow (AUM)_Turnover'!$C:$P,11,0)</f>
        <v>Fondo</v>
      </c>
      <c r="Q854" s="200" t="s">
        <v>475</v>
      </c>
      <c r="R854" s="200" t="str">
        <f t="shared" si="103"/>
        <v/>
      </c>
      <c r="T854" t="s">
        <v>475</v>
      </c>
      <c r="Y854" s="200" t="s">
        <v>475</v>
      </c>
      <c r="Z854" s="5" t="s">
        <v>475</v>
      </c>
      <c r="AA854" s="200" t="str">
        <f t="shared" si="106"/>
        <v/>
      </c>
      <c r="AB854" s="200" t="str">
        <f t="shared" si="104"/>
        <v/>
      </c>
      <c r="AE854" s="77">
        <f t="shared" si="107"/>
        <v>0</v>
      </c>
      <c r="AF854" s="77">
        <f t="shared" si="108"/>
        <v>0</v>
      </c>
      <c r="AG854" s="77">
        <f t="array" ref="AG854">IFERROR($D854*U,0)</f>
        <v>0</v>
      </c>
      <c r="AH854" s="77">
        <f t="shared" si="109"/>
        <v>0</v>
      </c>
      <c r="AI854" s="77">
        <f t="shared" si="109"/>
        <v>0</v>
      </c>
      <c r="AJ854" s="203"/>
      <c r="AK854" s="203"/>
      <c r="AL854" s="203"/>
      <c r="AM854" s="203"/>
      <c r="AN854" t="s">
        <v>475</v>
      </c>
      <c r="AO854" t="s">
        <v>475</v>
      </c>
      <c r="AP854" t="s">
        <v>475</v>
      </c>
    </row>
    <row r="855" spans="1:42" x14ac:dyDescent="0.25">
      <c r="A855" s="198">
        <v>45291</v>
      </c>
      <c r="B855" t="s">
        <v>2353</v>
      </c>
      <c r="C855" t="s">
        <v>2354</v>
      </c>
      <c r="D855" s="82">
        <f>+VLOOKUP($C855,'appoggio Flow (AUM)_Turnover'!$C:$G,2,0)</f>
        <v>10704428.98</v>
      </c>
      <c r="E855" s="199">
        <f>+VLOOKUP($C855,'appoggio Flow (AUM)_Turnover'!$C:$G,3,0)</f>
        <v>1</v>
      </c>
      <c r="F855" s="82">
        <f>+VLOOKUP($C855,'appoggio Flow (AUM)_Turnover'!$C:$G,4,0)</f>
        <v>11307180.35</v>
      </c>
      <c r="G855" s="82">
        <f>+VLOOKUP($C855,'appoggio Flow (AUM)_Turnover'!$C:$G,5,0)</f>
        <v>602751.37</v>
      </c>
      <c r="H855" s="1" t="s">
        <v>23</v>
      </c>
      <c r="I855" t="s">
        <v>500</v>
      </c>
      <c r="J855" t="s">
        <v>504</v>
      </c>
      <c r="K855">
        <f>+VLOOKUP($C855,'appoggio Flow (AUM)_Turnover'!$C:$M,9,0)</f>
        <v>1</v>
      </c>
      <c r="L855" t="s">
        <v>500</v>
      </c>
      <c r="M855" t="str">
        <f>+VLOOKUP($C855,'appoggio Flow (AUM)_Turnover'!$C:$M,11,0)</f>
        <v>Bond</v>
      </c>
      <c r="N855" t="s">
        <v>24</v>
      </c>
      <c r="O855" s="5" t="str">
        <f t="shared" si="105"/>
        <v>N</v>
      </c>
      <c r="P855" t="str">
        <f>+VLOOKUP($C855,'appoggio Flow (AUM)_Turnover'!$C:$P,11,0)</f>
        <v>Bond</v>
      </c>
      <c r="Q855" s="200" t="s">
        <v>475</v>
      </c>
      <c r="R855" s="200" t="str">
        <f t="shared" si="103"/>
        <v/>
      </c>
      <c r="T855" t="s">
        <v>475</v>
      </c>
      <c r="Y855" s="200" t="s">
        <v>475</v>
      </c>
      <c r="Z855" s="5" t="s">
        <v>475</v>
      </c>
      <c r="AA855" s="200" t="str">
        <f t="shared" si="106"/>
        <v/>
      </c>
      <c r="AB855" s="200" t="str">
        <f t="shared" si="104"/>
        <v/>
      </c>
      <c r="AE855" s="77">
        <f t="shared" si="107"/>
        <v>0</v>
      </c>
      <c r="AF855" s="77">
        <f t="shared" si="108"/>
        <v>0</v>
      </c>
      <c r="AG855" s="77">
        <f t="array" ref="AG855">IFERROR($D855*U,0)</f>
        <v>0</v>
      </c>
      <c r="AH855" s="77">
        <f t="shared" si="109"/>
        <v>0</v>
      </c>
      <c r="AI855" s="77">
        <f t="shared" si="109"/>
        <v>0</v>
      </c>
      <c r="AJ855" s="203"/>
      <c r="AK855" s="203"/>
      <c r="AL855" s="203"/>
      <c r="AM855" s="203"/>
      <c r="AN855" t="s">
        <v>22</v>
      </c>
      <c r="AO855" t="s">
        <v>1037</v>
      </c>
      <c r="AP855" t="s">
        <v>475</v>
      </c>
    </row>
    <row r="856" spans="1:42" x14ac:dyDescent="0.25">
      <c r="A856" s="198">
        <v>45291</v>
      </c>
      <c r="B856" t="s">
        <v>2355</v>
      </c>
      <c r="C856" t="s">
        <v>2356</v>
      </c>
      <c r="D856" s="82">
        <f>+VLOOKUP($C856,'appoggio Flow (AUM)_Turnover'!$C:$G,2,0)</f>
        <v>2480.260000000002</v>
      </c>
      <c r="E856" s="199">
        <f>+VLOOKUP($C856,'appoggio Flow (AUM)_Turnover'!$C:$G,3,0)</f>
        <v>1</v>
      </c>
      <c r="F856" s="82">
        <f>+VLOOKUP($C856,'appoggio Flow (AUM)_Turnover'!$C:$G,4,0)</f>
        <v>20682.61</v>
      </c>
      <c r="G856" s="82">
        <f>+VLOOKUP($C856,'appoggio Flow (AUM)_Turnover'!$C:$G,5,0)</f>
        <v>18202.349999999999</v>
      </c>
      <c r="H856" s="1" t="s">
        <v>23</v>
      </c>
      <c r="I856" t="s">
        <v>500</v>
      </c>
      <c r="J856" t="s">
        <v>474</v>
      </c>
      <c r="K856">
        <f>+VLOOKUP($C856,'appoggio Flow (AUM)_Turnover'!$C:$M,9,0)</f>
        <v>0</v>
      </c>
      <c r="L856" t="s">
        <v>500</v>
      </c>
      <c r="M856">
        <f>+VLOOKUP($C856,'appoggio Flow (AUM)_Turnover'!$C:$M,11,0)</f>
        <v>0</v>
      </c>
      <c r="N856" t="s">
        <v>23</v>
      </c>
      <c r="O856" s="5" t="str">
        <f t="shared" si="105"/>
        <v>N</v>
      </c>
      <c r="P856">
        <f>+VLOOKUP($C856,'appoggio Flow (AUM)_Turnover'!$C:$P,11,0)</f>
        <v>0</v>
      </c>
      <c r="Q856" s="200" t="s">
        <v>475</v>
      </c>
      <c r="R856" s="200" t="str">
        <f t="shared" si="103"/>
        <v/>
      </c>
      <c r="T856" t="s">
        <v>475</v>
      </c>
      <c r="Y856" s="200" t="s">
        <v>475</v>
      </c>
      <c r="Z856" s="5" t="s">
        <v>475</v>
      </c>
      <c r="AA856" s="200" t="str">
        <f t="shared" si="106"/>
        <v/>
      </c>
      <c r="AB856" s="200" t="str">
        <f t="shared" si="104"/>
        <v/>
      </c>
      <c r="AE856" s="77">
        <f t="shared" si="107"/>
        <v>0</v>
      </c>
      <c r="AF856" s="77">
        <f t="shared" si="108"/>
        <v>0</v>
      </c>
      <c r="AG856" s="77">
        <f t="array" ref="AG856">IFERROR($D856*U,0)</f>
        <v>0</v>
      </c>
      <c r="AH856" s="77">
        <f t="shared" si="109"/>
        <v>0</v>
      </c>
      <c r="AI856" s="77">
        <f t="shared" si="109"/>
        <v>0</v>
      </c>
      <c r="AJ856" s="203"/>
      <c r="AK856" s="203"/>
      <c r="AL856" s="203"/>
      <c r="AM856" s="203"/>
      <c r="AN856" t="s">
        <v>475</v>
      </c>
      <c r="AO856" t="s">
        <v>475</v>
      </c>
      <c r="AP856" t="s">
        <v>475</v>
      </c>
    </row>
    <row r="857" spans="1:42" x14ac:dyDescent="0.25">
      <c r="A857" s="198">
        <v>45291</v>
      </c>
      <c r="B857" t="s">
        <v>2357</v>
      </c>
      <c r="C857" t="s">
        <v>2358</v>
      </c>
      <c r="D857" s="82">
        <f>+VLOOKUP($C857,'appoggio Flow (AUM)_Turnover'!$C:$G,2,0)</f>
        <v>290740.80000000005</v>
      </c>
      <c r="E857" s="199">
        <f>+VLOOKUP($C857,'appoggio Flow (AUM)_Turnover'!$C:$G,3,0)</f>
        <v>0</v>
      </c>
      <c r="F857" s="82">
        <f>+VLOOKUP($C857,'appoggio Flow (AUM)_Turnover'!$C:$G,4,0)</f>
        <v>290740.80000000005</v>
      </c>
      <c r="G857" s="82">
        <f>+VLOOKUP($C857,'appoggio Flow (AUM)_Turnover'!$C:$G,5,0)</f>
        <v>0</v>
      </c>
      <c r="H857" s="1" t="s">
        <v>23</v>
      </c>
      <c r="I857" t="s">
        <v>500</v>
      </c>
      <c r="J857" t="s">
        <v>474</v>
      </c>
      <c r="K857">
        <f>+VLOOKUP($C857,'appoggio Flow (AUM)_Turnover'!$C:$M,9,0)</f>
        <v>0</v>
      </c>
      <c r="L857" t="s">
        <v>500</v>
      </c>
      <c r="M857">
        <f>+VLOOKUP($C857,'appoggio Flow (AUM)_Turnover'!$C:$M,11,0)</f>
        <v>0</v>
      </c>
      <c r="N857" t="s">
        <v>23</v>
      </c>
      <c r="O857" s="5" t="str">
        <f t="shared" si="105"/>
        <v>N</v>
      </c>
      <c r="P857">
        <f>+VLOOKUP($C857,'appoggio Flow (AUM)_Turnover'!$C:$P,11,0)</f>
        <v>0</v>
      </c>
      <c r="Q857" s="200" t="s">
        <v>475</v>
      </c>
      <c r="R857" s="200" t="str">
        <f t="shared" si="103"/>
        <v/>
      </c>
      <c r="T857" t="s">
        <v>475</v>
      </c>
      <c r="Y857" s="200" t="s">
        <v>475</v>
      </c>
      <c r="Z857" s="5" t="s">
        <v>475</v>
      </c>
      <c r="AA857" s="200" t="str">
        <f t="shared" si="106"/>
        <v/>
      </c>
      <c r="AB857" s="200" t="str">
        <f t="shared" si="104"/>
        <v/>
      </c>
      <c r="AE857" s="77">
        <f t="shared" si="107"/>
        <v>0</v>
      </c>
      <c r="AF857" s="77">
        <f t="shared" si="108"/>
        <v>0</v>
      </c>
      <c r="AG857" s="77">
        <f t="array" ref="AG857">IFERROR($D857*U,0)</f>
        <v>0</v>
      </c>
      <c r="AH857" s="77">
        <f t="shared" si="109"/>
        <v>0</v>
      </c>
      <c r="AI857" s="77">
        <f t="shared" si="109"/>
        <v>0</v>
      </c>
      <c r="AJ857" s="203"/>
      <c r="AK857" s="203"/>
      <c r="AL857" s="203"/>
      <c r="AM857" s="203"/>
      <c r="AN857" t="s">
        <v>475</v>
      </c>
      <c r="AO857" t="s">
        <v>475</v>
      </c>
      <c r="AP857" t="s">
        <v>475</v>
      </c>
    </row>
    <row r="858" spans="1:42" x14ac:dyDescent="0.25">
      <c r="A858" s="198">
        <v>45291</v>
      </c>
      <c r="B858" t="s">
        <v>2359</v>
      </c>
      <c r="C858" t="s">
        <v>2360</v>
      </c>
      <c r="D858" s="82">
        <f>+VLOOKUP($C858,'appoggio Flow (AUM)_Turnover'!$C:$G,2,0)</f>
        <v>0</v>
      </c>
      <c r="E858" s="199">
        <f>+VLOOKUP($C858,'appoggio Flow (AUM)_Turnover'!$C:$G,3,0)</f>
        <v>1</v>
      </c>
      <c r="F858" s="82">
        <f>+VLOOKUP($C858,'appoggio Flow (AUM)_Turnover'!$C:$G,4,0)</f>
        <v>2128.9499999999998</v>
      </c>
      <c r="G858" s="82">
        <f>+VLOOKUP($C858,'appoggio Flow (AUM)_Turnover'!$C:$G,5,0)</f>
        <v>1917746.12</v>
      </c>
      <c r="H858" s="1" t="s">
        <v>24</v>
      </c>
      <c r="I858" t="s">
        <v>473</v>
      </c>
      <c r="J858" t="s">
        <v>474</v>
      </c>
      <c r="K858">
        <f>+VLOOKUP($C858,'appoggio Flow (AUM)_Turnover'!$C:$M,9,0)</f>
        <v>0</v>
      </c>
      <c r="L858" t="s">
        <v>473</v>
      </c>
      <c r="M858" t="str">
        <f>+VLOOKUP($C858,'appoggio Flow (AUM)_Turnover'!$C:$M,11,0)</f>
        <v>Fondo</v>
      </c>
      <c r="N858" t="s">
        <v>23</v>
      </c>
      <c r="O858" s="5" t="str">
        <f t="shared" si="105"/>
        <v>N</v>
      </c>
      <c r="P858" t="str">
        <f>+VLOOKUP($C858,'appoggio Flow (AUM)_Turnover'!$C:$P,11,0)</f>
        <v>Fondo</v>
      </c>
      <c r="Q858" s="200" t="s">
        <v>475</v>
      </c>
      <c r="R858" s="200" t="str">
        <f t="shared" si="103"/>
        <v/>
      </c>
      <c r="T858" t="s">
        <v>475</v>
      </c>
      <c r="Y858" s="200" t="s">
        <v>475</v>
      </c>
      <c r="Z858" s="5" t="s">
        <v>475</v>
      </c>
      <c r="AA858" s="200" t="str">
        <f t="shared" si="106"/>
        <v/>
      </c>
      <c r="AB858" s="200" t="str">
        <f t="shared" si="104"/>
        <v/>
      </c>
      <c r="AE858" s="77">
        <f t="shared" si="107"/>
        <v>0</v>
      </c>
      <c r="AF858" s="77">
        <f t="shared" si="108"/>
        <v>0</v>
      </c>
      <c r="AG858" s="77">
        <f t="array" ref="AG858">IFERROR($D858*U,0)</f>
        <v>0</v>
      </c>
      <c r="AH858" s="77">
        <f t="shared" si="109"/>
        <v>0</v>
      </c>
      <c r="AI858" s="77">
        <f t="shared" si="109"/>
        <v>0</v>
      </c>
      <c r="AJ858" s="203"/>
      <c r="AK858" s="203"/>
      <c r="AL858" s="203"/>
      <c r="AM858" s="203"/>
      <c r="AN858" t="s">
        <v>475</v>
      </c>
      <c r="AO858" t="s">
        <v>475</v>
      </c>
      <c r="AP858" t="s">
        <v>475</v>
      </c>
    </row>
    <row r="859" spans="1:42" x14ac:dyDescent="0.25">
      <c r="A859" s="198">
        <v>45291</v>
      </c>
      <c r="B859" t="s">
        <v>2361</v>
      </c>
      <c r="C859" t="s">
        <v>2362</v>
      </c>
      <c r="D859" s="82">
        <f>+VLOOKUP($C859,'appoggio Flow (AUM)_Turnover'!$C:$G,2,0)</f>
        <v>0</v>
      </c>
      <c r="E859" s="199">
        <f>+VLOOKUP($C859,'appoggio Flow (AUM)_Turnover'!$C:$G,3,0)</f>
        <v>1</v>
      </c>
      <c r="F859" s="82">
        <f>+VLOOKUP($C859,'appoggio Flow (AUM)_Turnover'!$C:$G,4,0)</f>
        <v>49592.58</v>
      </c>
      <c r="G859" s="82">
        <f>+VLOOKUP($C859,'appoggio Flow (AUM)_Turnover'!$C:$G,5,0)</f>
        <v>50170.97</v>
      </c>
      <c r="H859" s="1" t="s">
        <v>23</v>
      </c>
      <c r="I859" t="s">
        <v>500</v>
      </c>
      <c r="J859" t="s">
        <v>474</v>
      </c>
      <c r="K859">
        <f>+VLOOKUP($C859,'appoggio Flow (AUM)_Turnover'!$C:$M,9,0)</f>
        <v>0</v>
      </c>
      <c r="L859" t="s">
        <v>500</v>
      </c>
      <c r="M859">
        <f>+VLOOKUP($C859,'appoggio Flow (AUM)_Turnover'!$C:$M,11,0)</f>
        <v>0</v>
      </c>
      <c r="N859" t="s">
        <v>23</v>
      </c>
      <c r="O859" s="5" t="str">
        <f t="shared" si="105"/>
        <v>N</v>
      </c>
      <c r="P859">
        <f>+VLOOKUP($C859,'appoggio Flow (AUM)_Turnover'!$C:$P,11,0)</f>
        <v>0</v>
      </c>
      <c r="Q859" s="200" t="s">
        <v>475</v>
      </c>
      <c r="R859" s="200" t="str">
        <f t="shared" si="103"/>
        <v/>
      </c>
      <c r="T859" t="s">
        <v>475</v>
      </c>
      <c r="Y859" s="200" t="s">
        <v>475</v>
      </c>
      <c r="Z859" s="5" t="s">
        <v>475</v>
      </c>
      <c r="AA859" s="200" t="str">
        <f t="shared" si="106"/>
        <v/>
      </c>
      <c r="AB859" s="200" t="str">
        <f t="shared" si="104"/>
        <v/>
      </c>
      <c r="AE859" s="77">
        <f t="shared" si="107"/>
        <v>0</v>
      </c>
      <c r="AF859" s="77">
        <f t="shared" si="108"/>
        <v>0</v>
      </c>
      <c r="AG859" s="77">
        <f t="array" ref="AG859">IFERROR($D859*U,0)</f>
        <v>0</v>
      </c>
      <c r="AH859" s="77">
        <f t="shared" si="109"/>
        <v>0</v>
      </c>
      <c r="AI859" s="77">
        <f t="shared" si="109"/>
        <v>0</v>
      </c>
      <c r="AJ859" s="203"/>
      <c r="AK859" s="203"/>
      <c r="AL859" s="203"/>
      <c r="AM859" s="203"/>
      <c r="AN859" t="s">
        <v>475</v>
      </c>
      <c r="AO859" t="s">
        <v>475</v>
      </c>
      <c r="AP859" t="s">
        <v>475</v>
      </c>
    </row>
    <row r="860" spans="1:42" x14ac:dyDescent="0.25">
      <c r="A860" s="198">
        <v>45291</v>
      </c>
      <c r="B860" t="s">
        <v>2363</v>
      </c>
      <c r="C860" t="s">
        <v>2364</v>
      </c>
      <c r="D860" s="82">
        <f>+VLOOKUP($C860,'appoggio Flow (AUM)_Turnover'!$C:$G,2,0)</f>
        <v>109599.09</v>
      </c>
      <c r="E860" s="199">
        <f>+VLOOKUP($C860,'appoggio Flow (AUM)_Turnover'!$C:$G,3,0)</f>
        <v>1</v>
      </c>
      <c r="F860" s="82">
        <f>+VLOOKUP($C860,'appoggio Flow (AUM)_Turnover'!$C:$G,4,0)</f>
        <v>279076.37</v>
      </c>
      <c r="G860" s="82">
        <f>+VLOOKUP($C860,'appoggio Flow (AUM)_Turnover'!$C:$G,5,0)</f>
        <v>169477.28</v>
      </c>
      <c r="H860" s="1" t="s">
        <v>24</v>
      </c>
      <c r="I860" t="s">
        <v>473</v>
      </c>
      <c r="J860" t="s">
        <v>474</v>
      </c>
      <c r="K860">
        <f>+VLOOKUP($C860,'appoggio Flow (AUM)_Turnover'!$C:$M,9,0)</f>
        <v>0</v>
      </c>
      <c r="L860" t="s">
        <v>473</v>
      </c>
      <c r="M860" t="str">
        <f>+VLOOKUP($C860,'appoggio Flow (AUM)_Turnover'!$C:$M,11,0)</f>
        <v>Fondo</v>
      </c>
      <c r="N860" t="s">
        <v>23</v>
      </c>
      <c r="O860" s="5" t="str">
        <f t="shared" si="105"/>
        <v>N</v>
      </c>
      <c r="P860" t="str">
        <f>+VLOOKUP($C860,'appoggio Flow (AUM)_Turnover'!$C:$P,11,0)</f>
        <v>Fondo</v>
      </c>
      <c r="Q860" s="200" t="s">
        <v>475</v>
      </c>
      <c r="R860" s="200" t="str">
        <f t="shared" si="103"/>
        <v/>
      </c>
      <c r="T860" t="s">
        <v>475</v>
      </c>
      <c r="Y860" s="200" t="s">
        <v>475</v>
      </c>
      <c r="Z860" s="5" t="s">
        <v>475</v>
      </c>
      <c r="AA860" s="200" t="str">
        <f t="shared" si="106"/>
        <v/>
      </c>
      <c r="AB860" s="200" t="str">
        <f t="shared" si="104"/>
        <v/>
      </c>
      <c r="AE860" s="77">
        <f t="shared" si="107"/>
        <v>0</v>
      </c>
      <c r="AF860" s="77">
        <f t="shared" si="108"/>
        <v>0</v>
      </c>
      <c r="AG860" s="77">
        <f t="array" ref="AG860">IFERROR($D860*U,0)</f>
        <v>0</v>
      </c>
      <c r="AH860" s="77">
        <f t="shared" si="109"/>
        <v>0</v>
      </c>
      <c r="AI860" s="77">
        <f t="shared" si="109"/>
        <v>0</v>
      </c>
      <c r="AJ860" s="203"/>
      <c r="AK860" s="203"/>
      <c r="AL860" s="203"/>
      <c r="AM860" s="203"/>
      <c r="AN860" t="s">
        <v>475</v>
      </c>
      <c r="AO860" t="s">
        <v>475</v>
      </c>
      <c r="AP860" t="s">
        <v>475</v>
      </c>
    </row>
    <row r="861" spans="1:42" x14ac:dyDescent="0.25">
      <c r="A861" s="198">
        <v>45291</v>
      </c>
      <c r="B861" t="s">
        <v>2365</v>
      </c>
      <c r="C861" t="s">
        <v>2366</v>
      </c>
      <c r="D861" s="82">
        <f>+VLOOKUP($C861,'appoggio Flow (AUM)_Turnover'!$C:$G,2,0)</f>
        <v>301887.65000000002</v>
      </c>
      <c r="E861" s="199">
        <f>+VLOOKUP($C861,'appoggio Flow (AUM)_Turnover'!$C:$G,3,0)</f>
        <v>1</v>
      </c>
      <c r="F861" s="82">
        <f>+VLOOKUP($C861,'appoggio Flow (AUM)_Turnover'!$C:$G,4,0)</f>
        <v>844837.73</v>
      </c>
      <c r="G861" s="82">
        <f>+VLOOKUP($C861,'appoggio Flow (AUM)_Turnover'!$C:$G,5,0)</f>
        <v>542950.07999999996</v>
      </c>
      <c r="H861" s="1" t="s">
        <v>24</v>
      </c>
      <c r="I861" t="s">
        <v>473</v>
      </c>
      <c r="J861" t="s">
        <v>474</v>
      </c>
      <c r="K861">
        <f>+VLOOKUP($C861,'appoggio Flow (AUM)_Turnover'!$C:$M,9,0)</f>
        <v>0</v>
      </c>
      <c r="L861" t="s">
        <v>473</v>
      </c>
      <c r="M861" t="str">
        <f>+VLOOKUP($C861,'appoggio Flow (AUM)_Turnover'!$C:$M,11,0)</f>
        <v>Fondo</v>
      </c>
      <c r="N861" t="s">
        <v>23</v>
      </c>
      <c r="O861" s="5" t="str">
        <f t="shared" si="105"/>
        <v>N</v>
      </c>
      <c r="P861" t="str">
        <f>+VLOOKUP($C861,'appoggio Flow (AUM)_Turnover'!$C:$P,11,0)</f>
        <v>Fondo</v>
      </c>
      <c r="Q861" s="200" t="s">
        <v>475</v>
      </c>
      <c r="R861" s="200" t="str">
        <f t="shared" si="103"/>
        <v/>
      </c>
      <c r="T861" t="s">
        <v>475</v>
      </c>
      <c r="Y861" s="200" t="s">
        <v>475</v>
      </c>
      <c r="Z861" s="5" t="s">
        <v>475</v>
      </c>
      <c r="AA861" s="200" t="str">
        <f t="shared" si="106"/>
        <v/>
      </c>
      <c r="AB861" s="200" t="str">
        <f t="shared" si="104"/>
        <v/>
      </c>
      <c r="AE861" s="77">
        <f t="shared" si="107"/>
        <v>0</v>
      </c>
      <c r="AF861" s="77">
        <f t="shared" si="108"/>
        <v>0</v>
      </c>
      <c r="AG861" s="77">
        <f t="array" ref="AG861">IFERROR($D861*U,0)</f>
        <v>0</v>
      </c>
      <c r="AH861" s="77">
        <f t="shared" si="109"/>
        <v>0</v>
      </c>
      <c r="AI861" s="77">
        <f t="shared" si="109"/>
        <v>0</v>
      </c>
      <c r="AJ861" s="203"/>
      <c r="AK861" s="203"/>
      <c r="AL861" s="203"/>
      <c r="AM861" s="203"/>
      <c r="AN861" t="s">
        <v>475</v>
      </c>
      <c r="AO861" t="s">
        <v>475</v>
      </c>
      <c r="AP861" t="s">
        <v>475</v>
      </c>
    </row>
    <row r="862" spans="1:42" x14ac:dyDescent="0.25">
      <c r="A862" s="198">
        <v>45291</v>
      </c>
      <c r="B862" t="s">
        <v>2367</v>
      </c>
      <c r="C862" t="s">
        <v>2368</v>
      </c>
      <c r="D862" s="82">
        <f>+VLOOKUP($C862,'appoggio Flow (AUM)_Turnover'!$C:$G,2,0)</f>
        <v>66626.550000000047</v>
      </c>
      <c r="E862" s="199">
        <f>+VLOOKUP($C862,'appoggio Flow (AUM)_Turnover'!$C:$G,3,0)</f>
        <v>1</v>
      </c>
      <c r="F862" s="82">
        <f>+VLOOKUP($C862,'appoggio Flow (AUM)_Turnover'!$C:$G,4,0)</f>
        <v>1304389.71</v>
      </c>
      <c r="G862" s="82">
        <f>+VLOOKUP($C862,'appoggio Flow (AUM)_Turnover'!$C:$G,5,0)</f>
        <v>1237763.1599999999</v>
      </c>
      <c r="H862" s="1" t="s">
        <v>23</v>
      </c>
      <c r="I862" t="s">
        <v>500</v>
      </c>
      <c r="J862" t="s">
        <v>474</v>
      </c>
      <c r="K862">
        <f>+VLOOKUP($C862,'appoggio Flow (AUM)_Turnover'!$C:$M,9,0)</f>
        <v>0</v>
      </c>
      <c r="L862" t="s">
        <v>500</v>
      </c>
      <c r="M862">
        <f>+VLOOKUP($C862,'appoggio Flow (AUM)_Turnover'!$C:$M,11,0)</f>
        <v>0</v>
      </c>
      <c r="N862" t="s">
        <v>23</v>
      </c>
      <c r="O862" s="5" t="str">
        <f t="shared" si="105"/>
        <v>N</v>
      </c>
      <c r="P862">
        <f>+VLOOKUP($C862,'appoggio Flow (AUM)_Turnover'!$C:$P,11,0)</f>
        <v>0</v>
      </c>
      <c r="Q862" s="200" t="s">
        <v>475</v>
      </c>
      <c r="R862" s="200" t="str">
        <f t="shared" si="103"/>
        <v/>
      </c>
      <c r="T862" t="s">
        <v>475</v>
      </c>
      <c r="Y862" s="200" t="s">
        <v>475</v>
      </c>
      <c r="Z862" s="5" t="s">
        <v>475</v>
      </c>
      <c r="AA862" s="200" t="str">
        <f t="shared" si="106"/>
        <v/>
      </c>
      <c r="AB862" s="200" t="str">
        <f t="shared" si="104"/>
        <v/>
      </c>
      <c r="AE862" s="77">
        <f t="shared" si="107"/>
        <v>0</v>
      </c>
      <c r="AF862" s="77">
        <f t="shared" si="108"/>
        <v>0</v>
      </c>
      <c r="AG862" s="77">
        <f t="array" ref="AG862">IFERROR($D862*U,0)</f>
        <v>0</v>
      </c>
      <c r="AH862" s="77">
        <f t="shared" si="109"/>
        <v>0</v>
      </c>
      <c r="AI862" s="77">
        <f t="shared" si="109"/>
        <v>0</v>
      </c>
      <c r="AJ862" s="203"/>
      <c r="AK862" s="203"/>
      <c r="AL862" s="203"/>
      <c r="AM862" s="203"/>
      <c r="AN862" t="s">
        <v>475</v>
      </c>
      <c r="AO862" t="s">
        <v>475</v>
      </c>
      <c r="AP862" t="s">
        <v>475</v>
      </c>
    </row>
    <row r="863" spans="1:42" x14ac:dyDescent="0.25">
      <c r="A863" s="198">
        <v>45291</v>
      </c>
      <c r="B863" t="s">
        <v>2369</v>
      </c>
      <c r="C863" t="s">
        <v>2370</v>
      </c>
      <c r="D863" s="82">
        <f>+VLOOKUP($C863,'appoggio Flow (AUM)_Turnover'!$C:$G,2,0)</f>
        <v>73278.51999999999</v>
      </c>
      <c r="E863" s="199">
        <f>+VLOOKUP($C863,'appoggio Flow (AUM)_Turnover'!$C:$G,3,0)</f>
        <v>1</v>
      </c>
      <c r="F863" s="82">
        <f>+VLOOKUP($C863,'appoggio Flow (AUM)_Turnover'!$C:$G,4,0)</f>
        <v>239303.8</v>
      </c>
      <c r="G863" s="82">
        <f>+VLOOKUP($C863,'appoggio Flow (AUM)_Turnover'!$C:$G,5,0)</f>
        <v>166025.28</v>
      </c>
      <c r="H863" s="1" t="s">
        <v>23</v>
      </c>
      <c r="I863" t="s">
        <v>500</v>
      </c>
      <c r="J863" t="s">
        <v>474</v>
      </c>
      <c r="K863">
        <f>+VLOOKUP($C863,'appoggio Flow (AUM)_Turnover'!$C:$M,9,0)</f>
        <v>0</v>
      </c>
      <c r="L863" t="s">
        <v>500</v>
      </c>
      <c r="M863" t="str">
        <f>+VLOOKUP($C863,'appoggio Flow (AUM)_Turnover'!$C:$M,11,0)</f>
        <v>Stock</v>
      </c>
      <c r="N863" t="s">
        <v>23</v>
      </c>
      <c r="O863" s="5" t="str">
        <f t="shared" si="105"/>
        <v>N</v>
      </c>
      <c r="P863" t="str">
        <f>+VLOOKUP($C863,'appoggio Flow (AUM)_Turnover'!$C:$P,11,0)</f>
        <v>Stock</v>
      </c>
      <c r="Q863" s="200" t="s">
        <v>475</v>
      </c>
      <c r="R863" s="200" t="str">
        <f t="shared" si="103"/>
        <v/>
      </c>
      <c r="T863" t="s">
        <v>475</v>
      </c>
      <c r="Y863" s="200" t="s">
        <v>475</v>
      </c>
      <c r="Z863" s="5" t="s">
        <v>475</v>
      </c>
      <c r="AA863" s="200" t="str">
        <f t="shared" si="106"/>
        <v/>
      </c>
      <c r="AB863" s="200" t="str">
        <f t="shared" si="104"/>
        <v/>
      </c>
      <c r="AE863" s="77">
        <f t="shared" si="107"/>
        <v>0</v>
      </c>
      <c r="AF863" s="77">
        <f t="shared" si="108"/>
        <v>0</v>
      </c>
      <c r="AG863" s="77">
        <f t="array" ref="AG863">IFERROR($D863*U,0)</f>
        <v>0</v>
      </c>
      <c r="AH863" s="77">
        <f t="shared" si="109"/>
        <v>0</v>
      </c>
      <c r="AI863" s="77">
        <f t="shared" si="109"/>
        <v>0</v>
      </c>
      <c r="AJ863" s="203"/>
      <c r="AK863" s="203"/>
      <c r="AL863" s="203"/>
      <c r="AM863" s="203"/>
      <c r="AN863" t="s">
        <v>25</v>
      </c>
      <c r="AO863" t="s">
        <v>2371</v>
      </c>
      <c r="AP863" t="s">
        <v>475</v>
      </c>
    </row>
    <row r="864" spans="1:42" x14ac:dyDescent="0.25">
      <c r="A864" s="198">
        <v>45291</v>
      </c>
      <c r="B864" t="s">
        <v>2372</v>
      </c>
      <c r="C864" t="s">
        <v>2373</v>
      </c>
      <c r="D864" s="82">
        <f>+VLOOKUP($C864,'appoggio Flow (AUM)_Turnover'!$C:$G,2,0)</f>
        <v>94252.20000000007</v>
      </c>
      <c r="E864" s="199">
        <f>+VLOOKUP($C864,'appoggio Flow (AUM)_Turnover'!$C:$G,3,0)</f>
        <v>1</v>
      </c>
      <c r="F864" s="82">
        <f>+VLOOKUP($C864,'appoggio Flow (AUM)_Turnover'!$C:$G,4,0)</f>
        <v>801218.9</v>
      </c>
      <c r="G864" s="82">
        <f>+VLOOKUP($C864,'appoggio Flow (AUM)_Turnover'!$C:$G,5,0)</f>
        <v>706966.7</v>
      </c>
      <c r="H864" s="1" t="s">
        <v>23</v>
      </c>
      <c r="I864" t="s">
        <v>500</v>
      </c>
      <c r="J864" t="s">
        <v>474</v>
      </c>
      <c r="K864">
        <f>+VLOOKUP($C864,'appoggio Flow (AUM)_Turnover'!$C:$M,9,0)</f>
        <v>0</v>
      </c>
      <c r="L864" t="s">
        <v>500</v>
      </c>
      <c r="M864">
        <f>+VLOOKUP($C864,'appoggio Flow (AUM)_Turnover'!$C:$M,11,0)</f>
        <v>0</v>
      </c>
      <c r="N864" t="s">
        <v>23</v>
      </c>
      <c r="O864" s="5" t="str">
        <f t="shared" si="105"/>
        <v>N</v>
      </c>
      <c r="P864">
        <f>+VLOOKUP($C864,'appoggio Flow (AUM)_Turnover'!$C:$P,11,0)</f>
        <v>0</v>
      </c>
      <c r="Q864" s="200" t="s">
        <v>475</v>
      </c>
      <c r="R864" s="200" t="str">
        <f t="shared" si="103"/>
        <v/>
      </c>
      <c r="T864" t="s">
        <v>475</v>
      </c>
      <c r="Y864" s="200" t="s">
        <v>475</v>
      </c>
      <c r="Z864" s="5" t="s">
        <v>475</v>
      </c>
      <c r="AA864" s="200" t="str">
        <f t="shared" si="106"/>
        <v/>
      </c>
      <c r="AB864" s="200" t="str">
        <f t="shared" si="104"/>
        <v/>
      </c>
      <c r="AE864" s="77">
        <f t="shared" si="107"/>
        <v>0</v>
      </c>
      <c r="AF864" s="77">
        <f t="shared" si="108"/>
        <v>0</v>
      </c>
      <c r="AG864" s="77">
        <f t="array" ref="AG864">IFERROR($D864*U,0)</f>
        <v>0</v>
      </c>
      <c r="AH864" s="77">
        <f t="shared" si="109"/>
        <v>0</v>
      </c>
      <c r="AI864" s="77">
        <f t="shared" si="109"/>
        <v>0</v>
      </c>
      <c r="AJ864" s="203"/>
      <c r="AK864" s="203"/>
      <c r="AL864" s="203"/>
      <c r="AM864" s="203"/>
      <c r="AN864" t="s">
        <v>475</v>
      </c>
      <c r="AO864" t="s">
        <v>475</v>
      </c>
      <c r="AP864" t="s">
        <v>475</v>
      </c>
    </row>
    <row r="865" spans="1:42" x14ac:dyDescent="0.25">
      <c r="A865" s="198">
        <v>45291</v>
      </c>
      <c r="B865" t="s">
        <v>2374</v>
      </c>
      <c r="C865" t="s">
        <v>2375</v>
      </c>
      <c r="D865" s="82">
        <f>+VLOOKUP($C865,'appoggio Flow (AUM)_Turnover'!$C:$G,2,0)</f>
        <v>0</v>
      </c>
      <c r="E865" s="199">
        <f>+VLOOKUP($C865,'appoggio Flow (AUM)_Turnover'!$C:$G,3,0)</f>
        <v>1</v>
      </c>
      <c r="F865" s="82">
        <f>+VLOOKUP($C865,'appoggio Flow (AUM)_Turnover'!$C:$G,4,0)</f>
        <v>296572.43</v>
      </c>
      <c r="G865" s="82">
        <f>+VLOOKUP($C865,'appoggio Flow (AUM)_Turnover'!$C:$G,5,0)</f>
        <v>304103.15999999997</v>
      </c>
      <c r="H865" s="1" t="s">
        <v>24</v>
      </c>
      <c r="I865" t="s">
        <v>473</v>
      </c>
      <c r="J865" t="s">
        <v>474</v>
      </c>
      <c r="K865">
        <f>+VLOOKUP($C865,'appoggio Flow (AUM)_Turnover'!$C:$M,9,0)</f>
        <v>0</v>
      </c>
      <c r="L865" t="s">
        <v>473</v>
      </c>
      <c r="M865" t="str">
        <f>+VLOOKUP($C865,'appoggio Flow (AUM)_Turnover'!$C:$M,11,0)</f>
        <v>Fondo</v>
      </c>
      <c r="N865" t="s">
        <v>23</v>
      </c>
      <c r="O865" s="5" t="str">
        <f t="shared" si="105"/>
        <v>N</v>
      </c>
      <c r="P865" t="str">
        <f>+VLOOKUP($C865,'appoggio Flow (AUM)_Turnover'!$C:$P,11,0)</f>
        <v>Fondo</v>
      </c>
      <c r="Q865" s="200" t="s">
        <v>475</v>
      </c>
      <c r="R865" s="200" t="str">
        <f t="shared" si="103"/>
        <v/>
      </c>
      <c r="T865" t="s">
        <v>475</v>
      </c>
      <c r="Y865" s="200" t="s">
        <v>475</v>
      </c>
      <c r="Z865" s="5" t="s">
        <v>475</v>
      </c>
      <c r="AA865" s="200" t="str">
        <f t="shared" si="106"/>
        <v/>
      </c>
      <c r="AB865" s="200" t="str">
        <f t="shared" si="104"/>
        <v/>
      </c>
      <c r="AE865" s="77">
        <f t="shared" si="107"/>
        <v>0</v>
      </c>
      <c r="AF865" s="77">
        <f t="shared" si="108"/>
        <v>0</v>
      </c>
      <c r="AG865" s="77">
        <f t="array" ref="AG865">IFERROR($D865*U,0)</f>
        <v>0</v>
      </c>
      <c r="AH865" s="77">
        <f t="shared" si="109"/>
        <v>0</v>
      </c>
      <c r="AI865" s="77">
        <f t="shared" si="109"/>
        <v>0</v>
      </c>
      <c r="AJ865" s="203"/>
      <c r="AK865" s="203"/>
      <c r="AL865" s="203"/>
      <c r="AM865" s="203"/>
      <c r="AN865" t="s">
        <v>475</v>
      </c>
      <c r="AO865" t="s">
        <v>475</v>
      </c>
      <c r="AP865" t="s">
        <v>475</v>
      </c>
    </row>
    <row r="866" spans="1:42" x14ac:dyDescent="0.25">
      <c r="A866" s="198">
        <v>45291</v>
      </c>
      <c r="B866" t="s">
        <v>2376</v>
      </c>
      <c r="C866" t="s">
        <v>2377</v>
      </c>
      <c r="D866" s="82">
        <f>+VLOOKUP($C866,'appoggio Flow (AUM)_Turnover'!$C:$G,2,0)</f>
        <v>421480.92</v>
      </c>
      <c r="E866" s="199">
        <f>+VLOOKUP($C866,'appoggio Flow (AUM)_Turnover'!$C:$G,3,0)</f>
        <v>0</v>
      </c>
      <c r="F866" s="82">
        <f>+VLOOKUP($C866,'appoggio Flow (AUM)_Turnover'!$C:$G,4,0)</f>
        <v>421480.92</v>
      </c>
      <c r="G866" s="82">
        <f>+VLOOKUP($C866,'appoggio Flow (AUM)_Turnover'!$C:$G,5,0)</f>
        <v>0</v>
      </c>
      <c r="H866" s="1" t="s">
        <v>23</v>
      </c>
      <c r="I866" t="s">
        <v>500</v>
      </c>
      <c r="J866" t="s">
        <v>474</v>
      </c>
      <c r="K866">
        <f>+VLOOKUP($C866,'appoggio Flow (AUM)_Turnover'!$C:$M,9,0)</f>
        <v>0</v>
      </c>
      <c r="L866" t="s">
        <v>500</v>
      </c>
      <c r="M866" t="str">
        <f>+VLOOKUP($C866,'appoggio Flow (AUM)_Turnover'!$C:$M,11,0)</f>
        <v>Bond</v>
      </c>
      <c r="N866" t="s">
        <v>23</v>
      </c>
      <c r="O866" s="5" t="str">
        <f t="shared" si="105"/>
        <v>N</v>
      </c>
      <c r="P866" t="str">
        <f>+VLOOKUP($C866,'appoggio Flow (AUM)_Turnover'!$C:$P,11,0)</f>
        <v>Bond</v>
      </c>
      <c r="Q866" s="200" t="s">
        <v>475</v>
      </c>
      <c r="R866" s="200" t="str">
        <f t="shared" ref="R866:R919" si="110">IFERROR(V866*Q866,"")</f>
        <v/>
      </c>
      <c r="T866" t="s">
        <v>475</v>
      </c>
      <c r="Y866" s="200" t="s">
        <v>475</v>
      </c>
      <c r="Z866" s="5" t="s">
        <v>475</v>
      </c>
      <c r="AA866" s="200" t="str">
        <f t="shared" si="106"/>
        <v/>
      </c>
      <c r="AB866" s="200" t="str">
        <f t="shared" si="104"/>
        <v/>
      </c>
      <c r="AE866" s="77">
        <f t="shared" si="107"/>
        <v>0</v>
      </c>
      <c r="AF866" s="77">
        <f t="shared" si="108"/>
        <v>0</v>
      </c>
      <c r="AG866" s="77">
        <f t="array" ref="AG866">IFERROR($D866*U,0)</f>
        <v>0</v>
      </c>
      <c r="AH866" s="77">
        <f t="shared" si="109"/>
        <v>0</v>
      </c>
      <c r="AI866" s="77">
        <f t="shared" si="109"/>
        <v>0</v>
      </c>
      <c r="AJ866" s="203"/>
      <c r="AK866" s="203"/>
      <c r="AL866" s="203"/>
      <c r="AM866" s="203"/>
      <c r="AN866" t="s">
        <v>22</v>
      </c>
      <c r="AO866" t="s">
        <v>2378</v>
      </c>
      <c r="AP866" t="s">
        <v>475</v>
      </c>
    </row>
    <row r="867" spans="1:42" x14ac:dyDescent="0.25">
      <c r="A867" s="198">
        <v>45291</v>
      </c>
      <c r="B867" t="s">
        <v>2379</v>
      </c>
      <c r="C867" t="s">
        <v>2380</v>
      </c>
      <c r="D867" s="82">
        <f>+VLOOKUP($C867,'appoggio Flow (AUM)_Turnover'!$C:$G,2,0)</f>
        <v>8727657.2100000009</v>
      </c>
      <c r="E867" s="199">
        <f>+VLOOKUP($C867,'appoggio Flow (AUM)_Turnover'!$C:$G,3,0)</f>
        <v>1</v>
      </c>
      <c r="F867" s="82">
        <f>+VLOOKUP($C867,'appoggio Flow (AUM)_Turnover'!$C:$G,4,0)</f>
        <v>8979618.620000001</v>
      </c>
      <c r="G867" s="82">
        <f>+VLOOKUP($C867,'appoggio Flow (AUM)_Turnover'!$C:$G,5,0)</f>
        <v>251961.41</v>
      </c>
      <c r="H867" s="1" t="s">
        <v>23</v>
      </c>
      <c r="I867" t="s">
        <v>500</v>
      </c>
      <c r="J867" t="s">
        <v>474</v>
      </c>
      <c r="K867">
        <f>+VLOOKUP($C867,'appoggio Flow (AUM)_Turnover'!$C:$M,9,0)</f>
        <v>0</v>
      </c>
      <c r="L867" t="s">
        <v>500</v>
      </c>
      <c r="M867" t="str">
        <f>+VLOOKUP($C867,'appoggio Flow (AUM)_Turnover'!$C:$M,11,0)</f>
        <v>Bond</v>
      </c>
      <c r="N867" t="s">
        <v>23</v>
      </c>
      <c r="O867" s="5" t="str">
        <f t="shared" si="105"/>
        <v>N</v>
      </c>
      <c r="P867" t="str">
        <f>+VLOOKUP($C867,'appoggio Flow (AUM)_Turnover'!$C:$P,11,0)</f>
        <v>Bond</v>
      </c>
      <c r="Q867" s="200" t="s">
        <v>475</v>
      </c>
      <c r="R867" s="200" t="str">
        <f t="shared" si="110"/>
        <v/>
      </c>
      <c r="T867" t="s">
        <v>475</v>
      </c>
      <c r="Y867" s="200" t="s">
        <v>475</v>
      </c>
      <c r="Z867" s="5" t="s">
        <v>475</v>
      </c>
      <c r="AA867" s="200" t="str">
        <f t="shared" si="106"/>
        <v/>
      </c>
      <c r="AB867" s="200" t="str">
        <f t="shared" si="104"/>
        <v/>
      </c>
      <c r="AE867" s="77">
        <f t="shared" si="107"/>
        <v>0</v>
      </c>
      <c r="AF867" s="77">
        <f t="shared" si="108"/>
        <v>0</v>
      </c>
      <c r="AG867" s="77">
        <f t="array" ref="AG867">IFERROR($D867*U,0)</f>
        <v>0</v>
      </c>
      <c r="AH867" s="77">
        <f t="shared" si="109"/>
        <v>0</v>
      </c>
      <c r="AI867" s="77">
        <f t="shared" si="109"/>
        <v>0</v>
      </c>
      <c r="AJ867" s="203"/>
      <c r="AK867" s="203"/>
      <c r="AL867" s="203"/>
      <c r="AM867" s="203"/>
      <c r="AN867" t="s">
        <v>22</v>
      </c>
      <c r="AO867" t="s">
        <v>543</v>
      </c>
    </row>
    <row r="868" spans="1:42" x14ac:dyDescent="0.25">
      <c r="A868" s="198">
        <v>45291</v>
      </c>
      <c r="B868" t="s">
        <v>2381</v>
      </c>
      <c r="C868" t="s">
        <v>2382</v>
      </c>
      <c r="D868" s="82">
        <f>+VLOOKUP($C868,'appoggio Flow (AUM)_Turnover'!$C:$G,2,0)</f>
        <v>36710.569999999992</v>
      </c>
      <c r="E868" s="199">
        <f>+VLOOKUP($C868,'appoggio Flow (AUM)_Turnover'!$C:$G,3,0)</f>
        <v>1</v>
      </c>
      <c r="F868" s="82">
        <f>+VLOOKUP($C868,'appoggio Flow (AUM)_Turnover'!$C:$G,4,0)</f>
        <v>38621.939999999995</v>
      </c>
      <c r="G868" s="82">
        <f>+VLOOKUP($C868,'appoggio Flow (AUM)_Turnover'!$C:$G,5,0)</f>
        <v>1911.37</v>
      </c>
      <c r="H868" s="1" t="s">
        <v>24</v>
      </c>
      <c r="I868" t="s">
        <v>473</v>
      </c>
      <c r="J868" t="s">
        <v>474</v>
      </c>
      <c r="K868">
        <f>+VLOOKUP($C868,'appoggio Flow (AUM)_Turnover'!$C:$M,9,0)</f>
        <v>0</v>
      </c>
      <c r="L868" t="s">
        <v>473</v>
      </c>
      <c r="M868" t="str">
        <f>+VLOOKUP($C868,'appoggio Flow (AUM)_Turnover'!$C:$M,11,0)</f>
        <v>Fondo</v>
      </c>
      <c r="N868" t="s">
        <v>23</v>
      </c>
      <c r="O868" s="5" t="str">
        <f t="shared" si="105"/>
        <v>N</v>
      </c>
      <c r="P868" t="str">
        <f>+VLOOKUP($C868,'appoggio Flow (AUM)_Turnover'!$C:$P,11,0)</f>
        <v>Fondo</v>
      </c>
      <c r="Q868" s="200" t="s">
        <v>475</v>
      </c>
      <c r="R868" s="200" t="str">
        <f t="shared" si="110"/>
        <v/>
      </c>
      <c r="T868" t="s">
        <v>475</v>
      </c>
      <c r="Y868" s="200" t="s">
        <v>475</v>
      </c>
      <c r="Z868" s="5" t="s">
        <v>475</v>
      </c>
      <c r="AA868" s="200" t="str">
        <f t="shared" si="106"/>
        <v/>
      </c>
      <c r="AB868" s="200" t="str">
        <f t="shared" si="104"/>
        <v/>
      </c>
      <c r="AE868" s="77">
        <f t="shared" si="107"/>
        <v>0</v>
      </c>
      <c r="AF868" s="77">
        <f t="shared" si="108"/>
        <v>0</v>
      </c>
      <c r="AG868" s="77">
        <f t="array" ref="AG868">IFERROR($D868*U,0)</f>
        <v>0</v>
      </c>
      <c r="AH868" s="77">
        <f t="shared" si="109"/>
        <v>0</v>
      </c>
      <c r="AI868" s="77">
        <f t="shared" si="109"/>
        <v>0</v>
      </c>
      <c r="AJ868" s="203"/>
      <c r="AK868" s="203"/>
      <c r="AL868" s="203"/>
      <c r="AM868" s="203"/>
      <c r="AN868" t="s">
        <v>475</v>
      </c>
      <c r="AO868" t="s">
        <v>475</v>
      </c>
      <c r="AP868" t="s">
        <v>475</v>
      </c>
    </row>
    <row r="869" spans="1:42" x14ac:dyDescent="0.25">
      <c r="A869" s="198">
        <v>45291</v>
      </c>
      <c r="B869" t="s">
        <v>2383</v>
      </c>
      <c r="C869" t="s">
        <v>2384</v>
      </c>
      <c r="D869" s="82">
        <f>+VLOOKUP($C869,'appoggio Flow (AUM)_Turnover'!$C:$G,2,0)</f>
        <v>975066.61999999988</v>
      </c>
      <c r="E869" s="199">
        <f>+VLOOKUP($C869,'appoggio Flow (AUM)_Turnover'!$C:$G,3,0)</f>
        <v>0</v>
      </c>
      <c r="F869" s="82">
        <f>+VLOOKUP($C869,'appoggio Flow (AUM)_Turnover'!$C:$G,4,0)</f>
        <v>975066.61999999988</v>
      </c>
      <c r="G869" s="82">
        <f>+VLOOKUP($C869,'appoggio Flow (AUM)_Turnover'!$C:$G,5,0)</f>
        <v>0</v>
      </c>
      <c r="H869" s="1" t="s">
        <v>23</v>
      </c>
      <c r="I869" t="s">
        <v>500</v>
      </c>
      <c r="J869" t="s">
        <v>504</v>
      </c>
      <c r="K869">
        <f>+VLOOKUP($C869,'appoggio Flow (AUM)_Turnover'!$C:$M,9,0)</f>
        <v>1</v>
      </c>
      <c r="L869" t="s">
        <v>500</v>
      </c>
      <c r="M869">
        <f>+VLOOKUP($C869,'appoggio Flow (AUM)_Turnover'!$C:$M,11,0)</f>
        <v>0</v>
      </c>
      <c r="N869" t="s">
        <v>24</v>
      </c>
      <c r="O869" s="5" t="str">
        <f t="shared" si="105"/>
        <v>N</v>
      </c>
      <c r="P869">
        <f>+VLOOKUP($C869,'appoggio Flow (AUM)_Turnover'!$C:$P,11,0)</f>
        <v>0</v>
      </c>
      <c r="Q869" s="200" t="s">
        <v>475</v>
      </c>
      <c r="R869" s="200" t="str">
        <f t="shared" si="110"/>
        <v/>
      </c>
      <c r="T869" t="s">
        <v>475</v>
      </c>
      <c r="Y869" s="200" t="s">
        <v>475</v>
      </c>
      <c r="Z869" s="5" t="s">
        <v>475</v>
      </c>
      <c r="AA869" s="200" t="str">
        <f t="shared" si="106"/>
        <v/>
      </c>
      <c r="AB869" s="200" t="str">
        <f t="shared" si="104"/>
        <v/>
      </c>
      <c r="AE869" s="77">
        <f t="shared" si="107"/>
        <v>0</v>
      </c>
      <c r="AF869" s="77">
        <f t="shared" si="108"/>
        <v>0</v>
      </c>
      <c r="AG869" s="77">
        <f t="array" ref="AG869">IFERROR($D869*U,0)</f>
        <v>0</v>
      </c>
      <c r="AH869" s="77">
        <f t="shared" si="109"/>
        <v>0</v>
      </c>
      <c r="AI869" s="77">
        <f t="shared" si="109"/>
        <v>0</v>
      </c>
      <c r="AJ869" s="203"/>
      <c r="AK869" s="203"/>
      <c r="AL869" s="203"/>
      <c r="AM869" s="203"/>
      <c r="AN869" t="s">
        <v>475</v>
      </c>
      <c r="AO869" t="s">
        <v>475</v>
      </c>
      <c r="AP869" t="s">
        <v>475</v>
      </c>
    </row>
    <row r="870" spans="1:42" x14ac:dyDescent="0.25">
      <c r="A870" s="198">
        <v>45291</v>
      </c>
      <c r="B870" t="s">
        <v>2385</v>
      </c>
      <c r="C870" t="s">
        <v>2386</v>
      </c>
      <c r="D870" s="82">
        <f>+VLOOKUP($C870,'appoggio Flow (AUM)_Turnover'!$C:$G,2,0)</f>
        <v>289047.06000000006</v>
      </c>
      <c r="E870" s="199">
        <f>+VLOOKUP($C870,'appoggio Flow (AUM)_Turnover'!$C:$G,3,0)</f>
        <v>1</v>
      </c>
      <c r="F870" s="82">
        <f>+VLOOKUP($C870,'appoggio Flow (AUM)_Turnover'!$C:$G,4,0)</f>
        <v>987731.78</v>
      </c>
      <c r="G870" s="82">
        <f>+VLOOKUP($C870,'appoggio Flow (AUM)_Turnover'!$C:$G,5,0)</f>
        <v>698684.72</v>
      </c>
      <c r="H870" s="1" t="s">
        <v>24</v>
      </c>
      <c r="I870" t="s">
        <v>473</v>
      </c>
      <c r="J870" t="s">
        <v>474</v>
      </c>
      <c r="K870">
        <f>+VLOOKUP($C870,'appoggio Flow (AUM)_Turnover'!$C:$M,9,0)</f>
        <v>0</v>
      </c>
      <c r="L870" t="s">
        <v>473</v>
      </c>
      <c r="M870" t="str">
        <f>+VLOOKUP($C870,'appoggio Flow (AUM)_Turnover'!$C:$M,11,0)</f>
        <v>Fondo</v>
      </c>
      <c r="N870" t="s">
        <v>23</v>
      </c>
      <c r="O870" s="5" t="str">
        <f t="shared" si="105"/>
        <v>N</v>
      </c>
      <c r="P870" t="str">
        <f>+VLOOKUP($C870,'appoggio Flow (AUM)_Turnover'!$C:$P,11,0)</f>
        <v>Fondo</v>
      </c>
      <c r="Q870" s="200" t="s">
        <v>475</v>
      </c>
      <c r="R870" s="200" t="str">
        <f t="shared" si="110"/>
        <v/>
      </c>
      <c r="T870" t="s">
        <v>475</v>
      </c>
      <c r="Y870" s="200" t="s">
        <v>475</v>
      </c>
      <c r="Z870" s="5" t="s">
        <v>475</v>
      </c>
      <c r="AA870" s="200" t="str">
        <f t="shared" si="106"/>
        <v/>
      </c>
      <c r="AB870" s="200" t="str">
        <f t="shared" si="104"/>
        <v/>
      </c>
      <c r="AE870" s="77">
        <f t="shared" si="107"/>
        <v>0</v>
      </c>
      <c r="AF870" s="77">
        <f t="shared" si="108"/>
        <v>0</v>
      </c>
      <c r="AG870" s="77">
        <f t="array" ref="AG870">IFERROR($D870*U,0)</f>
        <v>0</v>
      </c>
      <c r="AH870" s="77">
        <f t="shared" si="109"/>
        <v>0</v>
      </c>
      <c r="AI870" s="77">
        <f t="shared" si="109"/>
        <v>0</v>
      </c>
      <c r="AJ870" s="203"/>
      <c r="AK870" s="203"/>
      <c r="AL870" s="203"/>
      <c r="AM870" s="203"/>
      <c r="AN870" t="s">
        <v>475</v>
      </c>
      <c r="AO870" t="s">
        <v>475</v>
      </c>
      <c r="AP870" t="s">
        <v>475</v>
      </c>
    </row>
    <row r="871" spans="1:42" x14ac:dyDescent="0.25">
      <c r="A871" s="198">
        <v>45291</v>
      </c>
      <c r="B871" t="s">
        <v>2387</v>
      </c>
      <c r="C871" t="s">
        <v>2388</v>
      </c>
      <c r="D871" s="82">
        <f>+VLOOKUP($C871,'appoggio Flow (AUM)_Turnover'!$C:$G,2,0)</f>
        <v>274894.44999999995</v>
      </c>
      <c r="E871" s="199">
        <f>+VLOOKUP($C871,'appoggio Flow (AUM)_Turnover'!$C:$G,3,0)</f>
        <v>1</v>
      </c>
      <c r="F871" s="82">
        <f>+VLOOKUP($C871,'appoggio Flow (AUM)_Turnover'!$C:$G,4,0)</f>
        <v>278842.83999999997</v>
      </c>
      <c r="G871" s="82">
        <f>+VLOOKUP($C871,'appoggio Flow (AUM)_Turnover'!$C:$G,5,0)</f>
        <v>3948.39</v>
      </c>
      <c r="H871" s="1" t="s">
        <v>24</v>
      </c>
      <c r="I871" t="s">
        <v>473</v>
      </c>
      <c r="J871" t="s">
        <v>474</v>
      </c>
      <c r="K871">
        <f>+VLOOKUP($C871,'appoggio Flow (AUM)_Turnover'!$C:$M,9,0)</f>
        <v>0</v>
      </c>
      <c r="L871" t="s">
        <v>473</v>
      </c>
      <c r="M871" t="str">
        <f>+VLOOKUP($C871,'appoggio Flow (AUM)_Turnover'!$C:$M,11,0)</f>
        <v>Fondo</v>
      </c>
      <c r="N871" t="s">
        <v>23</v>
      </c>
      <c r="O871" s="5" t="str">
        <f t="shared" si="105"/>
        <v>N</v>
      </c>
      <c r="P871" t="str">
        <f>+VLOOKUP($C871,'appoggio Flow (AUM)_Turnover'!$C:$P,11,0)</f>
        <v>Fondo</v>
      </c>
      <c r="Q871" s="200" t="s">
        <v>475</v>
      </c>
      <c r="R871" s="200" t="str">
        <f t="shared" si="110"/>
        <v/>
      </c>
      <c r="T871" t="s">
        <v>475</v>
      </c>
      <c r="Y871" s="200" t="s">
        <v>475</v>
      </c>
      <c r="Z871" s="5" t="s">
        <v>475</v>
      </c>
      <c r="AA871" s="200" t="str">
        <f t="shared" si="106"/>
        <v/>
      </c>
      <c r="AB871" s="200" t="str">
        <f t="shared" si="104"/>
        <v/>
      </c>
      <c r="AE871" s="77">
        <f t="shared" si="107"/>
        <v>0</v>
      </c>
      <c r="AF871" s="77">
        <f t="shared" si="108"/>
        <v>0</v>
      </c>
      <c r="AG871" s="77">
        <f t="array" ref="AG871">IFERROR($D871*U,0)</f>
        <v>0</v>
      </c>
      <c r="AH871" s="77">
        <f t="shared" si="109"/>
        <v>0</v>
      </c>
      <c r="AI871" s="77">
        <f t="shared" si="109"/>
        <v>0</v>
      </c>
      <c r="AJ871" s="203"/>
      <c r="AK871" s="203"/>
      <c r="AL871" s="203"/>
      <c r="AM871" s="203"/>
      <c r="AN871" t="s">
        <v>475</v>
      </c>
      <c r="AO871" t="s">
        <v>475</v>
      </c>
      <c r="AP871" t="s">
        <v>475</v>
      </c>
    </row>
    <row r="872" spans="1:42" x14ac:dyDescent="0.25">
      <c r="A872" s="198">
        <v>45291</v>
      </c>
      <c r="B872" t="s">
        <v>2389</v>
      </c>
      <c r="C872" t="s">
        <v>2390</v>
      </c>
      <c r="D872" s="82">
        <f>+VLOOKUP($C872,'appoggio Flow (AUM)_Turnover'!$C:$G,2,0)</f>
        <v>0</v>
      </c>
      <c r="E872" s="199">
        <f>+VLOOKUP($C872,'appoggio Flow (AUM)_Turnover'!$C:$G,3,0)</f>
        <v>1</v>
      </c>
      <c r="F872" s="82">
        <f>+VLOOKUP($C872,'appoggio Flow (AUM)_Turnover'!$C:$G,4,0)</f>
        <v>101680.9</v>
      </c>
      <c r="G872" s="82">
        <f>+VLOOKUP($C872,'appoggio Flow (AUM)_Turnover'!$C:$G,5,0)</f>
        <v>102136.78</v>
      </c>
      <c r="H872" s="1" t="s">
        <v>23</v>
      </c>
      <c r="I872" t="s">
        <v>500</v>
      </c>
      <c r="J872" t="s">
        <v>790</v>
      </c>
      <c r="K872">
        <f>+VLOOKUP($C872,'appoggio Flow (AUM)_Turnover'!$C:$M,9,0)</f>
        <v>1</v>
      </c>
      <c r="L872" t="s">
        <v>500</v>
      </c>
      <c r="M872">
        <f>+VLOOKUP($C872,'appoggio Flow (AUM)_Turnover'!$C:$M,11,0)</f>
        <v>0</v>
      </c>
      <c r="N872" t="s">
        <v>24</v>
      </c>
      <c r="O872" s="5" t="str">
        <f t="shared" si="105"/>
        <v>N</v>
      </c>
      <c r="P872">
        <f>+VLOOKUP($C872,'appoggio Flow (AUM)_Turnover'!$C:$P,11,0)</f>
        <v>0</v>
      </c>
      <c r="Q872" s="200" t="s">
        <v>475</v>
      </c>
      <c r="R872" s="200" t="str">
        <f t="shared" si="110"/>
        <v/>
      </c>
      <c r="T872" t="s">
        <v>475</v>
      </c>
      <c r="Y872" s="200" t="s">
        <v>475</v>
      </c>
      <c r="Z872" s="5" t="s">
        <v>475</v>
      </c>
      <c r="AA872" s="200" t="str">
        <f t="shared" si="106"/>
        <v/>
      </c>
      <c r="AB872" s="200" t="str">
        <f t="shared" si="104"/>
        <v/>
      </c>
      <c r="AE872" s="77">
        <f t="shared" si="107"/>
        <v>0</v>
      </c>
      <c r="AF872" s="77">
        <f t="shared" si="108"/>
        <v>0</v>
      </c>
      <c r="AG872" s="77">
        <f t="array" ref="AG872">IFERROR($D872*U,0)</f>
        <v>0</v>
      </c>
      <c r="AH872" s="77">
        <f t="shared" si="109"/>
        <v>0</v>
      </c>
      <c r="AI872" s="77">
        <f t="shared" si="109"/>
        <v>0</v>
      </c>
      <c r="AJ872" s="203"/>
      <c r="AK872" s="203"/>
      <c r="AL872" s="203"/>
      <c r="AM872" s="203"/>
      <c r="AN872" t="s">
        <v>475</v>
      </c>
      <c r="AO872" t="s">
        <v>475</v>
      </c>
      <c r="AP872" t="s">
        <v>475</v>
      </c>
    </row>
    <row r="873" spans="1:42" x14ac:dyDescent="0.25">
      <c r="A873" s="198">
        <v>45291</v>
      </c>
      <c r="B873" t="s">
        <v>2391</v>
      </c>
      <c r="C873" t="s">
        <v>2392</v>
      </c>
      <c r="D873" s="82">
        <f>+VLOOKUP($C873,'appoggio Flow (AUM)_Turnover'!$C:$G,2,0)</f>
        <v>1720663.17</v>
      </c>
      <c r="E873" s="199">
        <f>+VLOOKUP($C873,'appoggio Flow (AUM)_Turnover'!$C:$G,3,0)</f>
        <v>0</v>
      </c>
      <c r="F873" s="82">
        <f>+VLOOKUP($C873,'appoggio Flow (AUM)_Turnover'!$C:$G,4,0)</f>
        <v>1720663.17</v>
      </c>
      <c r="G873" s="82">
        <f>+VLOOKUP($C873,'appoggio Flow (AUM)_Turnover'!$C:$G,5,0)</f>
        <v>0</v>
      </c>
      <c r="H873" s="1" t="s">
        <v>23</v>
      </c>
      <c r="I873" t="s">
        <v>500</v>
      </c>
      <c r="J873" t="s">
        <v>504</v>
      </c>
      <c r="K873">
        <f>+VLOOKUP($C873,'appoggio Flow (AUM)_Turnover'!$C:$M,9,0)</f>
        <v>1</v>
      </c>
      <c r="L873" t="s">
        <v>500</v>
      </c>
      <c r="M873">
        <f>+VLOOKUP($C873,'appoggio Flow (AUM)_Turnover'!$C:$M,11,0)</f>
        <v>0</v>
      </c>
      <c r="N873" t="s">
        <v>24</v>
      </c>
      <c r="O873" s="5" t="str">
        <f t="shared" si="105"/>
        <v>N</v>
      </c>
      <c r="P873">
        <f>+VLOOKUP($C873,'appoggio Flow (AUM)_Turnover'!$C:$P,11,0)</f>
        <v>0</v>
      </c>
      <c r="Q873" s="200" t="s">
        <v>475</v>
      </c>
      <c r="R873" s="200" t="str">
        <f t="shared" si="110"/>
        <v/>
      </c>
      <c r="T873" t="s">
        <v>475</v>
      </c>
      <c r="Y873" s="200" t="s">
        <v>475</v>
      </c>
      <c r="Z873" s="5" t="s">
        <v>475</v>
      </c>
      <c r="AA873" s="200" t="str">
        <f t="shared" si="106"/>
        <v/>
      </c>
      <c r="AB873" s="200" t="str">
        <f t="shared" si="104"/>
        <v/>
      </c>
      <c r="AE873" s="77">
        <f t="shared" si="107"/>
        <v>0</v>
      </c>
      <c r="AF873" s="77">
        <f t="shared" si="108"/>
        <v>0</v>
      </c>
      <c r="AG873" s="77">
        <f t="array" ref="AG873">IFERROR($D873*U,0)</f>
        <v>0</v>
      </c>
      <c r="AH873" s="77">
        <f t="shared" si="109"/>
        <v>0</v>
      </c>
      <c r="AI873" s="77">
        <f t="shared" si="109"/>
        <v>0</v>
      </c>
      <c r="AJ873" s="203"/>
      <c r="AK873" s="203"/>
      <c r="AL873" s="203"/>
      <c r="AM873" s="203"/>
      <c r="AN873" t="s">
        <v>475</v>
      </c>
      <c r="AO873" t="s">
        <v>475</v>
      </c>
      <c r="AP873" t="s">
        <v>475</v>
      </c>
    </row>
    <row r="874" spans="1:42" x14ac:dyDescent="0.25">
      <c r="A874" s="198">
        <v>45291</v>
      </c>
      <c r="B874" t="s">
        <v>2393</v>
      </c>
      <c r="C874" t="s">
        <v>2394</v>
      </c>
      <c r="D874" s="82">
        <f>+VLOOKUP($C874,'appoggio Flow (AUM)_Turnover'!$C:$G,2,0)</f>
        <v>155482.44</v>
      </c>
      <c r="E874" s="199">
        <f>+VLOOKUP($C874,'appoggio Flow (AUM)_Turnover'!$C:$G,3,0)</f>
        <v>0</v>
      </c>
      <c r="F874" s="82">
        <f>+VLOOKUP($C874,'appoggio Flow (AUM)_Turnover'!$C:$G,4,0)</f>
        <v>155482.44</v>
      </c>
      <c r="G874" s="82">
        <f>+VLOOKUP($C874,'appoggio Flow (AUM)_Turnover'!$C:$G,5,0)</f>
        <v>0</v>
      </c>
      <c r="H874" s="1" t="s">
        <v>23</v>
      </c>
      <c r="I874" t="s">
        <v>500</v>
      </c>
      <c r="J874" t="s">
        <v>474</v>
      </c>
      <c r="K874">
        <f>+VLOOKUP($C874,'appoggio Flow (AUM)_Turnover'!$C:$M,9,0)</f>
        <v>0</v>
      </c>
      <c r="L874" t="s">
        <v>500</v>
      </c>
      <c r="M874">
        <f>+VLOOKUP($C874,'appoggio Flow (AUM)_Turnover'!$C:$M,11,0)</f>
        <v>0</v>
      </c>
      <c r="N874" t="s">
        <v>23</v>
      </c>
      <c r="O874" s="5" t="str">
        <f t="shared" si="105"/>
        <v>N</v>
      </c>
      <c r="P874">
        <f>+VLOOKUP($C874,'appoggio Flow (AUM)_Turnover'!$C:$P,11,0)</f>
        <v>0</v>
      </c>
      <c r="Q874" s="200" t="s">
        <v>475</v>
      </c>
      <c r="R874" s="200" t="str">
        <f t="shared" si="110"/>
        <v/>
      </c>
      <c r="T874" t="s">
        <v>475</v>
      </c>
      <c r="Y874" s="200" t="s">
        <v>475</v>
      </c>
      <c r="Z874" s="5" t="s">
        <v>475</v>
      </c>
      <c r="AA874" s="200" t="str">
        <f t="shared" si="106"/>
        <v/>
      </c>
      <c r="AB874" s="200" t="str">
        <f t="shared" si="104"/>
        <v/>
      </c>
      <c r="AE874" s="77">
        <f t="shared" si="107"/>
        <v>0</v>
      </c>
      <c r="AF874" s="77">
        <f t="shared" si="108"/>
        <v>0</v>
      </c>
      <c r="AG874" s="77">
        <f t="array" ref="AG874">IFERROR($D874*U,0)</f>
        <v>0</v>
      </c>
      <c r="AH874" s="77">
        <f t="shared" si="109"/>
        <v>0</v>
      </c>
      <c r="AI874" s="77">
        <f t="shared" si="109"/>
        <v>0</v>
      </c>
      <c r="AJ874" s="203"/>
      <c r="AK874" s="203"/>
      <c r="AL874" s="203"/>
      <c r="AM874" s="203"/>
      <c r="AN874" t="s">
        <v>475</v>
      </c>
      <c r="AO874" t="s">
        <v>475</v>
      </c>
      <c r="AP874" t="s">
        <v>475</v>
      </c>
    </row>
    <row r="875" spans="1:42" x14ac:dyDescent="0.25">
      <c r="A875" s="198">
        <v>45291</v>
      </c>
      <c r="B875" t="s">
        <v>2395</v>
      </c>
      <c r="C875" t="s">
        <v>2396</v>
      </c>
      <c r="D875" s="82">
        <f>+VLOOKUP($C875,'appoggio Flow (AUM)_Turnover'!$C:$G,2,0)</f>
        <v>264803.51</v>
      </c>
      <c r="E875" s="199">
        <f>+VLOOKUP($C875,'appoggio Flow (AUM)_Turnover'!$C:$G,3,0)</f>
        <v>1</v>
      </c>
      <c r="F875" s="82">
        <f>+VLOOKUP($C875,'appoggio Flow (AUM)_Turnover'!$C:$G,4,0)</f>
        <v>1303038.75</v>
      </c>
      <c r="G875" s="82">
        <f>+VLOOKUP($C875,'appoggio Flow (AUM)_Turnover'!$C:$G,5,0)</f>
        <v>1038235.24</v>
      </c>
      <c r="H875" s="1" t="s">
        <v>23</v>
      </c>
      <c r="I875" t="s">
        <v>500</v>
      </c>
      <c r="J875" t="s">
        <v>474</v>
      </c>
      <c r="K875">
        <f>+VLOOKUP($C875,'appoggio Flow (AUM)_Turnover'!$C:$M,9,0)</f>
        <v>0</v>
      </c>
      <c r="L875" t="s">
        <v>500</v>
      </c>
      <c r="M875">
        <f>+VLOOKUP($C875,'appoggio Flow (AUM)_Turnover'!$C:$M,11,0)</f>
        <v>0</v>
      </c>
      <c r="N875" t="s">
        <v>23</v>
      </c>
      <c r="O875" s="5" t="str">
        <f t="shared" si="105"/>
        <v>N</v>
      </c>
      <c r="P875">
        <f>+VLOOKUP($C875,'appoggio Flow (AUM)_Turnover'!$C:$P,11,0)</f>
        <v>0</v>
      </c>
      <c r="Q875" s="200" t="s">
        <v>475</v>
      </c>
      <c r="R875" s="200" t="str">
        <f t="shared" si="110"/>
        <v/>
      </c>
      <c r="T875" t="s">
        <v>475</v>
      </c>
      <c r="Y875" s="200" t="s">
        <v>475</v>
      </c>
      <c r="Z875" s="5" t="s">
        <v>475</v>
      </c>
      <c r="AA875" s="200" t="str">
        <f t="shared" si="106"/>
        <v/>
      </c>
      <c r="AB875" s="200" t="str">
        <f t="shared" si="104"/>
        <v/>
      </c>
      <c r="AE875" s="77">
        <f t="shared" si="107"/>
        <v>0</v>
      </c>
      <c r="AF875" s="77">
        <f t="shared" si="108"/>
        <v>0</v>
      </c>
      <c r="AG875" s="77">
        <f t="array" ref="AG875">IFERROR($D875*U,0)</f>
        <v>0</v>
      </c>
      <c r="AH875" s="77">
        <f t="shared" si="109"/>
        <v>0</v>
      </c>
      <c r="AI875" s="77">
        <f t="shared" si="109"/>
        <v>0</v>
      </c>
      <c r="AJ875" s="203"/>
      <c r="AK875" s="203"/>
      <c r="AL875" s="203"/>
      <c r="AM875" s="203"/>
      <c r="AN875" t="s">
        <v>475</v>
      </c>
      <c r="AO875" t="s">
        <v>475</v>
      </c>
      <c r="AP875" t="s">
        <v>475</v>
      </c>
    </row>
    <row r="876" spans="1:42" x14ac:dyDescent="0.25">
      <c r="A876" s="198">
        <v>45291</v>
      </c>
      <c r="B876" t="s">
        <v>2397</v>
      </c>
      <c r="C876" t="s">
        <v>2398</v>
      </c>
      <c r="D876" s="82">
        <f>+VLOOKUP($C876,'appoggio Flow (AUM)_Turnover'!$C:$G,2,0)</f>
        <v>60315.449999999953</v>
      </c>
      <c r="E876" s="199">
        <f>+VLOOKUP($C876,'appoggio Flow (AUM)_Turnover'!$C:$G,3,0)</f>
        <v>1</v>
      </c>
      <c r="F876" s="82">
        <f>+VLOOKUP($C876,'appoggio Flow (AUM)_Turnover'!$C:$G,4,0)</f>
        <v>374524.85</v>
      </c>
      <c r="G876" s="82">
        <f>+VLOOKUP($C876,'appoggio Flow (AUM)_Turnover'!$C:$G,5,0)</f>
        <v>314209.40000000002</v>
      </c>
      <c r="H876" s="1" t="s">
        <v>23</v>
      </c>
      <c r="I876" t="s">
        <v>500</v>
      </c>
      <c r="J876" t="s">
        <v>474</v>
      </c>
      <c r="K876">
        <f>+VLOOKUP($C876,'appoggio Flow (AUM)_Turnover'!$C:$M,9,0)</f>
        <v>0</v>
      </c>
      <c r="L876" t="s">
        <v>500</v>
      </c>
      <c r="M876">
        <f>+VLOOKUP($C876,'appoggio Flow (AUM)_Turnover'!$C:$M,11,0)</f>
        <v>0</v>
      </c>
      <c r="N876" t="s">
        <v>23</v>
      </c>
      <c r="O876" s="5" t="str">
        <f t="shared" si="105"/>
        <v>N</v>
      </c>
      <c r="P876">
        <f>+VLOOKUP($C876,'appoggio Flow (AUM)_Turnover'!$C:$P,11,0)</f>
        <v>0</v>
      </c>
      <c r="Q876" s="200" t="s">
        <v>475</v>
      </c>
      <c r="R876" s="200" t="str">
        <f t="shared" si="110"/>
        <v/>
      </c>
      <c r="T876" t="s">
        <v>475</v>
      </c>
      <c r="Y876" s="200" t="s">
        <v>475</v>
      </c>
      <c r="Z876" s="5" t="s">
        <v>475</v>
      </c>
      <c r="AA876" s="200" t="str">
        <f t="shared" si="106"/>
        <v/>
      </c>
      <c r="AB876" s="200" t="str">
        <f t="shared" si="104"/>
        <v/>
      </c>
      <c r="AE876" s="77">
        <f t="shared" si="107"/>
        <v>0</v>
      </c>
      <c r="AF876" s="77">
        <f t="shared" si="108"/>
        <v>0</v>
      </c>
      <c r="AG876" s="77">
        <f t="array" ref="AG876">IFERROR($D876*U,0)</f>
        <v>0</v>
      </c>
      <c r="AH876" s="77">
        <f t="shared" si="109"/>
        <v>0</v>
      </c>
      <c r="AI876" s="77">
        <f t="shared" si="109"/>
        <v>0</v>
      </c>
      <c r="AJ876" s="203"/>
      <c r="AK876" s="203"/>
      <c r="AL876" s="203"/>
      <c r="AM876" s="203"/>
      <c r="AN876" t="s">
        <v>475</v>
      </c>
      <c r="AO876" t="s">
        <v>475</v>
      </c>
      <c r="AP876" t="s">
        <v>475</v>
      </c>
    </row>
    <row r="877" spans="1:42" x14ac:dyDescent="0.25">
      <c r="A877" s="198">
        <v>45291</v>
      </c>
      <c r="B877" t="s">
        <v>2399</v>
      </c>
      <c r="C877" t="s">
        <v>2400</v>
      </c>
      <c r="D877" s="82">
        <f>+VLOOKUP($C877,'appoggio Flow (AUM)_Turnover'!$C:$G,2,0)</f>
        <v>93.93</v>
      </c>
      <c r="E877" s="199">
        <f>+VLOOKUP($C877,'appoggio Flow (AUM)_Turnover'!$C:$G,3,0)</f>
        <v>1</v>
      </c>
      <c r="F877" s="82">
        <f>+VLOOKUP($C877,'appoggio Flow (AUM)_Turnover'!$C:$G,4,0)</f>
        <v>417.72</v>
      </c>
      <c r="G877" s="82">
        <f>+VLOOKUP($C877,'appoggio Flow (AUM)_Turnover'!$C:$G,5,0)</f>
        <v>323.79000000000002</v>
      </c>
      <c r="H877" s="1" t="s">
        <v>24</v>
      </c>
      <c r="I877" t="s">
        <v>473</v>
      </c>
      <c r="J877" t="s">
        <v>474</v>
      </c>
      <c r="K877">
        <f>+VLOOKUP($C877,'appoggio Flow (AUM)_Turnover'!$C:$M,9,0)</f>
        <v>0</v>
      </c>
      <c r="L877" t="s">
        <v>473</v>
      </c>
      <c r="M877" t="str">
        <f>+VLOOKUP($C877,'appoggio Flow (AUM)_Turnover'!$C:$M,11,0)</f>
        <v>Fondo</v>
      </c>
      <c r="N877" t="s">
        <v>23</v>
      </c>
      <c r="O877" s="5" t="str">
        <f t="shared" si="105"/>
        <v>N</v>
      </c>
      <c r="P877" t="str">
        <f>+VLOOKUP($C877,'appoggio Flow (AUM)_Turnover'!$C:$P,11,0)</f>
        <v>Fondo</v>
      </c>
      <c r="Q877" s="200" t="s">
        <v>475</v>
      </c>
      <c r="R877" s="200" t="str">
        <f t="shared" si="110"/>
        <v/>
      </c>
      <c r="T877" t="s">
        <v>475</v>
      </c>
      <c r="Y877" s="200" t="s">
        <v>475</v>
      </c>
      <c r="Z877" s="5" t="s">
        <v>475</v>
      </c>
      <c r="AA877" s="200" t="str">
        <f t="shared" si="106"/>
        <v/>
      </c>
      <c r="AB877" s="200" t="str">
        <f t="shared" si="104"/>
        <v/>
      </c>
      <c r="AE877" s="77">
        <f t="shared" si="107"/>
        <v>0</v>
      </c>
      <c r="AF877" s="77">
        <f t="shared" si="108"/>
        <v>0</v>
      </c>
      <c r="AG877" s="77">
        <f t="array" ref="AG877">IFERROR($D877*U,0)</f>
        <v>0</v>
      </c>
      <c r="AH877" s="77">
        <f t="shared" si="109"/>
        <v>0</v>
      </c>
      <c r="AI877" s="77">
        <f t="shared" si="109"/>
        <v>0</v>
      </c>
      <c r="AJ877" s="203"/>
      <c r="AK877" s="203"/>
      <c r="AL877" s="203"/>
      <c r="AM877" s="203"/>
      <c r="AN877" t="s">
        <v>475</v>
      </c>
      <c r="AO877" t="s">
        <v>475</v>
      </c>
      <c r="AP877" t="s">
        <v>475</v>
      </c>
    </row>
    <row r="878" spans="1:42" x14ac:dyDescent="0.25">
      <c r="A878" s="198">
        <v>45291</v>
      </c>
      <c r="B878" t="s">
        <v>2401</v>
      </c>
      <c r="C878" t="s">
        <v>2402</v>
      </c>
      <c r="D878" s="82">
        <f>+VLOOKUP($C878,'appoggio Flow (AUM)_Turnover'!$C:$G,2,0)</f>
        <v>86158.979999999981</v>
      </c>
      <c r="E878" s="199">
        <f>+VLOOKUP($C878,'appoggio Flow (AUM)_Turnover'!$C:$G,3,0)</f>
        <v>1</v>
      </c>
      <c r="F878" s="82">
        <f>+VLOOKUP($C878,'appoggio Flow (AUM)_Turnover'!$C:$G,4,0)</f>
        <v>171145.3</v>
      </c>
      <c r="G878" s="82">
        <f>+VLOOKUP($C878,'appoggio Flow (AUM)_Turnover'!$C:$G,5,0)</f>
        <v>84986.32</v>
      </c>
      <c r="H878" s="1" t="s">
        <v>24</v>
      </c>
      <c r="I878" t="s">
        <v>473</v>
      </c>
      <c r="J878" t="s">
        <v>474</v>
      </c>
      <c r="K878">
        <f>+VLOOKUP($C878,'appoggio Flow (AUM)_Turnover'!$C:$M,9,0)</f>
        <v>0</v>
      </c>
      <c r="L878" t="s">
        <v>473</v>
      </c>
      <c r="M878" t="str">
        <f>+VLOOKUP($C878,'appoggio Flow (AUM)_Turnover'!$C:$M,11,0)</f>
        <v>Fondo</v>
      </c>
      <c r="N878" t="s">
        <v>23</v>
      </c>
      <c r="O878" s="5" t="str">
        <f t="shared" si="105"/>
        <v>N</v>
      </c>
      <c r="P878" t="str">
        <f>+VLOOKUP($C878,'appoggio Flow (AUM)_Turnover'!$C:$P,11,0)</f>
        <v>Fondo</v>
      </c>
      <c r="Q878" s="200" t="s">
        <v>475</v>
      </c>
      <c r="R878" s="200" t="str">
        <f t="shared" si="110"/>
        <v/>
      </c>
      <c r="T878" t="s">
        <v>475</v>
      </c>
      <c r="Y878" s="200" t="s">
        <v>475</v>
      </c>
      <c r="Z878" s="5" t="s">
        <v>475</v>
      </c>
      <c r="AA878" s="200" t="str">
        <f t="shared" si="106"/>
        <v/>
      </c>
      <c r="AB878" s="200" t="str">
        <f t="shared" si="104"/>
        <v/>
      </c>
      <c r="AE878" s="77">
        <f t="shared" si="107"/>
        <v>0</v>
      </c>
      <c r="AF878" s="77">
        <f t="shared" si="108"/>
        <v>0</v>
      </c>
      <c r="AG878" s="77">
        <f t="array" ref="AG878">IFERROR($D878*U,0)</f>
        <v>0</v>
      </c>
      <c r="AH878" s="77">
        <f t="shared" si="109"/>
        <v>0</v>
      </c>
      <c r="AI878" s="77">
        <f t="shared" si="109"/>
        <v>0</v>
      </c>
      <c r="AJ878" s="203"/>
      <c r="AK878" s="203"/>
      <c r="AL878" s="203"/>
      <c r="AM878" s="203"/>
      <c r="AN878" t="s">
        <v>475</v>
      </c>
      <c r="AO878" t="s">
        <v>475</v>
      </c>
      <c r="AP878" t="s">
        <v>475</v>
      </c>
    </row>
    <row r="879" spans="1:42" x14ac:dyDescent="0.25">
      <c r="A879" s="198">
        <v>45291</v>
      </c>
      <c r="B879" t="s">
        <v>2403</v>
      </c>
      <c r="C879" t="s">
        <v>2404</v>
      </c>
      <c r="D879" s="82">
        <f>+VLOOKUP($C879,'appoggio Flow (AUM)_Turnover'!$C:$G,2,0)</f>
        <v>9.6299999999999955</v>
      </c>
      <c r="E879" s="199">
        <f>+VLOOKUP($C879,'appoggio Flow (AUM)_Turnover'!$C:$G,3,0)</f>
        <v>1</v>
      </c>
      <c r="F879" s="82">
        <f>+VLOOKUP($C879,'appoggio Flow (AUM)_Turnover'!$C:$G,4,0)</f>
        <v>745.4</v>
      </c>
      <c r="G879" s="82">
        <f>+VLOOKUP($C879,'appoggio Flow (AUM)_Turnover'!$C:$G,5,0)</f>
        <v>735.77</v>
      </c>
      <c r="H879" s="1" t="s">
        <v>24</v>
      </c>
      <c r="I879" t="s">
        <v>473</v>
      </c>
      <c r="J879" t="s">
        <v>474</v>
      </c>
      <c r="K879">
        <f>+VLOOKUP($C879,'appoggio Flow (AUM)_Turnover'!$C:$M,9,0)</f>
        <v>0</v>
      </c>
      <c r="L879" t="s">
        <v>473</v>
      </c>
      <c r="M879" t="str">
        <f>+VLOOKUP($C879,'appoggio Flow (AUM)_Turnover'!$C:$M,11,0)</f>
        <v>Fondo</v>
      </c>
      <c r="N879" t="s">
        <v>23</v>
      </c>
      <c r="O879" s="5" t="str">
        <f t="shared" si="105"/>
        <v>N</v>
      </c>
      <c r="P879" t="str">
        <f>+VLOOKUP($C879,'appoggio Flow (AUM)_Turnover'!$C:$P,11,0)</f>
        <v>Fondo</v>
      </c>
      <c r="Q879" s="200" t="s">
        <v>475</v>
      </c>
      <c r="R879" s="200" t="str">
        <f t="shared" si="110"/>
        <v/>
      </c>
      <c r="T879" t="s">
        <v>475</v>
      </c>
      <c r="Y879" s="200" t="s">
        <v>475</v>
      </c>
      <c r="Z879" s="5" t="s">
        <v>475</v>
      </c>
      <c r="AA879" s="200" t="str">
        <f t="shared" si="106"/>
        <v/>
      </c>
      <c r="AB879" s="200" t="str">
        <f t="shared" si="104"/>
        <v/>
      </c>
      <c r="AE879" s="77">
        <f t="shared" si="107"/>
        <v>0</v>
      </c>
      <c r="AF879" s="77">
        <f t="shared" si="108"/>
        <v>0</v>
      </c>
      <c r="AG879" s="77">
        <f t="array" ref="AG879">IFERROR($D879*U,0)</f>
        <v>0</v>
      </c>
      <c r="AH879" s="77">
        <f t="shared" si="109"/>
        <v>0</v>
      </c>
      <c r="AI879" s="77">
        <f t="shared" si="109"/>
        <v>0</v>
      </c>
      <c r="AJ879" s="203"/>
      <c r="AK879" s="203"/>
      <c r="AL879" s="203"/>
      <c r="AM879" s="203"/>
      <c r="AN879" t="s">
        <v>475</v>
      </c>
      <c r="AO879" t="s">
        <v>475</v>
      </c>
      <c r="AP879" t="s">
        <v>475</v>
      </c>
    </row>
    <row r="880" spans="1:42" x14ac:dyDescent="0.25">
      <c r="A880" s="198">
        <v>45291</v>
      </c>
      <c r="B880" t="s">
        <v>2405</v>
      </c>
      <c r="C880" t="s">
        <v>2406</v>
      </c>
      <c r="D880" s="82">
        <f>+VLOOKUP($C880,'appoggio Flow (AUM)_Turnover'!$C:$G,2,0)</f>
        <v>9083.6999999999971</v>
      </c>
      <c r="E880" s="199">
        <f>+VLOOKUP($C880,'appoggio Flow (AUM)_Turnover'!$C:$G,3,0)</f>
        <v>1</v>
      </c>
      <c r="F880" s="82">
        <f>+VLOOKUP($C880,'appoggio Flow (AUM)_Turnover'!$C:$G,4,0)</f>
        <v>71704.53</v>
      </c>
      <c r="G880" s="82">
        <f>+VLOOKUP($C880,'appoggio Flow (AUM)_Turnover'!$C:$G,5,0)</f>
        <v>62620.83</v>
      </c>
      <c r="H880" s="1" t="s">
        <v>23</v>
      </c>
      <c r="I880" t="s">
        <v>500</v>
      </c>
      <c r="J880" t="s">
        <v>474</v>
      </c>
      <c r="K880">
        <f>+VLOOKUP($C880,'appoggio Flow (AUM)_Turnover'!$C:$M,9,0)</f>
        <v>0</v>
      </c>
      <c r="L880" t="s">
        <v>500</v>
      </c>
      <c r="M880">
        <f>+VLOOKUP($C880,'appoggio Flow (AUM)_Turnover'!$C:$M,11,0)</f>
        <v>0</v>
      </c>
      <c r="N880" t="s">
        <v>23</v>
      </c>
      <c r="O880" s="5" t="str">
        <f t="shared" si="105"/>
        <v>N</v>
      </c>
      <c r="P880">
        <f>+VLOOKUP($C880,'appoggio Flow (AUM)_Turnover'!$C:$P,11,0)</f>
        <v>0</v>
      </c>
      <c r="Q880" s="200" t="s">
        <v>475</v>
      </c>
      <c r="R880" s="200" t="str">
        <f t="shared" si="110"/>
        <v/>
      </c>
      <c r="T880" t="s">
        <v>475</v>
      </c>
      <c r="Y880" s="200" t="s">
        <v>475</v>
      </c>
      <c r="Z880" s="5" t="s">
        <v>475</v>
      </c>
      <c r="AA880" s="200" t="str">
        <f t="shared" si="106"/>
        <v/>
      </c>
      <c r="AB880" s="200" t="str">
        <f t="shared" si="104"/>
        <v/>
      </c>
      <c r="AE880" s="77">
        <f t="shared" si="107"/>
        <v>0</v>
      </c>
      <c r="AF880" s="77">
        <f t="shared" si="108"/>
        <v>0</v>
      </c>
      <c r="AG880" s="77">
        <f t="array" ref="AG880">IFERROR($D880*U,0)</f>
        <v>0</v>
      </c>
      <c r="AH880" s="77">
        <f t="shared" si="109"/>
        <v>0</v>
      </c>
      <c r="AI880" s="77">
        <f t="shared" si="109"/>
        <v>0</v>
      </c>
      <c r="AJ880" s="203"/>
      <c r="AK880" s="203"/>
      <c r="AL880" s="203"/>
      <c r="AM880" s="203"/>
      <c r="AN880" t="s">
        <v>475</v>
      </c>
      <c r="AO880" t="s">
        <v>475</v>
      </c>
      <c r="AP880" t="s">
        <v>475</v>
      </c>
    </row>
    <row r="881" spans="1:42" x14ac:dyDescent="0.25">
      <c r="A881" s="198">
        <v>45291</v>
      </c>
      <c r="B881" t="s">
        <v>2407</v>
      </c>
      <c r="C881" t="s">
        <v>2408</v>
      </c>
      <c r="D881" s="82">
        <f>+VLOOKUP($C881,'appoggio Flow (AUM)_Turnover'!$C:$G,2,0)</f>
        <v>0</v>
      </c>
      <c r="E881" s="199">
        <f>+VLOOKUP($C881,'appoggio Flow (AUM)_Turnover'!$C:$G,3,0)</f>
        <v>1</v>
      </c>
      <c r="F881" s="82">
        <f>+VLOOKUP($C881,'appoggio Flow (AUM)_Turnover'!$C:$G,4,0)</f>
        <v>0.9</v>
      </c>
      <c r="G881" s="82">
        <f>+VLOOKUP($C881,'appoggio Flow (AUM)_Turnover'!$C:$G,5,0)</f>
        <v>0.94</v>
      </c>
      <c r="H881" s="1" t="s">
        <v>23</v>
      </c>
      <c r="I881" t="s">
        <v>500</v>
      </c>
      <c r="J881" t="s">
        <v>474</v>
      </c>
      <c r="K881">
        <f>+VLOOKUP($C881,'appoggio Flow (AUM)_Turnover'!$C:$M,9,0)</f>
        <v>0</v>
      </c>
      <c r="L881" t="s">
        <v>500</v>
      </c>
      <c r="M881">
        <f>+VLOOKUP($C881,'appoggio Flow (AUM)_Turnover'!$C:$M,11,0)</f>
        <v>0</v>
      </c>
      <c r="N881" t="s">
        <v>23</v>
      </c>
      <c r="O881" s="5" t="str">
        <f t="shared" si="105"/>
        <v>N</v>
      </c>
      <c r="P881">
        <f>+VLOOKUP($C881,'appoggio Flow (AUM)_Turnover'!$C:$P,11,0)</f>
        <v>0</v>
      </c>
      <c r="Q881" s="200" t="s">
        <v>475</v>
      </c>
      <c r="R881" s="200" t="str">
        <f t="shared" si="110"/>
        <v/>
      </c>
      <c r="T881" t="s">
        <v>475</v>
      </c>
      <c r="Y881" s="200" t="s">
        <v>475</v>
      </c>
      <c r="Z881" s="5" t="s">
        <v>475</v>
      </c>
      <c r="AA881" s="200" t="str">
        <f t="shared" si="106"/>
        <v/>
      </c>
      <c r="AB881" s="200" t="str">
        <f t="shared" si="104"/>
        <v/>
      </c>
      <c r="AE881" s="77">
        <f t="shared" si="107"/>
        <v>0</v>
      </c>
      <c r="AF881" s="77">
        <f t="shared" si="108"/>
        <v>0</v>
      </c>
      <c r="AG881" s="77">
        <f t="array" ref="AG881">IFERROR($D881*U,0)</f>
        <v>0</v>
      </c>
      <c r="AH881" s="77">
        <f t="shared" si="109"/>
        <v>0</v>
      </c>
      <c r="AI881" s="77">
        <f t="shared" si="109"/>
        <v>0</v>
      </c>
      <c r="AJ881" s="203"/>
      <c r="AK881" s="203"/>
      <c r="AL881" s="203"/>
      <c r="AM881" s="203"/>
      <c r="AN881" t="s">
        <v>475</v>
      </c>
      <c r="AO881" t="s">
        <v>475</v>
      </c>
      <c r="AP881" t="s">
        <v>475</v>
      </c>
    </row>
    <row r="882" spans="1:42" x14ac:dyDescent="0.25">
      <c r="A882" s="198">
        <v>45291</v>
      </c>
      <c r="B882" t="s">
        <v>2409</v>
      </c>
      <c r="C882" t="s">
        <v>2410</v>
      </c>
      <c r="D882" s="82">
        <f>+VLOOKUP($C882,'appoggio Flow (AUM)_Turnover'!$C:$G,2,0)</f>
        <v>186852.72000000003</v>
      </c>
      <c r="E882" s="199">
        <f>+VLOOKUP($C882,'appoggio Flow (AUM)_Turnover'!$C:$G,3,0)</f>
        <v>1</v>
      </c>
      <c r="F882" s="82">
        <f>+VLOOKUP($C882,'appoggio Flow (AUM)_Turnover'!$C:$G,4,0)</f>
        <v>478513.26</v>
      </c>
      <c r="G882" s="82">
        <f>+VLOOKUP($C882,'appoggio Flow (AUM)_Turnover'!$C:$G,5,0)</f>
        <v>291660.53999999998</v>
      </c>
      <c r="H882" s="1" t="s">
        <v>23</v>
      </c>
      <c r="I882" t="s">
        <v>500</v>
      </c>
      <c r="J882" t="s">
        <v>474</v>
      </c>
      <c r="K882">
        <f>+VLOOKUP($C882,'appoggio Flow (AUM)_Turnover'!$C:$M,9,0)</f>
        <v>0</v>
      </c>
      <c r="L882" t="s">
        <v>500</v>
      </c>
      <c r="M882" t="str">
        <f>+VLOOKUP($C882,'appoggio Flow (AUM)_Turnover'!$C:$M,11,0)</f>
        <v>Stock</v>
      </c>
      <c r="N882" t="s">
        <v>23</v>
      </c>
      <c r="O882" s="5" t="str">
        <f t="shared" si="105"/>
        <v>N</v>
      </c>
      <c r="P882" t="str">
        <f>+VLOOKUP($C882,'appoggio Flow (AUM)_Turnover'!$C:$P,11,0)</f>
        <v>Stock</v>
      </c>
      <c r="Q882" s="200" t="s">
        <v>475</v>
      </c>
      <c r="R882" s="200" t="str">
        <f t="shared" si="110"/>
        <v/>
      </c>
      <c r="T882" t="s">
        <v>475</v>
      </c>
      <c r="Y882" s="200" t="s">
        <v>475</v>
      </c>
      <c r="Z882" s="5" t="s">
        <v>475</v>
      </c>
      <c r="AA882" s="200" t="str">
        <f t="shared" si="106"/>
        <v/>
      </c>
      <c r="AB882" s="200" t="str">
        <f t="shared" si="104"/>
        <v/>
      </c>
      <c r="AE882" s="77">
        <f t="shared" si="107"/>
        <v>0</v>
      </c>
      <c r="AF882" s="77">
        <f t="shared" si="108"/>
        <v>0</v>
      </c>
      <c r="AG882" s="77">
        <f t="array" ref="AG882">IFERROR($D882*U,0)</f>
        <v>0</v>
      </c>
      <c r="AH882" s="77">
        <f t="shared" si="109"/>
        <v>0</v>
      </c>
      <c r="AI882" s="77">
        <f t="shared" si="109"/>
        <v>0</v>
      </c>
      <c r="AJ882" s="203"/>
      <c r="AK882" s="203"/>
      <c r="AL882" s="203"/>
      <c r="AM882" s="203"/>
      <c r="AN882" t="s">
        <v>25</v>
      </c>
      <c r="AO882" t="s">
        <v>2411</v>
      </c>
      <c r="AP882" t="s">
        <v>475</v>
      </c>
    </row>
    <row r="883" spans="1:42" x14ac:dyDescent="0.25">
      <c r="A883" s="198">
        <v>45291</v>
      </c>
      <c r="B883" t="s">
        <v>2412</v>
      </c>
      <c r="C883" t="s">
        <v>2413</v>
      </c>
      <c r="D883" s="82">
        <f>+VLOOKUP($C883,'appoggio Flow (AUM)_Turnover'!$C:$G,2,0)</f>
        <v>32466.270000000004</v>
      </c>
      <c r="E883" s="199">
        <f>+VLOOKUP($C883,'appoggio Flow (AUM)_Turnover'!$C:$G,3,0)</f>
        <v>1</v>
      </c>
      <c r="F883" s="82">
        <f>+VLOOKUP($C883,'appoggio Flow (AUM)_Turnover'!$C:$G,4,0)</f>
        <v>51227.3</v>
      </c>
      <c r="G883" s="82">
        <f>+VLOOKUP($C883,'appoggio Flow (AUM)_Turnover'!$C:$G,5,0)</f>
        <v>18761.03</v>
      </c>
      <c r="H883" s="1" t="s">
        <v>23</v>
      </c>
      <c r="I883" t="s">
        <v>500</v>
      </c>
      <c r="J883" t="s">
        <v>474</v>
      </c>
      <c r="K883">
        <f>+VLOOKUP($C883,'appoggio Flow (AUM)_Turnover'!$C:$M,9,0)</f>
        <v>0</v>
      </c>
      <c r="L883" t="s">
        <v>500</v>
      </c>
      <c r="M883">
        <f>+VLOOKUP($C883,'appoggio Flow (AUM)_Turnover'!$C:$M,11,0)</f>
        <v>0</v>
      </c>
      <c r="N883" t="s">
        <v>23</v>
      </c>
      <c r="O883" s="5" t="str">
        <f t="shared" si="105"/>
        <v>N</v>
      </c>
      <c r="P883">
        <f>+VLOOKUP($C883,'appoggio Flow (AUM)_Turnover'!$C:$P,11,0)</f>
        <v>0</v>
      </c>
      <c r="Q883" s="200" t="s">
        <v>475</v>
      </c>
      <c r="R883" s="200" t="str">
        <f t="shared" si="110"/>
        <v/>
      </c>
      <c r="T883" t="s">
        <v>475</v>
      </c>
      <c r="Y883" s="200" t="s">
        <v>475</v>
      </c>
      <c r="Z883" s="5" t="s">
        <v>475</v>
      </c>
      <c r="AA883" s="200" t="str">
        <f t="shared" si="106"/>
        <v/>
      </c>
      <c r="AB883" s="200" t="str">
        <f t="shared" si="104"/>
        <v/>
      </c>
      <c r="AE883" s="77">
        <f t="shared" si="107"/>
        <v>0</v>
      </c>
      <c r="AF883" s="77">
        <f t="shared" si="108"/>
        <v>0</v>
      </c>
      <c r="AG883" s="77">
        <f t="array" ref="AG883">IFERROR($D883*U,0)</f>
        <v>0</v>
      </c>
      <c r="AH883" s="77">
        <f t="shared" si="109"/>
        <v>0</v>
      </c>
      <c r="AI883" s="77">
        <f t="shared" si="109"/>
        <v>0</v>
      </c>
      <c r="AJ883" s="203"/>
      <c r="AK883" s="203"/>
      <c r="AL883" s="203"/>
      <c r="AM883" s="203"/>
      <c r="AN883" t="s">
        <v>475</v>
      </c>
      <c r="AO883" t="s">
        <v>475</v>
      </c>
      <c r="AP883" t="s">
        <v>475</v>
      </c>
    </row>
    <row r="884" spans="1:42" x14ac:dyDescent="0.25">
      <c r="A884" s="198">
        <v>45291</v>
      </c>
      <c r="B884" t="s">
        <v>2414</v>
      </c>
      <c r="C884" t="s">
        <v>2415</v>
      </c>
      <c r="D884" s="82">
        <f>+VLOOKUP($C884,'appoggio Flow (AUM)_Turnover'!$C:$G,2,0)</f>
        <v>37280.319999999992</v>
      </c>
      <c r="E884" s="199">
        <f>+VLOOKUP($C884,'appoggio Flow (AUM)_Turnover'!$C:$G,3,0)</f>
        <v>1</v>
      </c>
      <c r="F884" s="82">
        <f>+VLOOKUP($C884,'appoggio Flow (AUM)_Turnover'!$C:$G,4,0)</f>
        <v>53225.659999999996</v>
      </c>
      <c r="G884" s="82">
        <f>+VLOOKUP($C884,'appoggio Flow (AUM)_Turnover'!$C:$G,5,0)</f>
        <v>15945.34</v>
      </c>
      <c r="H884" s="1" t="s">
        <v>23</v>
      </c>
      <c r="I884" t="s">
        <v>500</v>
      </c>
      <c r="J884" t="s">
        <v>474</v>
      </c>
      <c r="K884">
        <f>+VLOOKUP($C884,'appoggio Flow (AUM)_Turnover'!$C:$M,9,0)</f>
        <v>0</v>
      </c>
      <c r="L884" t="s">
        <v>500</v>
      </c>
      <c r="M884">
        <f>+VLOOKUP($C884,'appoggio Flow (AUM)_Turnover'!$C:$M,11,0)</f>
        <v>0</v>
      </c>
      <c r="N884" t="s">
        <v>23</v>
      </c>
      <c r="O884" s="5" t="str">
        <f t="shared" si="105"/>
        <v>N</v>
      </c>
      <c r="P884">
        <f>+VLOOKUP($C884,'appoggio Flow (AUM)_Turnover'!$C:$P,11,0)</f>
        <v>0</v>
      </c>
      <c r="Q884" s="200" t="s">
        <v>475</v>
      </c>
      <c r="R884" s="200" t="str">
        <f t="shared" si="110"/>
        <v/>
      </c>
      <c r="T884" t="s">
        <v>475</v>
      </c>
      <c r="Y884" s="200" t="s">
        <v>475</v>
      </c>
      <c r="Z884" s="5" t="s">
        <v>475</v>
      </c>
      <c r="AA884" s="200" t="str">
        <f t="shared" si="106"/>
        <v/>
      </c>
      <c r="AB884" s="200" t="str">
        <f t="shared" si="104"/>
        <v/>
      </c>
      <c r="AE884" s="77">
        <f t="shared" si="107"/>
        <v>0</v>
      </c>
      <c r="AF884" s="77">
        <f t="shared" si="108"/>
        <v>0</v>
      </c>
      <c r="AG884" s="77">
        <f t="array" ref="AG884">IFERROR($D884*U,0)</f>
        <v>0</v>
      </c>
      <c r="AH884" s="77">
        <f t="shared" si="109"/>
        <v>0</v>
      </c>
      <c r="AI884" s="77">
        <f t="shared" si="109"/>
        <v>0</v>
      </c>
      <c r="AJ884" s="203"/>
      <c r="AK884" s="203"/>
      <c r="AL884" s="203"/>
      <c r="AM884" s="203"/>
      <c r="AN884" t="s">
        <v>475</v>
      </c>
      <c r="AO884" t="s">
        <v>475</v>
      </c>
      <c r="AP884" t="s">
        <v>475</v>
      </c>
    </row>
    <row r="885" spans="1:42" x14ac:dyDescent="0.25">
      <c r="A885" s="198">
        <v>45291</v>
      </c>
      <c r="B885" t="s">
        <v>2416</v>
      </c>
      <c r="C885" t="s">
        <v>2417</v>
      </c>
      <c r="D885" s="82">
        <f>+VLOOKUP($C885,'appoggio Flow (AUM)_Turnover'!$C:$G,2,0)</f>
        <v>364335.7</v>
      </c>
      <c r="E885" s="199">
        <f>+VLOOKUP($C885,'appoggio Flow (AUM)_Turnover'!$C:$G,3,0)</f>
        <v>0</v>
      </c>
      <c r="F885" s="82">
        <f>+VLOOKUP($C885,'appoggio Flow (AUM)_Turnover'!$C:$G,4,0)</f>
        <v>364335.7</v>
      </c>
      <c r="G885" s="82">
        <f>+VLOOKUP($C885,'appoggio Flow (AUM)_Turnover'!$C:$G,5,0)</f>
        <v>0</v>
      </c>
      <c r="H885" s="1" t="s">
        <v>23</v>
      </c>
      <c r="I885" t="s">
        <v>500</v>
      </c>
      <c r="J885" t="s">
        <v>504</v>
      </c>
      <c r="K885">
        <f>+VLOOKUP($C885,'appoggio Flow (AUM)_Turnover'!$C:$M,9,0)</f>
        <v>1</v>
      </c>
      <c r="L885" t="s">
        <v>500</v>
      </c>
      <c r="M885">
        <f>+VLOOKUP($C885,'appoggio Flow (AUM)_Turnover'!$C:$M,11,0)</f>
        <v>0</v>
      </c>
      <c r="N885" t="s">
        <v>24</v>
      </c>
      <c r="O885" s="5" t="str">
        <f t="shared" si="105"/>
        <v>N</v>
      </c>
      <c r="P885">
        <f>+VLOOKUP($C885,'appoggio Flow (AUM)_Turnover'!$C:$P,11,0)</f>
        <v>0</v>
      </c>
      <c r="Q885" s="200" t="s">
        <v>475</v>
      </c>
      <c r="R885" s="200" t="str">
        <f t="shared" si="110"/>
        <v/>
      </c>
      <c r="T885" t="s">
        <v>475</v>
      </c>
      <c r="Y885" s="200" t="s">
        <v>475</v>
      </c>
      <c r="Z885" s="5" t="s">
        <v>475</v>
      </c>
      <c r="AA885" s="200" t="str">
        <f t="shared" si="106"/>
        <v/>
      </c>
      <c r="AB885" s="200" t="str">
        <f t="shared" si="104"/>
        <v/>
      </c>
      <c r="AE885" s="77">
        <f t="shared" si="107"/>
        <v>0</v>
      </c>
      <c r="AF885" s="77">
        <f t="shared" si="108"/>
        <v>0</v>
      </c>
      <c r="AG885" s="77">
        <f t="array" ref="AG885">IFERROR($D885*U,0)</f>
        <v>0</v>
      </c>
      <c r="AH885" s="77">
        <f t="shared" si="109"/>
        <v>0</v>
      </c>
      <c r="AI885" s="77">
        <f t="shared" si="109"/>
        <v>0</v>
      </c>
      <c r="AJ885" s="203"/>
      <c r="AK885" s="203"/>
      <c r="AL885" s="203"/>
      <c r="AM885" s="203"/>
      <c r="AN885" t="s">
        <v>475</v>
      </c>
      <c r="AO885" t="s">
        <v>475</v>
      </c>
      <c r="AP885" t="s">
        <v>475</v>
      </c>
    </row>
    <row r="886" spans="1:42" x14ac:dyDescent="0.25">
      <c r="A886" s="198">
        <v>45291</v>
      </c>
      <c r="B886" t="s">
        <v>2418</v>
      </c>
      <c r="C886" t="s">
        <v>2419</v>
      </c>
      <c r="D886" s="82">
        <f>+VLOOKUP($C886,'appoggio Flow (AUM)_Turnover'!$C:$G,2,0)</f>
        <v>11552.789999999999</v>
      </c>
      <c r="E886" s="199">
        <f>+VLOOKUP($C886,'appoggio Flow (AUM)_Turnover'!$C:$G,3,0)</f>
        <v>1</v>
      </c>
      <c r="F886" s="82">
        <f>+VLOOKUP($C886,'appoggio Flow (AUM)_Turnover'!$C:$G,4,0)</f>
        <v>13355.849999999999</v>
      </c>
      <c r="G886" s="82">
        <f>+VLOOKUP($C886,'appoggio Flow (AUM)_Turnover'!$C:$G,5,0)</f>
        <v>1803.06</v>
      </c>
      <c r="H886" s="1" t="s">
        <v>24</v>
      </c>
      <c r="I886" t="s">
        <v>473</v>
      </c>
      <c r="J886" t="s">
        <v>474</v>
      </c>
      <c r="K886">
        <f>+VLOOKUP($C886,'appoggio Flow (AUM)_Turnover'!$C:$M,9,0)</f>
        <v>0</v>
      </c>
      <c r="L886" t="s">
        <v>473</v>
      </c>
      <c r="M886" t="str">
        <f>+VLOOKUP($C886,'appoggio Flow (AUM)_Turnover'!$C:$M,11,0)</f>
        <v>Fondo</v>
      </c>
      <c r="N886" t="s">
        <v>23</v>
      </c>
      <c r="O886" s="5" t="str">
        <f t="shared" si="105"/>
        <v>N</v>
      </c>
      <c r="P886" t="str">
        <f>+VLOOKUP($C886,'appoggio Flow (AUM)_Turnover'!$C:$P,11,0)</f>
        <v>Fondo</v>
      </c>
      <c r="Q886" s="200" t="s">
        <v>475</v>
      </c>
      <c r="R886" s="200" t="str">
        <f t="shared" si="110"/>
        <v/>
      </c>
      <c r="T886" t="s">
        <v>475</v>
      </c>
      <c r="Y886" s="200" t="s">
        <v>475</v>
      </c>
      <c r="Z886" s="5" t="s">
        <v>475</v>
      </c>
      <c r="AA886" s="200" t="str">
        <f t="shared" si="106"/>
        <v/>
      </c>
      <c r="AB886" s="200" t="str">
        <f t="shared" si="104"/>
        <v/>
      </c>
      <c r="AE886" s="77">
        <f t="shared" si="107"/>
        <v>0</v>
      </c>
      <c r="AF886" s="77">
        <f t="shared" si="108"/>
        <v>0</v>
      </c>
      <c r="AG886" s="77">
        <f t="array" ref="AG886">IFERROR($D886*U,0)</f>
        <v>0</v>
      </c>
      <c r="AH886" s="77">
        <f t="shared" si="109"/>
        <v>0</v>
      </c>
      <c r="AI886" s="77">
        <f t="shared" si="109"/>
        <v>0</v>
      </c>
      <c r="AJ886" s="203"/>
      <c r="AK886" s="203"/>
      <c r="AL886" s="203"/>
      <c r="AM886" s="203"/>
      <c r="AN886" t="s">
        <v>475</v>
      </c>
      <c r="AO886" t="s">
        <v>475</v>
      </c>
      <c r="AP886" t="s">
        <v>475</v>
      </c>
    </row>
    <row r="887" spans="1:42" x14ac:dyDescent="0.25">
      <c r="A887" s="198">
        <v>45291</v>
      </c>
      <c r="B887" t="s">
        <v>2420</v>
      </c>
      <c r="C887" t="s">
        <v>2421</v>
      </c>
      <c r="D887" s="82">
        <f>+VLOOKUP($C887,'appoggio Flow (AUM)_Turnover'!$C:$G,2,0)</f>
        <v>1897.08</v>
      </c>
      <c r="E887" s="199">
        <f>+VLOOKUP($C887,'appoggio Flow (AUM)_Turnover'!$C:$G,3,0)</f>
        <v>1</v>
      </c>
      <c r="F887" s="82">
        <f>+VLOOKUP($C887,'appoggio Flow (AUM)_Turnover'!$C:$G,4,0)</f>
        <v>15462.92</v>
      </c>
      <c r="G887" s="82">
        <f>+VLOOKUP($C887,'appoggio Flow (AUM)_Turnover'!$C:$G,5,0)</f>
        <v>13565.84</v>
      </c>
      <c r="H887" s="1" t="s">
        <v>23</v>
      </c>
      <c r="I887" t="s">
        <v>500</v>
      </c>
      <c r="J887" t="s">
        <v>592</v>
      </c>
      <c r="K887">
        <f>+VLOOKUP($C887,'appoggio Flow (AUM)_Turnover'!$C:$M,9,0)</f>
        <v>0</v>
      </c>
      <c r="L887" t="s">
        <v>500</v>
      </c>
      <c r="M887" t="str">
        <f>+VLOOKUP($C887,'appoggio Flow (AUM)_Turnover'!$C:$M,11,0)</f>
        <v>Stock</v>
      </c>
      <c r="N887" t="s">
        <v>23</v>
      </c>
      <c r="O887" s="5" t="str">
        <f t="shared" si="105"/>
        <v>N</v>
      </c>
      <c r="P887" t="str">
        <f>+VLOOKUP($C887,'appoggio Flow (AUM)_Turnover'!$C:$P,11,0)</f>
        <v>Stock</v>
      </c>
      <c r="Q887" s="200" t="s">
        <v>475</v>
      </c>
      <c r="R887" s="200" t="str">
        <f t="shared" si="110"/>
        <v/>
      </c>
      <c r="T887" t="s">
        <v>475</v>
      </c>
      <c r="Y887" s="200" t="s">
        <v>475</v>
      </c>
      <c r="Z887" s="5" t="s">
        <v>475</v>
      </c>
      <c r="AA887" s="200" t="str">
        <f t="shared" si="106"/>
        <v/>
      </c>
      <c r="AB887" s="200" t="str">
        <f t="shared" si="104"/>
        <v/>
      </c>
      <c r="AE887" s="77">
        <f t="shared" si="107"/>
        <v>0</v>
      </c>
      <c r="AF887" s="77">
        <f t="shared" si="108"/>
        <v>0</v>
      </c>
      <c r="AG887" s="77">
        <f t="array" ref="AG887">IFERROR($D887*U,0)</f>
        <v>0</v>
      </c>
      <c r="AH887" s="77">
        <f t="shared" si="109"/>
        <v>0</v>
      </c>
      <c r="AI887" s="77">
        <f t="shared" si="109"/>
        <v>0</v>
      </c>
      <c r="AJ887" s="203"/>
      <c r="AK887" s="203"/>
      <c r="AL887" s="203"/>
      <c r="AM887" s="203"/>
      <c r="AN887" t="s">
        <v>25</v>
      </c>
      <c r="AO887" t="s">
        <v>1217</v>
      </c>
      <c r="AP887" t="s">
        <v>475</v>
      </c>
    </row>
    <row r="888" spans="1:42" x14ac:dyDescent="0.25">
      <c r="A888" s="198">
        <v>45291</v>
      </c>
      <c r="B888" t="s">
        <v>2422</v>
      </c>
      <c r="C888" t="s">
        <v>2423</v>
      </c>
      <c r="D888" s="82">
        <f>+VLOOKUP($C888,'appoggio Flow (AUM)_Turnover'!$C:$G,2,0)</f>
        <v>2005135.8399999996</v>
      </c>
      <c r="E888" s="199">
        <f>+VLOOKUP($C888,'appoggio Flow (AUM)_Turnover'!$C:$G,3,0)</f>
        <v>1</v>
      </c>
      <c r="F888" s="82">
        <f>+VLOOKUP($C888,'appoggio Flow (AUM)_Turnover'!$C:$G,4,0)</f>
        <v>3395488.1999999997</v>
      </c>
      <c r="G888" s="82">
        <f>+VLOOKUP($C888,'appoggio Flow (AUM)_Turnover'!$C:$G,5,0)</f>
        <v>1390352.36</v>
      </c>
      <c r="H888" s="1" t="s">
        <v>24</v>
      </c>
      <c r="I888" t="s">
        <v>473</v>
      </c>
      <c r="J888" t="s">
        <v>474</v>
      </c>
      <c r="K888">
        <f>+VLOOKUP($C888,'appoggio Flow (AUM)_Turnover'!$C:$M,9,0)</f>
        <v>0</v>
      </c>
      <c r="L888" t="s">
        <v>473</v>
      </c>
      <c r="M888" t="str">
        <f>+VLOOKUP($C888,'appoggio Flow (AUM)_Turnover'!$C:$M,11,0)</f>
        <v>Fondo</v>
      </c>
      <c r="N888" t="s">
        <v>23</v>
      </c>
      <c r="O888" s="5" t="str">
        <f t="shared" si="105"/>
        <v>N</v>
      </c>
      <c r="P888" t="str">
        <f>+VLOOKUP($C888,'appoggio Flow (AUM)_Turnover'!$C:$P,11,0)</f>
        <v>Fondo</v>
      </c>
      <c r="Q888" s="200" t="s">
        <v>475</v>
      </c>
      <c r="R888" s="200" t="str">
        <f t="shared" si="110"/>
        <v/>
      </c>
      <c r="T888" t="s">
        <v>475</v>
      </c>
      <c r="Y888" s="200" t="s">
        <v>475</v>
      </c>
      <c r="Z888" s="5" t="s">
        <v>475</v>
      </c>
      <c r="AA888" s="200" t="str">
        <f t="shared" si="106"/>
        <v/>
      </c>
      <c r="AB888" s="200" t="str">
        <f t="shared" si="104"/>
        <v/>
      </c>
      <c r="AE888" s="77">
        <f t="shared" si="107"/>
        <v>0</v>
      </c>
      <c r="AF888" s="77">
        <f t="shared" si="108"/>
        <v>0</v>
      </c>
      <c r="AG888" s="77">
        <f t="array" ref="AG888">IFERROR($D888*U,0)</f>
        <v>0</v>
      </c>
      <c r="AH888" s="77">
        <f t="shared" si="109"/>
        <v>0</v>
      </c>
      <c r="AI888" s="77">
        <f t="shared" si="109"/>
        <v>0</v>
      </c>
      <c r="AJ888" s="203"/>
      <c r="AK888" s="203"/>
      <c r="AL888" s="203"/>
      <c r="AM888" s="203"/>
      <c r="AN888" t="s">
        <v>475</v>
      </c>
      <c r="AO888" t="s">
        <v>475</v>
      </c>
      <c r="AP888" t="s">
        <v>475</v>
      </c>
    </row>
    <row r="889" spans="1:42" x14ac:dyDescent="0.25">
      <c r="A889" s="198">
        <v>45291</v>
      </c>
      <c r="B889" t="s">
        <v>2424</v>
      </c>
      <c r="C889" t="s">
        <v>2425</v>
      </c>
      <c r="D889" s="82">
        <f>+VLOOKUP($C889,'appoggio Flow (AUM)_Turnover'!$C:$G,2,0)</f>
        <v>142.33999999999992</v>
      </c>
      <c r="E889" s="199">
        <f>+VLOOKUP($C889,'appoggio Flow (AUM)_Turnover'!$C:$G,3,0)</f>
        <v>1</v>
      </c>
      <c r="F889" s="82">
        <f>+VLOOKUP($C889,'appoggio Flow (AUM)_Turnover'!$C:$G,4,0)</f>
        <v>2055.79</v>
      </c>
      <c r="G889" s="82">
        <f>+VLOOKUP($C889,'appoggio Flow (AUM)_Turnover'!$C:$G,5,0)</f>
        <v>1913.45</v>
      </c>
      <c r="H889" s="1" t="s">
        <v>24</v>
      </c>
      <c r="I889" t="s">
        <v>473</v>
      </c>
      <c r="J889" t="s">
        <v>474</v>
      </c>
      <c r="K889">
        <f>+VLOOKUP($C889,'appoggio Flow (AUM)_Turnover'!$C:$M,9,0)</f>
        <v>0</v>
      </c>
      <c r="L889" t="s">
        <v>473</v>
      </c>
      <c r="M889" t="str">
        <f>+VLOOKUP($C889,'appoggio Flow (AUM)_Turnover'!$C:$M,11,0)</f>
        <v>Fondo</v>
      </c>
      <c r="N889" t="s">
        <v>23</v>
      </c>
      <c r="O889" s="5" t="str">
        <f t="shared" si="105"/>
        <v>N</v>
      </c>
      <c r="P889" t="str">
        <f>+VLOOKUP($C889,'appoggio Flow (AUM)_Turnover'!$C:$P,11,0)</f>
        <v>Fondo</v>
      </c>
      <c r="Q889" s="200" t="s">
        <v>475</v>
      </c>
      <c r="R889" s="200" t="str">
        <f t="shared" si="110"/>
        <v/>
      </c>
      <c r="T889" t="s">
        <v>475</v>
      </c>
      <c r="Y889" s="200" t="s">
        <v>475</v>
      </c>
      <c r="Z889" s="5" t="s">
        <v>475</v>
      </c>
      <c r="AA889" s="200" t="str">
        <f t="shared" si="106"/>
        <v/>
      </c>
      <c r="AB889" s="200" t="str">
        <f t="shared" si="104"/>
        <v/>
      </c>
      <c r="AE889" s="77">
        <f t="shared" si="107"/>
        <v>0</v>
      </c>
      <c r="AF889" s="77">
        <f t="shared" si="108"/>
        <v>0</v>
      </c>
      <c r="AG889" s="77">
        <f t="array" ref="AG889">IFERROR($D889*U,0)</f>
        <v>0</v>
      </c>
      <c r="AH889" s="77">
        <f t="shared" si="109"/>
        <v>0</v>
      </c>
      <c r="AI889" s="77">
        <f t="shared" si="109"/>
        <v>0</v>
      </c>
      <c r="AJ889" s="203"/>
      <c r="AK889" s="203"/>
      <c r="AL889" s="203"/>
      <c r="AM889" s="203"/>
      <c r="AN889" t="s">
        <v>475</v>
      </c>
      <c r="AO889" t="s">
        <v>475</v>
      </c>
      <c r="AP889" t="s">
        <v>475</v>
      </c>
    </row>
    <row r="890" spans="1:42" x14ac:dyDescent="0.25">
      <c r="A890" s="198">
        <v>45291</v>
      </c>
      <c r="B890" t="s">
        <v>2426</v>
      </c>
      <c r="C890" t="s">
        <v>2427</v>
      </c>
      <c r="D890" s="82">
        <f>+VLOOKUP($C890,'appoggio Flow (AUM)_Turnover'!$C:$G,2,0)</f>
        <v>2447462.06</v>
      </c>
      <c r="E890" s="199">
        <f>+VLOOKUP($C890,'appoggio Flow (AUM)_Turnover'!$C:$G,3,0)</f>
        <v>1</v>
      </c>
      <c r="F890" s="82">
        <f>+VLOOKUP($C890,'appoggio Flow (AUM)_Turnover'!$C:$G,4,0)</f>
        <v>2535221.4300000002</v>
      </c>
      <c r="G890" s="82">
        <f>+VLOOKUP($C890,'appoggio Flow (AUM)_Turnover'!$C:$G,5,0)</f>
        <v>87759.37</v>
      </c>
      <c r="H890" s="1" t="s">
        <v>23</v>
      </c>
      <c r="I890" t="s">
        <v>500</v>
      </c>
      <c r="J890" t="s">
        <v>474</v>
      </c>
      <c r="K890">
        <f>+VLOOKUP($C890,'appoggio Flow (AUM)_Turnover'!$C:$M,9,0)</f>
        <v>0</v>
      </c>
      <c r="L890" t="s">
        <v>500</v>
      </c>
      <c r="M890">
        <f>+VLOOKUP($C890,'appoggio Flow (AUM)_Turnover'!$C:$M,11,0)</f>
        <v>0</v>
      </c>
      <c r="N890" t="s">
        <v>23</v>
      </c>
      <c r="O890" s="5" t="str">
        <f t="shared" si="105"/>
        <v>N</v>
      </c>
      <c r="P890">
        <f>+VLOOKUP($C890,'appoggio Flow (AUM)_Turnover'!$C:$P,11,0)</f>
        <v>0</v>
      </c>
      <c r="Q890" s="200" t="s">
        <v>475</v>
      </c>
      <c r="R890" s="200" t="str">
        <f t="shared" si="110"/>
        <v/>
      </c>
      <c r="T890" t="s">
        <v>475</v>
      </c>
      <c r="Y890" s="200" t="s">
        <v>475</v>
      </c>
      <c r="Z890" s="5" t="s">
        <v>475</v>
      </c>
      <c r="AA890" s="200" t="str">
        <f t="shared" si="106"/>
        <v/>
      </c>
      <c r="AB890" s="200" t="str">
        <f t="shared" si="104"/>
        <v/>
      </c>
      <c r="AE890" s="77">
        <f t="shared" si="107"/>
        <v>0</v>
      </c>
      <c r="AF890" s="77">
        <f t="shared" si="108"/>
        <v>0</v>
      </c>
      <c r="AG890" s="77">
        <f t="array" ref="AG890">IFERROR($D890*U,0)</f>
        <v>0</v>
      </c>
      <c r="AH890" s="77">
        <f t="shared" si="109"/>
        <v>0</v>
      </c>
      <c r="AI890" s="77">
        <f t="shared" si="109"/>
        <v>0</v>
      </c>
      <c r="AJ890" s="203"/>
      <c r="AK890" s="203"/>
      <c r="AL890" s="203"/>
      <c r="AM890" s="203"/>
      <c r="AN890" t="s">
        <v>475</v>
      </c>
      <c r="AO890" t="s">
        <v>475</v>
      </c>
      <c r="AP890" t="s">
        <v>475</v>
      </c>
    </row>
    <row r="891" spans="1:42" x14ac:dyDescent="0.25">
      <c r="A891" s="198">
        <v>45291</v>
      </c>
      <c r="B891" t="s">
        <v>2428</v>
      </c>
      <c r="C891" t="s">
        <v>2429</v>
      </c>
      <c r="D891" s="82">
        <f>+VLOOKUP($C891,'appoggio Flow (AUM)_Turnover'!$C:$G,2,0)</f>
        <v>194500</v>
      </c>
      <c r="E891" s="199">
        <f>+VLOOKUP($C891,'appoggio Flow (AUM)_Turnover'!$C:$G,3,0)</f>
        <v>0</v>
      </c>
      <c r="F891" s="82">
        <f>+VLOOKUP($C891,'appoggio Flow (AUM)_Turnover'!$C:$G,4,0)</f>
        <v>194500</v>
      </c>
      <c r="G891" s="82">
        <f>+VLOOKUP($C891,'appoggio Flow (AUM)_Turnover'!$C:$G,5,0)</f>
        <v>0</v>
      </c>
      <c r="H891" s="1" t="s">
        <v>23</v>
      </c>
      <c r="I891" t="s">
        <v>500</v>
      </c>
      <c r="J891" t="s">
        <v>474</v>
      </c>
      <c r="K891">
        <f>+VLOOKUP($C891,'appoggio Flow (AUM)_Turnover'!$C:$M,9,0)</f>
        <v>0</v>
      </c>
      <c r="L891" t="s">
        <v>500</v>
      </c>
      <c r="M891" t="str">
        <f>+VLOOKUP($C891,'appoggio Flow (AUM)_Turnover'!$C:$M,11,0)</f>
        <v>Stock</v>
      </c>
      <c r="N891" t="s">
        <v>23</v>
      </c>
      <c r="O891" s="5" t="str">
        <f t="shared" si="105"/>
        <v>N</v>
      </c>
      <c r="P891" t="str">
        <f>+VLOOKUP($C891,'appoggio Flow (AUM)_Turnover'!$C:$P,11,0)</f>
        <v>Stock</v>
      </c>
      <c r="Q891" s="200" t="s">
        <v>475</v>
      </c>
      <c r="R891" s="200" t="str">
        <f t="shared" si="110"/>
        <v/>
      </c>
      <c r="T891" t="s">
        <v>475</v>
      </c>
      <c r="Y891" s="200" t="s">
        <v>475</v>
      </c>
      <c r="Z891" s="5" t="s">
        <v>475</v>
      </c>
      <c r="AA891" s="200" t="str">
        <f t="shared" si="106"/>
        <v/>
      </c>
      <c r="AB891" s="200" t="str">
        <f t="shared" si="104"/>
        <v/>
      </c>
      <c r="AE891" s="77">
        <f t="shared" si="107"/>
        <v>0</v>
      </c>
      <c r="AF891" s="77">
        <f t="shared" si="108"/>
        <v>0</v>
      </c>
      <c r="AG891" s="77">
        <f t="array" ref="AG891">IFERROR($D891*U,0)</f>
        <v>0</v>
      </c>
      <c r="AH891" s="77">
        <f t="shared" si="109"/>
        <v>0</v>
      </c>
      <c r="AI891" s="77">
        <f t="shared" si="109"/>
        <v>0</v>
      </c>
      <c r="AJ891" s="203"/>
      <c r="AK891" s="203"/>
      <c r="AL891" s="203"/>
      <c r="AM891" s="203"/>
      <c r="AN891" t="s">
        <v>25</v>
      </c>
      <c r="AO891" t="s">
        <v>2430</v>
      </c>
      <c r="AP891" t="s">
        <v>475</v>
      </c>
    </row>
    <row r="892" spans="1:42" x14ac:dyDescent="0.25">
      <c r="A892" s="198">
        <v>45291</v>
      </c>
      <c r="B892" t="s">
        <v>2431</v>
      </c>
      <c r="C892" t="s">
        <v>2432</v>
      </c>
      <c r="D892" s="82">
        <f>+VLOOKUP($C892,'appoggio Flow (AUM)_Turnover'!$C:$G,2,0)</f>
        <v>3883.2599999999993</v>
      </c>
      <c r="E892" s="199">
        <f>+VLOOKUP($C892,'appoggio Flow (AUM)_Turnover'!$C:$G,3,0)</f>
        <v>1</v>
      </c>
      <c r="F892" s="82">
        <f>+VLOOKUP($C892,'appoggio Flow (AUM)_Turnover'!$C:$G,4,0)</f>
        <v>10128.799999999999</v>
      </c>
      <c r="G892" s="82">
        <f>+VLOOKUP($C892,'appoggio Flow (AUM)_Turnover'!$C:$G,5,0)</f>
        <v>6245.54</v>
      </c>
      <c r="H892" s="1" t="s">
        <v>23</v>
      </c>
      <c r="I892" t="s">
        <v>500</v>
      </c>
      <c r="J892" t="s">
        <v>474</v>
      </c>
      <c r="K892">
        <f>+VLOOKUP($C892,'appoggio Flow (AUM)_Turnover'!$C:$M,9,0)</f>
        <v>0</v>
      </c>
      <c r="L892" t="s">
        <v>500</v>
      </c>
      <c r="M892" t="str">
        <f>+VLOOKUP($C892,'appoggio Flow (AUM)_Turnover'!$C:$M,11,0)</f>
        <v>Stock</v>
      </c>
      <c r="N892" t="s">
        <v>23</v>
      </c>
      <c r="O892" s="5" t="str">
        <f t="shared" si="105"/>
        <v>N</v>
      </c>
      <c r="P892" t="str">
        <f>+VLOOKUP($C892,'appoggio Flow (AUM)_Turnover'!$C:$P,11,0)</f>
        <v>Stock</v>
      </c>
      <c r="Q892" s="200" t="s">
        <v>475</v>
      </c>
      <c r="R892" s="200" t="str">
        <f t="shared" si="110"/>
        <v/>
      </c>
      <c r="T892" t="s">
        <v>475</v>
      </c>
      <c r="Y892" s="200" t="s">
        <v>475</v>
      </c>
      <c r="Z892" s="5" t="s">
        <v>475</v>
      </c>
      <c r="AA892" s="200" t="str">
        <f t="shared" si="106"/>
        <v/>
      </c>
      <c r="AB892" s="200" t="str">
        <f t="shared" ref="AB892:AB955" si="111">IFERROR(Z892*V892,"")</f>
        <v/>
      </c>
      <c r="AE892" s="77">
        <f t="shared" si="107"/>
        <v>0</v>
      </c>
      <c r="AF892" s="77">
        <f t="shared" si="108"/>
        <v>0</v>
      </c>
      <c r="AG892" s="77">
        <f t="array" ref="AG892">IFERROR($D892*U,0)</f>
        <v>0</v>
      </c>
      <c r="AH892" s="77">
        <f t="shared" si="109"/>
        <v>0</v>
      </c>
      <c r="AI892" s="77">
        <f t="shared" si="109"/>
        <v>0</v>
      </c>
      <c r="AJ892" s="203"/>
      <c r="AK892" s="203"/>
      <c r="AL892" s="203"/>
      <c r="AM892" s="203"/>
      <c r="AN892" t="s">
        <v>25</v>
      </c>
      <c r="AO892" t="s">
        <v>2433</v>
      </c>
      <c r="AP892" t="s">
        <v>475</v>
      </c>
    </row>
    <row r="893" spans="1:42" x14ac:dyDescent="0.25">
      <c r="A893" s="198">
        <v>45291</v>
      </c>
      <c r="B893" t="s">
        <v>2434</v>
      </c>
      <c r="C893" t="s">
        <v>2435</v>
      </c>
      <c r="D893" s="82">
        <f>+VLOOKUP($C893,'appoggio Flow (AUM)_Turnover'!$C:$G,2,0)</f>
        <v>97723.4</v>
      </c>
      <c r="E893" s="199">
        <f>+VLOOKUP($C893,'appoggio Flow (AUM)_Turnover'!$C:$G,3,0)</f>
        <v>0</v>
      </c>
      <c r="F893" s="82">
        <f>+VLOOKUP($C893,'appoggio Flow (AUM)_Turnover'!$C:$G,4,0)</f>
        <v>97723.4</v>
      </c>
      <c r="G893" s="82">
        <f>+VLOOKUP($C893,'appoggio Flow (AUM)_Turnover'!$C:$G,5,0)</f>
        <v>0</v>
      </c>
      <c r="H893" s="1" t="s">
        <v>23</v>
      </c>
      <c r="I893" t="s">
        <v>500</v>
      </c>
      <c r="J893" t="s">
        <v>504</v>
      </c>
      <c r="K893">
        <f>+VLOOKUP($C893,'appoggio Flow (AUM)_Turnover'!$C:$M,9,0)</f>
        <v>1</v>
      </c>
      <c r="L893" t="s">
        <v>500</v>
      </c>
      <c r="M893">
        <f>+VLOOKUP($C893,'appoggio Flow (AUM)_Turnover'!$C:$M,11,0)</f>
        <v>0</v>
      </c>
      <c r="N893" t="s">
        <v>24</v>
      </c>
      <c r="O893" s="5" t="str">
        <f t="shared" si="105"/>
        <v>N</v>
      </c>
      <c r="P893">
        <f>+VLOOKUP($C893,'appoggio Flow (AUM)_Turnover'!$C:$P,11,0)</f>
        <v>0</v>
      </c>
      <c r="Q893" s="200" t="s">
        <v>475</v>
      </c>
      <c r="R893" s="200" t="str">
        <f t="shared" si="110"/>
        <v/>
      </c>
      <c r="T893" t="s">
        <v>475</v>
      </c>
      <c r="Y893" s="200" t="s">
        <v>475</v>
      </c>
      <c r="Z893" s="5" t="s">
        <v>475</v>
      </c>
      <c r="AA893" s="200" t="str">
        <f t="shared" si="106"/>
        <v/>
      </c>
      <c r="AB893" s="200" t="str">
        <f t="shared" si="111"/>
        <v/>
      </c>
      <c r="AE893" s="77">
        <f t="shared" si="107"/>
        <v>0</v>
      </c>
      <c r="AF893" s="77">
        <f t="shared" si="108"/>
        <v>0</v>
      </c>
      <c r="AG893" s="77">
        <f t="array" ref="AG893">IFERROR($D893*U,0)</f>
        <v>0</v>
      </c>
      <c r="AH893" s="77">
        <f t="shared" si="109"/>
        <v>0</v>
      </c>
      <c r="AI893" s="77">
        <f t="shared" si="109"/>
        <v>0</v>
      </c>
      <c r="AJ893" s="203"/>
      <c r="AK893" s="203"/>
      <c r="AL893" s="203"/>
      <c r="AM893" s="203"/>
      <c r="AN893" t="s">
        <v>475</v>
      </c>
      <c r="AO893" t="s">
        <v>475</v>
      </c>
      <c r="AP893" t="s">
        <v>475</v>
      </c>
    </row>
    <row r="894" spans="1:42" x14ac:dyDescent="0.25">
      <c r="A894" s="198">
        <v>45291</v>
      </c>
      <c r="B894" t="s">
        <v>2436</v>
      </c>
      <c r="C894" t="s">
        <v>2437</v>
      </c>
      <c r="D894" s="82">
        <f>+VLOOKUP($C894,'appoggio Flow (AUM)_Turnover'!$C:$G,2,0)</f>
        <v>188983.51</v>
      </c>
      <c r="E894" s="199">
        <f>+VLOOKUP($C894,'appoggio Flow (AUM)_Turnover'!$C:$G,3,0)</f>
        <v>0</v>
      </c>
      <c r="F894" s="82">
        <f>+VLOOKUP($C894,'appoggio Flow (AUM)_Turnover'!$C:$G,4,0)</f>
        <v>188983.51</v>
      </c>
      <c r="G894" s="82">
        <f>+VLOOKUP($C894,'appoggio Flow (AUM)_Turnover'!$C:$G,5,0)</f>
        <v>0</v>
      </c>
      <c r="H894" s="1" t="s">
        <v>24</v>
      </c>
      <c r="I894" t="s">
        <v>473</v>
      </c>
      <c r="J894" t="s">
        <v>474</v>
      </c>
      <c r="K894">
        <f>+VLOOKUP($C894,'appoggio Flow (AUM)_Turnover'!$C:$M,9,0)</f>
        <v>0</v>
      </c>
      <c r="L894" t="s">
        <v>473</v>
      </c>
      <c r="M894" t="str">
        <f>+VLOOKUP($C894,'appoggio Flow (AUM)_Turnover'!$C:$M,11,0)</f>
        <v>Fondo</v>
      </c>
      <c r="N894" t="s">
        <v>23</v>
      </c>
      <c r="O894" s="5" t="str">
        <f t="shared" si="105"/>
        <v>N</v>
      </c>
      <c r="P894" t="str">
        <f>+VLOOKUP($C894,'appoggio Flow (AUM)_Turnover'!$C:$P,11,0)</f>
        <v>Fondo</v>
      </c>
      <c r="Q894" s="200" t="s">
        <v>475</v>
      </c>
      <c r="R894" s="200" t="str">
        <f t="shared" si="110"/>
        <v/>
      </c>
      <c r="T894" t="s">
        <v>475</v>
      </c>
      <c r="Y894" s="200" t="s">
        <v>475</v>
      </c>
      <c r="Z894" s="5" t="s">
        <v>475</v>
      </c>
      <c r="AA894" s="200" t="str">
        <f t="shared" si="106"/>
        <v/>
      </c>
      <c r="AB894" s="200" t="str">
        <f t="shared" si="111"/>
        <v/>
      </c>
      <c r="AE894" s="77">
        <f t="shared" si="107"/>
        <v>0</v>
      </c>
      <c r="AF894" s="77">
        <f t="shared" si="108"/>
        <v>0</v>
      </c>
      <c r="AG894" s="77">
        <f t="array" ref="AG894">IFERROR($D894*U,0)</f>
        <v>0</v>
      </c>
      <c r="AH894" s="77">
        <f t="shared" si="109"/>
        <v>0</v>
      </c>
      <c r="AI894" s="77">
        <f t="shared" si="109"/>
        <v>0</v>
      </c>
      <c r="AJ894" s="203"/>
      <c r="AK894" s="203"/>
      <c r="AL894" s="203"/>
      <c r="AM894" s="203"/>
      <c r="AN894" t="s">
        <v>475</v>
      </c>
      <c r="AO894" t="s">
        <v>475</v>
      </c>
      <c r="AP894" t="s">
        <v>475</v>
      </c>
    </row>
    <row r="895" spans="1:42" x14ac:dyDescent="0.25">
      <c r="A895" s="198">
        <v>45291</v>
      </c>
      <c r="B895" t="s">
        <v>2438</v>
      </c>
      <c r="C895" t="s">
        <v>2439</v>
      </c>
      <c r="D895" s="82">
        <f>+VLOOKUP($C895,'appoggio Flow (AUM)_Turnover'!$C:$G,2,0)</f>
        <v>380450.61</v>
      </c>
      <c r="E895" s="199">
        <f>+VLOOKUP($C895,'appoggio Flow (AUM)_Turnover'!$C:$G,3,0)</f>
        <v>0</v>
      </c>
      <c r="F895" s="82">
        <f>+VLOOKUP($C895,'appoggio Flow (AUM)_Turnover'!$C:$G,4,0)</f>
        <v>380450.61</v>
      </c>
      <c r="G895" s="82">
        <f>+VLOOKUP($C895,'appoggio Flow (AUM)_Turnover'!$C:$G,5,0)</f>
        <v>0</v>
      </c>
      <c r="H895" s="1" t="s">
        <v>23</v>
      </c>
      <c r="I895" t="s">
        <v>500</v>
      </c>
      <c r="J895" t="s">
        <v>474</v>
      </c>
      <c r="K895">
        <f>+VLOOKUP($C895,'appoggio Flow (AUM)_Turnover'!$C:$M,9,0)</f>
        <v>0</v>
      </c>
      <c r="L895" t="s">
        <v>500</v>
      </c>
      <c r="M895">
        <f>+VLOOKUP($C895,'appoggio Flow (AUM)_Turnover'!$C:$M,11,0)</f>
        <v>0</v>
      </c>
      <c r="N895" t="s">
        <v>23</v>
      </c>
      <c r="O895" s="5" t="str">
        <f t="shared" si="105"/>
        <v>N</v>
      </c>
      <c r="P895">
        <f>+VLOOKUP($C895,'appoggio Flow (AUM)_Turnover'!$C:$P,11,0)</f>
        <v>0</v>
      </c>
      <c r="Q895" s="200" t="s">
        <v>475</v>
      </c>
      <c r="R895" s="200" t="str">
        <f t="shared" si="110"/>
        <v/>
      </c>
      <c r="T895" t="s">
        <v>475</v>
      </c>
      <c r="Y895" s="200" t="s">
        <v>475</v>
      </c>
      <c r="Z895" s="5" t="s">
        <v>475</v>
      </c>
      <c r="AA895" s="200" t="str">
        <f t="shared" si="106"/>
        <v/>
      </c>
      <c r="AB895" s="200" t="str">
        <f t="shared" si="111"/>
        <v/>
      </c>
      <c r="AE895" s="77">
        <f t="shared" si="107"/>
        <v>0</v>
      </c>
      <c r="AF895" s="77">
        <f t="shared" si="108"/>
        <v>0</v>
      </c>
      <c r="AG895" s="77">
        <f t="array" ref="AG895">IFERROR($D895*U,0)</f>
        <v>0</v>
      </c>
      <c r="AH895" s="77">
        <f t="shared" si="109"/>
        <v>0</v>
      </c>
      <c r="AI895" s="77">
        <f t="shared" si="109"/>
        <v>0</v>
      </c>
      <c r="AJ895" s="203"/>
      <c r="AK895" s="203"/>
      <c r="AL895" s="203"/>
      <c r="AM895" s="203"/>
      <c r="AN895" t="s">
        <v>475</v>
      </c>
      <c r="AO895" t="s">
        <v>475</v>
      </c>
      <c r="AP895" t="s">
        <v>475</v>
      </c>
    </row>
    <row r="896" spans="1:42" x14ac:dyDescent="0.25">
      <c r="A896" s="198">
        <v>45291</v>
      </c>
      <c r="B896" t="s">
        <v>2440</v>
      </c>
      <c r="C896" t="s">
        <v>2441</v>
      </c>
      <c r="D896" s="82">
        <f>+VLOOKUP($C896,'appoggio Flow (AUM)_Turnover'!$C:$G,2,0)</f>
        <v>190639.93000000002</v>
      </c>
      <c r="E896" s="199">
        <f>+VLOOKUP($C896,'appoggio Flow (AUM)_Turnover'!$C:$G,3,0)</f>
        <v>1</v>
      </c>
      <c r="F896" s="82">
        <f>+VLOOKUP($C896,'appoggio Flow (AUM)_Turnover'!$C:$G,4,0)</f>
        <v>404016.22000000003</v>
      </c>
      <c r="G896" s="82">
        <f>+VLOOKUP($C896,'appoggio Flow (AUM)_Turnover'!$C:$G,5,0)</f>
        <v>213376.29</v>
      </c>
      <c r="H896" s="1" t="s">
        <v>24</v>
      </c>
      <c r="I896" t="s">
        <v>473</v>
      </c>
      <c r="J896" t="s">
        <v>474</v>
      </c>
      <c r="K896">
        <f>+VLOOKUP($C896,'appoggio Flow (AUM)_Turnover'!$C:$M,9,0)</f>
        <v>0</v>
      </c>
      <c r="L896" t="s">
        <v>473</v>
      </c>
      <c r="M896" t="str">
        <f>+VLOOKUP($C896,'appoggio Flow (AUM)_Turnover'!$C:$M,11,0)</f>
        <v>Fondo</v>
      </c>
      <c r="N896" t="s">
        <v>23</v>
      </c>
      <c r="O896" s="5" t="str">
        <f t="shared" si="105"/>
        <v>N</v>
      </c>
      <c r="P896" t="str">
        <f>+VLOOKUP($C896,'appoggio Flow (AUM)_Turnover'!$C:$P,11,0)</f>
        <v>Fondo</v>
      </c>
      <c r="Q896" s="200" t="s">
        <v>475</v>
      </c>
      <c r="R896" s="200" t="str">
        <f t="shared" si="110"/>
        <v/>
      </c>
      <c r="T896" t="s">
        <v>475</v>
      </c>
      <c r="Y896" s="200" t="s">
        <v>475</v>
      </c>
      <c r="Z896" s="5" t="s">
        <v>475</v>
      </c>
      <c r="AA896" s="200" t="str">
        <f t="shared" si="106"/>
        <v/>
      </c>
      <c r="AB896" s="200" t="str">
        <f t="shared" si="111"/>
        <v/>
      </c>
      <c r="AE896" s="77">
        <f t="shared" si="107"/>
        <v>0</v>
      </c>
      <c r="AF896" s="77">
        <f t="shared" si="108"/>
        <v>0</v>
      </c>
      <c r="AG896" s="77">
        <f t="array" ref="AG896">IFERROR($D896*U,0)</f>
        <v>0</v>
      </c>
      <c r="AH896" s="77">
        <f t="shared" si="109"/>
        <v>0</v>
      </c>
      <c r="AI896" s="77">
        <f t="shared" si="109"/>
        <v>0</v>
      </c>
      <c r="AJ896" s="203"/>
      <c r="AK896" s="203"/>
      <c r="AL896" s="203"/>
      <c r="AM896" s="203"/>
      <c r="AN896" t="s">
        <v>475</v>
      </c>
      <c r="AO896" t="s">
        <v>475</v>
      </c>
      <c r="AP896" t="s">
        <v>475</v>
      </c>
    </row>
    <row r="897" spans="1:43" x14ac:dyDescent="0.25">
      <c r="A897" s="198">
        <v>45291</v>
      </c>
      <c r="B897" t="s">
        <v>2442</v>
      </c>
      <c r="C897" t="s">
        <v>2443</v>
      </c>
      <c r="D897" s="82">
        <f>+VLOOKUP($C897,'appoggio Flow (AUM)_Turnover'!$C:$G,2,0)</f>
        <v>58814.95</v>
      </c>
      <c r="E897" s="199">
        <f>+VLOOKUP($C897,'appoggio Flow (AUM)_Turnover'!$C:$G,3,0)</f>
        <v>0</v>
      </c>
      <c r="F897" s="82">
        <f>+VLOOKUP($C897,'appoggio Flow (AUM)_Turnover'!$C:$G,4,0)</f>
        <v>58814.95</v>
      </c>
      <c r="G897" s="82">
        <f>+VLOOKUP($C897,'appoggio Flow (AUM)_Turnover'!$C:$G,5,0)</f>
        <v>0</v>
      </c>
      <c r="H897" s="1" t="s">
        <v>23</v>
      </c>
      <c r="I897" t="s">
        <v>500</v>
      </c>
      <c r="J897" t="s">
        <v>790</v>
      </c>
      <c r="K897">
        <f>+VLOOKUP($C897,'appoggio Flow (AUM)_Turnover'!$C:$M,9,0)</f>
        <v>1</v>
      </c>
      <c r="L897" t="s">
        <v>500</v>
      </c>
      <c r="M897">
        <f>+VLOOKUP($C897,'appoggio Flow (AUM)_Turnover'!$C:$M,11,0)</f>
        <v>0</v>
      </c>
      <c r="N897" t="s">
        <v>24</v>
      </c>
      <c r="O897" s="5" t="str">
        <f t="shared" si="105"/>
        <v>N</v>
      </c>
      <c r="P897">
        <f>+VLOOKUP($C897,'appoggio Flow (AUM)_Turnover'!$C:$P,11,0)</f>
        <v>0</v>
      </c>
      <c r="Q897" s="200" t="s">
        <v>475</v>
      </c>
      <c r="R897" s="200" t="str">
        <f t="shared" si="110"/>
        <v/>
      </c>
      <c r="T897" t="s">
        <v>475</v>
      </c>
      <c r="Y897" s="200" t="s">
        <v>475</v>
      </c>
      <c r="Z897" s="5" t="s">
        <v>475</v>
      </c>
      <c r="AA897" s="200" t="str">
        <f t="shared" si="106"/>
        <v/>
      </c>
      <c r="AB897" s="200" t="str">
        <f t="shared" si="111"/>
        <v/>
      </c>
      <c r="AE897" s="77">
        <f t="shared" si="107"/>
        <v>0</v>
      </c>
      <c r="AF897" s="77">
        <f t="shared" si="108"/>
        <v>0</v>
      </c>
      <c r="AG897" s="77">
        <f t="array" ref="AG897">IFERROR($D897*U,0)</f>
        <v>0</v>
      </c>
      <c r="AH897" s="77">
        <f t="shared" si="109"/>
        <v>0</v>
      </c>
      <c r="AI897" s="77">
        <f t="shared" si="109"/>
        <v>0</v>
      </c>
      <c r="AJ897" s="203"/>
      <c r="AK897" s="203"/>
      <c r="AL897" s="203"/>
      <c r="AM897" s="203"/>
      <c r="AN897" t="s">
        <v>475</v>
      </c>
      <c r="AO897" t="s">
        <v>475</v>
      </c>
      <c r="AP897" t="s">
        <v>475</v>
      </c>
    </row>
    <row r="898" spans="1:43" x14ac:dyDescent="0.25">
      <c r="A898" s="198">
        <v>45291</v>
      </c>
      <c r="B898" t="s">
        <v>2444</v>
      </c>
      <c r="C898" t="s">
        <v>2445</v>
      </c>
      <c r="D898" s="82">
        <f>+VLOOKUP($C898,'appoggio Flow (AUM)_Turnover'!$C:$G,2,0)</f>
        <v>43004.56</v>
      </c>
      <c r="E898" s="199">
        <f>+VLOOKUP($C898,'appoggio Flow (AUM)_Turnover'!$C:$G,3,0)</f>
        <v>1</v>
      </c>
      <c r="F898" s="82">
        <f>+VLOOKUP($C898,'appoggio Flow (AUM)_Turnover'!$C:$G,4,0)</f>
        <v>151726.72</v>
      </c>
      <c r="G898" s="82">
        <f>+VLOOKUP($C898,'appoggio Flow (AUM)_Turnover'!$C:$G,5,0)</f>
        <v>108722.16</v>
      </c>
      <c r="H898" s="1" t="s">
        <v>23</v>
      </c>
      <c r="I898" t="s">
        <v>500</v>
      </c>
      <c r="J898" t="s">
        <v>474</v>
      </c>
      <c r="K898">
        <f>+VLOOKUP($C898,'appoggio Flow (AUM)_Turnover'!$C:$M,9,0)</f>
        <v>0</v>
      </c>
      <c r="L898" t="s">
        <v>500</v>
      </c>
      <c r="M898" t="str">
        <f>+VLOOKUP($C898,'appoggio Flow (AUM)_Turnover'!$C:$M,11,0)</f>
        <v>Stock</v>
      </c>
      <c r="N898" t="s">
        <v>23</v>
      </c>
      <c r="O898" s="5" t="str">
        <f t="shared" ref="O898:O961" si="112">IF(OR(C898="FIS1",C898="FIS2",C898="FIS4",C898="Red"),"Y","N")</f>
        <v>N</v>
      </c>
      <c r="P898" t="str">
        <f>+VLOOKUP($C898,'appoggio Flow (AUM)_Turnover'!$C:$P,11,0)</f>
        <v>Stock</v>
      </c>
      <c r="Q898" s="200" t="s">
        <v>475</v>
      </c>
      <c r="R898" s="200" t="str">
        <f t="shared" si="110"/>
        <v/>
      </c>
      <c r="T898" t="s">
        <v>475</v>
      </c>
      <c r="Y898" s="200" t="s">
        <v>475</v>
      </c>
      <c r="Z898" s="5" t="s">
        <v>475</v>
      </c>
      <c r="AA898" s="200" t="str">
        <f t="shared" ref="AA898:AA961" si="113">IFERROR(Y898*V898,"")</f>
        <v/>
      </c>
      <c r="AB898" s="200" t="str">
        <f t="shared" si="111"/>
        <v/>
      </c>
      <c r="AE898" s="77">
        <f t="shared" ref="AE898:AE961" si="114">+IFERROR(R898*D898,0)</f>
        <v>0</v>
      </c>
      <c r="AF898" s="77">
        <f t="shared" ref="AF898:AF961" si="115">+IFERROR(D898*T898,0)</f>
        <v>0</v>
      </c>
      <c r="AG898" s="77">
        <f t="array" ref="AG898">IFERROR($D898*U,0)</f>
        <v>0</v>
      </c>
      <c r="AH898" s="77">
        <f t="shared" si="109"/>
        <v>0</v>
      </c>
      <c r="AI898" s="77">
        <f t="shared" si="109"/>
        <v>0</v>
      </c>
      <c r="AJ898" s="203"/>
      <c r="AK898" s="203"/>
      <c r="AL898" s="203"/>
      <c r="AM898" s="203"/>
      <c r="AN898" t="s">
        <v>25</v>
      </c>
      <c r="AO898" t="s">
        <v>2446</v>
      </c>
      <c r="AP898" t="s">
        <v>2447</v>
      </c>
      <c r="AQ898" s="208" t="s">
        <v>490</v>
      </c>
    </row>
    <row r="899" spans="1:43" x14ac:dyDescent="0.25">
      <c r="A899" s="198">
        <v>45291</v>
      </c>
      <c r="B899" t="s">
        <v>2448</v>
      </c>
      <c r="C899" t="s">
        <v>2449</v>
      </c>
      <c r="D899" s="82">
        <f>+VLOOKUP($C899,'appoggio Flow (AUM)_Turnover'!$C:$G,2,0)</f>
        <v>3173.4000000000015</v>
      </c>
      <c r="E899" s="199">
        <f>+VLOOKUP($C899,'appoggio Flow (AUM)_Turnover'!$C:$G,3,0)</f>
        <v>1</v>
      </c>
      <c r="F899" s="82">
        <f>+VLOOKUP($C899,'appoggio Flow (AUM)_Turnover'!$C:$G,4,0)</f>
        <v>22730.400000000001</v>
      </c>
      <c r="G899" s="82">
        <f>+VLOOKUP($C899,'appoggio Flow (AUM)_Turnover'!$C:$G,5,0)</f>
        <v>19557</v>
      </c>
      <c r="H899" s="1" t="s">
        <v>23</v>
      </c>
      <c r="I899" t="s">
        <v>500</v>
      </c>
      <c r="J899" t="s">
        <v>474</v>
      </c>
      <c r="K899">
        <f>+VLOOKUP($C899,'appoggio Flow (AUM)_Turnover'!$C:$M,9,0)</f>
        <v>0</v>
      </c>
      <c r="L899" t="s">
        <v>500</v>
      </c>
      <c r="M899">
        <f>+VLOOKUP($C899,'appoggio Flow (AUM)_Turnover'!$C:$M,11,0)</f>
        <v>0</v>
      </c>
      <c r="N899" t="s">
        <v>23</v>
      </c>
      <c r="O899" s="5" t="str">
        <f t="shared" si="112"/>
        <v>N</v>
      </c>
      <c r="P899">
        <f>+VLOOKUP($C899,'appoggio Flow (AUM)_Turnover'!$C:$P,11,0)</f>
        <v>0</v>
      </c>
      <c r="Q899" s="200" t="s">
        <v>475</v>
      </c>
      <c r="R899" s="200" t="str">
        <f t="shared" si="110"/>
        <v/>
      </c>
      <c r="T899" t="s">
        <v>475</v>
      </c>
      <c r="Y899" s="200" t="s">
        <v>475</v>
      </c>
      <c r="Z899" s="5" t="s">
        <v>475</v>
      </c>
      <c r="AA899" s="200" t="str">
        <f t="shared" si="113"/>
        <v/>
      </c>
      <c r="AB899" s="200" t="str">
        <f t="shared" si="111"/>
        <v/>
      </c>
      <c r="AE899" s="77">
        <f t="shared" si="114"/>
        <v>0</v>
      </c>
      <c r="AF899" s="77">
        <f t="shared" si="115"/>
        <v>0</v>
      </c>
      <c r="AG899" s="77">
        <f t="array" ref="AG899">IFERROR($D899*U,0)</f>
        <v>0</v>
      </c>
      <c r="AH899" s="77">
        <f t="shared" ref="AH899:AI962" si="116">IFERROR($D899*AA899,0)</f>
        <v>0</v>
      </c>
      <c r="AI899" s="77">
        <f t="shared" si="116"/>
        <v>0</v>
      </c>
      <c r="AJ899" s="203"/>
      <c r="AK899" s="203"/>
      <c r="AL899" s="203"/>
      <c r="AM899" s="203"/>
      <c r="AN899" t="s">
        <v>475</v>
      </c>
      <c r="AO899" t="s">
        <v>475</v>
      </c>
      <c r="AP899" t="s">
        <v>475</v>
      </c>
    </row>
    <row r="900" spans="1:43" x14ac:dyDescent="0.25">
      <c r="A900" s="198">
        <v>45291</v>
      </c>
      <c r="B900" t="s">
        <v>2450</v>
      </c>
      <c r="C900" t="s">
        <v>2451</v>
      </c>
      <c r="D900" s="82">
        <f>+VLOOKUP($C900,'appoggio Flow (AUM)_Turnover'!$C:$G,2,0)</f>
        <v>789311.05</v>
      </c>
      <c r="E900" s="199">
        <f>+VLOOKUP($C900,'appoggio Flow (AUM)_Turnover'!$C:$G,3,0)</f>
        <v>1</v>
      </c>
      <c r="F900" s="82">
        <f>+VLOOKUP($C900,'appoggio Flow (AUM)_Turnover'!$C:$G,4,0)</f>
        <v>1066883.1400000001</v>
      </c>
      <c r="G900" s="82">
        <f>+VLOOKUP($C900,'appoggio Flow (AUM)_Turnover'!$C:$G,5,0)</f>
        <v>277572.09000000003</v>
      </c>
      <c r="H900" s="1" t="s">
        <v>24</v>
      </c>
      <c r="I900" t="s">
        <v>473</v>
      </c>
      <c r="J900" t="s">
        <v>474</v>
      </c>
      <c r="K900">
        <f>+VLOOKUP($C900,'appoggio Flow (AUM)_Turnover'!$C:$M,9,0)</f>
        <v>0</v>
      </c>
      <c r="L900" t="s">
        <v>473</v>
      </c>
      <c r="M900" t="str">
        <f>+VLOOKUP($C900,'appoggio Flow (AUM)_Turnover'!$C:$M,11,0)</f>
        <v>Fondo</v>
      </c>
      <c r="N900" t="s">
        <v>23</v>
      </c>
      <c r="O900" s="5" t="str">
        <f t="shared" si="112"/>
        <v>N</v>
      </c>
      <c r="P900" t="str">
        <f>+VLOOKUP($C900,'appoggio Flow (AUM)_Turnover'!$C:$P,11,0)</f>
        <v>Fondo</v>
      </c>
      <c r="Q900" s="200" t="s">
        <v>475</v>
      </c>
      <c r="R900" s="200" t="str">
        <f t="shared" si="110"/>
        <v/>
      </c>
      <c r="T900" t="s">
        <v>475</v>
      </c>
      <c r="Y900" s="200" t="s">
        <v>475</v>
      </c>
      <c r="Z900" s="5" t="s">
        <v>475</v>
      </c>
      <c r="AA900" s="200" t="str">
        <f t="shared" si="113"/>
        <v/>
      </c>
      <c r="AB900" s="200" t="str">
        <f t="shared" si="111"/>
        <v/>
      </c>
      <c r="AE900" s="77">
        <f t="shared" si="114"/>
        <v>0</v>
      </c>
      <c r="AF900" s="77">
        <f t="shared" si="115"/>
        <v>0</v>
      </c>
      <c r="AG900" s="77">
        <f t="array" ref="AG900">IFERROR($D900*U,0)</f>
        <v>0</v>
      </c>
      <c r="AH900" s="77">
        <f t="shared" si="116"/>
        <v>0</v>
      </c>
      <c r="AI900" s="77">
        <f t="shared" si="116"/>
        <v>0</v>
      </c>
      <c r="AJ900" s="203"/>
      <c r="AK900" s="203"/>
      <c r="AL900" s="203"/>
      <c r="AM900" s="203"/>
      <c r="AN900" t="s">
        <v>475</v>
      </c>
      <c r="AO900" t="s">
        <v>475</v>
      </c>
      <c r="AP900" t="s">
        <v>475</v>
      </c>
    </row>
    <row r="901" spans="1:43" x14ac:dyDescent="0.25">
      <c r="A901" s="198">
        <v>45291</v>
      </c>
      <c r="B901" t="s">
        <v>2452</v>
      </c>
      <c r="C901" t="s">
        <v>2453</v>
      </c>
      <c r="D901" s="82">
        <f>+VLOOKUP($C901,'appoggio Flow (AUM)_Turnover'!$C:$G,2,0)</f>
        <v>172970.44</v>
      </c>
      <c r="E901" s="199">
        <f>+VLOOKUP($C901,'appoggio Flow (AUM)_Turnover'!$C:$G,3,0)</f>
        <v>0</v>
      </c>
      <c r="F901" s="82">
        <f>+VLOOKUP($C901,'appoggio Flow (AUM)_Turnover'!$C:$G,4,0)</f>
        <v>172970.44</v>
      </c>
      <c r="G901" s="82">
        <f>+VLOOKUP($C901,'appoggio Flow (AUM)_Turnover'!$C:$G,5,0)</f>
        <v>0</v>
      </c>
      <c r="H901" s="1" t="s">
        <v>23</v>
      </c>
      <c r="I901" t="s">
        <v>500</v>
      </c>
      <c r="J901" t="s">
        <v>474</v>
      </c>
      <c r="K901">
        <f>+VLOOKUP($C901,'appoggio Flow (AUM)_Turnover'!$C:$M,9,0)</f>
        <v>0</v>
      </c>
      <c r="L901" t="s">
        <v>500</v>
      </c>
      <c r="M901" t="str">
        <f>+VLOOKUP($C901,'appoggio Flow (AUM)_Turnover'!$C:$M,11,0)</f>
        <v>Stock</v>
      </c>
      <c r="N901" t="s">
        <v>23</v>
      </c>
      <c r="O901" s="5" t="str">
        <f t="shared" si="112"/>
        <v>N</v>
      </c>
      <c r="P901" t="str">
        <f>+VLOOKUP($C901,'appoggio Flow (AUM)_Turnover'!$C:$P,11,0)</f>
        <v>Stock</v>
      </c>
      <c r="Q901" s="200" t="s">
        <v>475</v>
      </c>
      <c r="R901" s="200" t="str">
        <f t="shared" si="110"/>
        <v/>
      </c>
      <c r="T901" t="s">
        <v>475</v>
      </c>
      <c r="Y901" s="200" t="s">
        <v>475</v>
      </c>
      <c r="Z901" s="5" t="s">
        <v>475</v>
      </c>
      <c r="AA901" s="200" t="str">
        <f t="shared" si="113"/>
        <v/>
      </c>
      <c r="AB901" s="200" t="str">
        <f t="shared" si="111"/>
        <v/>
      </c>
      <c r="AE901" s="77">
        <f t="shared" si="114"/>
        <v>0</v>
      </c>
      <c r="AF901" s="77">
        <f t="shared" si="115"/>
        <v>0</v>
      </c>
      <c r="AG901" s="77">
        <f t="array" ref="AG901">IFERROR($D901*U,0)</f>
        <v>0</v>
      </c>
      <c r="AH901" s="77">
        <f t="shared" si="116"/>
        <v>0</v>
      </c>
      <c r="AI901" s="77">
        <f t="shared" si="116"/>
        <v>0</v>
      </c>
      <c r="AJ901" s="203"/>
      <c r="AK901" s="203"/>
      <c r="AL901" s="203"/>
      <c r="AM901" s="203"/>
      <c r="AN901" t="s">
        <v>25</v>
      </c>
      <c r="AO901" t="s">
        <v>2454</v>
      </c>
      <c r="AP901" t="s">
        <v>475</v>
      </c>
    </row>
    <row r="902" spans="1:43" x14ac:dyDescent="0.25">
      <c r="A902" s="198">
        <v>45291</v>
      </c>
      <c r="B902" t="s">
        <v>2455</v>
      </c>
      <c r="C902" t="s">
        <v>2456</v>
      </c>
      <c r="D902" s="82">
        <f>+VLOOKUP($C902,'appoggio Flow (AUM)_Turnover'!$C:$G,2,0)</f>
        <v>19476.650000000001</v>
      </c>
      <c r="E902" s="199">
        <f>+VLOOKUP($C902,'appoggio Flow (AUM)_Turnover'!$C:$G,3,0)</f>
        <v>0</v>
      </c>
      <c r="F902" s="82">
        <f>+VLOOKUP($C902,'appoggio Flow (AUM)_Turnover'!$C:$G,4,0)</f>
        <v>19476.650000000001</v>
      </c>
      <c r="G902" s="82">
        <f>+VLOOKUP($C902,'appoggio Flow (AUM)_Turnover'!$C:$G,5,0)</f>
        <v>0</v>
      </c>
      <c r="H902" s="1" t="s">
        <v>23</v>
      </c>
      <c r="I902" t="s">
        <v>500</v>
      </c>
      <c r="J902" t="s">
        <v>474</v>
      </c>
      <c r="K902">
        <f>+VLOOKUP($C902,'appoggio Flow (AUM)_Turnover'!$C:$M,9,0)</f>
        <v>0</v>
      </c>
      <c r="L902" t="s">
        <v>500</v>
      </c>
      <c r="M902" t="str">
        <f>+VLOOKUP($C902,'appoggio Flow (AUM)_Turnover'!$C:$M,11,0)</f>
        <v>Stock</v>
      </c>
      <c r="N902" t="s">
        <v>23</v>
      </c>
      <c r="O902" s="5" t="str">
        <f t="shared" si="112"/>
        <v>N</v>
      </c>
      <c r="P902" t="str">
        <f>+VLOOKUP($C902,'appoggio Flow (AUM)_Turnover'!$C:$P,11,0)</f>
        <v>Stock</v>
      </c>
      <c r="Q902" s="200" t="s">
        <v>475</v>
      </c>
      <c r="R902" s="200" t="str">
        <f t="shared" si="110"/>
        <v/>
      </c>
      <c r="T902" t="s">
        <v>475</v>
      </c>
      <c r="Y902" s="200" t="s">
        <v>475</v>
      </c>
      <c r="Z902" s="5" t="s">
        <v>475</v>
      </c>
      <c r="AA902" s="200" t="str">
        <f t="shared" si="113"/>
        <v/>
      </c>
      <c r="AB902" s="200" t="str">
        <f t="shared" si="111"/>
        <v/>
      </c>
      <c r="AE902" s="77">
        <f t="shared" si="114"/>
        <v>0</v>
      </c>
      <c r="AF902" s="77">
        <f t="shared" si="115"/>
        <v>0</v>
      </c>
      <c r="AG902" s="77">
        <f t="array" ref="AG902">IFERROR($D902*U,0)</f>
        <v>0</v>
      </c>
      <c r="AH902" s="77">
        <f t="shared" si="116"/>
        <v>0</v>
      </c>
      <c r="AI902" s="77">
        <f t="shared" si="116"/>
        <v>0</v>
      </c>
      <c r="AJ902" s="203"/>
      <c r="AK902" s="203"/>
      <c r="AL902" s="203"/>
      <c r="AM902" s="203"/>
      <c r="AN902" t="s">
        <v>25</v>
      </c>
      <c r="AO902" t="s">
        <v>2457</v>
      </c>
      <c r="AP902" t="s">
        <v>475</v>
      </c>
    </row>
    <row r="903" spans="1:43" x14ac:dyDescent="0.25">
      <c r="A903" s="198">
        <v>45291</v>
      </c>
      <c r="B903" t="s">
        <v>2458</v>
      </c>
      <c r="C903" t="s">
        <v>2459</v>
      </c>
      <c r="D903" s="82">
        <f>+VLOOKUP($C903,'appoggio Flow (AUM)_Turnover'!$C:$G,2,0)</f>
        <v>0</v>
      </c>
      <c r="E903" s="199">
        <f>+VLOOKUP($C903,'appoggio Flow (AUM)_Turnover'!$C:$G,3,0)</f>
        <v>1</v>
      </c>
      <c r="F903" s="82">
        <f>+VLOOKUP($C903,'appoggio Flow (AUM)_Turnover'!$C:$G,4,0)</f>
        <v>14920</v>
      </c>
      <c r="G903" s="82">
        <f>+VLOOKUP($C903,'appoggio Flow (AUM)_Turnover'!$C:$G,5,0)</f>
        <v>227574</v>
      </c>
      <c r="H903" s="1" t="s">
        <v>23</v>
      </c>
      <c r="I903" t="s">
        <v>500</v>
      </c>
      <c r="J903" t="s">
        <v>474</v>
      </c>
      <c r="K903">
        <f>+VLOOKUP($C903,'appoggio Flow (AUM)_Turnover'!$C:$M,9,0)</f>
        <v>0</v>
      </c>
      <c r="L903" t="s">
        <v>500</v>
      </c>
      <c r="M903">
        <f>+VLOOKUP($C903,'appoggio Flow (AUM)_Turnover'!$C:$M,11,0)</f>
        <v>0</v>
      </c>
      <c r="N903" t="s">
        <v>23</v>
      </c>
      <c r="O903" s="5" t="str">
        <f t="shared" si="112"/>
        <v>N</v>
      </c>
      <c r="P903">
        <f>+VLOOKUP($C903,'appoggio Flow (AUM)_Turnover'!$C:$P,11,0)</f>
        <v>0</v>
      </c>
      <c r="Q903" s="200" t="s">
        <v>475</v>
      </c>
      <c r="R903" s="200" t="str">
        <f t="shared" si="110"/>
        <v/>
      </c>
      <c r="T903" t="s">
        <v>475</v>
      </c>
      <c r="Y903" s="200" t="s">
        <v>475</v>
      </c>
      <c r="Z903" s="5" t="s">
        <v>475</v>
      </c>
      <c r="AA903" s="200" t="str">
        <f t="shared" si="113"/>
        <v/>
      </c>
      <c r="AB903" s="200" t="str">
        <f t="shared" si="111"/>
        <v/>
      </c>
      <c r="AE903" s="77">
        <f t="shared" si="114"/>
        <v>0</v>
      </c>
      <c r="AF903" s="77">
        <f t="shared" si="115"/>
        <v>0</v>
      </c>
      <c r="AG903" s="77">
        <f t="array" ref="AG903">IFERROR($D903*U,0)</f>
        <v>0</v>
      </c>
      <c r="AH903" s="77">
        <f t="shared" si="116"/>
        <v>0</v>
      </c>
      <c r="AI903" s="77">
        <f t="shared" si="116"/>
        <v>0</v>
      </c>
      <c r="AJ903" s="203"/>
      <c r="AK903" s="203"/>
      <c r="AL903" s="203"/>
      <c r="AM903" s="203"/>
      <c r="AN903" t="s">
        <v>475</v>
      </c>
      <c r="AO903" t="s">
        <v>475</v>
      </c>
      <c r="AP903" t="s">
        <v>475</v>
      </c>
    </row>
    <row r="904" spans="1:43" x14ac:dyDescent="0.25">
      <c r="A904" s="198">
        <v>45291</v>
      </c>
      <c r="B904" t="s">
        <v>2460</v>
      </c>
      <c r="C904" t="s">
        <v>2461</v>
      </c>
      <c r="D904" s="82">
        <f>+VLOOKUP($C904,'appoggio Flow (AUM)_Turnover'!$C:$G,2,0)</f>
        <v>1916862.4</v>
      </c>
      <c r="E904" s="199">
        <f>+VLOOKUP($C904,'appoggio Flow (AUM)_Turnover'!$C:$G,3,0)</f>
        <v>1</v>
      </c>
      <c r="F904" s="82">
        <f>+VLOOKUP($C904,'appoggio Flow (AUM)_Turnover'!$C:$G,4,0)</f>
        <v>2057636.72</v>
      </c>
      <c r="G904" s="82">
        <f>+VLOOKUP($C904,'appoggio Flow (AUM)_Turnover'!$C:$G,5,0)</f>
        <v>140774.32</v>
      </c>
      <c r="H904" s="1" t="s">
        <v>23</v>
      </c>
      <c r="I904" t="s">
        <v>500</v>
      </c>
      <c r="J904" t="s">
        <v>504</v>
      </c>
      <c r="K904">
        <f>+VLOOKUP($C904,'appoggio Flow (AUM)_Turnover'!$C:$M,9,0)</f>
        <v>1</v>
      </c>
      <c r="L904" t="s">
        <v>500</v>
      </c>
      <c r="M904">
        <f>+VLOOKUP($C904,'appoggio Flow (AUM)_Turnover'!$C:$M,11,0)</f>
        <v>0</v>
      </c>
      <c r="N904" t="s">
        <v>24</v>
      </c>
      <c r="O904" s="5" t="str">
        <f t="shared" si="112"/>
        <v>N</v>
      </c>
      <c r="P904">
        <f>+VLOOKUP($C904,'appoggio Flow (AUM)_Turnover'!$C:$P,11,0)</f>
        <v>0</v>
      </c>
      <c r="Q904" s="200" t="s">
        <v>475</v>
      </c>
      <c r="R904" s="200" t="str">
        <f t="shared" si="110"/>
        <v/>
      </c>
      <c r="T904" t="s">
        <v>475</v>
      </c>
      <c r="Y904" s="200" t="s">
        <v>475</v>
      </c>
      <c r="Z904" s="5" t="s">
        <v>475</v>
      </c>
      <c r="AA904" s="200" t="str">
        <f t="shared" si="113"/>
        <v/>
      </c>
      <c r="AB904" s="200" t="str">
        <f t="shared" si="111"/>
        <v/>
      </c>
      <c r="AE904" s="77">
        <f t="shared" si="114"/>
        <v>0</v>
      </c>
      <c r="AF904" s="77">
        <f t="shared" si="115"/>
        <v>0</v>
      </c>
      <c r="AG904" s="77">
        <f t="array" ref="AG904">IFERROR($D904*U,0)</f>
        <v>0</v>
      </c>
      <c r="AH904" s="77">
        <f t="shared" si="116"/>
        <v>0</v>
      </c>
      <c r="AI904" s="77">
        <f t="shared" si="116"/>
        <v>0</v>
      </c>
      <c r="AJ904" s="203"/>
      <c r="AK904" s="203"/>
      <c r="AL904" s="203"/>
      <c r="AM904" s="203"/>
      <c r="AN904" t="s">
        <v>475</v>
      </c>
      <c r="AO904" t="s">
        <v>475</v>
      </c>
      <c r="AP904" t="s">
        <v>475</v>
      </c>
    </row>
    <row r="905" spans="1:43" x14ac:dyDescent="0.25">
      <c r="A905" s="198">
        <v>45291</v>
      </c>
      <c r="B905" t="s">
        <v>2515</v>
      </c>
      <c r="C905" t="s">
        <v>2516</v>
      </c>
      <c r="D905" s="82">
        <f>+VLOOKUP($C905,'appoggio Flow (AUM)_Turnover'!$C:$G,2,0)</f>
        <v>11798.929999999993</v>
      </c>
      <c r="E905" s="199">
        <f>+VLOOKUP($C905,'appoggio Flow (AUM)_Turnover'!$C:$G,3,0)</f>
        <v>1</v>
      </c>
      <c r="F905" s="82">
        <f>+VLOOKUP($C905,'appoggio Flow (AUM)_Turnover'!$C:$G,4,0)</f>
        <v>294155.06</v>
      </c>
      <c r="G905" s="82">
        <f>+VLOOKUP($C905,'appoggio Flow (AUM)_Turnover'!$C:$G,5,0)</f>
        <v>282356.13</v>
      </c>
      <c r="H905" s="1" t="s">
        <v>23</v>
      </c>
      <c r="I905" t="s">
        <v>500</v>
      </c>
      <c r="J905" t="s">
        <v>567</v>
      </c>
      <c r="K905">
        <f>+VLOOKUP($C905,'appoggio Flow (AUM)_Turnover'!$C:$M,9,0)</f>
        <v>0</v>
      </c>
      <c r="L905" t="s">
        <v>500</v>
      </c>
      <c r="M905" t="str">
        <f>+VLOOKUP($C905,'appoggio Flow (AUM)_Turnover'!$C:$M,11,0)</f>
        <v>Bond</v>
      </c>
      <c r="N905" t="s">
        <v>23</v>
      </c>
      <c r="O905" s="5" t="str">
        <f t="shared" si="112"/>
        <v>N</v>
      </c>
      <c r="P905" t="str">
        <f>+VLOOKUP($C905,'appoggio Flow (AUM)_Turnover'!$C:$P,11,0)</f>
        <v>Bond</v>
      </c>
      <c r="Q905" s="200" t="s">
        <v>475</v>
      </c>
      <c r="R905" s="200" t="str">
        <f t="shared" si="110"/>
        <v/>
      </c>
      <c r="T905" t="s">
        <v>475</v>
      </c>
      <c r="Y905" s="200" t="s">
        <v>475</v>
      </c>
      <c r="Z905" s="5" t="s">
        <v>475</v>
      </c>
      <c r="AA905" s="200" t="str">
        <f t="shared" si="113"/>
        <v/>
      </c>
      <c r="AB905" s="200" t="str">
        <f t="shared" si="111"/>
        <v/>
      </c>
      <c r="AE905" s="77">
        <f t="shared" si="114"/>
        <v>0</v>
      </c>
      <c r="AF905" s="77">
        <f t="shared" si="115"/>
        <v>0</v>
      </c>
      <c r="AG905" s="77">
        <f t="array" ref="AG905">IFERROR($D905*U,0)</f>
        <v>0</v>
      </c>
      <c r="AH905" s="77">
        <f t="shared" si="116"/>
        <v>0</v>
      </c>
      <c r="AI905" s="77">
        <f t="shared" si="116"/>
        <v>0</v>
      </c>
      <c r="AJ905" s="203"/>
      <c r="AK905" s="203"/>
      <c r="AL905" s="203"/>
      <c r="AM905" s="203"/>
      <c r="AN905" t="s">
        <v>22</v>
      </c>
      <c r="AO905" t="s">
        <v>831</v>
      </c>
      <c r="AP905" t="s">
        <v>832</v>
      </c>
      <c r="AQ905" s="208" t="s">
        <v>490</v>
      </c>
    </row>
    <row r="906" spans="1:43" x14ac:dyDescent="0.25">
      <c r="A906" s="198">
        <v>45291</v>
      </c>
      <c r="B906" t="s">
        <v>2464</v>
      </c>
      <c r="C906" t="s">
        <v>2465</v>
      </c>
      <c r="D906" s="82">
        <f>+VLOOKUP($C906,'appoggio Flow (AUM)_Turnover'!$C:$G,2,0)</f>
        <v>554047.12</v>
      </c>
      <c r="E906" s="199">
        <f>+VLOOKUP($C906,'appoggio Flow (AUM)_Turnover'!$C:$G,3,0)</f>
        <v>0</v>
      </c>
      <c r="F906" s="82">
        <f>+VLOOKUP($C906,'appoggio Flow (AUM)_Turnover'!$C:$G,4,0)</f>
        <v>554047.12</v>
      </c>
      <c r="G906" s="82">
        <f>+VLOOKUP($C906,'appoggio Flow (AUM)_Turnover'!$C:$G,5,0)</f>
        <v>0</v>
      </c>
      <c r="H906" s="1" t="s">
        <v>23</v>
      </c>
      <c r="I906" t="s">
        <v>500</v>
      </c>
      <c r="J906" t="s">
        <v>504</v>
      </c>
      <c r="K906">
        <f>+VLOOKUP($C906,'appoggio Flow (AUM)_Turnover'!$C:$M,9,0)</f>
        <v>1</v>
      </c>
      <c r="L906" t="s">
        <v>500</v>
      </c>
      <c r="M906">
        <f>+VLOOKUP($C906,'appoggio Flow (AUM)_Turnover'!$C:$M,11,0)</f>
        <v>0</v>
      </c>
      <c r="N906" t="s">
        <v>24</v>
      </c>
      <c r="O906" s="5" t="str">
        <f t="shared" si="112"/>
        <v>N</v>
      </c>
      <c r="P906">
        <f>+VLOOKUP($C906,'appoggio Flow (AUM)_Turnover'!$C:$P,11,0)</f>
        <v>0</v>
      </c>
      <c r="Q906" s="200" t="s">
        <v>475</v>
      </c>
      <c r="R906" s="200" t="str">
        <f t="shared" si="110"/>
        <v/>
      </c>
      <c r="T906" t="s">
        <v>475</v>
      </c>
      <c r="Y906" s="200" t="s">
        <v>475</v>
      </c>
      <c r="Z906" s="5" t="s">
        <v>475</v>
      </c>
      <c r="AA906" s="200" t="str">
        <f t="shared" si="113"/>
        <v/>
      </c>
      <c r="AB906" s="200" t="str">
        <f t="shared" si="111"/>
        <v/>
      </c>
      <c r="AE906" s="77">
        <f t="shared" si="114"/>
        <v>0</v>
      </c>
      <c r="AF906" s="77">
        <f t="shared" si="115"/>
        <v>0</v>
      </c>
      <c r="AG906" s="77">
        <f t="array" ref="AG906">IFERROR($D906*U,0)</f>
        <v>0</v>
      </c>
      <c r="AH906" s="77">
        <f t="shared" si="116"/>
        <v>0</v>
      </c>
      <c r="AI906" s="77">
        <f t="shared" si="116"/>
        <v>0</v>
      </c>
      <c r="AJ906" s="203"/>
      <c r="AK906" s="203"/>
      <c r="AL906" s="203"/>
      <c r="AM906" s="203"/>
      <c r="AN906" t="s">
        <v>475</v>
      </c>
      <c r="AO906" t="s">
        <v>475</v>
      </c>
      <c r="AP906" t="s">
        <v>475</v>
      </c>
    </row>
    <row r="907" spans="1:43" x14ac:dyDescent="0.25">
      <c r="A907" s="198">
        <v>45291</v>
      </c>
      <c r="B907" t="s">
        <v>2466</v>
      </c>
      <c r="C907" t="s">
        <v>2467</v>
      </c>
      <c r="D907" s="82">
        <f>+VLOOKUP($C907,'appoggio Flow (AUM)_Turnover'!$C:$G,2,0)</f>
        <v>8559.7600000000093</v>
      </c>
      <c r="E907" s="199">
        <f>+VLOOKUP($C907,'appoggio Flow (AUM)_Turnover'!$C:$G,3,0)</f>
        <v>1</v>
      </c>
      <c r="F907" s="82">
        <f>+VLOOKUP($C907,'appoggio Flow (AUM)_Turnover'!$C:$G,4,0)</f>
        <v>100526.1</v>
      </c>
      <c r="G907" s="82">
        <f>+VLOOKUP($C907,'appoggio Flow (AUM)_Turnover'!$C:$G,5,0)</f>
        <v>91966.34</v>
      </c>
      <c r="H907" s="1" t="s">
        <v>23</v>
      </c>
      <c r="I907" t="s">
        <v>500</v>
      </c>
      <c r="J907" t="s">
        <v>474</v>
      </c>
      <c r="K907">
        <f>+VLOOKUP($C907,'appoggio Flow (AUM)_Turnover'!$C:$M,9,0)</f>
        <v>0</v>
      </c>
      <c r="L907" t="s">
        <v>500</v>
      </c>
      <c r="M907">
        <f>+VLOOKUP($C907,'appoggio Flow (AUM)_Turnover'!$C:$M,11,0)</f>
        <v>0</v>
      </c>
      <c r="N907" t="s">
        <v>23</v>
      </c>
      <c r="O907" s="5" t="str">
        <f t="shared" si="112"/>
        <v>N</v>
      </c>
      <c r="P907">
        <f>+VLOOKUP($C907,'appoggio Flow (AUM)_Turnover'!$C:$P,11,0)</f>
        <v>0</v>
      </c>
      <c r="Q907" s="200" t="s">
        <v>475</v>
      </c>
      <c r="R907" s="200" t="str">
        <f t="shared" si="110"/>
        <v/>
      </c>
      <c r="T907" t="s">
        <v>475</v>
      </c>
      <c r="Y907" s="200" t="s">
        <v>475</v>
      </c>
      <c r="Z907" s="5" t="s">
        <v>475</v>
      </c>
      <c r="AA907" s="200" t="str">
        <f t="shared" si="113"/>
        <v/>
      </c>
      <c r="AB907" s="200" t="str">
        <f t="shared" si="111"/>
        <v/>
      </c>
      <c r="AE907" s="77">
        <f t="shared" si="114"/>
        <v>0</v>
      </c>
      <c r="AF907" s="77">
        <f t="shared" si="115"/>
        <v>0</v>
      </c>
      <c r="AG907" s="77">
        <f t="array" ref="AG907">IFERROR($D907*U,0)</f>
        <v>0</v>
      </c>
      <c r="AH907" s="77">
        <f t="shared" si="116"/>
        <v>0</v>
      </c>
      <c r="AI907" s="77">
        <f t="shared" si="116"/>
        <v>0</v>
      </c>
      <c r="AJ907" s="203"/>
      <c r="AK907" s="203"/>
      <c r="AL907" s="203"/>
      <c r="AM907" s="203"/>
      <c r="AN907" t="s">
        <v>475</v>
      </c>
      <c r="AO907" t="s">
        <v>475</v>
      </c>
      <c r="AP907" t="s">
        <v>475</v>
      </c>
    </row>
    <row r="908" spans="1:43" x14ac:dyDescent="0.25">
      <c r="A908" s="198">
        <v>45291</v>
      </c>
      <c r="B908" t="s">
        <v>2468</v>
      </c>
      <c r="C908" t="s">
        <v>2469</v>
      </c>
      <c r="D908" s="82">
        <f>+VLOOKUP($C908,'appoggio Flow (AUM)_Turnover'!$C:$G,2,0)</f>
        <v>954.5</v>
      </c>
      <c r="E908" s="199">
        <f>+VLOOKUP($C908,'appoggio Flow (AUM)_Turnover'!$C:$G,3,0)</f>
        <v>1</v>
      </c>
      <c r="F908" s="82">
        <f>+VLOOKUP($C908,'appoggio Flow (AUM)_Turnover'!$C:$G,4,0)</f>
        <v>7923.12</v>
      </c>
      <c r="G908" s="82">
        <f>+VLOOKUP($C908,'appoggio Flow (AUM)_Turnover'!$C:$G,5,0)</f>
        <v>6968.62</v>
      </c>
      <c r="H908" s="1" t="s">
        <v>24</v>
      </c>
      <c r="I908" t="s">
        <v>473</v>
      </c>
      <c r="J908" t="s">
        <v>474</v>
      </c>
      <c r="K908">
        <f>+VLOOKUP($C908,'appoggio Flow (AUM)_Turnover'!$C:$M,9,0)</f>
        <v>0</v>
      </c>
      <c r="L908" t="s">
        <v>473</v>
      </c>
      <c r="M908" t="str">
        <f>+VLOOKUP($C908,'appoggio Flow (AUM)_Turnover'!$C:$M,11,0)</f>
        <v>Fondo</v>
      </c>
      <c r="N908" t="s">
        <v>23</v>
      </c>
      <c r="O908" s="5" t="str">
        <f t="shared" si="112"/>
        <v>N</v>
      </c>
      <c r="P908" t="str">
        <f>+VLOOKUP($C908,'appoggio Flow (AUM)_Turnover'!$C:$P,11,0)</f>
        <v>Fondo</v>
      </c>
      <c r="Q908" s="200" t="s">
        <v>475</v>
      </c>
      <c r="R908" s="200" t="str">
        <f t="shared" si="110"/>
        <v/>
      </c>
      <c r="T908" t="s">
        <v>475</v>
      </c>
      <c r="Y908" s="200" t="s">
        <v>475</v>
      </c>
      <c r="Z908" s="5" t="s">
        <v>475</v>
      </c>
      <c r="AA908" s="200" t="str">
        <f t="shared" si="113"/>
        <v/>
      </c>
      <c r="AB908" s="200" t="str">
        <f t="shared" si="111"/>
        <v/>
      </c>
      <c r="AE908" s="77">
        <f t="shared" si="114"/>
        <v>0</v>
      </c>
      <c r="AF908" s="77">
        <f t="shared" si="115"/>
        <v>0</v>
      </c>
      <c r="AG908" s="77">
        <f t="array" ref="AG908">IFERROR($D908*U,0)</f>
        <v>0</v>
      </c>
      <c r="AH908" s="77">
        <f t="shared" si="116"/>
        <v>0</v>
      </c>
      <c r="AI908" s="77">
        <f t="shared" si="116"/>
        <v>0</v>
      </c>
      <c r="AJ908" s="203"/>
      <c r="AK908" s="203"/>
      <c r="AL908" s="203"/>
      <c r="AM908" s="203"/>
      <c r="AN908" t="s">
        <v>475</v>
      </c>
      <c r="AO908" t="s">
        <v>475</v>
      </c>
      <c r="AP908" t="s">
        <v>475</v>
      </c>
    </row>
    <row r="909" spans="1:43" x14ac:dyDescent="0.25">
      <c r="A909" s="198">
        <v>45291</v>
      </c>
      <c r="B909" t="s">
        <v>2470</v>
      </c>
      <c r="C909" t="s">
        <v>2471</v>
      </c>
      <c r="D909" s="82">
        <f>+VLOOKUP($C909,'appoggio Flow (AUM)_Turnover'!$C:$G,2,0)</f>
        <v>0</v>
      </c>
      <c r="E909" s="199">
        <f>+VLOOKUP($C909,'appoggio Flow (AUM)_Turnover'!$C:$G,3,0)</f>
        <v>1</v>
      </c>
      <c r="F909" s="82">
        <f>+VLOOKUP($C909,'appoggio Flow (AUM)_Turnover'!$C:$G,4,0)</f>
        <v>38311.93</v>
      </c>
      <c r="G909" s="82">
        <f>+VLOOKUP($C909,'appoggio Flow (AUM)_Turnover'!$C:$G,5,0)</f>
        <v>38759.19</v>
      </c>
      <c r="H909" s="1" t="s">
        <v>23</v>
      </c>
      <c r="I909" t="s">
        <v>500</v>
      </c>
      <c r="J909" t="s">
        <v>474</v>
      </c>
      <c r="K909">
        <f>+VLOOKUP($C909,'appoggio Flow (AUM)_Turnover'!$C:$M,9,0)</f>
        <v>0</v>
      </c>
      <c r="L909" t="s">
        <v>500</v>
      </c>
      <c r="M909">
        <f>+VLOOKUP($C909,'appoggio Flow (AUM)_Turnover'!$C:$M,11,0)</f>
        <v>0</v>
      </c>
      <c r="N909" t="s">
        <v>23</v>
      </c>
      <c r="O909" s="5" t="str">
        <f t="shared" si="112"/>
        <v>N</v>
      </c>
      <c r="P909">
        <f>+VLOOKUP($C909,'appoggio Flow (AUM)_Turnover'!$C:$P,11,0)</f>
        <v>0</v>
      </c>
      <c r="Q909" s="200" t="s">
        <v>475</v>
      </c>
      <c r="R909" s="200" t="str">
        <f t="shared" si="110"/>
        <v/>
      </c>
      <c r="T909" t="s">
        <v>475</v>
      </c>
      <c r="Y909" s="200" t="s">
        <v>475</v>
      </c>
      <c r="Z909" s="5" t="s">
        <v>475</v>
      </c>
      <c r="AA909" s="200" t="str">
        <f t="shared" si="113"/>
        <v/>
      </c>
      <c r="AB909" s="200" t="str">
        <f t="shared" si="111"/>
        <v/>
      </c>
      <c r="AE909" s="77">
        <f t="shared" si="114"/>
        <v>0</v>
      </c>
      <c r="AF909" s="77">
        <f t="shared" si="115"/>
        <v>0</v>
      </c>
      <c r="AG909" s="77">
        <f t="array" ref="AG909">IFERROR($D909*U,0)</f>
        <v>0</v>
      </c>
      <c r="AH909" s="77">
        <f t="shared" si="116"/>
        <v>0</v>
      </c>
      <c r="AI909" s="77">
        <f t="shared" si="116"/>
        <v>0</v>
      </c>
      <c r="AJ909" s="203"/>
      <c r="AK909" s="203"/>
      <c r="AL909" s="203"/>
      <c r="AM909" s="203"/>
      <c r="AN909" t="s">
        <v>475</v>
      </c>
      <c r="AO909" t="s">
        <v>475</v>
      </c>
      <c r="AP909" t="s">
        <v>475</v>
      </c>
    </row>
    <row r="910" spans="1:43" x14ac:dyDescent="0.25">
      <c r="A910" s="198">
        <v>45291</v>
      </c>
      <c r="B910" t="s">
        <v>2472</v>
      </c>
      <c r="C910" t="s">
        <v>2473</v>
      </c>
      <c r="D910" s="82">
        <f>+VLOOKUP($C910,'appoggio Flow (AUM)_Turnover'!$C:$G,2,0)</f>
        <v>413968</v>
      </c>
      <c r="E910" s="199">
        <f>+VLOOKUP($C910,'appoggio Flow (AUM)_Turnover'!$C:$G,3,0)</f>
        <v>0</v>
      </c>
      <c r="F910" s="82">
        <f>+VLOOKUP($C910,'appoggio Flow (AUM)_Turnover'!$C:$G,4,0)</f>
        <v>413968</v>
      </c>
      <c r="G910" s="82">
        <f>+VLOOKUP($C910,'appoggio Flow (AUM)_Turnover'!$C:$G,5,0)</f>
        <v>0</v>
      </c>
      <c r="H910" s="1" t="s">
        <v>23</v>
      </c>
      <c r="I910" t="s">
        <v>500</v>
      </c>
      <c r="J910" t="s">
        <v>474</v>
      </c>
      <c r="K910">
        <f>+VLOOKUP($C910,'appoggio Flow (AUM)_Turnover'!$C:$M,9,0)</f>
        <v>0</v>
      </c>
      <c r="L910" t="s">
        <v>500</v>
      </c>
      <c r="M910">
        <f>+VLOOKUP($C910,'appoggio Flow (AUM)_Turnover'!$C:$M,11,0)</f>
        <v>0</v>
      </c>
      <c r="N910" t="s">
        <v>23</v>
      </c>
      <c r="O910" s="5" t="str">
        <f t="shared" si="112"/>
        <v>N</v>
      </c>
      <c r="P910">
        <f>+VLOOKUP($C910,'appoggio Flow (AUM)_Turnover'!$C:$P,11,0)</f>
        <v>0</v>
      </c>
      <c r="Q910" s="200" t="s">
        <v>475</v>
      </c>
      <c r="R910" s="200" t="str">
        <f t="shared" si="110"/>
        <v/>
      </c>
      <c r="T910" t="s">
        <v>475</v>
      </c>
      <c r="Y910" s="200" t="s">
        <v>475</v>
      </c>
      <c r="Z910" s="5" t="s">
        <v>475</v>
      </c>
      <c r="AA910" s="200" t="str">
        <f t="shared" si="113"/>
        <v/>
      </c>
      <c r="AB910" s="200" t="str">
        <f t="shared" si="111"/>
        <v/>
      </c>
      <c r="AE910" s="77">
        <f t="shared" si="114"/>
        <v>0</v>
      </c>
      <c r="AF910" s="77">
        <f t="shared" si="115"/>
        <v>0</v>
      </c>
      <c r="AG910" s="77">
        <f t="array" ref="AG910">IFERROR($D910*U,0)</f>
        <v>0</v>
      </c>
      <c r="AH910" s="77">
        <f t="shared" si="116"/>
        <v>0</v>
      </c>
      <c r="AI910" s="77">
        <f t="shared" si="116"/>
        <v>0</v>
      </c>
      <c r="AJ910" s="203"/>
      <c r="AK910" s="203"/>
      <c r="AL910" s="203"/>
      <c r="AM910" s="203"/>
      <c r="AN910" t="s">
        <v>475</v>
      </c>
      <c r="AO910" t="s">
        <v>475</v>
      </c>
      <c r="AP910" t="s">
        <v>475</v>
      </c>
    </row>
    <row r="911" spans="1:43" x14ac:dyDescent="0.25">
      <c r="A911" s="198">
        <v>45291</v>
      </c>
      <c r="B911" t="s">
        <v>2474</v>
      </c>
      <c r="C911" t="s">
        <v>2475</v>
      </c>
      <c r="D911" s="82">
        <f>+VLOOKUP($C911,'appoggio Flow (AUM)_Turnover'!$C:$G,2,0)</f>
        <v>1776380.76</v>
      </c>
      <c r="E911" s="199">
        <f>+VLOOKUP($C911,'appoggio Flow (AUM)_Turnover'!$C:$G,3,0)</f>
        <v>0</v>
      </c>
      <c r="F911" s="82">
        <f>+VLOOKUP($C911,'appoggio Flow (AUM)_Turnover'!$C:$G,4,0)</f>
        <v>1776380.76</v>
      </c>
      <c r="G911" s="82">
        <f>+VLOOKUP($C911,'appoggio Flow (AUM)_Turnover'!$C:$G,5,0)</f>
        <v>0</v>
      </c>
      <c r="H911" s="1" t="s">
        <v>23</v>
      </c>
      <c r="I911" t="s">
        <v>500</v>
      </c>
      <c r="J911" t="s">
        <v>504</v>
      </c>
      <c r="K911">
        <f>+VLOOKUP($C911,'appoggio Flow (AUM)_Turnover'!$C:$M,9,0)</f>
        <v>1</v>
      </c>
      <c r="L911" t="s">
        <v>500</v>
      </c>
      <c r="M911">
        <f>+VLOOKUP($C911,'appoggio Flow (AUM)_Turnover'!$C:$M,11,0)</f>
        <v>0</v>
      </c>
      <c r="N911" t="s">
        <v>24</v>
      </c>
      <c r="O911" s="5" t="str">
        <f t="shared" si="112"/>
        <v>N</v>
      </c>
      <c r="P911">
        <f>+VLOOKUP($C911,'appoggio Flow (AUM)_Turnover'!$C:$P,11,0)</f>
        <v>0</v>
      </c>
      <c r="Q911" s="200" t="s">
        <v>475</v>
      </c>
      <c r="R911" s="200" t="str">
        <f t="shared" si="110"/>
        <v/>
      </c>
      <c r="T911" t="s">
        <v>475</v>
      </c>
      <c r="Y911" s="200" t="s">
        <v>475</v>
      </c>
      <c r="Z911" s="5" t="s">
        <v>475</v>
      </c>
      <c r="AA911" s="200" t="str">
        <f t="shared" si="113"/>
        <v/>
      </c>
      <c r="AB911" s="200" t="str">
        <f t="shared" si="111"/>
        <v/>
      </c>
      <c r="AE911" s="77">
        <f t="shared" si="114"/>
        <v>0</v>
      </c>
      <c r="AF911" s="77">
        <f t="shared" si="115"/>
        <v>0</v>
      </c>
      <c r="AG911" s="77">
        <f t="array" ref="AG911">IFERROR($D911*U,0)</f>
        <v>0</v>
      </c>
      <c r="AH911" s="77">
        <f t="shared" si="116"/>
        <v>0</v>
      </c>
      <c r="AI911" s="77">
        <f t="shared" si="116"/>
        <v>0</v>
      </c>
      <c r="AJ911" s="203"/>
      <c r="AK911" s="203"/>
      <c r="AL911" s="203"/>
      <c r="AM911" s="203"/>
      <c r="AN911" t="s">
        <v>475</v>
      </c>
      <c r="AO911" t="s">
        <v>475</v>
      </c>
      <c r="AP911" t="s">
        <v>475</v>
      </c>
    </row>
    <row r="912" spans="1:43" x14ac:dyDescent="0.25">
      <c r="A912" s="198">
        <v>45291</v>
      </c>
      <c r="B912" t="s">
        <v>2476</v>
      </c>
      <c r="C912" t="s">
        <v>2477</v>
      </c>
      <c r="D912" s="82">
        <f>+VLOOKUP($C912,'appoggio Flow (AUM)_Turnover'!$C:$G,2,0)</f>
        <v>17524.789999999994</v>
      </c>
      <c r="E912" s="199">
        <f>+VLOOKUP($C912,'appoggio Flow (AUM)_Turnover'!$C:$G,3,0)</f>
        <v>1</v>
      </c>
      <c r="F912" s="82">
        <f>+VLOOKUP($C912,'appoggio Flow (AUM)_Turnover'!$C:$G,4,0)</f>
        <v>85930.75</v>
      </c>
      <c r="G912" s="82">
        <f>+VLOOKUP($C912,'appoggio Flow (AUM)_Turnover'!$C:$G,5,0)</f>
        <v>68405.960000000006</v>
      </c>
      <c r="H912" s="1" t="s">
        <v>24</v>
      </c>
      <c r="I912" t="s">
        <v>473</v>
      </c>
      <c r="J912" t="s">
        <v>474</v>
      </c>
      <c r="K912">
        <f>+VLOOKUP($C912,'appoggio Flow (AUM)_Turnover'!$C:$M,9,0)</f>
        <v>0</v>
      </c>
      <c r="L912" t="s">
        <v>473</v>
      </c>
      <c r="M912" t="str">
        <f>+VLOOKUP($C912,'appoggio Flow (AUM)_Turnover'!$C:$M,11,0)</f>
        <v>Fondo</v>
      </c>
      <c r="N912" t="s">
        <v>23</v>
      </c>
      <c r="O912" s="5" t="str">
        <f t="shared" si="112"/>
        <v>N</v>
      </c>
      <c r="P912" t="str">
        <f>+VLOOKUP($C912,'appoggio Flow (AUM)_Turnover'!$C:$P,11,0)</f>
        <v>Fondo</v>
      </c>
      <c r="Q912" s="200" t="s">
        <v>475</v>
      </c>
      <c r="R912" s="200" t="str">
        <f t="shared" si="110"/>
        <v/>
      </c>
      <c r="T912" t="s">
        <v>475</v>
      </c>
      <c r="Y912" s="200" t="s">
        <v>475</v>
      </c>
      <c r="Z912" s="5" t="s">
        <v>475</v>
      </c>
      <c r="AA912" s="200" t="str">
        <f t="shared" si="113"/>
        <v/>
      </c>
      <c r="AB912" s="200" t="str">
        <f t="shared" si="111"/>
        <v/>
      </c>
      <c r="AE912" s="77">
        <f t="shared" si="114"/>
        <v>0</v>
      </c>
      <c r="AF912" s="77">
        <f t="shared" si="115"/>
        <v>0</v>
      </c>
      <c r="AG912" s="77">
        <f t="array" ref="AG912">IFERROR($D912*U,0)</f>
        <v>0</v>
      </c>
      <c r="AH912" s="77">
        <f t="shared" si="116"/>
        <v>0</v>
      </c>
      <c r="AI912" s="77">
        <f t="shared" si="116"/>
        <v>0</v>
      </c>
      <c r="AJ912" s="203"/>
      <c r="AK912" s="203"/>
      <c r="AL912" s="203"/>
      <c r="AM912" s="203"/>
      <c r="AN912" t="s">
        <v>475</v>
      </c>
      <c r="AO912" t="s">
        <v>475</v>
      </c>
      <c r="AP912" t="s">
        <v>475</v>
      </c>
    </row>
    <row r="913" spans="1:43" x14ac:dyDescent="0.25">
      <c r="A913" s="198">
        <v>45291</v>
      </c>
      <c r="B913" t="s">
        <v>2478</v>
      </c>
      <c r="C913" t="s">
        <v>2479</v>
      </c>
      <c r="D913" s="82">
        <f>+VLOOKUP($C913,'appoggio Flow (AUM)_Turnover'!$C:$G,2,0)</f>
        <v>406562.99</v>
      </c>
      <c r="E913" s="199">
        <f>+VLOOKUP($C913,'appoggio Flow (AUM)_Turnover'!$C:$G,3,0)</f>
        <v>0</v>
      </c>
      <c r="F913" s="82">
        <f>+VLOOKUP($C913,'appoggio Flow (AUM)_Turnover'!$C:$G,4,0)</f>
        <v>406562.99</v>
      </c>
      <c r="G913" s="82">
        <f>+VLOOKUP($C913,'appoggio Flow (AUM)_Turnover'!$C:$G,5,0)</f>
        <v>0</v>
      </c>
      <c r="H913" s="1" t="s">
        <v>23</v>
      </c>
      <c r="I913" t="s">
        <v>500</v>
      </c>
      <c r="J913" t="s">
        <v>504</v>
      </c>
      <c r="K913">
        <f>+VLOOKUP($C913,'appoggio Flow (AUM)_Turnover'!$C:$M,9,0)</f>
        <v>1</v>
      </c>
      <c r="L913" t="s">
        <v>500</v>
      </c>
      <c r="M913" t="str">
        <f>+VLOOKUP($C913,'appoggio Flow (AUM)_Turnover'!$C:$M,11,0)</f>
        <v>Bond</v>
      </c>
      <c r="N913" t="s">
        <v>24</v>
      </c>
      <c r="O913" s="5" t="str">
        <f t="shared" si="112"/>
        <v>N</v>
      </c>
      <c r="P913" t="str">
        <f>+VLOOKUP($C913,'appoggio Flow (AUM)_Turnover'!$C:$P,11,0)</f>
        <v>Bond</v>
      </c>
      <c r="Q913" s="200" t="s">
        <v>475</v>
      </c>
      <c r="R913" s="200" t="str">
        <f t="shared" si="110"/>
        <v/>
      </c>
      <c r="T913" t="s">
        <v>475</v>
      </c>
      <c r="Y913" s="200" t="s">
        <v>475</v>
      </c>
      <c r="Z913" s="5" t="s">
        <v>475</v>
      </c>
      <c r="AA913" s="200" t="str">
        <f t="shared" si="113"/>
        <v/>
      </c>
      <c r="AB913" s="200" t="str">
        <f t="shared" si="111"/>
        <v/>
      </c>
      <c r="AE913" s="77">
        <f t="shared" si="114"/>
        <v>0</v>
      </c>
      <c r="AF913" s="77">
        <f t="shared" si="115"/>
        <v>0</v>
      </c>
      <c r="AG913" s="77">
        <f t="array" ref="AG913">IFERROR($D913*U,0)</f>
        <v>0</v>
      </c>
      <c r="AH913" s="77">
        <f t="shared" si="116"/>
        <v>0</v>
      </c>
      <c r="AI913" s="77">
        <f t="shared" si="116"/>
        <v>0</v>
      </c>
      <c r="AJ913" s="203"/>
      <c r="AK913" s="203"/>
      <c r="AL913" s="203"/>
      <c r="AM913" s="203"/>
      <c r="AN913" t="s">
        <v>22</v>
      </c>
      <c r="AO913" t="s">
        <v>571</v>
      </c>
      <c r="AP913" t="s">
        <v>475</v>
      </c>
    </row>
    <row r="914" spans="1:43" x14ac:dyDescent="0.25">
      <c r="A914" s="198">
        <v>45291</v>
      </c>
      <c r="B914" t="s">
        <v>2480</v>
      </c>
      <c r="C914" t="s">
        <v>2481</v>
      </c>
      <c r="D914" s="82">
        <f>+VLOOKUP($C914,'appoggio Flow (AUM)_Turnover'!$C:$G,2,0)</f>
        <v>3347948.98</v>
      </c>
      <c r="E914" s="199">
        <f>+VLOOKUP($C914,'appoggio Flow (AUM)_Turnover'!$C:$G,3,0)</f>
        <v>1</v>
      </c>
      <c r="F914" s="82">
        <f>+VLOOKUP($C914,'appoggio Flow (AUM)_Turnover'!$C:$G,4,0)</f>
        <v>3395627.82</v>
      </c>
      <c r="G914" s="82">
        <f>+VLOOKUP($C914,'appoggio Flow (AUM)_Turnover'!$C:$G,5,0)</f>
        <v>47678.84</v>
      </c>
      <c r="H914" s="1" t="s">
        <v>24</v>
      </c>
      <c r="I914" t="s">
        <v>473</v>
      </c>
      <c r="J914" t="s">
        <v>474</v>
      </c>
      <c r="K914">
        <f>+VLOOKUP($C914,'appoggio Flow (AUM)_Turnover'!$C:$M,9,0)</f>
        <v>0</v>
      </c>
      <c r="L914" t="s">
        <v>473</v>
      </c>
      <c r="M914" t="str">
        <f>+VLOOKUP($C914,'appoggio Flow (AUM)_Turnover'!$C:$M,11,0)</f>
        <v>Fondo</v>
      </c>
      <c r="N914" t="s">
        <v>23</v>
      </c>
      <c r="O914" s="5" t="str">
        <f t="shared" si="112"/>
        <v>N</v>
      </c>
      <c r="P914" t="str">
        <f>+VLOOKUP($C914,'appoggio Flow (AUM)_Turnover'!$C:$P,11,0)</f>
        <v>Fondo</v>
      </c>
      <c r="Q914" s="200" t="s">
        <v>475</v>
      </c>
      <c r="R914" s="200" t="str">
        <f t="shared" si="110"/>
        <v/>
      </c>
      <c r="T914" t="s">
        <v>475</v>
      </c>
      <c r="Y914" s="200" t="s">
        <v>475</v>
      </c>
      <c r="Z914" s="5" t="s">
        <v>475</v>
      </c>
      <c r="AA914" s="200" t="str">
        <f t="shared" si="113"/>
        <v/>
      </c>
      <c r="AB914" s="200" t="str">
        <f t="shared" si="111"/>
        <v/>
      </c>
      <c r="AE914" s="77">
        <f t="shared" si="114"/>
        <v>0</v>
      </c>
      <c r="AF914" s="77">
        <f t="shared" si="115"/>
        <v>0</v>
      </c>
      <c r="AG914" s="77">
        <f t="array" ref="AG914">IFERROR($D914*U,0)</f>
        <v>0</v>
      </c>
      <c r="AH914" s="77">
        <f t="shared" si="116"/>
        <v>0</v>
      </c>
      <c r="AI914" s="77">
        <f t="shared" si="116"/>
        <v>0</v>
      </c>
      <c r="AJ914" s="203"/>
      <c r="AK914" s="203"/>
      <c r="AL914" s="203"/>
      <c r="AM914" s="203"/>
      <c r="AN914" t="s">
        <v>475</v>
      </c>
      <c r="AO914" t="s">
        <v>475</v>
      </c>
      <c r="AP914" t="s">
        <v>475</v>
      </c>
    </row>
    <row r="915" spans="1:43" x14ac:dyDescent="0.25">
      <c r="A915" s="198">
        <v>45291</v>
      </c>
      <c r="B915" t="s">
        <v>2482</v>
      </c>
      <c r="C915" t="s">
        <v>2483</v>
      </c>
      <c r="D915" s="82">
        <f>+VLOOKUP($C915,'appoggio Flow (AUM)_Turnover'!$C:$G,2,0)</f>
        <v>27664.97</v>
      </c>
      <c r="E915" s="199">
        <f>+VLOOKUP($C915,'appoggio Flow (AUM)_Turnover'!$C:$G,3,0)</f>
        <v>1</v>
      </c>
      <c r="F915" s="82">
        <f>+VLOOKUP($C915,'appoggio Flow (AUM)_Turnover'!$C:$G,4,0)</f>
        <v>38281.550000000003</v>
      </c>
      <c r="G915" s="82">
        <f>+VLOOKUP($C915,'appoggio Flow (AUM)_Turnover'!$C:$G,5,0)</f>
        <v>10616.58</v>
      </c>
      <c r="H915" s="1" t="s">
        <v>24</v>
      </c>
      <c r="I915" t="s">
        <v>473</v>
      </c>
      <c r="J915" t="s">
        <v>474</v>
      </c>
      <c r="K915">
        <f>+VLOOKUP($C915,'appoggio Flow (AUM)_Turnover'!$C:$M,9,0)</f>
        <v>0</v>
      </c>
      <c r="L915" t="s">
        <v>473</v>
      </c>
      <c r="M915" t="str">
        <f>+VLOOKUP($C915,'appoggio Flow (AUM)_Turnover'!$C:$M,11,0)</f>
        <v>Fondo</v>
      </c>
      <c r="N915" t="s">
        <v>23</v>
      </c>
      <c r="O915" s="5" t="str">
        <f t="shared" si="112"/>
        <v>N</v>
      </c>
      <c r="P915" t="str">
        <f>+VLOOKUP($C915,'appoggio Flow (AUM)_Turnover'!$C:$P,11,0)</f>
        <v>Fondo</v>
      </c>
      <c r="Q915" s="200" t="s">
        <v>475</v>
      </c>
      <c r="R915" s="200" t="str">
        <f t="shared" si="110"/>
        <v/>
      </c>
      <c r="T915" t="s">
        <v>475</v>
      </c>
      <c r="Y915" s="200" t="s">
        <v>475</v>
      </c>
      <c r="Z915" s="5" t="s">
        <v>475</v>
      </c>
      <c r="AA915" s="200" t="str">
        <f t="shared" si="113"/>
        <v/>
      </c>
      <c r="AB915" s="200" t="str">
        <f t="shared" si="111"/>
        <v/>
      </c>
      <c r="AE915" s="77">
        <f t="shared" si="114"/>
        <v>0</v>
      </c>
      <c r="AF915" s="77">
        <f t="shared" si="115"/>
        <v>0</v>
      </c>
      <c r="AG915" s="77">
        <f t="array" ref="AG915">IFERROR($D915*U,0)</f>
        <v>0</v>
      </c>
      <c r="AH915" s="77">
        <f t="shared" si="116"/>
        <v>0</v>
      </c>
      <c r="AI915" s="77">
        <f t="shared" si="116"/>
        <v>0</v>
      </c>
      <c r="AJ915" s="203"/>
      <c r="AK915" s="203"/>
      <c r="AL915" s="203"/>
      <c r="AM915" s="203"/>
      <c r="AN915" t="s">
        <v>475</v>
      </c>
      <c r="AO915" t="s">
        <v>475</v>
      </c>
      <c r="AP915" t="s">
        <v>475</v>
      </c>
    </row>
    <row r="916" spans="1:43" x14ac:dyDescent="0.25">
      <c r="A916" s="198">
        <v>45291</v>
      </c>
      <c r="B916" t="s">
        <v>2484</v>
      </c>
      <c r="C916" t="s">
        <v>2485</v>
      </c>
      <c r="D916" s="82">
        <f>+VLOOKUP($C916,'appoggio Flow (AUM)_Turnover'!$C:$G,2,0)</f>
        <v>2131.2600000000002</v>
      </c>
      <c r="E916" s="199">
        <f>+VLOOKUP($C916,'appoggio Flow (AUM)_Turnover'!$C:$G,3,0)</f>
        <v>1</v>
      </c>
      <c r="F916" s="82">
        <f>+VLOOKUP($C916,'appoggio Flow (AUM)_Turnover'!$C:$G,4,0)</f>
        <v>2550.5700000000002</v>
      </c>
      <c r="G916" s="82">
        <f>+VLOOKUP($C916,'appoggio Flow (AUM)_Turnover'!$C:$G,5,0)</f>
        <v>419.31</v>
      </c>
      <c r="H916" s="1" t="s">
        <v>24</v>
      </c>
      <c r="I916" t="s">
        <v>473</v>
      </c>
      <c r="J916" t="s">
        <v>474</v>
      </c>
      <c r="K916">
        <f>+VLOOKUP($C916,'appoggio Flow (AUM)_Turnover'!$C:$M,9,0)</f>
        <v>0</v>
      </c>
      <c r="L916" t="s">
        <v>473</v>
      </c>
      <c r="M916" t="str">
        <f>+VLOOKUP($C916,'appoggio Flow (AUM)_Turnover'!$C:$M,11,0)</f>
        <v>Fondo</v>
      </c>
      <c r="N916" t="s">
        <v>23</v>
      </c>
      <c r="O916" s="5" t="str">
        <f t="shared" si="112"/>
        <v>N</v>
      </c>
      <c r="P916" t="str">
        <f>+VLOOKUP($C916,'appoggio Flow (AUM)_Turnover'!$C:$P,11,0)</f>
        <v>Fondo</v>
      </c>
      <c r="Q916" s="200" t="s">
        <v>475</v>
      </c>
      <c r="R916" s="200" t="str">
        <f t="shared" si="110"/>
        <v/>
      </c>
      <c r="T916" t="s">
        <v>475</v>
      </c>
      <c r="Y916" s="200" t="s">
        <v>475</v>
      </c>
      <c r="Z916" s="5" t="s">
        <v>475</v>
      </c>
      <c r="AA916" s="200" t="str">
        <f t="shared" si="113"/>
        <v/>
      </c>
      <c r="AB916" s="200" t="str">
        <f t="shared" si="111"/>
        <v/>
      </c>
      <c r="AE916" s="77">
        <f t="shared" si="114"/>
        <v>0</v>
      </c>
      <c r="AF916" s="77">
        <f t="shared" si="115"/>
        <v>0</v>
      </c>
      <c r="AG916" s="77">
        <f t="array" ref="AG916">IFERROR($D916*U,0)</f>
        <v>0</v>
      </c>
      <c r="AH916" s="77">
        <f t="shared" si="116"/>
        <v>0</v>
      </c>
      <c r="AI916" s="77">
        <f t="shared" si="116"/>
        <v>0</v>
      </c>
      <c r="AJ916" s="203"/>
      <c r="AK916" s="203"/>
      <c r="AL916" s="203"/>
      <c r="AM916" s="203"/>
      <c r="AN916" t="s">
        <v>475</v>
      </c>
      <c r="AO916" t="s">
        <v>475</v>
      </c>
      <c r="AP916" t="s">
        <v>475</v>
      </c>
    </row>
    <row r="917" spans="1:43" x14ac:dyDescent="0.25">
      <c r="A917" s="198">
        <v>45291</v>
      </c>
      <c r="B917" t="s">
        <v>2486</v>
      </c>
      <c r="C917" t="s">
        <v>2487</v>
      </c>
      <c r="D917" s="82">
        <f>+VLOOKUP($C917,'appoggio Flow (AUM)_Turnover'!$C:$G,2,0)</f>
        <v>810261.34000000008</v>
      </c>
      <c r="E917" s="199">
        <f>+VLOOKUP($C917,'appoggio Flow (AUM)_Turnover'!$C:$G,3,0)</f>
        <v>1</v>
      </c>
      <c r="F917" s="82">
        <f>+VLOOKUP($C917,'appoggio Flow (AUM)_Turnover'!$C:$G,4,0)</f>
        <v>1250146.58</v>
      </c>
      <c r="G917" s="82">
        <f>+VLOOKUP($C917,'appoggio Flow (AUM)_Turnover'!$C:$G,5,0)</f>
        <v>439885.24</v>
      </c>
      <c r="H917" s="1" t="s">
        <v>24</v>
      </c>
      <c r="I917" t="s">
        <v>473</v>
      </c>
      <c r="J917" t="s">
        <v>474</v>
      </c>
      <c r="K917">
        <f>+VLOOKUP($C917,'appoggio Flow (AUM)_Turnover'!$C:$M,9,0)</f>
        <v>0</v>
      </c>
      <c r="L917" t="s">
        <v>473</v>
      </c>
      <c r="M917" t="str">
        <f>+VLOOKUP($C917,'appoggio Flow (AUM)_Turnover'!$C:$M,11,0)</f>
        <v>Fondo</v>
      </c>
      <c r="N917" t="s">
        <v>23</v>
      </c>
      <c r="O917" s="5" t="str">
        <f t="shared" si="112"/>
        <v>N</v>
      </c>
      <c r="P917" t="str">
        <f>+VLOOKUP($C917,'appoggio Flow (AUM)_Turnover'!$C:$P,11,0)</f>
        <v>Fondo</v>
      </c>
      <c r="Q917" s="200" t="s">
        <v>475</v>
      </c>
      <c r="R917" s="200" t="str">
        <f t="shared" si="110"/>
        <v/>
      </c>
      <c r="T917" t="s">
        <v>475</v>
      </c>
      <c r="Y917" s="200" t="s">
        <v>475</v>
      </c>
      <c r="Z917" s="5" t="s">
        <v>475</v>
      </c>
      <c r="AA917" s="200" t="str">
        <f t="shared" si="113"/>
        <v/>
      </c>
      <c r="AB917" s="200" t="str">
        <f t="shared" si="111"/>
        <v/>
      </c>
      <c r="AE917" s="77">
        <f t="shared" si="114"/>
        <v>0</v>
      </c>
      <c r="AF917" s="77">
        <f t="shared" si="115"/>
        <v>0</v>
      </c>
      <c r="AG917" s="77">
        <f t="array" ref="AG917">IFERROR($D917*U,0)</f>
        <v>0</v>
      </c>
      <c r="AH917" s="77">
        <f t="shared" si="116"/>
        <v>0</v>
      </c>
      <c r="AI917" s="77">
        <f t="shared" si="116"/>
        <v>0</v>
      </c>
      <c r="AJ917" s="203"/>
      <c r="AK917" s="203"/>
      <c r="AL917" s="203"/>
      <c r="AM917" s="203"/>
      <c r="AN917" t="s">
        <v>475</v>
      </c>
      <c r="AO917" t="s">
        <v>475</v>
      </c>
      <c r="AP917" t="s">
        <v>475</v>
      </c>
    </row>
    <row r="918" spans="1:43" x14ac:dyDescent="0.25">
      <c r="A918" s="198">
        <v>45291</v>
      </c>
      <c r="B918" t="s">
        <v>2488</v>
      </c>
      <c r="C918" t="s">
        <v>2489</v>
      </c>
      <c r="D918" s="82">
        <f>+VLOOKUP($C918,'appoggio Flow (AUM)_Turnover'!$C:$G,2,0)</f>
        <v>708224.46</v>
      </c>
      <c r="E918" s="199">
        <f>+VLOOKUP($C918,'appoggio Flow (AUM)_Turnover'!$C:$G,3,0)</f>
        <v>1</v>
      </c>
      <c r="F918" s="82">
        <f>+VLOOKUP($C918,'appoggio Flow (AUM)_Turnover'!$C:$G,4,0)</f>
        <v>896029.65999999992</v>
      </c>
      <c r="G918" s="82">
        <f>+VLOOKUP($C918,'appoggio Flow (AUM)_Turnover'!$C:$G,5,0)</f>
        <v>187805.2</v>
      </c>
      <c r="H918" s="1" t="s">
        <v>24</v>
      </c>
      <c r="I918" t="s">
        <v>473</v>
      </c>
      <c r="J918" t="s">
        <v>474</v>
      </c>
      <c r="K918">
        <f>+VLOOKUP($C918,'appoggio Flow (AUM)_Turnover'!$C:$M,9,0)</f>
        <v>0</v>
      </c>
      <c r="L918" t="s">
        <v>473</v>
      </c>
      <c r="M918" t="str">
        <f>+VLOOKUP($C918,'appoggio Flow (AUM)_Turnover'!$C:$M,11,0)</f>
        <v>Fondo</v>
      </c>
      <c r="N918" t="s">
        <v>23</v>
      </c>
      <c r="O918" s="5" t="str">
        <f t="shared" si="112"/>
        <v>N</v>
      </c>
      <c r="P918" t="str">
        <f>+VLOOKUP($C918,'appoggio Flow (AUM)_Turnover'!$C:$P,11,0)</f>
        <v>Fondo</v>
      </c>
      <c r="Q918" s="200" t="s">
        <v>475</v>
      </c>
      <c r="R918" s="200" t="str">
        <f t="shared" si="110"/>
        <v/>
      </c>
      <c r="T918" t="s">
        <v>475</v>
      </c>
      <c r="Y918" s="200" t="s">
        <v>475</v>
      </c>
      <c r="Z918" s="5" t="s">
        <v>475</v>
      </c>
      <c r="AA918" s="200" t="str">
        <f t="shared" si="113"/>
        <v/>
      </c>
      <c r="AB918" s="200" t="str">
        <f t="shared" si="111"/>
        <v/>
      </c>
      <c r="AE918" s="77">
        <f t="shared" si="114"/>
        <v>0</v>
      </c>
      <c r="AF918" s="77">
        <f t="shared" si="115"/>
        <v>0</v>
      </c>
      <c r="AG918" s="77">
        <f t="array" ref="AG918">IFERROR($D918*U,0)</f>
        <v>0</v>
      </c>
      <c r="AH918" s="77">
        <f t="shared" si="116"/>
        <v>0</v>
      </c>
      <c r="AI918" s="77">
        <f t="shared" si="116"/>
        <v>0</v>
      </c>
      <c r="AJ918" s="203"/>
      <c r="AK918" s="203"/>
      <c r="AL918" s="203"/>
      <c r="AM918" s="203"/>
      <c r="AN918" t="s">
        <v>475</v>
      </c>
      <c r="AO918" t="s">
        <v>475</v>
      </c>
      <c r="AP918" t="s">
        <v>475</v>
      </c>
    </row>
    <row r="919" spans="1:43" x14ac:dyDescent="0.25">
      <c r="A919" s="198">
        <v>45291</v>
      </c>
      <c r="B919" t="s">
        <v>2490</v>
      </c>
      <c r="C919" t="s">
        <v>2491</v>
      </c>
      <c r="D919" s="82">
        <f>+VLOOKUP($C919,'appoggio Flow (AUM)_Turnover'!$C:$G,2,0)</f>
        <v>58474.679999999993</v>
      </c>
      <c r="E919" s="199">
        <f>+VLOOKUP($C919,'appoggio Flow (AUM)_Turnover'!$C:$G,3,0)</f>
        <v>1</v>
      </c>
      <c r="F919" s="82">
        <f>+VLOOKUP($C919,'appoggio Flow (AUM)_Turnover'!$C:$G,4,0)</f>
        <v>71248.539999999994</v>
      </c>
      <c r="G919" s="82">
        <f>+VLOOKUP($C919,'appoggio Flow (AUM)_Turnover'!$C:$G,5,0)</f>
        <v>12773.86</v>
      </c>
      <c r="H919" s="1" t="s">
        <v>24</v>
      </c>
      <c r="I919" t="s">
        <v>473</v>
      </c>
      <c r="J919" t="s">
        <v>474</v>
      </c>
      <c r="K919">
        <f>+VLOOKUP($C919,'appoggio Flow (AUM)_Turnover'!$C:$M,9,0)</f>
        <v>0</v>
      </c>
      <c r="L919" t="s">
        <v>473</v>
      </c>
      <c r="M919" t="str">
        <f>+VLOOKUP($C919,'appoggio Flow (AUM)_Turnover'!$C:$M,11,0)</f>
        <v>Fondo</v>
      </c>
      <c r="N919" t="s">
        <v>23</v>
      </c>
      <c r="O919" s="5" t="str">
        <f t="shared" si="112"/>
        <v>N</v>
      </c>
      <c r="P919" t="str">
        <f>+VLOOKUP($C919,'appoggio Flow (AUM)_Turnover'!$C:$P,11,0)</f>
        <v>Fondo</v>
      </c>
      <c r="Q919" s="200" t="s">
        <v>475</v>
      </c>
      <c r="R919" s="200" t="str">
        <f t="shared" si="110"/>
        <v/>
      </c>
      <c r="T919" t="s">
        <v>475</v>
      </c>
      <c r="Y919" s="200" t="s">
        <v>475</v>
      </c>
      <c r="Z919" s="5" t="s">
        <v>475</v>
      </c>
      <c r="AA919" s="200" t="str">
        <f t="shared" si="113"/>
        <v/>
      </c>
      <c r="AB919" s="200" t="str">
        <f t="shared" si="111"/>
        <v/>
      </c>
      <c r="AE919" s="77">
        <f t="shared" si="114"/>
        <v>0</v>
      </c>
      <c r="AF919" s="77">
        <f t="shared" si="115"/>
        <v>0</v>
      </c>
      <c r="AG919" s="77">
        <f t="array" ref="AG919">IFERROR($D919*U,0)</f>
        <v>0</v>
      </c>
      <c r="AH919" s="77">
        <f t="shared" si="116"/>
        <v>0</v>
      </c>
      <c r="AI919" s="77">
        <f t="shared" si="116"/>
        <v>0</v>
      </c>
      <c r="AJ919" s="203"/>
      <c r="AK919" s="203"/>
      <c r="AL919" s="203"/>
      <c r="AM919" s="203"/>
      <c r="AN919" t="s">
        <v>475</v>
      </c>
      <c r="AO919" t="s">
        <v>475</v>
      </c>
      <c r="AP919" t="s">
        <v>475</v>
      </c>
    </row>
    <row r="920" spans="1:43" x14ac:dyDescent="0.25">
      <c r="A920" s="198">
        <v>45291</v>
      </c>
      <c r="B920" t="s">
        <v>2241</v>
      </c>
      <c r="C920" t="s">
        <v>2242</v>
      </c>
      <c r="D920" s="82">
        <f>+VLOOKUP($C920,'appoggio Flow (AUM)_Turnover'!$C:$G,2,0)</f>
        <v>207550.78</v>
      </c>
      <c r="E920" s="199">
        <f>+VLOOKUP($C920,'appoggio Flow (AUM)_Turnover'!$C:$G,3,0)</f>
        <v>0</v>
      </c>
      <c r="F920" s="82">
        <f>+VLOOKUP($C920,'appoggio Flow (AUM)_Turnover'!$C:$G,4,0)</f>
        <v>207550.78</v>
      </c>
      <c r="G920" s="82">
        <f>+VLOOKUP($C920,'appoggio Flow (AUM)_Turnover'!$C:$G,5,0)</f>
        <v>0</v>
      </c>
      <c r="H920" s="1" t="s">
        <v>23</v>
      </c>
      <c r="I920" t="s">
        <v>500</v>
      </c>
      <c r="J920" t="s">
        <v>474</v>
      </c>
      <c r="K920">
        <f>+VLOOKUP($C920,'appoggio Flow (AUM)_Turnover'!$C:$M,9,0)</f>
        <v>0</v>
      </c>
      <c r="L920" t="s">
        <v>500</v>
      </c>
      <c r="M920" t="str">
        <f>+VLOOKUP($C920,'appoggio Flow (AUM)_Turnover'!$C:$M,11,0)</f>
        <v>Bond</v>
      </c>
      <c r="N920" t="s">
        <v>23</v>
      </c>
      <c r="O920" s="5" t="str">
        <f t="shared" si="112"/>
        <v>N</v>
      </c>
      <c r="P920" t="str">
        <f>+VLOOKUP($C920,'appoggio Flow (AUM)_Turnover'!$C:$P,11,0)</f>
        <v>Bond</v>
      </c>
      <c r="Q920" s="200" t="s">
        <v>475</v>
      </c>
      <c r="R920" s="204">
        <v>0.17499999999999999</v>
      </c>
      <c r="T920" s="208">
        <v>0.14099999999999999</v>
      </c>
      <c r="V920" s="208">
        <v>1</v>
      </c>
      <c r="Y920" s="200" t="s">
        <v>475</v>
      </c>
      <c r="Z920" s="205">
        <v>5.0000000000000001E-3</v>
      </c>
      <c r="AA920" s="200" t="str">
        <f t="shared" si="113"/>
        <v/>
      </c>
      <c r="AB920" s="200">
        <f t="shared" si="111"/>
        <v>5.0000000000000001E-3</v>
      </c>
      <c r="AE920" s="77">
        <f t="shared" si="114"/>
        <v>36321.386500000001</v>
      </c>
      <c r="AF920" s="77">
        <f t="shared" si="115"/>
        <v>29264.659979999997</v>
      </c>
      <c r="AG920" s="77">
        <f t="array" ref="AG920">IFERROR($D920*U,0)</f>
        <v>0</v>
      </c>
      <c r="AH920" s="77">
        <f t="shared" si="116"/>
        <v>0</v>
      </c>
      <c r="AI920" s="77">
        <f t="shared" si="116"/>
        <v>1037.7538999999999</v>
      </c>
      <c r="AJ920" s="203"/>
      <c r="AK920" s="203"/>
      <c r="AL920" s="203"/>
      <c r="AM920" s="203"/>
      <c r="AN920" t="s">
        <v>22</v>
      </c>
      <c r="AO920" t="s">
        <v>1605</v>
      </c>
      <c r="AP920" t="s">
        <v>1606</v>
      </c>
      <c r="AQ920" s="208" t="s">
        <v>490</v>
      </c>
    </row>
    <row r="921" spans="1:43" x14ac:dyDescent="0.25">
      <c r="A921" s="198">
        <v>45291</v>
      </c>
      <c r="B921" t="s">
        <v>2496</v>
      </c>
      <c r="C921" t="s">
        <v>2497</v>
      </c>
      <c r="D921" s="82">
        <f>+VLOOKUP($C921,'appoggio Flow (AUM)_Turnover'!$C:$G,2,0)</f>
        <v>0</v>
      </c>
      <c r="E921" s="199">
        <f>+VLOOKUP($C921,'appoggio Flow (AUM)_Turnover'!$C:$G,3,0)</f>
        <v>1</v>
      </c>
      <c r="F921" s="82">
        <f>+VLOOKUP($C921,'appoggio Flow (AUM)_Turnover'!$C:$G,4,0)</f>
        <v>7797.74</v>
      </c>
      <c r="G921" s="82">
        <f>+VLOOKUP($C921,'appoggio Flow (AUM)_Turnover'!$C:$G,5,0)</f>
        <v>8684.14</v>
      </c>
      <c r="H921" s="1" t="s">
        <v>23</v>
      </c>
      <c r="I921" t="s">
        <v>500</v>
      </c>
      <c r="J921" t="s">
        <v>474</v>
      </c>
      <c r="K921">
        <f>+VLOOKUP($C921,'appoggio Flow (AUM)_Turnover'!$C:$M,9,0)</f>
        <v>0</v>
      </c>
      <c r="L921" t="s">
        <v>500</v>
      </c>
      <c r="M921" t="str">
        <f>+VLOOKUP($C921,'appoggio Flow (AUM)_Turnover'!$C:$M,11,0)</f>
        <v>Stock</v>
      </c>
      <c r="N921" t="s">
        <v>23</v>
      </c>
      <c r="O921" s="5" t="str">
        <f t="shared" si="112"/>
        <v>N</v>
      </c>
      <c r="P921" t="str">
        <f>+VLOOKUP($C921,'appoggio Flow (AUM)_Turnover'!$C:$P,11,0)</f>
        <v>Stock</v>
      </c>
      <c r="Q921" s="200" t="s">
        <v>475</v>
      </c>
      <c r="R921" s="200" t="str">
        <f t="shared" ref="R921:R929" si="117">IFERROR(V921*Q921,"")</f>
        <v/>
      </c>
      <c r="T921" t="s">
        <v>475</v>
      </c>
      <c r="Y921" s="200" t="s">
        <v>475</v>
      </c>
      <c r="Z921" s="5" t="s">
        <v>475</v>
      </c>
      <c r="AA921" s="200" t="str">
        <f t="shared" si="113"/>
        <v/>
      </c>
      <c r="AB921" s="200" t="str">
        <f t="shared" si="111"/>
        <v/>
      </c>
      <c r="AE921" s="77">
        <f t="shared" si="114"/>
        <v>0</v>
      </c>
      <c r="AF921" s="77">
        <f t="shared" si="115"/>
        <v>0</v>
      </c>
      <c r="AG921" s="77">
        <f t="array" ref="AG921">IFERROR($D921*U,0)</f>
        <v>0</v>
      </c>
      <c r="AH921" s="77">
        <f t="shared" si="116"/>
        <v>0</v>
      </c>
      <c r="AI921" s="77">
        <f t="shared" si="116"/>
        <v>0</v>
      </c>
      <c r="AJ921" s="203"/>
      <c r="AK921" s="203"/>
      <c r="AL921" s="203"/>
      <c r="AM921" s="203"/>
      <c r="AN921" t="s">
        <v>25</v>
      </c>
      <c r="AO921" t="s">
        <v>2498</v>
      </c>
      <c r="AP921" t="s">
        <v>475</v>
      </c>
    </row>
    <row r="922" spans="1:43" x14ac:dyDescent="0.25">
      <c r="A922" s="198">
        <v>45291</v>
      </c>
      <c r="B922" t="s">
        <v>2499</v>
      </c>
      <c r="C922" t="s">
        <v>2500</v>
      </c>
      <c r="D922" s="82">
        <f>+VLOOKUP($C922,'appoggio Flow (AUM)_Turnover'!$C:$G,2,0)</f>
        <v>0</v>
      </c>
      <c r="E922" s="199">
        <f>+VLOOKUP($C922,'appoggio Flow (AUM)_Turnover'!$C:$G,3,0)</f>
        <v>1</v>
      </c>
      <c r="F922" s="82">
        <f>+VLOOKUP($C922,'appoggio Flow (AUM)_Turnover'!$C:$G,4,0)</f>
        <v>33840</v>
      </c>
      <c r="G922" s="82">
        <f>+VLOOKUP($C922,'appoggio Flow (AUM)_Turnover'!$C:$G,5,0)</f>
        <v>38280</v>
      </c>
      <c r="H922" s="1" t="s">
        <v>23</v>
      </c>
      <c r="I922" t="s">
        <v>500</v>
      </c>
      <c r="J922" t="s">
        <v>474</v>
      </c>
      <c r="K922">
        <f>+VLOOKUP($C922,'appoggio Flow (AUM)_Turnover'!$C:$M,9,0)</f>
        <v>0</v>
      </c>
      <c r="L922" t="s">
        <v>500</v>
      </c>
      <c r="M922">
        <f>+VLOOKUP($C922,'appoggio Flow (AUM)_Turnover'!$C:$M,11,0)</f>
        <v>0</v>
      </c>
      <c r="N922" t="s">
        <v>23</v>
      </c>
      <c r="O922" s="5" t="str">
        <f t="shared" si="112"/>
        <v>N</v>
      </c>
      <c r="P922">
        <f>+VLOOKUP($C922,'appoggio Flow (AUM)_Turnover'!$C:$P,11,0)</f>
        <v>0</v>
      </c>
      <c r="Q922" s="200" t="s">
        <v>475</v>
      </c>
      <c r="R922" s="200" t="str">
        <f t="shared" si="117"/>
        <v/>
      </c>
      <c r="T922" t="s">
        <v>475</v>
      </c>
      <c r="Y922" s="200" t="s">
        <v>475</v>
      </c>
      <c r="Z922" s="5" t="s">
        <v>475</v>
      </c>
      <c r="AA922" s="200" t="str">
        <f t="shared" si="113"/>
        <v/>
      </c>
      <c r="AB922" s="200" t="str">
        <f t="shared" si="111"/>
        <v/>
      </c>
      <c r="AE922" s="77">
        <f t="shared" si="114"/>
        <v>0</v>
      </c>
      <c r="AF922" s="77">
        <f t="shared" si="115"/>
        <v>0</v>
      </c>
      <c r="AG922" s="77">
        <f t="array" ref="AG922">IFERROR($D922*U,0)</f>
        <v>0</v>
      </c>
      <c r="AH922" s="77">
        <f t="shared" si="116"/>
        <v>0</v>
      </c>
      <c r="AI922" s="77">
        <f t="shared" si="116"/>
        <v>0</v>
      </c>
      <c r="AJ922" s="203"/>
      <c r="AK922" s="203"/>
      <c r="AL922" s="203"/>
      <c r="AM922" s="203"/>
      <c r="AN922" t="s">
        <v>475</v>
      </c>
      <c r="AO922" t="s">
        <v>475</v>
      </c>
      <c r="AP922" t="s">
        <v>475</v>
      </c>
    </row>
    <row r="923" spans="1:43" x14ac:dyDescent="0.25">
      <c r="A923" s="198">
        <v>45291</v>
      </c>
      <c r="B923" t="s">
        <v>2501</v>
      </c>
      <c r="C923" t="s">
        <v>2502</v>
      </c>
      <c r="D923" s="82">
        <f>+VLOOKUP($C923,'appoggio Flow (AUM)_Turnover'!$C:$G,2,0)</f>
        <v>0</v>
      </c>
      <c r="E923" s="199">
        <f>+VLOOKUP($C923,'appoggio Flow (AUM)_Turnover'!$C:$G,3,0)</f>
        <v>1</v>
      </c>
      <c r="F923" s="82">
        <f>+VLOOKUP($C923,'appoggio Flow (AUM)_Turnover'!$C:$G,4,0)</f>
        <v>8653.0300000000007</v>
      </c>
      <c r="G923" s="82">
        <f>+VLOOKUP($C923,'appoggio Flow (AUM)_Turnover'!$C:$G,5,0)</f>
        <v>11455.92</v>
      </c>
      <c r="H923" s="1" t="s">
        <v>23</v>
      </c>
      <c r="I923" t="s">
        <v>500</v>
      </c>
      <c r="J923" t="s">
        <v>474</v>
      </c>
      <c r="K923">
        <f>+VLOOKUP($C923,'appoggio Flow (AUM)_Turnover'!$C:$M,9,0)</f>
        <v>0</v>
      </c>
      <c r="L923" t="s">
        <v>500</v>
      </c>
      <c r="M923">
        <f>+VLOOKUP($C923,'appoggio Flow (AUM)_Turnover'!$C:$M,11,0)</f>
        <v>0</v>
      </c>
      <c r="N923" t="s">
        <v>23</v>
      </c>
      <c r="O923" s="5" t="str">
        <f t="shared" si="112"/>
        <v>N</v>
      </c>
      <c r="P923">
        <f>+VLOOKUP($C923,'appoggio Flow (AUM)_Turnover'!$C:$P,11,0)</f>
        <v>0</v>
      </c>
      <c r="Q923" s="200" t="s">
        <v>475</v>
      </c>
      <c r="R923" s="200" t="str">
        <f t="shared" si="117"/>
        <v/>
      </c>
      <c r="T923" t="s">
        <v>475</v>
      </c>
      <c r="Y923" s="200" t="s">
        <v>475</v>
      </c>
      <c r="Z923" s="5" t="s">
        <v>475</v>
      </c>
      <c r="AA923" s="200" t="str">
        <f t="shared" si="113"/>
        <v/>
      </c>
      <c r="AB923" s="200" t="str">
        <f t="shared" si="111"/>
        <v/>
      </c>
      <c r="AE923" s="77">
        <f t="shared" si="114"/>
        <v>0</v>
      </c>
      <c r="AF923" s="77">
        <f t="shared" si="115"/>
        <v>0</v>
      </c>
      <c r="AG923" s="77">
        <f t="array" ref="AG923">IFERROR($D923*U,0)</f>
        <v>0</v>
      </c>
      <c r="AH923" s="77">
        <f t="shared" si="116"/>
        <v>0</v>
      </c>
      <c r="AI923" s="77">
        <f t="shared" si="116"/>
        <v>0</v>
      </c>
      <c r="AJ923" s="203"/>
      <c r="AK923" s="203"/>
      <c r="AL923" s="203"/>
      <c r="AM923" s="203"/>
      <c r="AN923" t="s">
        <v>475</v>
      </c>
      <c r="AO923" t="s">
        <v>475</v>
      </c>
      <c r="AP923" t="s">
        <v>475</v>
      </c>
    </row>
    <row r="924" spans="1:43" x14ac:dyDescent="0.25">
      <c r="A924" s="198">
        <v>45291</v>
      </c>
      <c r="B924" t="s">
        <v>2503</v>
      </c>
      <c r="C924" t="s">
        <v>2504</v>
      </c>
      <c r="D924" s="82">
        <f>+VLOOKUP($C924,'appoggio Flow (AUM)_Turnover'!$C:$G,2,0)</f>
        <v>0</v>
      </c>
      <c r="E924" s="199">
        <f>+VLOOKUP($C924,'appoggio Flow (AUM)_Turnover'!$C:$G,3,0)</f>
        <v>1</v>
      </c>
      <c r="F924" s="82">
        <f>+VLOOKUP($C924,'appoggio Flow (AUM)_Turnover'!$C:$G,4,0)</f>
        <v>196061.36</v>
      </c>
      <c r="G924" s="82">
        <f>+VLOOKUP($C924,'appoggio Flow (AUM)_Turnover'!$C:$G,5,0)</f>
        <v>666549.34</v>
      </c>
      <c r="H924" s="1" t="s">
        <v>23</v>
      </c>
      <c r="I924" t="s">
        <v>500</v>
      </c>
      <c r="J924" t="s">
        <v>474</v>
      </c>
      <c r="K924">
        <f>+VLOOKUP($C924,'appoggio Flow (AUM)_Turnover'!$C:$M,9,0)</f>
        <v>0</v>
      </c>
      <c r="L924" t="s">
        <v>500</v>
      </c>
      <c r="M924">
        <f>+VLOOKUP($C924,'appoggio Flow (AUM)_Turnover'!$C:$M,11,0)</f>
        <v>0</v>
      </c>
      <c r="N924" t="s">
        <v>23</v>
      </c>
      <c r="O924" s="5" t="str">
        <f t="shared" si="112"/>
        <v>N</v>
      </c>
      <c r="P924">
        <f>+VLOOKUP($C924,'appoggio Flow (AUM)_Turnover'!$C:$P,11,0)</f>
        <v>0</v>
      </c>
      <c r="Q924" s="200" t="s">
        <v>475</v>
      </c>
      <c r="R924" s="200" t="str">
        <f t="shared" si="117"/>
        <v/>
      </c>
      <c r="T924" t="s">
        <v>475</v>
      </c>
      <c r="Y924" s="200" t="s">
        <v>475</v>
      </c>
      <c r="Z924" s="5" t="s">
        <v>475</v>
      </c>
      <c r="AA924" s="200" t="str">
        <f t="shared" si="113"/>
        <v/>
      </c>
      <c r="AB924" s="200" t="str">
        <f t="shared" si="111"/>
        <v/>
      </c>
      <c r="AE924" s="77">
        <f t="shared" si="114"/>
        <v>0</v>
      </c>
      <c r="AF924" s="77">
        <f t="shared" si="115"/>
        <v>0</v>
      </c>
      <c r="AG924" s="77">
        <f t="array" ref="AG924">IFERROR($D924*U,0)</f>
        <v>0</v>
      </c>
      <c r="AH924" s="77">
        <f t="shared" si="116"/>
        <v>0</v>
      </c>
      <c r="AI924" s="77">
        <f t="shared" si="116"/>
        <v>0</v>
      </c>
      <c r="AJ924" s="203"/>
      <c r="AK924" s="203"/>
      <c r="AL924" s="203"/>
      <c r="AM924" s="203"/>
      <c r="AN924" t="s">
        <v>475</v>
      </c>
      <c r="AO924" t="s">
        <v>475</v>
      </c>
      <c r="AP924" t="s">
        <v>475</v>
      </c>
    </row>
    <row r="925" spans="1:43" x14ac:dyDescent="0.25">
      <c r="A925" s="198">
        <v>45291</v>
      </c>
      <c r="B925" t="s">
        <v>2505</v>
      </c>
      <c r="C925" t="s">
        <v>2506</v>
      </c>
      <c r="D925" s="82">
        <f>+VLOOKUP($C925,'appoggio Flow (AUM)_Turnover'!$C:$G,2,0)</f>
        <v>738.28000000000065</v>
      </c>
      <c r="E925" s="199">
        <f>+VLOOKUP($C925,'appoggio Flow (AUM)_Turnover'!$C:$G,3,0)</f>
        <v>1</v>
      </c>
      <c r="F925" s="82">
        <f>+VLOOKUP($C925,'appoggio Flow (AUM)_Turnover'!$C:$G,4,0)</f>
        <v>15582.77</v>
      </c>
      <c r="G925" s="82">
        <f>+VLOOKUP($C925,'appoggio Flow (AUM)_Turnover'!$C:$G,5,0)</f>
        <v>14844.49</v>
      </c>
      <c r="H925" s="1" t="s">
        <v>24</v>
      </c>
      <c r="I925" t="s">
        <v>473</v>
      </c>
      <c r="J925" t="s">
        <v>474</v>
      </c>
      <c r="K925">
        <f>+VLOOKUP($C925,'appoggio Flow (AUM)_Turnover'!$C:$M,9,0)</f>
        <v>0</v>
      </c>
      <c r="L925" t="s">
        <v>473</v>
      </c>
      <c r="M925" t="str">
        <f>+VLOOKUP($C925,'appoggio Flow (AUM)_Turnover'!$C:$M,11,0)</f>
        <v>Fondo</v>
      </c>
      <c r="N925" t="s">
        <v>23</v>
      </c>
      <c r="O925" s="5" t="str">
        <f t="shared" si="112"/>
        <v>N</v>
      </c>
      <c r="P925" t="str">
        <f>+VLOOKUP($C925,'appoggio Flow (AUM)_Turnover'!$C:$P,11,0)</f>
        <v>Fondo</v>
      </c>
      <c r="Q925" s="200" t="s">
        <v>475</v>
      </c>
      <c r="R925" s="200" t="str">
        <f t="shared" si="117"/>
        <v/>
      </c>
      <c r="T925" t="s">
        <v>475</v>
      </c>
      <c r="Y925" s="200" t="s">
        <v>475</v>
      </c>
      <c r="Z925" s="5" t="s">
        <v>475</v>
      </c>
      <c r="AA925" s="200" t="str">
        <f t="shared" si="113"/>
        <v/>
      </c>
      <c r="AB925" s="200" t="str">
        <f t="shared" si="111"/>
        <v/>
      </c>
      <c r="AE925" s="77">
        <f t="shared" si="114"/>
        <v>0</v>
      </c>
      <c r="AF925" s="77">
        <f t="shared" si="115"/>
        <v>0</v>
      </c>
      <c r="AG925" s="77">
        <f t="array" ref="AG925">IFERROR($D925*U,0)</f>
        <v>0</v>
      </c>
      <c r="AH925" s="77">
        <f t="shared" si="116"/>
        <v>0</v>
      </c>
      <c r="AI925" s="77">
        <f t="shared" si="116"/>
        <v>0</v>
      </c>
      <c r="AJ925" s="203"/>
      <c r="AK925" s="203"/>
      <c r="AL925" s="203"/>
      <c r="AM925" s="203"/>
      <c r="AN925" t="s">
        <v>475</v>
      </c>
      <c r="AO925" t="s">
        <v>475</v>
      </c>
      <c r="AP925" t="s">
        <v>475</v>
      </c>
    </row>
    <row r="926" spans="1:43" x14ac:dyDescent="0.25">
      <c r="A926" s="198">
        <v>45291</v>
      </c>
      <c r="B926" t="s">
        <v>2507</v>
      </c>
      <c r="C926" t="s">
        <v>2508</v>
      </c>
      <c r="D926" s="82">
        <f>+VLOOKUP($C926,'appoggio Flow (AUM)_Turnover'!$C:$G,2,0)</f>
        <v>0</v>
      </c>
      <c r="E926" s="199">
        <f>+VLOOKUP($C926,'appoggio Flow (AUM)_Turnover'!$C:$G,3,0)</f>
        <v>1</v>
      </c>
      <c r="F926" s="82">
        <f>+VLOOKUP($C926,'appoggio Flow (AUM)_Turnover'!$C:$G,4,0)</f>
        <v>53023.98</v>
      </c>
      <c r="G926" s="82">
        <f>+VLOOKUP($C926,'appoggio Flow (AUM)_Turnover'!$C:$G,5,0)</f>
        <v>56850.12</v>
      </c>
      <c r="H926" s="1" t="s">
        <v>23</v>
      </c>
      <c r="I926" t="s">
        <v>500</v>
      </c>
      <c r="J926" t="s">
        <v>474</v>
      </c>
      <c r="K926">
        <f>+VLOOKUP($C926,'appoggio Flow (AUM)_Turnover'!$C:$M,9,0)</f>
        <v>0</v>
      </c>
      <c r="L926" t="s">
        <v>500</v>
      </c>
      <c r="M926">
        <f>+VLOOKUP($C926,'appoggio Flow (AUM)_Turnover'!$C:$M,11,0)</f>
        <v>0</v>
      </c>
      <c r="N926" t="s">
        <v>23</v>
      </c>
      <c r="O926" s="5" t="str">
        <f t="shared" si="112"/>
        <v>N</v>
      </c>
      <c r="P926">
        <f>+VLOOKUP($C926,'appoggio Flow (AUM)_Turnover'!$C:$P,11,0)</f>
        <v>0</v>
      </c>
      <c r="Q926" s="200" t="s">
        <v>475</v>
      </c>
      <c r="R926" s="200" t="str">
        <f t="shared" si="117"/>
        <v/>
      </c>
      <c r="T926" t="s">
        <v>475</v>
      </c>
      <c r="Y926" s="200" t="s">
        <v>475</v>
      </c>
      <c r="Z926" s="5" t="s">
        <v>475</v>
      </c>
      <c r="AA926" s="200" t="str">
        <f t="shared" si="113"/>
        <v/>
      </c>
      <c r="AB926" s="200" t="str">
        <f t="shared" si="111"/>
        <v/>
      </c>
      <c r="AE926" s="77">
        <f t="shared" si="114"/>
        <v>0</v>
      </c>
      <c r="AF926" s="77">
        <f t="shared" si="115"/>
        <v>0</v>
      </c>
      <c r="AG926" s="77">
        <f t="array" ref="AG926">IFERROR($D926*U,0)</f>
        <v>0</v>
      </c>
      <c r="AH926" s="77">
        <f t="shared" si="116"/>
        <v>0</v>
      </c>
      <c r="AI926" s="77">
        <f t="shared" si="116"/>
        <v>0</v>
      </c>
      <c r="AJ926" s="203"/>
      <c r="AK926" s="203"/>
      <c r="AL926" s="203"/>
      <c r="AM926" s="203"/>
      <c r="AN926" t="s">
        <v>475</v>
      </c>
      <c r="AO926" t="s">
        <v>475</v>
      </c>
      <c r="AP926" t="s">
        <v>475</v>
      </c>
    </row>
    <row r="927" spans="1:43" x14ac:dyDescent="0.25">
      <c r="A927" s="198">
        <v>45291</v>
      </c>
      <c r="B927" t="s">
        <v>2509</v>
      </c>
      <c r="C927" t="s">
        <v>2510</v>
      </c>
      <c r="D927" s="82">
        <f>+VLOOKUP($C927,'appoggio Flow (AUM)_Turnover'!$C:$G,2,0)</f>
        <v>746406.59000000008</v>
      </c>
      <c r="E927" s="199">
        <f>+VLOOKUP($C927,'appoggio Flow (AUM)_Turnover'!$C:$G,3,0)</f>
        <v>1</v>
      </c>
      <c r="F927" s="82">
        <f>+VLOOKUP($C927,'appoggio Flow (AUM)_Turnover'!$C:$G,4,0)</f>
        <v>859721.84000000008</v>
      </c>
      <c r="G927" s="82">
        <f>+VLOOKUP($C927,'appoggio Flow (AUM)_Turnover'!$C:$G,5,0)</f>
        <v>113315.25</v>
      </c>
      <c r="H927" s="1" t="s">
        <v>24</v>
      </c>
      <c r="I927" t="s">
        <v>473</v>
      </c>
      <c r="J927" t="s">
        <v>474</v>
      </c>
      <c r="K927">
        <f>+VLOOKUP($C927,'appoggio Flow (AUM)_Turnover'!$C:$M,9,0)</f>
        <v>0</v>
      </c>
      <c r="L927" t="s">
        <v>473</v>
      </c>
      <c r="M927" t="str">
        <f>+VLOOKUP($C927,'appoggio Flow (AUM)_Turnover'!$C:$M,11,0)</f>
        <v>Fondo</v>
      </c>
      <c r="N927" t="s">
        <v>23</v>
      </c>
      <c r="O927" s="5" t="str">
        <f t="shared" si="112"/>
        <v>N</v>
      </c>
      <c r="P927" t="str">
        <f>+VLOOKUP($C927,'appoggio Flow (AUM)_Turnover'!$C:$P,11,0)</f>
        <v>Fondo</v>
      </c>
      <c r="Q927" s="200" t="s">
        <v>475</v>
      </c>
      <c r="R927" s="200" t="str">
        <f t="shared" si="117"/>
        <v/>
      </c>
      <c r="T927" t="s">
        <v>475</v>
      </c>
      <c r="Y927" s="200" t="s">
        <v>475</v>
      </c>
      <c r="Z927" s="5" t="s">
        <v>475</v>
      </c>
      <c r="AA927" s="200" t="str">
        <f t="shared" si="113"/>
        <v/>
      </c>
      <c r="AB927" s="200" t="str">
        <f t="shared" si="111"/>
        <v/>
      </c>
      <c r="AE927" s="77">
        <f t="shared" si="114"/>
        <v>0</v>
      </c>
      <c r="AF927" s="77">
        <f t="shared" si="115"/>
        <v>0</v>
      </c>
      <c r="AG927" s="77">
        <f t="array" ref="AG927">IFERROR($D927*U,0)</f>
        <v>0</v>
      </c>
      <c r="AH927" s="77">
        <f t="shared" si="116"/>
        <v>0</v>
      </c>
      <c r="AI927" s="77">
        <f t="shared" si="116"/>
        <v>0</v>
      </c>
      <c r="AJ927" s="203"/>
      <c r="AK927" s="203"/>
      <c r="AL927" s="203"/>
      <c r="AM927" s="203"/>
      <c r="AN927" t="s">
        <v>475</v>
      </c>
      <c r="AO927" t="s">
        <v>475</v>
      </c>
      <c r="AP927" t="s">
        <v>475</v>
      </c>
    </row>
    <row r="928" spans="1:43" x14ac:dyDescent="0.25">
      <c r="A928" s="198">
        <v>45291</v>
      </c>
      <c r="B928" t="s">
        <v>2511</v>
      </c>
      <c r="C928" t="s">
        <v>2512</v>
      </c>
      <c r="D928" s="82">
        <f>+VLOOKUP($C928,'appoggio Flow (AUM)_Turnover'!$C:$G,2,0)</f>
        <v>367388.73</v>
      </c>
      <c r="E928" s="199">
        <f>+VLOOKUP($C928,'appoggio Flow (AUM)_Turnover'!$C:$G,3,0)</f>
        <v>1</v>
      </c>
      <c r="F928" s="82">
        <f>+VLOOKUP($C928,'appoggio Flow (AUM)_Turnover'!$C:$G,4,0)</f>
        <v>370078.6</v>
      </c>
      <c r="G928" s="82">
        <f>+VLOOKUP($C928,'appoggio Flow (AUM)_Turnover'!$C:$G,5,0)</f>
        <v>2689.87</v>
      </c>
      <c r="H928" s="1" t="s">
        <v>24</v>
      </c>
      <c r="I928" t="s">
        <v>473</v>
      </c>
      <c r="J928" t="s">
        <v>474</v>
      </c>
      <c r="K928">
        <f>+VLOOKUP($C928,'appoggio Flow (AUM)_Turnover'!$C:$M,9,0)</f>
        <v>0</v>
      </c>
      <c r="L928" t="s">
        <v>473</v>
      </c>
      <c r="M928" t="str">
        <f>+VLOOKUP($C928,'appoggio Flow (AUM)_Turnover'!$C:$M,11,0)</f>
        <v>Fondo</v>
      </c>
      <c r="N928" t="s">
        <v>23</v>
      </c>
      <c r="O928" s="5" t="str">
        <f t="shared" si="112"/>
        <v>N</v>
      </c>
      <c r="P928" t="str">
        <f>+VLOOKUP($C928,'appoggio Flow (AUM)_Turnover'!$C:$P,11,0)</f>
        <v>Fondo</v>
      </c>
      <c r="Q928" s="200" t="s">
        <v>475</v>
      </c>
      <c r="R928" s="200" t="str">
        <f t="shared" si="117"/>
        <v/>
      </c>
      <c r="T928" t="s">
        <v>475</v>
      </c>
      <c r="Y928" s="200" t="s">
        <v>475</v>
      </c>
      <c r="Z928" s="5" t="s">
        <v>475</v>
      </c>
      <c r="AA928" s="200" t="str">
        <f t="shared" si="113"/>
        <v/>
      </c>
      <c r="AB928" s="200" t="str">
        <f t="shared" si="111"/>
        <v/>
      </c>
      <c r="AE928" s="77">
        <f t="shared" si="114"/>
        <v>0</v>
      </c>
      <c r="AF928" s="77">
        <f t="shared" si="115"/>
        <v>0</v>
      </c>
      <c r="AG928" s="77">
        <f t="array" ref="AG928">IFERROR($D928*U,0)</f>
        <v>0</v>
      </c>
      <c r="AH928" s="77">
        <f t="shared" si="116"/>
        <v>0</v>
      </c>
      <c r="AI928" s="77">
        <f t="shared" si="116"/>
        <v>0</v>
      </c>
      <c r="AJ928" s="203"/>
      <c r="AK928" s="203"/>
      <c r="AL928" s="203"/>
      <c r="AM928" s="203"/>
      <c r="AN928" t="s">
        <v>475</v>
      </c>
      <c r="AO928" t="s">
        <v>475</v>
      </c>
      <c r="AP928" t="s">
        <v>475</v>
      </c>
    </row>
    <row r="929" spans="1:43" x14ac:dyDescent="0.25">
      <c r="A929" s="198">
        <v>45291</v>
      </c>
      <c r="B929" t="s">
        <v>2513</v>
      </c>
      <c r="C929" t="s">
        <v>2514</v>
      </c>
      <c r="D929" s="82">
        <f>+VLOOKUP($C929,'appoggio Flow (AUM)_Turnover'!$C:$G,2,0)</f>
        <v>16.659999999999968</v>
      </c>
      <c r="E929" s="199">
        <f>+VLOOKUP($C929,'appoggio Flow (AUM)_Turnover'!$C:$G,3,0)</f>
        <v>1</v>
      </c>
      <c r="F929" s="82">
        <f>+VLOOKUP($C929,'appoggio Flow (AUM)_Turnover'!$C:$G,4,0)</f>
        <v>273.57</v>
      </c>
      <c r="G929" s="82">
        <f>+VLOOKUP($C929,'appoggio Flow (AUM)_Turnover'!$C:$G,5,0)</f>
        <v>256.91000000000003</v>
      </c>
      <c r="H929" s="1" t="s">
        <v>24</v>
      </c>
      <c r="I929" t="s">
        <v>473</v>
      </c>
      <c r="J929" t="s">
        <v>474</v>
      </c>
      <c r="K929">
        <f>+VLOOKUP($C929,'appoggio Flow (AUM)_Turnover'!$C:$M,9,0)</f>
        <v>0</v>
      </c>
      <c r="L929" t="s">
        <v>473</v>
      </c>
      <c r="M929" t="str">
        <f>+VLOOKUP($C929,'appoggio Flow (AUM)_Turnover'!$C:$M,11,0)</f>
        <v>Fondo</v>
      </c>
      <c r="N929" t="s">
        <v>23</v>
      </c>
      <c r="O929" s="5" t="str">
        <f t="shared" si="112"/>
        <v>N</v>
      </c>
      <c r="P929" t="str">
        <f>+VLOOKUP($C929,'appoggio Flow (AUM)_Turnover'!$C:$P,11,0)</f>
        <v>Fondo</v>
      </c>
      <c r="Q929" s="200" t="s">
        <v>475</v>
      </c>
      <c r="R929" s="200" t="str">
        <f t="shared" si="117"/>
        <v/>
      </c>
      <c r="T929" t="s">
        <v>475</v>
      </c>
      <c r="Y929" s="200" t="s">
        <v>475</v>
      </c>
      <c r="Z929" s="5" t="s">
        <v>475</v>
      </c>
      <c r="AA929" s="200" t="str">
        <f t="shared" si="113"/>
        <v/>
      </c>
      <c r="AB929" s="200" t="str">
        <f t="shared" si="111"/>
        <v/>
      </c>
      <c r="AE929" s="77">
        <f t="shared" si="114"/>
        <v>0</v>
      </c>
      <c r="AF929" s="77">
        <f t="shared" si="115"/>
        <v>0</v>
      </c>
      <c r="AG929" s="77">
        <f t="array" ref="AG929">IFERROR($D929*U,0)</f>
        <v>0</v>
      </c>
      <c r="AH929" s="77">
        <f t="shared" si="116"/>
        <v>0</v>
      </c>
      <c r="AI929" s="77">
        <f t="shared" si="116"/>
        <v>0</v>
      </c>
      <c r="AJ929" s="203"/>
      <c r="AK929" s="203"/>
      <c r="AL929" s="203"/>
      <c r="AM929" s="203"/>
      <c r="AN929" t="s">
        <v>475</v>
      </c>
      <c r="AO929" t="s">
        <v>475</v>
      </c>
      <c r="AP929" t="s">
        <v>475</v>
      </c>
    </row>
    <row r="930" spans="1:43" x14ac:dyDescent="0.25">
      <c r="A930" s="198">
        <v>45291</v>
      </c>
      <c r="B930" t="s">
        <v>2462</v>
      </c>
      <c r="C930" t="s">
        <v>2463</v>
      </c>
      <c r="D930" s="82">
        <f>+VLOOKUP($C930,'appoggio Flow (AUM)_Turnover'!$C:$G,2,0)</f>
        <v>58353.47</v>
      </c>
      <c r="E930" s="199">
        <f>+VLOOKUP($C930,'appoggio Flow (AUM)_Turnover'!$C:$G,3,0)</f>
        <v>0</v>
      </c>
      <c r="F930" s="82">
        <f>+VLOOKUP($C930,'appoggio Flow (AUM)_Turnover'!$C:$G,4,0)</f>
        <v>58353.47</v>
      </c>
      <c r="G930" s="82">
        <f>+VLOOKUP($C930,'appoggio Flow (AUM)_Turnover'!$C:$G,5,0)</f>
        <v>0</v>
      </c>
      <c r="H930" s="1" t="s">
        <v>23</v>
      </c>
      <c r="I930" t="s">
        <v>500</v>
      </c>
      <c r="J930" t="s">
        <v>474</v>
      </c>
      <c r="K930">
        <f>+VLOOKUP($C930,'appoggio Flow (AUM)_Turnover'!$C:$M,9,0)</f>
        <v>0</v>
      </c>
      <c r="L930" t="s">
        <v>500</v>
      </c>
      <c r="M930" t="str">
        <f>+VLOOKUP($C930,'appoggio Flow (AUM)_Turnover'!$C:$M,11,0)</f>
        <v>Bond</v>
      </c>
      <c r="N930" t="s">
        <v>23</v>
      </c>
      <c r="O930" s="5" t="str">
        <f t="shared" si="112"/>
        <v>N</v>
      </c>
      <c r="P930" t="str">
        <f>+VLOOKUP($C930,'appoggio Flow (AUM)_Turnover'!$C:$P,11,0)</f>
        <v>Bond</v>
      </c>
      <c r="Q930" s="200" t="s">
        <v>475</v>
      </c>
      <c r="R930" s="204">
        <v>0.17499999999999999</v>
      </c>
      <c r="T930" s="208">
        <v>0.14099999999999999</v>
      </c>
      <c r="V930" s="208">
        <v>1</v>
      </c>
      <c r="Y930" s="200" t="s">
        <v>475</v>
      </c>
      <c r="Z930" s="205">
        <v>5.0000000000000001E-3</v>
      </c>
      <c r="AA930" s="200" t="str">
        <f t="shared" si="113"/>
        <v/>
      </c>
      <c r="AB930" s="200">
        <f t="shared" si="111"/>
        <v>5.0000000000000001E-3</v>
      </c>
      <c r="AE930" s="77">
        <f t="shared" si="114"/>
        <v>10211.857249999999</v>
      </c>
      <c r="AF930" s="77">
        <f t="shared" si="115"/>
        <v>8227.8392699999986</v>
      </c>
      <c r="AG930" s="77">
        <f t="array" ref="AG930">IFERROR($D930*U,0)</f>
        <v>0</v>
      </c>
      <c r="AH930" s="77">
        <f t="shared" si="116"/>
        <v>0</v>
      </c>
      <c r="AI930" s="77">
        <f t="shared" si="116"/>
        <v>291.76735000000002</v>
      </c>
      <c r="AJ930" s="203"/>
      <c r="AK930" s="203"/>
      <c r="AL930" s="203"/>
      <c r="AM930" s="203"/>
      <c r="AN930" t="s">
        <v>22</v>
      </c>
      <c r="AO930" t="s">
        <v>1605</v>
      </c>
      <c r="AP930" t="s">
        <v>1606</v>
      </c>
      <c r="AQ930" s="208" t="s">
        <v>490</v>
      </c>
    </row>
    <row r="931" spans="1:43" x14ac:dyDescent="0.25">
      <c r="A931" s="198">
        <v>45291</v>
      </c>
      <c r="B931" t="s">
        <v>2517</v>
      </c>
      <c r="C931" t="s">
        <v>2518</v>
      </c>
      <c r="D931" s="82">
        <f>+VLOOKUP($C931,'appoggio Flow (AUM)_Turnover'!$C:$G,2,0)</f>
        <v>1444944.8400000003</v>
      </c>
      <c r="E931" s="199">
        <f>+VLOOKUP($C931,'appoggio Flow (AUM)_Turnover'!$C:$G,3,0)</f>
        <v>1</v>
      </c>
      <c r="F931" s="82">
        <f>+VLOOKUP($C931,'appoggio Flow (AUM)_Turnover'!$C:$G,4,0)</f>
        <v>1730320.8400000003</v>
      </c>
      <c r="G931" s="82">
        <f>+VLOOKUP($C931,'appoggio Flow (AUM)_Turnover'!$C:$G,5,0)</f>
        <v>285376</v>
      </c>
      <c r="H931" s="1" t="s">
        <v>24</v>
      </c>
      <c r="I931" t="s">
        <v>473</v>
      </c>
      <c r="J931" t="s">
        <v>474</v>
      </c>
      <c r="K931">
        <f>+VLOOKUP($C931,'appoggio Flow (AUM)_Turnover'!$C:$M,9,0)</f>
        <v>0</v>
      </c>
      <c r="L931" t="s">
        <v>473</v>
      </c>
      <c r="M931" t="str">
        <f>+VLOOKUP($C931,'appoggio Flow (AUM)_Turnover'!$C:$M,11,0)</f>
        <v>Fondo</v>
      </c>
      <c r="N931" t="s">
        <v>23</v>
      </c>
      <c r="O931" s="5" t="str">
        <f t="shared" si="112"/>
        <v>N</v>
      </c>
      <c r="P931" t="str">
        <f>+VLOOKUP($C931,'appoggio Flow (AUM)_Turnover'!$C:$P,11,0)</f>
        <v>Fondo</v>
      </c>
      <c r="Q931" s="200" t="s">
        <v>475</v>
      </c>
      <c r="R931" s="200" t="str">
        <f>IFERROR(V931*Q931,"")</f>
        <v/>
      </c>
      <c r="T931" t="s">
        <v>475</v>
      </c>
      <c r="Y931" s="200" t="s">
        <v>475</v>
      </c>
      <c r="Z931" s="5" t="s">
        <v>475</v>
      </c>
      <c r="AA931" s="200" t="str">
        <f t="shared" si="113"/>
        <v/>
      </c>
      <c r="AB931" s="200" t="str">
        <f t="shared" si="111"/>
        <v/>
      </c>
      <c r="AE931" s="77">
        <f t="shared" si="114"/>
        <v>0</v>
      </c>
      <c r="AF931" s="77">
        <f t="shared" si="115"/>
        <v>0</v>
      </c>
      <c r="AG931" s="77">
        <f t="array" ref="AG931">IFERROR($D931*U,0)</f>
        <v>0</v>
      </c>
      <c r="AH931" s="77">
        <f t="shared" si="116"/>
        <v>0</v>
      </c>
      <c r="AI931" s="77">
        <f t="shared" si="116"/>
        <v>0</v>
      </c>
      <c r="AJ931" s="203"/>
      <c r="AK931" s="203"/>
      <c r="AL931" s="203"/>
      <c r="AM931" s="203"/>
      <c r="AN931" t="s">
        <v>475</v>
      </c>
      <c r="AO931" t="s">
        <v>475</v>
      </c>
      <c r="AP931" t="s">
        <v>475</v>
      </c>
    </row>
    <row r="932" spans="1:43" x14ac:dyDescent="0.25">
      <c r="A932" s="198">
        <v>45291</v>
      </c>
      <c r="B932" t="s">
        <v>2519</v>
      </c>
      <c r="C932" t="s">
        <v>2520</v>
      </c>
      <c r="D932" s="82">
        <f>+VLOOKUP($C932,'appoggio Flow (AUM)_Turnover'!$C:$G,2,0)</f>
        <v>94229.83</v>
      </c>
      <c r="E932" s="199">
        <f>+VLOOKUP($C932,'appoggio Flow (AUM)_Turnover'!$C:$G,3,0)</f>
        <v>0</v>
      </c>
      <c r="F932" s="82">
        <f>+VLOOKUP($C932,'appoggio Flow (AUM)_Turnover'!$C:$G,4,0)</f>
        <v>94229.83</v>
      </c>
      <c r="G932" s="82">
        <f>+VLOOKUP($C932,'appoggio Flow (AUM)_Turnover'!$C:$G,5,0)</f>
        <v>0</v>
      </c>
      <c r="H932" s="1" t="s">
        <v>23</v>
      </c>
      <c r="I932" t="s">
        <v>500</v>
      </c>
      <c r="J932" t="s">
        <v>474</v>
      </c>
      <c r="K932">
        <f>+VLOOKUP($C932,'appoggio Flow (AUM)_Turnover'!$C:$M,9,0)</f>
        <v>0</v>
      </c>
      <c r="L932" t="s">
        <v>500</v>
      </c>
      <c r="M932">
        <f>+VLOOKUP($C932,'appoggio Flow (AUM)_Turnover'!$C:$M,11,0)</f>
        <v>0</v>
      </c>
      <c r="N932" t="s">
        <v>23</v>
      </c>
      <c r="O932" s="5" t="str">
        <f t="shared" si="112"/>
        <v>N</v>
      </c>
      <c r="P932">
        <f>+VLOOKUP($C932,'appoggio Flow (AUM)_Turnover'!$C:$P,11,0)</f>
        <v>0</v>
      </c>
      <c r="Q932" s="200" t="s">
        <v>475</v>
      </c>
      <c r="R932" s="200" t="str">
        <f>IFERROR(V932*Q932,"")</f>
        <v/>
      </c>
      <c r="T932" t="s">
        <v>475</v>
      </c>
      <c r="Y932" s="200" t="s">
        <v>475</v>
      </c>
      <c r="Z932" s="5" t="s">
        <v>475</v>
      </c>
      <c r="AA932" s="200" t="str">
        <f t="shared" si="113"/>
        <v/>
      </c>
      <c r="AB932" s="200" t="str">
        <f t="shared" si="111"/>
        <v/>
      </c>
      <c r="AE932" s="77">
        <f t="shared" si="114"/>
        <v>0</v>
      </c>
      <c r="AF932" s="77">
        <f t="shared" si="115"/>
        <v>0</v>
      </c>
      <c r="AG932" s="77">
        <f t="array" ref="AG932">IFERROR($D932*U,0)</f>
        <v>0</v>
      </c>
      <c r="AH932" s="77">
        <f t="shared" si="116"/>
        <v>0</v>
      </c>
      <c r="AI932" s="77">
        <f t="shared" si="116"/>
        <v>0</v>
      </c>
      <c r="AJ932" s="203"/>
      <c r="AK932" s="203"/>
      <c r="AL932" s="203"/>
      <c r="AM932" s="203"/>
      <c r="AN932" t="s">
        <v>475</v>
      </c>
      <c r="AO932" t="s">
        <v>475</v>
      </c>
      <c r="AP932" t="s">
        <v>475</v>
      </c>
    </row>
    <row r="933" spans="1:43" x14ac:dyDescent="0.25">
      <c r="A933" s="198">
        <v>45291</v>
      </c>
      <c r="B933" t="s">
        <v>2521</v>
      </c>
      <c r="C933" t="s">
        <v>2522</v>
      </c>
      <c r="D933" s="82">
        <f>+VLOOKUP($C933,'appoggio Flow (AUM)_Turnover'!$C:$G,2,0)</f>
        <v>1334.9700000000012</v>
      </c>
      <c r="E933" s="199">
        <f>+VLOOKUP($C933,'appoggio Flow (AUM)_Turnover'!$C:$G,3,0)</f>
        <v>1</v>
      </c>
      <c r="F933" s="82">
        <f>+VLOOKUP($C933,'appoggio Flow (AUM)_Turnover'!$C:$G,4,0)</f>
        <v>56451.11</v>
      </c>
      <c r="G933" s="82">
        <f>+VLOOKUP($C933,'appoggio Flow (AUM)_Turnover'!$C:$G,5,0)</f>
        <v>55116.14</v>
      </c>
      <c r="H933" s="1" t="s">
        <v>23</v>
      </c>
      <c r="I933" t="s">
        <v>500</v>
      </c>
      <c r="J933" t="s">
        <v>474</v>
      </c>
      <c r="K933">
        <f>+VLOOKUP($C933,'appoggio Flow (AUM)_Turnover'!$C:$M,9,0)</f>
        <v>0</v>
      </c>
      <c r="L933" t="s">
        <v>500</v>
      </c>
      <c r="M933">
        <f>+VLOOKUP($C933,'appoggio Flow (AUM)_Turnover'!$C:$M,11,0)</f>
        <v>0</v>
      </c>
      <c r="N933" t="s">
        <v>23</v>
      </c>
      <c r="O933" s="5" t="str">
        <f t="shared" si="112"/>
        <v>N</v>
      </c>
      <c r="P933">
        <f>+VLOOKUP($C933,'appoggio Flow (AUM)_Turnover'!$C:$P,11,0)</f>
        <v>0</v>
      </c>
      <c r="Q933" s="200" t="s">
        <v>475</v>
      </c>
      <c r="R933" s="200" t="str">
        <f>IFERROR(V933*Q933,"")</f>
        <v/>
      </c>
      <c r="T933" t="s">
        <v>475</v>
      </c>
      <c r="Y933" s="200" t="s">
        <v>475</v>
      </c>
      <c r="Z933" s="5" t="s">
        <v>475</v>
      </c>
      <c r="AA933" s="200" t="str">
        <f t="shared" si="113"/>
        <v/>
      </c>
      <c r="AB933" s="200" t="str">
        <f t="shared" si="111"/>
        <v/>
      </c>
      <c r="AE933" s="77">
        <f t="shared" si="114"/>
        <v>0</v>
      </c>
      <c r="AF933" s="77">
        <f t="shared" si="115"/>
        <v>0</v>
      </c>
      <c r="AG933" s="77">
        <f t="array" ref="AG933">IFERROR($D933*U,0)</f>
        <v>0</v>
      </c>
      <c r="AH933" s="77">
        <f t="shared" si="116"/>
        <v>0</v>
      </c>
      <c r="AI933" s="77">
        <f t="shared" si="116"/>
        <v>0</v>
      </c>
      <c r="AJ933" s="203"/>
      <c r="AK933" s="203"/>
      <c r="AL933" s="203"/>
      <c r="AM933" s="203"/>
      <c r="AN933" t="s">
        <v>475</v>
      </c>
      <c r="AO933" t="s">
        <v>475</v>
      </c>
      <c r="AP933" t="s">
        <v>475</v>
      </c>
    </row>
    <row r="934" spans="1:43" x14ac:dyDescent="0.25">
      <c r="A934" s="198">
        <v>45291</v>
      </c>
      <c r="B934" t="s">
        <v>2523</v>
      </c>
      <c r="C934" t="s">
        <v>2524</v>
      </c>
      <c r="D934" s="82">
        <f>+VLOOKUP($C934,'appoggio Flow (AUM)_Turnover'!$C:$G,2,0)</f>
        <v>153153</v>
      </c>
      <c r="E934" s="199">
        <f>+VLOOKUP($C934,'appoggio Flow (AUM)_Turnover'!$C:$G,3,0)</f>
        <v>0</v>
      </c>
      <c r="F934" s="82">
        <f>+VLOOKUP($C934,'appoggio Flow (AUM)_Turnover'!$C:$G,4,0)</f>
        <v>153153</v>
      </c>
      <c r="G934" s="82">
        <f>+VLOOKUP($C934,'appoggio Flow (AUM)_Turnover'!$C:$G,5,0)</f>
        <v>0</v>
      </c>
      <c r="H934" s="1" t="s">
        <v>23</v>
      </c>
      <c r="I934" t="s">
        <v>500</v>
      </c>
      <c r="J934" t="s">
        <v>504</v>
      </c>
      <c r="K934">
        <f>+VLOOKUP($C934,'appoggio Flow (AUM)_Turnover'!$C:$M,9,0)</f>
        <v>1</v>
      </c>
      <c r="L934" t="s">
        <v>500</v>
      </c>
      <c r="M934">
        <f>+VLOOKUP($C934,'appoggio Flow (AUM)_Turnover'!$C:$M,11,0)</f>
        <v>0</v>
      </c>
      <c r="N934" t="s">
        <v>24</v>
      </c>
      <c r="O934" s="5" t="str">
        <f t="shared" si="112"/>
        <v>N</v>
      </c>
      <c r="P934">
        <f>+VLOOKUP($C934,'appoggio Flow (AUM)_Turnover'!$C:$P,11,0)</f>
        <v>0</v>
      </c>
      <c r="Q934" s="200" t="s">
        <v>475</v>
      </c>
      <c r="R934" s="200" t="str">
        <f>IFERROR(V934*Q934,"")</f>
        <v/>
      </c>
      <c r="T934" t="s">
        <v>475</v>
      </c>
      <c r="Y934" s="200" t="s">
        <v>475</v>
      </c>
      <c r="Z934" s="5" t="s">
        <v>475</v>
      </c>
      <c r="AA934" s="200" t="str">
        <f t="shared" si="113"/>
        <v/>
      </c>
      <c r="AB934" s="200" t="str">
        <f t="shared" si="111"/>
        <v/>
      </c>
      <c r="AE934" s="77">
        <f t="shared" si="114"/>
        <v>0</v>
      </c>
      <c r="AF934" s="77">
        <f t="shared" si="115"/>
        <v>0</v>
      </c>
      <c r="AG934" s="77">
        <f t="array" ref="AG934">IFERROR($D934*U,0)</f>
        <v>0</v>
      </c>
      <c r="AH934" s="77">
        <f t="shared" si="116"/>
        <v>0</v>
      </c>
      <c r="AI934" s="77">
        <f t="shared" si="116"/>
        <v>0</v>
      </c>
      <c r="AJ934" s="203"/>
      <c r="AK934" s="203"/>
      <c r="AL934" s="203"/>
      <c r="AM934" s="203"/>
      <c r="AN934" t="s">
        <v>475</v>
      </c>
      <c r="AO934" t="s">
        <v>475</v>
      </c>
      <c r="AP934" t="s">
        <v>475</v>
      </c>
    </row>
    <row r="935" spans="1:43" x14ac:dyDescent="0.25">
      <c r="A935" s="198">
        <v>45291</v>
      </c>
      <c r="B935" t="s">
        <v>2525</v>
      </c>
      <c r="C935" t="s">
        <v>2526</v>
      </c>
      <c r="D935" s="82">
        <f>+VLOOKUP($C935,'appoggio Flow (AUM)_Turnover'!$C:$G,2,0)</f>
        <v>0</v>
      </c>
      <c r="E935" s="199">
        <f>+VLOOKUP($C935,'appoggio Flow (AUM)_Turnover'!$C:$G,3,0)</f>
        <v>1</v>
      </c>
      <c r="F935" s="82">
        <f>+VLOOKUP($C935,'appoggio Flow (AUM)_Turnover'!$C:$G,4,0)</f>
        <v>22705.95</v>
      </c>
      <c r="G935" s="82">
        <f>+VLOOKUP($C935,'appoggio Flow (AUM)_Turnover'!$C:$G,5,0)</f>
        <v>31581.25</v>
      </c>
      <c r="H935" s="1" t="s">
        <v>23</v>
      </c>
      <c r="I935" t="s">
        <v>500</v>
      </c>
      <c r="J935" t="s">
        <v>474</v>
      </c>
      <c r="K935">
        <f>+VLOOKUP($C935,'appoggio Flow (AUM)_Turnover'!$C:$M,9,0)</f>
        <v>0</v>
      </c>
      <c r="L935" t="s">
        <v>500</v>
      </c>
      <c r="M935" t="str">
        <f>+VLOOKUP($C935,'appoggio Flow (AUM)_Turnover'!$C:$M,11,0)</f>
        <v>Stock</v>
      </c>
      <c r="N935" t="s">
        <v>23</v>
      </c>
      <c r="O935" s="5" t="str">
        <f t="shared" si="112"/>
        <v>N</v>
      </c>
      <c r="P935" t="str">
        <f>+VLOOKUP($C935,'appoggio Flow (AUM)_Turnover'!$C:$P,11,0)</f>
        <v>Stock</v>
      </c>
      <c r="Q935" s="200" t="s">
        <v>475</v>
      </c>
      <c r="R935" s="204">
        <v>1.9199999999999998E-2</v>
      </c>
      <c r="T935" t="s">
        <v>475</v>
      </c>
      <c r="V935" s="208">
        <v>1</v>
      </c>
      <c r="Y935" s="200" t="s">
        <v>475</v>
      </c>
      <c r="Z935" s="5" t="s">
        <v>475</v>
      </c>
      <c r="AA935" s="200" t="str">
        <f t="shared" si="113"/>
        <v/>
      </c>
      <c r="AB935" s="200" t="str">
        <f t="shared" si="111"/>
        <v/>
      </c>
      <c r="AE935" s="77">
        <f t="shared" si="114"/>
        <v>0</v>
      </c>
      <c r="AF935" s="77">
        <f t="shared" si="115"/>
        <v>0</v>
      </c>
      <c r="AG935" s="77">
        <f t="array" ref="AG935">IFERROR($D935*U,0)</f>
        <v>0</v>
      </c>
      <c r="AH935" s="77">
        <f t="shared" si="116"/>
        <v>0</v>
      </c>
      <c r="AI935" s="77">
        <f t="shared" si="116"/>
        <v>0</v>
      </c>
      <c r="AJ935" s="203"/>
      <c r="AK935" s="203"/>
      <c r="AL935" s="203"/>
      <c r="AM935" s="203"/>
      <c r="AN935" t="s">
        <v>25</v>
      </c>
      <c r="AO935" t="s">
        <v>2527</v>
      </c>
      <c r="AP935" t="s">
        <v>2528</v>
      </c>
      <c r="AQ935" s="208" t="s">
        <v>490</v>
      </c>
    </row>
    <row r="936" spans="1:43" x14ac:dyDescent="0.25">
      <c r="A936" s="198">
        <v>45291</v>
      </c>
      <c r="B936" t="s">
        <v>2529</v>
      </c>
      <c r="C936" t="s">
        <v>2530</v>
      </c>
      <c r="D936" s="82">
        <f>+VLOOKUP($C936,'appoggio Flow (AUM)_Turnover'!$C:$G,2,0)</f>
        <v>3073173.88</v>
      </c>
      <c r="E936" s="199">
        <f>+VLOOKUP($C936,'appoggio Flow (AUM)_Turnover'!$C:$G,3,0)</f>
        <v>1</v>
      </c>
      <c r="F936" s="82">
        <f>+VLOOKUP($C936,'appoggio Flow (AUM)_Turnover'!$C:$G,4,0)</f>
        <v>3276524.81</v>
      </c>
      <c r="G936" s="82">
        <f>+VLOOKUP($C936,'appoggio Flow (AUM)_Turnover'!$C:$G,5,0)</f>
        <v>203350.93</v>
      </c>
      <c r="H936" s="1" t="s">
        <v>24</v>
      </c>
      <c r="I936" t="s">
        <v>473</v>
      </c>
      <c r="J936" t="s">
        <v>474</v>
      </c>
      <c r="K936">
        <f>+VLOOKUP($C936,'appoggio Flow (AUM)_Turnover'!$C:$M,9,0)</f>
        <v>0</v>
      </c>
      <c r="L936" t="s">
        <v>473</v>
      </c>
      <c r="M936" t="str">
        <f>+VLOOKUP($C936,'appoggio Flow (AUM)_Turnover'!$C:$M,11,0)</f>
        <v>Fondo</v>
      </c>
      <c r="N936" t="s">
        <v>23</v>
      </c>
      <c r="O936" s="5" t="str">
        <f t="shared" si="112"/>
        <v>N</v>
      </c>
      <c r="P936" t="str">
        <f>+VLOOKUP($C936,'appoggio Flow (AUM)_Turnover'!$C:$P,11,0)</f>
        <v>Fondo</v>
      </c>
      <c r="Q936" s="200" t="s">
        <v>475</v>
      </c>
      <c r="R936" s="200" t="str">
        <f>IFERROR(V936*Q936,"")</f>
        <v/>
      </c>
      <c r="T936" t="s">
        <v>475</v>
      </c>
      <c r="Y936" s="200" t="s">
        <v>475</v>
      </c>
      <c r="Z936" s="5" t="s">
        <v>475</v>
      </c>
      <c r="AA936" s="200" t="str">
        <f t="shared" si="113"/>
        <v/>
      </c>
      <c r="AB936" s="200" t="str">
        <f t="shared" si="111"/>
        <v/>
      </c>
      <c r="AE936" s="77">
        <f t="shared" si="114"/>
        <v>0</v>
      </c>
      <c r="AF936" s="77">
        <f t="shared" si="115"/>
        <v>0</v>
      </c>
      <c r="AG936" s="77">
        <f t="array" ref="AG936">IFERROR($D936*U,0)</f>
        <v>0</v>
      </c>
      <c r="AH936" s="77">
        <f t="shared" si="116"/>
        <v>0</v>
      </c>
      <c r="AI936" s="77">
        <f t="shared" si="116"/>
        <v>0</v>
      </c>
      <c r="AJ936" s="203"/>
      <c r="AK936" s="203"/>
      <c r="AL936" s="203"/>
      <c r="AM936" s="203"/>
      <c r="AN936" t="s">
        <v>475</v>
      </c>
      <c r="AO936" t="s">
        <v>475</v>
      </c>
      <c r="AP936" t="s">
        <v>475</v>
      </c>
    </row>
    <row r="937" spans="1:43" x14ac:dyDescent="0.25">
      <c r="A937" s="198">
        <v>45291</v>
      </c>
      <c r="B937" t="s">
        <v>2531</v>
      </c>
      <c r="C937" t="s">
        <v>2532</v>
      </c>
      <c r="D937" s="82">
        <f>+VLOOKUP($C937,'appoggio Flow (AUM)_Turnover'!$C:$G,2,0)</f>
        <v>136007.79999999999</v>
      </c>
      <c r="E937" s="199">
        <f>+VLOOKUP($C937,'appoggio Flow (AUM)_Turnover'!$C:$G,3,0)</f>
        <v>1</v>
      </c>
      <c r="F937" s="82">
        <f>+VLOOKUP($C937,'appoggio Flow (AUM)_Turnover'!$C:$G,4,0)</f>
        <v>248150.39999999999</v>
      </c>
      <c r="G937" s="82">
        <f>+VLOOKUP($C937,'appoggio Flow (AUM)_Turnover'!$C:$G,5,0)</f>
        <v>112142.6</v>
      </c>
      <c r="H937" s="1" t="s">
        <v>23</v>
      </c>
      <c r="I937" t="s">
        <v>500</v>
      </c>
      <c r="J937" t="s">
        <v>504</v>
      </c>
      <c r="K937">
        <f>+VLOOKUP($C937,'appoggio Flow (AUM)_Turnover'!$C:$M,9,0)</f>
        <v>1</v>
      </c>
      <c r="L937" t="s">
        <v>500</v>
      </c>
      <c r="M937" t="str">
        <f>+VLOOKUP($C937,'appoggio Flow (AUM)_Turnover'!$C:$M,11,0)</f>
        <v>Bond</v>
      </c>
      <c r="N937" t="s">
        <v>24</v>
      </c>
      <c r="O937" s="5" t="str">
        <f t="shared" si="112"/>
        <v>N</v>
      </c>
      <c r="P937" t="str">
        <f>+VLOOKUP($C937,'appoggio Flow (AUM)_Turnover'!$C:$P,11,0)</f>
        <v>Bond</v>
      </c>
      <c r="Q937" s="200" t="s">
        <v>475</v>
      </c>
      <c r="R937" s="200" t="str">
        <f>IFERROR(V937*Q937,"")</f>
        <v/>
      </c>
      <c r="T937" t="s">
        <v>475</v>
      </c>
      <c r="Y937" s="200" t="s">
        <v>475</v>
      </c>
      <c r="Z937" s="5" t="s">
        <v>475</v>
      </c>
      <c r="AA937" s="200" t="str">
        <f t="shared" si="113"/>
        <v/>
      </c>
      <c r="AB937" s="200" t="str">
        <f t="shared" si="111"/>
        <v/>
      </c>
      <c r="AE937" s="77">
        <f t="shared" si="114"/>
        <v>0</v>
      </c>
      <c r="AF937" s="77">
        <f t="shared" si="115"/>
        <v>0</v>
      </c>
      <c r="AG937" s="77">
        <f t="array" ref="AG937">IFERROR($D937*U,0)</f>
        <v>0</v>
      </c>
      <c r="AH937" s="77">
        <f t="shared" si="116"/>
        <v>0</v>
      </c>
      <c r="AI937" s="77">
        <f t="shared" si="116"/>
        <v>0</v>
      </c>
      <c r="AJ937" s="203"/>
      <c r="AK937" s="203"/>
      <c r="AL937" s="203"/>
      <c r="AM937" s="203"/>
      <c r="AN937" t="s">
        <v>22</v>
      </c>
      <c r="AO937" t="s">
        <v>672</v>
      </c>
      <c r="AP937" t="s">
        <v>475</v>
      </c>
    </row>
    <row r="938" spans="1:43" x14ac:dyDescent="0.25">
      <c r="A938" s="198">
        <v>45291</v>
      </c>
      <c r="B938" t="s">
        <v>2533</v>
      </c>
      <c r="C938" t="s">
        <v>2534</v>
      </c>
      <c r="D938" s="82">
        <f>+VLOOKUP($C938,'appoggio Flow (AUM)_Turnover'!$C:$G,2,0)</f>
        <v>73871.34</v>
      </c>
      <c r="E938" s="199">
        <f>+VLOOKUP($C938,'appoggio Flow (AUM)_Turnover'!$C:$G,3,0)</f>
        <v>1</v>
      </c>
      <c r="F938" s="82">
        <f>+VLOOKUP($C938,'appoggio Flow (AUM)_Turnover'!$C:$G,4,0)</f>
        <v>314880.43</v>
      </c>
      <c r="G938" s="82">
        <f>+VLOOKUP($C938,'appoggio Flow (AUM)_Turnover'!$C:$G,5,0)</f>
        <v>241009.09</v>
      </c>
      <c r="H938" s="1" t="s">
        <v>24</v>
      </c>
      <c r="I938" t="s">
        <v>473</v>
      </c>
      <c r="J938" t="s">
        <v>474</v>
      </c>
      <c r="K938">
        <f>+VLOOKUP($C938,'appoggio Flow (AUM)_Turnover'!$C:$M,9,0)</f>
        <v>0</v>
      </c>
      <c r="L938" t="s">
        <v>473</v>
      </c>
      <c r="M938" t="str">
        <f>+VLOOKUP($C938,'appoggio Flow (AUM)_Turnover'!$C:$M,11,0)</f>
        <v>Fondo</v>
      </c>
      <c r="N938" t="s">
        <v>23</v>
      </c>
      <c r="O938" s="5" t="str">
        <f t="shared" si="112"/>
        <v>N</v>
      </c>
      <c r="P938" t="str">
        <f>+VLOOKUP($C938,'appoggio Flow (AUM)_Turnover'!$C:$P,11,0)</f>
        <v>Fondo</v>
      </c>
      <c r="Q938" s="200" t="s">
        <v>475</v>
      </c>
      <c r="R938" s="200" t="str">
        <f>IFERROR(V938*Q938,"")</f>
        <v/>
      </c>
      <c r="T938" t="s">
        <v>475</v>
      </c>
      <c r="Y938" s="200" t="s">
        <v>475</v>
      </c>
      <c r="Z938" s="5" t="s">
        <v>475</v>
      </c>
      <c r="AA938" s="200" t="str">
        <f t="shared" si="113"/>
        <v/>
      </c>
      <c r="AB938" s="200" t="str">
        <f t="shared" si="111"/>
        <v/>
      </c>
      <c r="AE938" s="77">
        <f t="shared" si="114"/>
        <v>0</v>
      </c>
      <c r="AF938" s="77">
        <f t="shared" si="115"/>
        <v>0</v>
      </c>
      <c r="AG938" s="77">
        <f t="array" ref="AG938">IFERROR($D938*U,0)</f>
        <v>0</v>
      </c>
      <c r="AH938" s="77">
        <f t="shared" si="116"/>
        <v>0</v>
      </c>
      <c r="AI938" s="77">
        <f t="shared" si="116"/>
        <v>0</v>
      </c>
      <c r="AJ938" s="203"/>
      <c r="AK938" s="203"/>
      <c r="AL938" s="203"/>
      <c r="AM938" s="203"/>
      <c r="AN938" t="s">
        <v>475</v>
      </c>
      <c r="AO938" t="s">
        <v>475</v>
      </c>
      <c r="AP938" t="s">
        <v>475</v>
      </c>
    </row>
    <row r="939" spans="1:43" x14ac:dyDescent="0.25">
      <c r="A939" s="198">
        <v>45291</v>
      </c>
      <c r="B939" t="s">
        <v>2535</v>
      </c>
      <c r="C939" t="s">
        <v>2536</v>
      </c>
      <c r="D939" s="82">
        <f>+VLOOKUP($C939,'appoggio Flow (AUM)_Turnover'!$C:$G,2,0)</f>
        <v>2552.2000000000007</v>
      </c>
      <c r="E939" s="199">
        <f>+VLOOKUP($C939,'appoggio Flow (AUM)_Turnover'!$C:$G,3,0)</f>
        <v>1</v>
      </c>
      <c r="F939" s="82">
        <f>+VLOOKUP($C939,'appoggio Flow (AUM)_Turnover'!$C:$G,4,0)</f>
        <v>16744.25</v>
      </c>
      <c r="G939" s="82">
        <f>+VLOOKUP($C939,'appoggio Flow (AUM)_Turnover'!$C:$G,5,0)</f>
        <v>14192.05</v>
      </c>
      <c r="H939" s="1" t="s">
        <v>23</v>
      </c>
      <c r="I939" t="s">
        <v>500</v>
      </c>
      <c r="J939" t="s">
        <v>474</v>
      </c>
      <c r="K939">
        <f>+VLOOKUP($C939,'appoggio Flow (AUM)_Turnover'!$C:$M,9,0)</f>
        <v>0</v>
      </c>
      <c r="L939" t="s">
        <v>500</v>
      </c>
      <c r="M939" t="str">
        <f>+VLOOKUP($C939,'appoggio Flow (AUM)_Turnover'!$C:$M,11,0)</f>
        <v>Stock</v>
      </c>
      <c r="N939" t="s">
        <v>23</v>
      </c>
      <c r="O939" s="5" t="str">
        <f t="shared" si="112"/>
        <v>N</v>
      </c>
      <c r="P939" t="str">
        <f>+VLOOKUP($C939,'appoggio Flow (AUM)_Turnover'!$C:$P,11,0)</f>
        <v>Stock</v>
      </c>
      <c r="Q939" s="200" t="s">
        <v>475</v>
      </c>
      <c r="R939" s="204">
        <v>0.72299999999999998</v>
      </c>
      <c r="T939" s="208">
        <v>0.54800000000000004</v>
      </c>
      <c r="V939" s="208">
        <v>1</v>
      </c>
      <c r="Y939" s="204">
        <v>1.0999999999999999E-2</v>
      </c>
      <c r="Z939" s="205">
        <v>0.113</v>
      </c>
      <c r="AA939" s="200">
        <f t="shared" si="113"/>
        <v>1.0999999999999999E-2</v>
      </c>
      <c r="AB939" s="200">
        <f t="shared" si="111"/>
        <v>0.113</v>
      </c>
      <c r="AE939" s="77">
        <f t="shared" si="114"/>
        <v>1845.2406000000005</v>
      </c>
      <c r="AF939" s="77">
        <f t="shared" si="115"/>
        <v>1398.6056000000005</v>
      </c>
      <c r="AG939" s="77">
        <f t="array" ref="AG939">IFERROR($D939*U,0)</f>
        <v>0</v>
      </c>
      <c r="AH939" s="77">
        <f t="shared" si="116"/>
        <v>28.074200000000005</v>
      </c>
      <c r="AI939" s="77">
        <f t="shared" si="116"/>
        <v>288.3986000000001</v>
      </c>
      <c r="AJ939" s="203"/>
      <c r="AK939" s="203"/>
      <c r="AL939" s="203"/>
      <c r="AM939" s="203"/>
      <c r="AN939" t="s">
        <v>25</v>
      </c>
      <c r="AO939" t="s">
        <v>2537</v>
      </c>
      <c r="AP939" t="s">
        <v>2538</v>
      </c>
      <c r="AQ939" s="208" t="s">
        <v>490</v>
      </c>
    </row>
    <row r="940" spans="1:43" x14ac:dyDescent="0.25">
      <c r="A940" s="198">
        <v>45291</v>
      </c>
      <c r="B940" t="s">
        <v>2539</v>
      </c>
      <c r="C940" t="s">
        <v>2540</v>
      </c>
      <c r="D940" s="82">
        <f>+VLOOKUP($C940,'appoggio Flow (AUM)_Turnover'!$C:$G,2,0)</f>
        <v>368736.76</v>
      </c>
      <c r="E940" s="199">
        <f>+VLOOKUP($C940,'appoggio Flow (AUM)_Turnover'!$C:$G,3,0)</f>
        <v>1</v>
      </c>
      <c r="F940" s="82">
        <f>+VLOOKUP($C940,'appoggio Flow (AUM)_Turnover'!$C:$G,4,0)</f>
        <v>887427</v>
      </c>
      <c r="G940" s="82">
        <f>+VLOOKUP($C940,'appoggio Flow (AUM)_Turnover'!$C:$G,5,0)</f>
        <v>518690.24</v>
      </c>
      <c r="H940" s="1" t="s">
        <v>24</v>
      </c>
      <c r="I940" t="s">
        <v>473</v>
      </c>
      <c r="J940" t="s">
        <v>474</v>
      </c>
      <c r="K940">
        <f>+VLOOKUP($C940,'appoggio Flow (AUM)_Turnover'!$C:$M,9,0)</f>
        <v>0</v>
      </c>
      <c r="L940" t="s">
        <v>473</v>
      </c>
      <c r="M940" t="str">
        <f>+VLOOKUP($C940,'appoggio Flow (AUM)_Turnover'!$C:$M,11,0)</f>
        <v>Fondo</v>
      </c>
      <c r="N940" t="s">
        <v>23</v>
      </c>
      <c r="O940" s="5" t="str">
        <f t="shared" si="112"/>
        <v>N</v>
      </c>
      <c r="P940" t="str">
        <f>+VLOOKUP($C940,'appoggio Flow (AUM)_Turnover'!$C:$P,11,0)</f>
        <v>Fondo</v>
      </c>
      <c r="Q940" s="200" t="s">
        <v>475</v>
      </c>
      <c r="R940" s="200" t="str">
        <f t="shared" ref="R940:R992" si="118">IFERROR(V940*Q940,"")</f>
        <v/>
      </c>
      <c r="T940" t="s">
        <v>475</v>
      </c>
      <c r="Y940" s="200" t="s">
        <v>475</v>
      </c>
      <c r="Z940" s="5" t="s">
        <v>475</v>
      </c>
      <c r="AA940" s="200" t="str">
        <f t="shared" si="113"/>
        <v/>
      </c>
      <c r="AB940" s="200" t="str">
        <f t="shared" si="111"/>
        <v/>
      </c>
      <c r="AE940" s="77">
        <f t="shared" si="114"/>
        <v>0</v>
      </c>
      <c r="AF940" s="77">
        <f t="shared" si="115"/>
        <v>0</v>
      </c>
      <c r="AG940" s="77">
        <f t="array" ref="AG940">IFERROR($D940*U,0)</f>
        <v>0</v>
      </c>
      <c r="AH940" s="77">
        <f t="shared" si="116"/>
        <v>0</v>
      </c>
      <c r="AI940" s="77">
        <f t="shared" si="116"/>
        <v>0</v>
      </c>
      <c r="AJ940" s="203"/>
      <c r="AK940" s="203"/>
      <c r="AL940" s="203"/>
      <c r="AM940" s="203"/>
      <c r="AN940" t="s">
        <v>475</v>
      </c>
      <c r="AO940" t="s">
        <v>475</v>
      </c>
      <c r="AP940" t="s">
        <v>475</v>
      </c>
    </row>
    <row r="941" spans="1:43" x14ac:dyDescent="0.25">
      <c r="A941" s="198">
        <v>45291</v>
      </c>
      <c r="B941" t="s">
        <v>2541</v>
      </c>
      <c r="C941" t="s">
        <v>2542</v>
      </c>
      <c r="D941" s="82">
        <f>+VLOOKUP($C941,'appoggio Flow (AUM)_Turnover'!$C:$G,2,0)</f>
        <v>0</v>
      </c>
      <c r="E941" s="199">
        <f>+VLOOKUP($C941,'appoggio Flow (AUM)_Turnover'!$C:$G,3,0)</f>
        <v>1</v>
      </c>
      <c r="F941" s="82">
        <f>+VLOOKUP($C941,'appoggio Flow (AUM)_Turnover'!$C:$G,4,0)</f>
        <v>74038.81</v>
      </c>
      <c r="G941" s="82">
        <f>+VLOOKUP($C941,'appoggio Flow (AUM)_Turnover'!$C:$G,5,0)</f>
        <v>309634.96999999997</v>
      </c>
      <c r="H941" s="1" t="s">
        <v>23</v>
      </c>
      <c r="I941" t="s">
        <v>500</v>
      </c>
      <c r="J941" t="s">
        <v>474</v>
      </c>
      <c r="K941">
        <f>+VLOOKUP($C941,'appoggio Flow (AUM)_Turnover'!$C:$M,9,0)</f>
        <v>0</v>
      </c>
      <c r="L941" t="s">
        <v>500</v>
      </c>
      <c r="M941">
        <f>+VLOOKUP($C941,'appoggio Flow (AUM)_Turnover'!$C:$M,11,0)</f>
        <v>0</v>
      </c>
      <c r="N941" t="s">
        <v>23</v>
      </c>
      <c r="O941" s="5" t="str">
        <f t="shared" si="112"/>
        <v>N</v>
      </c>
      <c r="P941">
        <f>+VLOOKUP($C941,'appoggio Flow (AUM)_Turnover'!$C:$P,11,0)</f>
        <v>0</v>
      </c>
      <c r="Q941" s="200" t="s">
        <v>475</v>
      </c>
      <c r="R941" s="200" t="str">
        <f t="shared" si="118"/>
        <v/>
      </c>
      <c r="T941" t="s">
        <v>475</v>
      </c>
      <c r="Y941" s="200" t="s">
        <v>475</v>
      </c>
      <c r="Z941" s="5" t="s">
        <v>475</v>
      </c>
      <c r="AA941" s="200" t="str">
        <f t="shared" si="113"/>
        <v/>
      </c>
      <c r="AB941" s="200" t="str">
        <f t="shared" si="111"/>
        <v/>
      </c>
      <c r="AE941" s="77">
        <f t="shared" si="114"/>
        <v>0</v>
      </c>
      <c r="AF941" s="77">
        <f t="shared" si="115"/>
        <v>0</v>
      </c>
      <c r="AG941" s="77">
        <f t="array" ref="AG941">IFERROR($D941*U,0)</f>
        <v>0</v>
      </c>
      <c r="AH941" s="77">
        <f t="shared" si="116"/>
        <v>0</v>
      </c>
      <c r="AI941" s="77">
        <f t="shared" si="116"/>
        <v>0</v>
      </c>
      <c r="AJ941" s="203"/>
      <c r="AK941" s="203"/>
      <c r="AL941" s="203"/>
      <c r="AM941" s="203"/>
      <c r="AN941" t="s">
        <v>475</v>
      </c>
      <c r="AO941" t="s">
        <v>475</v>
      </c>
      <c r="AP941" t="s">
        <v>475</v>
      </c>
    </row>
    <row r="942" spans="1:43" x14ac:dyDescent="0.25">
      <c r="A942" s="198">
        <v>45291</v>
      </c>
      <c r="B942" t="s">
        <v>2543</v>
      </c>
      <c r="C942" t="s">
        <v>2544</v>
      </c>
      <c r="D942" s="82">
        <f>+VLOOKUP($C942,'appoggio Flow (AUM)_Turnover'!$C:$G,2,0)</f>
        <v>0</v>
      </c>
      <c r="E942" s="199">
        <f>+VLOOKUP($C942,'appoggio Flow (AUM)_Turnover'!$C:$G,3,0)</f>
        <v>1</v>
      </c>
      <c r="F942" s="82">
        <f>+VLOOKUP($C942,'appoggio Flow (AUM)_Turnover'!$C:$G,4,0)</f>
        <v>44520.5</v>
      </c>
      <c r="G942" s="82">
        <f>+VLOOKUP($C942,'appoggio Flow (AUM)_Turnover'!$C:$G,5,0)</f>
        <v>44820.14</v>
      </c>
      <c r="H942" s="1" t="s">
        <v>23</v>
      </c>
      <c r="I942" t="s">
        <v>500</v>
      </c>
      <c r="J942" t="s">
        <v>474</v>
      </c>
      <c r="K942">
        <f>+VLOOKUP($C942,'appoggio Flow (AUM)_Turnover'!$C:$M,9,0)</f>
        <v>0</v>
      </c>
      <c r="L942" t="s">
        <v>500</v>
      </c>
      <c r="M942">
        <f>+VLOOKUP($C942,'appoggio Flow (AUM)_Turnover'!$C:$M,11,0)</f>
        <v>0</v>
      </c>
      <c r="N942" t="s">
        <v>23</v>
      </c>
      <c r="O942" s="5" t="str">
        <f t="shared" si="112"/>
        <v>N</v>
      </c>
      <c r="P942">
        <f>+VLOOKUP($C942,'appoggio Flow (AUM)_Turnover'!$C:$P,11,0)</f>
        <v>0</v>
      </c>
      <c r="Q942" s="200" t="s">
        <v>475</v>
      </c>
      <c r="R942" s="200" t="str">
        <f t="shared" si="118"/>
        <v/>
      </c>
      <c r="T942" t="s">
        <v>475</v>
      </c>
      <c r="Y942" s="200" t="s">
        <v>475</v>
      </c>
      <c r="Z942" s="5" t="s">
        <v>475</v>
      </c>
      <c r="AA942" s="200" t="str">
        <f t="shared" si="113"/>
        <v/>
      </c>
      <c r="AB942" s="200" t="str">
        <f t="shared" si="111"/>
        <v/>
      </c>
      <c r="AE942" s="77">
        <f t="shared" si="114"/>
        <v>0</v>
      </c>
      <c r="AF942" s="77">
        <f t="shared" si="115"/>
        <v>0</v>
      </c>
      <c r="AG942" s="77">
        <f t="array" ref="AG942">IFERROR($D942*U,0)</f>
        <v>0</v>
      </c>
      <c r="AH942" s="77">
        <f t="shared" si="116"/>
        <v>0</v>
      </c>
      <c r="AI942" s="77">
        <f t="shared" si="116"/>
        <v>0</v>
      </c>
      <c r="AJ942" s="203"/>
      <c r="AK942" s="203"/>
      <c r="AL942" s="203"/>
      <c r="AM942" s="203"/>
      <c r="AN942" t="s">
        <v>475</v>
      </c>
      <c r="AO942" t="s">
        <v>475</v>
      </c>
      <c r="AP942" t="s">
        <v>475</v>
      </c>
    </row>
    <row r="943" spans="1:43" x14ac:dyDescent="0.25">
      <c r="A943" s="198">
        <v>45291</v>
      </c>
      <c r="B943" t="s">
        <v>2545</v>
      </c>
      <c r="C943" t="s">
        <v>2546</v>
      </c>
      <c r="D943" s="82">
        <f>+VLOOKUP($C943,'appoggio Flow (AUM)_Turnover'!$C:$G,2,0)</f>
        <v>418554.52</v>
      </c>
      <c r="E943" s="199">
        <f>+VLOOKUP($C943,'appoggio Flow (AUM)_Turnover'!$C:$G,3,0)</f>
        <v>0</v>
      </c>
      <c r="F943" s="82">
        <f>+VLOOKUP($C943,'appoggio Flow (AUM)_Turnover'!$C:$G,4,0)</f>
        <v>418554.52</v>
      </c>
      <c r="G943" s="82">
        <f>+VLOOKUP($C943,'appoggio Flow (AUM)_Turnover'!$C:$G,5,0)</f>
        <v>0</v>
      </c>
      <c r="H943" s="1" t="s">
        <v>23</v>
      </c>
      <c r="I943" t="s">
        <v>500</v>
      </c>
      <c r="J943" t="s">
        <v>474</v>
      </c>
      <c r="K943">
        <f>+VLOOKUP($C943,'appoggio Flow (AUM)_Turnover'!$C:$M,9,0)</f>
        <v>0</v>
      </c>
      <c r="L943" t="s">
        <v>500</v>
      </c>
      <c r="M943">
        <f>+VLOOKUP($C943,'appoggio Flow (AUM)_Turnover'!$C:$M,11,0)</f>
        <v>0</v>
      </c>
      <c r="N943" t="s">
        <v>23</v>
      </c>
      <c r="O943" s="5" t="str">
        <f t="shared" si="112"/>
        <v>N</v>
      </c>
      <c r="P943">
        <f>+VLOOKUP($C943,'appoggio Flow (AUM)_Turnover'!$C:$P,11,0)</f>
        <v>0</v>
      </c>
      <c r="Q943" s="200" t="s">
        <v>475</v>
      </c>
      <c r="R943" s="200" t="str">
        <f t="shared" si="118"/>
        <v/>
      </c>
      <c r="T943" t="s">
        <v>475</v>
      </c>
      <c r="Y943" s="200" t="s">
        <v>475</v>
      </c>
      <c r="Z943" s="5" t="s">
        <v>475</v>
      </c>
      <c r="AA943" s="200" t="str">
        <f t="shared" si="113"/>
        <v/>
      </c>
      <c r="AB943" s="200" t="str">
        <f t="shared" si="111"/>
        <v/>
      </c>
      <c r="AE943" s="77">
        <f t="shared" si="114"/>
        <v>0</v>
      </c>
      <c r="AF943" s="77">
        <f t="shared" si="115"/>
        <v>0</v>
      </c>
      <c r="AG943" s="77">
        <f t="array" ref="AG943">IFERROR($D943*U,0)</f>
        <v>0</v>
      </c>
      <c r="AH943" s="77">
        <f t="shared" si="116"/>
        <v>0</v>
      </c>
      <c r="AI943" s="77">
        <f t="shared" si="116"/>
        <v>0</v>
      </c>
      <c r="AJ943" s="203"/>
      <c r="AK943" s="203"/>
      <c r="AL943" s="203"/>
      <c r="AM943" s="203"/>
      <c r="AN943" t="s">
        <v>475</v>
      </c>
      <c r="AO943" t="s">
        <v>475</v>
      </c>
      <c r="AP943" t="s">
        <v>475</v>
      </c>
    </row>
    <row r="944" spans="1:43" x14ac:dyDescent="0.25">
      <c r="A944" s="198">
        <v>45291</v>
      </c>
      <c r="B944" t="s">
        <v>2547</v>
      </c>
      <c r="C944" t="s">
        <v>2548</v>
      </c>
      <c r="D944" s="82">
        <f>+VLOOKUP($C944,'appoggio Flow (AUM)_Turnover'!$C:$G,2,0)</f>
        <v>792441.3600000001</v>
      </c>
      <c r="E944" s="199">
        <f>+VLOOKUP($C944,'appoggio Flow (AUM)_Turnover'!$C:$G,3,0)</f>
        <v>1</v>
      </c>
      <c r="F944" s="82">
        <f>+VLOOKUP($C944,'appoggio Flow (AUM)_Turnover'!$C:$G,4,0)</f>
        <v>908667.17</v>
      </c>
      <c r="G944" s="82">
        <f>+VLOOKUP($C944,'appoggio Flow (AUM)_Turnover'!$C:$G,5,0)</f>
        <v>116225.81</v>
      </c>
      <c r="H944" s="1" t="s">
        <v>24</v>
      </c>
      <c r="I944" t="s">
        <v>473</v>
      </c>
      <c r="J944" t="s">
        <v>474</v>
      </c>
      <c r="K944">
        <f>+VLOOKUP($C944,'appoggio Flow (AUM)_Turnover'!$C:$M,9,0)</f>
        <v>0</v>
      </c>
      <c r="L944" t="s">
        <v>473</v>
      </c>
      <c r="M944" t="str">
        <f>+VLOOKUP($C944,'appoggio Flow (AUM)_Turnover'!$C:$M,11,0)</f>
        <v>Fondo</v>
      </c>
      <c r="N944" t="s">
        <v>23</v>
      </c>
      <c r="O944" s="5" t="str">
        <f t="shared" si="112"/>
        <v>N</v>
      </c>
      <c r="P944" t="str">
        <f>+VLOOKUP($C944,'appoggio Flow (AUM)_Turnover'!$C:$P,11,0)</f>
        <v>Fondo</v>
      </c>
      <c r="Q944" s="200" t="s">
        <v>475</v>
      </c>
      <c r="R944" s="200" t="str">
        <f t="shared" si="118"/>
        <v/>
      </c>
      <c r="T944" t="s">
        <v>475</v>
      </c>
      <c r="Y944" s="200" t="s">
        <v>475</v>
      </c>
      <c r="Z944" s="5" t="s">
        <v>475</v>
      </c>
      <c r="AA944" s="200" t="str">
        <f t="shared" si="113"/>
        <v/>
      </c>
      <c r="AB944" s="200" t="str">
        <f t="shared" si="111"/>
        <v/>
      </c>
      <c r="AE944" s="77">
        <f t="shared" si="114"/>
        <v>0</v>
      </c>
      <c r="AF944" s="77">
        <f t="shared" si="115"/>
        <v>0</v>
      </c>
      <c r="AG944" s="77">
        <f t="array" ref="AG944">IFERROR($D944*U,0)</f>
        <v>0</v>
      </c>
      <c r="AH944" s="77">
        <f t="shared" si="116"/>
        <v>0</v>
      </c>
      <c r="AI944" s="77">
        <f t="shared" si="116"/>
        <v>0</v>
      </c>
      <c r="AJ944" s="203"/>
      <c r="AK944" s="203"/>
      <c r="AL944" s="203"/>
      <c r="AM944" s="203"/>
      <c r="AN944" t="s">
        <v>475</v>
      </c>
      <c r="AO944" t="s">
        <v>475</v>
      </c>
      <c r="AP944" t="s">
        <v>475</v>
      </c>
    </row>
    <row r="945" spans="1:42" x14ac:dyDescent="0.25">
      <c r="A945" s="198">
        <v>45291</v>
      </c>
      <c r="B945" t="s">
        <v>2549</v>
      </c>
      <c r="C945" t="s">
        <v>2550</v>
      </c>
      <c r="D945" s="82">
        <f>+VLOOKUP($C945,'appoggio Flow (AUM)_Turnover'!$C:$G,2,0)</f>
        <v>0</v>
      </c>
      <c r="E945" s="199">
        <f>+VLOOKUP($C945,'appoggio Flow (AUM)_Turnover'!$C:$G,3,0)</f>
        <v>1</v>
      </c>
      <c r="F945" s="82">
        <f>+VLOOKUP($C945,'appoggio Flow (AUM)_Turnover'!$C:$G,4,0)</f>
        <v>140450.88</v>
      </c>
      <c r="G945" s="82">
        <f>+VLOOKUP($C945,'appoggio Flow (AUM)_Turnover'!$C:$G,5,0)</f>
        <v>267925.8</v>
      </c>
      <c r="H945" s="1" t="s">
        <v>24</v>
      </c>
      <c r="I945" t="s">
        <v>473</v>
      </c>
      <c r="J945" t="s">
        <v>474</v>
      </c>
      <c r="K945">
        <f>+VLOOKUP($C945,'appoggio Flow (AUM)_Turnover'!$C:$M,9,0)</f>
        <v>0</v>
      </c>
      <c r="L945" t="s">
        <v>473</v>
      </c>
      <c r="M945" t="str">
        <f>+VLOOKUP($C945,'appoggio Flow (AUM)_Turnover'!$C:$M,11,0)</f>
        <v>Fondo</v>
      </c>
      <c r="N945" t="s">
        <v>23</v>
      </c>
      <c r="O945" s="5" t="str">
        <f t="shared" si="112"/>
        <v>N</v>
      </c>
      <c r="P945" t="str">
        <f>+VLOOKUP($C945,'appoggio Flow (AUM)_Turnover'!$C:$P,11,0)</f>
        <v>Fondo</v>
      </c>
      <c r="Q945" s="200" t="s">
        <v>475</v>
      </c>
      <c r="R945" s="200" t="str">
        <f t="shared" si="118"/>
        <v/>
      </c>
      <c r="T945" t="s">
        <v>475</v>
      </c>
      <c r="Y945" s="200" t="s">
        <v>475</v>
      </c>
      <c r="Z945" s="5" t="s">
        <v>475</v>
      </c>
      <c r="AA945" s="200" t="str">
        <f t="shared" si="113"/>
        <v/>
      </c>
      <c r="AB945" s="200" t="str">
        <f t="shared" si="111"/>
        <v/>
      </c>
      <c r="AE945" s="77">
        <f t="shared" si="114"/>
        <v>0</v>
      </c>
      <c r="AF945" s="77">
        <f t="shared" si="115"/>
        <v>0</v>
      </c>
      <c r="AG945" s="77">
        <f t="array" ref="AG945">IFERROR($D945*U,0)</f>
        <v>0</v>
      </c>
      <c r="AH945" s="77">
        <f t="shared" si="116"/>
        <v>0</v>
      </c>
      <c r="AI945" s="77">
        <f t="shared" si="116"/>
        <v>0</v>
      </c>
      <c r="AJ945" s="203"/>
      <c r="AK945" s="203"/>
      <c r="AL945" s="203"/>
      <c r="AM945" s="203"/>
      <c r="AN945" t="s">
        <v>475</v>
      </c>
      <c r="AO945" t="s">
        <v>475</v>
      </c>
      <c r="AP945" t="s">
        <v>475</v>
      </c>
    </row>
    <row r="946" spans="1:42" x14ac:dyDescent="0.25">
      <c r="A946" s="198">
        <v>45291</v>
      </c>
      <c r="B946" t="s">
        <v>2551</v>
      </c>
      <c r="C946" t="s">
        <v>2552</v>
      </c>
      <c r="D946" s="82">
        <f>+VLOOKUP($C946,'appoggio Flow (AUM)_Turnover'!$C:$G,2,0)</f>
        <v>0</v>
      </c>
      <c r="E946" s="199">
        <f>+VLOOKUP($C946,'appoggio Flow (AUM)_Turnover'!$C:$G,3,0)</f>
        <v>1</v>
      </c>
      <c r="F946" s="82">
        <f>+VLOOKUP($C946,'appoggio Flow (AUM)_Turnover'!$C:$G,4,0)</f>
        <v>0.2</v>
      </c>
      <c r="G946" s="82">
        <f>+VLOOKUP($C946,'appoggio Flow (AUM)_Turnover'!$C:$G,5,0)</f>
        <v>0.2</v>
      </c>
      <c r="H946" s="1" t="s">
        <v>23</v>
      </c>
      <c r="I946" t="s">
        <v>500</v>
      </c>
      <c r="J946" t="s">
        <v>474</v>
      </c>
      <c r="K946">
        <f>+VLOOKUP($C946,'appoggio Flow (AUM)_Turnover'!$C:$M,9,0)</f>
        <v>0</v>
      </c>
      <c r="L946" t="s">
        <v>500</v>
      </c>
      <c r="M946">
        <f>+VLOOKUP($C946,'appoggio Flow (AUM)_Turnover'!$C:$M,11,0)</f>
        <v>0</v>
      </c>
      <c r="N946" t="s">
        <v>23</v>
      </c>
      <c r="O946" s="5" t="str">
        <f t="shared" si="112"/>
        <v>N</v>
      </c>
      <c r="P946">
        <f>+VLOOKUP($C946,'appoggio Flow (AUM)_Turnover'!$C:$P,11,0)</f>
        <v>0</v>
      </c>
      <c r="Q946" s="200" t="s">
        <v>475</v>
      </c>
      <c r="R946" s="200" t="str">
        <f t="shared" si="118"/>
        <v/>
      </c>
      <c r="T946" t="s">
        <v>475</v>
      </c>
      <c r="Y946" s="200" t="s">
        <v>475</v>
      </c>
      <c r="Z946" s="5" t="s">
        <v>475</v>
      </c>
      <c r="AA946" s="200" t="str">
        <f t="shared" si="113"/>
        <v/>
      </c>
      <c r="AB946" s="200" t="str">
        <f t="shared" si="111"/>
        <v/>
      </c>
      <c r="AE946" s="77">
        <f t="shared" si="114"/>
        <v>0</v>
      </c>
      <c r="AF946" s="77">
        <f t="shared" si="115"/>
        <v>0</v>
      </c>
      <c r="AG946" s="77">
        <f t="array" ref="AG946">IFERROR($D946*U,0)</f>
        <v>0</v>
      </c>
      <c r="AH946" s="77">
        <f t="shared" si="116"/>
        <v>0</v>
      </c>
      <c r="AI946" s="77">
        <f t="shared" si="116"/>
        <v>0</v>
      </c>
      <c r="AJ946" s="203"/>
      <c r="AK946" s="203"/>
      <c r="AL946" s="203"/>
      <c r="AM946" s="203"/>
      <c r="AN946" t="s">
        <v>475</v>
      </c>
      <c r="AO946" t="s">
        <v>475</v>
      </c>
      <c r="AP946" t="s">
        <v>475</v>
      </c>
    </row>
    <row r="947" spans="1:42" x14ac:dyDescent="0.25">
      <c r="A947" s="198">
        <v>45291</v>
      </c>
      <c r="B947" t="s">
        <v>2553</v>
      </c>
      <c r="C947" t="s">
        <v>2554</v>
      </c>
      <c r="D947" s="82">
        <f>+VLOOKUP($C947,'appoggio Flow (AUM)_Turnover'!$C:$G,2,0)</f>
        <v>68320.419999999984</v>
      </c>
      <c r="E947" s="199">
        <f>+VLOOKUP($C947,'appoggio Flow (AUM)_Turnover'!$C:$G,3,0)</f>
        <v>1</v>
      </c>
      <c r="F947" s="82">
        <f>+VLOOKUP($C947,'appoggio Flow (AUM)_Turnover'!$C:$G,4,0)</f>
        <v>421777.44</v>
      </c>
      <c r="G947" s="82">
        <f>+VLOOKUP($C947,'appoggio Flow (AUM)_Turnover'!$C:$G,5,0)</f>
        <v>353457.02</v>
      </c>
      <c r="H947" s="1" t="s">
        <v>23</v>
      </c>
      <c r="I947" t="s">
        <v>500</v>
      </c>
      <c r="J947" t="s">
        <v>504</v>
      </c>
      <c r="K947">
        <f>+VLOOKUP($C947,'appoggio Flow (AUM)_Turnover'!$C:$M,9,0)</f>
        <v>1</v>
      </c>
      <c r="L947" t="s">
        <v>500</v>
      </c>
      <c r="M947" t="str">
        <f>+VLOOKUP($C947,'appoggio Flow (AUM)_Turnover'!$C:$M,11,0)</f>
        <v>Bond</v>
      </c>
      <c r="N947" t="s">
        <v>24</v>
      </c>
      <c r="O947" s="5" t="str">
        <f t="shared" si="112"/>
        <v>N</v>
      </c>
      <c r="P947" t="str">
        <f>+VLOOKUP($C947,'appoggio Flow (AUM)_Turnover'!$C:$P,11,0)</f>
        <v>Bond</v>
      </c>
      <c r="Q947" s="200" t="s">
        <v>475</v>
      </c>
      <c r="R947" s="200" t="str">
        <f t="shared" si="118"/>
        <v/>
      </c>
      <c r="T947" t="s">
        <v>475</v>
      </c>
      <c r="Y947" s="200" t="s">
        <v>475</v>
      </c>
      <c r="Z947" s="5" t="s">
        <v>475</v>
      </c>
      <c r="AA947" s="200" t="str">
        <f t="shared" si="113"/>
        <v/>
      </c>
      <c r="AB947" s="200" t="str">
        <f t="shared" si="111"/>
        <v/>
      </c>
      <c r="AE947" s="77">
        <f t="shared" si="114"/>
        <v>0</v>
      </c>
      <c r="AF947" s="77">
        <f t="shared" si="115"/>
        <v>0</v>
      </c>
      <c r="AG947" s="77">
        <f t="array" ref="AG947">IFERROR($D947*U,0)</f>
        <v>0</v>
      </c>
      <c r="AH947" s="77">
        <f t="shared" si="116"/>
        <v>0</v>
      </c>
      <c r="AI947" s="77">
        <f t="shared" si="116"/>
        <v>0</v>
      </c>
      <c r="AJ947" s="203"/>
      <c r="AK947" s="203"/>
      <c r="AL947" s="203"/>
      <c r="AM947" s="203"/>
      <c r="AN947" t="s">
        <v>22</v>
      </c>
      <c r="AO947" t="s">
        <v>571</v>
      </c>
      <c r="AP947" t="s">
        <v>475</v>
      </c>
    </row>
    <row r="948" spans="1:42" x14ac:dyDescent="0.25">
      <c r="A948" s="198">
        <v>45291</v>
      </c>
      <c r="B948" t="s">
        <v>2555</v>
      </c>
      <c r="C948" t="s">
        <v>2556</v>
      </c>
      <c r="D948" s="82">
        <f>+VLOOKUP($C948,'appoggio Flow (AUM)_Turnover'!$C:$G,2,0)</f>
        <v>92445.75</v>
      </c>
      <c r="E948" s="199">
        <f>+VLOOKUP($C948,'appoggio Flow (AUM)_Turnover'!$C:$G,3,0)</f>
        <v>0</v>
      </c>
      <c r="F948" s="82">
        <f>+VLOOKUP($C948,'appoggio Flow (AUM)_Turnover'!$C:$G,4,0)</f>
        <v>92445.75</v>
      </c>
      <c r="G948" s="82">
        <f>+VLOOKUP($C948,'appoggio Flow (AUM)_Turnover'!$C:$G,5,0)</f>
        <v>0</v>
      </c>
      <c r="H948" s="1" t="s">
        <v>23</v>
      </c>
      <c r="I948" t="s">
        <v>500</v>
      </c>
      <c r="J948" t="s">
        <v>474</v>
      </c>
      <c r="K948">
        <f>+VLOOKUP($C948,'appoggio Flow (AUM)_Turnover'!$C:$M,9,0)</f>
        <v>0</v>
      </c>
      <c r="L948" t="s">
        <v>500</v>
      </c>
      <c r="M948">
        <f>+VLOOKUP($C948,'appoggio Flow (AUM)_Turnover'!$C:$M,11,0)</f>
        <v>0</v>
      </c>
      <c r="N948" t="s">
        <v>23</v>
      </c>
      <c r="O948" s="5" t="str">
        <f t="shared" si="112"/>
        <v>N</v>
      </c>
      <c r="P948">
        <f>+VLOOKUP($C948,'appoggio Flow (AUM)_Turnover'!$C:$P,11,0)</f>
        <v>0</v>
      </c>
      <c r="Q948" s="200" t="s">
        <v>475</v>
      </c>
      <c r="R948" s="200" t="str">
        <f t="shared" si="118"/>
        <v/>
      </c>
      <c r="T948" t="s">
        <v>475</v>
      </c>
      <c r="Y948" s="200" t="s">
        <v>475</v>
      </c>
      <c r="Z948" s="5" t="s">
        <v>475</v>
      </c>
      <c r="AA948" s="200" t="str">
        <f t="shared" si="113"/>
        <v/>
      </c>
      <c r="AB948" s="200" t="str">
        <f t="shared" si="111"/>
        <v/>
      </c>
      <c r="AE948" s="77">
        <f t="shared" si="114"/>
        <v>0</v>
      </c>
      <c r="AF948" s="77">
        <f t="shared" si="115"/>
        <v>0</v>
      </c>
      <c r="AG948" s="77">
        <f t="array" ref="AG948">IFERROR($D948*U,0)</f>
        <v>0</v>
      </c>
      <c r="AH948" s="77">
        <f t="shared" si="116"/>
        <v>0</v>
      </c>
      <c r="AI948" s="77">
        <f t="shared" si="116"/>
        <v>0</v>
      </c>
      <c r="AJ948" s="203"/>
      <c r="AK948" s="203"/>
      <c r="AL948" s="203"/>
      <c r="AM948" s="203"/>
      <c r="AN948" t="s">
        <v>475</v>
      </c>
      <c r="AO948" t="s">
        <v>475</v>
      </c>
      <c r="AP948" t="s">
        <v>475</v>
      </c>
    </row>
    <row r="949" spans="1:42" x14ac:dyDescent="0.25">
      <c r="A949" s="198">
        <v>45291</v>
      </c>
      <c r="B949" t="s">
        <v>2557</v>
      </c>
      <c r="C949" t="s">
        <v>2558</v>
      </c>
      <c r="D949" s="82">
        <f>+VLOOKUP($C949,'appoggio Flow (AUM)_Turnover'!$C:$G,2,0)</f>
        <v>20149.649999999965</v>
      </c>
      <c r="E949" s="199">
        <f>+VLOOKUP($C949,'appoggio Flow (AUM)_Turnover'!$C:$G,3,0)</f>
        <v>1</v>
      </c>
      <c r="F949" s="82">
        <f>+VLOOKUP($C949,'appoggio Flow (AUM)_Turnover'!$C:$G,4,0)</f>
        <v>273432.71999999997</v>
      </c>
      <c r="G949" s="82">
        <f>+VLOOKUP($C949,'appoggio Flow (AUM)_Turnover'!$C:$G,5,0)</f>
        <v>253283.07</v>
      </c>
      <c r="H949" s="1" t="s">
        <v>24</v>
      </c>
      <c r="I949" t="s">
        <v>473</v>
      </c>
      <c r="J949" t="s">
        <v>474</v>
      </c>
      <c r="K949">
        <f>+VLOOKUP($C949,'appoggio Flow (AUM)_Turnover'!$C:$M,9,0)</f>
        <v>0</v>
      </c>
      <c r="L949" t="s">
        <v>473</v>
      </c>
      <c r="M949" t="str">
        <f>+VLOOKUP($C949,'appoggio Flow (AUM)_Turnover'!$C:$M,11,0)</f>
        <v>Fondo</v>
      </c>
      <c r="N949" t="s">
        <v>23</v>
      </c>
      <c r="O949" s="5" t="str">
        <f t="shared" si="112"/>
        <v>N</v>
      </c>
      <c r="P949" t="str">
        <f>+VLOOKUP($C949,'appoggio Flow (AUM)_Turnover'!$C:$P,11,0)</f>
        <v>Fondo</v>
      </c>
      <c r="Q949" s="200" t="s">
        <v>475</v>
      </c>
      <c r="R949" s="200" t="str">
        <f t="shared" si="118"/>
        <v/>
      </c>
      <c r="T949" t="s">
        <v>475</v>
      </c>
      <c r="Y949" s="200" t="s">
        <v>475</v>
      </c>
      <c r="Z949" s="5" t="s">
        <v>475</v>
      </c>
      <c r="AA949" s="200" t="str">
        <f t="shared" si="113"/>
        <v/>
      </c>
      <c r="AB949" s="200" t="str">
        <f t="shared" si="111"/>
        <v/>
      </c>
      <c r="AE949" s="77">
        <f t="shared" si="114"/>
        <v>0</v>
      </c>
      <c r="AF949" s="77">
        <f t="shared" si="115"/>
        <v>0</v>
      </c>
      <c r="AG949" s="77">
        <f t="array" ref="AG949">IFERROR($D949*U,0)</f>
        <v>0</v>
      </c>
      <c r="AH949" s="77">
        <f t="shared" si="116"/>
        <v>0</v>
      </c>
      <c r="AI949" s="77">
        <f t="shared" si="116"/>
        <v>0</v>
      </c>
      <c r="AJ949" s="203"/>
      <c r="AK949" s="203"/>
      <c r="AL949" s="203"/>
      <c r="AM949" s="203"/>
      <c r="AN949" t="s">
        <v>475</v>
      </c>
      <c r="AO949" t="s">
        <v>475</v>
      </c>
      <c r="AP949" t="s">
        <v>475</v>
      </c>
    </row>
    <row r="950" spans="1:42" x14ac:dyDescent="0.25">
      <c r="A950" s="198">
        <v>45291</v>
      </c>
      <c r="B950" t="s">
        <v>2559</v>
      </c>
      <c r="C950" t="s">
        <v>2560</v>
      </c>
      <c r="D950" s="82">
        <f>+VLOOKUP($C950,'appoggio Flow (AUM)_Turnover'!$C:$G,2,0)</f>
        <v>2325.260000000002</v>
      </c>
      <c r="E950" s="199">
        <f>+VLOOKUP($C950,'appoggio Flow (AUM)_Turnover'!$C:$G,3,0)</f>
        <v>1</v>
      </c>
      <c r="F950" s="82">
        <f>+VLOOKUP($C950,'appoggio Flow (AUM)_Turnover'!$C:$G,4,0)</f>
        <v>27314.45</v>
      </c>
      <c r="G950" s="82">
        <f>+VLOOKUP($C950,'appoggio Flow (AUM)_Turnover'!$C:$G,5,0)</f>
        <v>24989.19</v>
      </c>
      <c r="H950" s="1" t="s">
        <v>23</v>
      </c>
      <c r="I950" t="s">
        <v>500</v>
      </c>
      <c r="J950" t="s">
        <v>474</v>
      </c>
      <c r="K950">
        <f>+VLOOKUP($C950,'appoggio Flow (AUM)_Turnover'!$C:$M,9,0)</f>
        <v>0</v>
      </c>
      <c r="L950" t="s">
        <v>500</v>
      </c>
      <c r="M950">
        <f>+VLOOKUP($C950,'appoggio Flow (AUM)_Turnover'!$C:$M,11,0)</f>
        <v>0</v>
      </c>
      <c r="N950" t="s">
        <v>23</v>
      </c>
      <c r="O950" s="5" t="str">
        <f t="shared" si="112"/>
        <v>N</v>
      </c>
      <c r="P950">
        <f>+VLOOKUP($C950,'appoggio Flow (AUM)_Turnover'!$C:$P,11,0)</f>
        <v>0</v>
      </c>
      <c r="Q950" s="200" t="s">
        <v>475</v>
      </c>
      <c r="R950" s="200" t="str">
        <f t="shared" si="118"/>
        <v/>
      </c>
      <c r="T950" t="s">
        <v>475</v>
      </c>
      <c r="Y950" s="200" t="s">
        <v>475</v>
      </c>
      <c r="Z950" s="5" t="s">
        <v>475</v>
      </c>
      <c r="AA950" s="200" t="str">
        <f t="shared" si="113"/>
        <v/>
      </c>
      <c r="AB950" s="200" t="str">
        <f t="shared" si="111"/>
        <v/>
      </c>
      <c r="AE950" s="77">
        <f t="shared" si="114"/>
        <v>0</v>
      </c>
      <c r="AF950" s="77">
        <f t="shared" si="115"/>
        <v>0</v>
      </c>
      <c r="AG950" s="77">
        <f t="array" ref="AG950">IFERROR($D950*U,0)</f>
        <v>0</v>
      </c>
      <c r="AH950" s="77">
        <f t="shared" si="116"/>
        <v>0</v>
      </c>
      <c r="AI950" s="77">
        <f t="shared" si="116"/>
        <v>0</v>
      </c>
      <c r="AJ950" s="203"/>
      <c r="AK950" s="203"/>
      <c r="AL950" s="203"/>
      <c r="AM950" s="203"/>
      <c r="AN950" t="s">
        <v>475</v>
      </c>
      <c r="AO950" t="s">
        <v>475</v>
      </c>
      <c r="AP950" t="s">
        <v>475</v>
      </c>
    </row>
    <row r="951" spans="1:42" x14ac:dyDescent="0.25">
      <c r="A951" s="198">
        <v>45291</v>
      </c>
      <c r="B951" t="s">
        <v>2561</v>
      </c>
      <c r="C951" t="s">
        <v>2562</v>
      </c>
      <c r="D951" s="82">
        <f>+VLOOKUP($C951,'appoggio Flow (AUM)_Turnover'!$C:$G,2,0)</f>
        <v>188520</v>
      </c>
      <c r="E951" s="199">
        <f>+VLOOKUP($C951,'appoggio Flow (AUM)_Turnover'!$C:$G,3,0)</f>
        <v>0</v>
      </c>
      <c r="F951" s="82">
        <f>+VLOOKUP($C951,'appoggio Flow (AUM)_Turnover'!$C:$G,4,0)</f>
        <v>188520</v>
      </c>
      <c r="G951" s="82">
        <f>+VLOOKUP($C951,'appoggio Flow (AUM)_Turnover'!$C:$G,5,0)</f>
        <v>0</v>
      </c>
      <c r="H951" s="1" t="s">
        <v>23</v>
      </c>
      <c r="I951" t="s">
        <v>500</v>
      </c>
      <c r="J951" t="s">
        <v>474</v>
      </c>
      <c r="K951">
        <f>+VLOOKUP($C951,'appoggio Flow (AUM)_Turnover'!$C:$M,9,0)</f>
        <v>0</v>
      </c>
      <c r="L951" t="s">
        <v>500</v>
      </c>
      <c r="M951">
        <f>+VLOOKUP($C951,'appoggio Flow (AUM)_Turnover'!$C:$M,11,0)</f>
        <v>0</v>
      </c>
      <c r="N951" t="s">
        <v>23</v>
      </c>
      <c r="O951" s="5" t="str">
        <f t="shared" si="112"/>
        <v>N</v>
      </c>
      <c r="P951">
        <f>+VLOOKUP($C951,'appoggio Flow (AUM)_Turnover'!$C:$P,11,0)</f>
        <v>0</v>
      </c>
      <c r="Q951" s="200" t="s">
        <v>475</v>
      </c>
      <c r="R951" s="200" t="str">
        <f t="shared" si="118"/>
        <v/>
      </c>
      <c r="T951" t="s">
        <v>475</v>
      </c>
      <c r="Y951" s="200" t="s">
        <v>475</v>
      </c>
      <c r="Z951" s="5" t="s">
        <v>475</v>
      </c>
      <c r="AA951" s="200" t="str">
        <f t="shared" si="113"/>
        <v/>
      </c>
      <c r="AB951" s="200" t="str">
        <f t="shared" si="111"/>
        <v/>
      </c>
      <c r="AE951" s="77">
        <f t="shared" si="114"/>
        <v>0</v>
      </c>
      <c r="AF951" s="77">
        <f t="shared" si="115"/>
        <v>0</v>
      </c>
      <c r="AG951" s="77">
        <f t="array" ref="AG951">IFERROR($D951*U,0)</f>
        <v>0</v>
      </c>
      <c r="AH951" s="77">
        <f t="shared" si="116"/>
        <v>0</v>
      </c>
      <c r="AI951" s="77">
        <f t="shared" si="116"/>
        <v>0</v>
      </c>
      <c r="AJ951" s="203"/>
      <c r="AK951" s="203"/>
      <c r="AL951" s="203"/>
      <c r="AM951" s="203"/>
      <c r="AN951" t="s">
        <v>475</v>
      </c>
      <c r="AO951" t="s">
        <v>475</v>
      </c>
      <c r="AP951" t="s">
        <v>475</v>
      </c>
    </row>
    <row r="952" spans="1:42" x14ac:dyDescent="0.25">
      <c r="A952" s="198">
        <v>45291</v>
      </c>
      <c r="B952" t="s">
        <v>2563</v>
      </c>
      <c r="C952" t="s">
        <v>2564</v>
      </c>
      <c r="D952" s="82">
        <f>+VLOOKUP($C952,'appoggio Flow (AUM)_Turnover'!$C:$G,2,0)</f>
        <v>442023.58999999997</v>
      </c>
      <c r="E952" s="199">
        <f>+VLOOKUP($C952,'appoggio Flow (AUM)_Turnover'!$C:$G,3,0)</f>
        <v>1</v>
      </c>
      <c r="F952" s="82">
        <f>+VLOOKUP($C952,'appoggio Flow (AUM)_Turnover'!$C:$G,4,0)</f>
        <v>445060.42</v>
      </c>
      <c r="G952" s="82">
        <f>+VLOOKUP($C952,'appoggio Flow (AUM)_Turnover'!$C:$G,5,0)</f>
        <v>3036.83</v>
      </c>
      <c r="H952" s="1" t="s">
        <v>24</v>
      </c>
      <c r="I952" t="s">
        <v>473</v>
      </c>
      <c r="J952" t="s">
        <v>474</v>
      </c>
      <c r="K952">
        <f>+VLOOKUP($C952,'appoggio Flow (AUM)_Turnover'!$C:$M,9,0)</f>
        <v>0</v>
      </c>
      <c r="L952" t="s">
        <v>473</v>
      </c>
      <c r="M952" t="str">
        <f>+VLOOKUP($C952,'appoggio Flow (AUM)_Turnover'!$C:$M,11,0)</f>
        <v>Fondo</v>
      </c>
      <c r="N952" t="s">
        <v>23</v>
      </c>
      <c r="O952" s="5" t="str">
        <f t="shared" si="112"/>
        <v>N</v>
      </c>
      <c r="P952" t="str">
        <f>+VLOOKUP($C952,'appoggio Flow (AUM)_Turnover'!$C:$P,11,0)</f>
        <v>Fondo</v>
      </c>
      <c r="Q952" s="200" t="s">
        <v>475</v>
      </c>
      <c r="R952" s="200" t="str">
        <f t="shared" si="118"/>
        <v/>
      </c>
      <c r="T952" t="s">
        <v>475</v>
      </c>
      <c r="Y952" s="200" t="s">
        <v>475</v>
      </c>
      <c r="Z952" s="5" t="s">
        <v>475</v>
      </c>
      <c r="AA952" s="200" t="str">
        <f t="shared" si="113"/>
        <v/>
      </c>
      <c r="AB952" s="200" t="str">
        <f t="shared" si="111"/>
        <v/>
      </c>
      <c r="AE952" s="77">
        <f t="shared" si="114"/>
        <v>0</v>
      </c>
      <c r="AF952" s="77">
        <f t="shared" si="115"/>
        <v>0</v>
      </c>
      <c r="AG952" s="77">
        <f t="array" ref="AG952">IFERROR($D952*U,0)</f>
        <v>0</v>
      </c>
      <c r="AH952" s="77">
        <f t="shared" si="116"/>
        <v>0</v>
      </c>
      <c r="AI952" s="77">
        <f t="shared" si="116"/>
        <v>0</v>
      </c>
      <c r="AJ952" s="203"/>
      <c r="AK952" s="203"/>
      <c r="AL952" s="203"/>
      <c r="AM952" s="203"/>
      <c r="AN952" t="s">
        <v>475</v>
      </c>
      <c r="AO952" t="s">
        <v>475</v>
      </c>
      <c r="AP952" t="s">
        <v>475</v>
      </c>
    </row>
    <row r="953" spans="1:42" x14ac:dyDescent="0.25">
      <c r="A953" s="198">
        <v>45291</v>
      </c>
      <c r="B953" t="s">
        <v>2565</v>
      </c>
      <c r="C953" t="s">
        <v>2566</v>
      </c>
      <c r="D953" s="82">
        <f>+VLOOKUP($C953,'appoggio Flow (AUM)_Turnover'!$C:$G,2,0)</f>
        <v>0</v>
      </c>
      <c r="E953" s="199">
        <f>+VLOOKUP($C953,'appoggio Flow (AUM)_Turnover'!$C:$G,3,0)</f>
        <v>1</v>
      </c>
      <c r="F953" s="82">
        <f>+VLOOKUP($C953,'appoggio Flow (AUM)_Turnover'!$C:$G,4,0)</f>
        <v>29272.73</v>
      </c>
      <c r="G953" s="82">
        <f>+VLOOKUP($C953,'appoggio Flow (AUM)_Turnover'!$C:$G,5,0)</f>
        <v>29895.18</v>
      </c>
      <c r="H953" s="1" t="s">
        <v>23</v>
      </c>
      <c r="I953" t="s">
        <v>500</v>
      </c>
      <c r="J953" t="s">
        <v>474</v>
      </c>
      <c r="K953">
        <f>+VLOOKUP($C953,'appoggio Flow (AUM)_Turnover'!$C:$M,9,0)</f>
        <v>0</v>
      </c>
      <c r="L953" t="s">
        <v>500</v>
      </c>
      <c r="M953">
        <f>+VLOOKUP($C953,'appoggio Flow (AUM)_Turnover'!$C:$M,11,0)</f>
        <v>0</v>
      </c>
      <c r="N953" t="s">
        <v>23</v>
      </c>
      <c r="O953" s="5" t="str">
        <f t="shared" si="112"/>
        <v>N</v>
      </c>
      <c r="P953">
        <f>+VLOOKUP($C953,'appoggio Flow (AUM)_Turnover'!$C:$P,11,0)</f>
        <v>0</v>
      </c>
      <c r="Q953" s="200" t="s">
        <v>475</v>
      </c>
      <c r="R953" s="200" t="str">
        <f t="shared" si="118"/>
        <v/>
      </c>
      <c r="T953" t="s">
        <v>475</v>
      </c>
      <c r="Y953" s="200" t="s">
        <v>475</v>
      </c>
      <c r="Z953" s="5" t="s">
        <v>475</v>
      </c>
      <c r="AA953" s="200" t="str">
        <f t="shared" si="113"/>
        <v/>
      </c>
      <c r="AB953" s="200" t="str">
        <f t="shared" si="111"/>
        <v/>
      </c>
      <c r="AE953" s="77">
        <f t="shared" si="114"/>
        <v>0</v>
      </c>
      <c r="AF953" s="77">
        <f t="shared" si="115"/>
        <v>0</v>
      </c>
      <c r="AG953" s="77">
        <f t="array" ref="AG953">IFERROR($D953*U,0)</f>
        <v>0</v>
      </c>
      <c r="AH953" s="77">
        <f t="shared" si="116"/>
        <v>0</v>
      </c>
      <c r="AI953" s="77">
        <f t="shared" si="116"/>
        <v>0</v>
      </c>
      <c r="AJ953" s="203"/>
      <c r="AK953" s="203"/>
      <c r="AL953" s="203"/>
      <c r="AM953" s="203"/>
      <c r="AN953" t="s">
        <v>475</v>
      </c>
      <c r="AO953" t="s">
        <v>475</v>
      </c>
      <c r="AP953" t="s">
        <v>475</v>
      </c>
    </row>
    <row r="954" spans="1:42" x14ac:dyDescent="0.25">
      <c r="A954" s="198">
        <v>45291</v>
      </c>
      <c r="B954" t="s">
        <v>2567</v>
      </c>
      <c r="C954" t="s">
        <v>2568</v>
      </c>
      <c r="D954" s="82">
        <f>+VLOOKUP($C954,'appoggio Flow (AUM)_Turnover'!$C:$G,2,0)</f>
        <v>54790.59</v>
      </c>
      <c r="E954" s="199">
        <f>+VLOOKUP($C954,'appoggio Flow (AUM)_Turnover'!$C:$G,3,0)</f>
        <v>0</v>
      </c>
      <c r="F954" s="82">
        <f>+VLOOKUP($C954,'appoggio Flow (AUM)_Turnover'!$C:$G,4,0)</f>
        <v>54790.59</v>
      </c>
      <c r="G954" s="82">
        <f>+VLOOKUP($C954,'appoggio Flow (AUM)_Turnover'!$C:$G,5,0)</f>
        <v>0</v>
      </c>
      <c r="H954" s="1" t="s">
        <v>23</v>
      </c>
      <c r="I954" t="s">
        <v>500</v>
      </c>
      <c r="J954" t="s">
        <v>474</v>
      </c>
      <c r="K954">
        <f>+VLOOKUP($C954,'appoggio Flow (AUM)_Turnover'!$C:$M,9,0)</f>
        <v>0</v>
      </c>
      <c r="L954" t="s">
        <v>500</v>
      </c>
      <c r="M954" t="str">
        <f>+VLOOKUP($C954,'appoggio Flow (AUM)_Turnover'!$C:$M,11,0)</f>
        <v>Stock</v>
      </c>
      <c r="N954" t="s">
        <v>23</v>
      </c>
      <c r="O954" s="5" t="str">
        <f t="shared" si="112"/>
        <v>N</v>
      </c>
      <c r="P954" t="str">
        <f>+VLOOKUP($C954,'appoggio Flow (AUM)_Turnover'!$C:$P,11,0)</f>
        <v>Stock</v>
      </c>
      <c r="Q954" s="200" t="s">
        <v>475</v>
      </c>
      <c r="R954" s="200" t="str">
        <f t="shared" si="118"/>
        <v/>
      </c>
      <c r="T954" t="s">
        <v>475</v>
      </c>
      <c r="Y954" s="200" t="s">
        <v>475</v>
      </c>
      <c r="Z954" s="5" t="s">
        <v>475</v>
      </c>
      <c r="AA954" s="200" t="str">
        <f t="shared" si="113"/>
        <v/>
      </c>
      <c r="AB954" s="200" t="str">
        <f t="shared" si="111"/>
        <v/>
      </c>
      <c r="AE954" s="77">
        <f t="shared" si="114"/>
        <v>0</v>
      </c>
      <c r="AF954" s="77">
        <f t="shared" si="115"/>
        <v>0</v>
      </c>
      <c r="AG954" s="77">
        <f t="array" ref="AG954">IFERROR($D954*U,0)</f>
        <v>0</v>
      </c>
      <c r="AH954" s="77">
        <f t="shared" si="116"/>
        <v>0</v>
      </c>
      <c r="AI954" s="77">
        <f t="shared" si="116"/>
        <v>0</v>
      </c>
      <c r="AJ954" s="203"/>
      <c r="AK954" s="203"/>
      <c r="AL954" s="203"/>
      <c r="AM954" s="203"/>
      <c r="AN954" t="s">
        <v>25</v>
      </c>
      <c r="AO954">
        <v>0</v>
      </c>
      <c r="AP954" t="s">
        <v>475</v>
      </c>
    </row>
    <row r="955" spans="1:42" x14ac:dyDescent="0.25">
      <c r="A955" s="198">
        <v>45291</v>
      </c>
      <c r="B955" t="s">
        <v>2569</v>
      </c>
      <c r="C955" t="s">
        <v>2570</v>
      </c>
      <c r="D955" s="82">
        <f>+VLOOKUP($C955,'appoggio Flow (AUM)_Turnover'!$C:$G,2,0)</f>
        <v>371691.67000000004</v>
      </c>
      <c r="E955" s="199">
        <f>+VLOOKUP($C955,'appoggio Flow (AUM)_Turnover'!$C:$G,3,0)</f>
        <v>1</v>
      </c>
      <c r="F955" s="82">
        <f>+VLOOKUP($C955,'appoggio Flow (AUM)_Turnover'!$C:$G,4,0)</f>
        <v>533739.4</v>
      </c>
      <c r="G955" s="82">
        <f>+VLOOKUP($C955,'appoggio Flow (AUM)_Turnover'!$C:$G,5,0)</f>
        <v>162047.73000000001</v>
      </c>
      <c r="H955" s="1" t="s">
        <v>23</v>
      </c>
      <c r="I955" t="s">
        <v>500</v>
      </c>
      <c r="J955" t="s">
        <v>474</v>
      </c>
      <c r="K955">
        <f>+VLOOKUP($C955,'appoggio Flow (AUM)_Turnover'!$C:$M,9,0)</f>
        <v>0</v>
      </c>
      <c r="L955" t="s">
        <v>500</v>
      </c>
      <c r="M955">
        <f>+VLOOKUP($C955,'appoggio Flow (AUM)_Turnover'!$C:$M,11,0)</f>
        <v>0</v>
      </c>
      <c r="N955" t="s">
        <v>23</v>
      </c>
      <c r="O955" s="5" t="str">
        <f t="shared" si="112"/>
        <v>N</v>
      </c>
      <c r="P955">
        <f>+VLOOKUP($C955,'appoggio Flow (AUM)_Turnover'!$C:$P,11,0)</f>
        <v>0</v>
      </c>
      <c r="Q955" s="200" t="s">
        <v>475</v>
      </c>
      <c r="R955" s="200" t="str">
        <f t="shared" si="118"/>
        <v/>
      </c>
      <c r="T955" t="s">
        <v>475</v>
      </c>
      <c r="Y955" s="200" t="s">
        <v>475</v>
      </c>
      <c r="Z955" s="5" t="s">
        <v>475</v>
      </c>
      <c r="AA955" s="200" t="str">
        <f t="shared" si="113"/>
        <v/>
      </c>
      <c r="AB955" s="200" t="str">
        <f t="shared" si="111"/>
        <v/>
      </c>
      <c r="AE955" s="77">
        <f t="shared" si="114"/>
        <v>0</v>
      </c>
      <c r="AF955" s="77">
        <f t="shared" si="115"/>
        <v>0</v>
      </c>
      <c r="AG955" s="77">
        <f t="array" ref="AG955">IFERROR($D955*U,0)</f>
        <v>0</v>
      </c>
      <c r="AH955" s="77">
        <f t="shared" si="116"/>
        <v>0</v>
      </c>
      <c r="AI955" s="77">
        <f t="shared" si="116"/>
        <v>0</v>
      </c>
      <c r="AJ955" s="203"/>
      <c r="AK955" s="203"/>
      <c r="AL955" s="203"/>
      <c r="AM955" s="203"/>
      <c r="AN955" t="s">
        <v>475</v>
      </c>
      <c r="AO955" t="s">
        <v>475</v>
      </c>
      <c r="AP955" t="s">
        <v>475</v>
      </c>
    </row>
    <row r="956" spans="1:42" x14ac:dyDescent="0.25">
      <c r="A956" s="198">
        <v>45291</v>
      </c>
      <c r="B956" t="s">
        <v>2571</v>
      </c>
      <c r="C956" t="s">
        <v>2572</v>
      </c>
      <c r="D956" s="82">
        <f>+VLOOKUP($C956,'appoggio Flow (AUM)_Turnover'!$C:$G,2,0)</f>
        <v>29480.280000000013</v>
      </c>
      <c r="E956" s="199">
        <f>+VLOOKUP($C956,'appoggio Flow (AUM)_Turnover'!$C:$G,3,0)</f>
        <v>1</v>
      </c>
      <c r="F956" s="82">
        <f>+VLOOKUP($C956,'appoggio Flow (AUM)_Turnover'!$C:$G,4,0)</f>
        <v>132565.73000000001</v>
      </c>
      <c r="G956" s="82">
        <f>+VLOOKUP($C956,'appoggio Flow (AUM)_Turnover'!$C:$G,5,0)</f>
        <v>103085.45</v>
      </c>
      <c r="H956" s="1" t="s">
        <v>23</v>
      </c>
      <c r="I956" t="s">
        <v>500</v>
      </c>
      <c r="J956" t="s">
        <v>474</v>
      </c>
      <c r="K956">
        <f>+VLOOKUP($C956,'appoggio Flow (AUM)_Turnover'!$C:$M,9,0)</f>
        <v>0</v>
      </c>
      <c r="L956" t="s">
        <v>500</v>
      </c>
      <c r="M956" t="str">
        <f>+VLOOKUP($C956,'appoggio Flow (AUM)_Turnover'!$C:$M,11,0)</f>
        <v>Stock</v>
      </c>
      <c r="N956" t="s">
        <v>23</v>
      </c>
      <c r="O956" s="5" t="str">
        <f t="shared" si="112"/>
        <v>N</v>
      </c>
      <c r="P956" t="str">
        <f>+VLOOKUP($C956,'appoggio Flow (AUM)_Turnover'!$C:$P,11,0)</f>
        <v>Stock</v>
      </c>
      <c r="Q956" s="200" t="s">
        <v>475</v>
      </c>
      <c r="R956" s="200" t="str">
        <f t="shared" si="118"/>
        <v/>
      </c>
      <c r="T956" t="s">
        <v>475</v>
      </c>
      <c r="Y956" s="200" t="s">
        <v>475</v>
      </c>
      <c r="Z956" s="5" t="s">
        <v>475</v>
      </c>
      <c r="AA956" s="200" t="str">
        <f t="shared" si="113"/>
        <v/>
      </c>
      <c r="AB956" s="200" t="str">
        <f t="shared" ref="AB956:AB1019" si="119">IFERROR(Z956*V956,"")</f>
        <v/>
      </c>
      <c r="AE956" s="77">
        <f t="shared" si="114"/>
        <v>0</v>
      </c>
      <c r="AF956" s="77">
        <f t="shared" si="115"/>
        <v>0</v>
      </c>
      <c r="AG956" s="77">
        <f t="array" ref="AG956">IFERROR($D956*U,0)</f>
        <v>0</v>
      </c>
      <c r="AH956" s="77">
        <f t="shared" si="116"/>
        <v>0</v>
      </c>
      <c r="AI956" s="77">
        <f t="shared" si="116"/>
        <v>0</v>
      </c>
      <c r="AJ956" s="203"/>
      <c r="AK956" s="203"/>
      <c r="AL956" s="203"/>
      <c r="AM956" s="203"/>
      <c r="AN956" t="s">
        <v>25</v>
      </c>
      <c r="AO956" t="s">
        <v>2573</v>
      </c>
      <c r="AP956" t="s">
        <v>475</v>
      </c>
    </row>
    <row r="957" spans="1:42" x14ac:dyDescent="0.25">
      <c r="A957" s="198">
        <v>45291</v>
      </c>
      <c r="B957" t="s">
        <v>2574</v>
      </c>
      <c r="C957" t="s">
        <v>2575</v>
      </c>
      <c r="D957" s="82">
        <f>+VLOOKUP($C957,'appoggio Flow (AUM)_Turnover'!$C:$G,2,0)</f>
        <v>0</v>
      </c>
      <c r="E957" s="199">
        <f>+VLOOKUP($C957,'appoggio Flow (AUM)_Turnover'!$C:$G,3,0)</f>
        <v>1</v>
      </c>
      <c r="F957" s="82">
        <f>+VLOOKUP($C957,'appoggio Flow (AUM)_Turnover'!$C:$G,4,0)</f>
        <v>8059.04</v>
      </c>
      <c r="G957" s="82">
        <f>+VLOOKUP($C957,'appoggio Flow (AUM)_Turnover'!$C:$G,5,0)</f>
        <v>118683.6</v>
      </c>
      <c r="H957" s="1" t="s">
        <v>24</v>
      </c>
      <c r="I957" t="s">
        <v>473</v>
      </c>
      <c r="J957" t="s">
        <v>474</v>
      </c>
      <c r="K957">
        <f>+VLOOKUP($C957,'appoggio Flow (AUM)_Turnover'!$C:$M,9,0)</f>
        <v>0</v>
      </c>
      <c r="L957" t="s">
        <v>473</v>
      </c>
      <c r="M957" t="str">
        <f>+VLOOKUP($C957,'appoggio Flow (AUM)_Turnover'!$C:$M,11,0)</f>
        <v>Fondo</v>
      </c>
      <c r="N957" t="s">
        <v>23</v>
      </c>
      <c r="O957" s="5" t="str">
        <f t="shared" si="112"/>
        <v>N</v>
      </c>
      <c r="P957" t="str">
        <f>+VLOOKUP($C957,'appoggio Flow (AUM)_Turnover'!$C:$P,11,0)</f>
        <v>Fondo</v>
      </c>
      <c r="Q957" s="200" t="s">
        <v>475</v>
      </c>
      <c r="R957" s="200" t="str">
        <f t="shared" si="118"/>
        <v/>
      </c>
      <c r="T957" t="s">
        <v>475</v>
      </c>
      <c r="Y957" s="200" t="s">
        <v>475</v>
      </c>
      <c r="Z957" s="5" t="s">
        <v>475</v>
      </c>
      <c r="AA957" s="200" t="str">
        <f t="shared" si="113"/>
        <v/>
      </c>
      <c r="AB957" s="200" t="str">
        <f t="shared" si="119"/>
        <v/>
      </c>
      <c r="AE957" s="77">
        <f t="shared" si="114"/>
        <v>0</v>
      </c>
      <c r="AF957" s="77">
        <f t="shared" si="115"/>
        <v>0</v>
      </c>
      <c r="AG957" s="77">
        <f t="array" ref="AG957">IFERROR($D957*U,0)</f>
        <v>0</v>
      </c>
      <c r="AH957" s="77">
        <f t="shared" si="116"/>
        <v>0</v>
      </c>
      <c r="AI957" s="77">
        <f t="shared" si="116"/>
        <v>0</v>
      </c>
      <c r="AJ957" s="203"/>
      <c r="AK957" s="203"/>
      <c r="AL957" s="203"/>
      <c r="AM957" s="203"/>
      <c r="AN957" t="s">
        <v>475</v>
      </c>
      <c r="AO957" t="s">
        <v>475</v>
      </c>
      <c r="AP957" t="s">
        <v>475</v>
      </c>
    </row>
    <row r="958" spans="1:42" x14ac:dyDescent="0.25">
      <c r="A958" s="198">
        <v>45291</v>
      </c>
      <c r="B958" t="s">
        <v>2576</v>
      </c>
      <c r="C958" t="s">
        <v>2577</v>
      </c>
      <c r="D958" s="82">
        <f>+VLOOKUP($C958,'appoggio Flow (AUM)_Turnover'!$C:$G,2,0)</f>
        <v>0</v>
      </c>
      <c r="E958" s="199">
        <f>+VLOOKUP($C958,'appoggio Flow (AUM)_Turnover'!$C:$G,3,0)</f>
        <v>1</v>
      </c>
      <c r="F958" s="82">
        <f>+VLOOKUP($C958,'appoggio Flow (AUM)_Turnover'!$C:$G,4,0)</f>
        <v>98110.26</v>
      </c>
      <c r="G958" s="82">
        <f>+VLOOKUP($C958,'appoggio Flow (AUM)_Turnover'!$C:$G,5,0)</f>
        <v>287481.57</v>
      </c>
      <c r="H958" s="1" t="s">
        <v>23</v>
      </c>
      <c r="I958" t="s">
        <v>500</v>
      </c>
      <c r="J958" t="s">
        <v>474</v>
      </c>
      <c r="K958">
        <f>+VLOOKUP($C958,'appoggio Flow (AUM)_Turnover'!$C:$M,9,0)</f>
        <v>0</v>
      </c>
      <c r="L958" t="s">
        <v>500</v>
      </c>
      <c r="M958">
        <f>+VLOOKUP($C958,'appoggio Flow (AUM)_Turnover'!$C:$M,11,0)</f>
        <v>0</v>
      </c>
      <c r="N958" t="s">
        <v>23</v>
      </c>
      <c r="O958" s="5" t="str">
        <f t="shared" si="112"/>
        <v>N</v>
      </c>
      <c r="P958">
        <f>+VLOOKUP($C958,'appoggio Flow (AUM)_Turnover'!$C:$P,11,0)</f>
        <v>0</v>
      </c>
      <c r="Q958" s="200" t="s">
        <v>475</v>
      </c>
      <c r="R958" s="200" t="str">
        <f t="shared" si="118"/>
        <v/>
      </c>
      <c r="T958" t="s">
        <v>475</v>
      </c>
      <c r="Y958" s="200" t="s">
        <v>475</v>
      </c>
      <c r="Z958" s="5" t="s">
        <v>475</v>
      </c>
      <c r="AA958" s="200" t="str">
        <f t="shared" si="113"/>
        <v/>
      </c>
      <c r="AB958" s="200" t="str">
        <f t="shared" si="119"/>
        <v/>
      </c>
      <c r="AE958" s="77">
        <f t="shared" si="114"/>
        <v>0</v>
      </c>
      <c r="AF958" s="77">
        <f t="shared" si="115"/>
        <v>0</v>
      </c>
      <c r="AG958" s="77">
        <f t="array" ref="AG958">IFERROR($D958*U,0)</f>
        <v>0</v>
      </c>
      <c r="AH958" s="77">
        <f t="shared" si="116"/>
        <v>0</v>
      </c>
      <c r="AI958" s="77">
        <f t="shared" si="116"/>
        <v>0</v>
      </c>
      <c r="AJ958" s="203"/>
      <c r="AK958" s="203"/>
      <c r="AL958" s="203"/>
      <c r="AM958" s="203"/>
      <c r="AN958" t="s">
        <v>475</v>
      </c>
      <c r="AO958" t="s">
        <v>475</v>
      </c>
      <c r="AP958" t="s">
        <v>475</v>
      </c>
    </row>
    <row r="959" spans="1:42" x14ac:dyDescent="0.25">
      <c r="A959" s="198">
        <v>45291</v>
      </c>
      <c r="B959" t="s">
        <v>2578</v>
      </c>
      <c r="C959" t="s">
        <v>2579</v>
      </c>
      <c r="D959" s="82">
        <f>+VLOOKUP($C959,'appoggio Flow (AUM)_Turnover'!$C:$G,2,0)</f>
        <v>0</v>
      </c>
      <c r="E959" s="199">
        <f>+VLOOKUP($C959,'appoggio Flow (AUM)_Turnover'!$C:$G,3,0)</f>
        <v>1</v>
      </c>
      <c r="F959" s="82">
        <f>+VLOOKUP($C959,'appoggio Flow (AUM)_Turnover'!$C:$G,4,0)</f>
        <v>503176.09</v>
      </c>
      <c r="G959" s="82">
        <f>+VLOOKUP($C959,'appoggio Flow (AUM)_Turnover'!$C:$G,5,0)</f>
        <v>675049.29</v>
      </c>
      <c r="H959" s="1" t="s">
        <v>24</v>
      </c>
      <c r="I959" t="s">
        <v>473</v>
      </c>
      <c r="J959" t="s">
        <v>474</v>
      </c>
      <c r="K959">
        <f>+VLOOKUP($C959,'appoggio Flow (AUM)_Turnover'!$C:$M,9,0)</f>
        <v>0</v>
      </c>
      <c r="L959" t="s">
        <v>473</v>
      </c>
      <c r="M959" t="str">
        <f>+VLOOKUP($C959,'appoggio Flow (AUM)_Turnover'!$C:$M,11,0)</f>
        <v>Fondo</v>
      </c>
      <c r="N959" t="s">
        <v>23</v>
      </c>
      <c r="O959" s="5" t="str">
        <f t="shared" si="112"/>
        <v>N</v>
      </c>
      <c r="P959" t="str">
        <f>+VLOOKUP($C959,'appoggio Flow (AUM)_Turnover'!$C:$P,11,0)</f>
        <v>Fondo</v>
      </c>
      <c r="Q959" s="200" t="s">
        <v>475</v>
      </c>
      <c r="R959" s="200" t="str">
        <f t="shared" si="118"/>
        <v/>
      </c>
      <c r="T959" t="s">
        <v>475</v>
      </c>
      <c r="Y959" s="200" t="s">
        <v>475</v>
      </c>
      <c r="Z959" s="5" t="s">
        <v>475</v>
      </c>
      <c r="AA959" s="200" t="str">
        <f t="shared" si="113"/>
        <v/>
      </c>
      <c r="AB959" s="200" t="str">
        <f t="shared" si="119"/>
        <v/>
      </c>
      <c r="AE959" s="77">
        <f t="shared" si="114"/>
        <v>0</v>
      </c>
      <c r="AF959" s="77">
        <f t="shared" si="115"/>
        <v>0</v>
      </c>
      <c r="AG959" s="77">
        <f t="array" ref="AG959">IFERROR($D959*U,0)</f>
        <v>0</v>
      </c>
      <c r="AH959" s="77">
        <f t="shared" si="116"/>
        <v>0</v>
      </c>
      <c r="AI959" s="77">
        <f t="shared" si="116"/>
        <v>0</v>
      </c>
      <c r="AJ959" s="203"/>
      <c r="AK959" s="203"/>
      <c r="AL959" s="203"/>
      <c r="AM959" s="203"/>
      <c r="AN959" t="s">
        <v>475</v>
      </c>
      <c r="AO959" t="s">
        <v>475</v>
      </c>
      <c r="AP959" t="s">
        <v>475</v>
      </c>
    </row>
    <row r="960" spans="1:42" x14ac:dyDescent="0.25">
      <c r="A960" s="198">
        <v>45291</v>
      </c>
      <c r="B960" t="s">
        <v>2580</v>
      </c>
      <c r="C960" t="s">
        <v>2581</v>
      </c>
      <c r="D960" s="82">
        <f>+VLOOKUP($C960,'appoggio Flow (AUM)_Turnover'!$C:$G,2,0)</f>
        <v>9153.65</v>
      </c>
      <c r="E960" s="199">
        <f>+VLOOKUP($C960,'appoggio Flow (AUM)_Turnover'!$C:$G,3,0)</f>
        <v>0</v>
      </c>
      <c r="F960" s="82">
        <f>+VLOOKUP($C960,'appoggio Flow (AUM)_Turnover'!$C:$G,4,0)</f>
        <v>9153.65</v>
      </c>
      <c r="G960" s="82">
        <f>+VLOOKUP($C960,'appoggio Flow (AUM)_Turnover'!$C:$G,5,0)</f>
        <v>0</v>
      </c>
      <c r="H960" s="1" t="s">
        <v>23</v>
      </c>
      <c r="I960" t="s">
        <v>500</v>
      </c>
      <c r="J960" t="s">
        <v>504</v>
      </c>
      <c r="K960">
        <f>+VLOOKUP($C960,'appoggio Flow (AUM)_Turnover'!$C:$M,9,0)</f>
        <v>1</v>
      </c>
      <c r="L960" t="s">
        <v>500</v>
      </c>
      <c r="M960">
        <f>+VLOOKUP($C960,'appoggio Flow (AUM)_Turnover'!$C:$M,11,0)</f>
        <v>0</v>
      </c>
      <c r="N960" t="s">
        <v>24</v>
      </c>
      <c r="O960" s="5" t="str">
        <f t="shared" si="112"/>
        <v>N</v>
      </c>
      <c r="P960">
        <f>+VLOOKUP($C960,'appoggio Flow (AUM)_Turnover'!$C:$P,11,0)</f>
        <v>0</v>
      </c>
      <c r="Q960" s="200" t="s">
        <v>475</v>
      </c>
      <c r="R960" s="200" t="str">
        <f t="shared" si="118"/>
        <v/>
      </c>
      <c r="T960" t="s">
        <v>475</v>
      </c>
      <c r="Y960" s="200" t="s">
        <v>475</v>
      </c>
      <c r="Z960" s="5" t="s">
        <v>475</v>
      </c>
      <c r="AA960" s="200" t="str">
        <f t="shared" si="113"/>
        <v/>
      </c>
      <c r="AB960" s="200" t="str">
        <f t="shared" si="119"/>
        <v/>
      </c>
      <c r="AE960" s="77">
        <f t="shared" si="114"/>
        <v>0</v>
      </c>
      <c r="AF960" s="77">
        <f t="shared" si="115"/>
        <v>0</v>
      </c>
      <c r="AG960" s="77">
        <f t="array" ref="AG960">IFERROR($D960*U,0)</f>
        <v>0</v>
      </c>
      <c r="AH960" s="77">
        <f t="shared" si="116"/>
        <v>0</v>
      </c>
      <c r="AI960" s="77">
        <f t="shared" si="116"/>
        <v>0</v>
      </c>
      <c r="AJ960" s="203"/>
      <c r="AK960" s="203"/>
      <c r="AL960" s="203"/>
      <c r="AM960" s="203"/>
      <c r="AN960" t="s">
        <v>475</v>
      </c>
      <c r="AO960" t="s">
        <v>475</v>
      </c>
      <c r="AP960" t="s">
        <v>475</v>
      </c>
    </row>
    <row r="961" spans="1:43" x14ac:dyDescent="0.25">
      <c r="A961" s="198">
        <v>45291</v>
      </c>
      <c r="B961" t="s">
        <v>2582</v>
      </c>
      <c r="C961" t="s">
        <v>2583</v>
      </c>
      <c r="D961" s="82">
        <f>+VLOOKUP($C961,'appoggio Flow (AUM)_Turnover'!$C:$G,2,0)</f>
        <v>0</v>
      </c>
      <c r="E961" s="199">
        <f>+VLOOKUP($C961,'appoggio Flow (AUM)_Turnover'!$C:$G,3,0)</f>
        <v>1</v>
      </c>
      <c r="F961" s="82">
        <f>+VLOOKUP($C961,'appoggio Flow (AUM)_Turnover'!$C:$G,4,0)</f>
        <v>236839.03</v>
      </c>
      <c r="G961" s="82">
        <f>+VLOOKUP($C961,'appoggio Flow (AUM)_Turnover'!$C:$G,5,0)</f>
        <v>273196.19</v>
      </c>
      <c r="H961" s="1" t="s">
        <v>24</v>
      </c>
      <c r="I961" t="s">
        <v>473</v>
      </c>
      <c r="J961" t="s">
        <v>474</v>
      </c>
      <c r="K961">
        <f>+VLOOKUP($C961,'appoggio Flow (AUM)_Turnover'!$C:$M,9,0)</f>
        <v>0</v>
      </c>
      <c r="L961" t="s">
        <v>473</v>
      </c>
      <c r="M961" t="str">
        <f>+VLOOKUP($C961,'appoggio Flow (AUM)_Turnover'!$C:$M,11,0)</f>
        <v>Fondo</v>
      </c>
      <c r="N961" t="s">
        <v>23</v>
      </c>
      <c r="O961" s="5" t="str">
        <f t="shared" si="112"/>
        <v>N</v>
      </c>
      <c r="P961" t="str">
        <f>+VLOOKUP($C961,'appoggio Flow (AUM)_Turnover'!$C:$P,11,0)</f>
        <v>Fondo</v>
      </c>
      <c r="Q961" s="200" t="s">
        <v>475</v>
      </c>
      <c r="R961" s="200" t="str">
        <f t="shared" si="118"/>
        <v/>
      </c>
      <c r="T961" t="s">
        <v>475</v>
      </c>
      <c r="Y961" s="200" t="s">
        <v>475</v>
      </c>
      <c r="Z961" s="5" t="s">
        <v>475</v>
      </c>
      <c r="AA961" s="200" t="str">
        <f t="shared" si="113"/>
        <v/>
      </c>
      <c r="AB961" s="200" t="str">
        <f t="shared" si="119"/>
        <v/>
      </c>
      <c r="AE961" s="77">
        <f t="shared" si="114"/>
        <v>0</v>
      </c>
      <c r="AF961" s="77">
        <f t="shared" si="115"/>
        <v>0</v>
      </c>
      <c r="AG961" s="77">
        <f t="array" ref="AG961">IFERROR($D961*U,0)</f>
        <v>0</v>
      </c>
      <c r="AH961" s="77">
        <f t="shared" si="116"/>
        <v>0</v>
      </c>
      <c r="AI961" s="77">
        <f t="shared" si="116"/>
        <v>0</v>
      </c>
      <c r="AJ961" s="203"/>
      <c r="AK961" s="203"/>
      <c r="AL961" s="203"/>
      <c r="AM961" s="203"/>
      <c r="AN961" t="s">
        <v>475</v>
      </c>
      <c r="AO961" t="s">
        <v>475</v>
      </c>
      <c r="AP961" t="s">
        <v>475</v>
      </c>
    </row>
    <row r="962" spans="1:43" x14ac:dyDescent="0.25">
      <c r="A962" s="198">
        <v>45291</v>
      </c>
      <c r="B962" t="s">
        <v>2584</v>
      </c>
      <c r="C962" t="s">
        <v>2585</v>
      </c>
      <c r="D962" s="82">
        <f>+VLOOKUP($C962,'appoggio Flow (AUM)_Turnover'!$C:$G,2,0)</f>
        <v>35526.019999999997</v>
      </c>
      <c r="E962" s="199">
        <f>+VLOOKUP($C962,'appoggio Flow (AUM)_Turnover'!$C:$G,3,0)</f>
        <v>1</v>
      </c>
      <c r="F962" s="82">
        <f>+VLOOKUP($C962,'appoggio Flow (AUM)_Turnover'!$C:$G,4,0)</f>
        <v>87156.2</v>
      </c>
      <c r="G962" s="82">
        <f>+VLOOKUP($C962,'appoggio Flow (AUM)_Turnover'!$C:$G,5,0)</f>
        <v>51630.18</v>
      </c>
      <c r="H962" s="1" t="s">
        <v>23</v>
      </c>
      <c r="I962" t="s">
        <v>500</v>
      </c>
      <c r="J962" t="s">
        <v>504</v>
      </c>
      <c r="K962">
        <f>+VLOOKUP($C962,'appoggio Flow (AUM)_Turnover'!$C:$M,9,0)</f>
        <v>1</v>
      </c>
      <c r="L962" t="s">
        <v>500</v>
      </c>
      <c r="M962">
        <f>+VLOOKUP($C962,'appoggio Flow (AUM)_Turnover'!$C:$M,11,0)</f>
        <v>0</v>
      </c>
      <c r="N962" t="s">
        <v>24</v>
      </c>
      <c r="O962" s="5" t="str">
        <f t="shared" ref="O962:O1025" si="120">IF(OR(C962="FIS1",C962="FIS2",C962="FIS4",C962="Red"),"Y","N")</f>
        <v>N</v>
      </c>
      <c r="P962">
        <f>+VLOOKUP($C962,'appoggio Flow (AUM)_Turnover'!$C:$P,11,0)</f>
        <v>0</v>
      </c>
      <c r="Q962" s="200" t="s">
        <v>475</v>
      </c>
      <c r="R962" s="200" t="str">
        <f t="shared" si="118"/>
        <v/>
      </c>
      <c r="T962" t="s">
        <v>475</v>
      </c>
      <c r="Y962" s="200" t="s">
        <v>475</v>
      </c>
      <c r="Z962" s="5" t="s">
        <v>475</v>
      </c>
      <c r="AA962" s="200" t="str">
        <f t="shared" ref="AA962:AA1025" si="121">IFERROR(Y962*V962,"")</f>
        <v/>
      </c>
      <c r="AB962" s="200" t="str">
        <f t="shared" si="119"/>
        <v/>
      </c>
      <c r="AE962" s="77">
        <f t="shared" ref="AE962:AE1025" si="122">+IFERROR(R962*D962,0)</f>
        <v>0</v>
      </c>
      <c r="AF962" s="77">
        <f t="shared" ref="AF962:AF1025" si="123">+IFERROR(D962*T962,0)</f>
        <v>0</v>
      </c>
      <c r="AG962" s="77">
        <f t="array" ref="AG962">IFERROR($D962*U,0)</f>
        <v>0</v>
      </c>
      <c r="AH962" s="77">
        <f t="shared" si="116"/>
        <v>0</v>
      </c>
      <c r="AI962" s="77">
        <f t="shared" si="116"/>
        <v>0</v>
      </c>
      <c r="AJ962" s="203"/>
      <c r="AK962" s="203"/>
      <c r="AL962" s="203"/>
      <c r="AM962" s="203"/>
      <c r="AN962" t="s">
        <v>475</v>
      </c>
      <c r="AO962" t="s">
        <v>475</v>
      </c>
      <c r="AP962" t="s">
        <v>475</v>
      </c>
    </row>
    <row r="963" spans="1:43" x14ac:dyDescent="0.25">
      <c r="A963" s="198">
        <v>45291</v>
      </c>
      <c r="B963" t="s">
        <v>2586</v>
      </c>
      <c r="C963" t="s">
        <v>2587</v>
      </c>
      <c r="D963" s="82">
        <f>+VLOOKUP($C963,'appoggio Flow (AUM)_Turnover'!$C:$G,2,0)</f>
        <v>35.540000000000077</v>
      </c>
      <c r="E963" s="199">
        <f>+VLOOKUP($C963,'appoggio Flow (AUM)_Turnover'!$C:$G,3,0)</f>
        <v>1</v>
      </c>
      <c r="F963" s="82">
        <f>+VLOOKUP($C963,'appoggio Flow (AUM)_Turnover'!$C:$G,4,0)</f>
        <v>880.72</v>
      </c>
      <c r="G963" s="82">
        <f>+VLOOKUP($C963,'appoggio Flow (AUM)_Turnover'!$C:$G,5,0)</f>
        <v>845.18</v>
      </c>
      <c r="H963" s="1" t="s">
        <v>24</v>
      </c>
      <c r="I963" t="s">
        <v>473</v>
      </c>
      <c r="J963" t="s">
        <v>474</v>
      </c>
      <c r="K963">
        <f>+VLOOKUP($C963,'appoggio Flow (AUM)_Turnover'!$C:$M,9,0)</f>
        <v>0</v>
      </c>
      <c r="L963" t="s">
        <v>473</v>
      </c>
      <c r="M963" t="str">
        <f>+VLOOKUP($C963,'appoggio Flow (AUM)_Turnover'!$C:$M,11,0)</f>
        <v>Fondo</v>
      </c>
      <c r="N963" t="s">
        <v>23</v>
      </c>
      <c r="O963" s="5" t="str">
        <f t="shared" si="120"/>
        <v>N</v>
      </c>
      <c r="P963" t="str">
        <f>+VLOOKUP($C963,'appoggio Flow (AUM)_Turnover'!$C:$P,11,0)</f>
        <v>Fondo</v>
      </c>
      <c r="Q963" s="200" t="s">
        <v>475</v>
      </c>
      <c r="R963" s="200" t="str">
        <f t="shared" si="118"/>
        <v/>
      </c>
      <c r="T963" t="s">
        <v>475</v>
      </c>
      <c r="Y963" s="200" t="s">
        <v>475</v>
      </c>
      <c r="Z963" s="5" t="s">
        <v>475</v>
      </c>
      <c r="AA963" s="200" t="str">
        <f t="shared" si="121"/>
        <v/>
      </c>
      <c r="AB963" s="200" t="str">
        <f t="shared" si="119"/>
        <v/>
      </c>
      <c r="AE963" s="77">
        <f t="shared" si="122"/>
        <v>0</v>
      </c>
      <c r="AF963" s="77">
        <f t="shared" si="123"/>
        <v>0</v>
      </c>
      <c r="AG963" s="77">
        <f t="array" ref="AG963">IFERROR($D963*U,0)</f>
        <v>0</v>
      </c>
      <c r="AH963" s="77">
        <f t="shared" ref="AH963:AI1026" si="124">IFERROR($D963*AA963,0)</f>
        <v>0</v>
      </c>
      <c r="AI963" s="77">
        <f t="shared" si="124"/>
        <v>0</v>
      </c>
      <c r="AJ963" s="203"/>
      <c r="AK963" s="203"/>
      <c r="AL963" s="203"/>
      <c r="AM963" s="203"/>
      <c r="AN963" t="s">
        <v>475</v>
      </c>
      <c r="AO963" t="s">
        <v>475</v>
      </c>
      <c r="AP963" t="s">
        <v>475</v>
      </c>
    </row>
    <row r="964" spans="1:43" x14ac:dyDescent="0.25">
      <c r="A964" s="198">
        <v>45291</v>
      </c>
      <c r="B964" t="s">
        <v>2588</v>
      </c>
      <c r="C964" t="s">
        <v>2589</v>
      </c>
      <c r="D964" s="82">
        <f>+VLOOKUP($C964,'appoggio Flow (AUM)_Turnover'!$C:$G,2,0)</f>
        <v>58945.819999999949</v>
      </c>
      <c r="E964" s="199">
        <f>+VLOOKUP($C964,'appoggio Flow (AUM)_Turnover'!$C:$G,3,0)</f>
        <v>1</v>
      </c>
      <c r="F964" s="82">
        <f>+VLOOKUP($C964,'appoggio Flow (AUM)_Turnover'!$C:$G,4,0)</f>
        <v>778636.5199999999</v>
      </c>
      <c r="G964" s="82">
        <f>+VLOOKUP($C964,'appoggio Flow (AUM)_Turnover'!$C:$G,5,0)</f>
        <v>719690.7</v>
      </c>
      <c r="H964" s="1" t="s">
        <v>23</v>
      </c>
      <c r="I964" t="s">
        <v>500</v>
      </c>
      <c r="J964" t="s">
        <v>474</v>
      </c>
      <c r="K964">
        <f>+VLOOKUP($C964,'appoggio Flow (AUM)_Turnover'!$C:$M,9,0)</f>
        <v>0</v>
      </c>
      <c r="L964" t="s">
        <v>500</v>
      </c>
      <c r="M964">
        <f>+VLOOKUP($C964,'appoggio Flow (AUM)_Turnover'!$C:$M,11,0)</f>
        <v>0</v>
      </c>
      <c r="N964" t="s">
        <v>23</v>
      </c>
      <c r="O964" s="5" t="str">
        <f t="shared" si="120"/>
        <v>N</v>
      </c>
      <c r="P964">
        <f>+VLOOKUP($C964,'appoggio Flow (AUM)_Turnover'!$C:$P,11,0)</f>
        <v>0</v>
      </c>
      <c r="Q964" s="200" t="s">
        <v>475</v>
      </c>
      <c r="R964" s="200" t="str">
        <f t="shared" si="118"/>
        <v/>
      </c>
      <c r="T964" t="s">
        <v>475</v>
      </c>
      <c r="Y964" s="200" t="s">
        <v>475</v>
      </c>
      <c r="Z964" s="5" t="s">
        <v>475</v>
      </c>
      <c r="AA964" s="200" t="str">
        <f t="shared" si="121"/>
        <v/>
      </c>
      <c r="AB964" s="200" t="str">
        <f t="shared" si="119"/>
        <v/>
      </c>
      <c r="AE964" s="77">
        <f t="shared" si="122"/>
        <v>0</v>
      </c>
      <c r="AF964" s="77">
        <f t="shared" si="123"/>
        <v>0</v>
      </c>
      <c r="AG964" s="77">
        <f t="array" ref="AG964">IFERROR($D964*U,0)</f>
        <v>0</v>
      </c>
      <c r="AH964" s="77">
        <f t="shared" si="124"/>
        <v>0</v>
      </c>
      <c r="AI964" s="77">
        <f t="shared" si="124"/>
        <v>0</v>
      </c>
      <c r="AJ964" s="203"/>
      <c r="AK964" s="203"/>
      <c r="AL964" s="203"/>
      <c r="AM964" s="203"/>
      <c r="AN964" t="s">
        <v>475</v>
      </c>
      <c r="AO964" t="s">
        <v>475</v>
      </c>
      <c r="AP964" t="s">
        <v>475</v>
      </c>
    </row>
    <row r="965" spans="1:43" x14ac:dyDescent="0.25">
      <c r="A965" s="198">
        <v>45291</v>
      </c>
      <c r="B965" t="s">
        <v>2590</v>
      </c>
      <c r="C965" t="s">
        <v>2591</v>
      </c>
      <c r="D965" s="82">
        <f>+VLOOKUP($C965,'appoggio Flow (AUM)_Turnover'!$C:$G,2,0)</f>
        <v>3086844.6099999994</v>
      </c>
      <c r="E965" s="199">
        <f>+VLOOKUP($C965,'appoggio Flow (AUM)_Turnover'!$C:$G,3,0)</f>
        <v>1</v>
      </c>
      <c r="F965" s="82">
        <f>+VLOOKUP($C965,'appoggio Flow (AUM)_Turnover'!$C:$G,4,0)</f>
        <v>22907737.149999999</v>
      </c>
      <c r="G965" s="82">
        <f>+VLOOKUP($C965,'appoggio Flow (AUM)_Turnover'!$C:$G,5,0)</f>
        <v>19820892.539999999</v>
      </c>
      <c r="H965" s="1" t="s">
        <v>24</v>
      </c>
      <c r="I965" t="s">
        <v>473</v>
      </c>
      <c r="J965" t="s">
        <v>474</v>
      </c>
      <c r="K965">
        <f>+VLOOKUP($C965,'appoggio Flow (AUM)_Turnover'!$C:$M,9,0)</f>
        <v>0</v>
      </c>
      <c r="L965" t="s">
        <v>473</v>
      </c>
      <c r="M965" t="str">
        <f>+VLOOKUP($C965,'appoggio Flow (AUM)_Turnover'!$C:$M,11,0)</f>
        <v>Fondo</v>
      </c>
      <c r="N965" t="s">
        <v>23</v>
      </c>
      <c r="O965" s="5" t="str">
        <f t="shared" si="120"/>
        <v>N</v>
      </c>
      <c r="P965" t="str">
        <f>+VLOOKUP($C965,'appoggio Flow (AUM)_Turnover'!$C:$P,11,0)</f>
        <v>Fondo</v>
      </c>
      <c r="Q965" s="200" t="s">
        <v>475</v>
      </c>
      <c r="R965" s="200" t="str">
        <f t="shared" si="118"/>
        <v/>
      </c>
      <c r="T965" t="s">
        <v>475</v>
      </c>
      <c r="Y965" s="200" t="s">
        <v>475</v>
      </c>
      <c r="Z965" s="5" t="s">
        <v>475</v>
      </c>
      <c r="AA965" s="200" t="str">
        <f t="shared" si="121"/>
        <v/>
      </c>
      <c r="AB965" s="200" t="str">
        <f t="shared" si="119"/>
        <v/>
      </c>
      <c r="AE965" s="77">
        <f t="shared" si="122"/>
        <v>0</v>
      </c>
      <c r="AF965" s="77">
        <f t="shared" si="123"/>
        <v>0</v>
      </c>
      <c r="AG965" s="77">
        <f t="array" ref="AG965">IFERROR($D965*U,0)</f>
        <v>0</v>
      </c>
      <c r="AH965" s="77">
        <f t="shared" si="124"/>
        <v>0</v>
      </c>
      <c r="AI965" s="77">
        <f t="shared" si="124"/>
        <v>0</v>
      </c>
      <c r="AJ965" s="203"/>
      <c r="AK965" s="203"/>
      <c r="AL965" s="203"/>
      <c r="AM965" s="203"/>
      <c r="AN965" t="s">
        <v>475</v>
      </c>
      <c r="AO965" t="s">
        <v>475</v>
      </c>
      <c r="AP965" t="s">
        <v>475</v>
      </c>
    </row>
    <row r="966" spans="1:43" x14ac:dyDescent="0.25">
      <c r="A966" s="198">
        <v>45291</v>
      </c>
      <c r="B966" t="s">
        <v>2592</v>
      </c>
      <c r="C966" t="s">
        <v>2593</v>
      </c>
      <c r="D966" s="82">
        <f>+VLOOKUP($C966,'appoggio Flow (AUM)_Turnover'!$C:$G,2,0)</f>
        <v>34712.92</v>
      </c>
      <c r="E966" s="199">
        <f>+VLOOKUP($C966,'appoggio Flow (AUM)_Turnover'!$C:$G,3,0)</f>
        <v>1</v>
      </c>
      <c r="F966" s="82">
        <f>+VLOOKUP($C966,'appoggio Flow (AUM)_Turnover'!$C:$G,4,0)</f>
        <v>84071.11</v>
      </c>
      <c r="G966" s="82">
        <f>+VLOOKUP($C966,'appoggio Flow (AUM)_Turnover'!$C:$G,5,0)</f>
        <v>49358.19</v>
      </c>
      <c r="H966" s="1" t="s">
        <v>23</v>
      </c>
      <c r="I966" t="s">
        <v>500</v>
      </c>
      <c r="J966" t="s">
        <v>474</v>
      </c>
      <c r="K966">
        <f>+VLOOKUP($C966,'appoggio Flow (AUM)_Turnover'!$C:$M,9,0)</f>
        <v>0</v>
      </c>
      <c r="L966" t="s">
        <v>500</v>
      </c>
      <c r="M966" t="str">
        <f>+VLOOKUP($C966,'appoggio Flow (AUM)_Turnover'!$C:$M,11,0)</f>
        <v>Stock</v>
      </c>
      <c r="N966" t="s">
        <v>23</v>
      </c>
      <c r="O966" s="5" t="str">
        <f t="shared" si="120"/>
        <v>N</v>
      </c>
      <c r="P966" t="str">
        <f>+VLOOKUP($C966,'appoggio Flow (AUM)_Turnover'!$C:$P,11,0)</f>
        <v>Stock</v>
      </c>
      <c r="Q966" s="200" t="s">
        <v>475</v>
      </c>
      <c r="R966" s="200" t="str">
        <f t="shared" si="118"/>
        <v/>
      </c>
      <c r="T966" t="s">
        <v>475</v>
      </c>
      <c r="Y966" s="200" t="s">
        <v>475</v>
      </c>
      <c r="Z966" s="5" t="s">
        <v>475</v>
      </c>
      <c r="AA966" s="200" t="str">
        <f t="shared" si="121"/>
        <v/>
      </c>
      <c r="AB966" s="200" t="str">
        <f t="shared" si="119"/>
        <v/>
      </c>
      <c r="AE966" s="77">
        <f t="shared" si="122"/>
        <v>0</v>
      </c>
      <c r="AF966" s="77">
        <f t="shared" si="123"/>
        <v>0</v>
      </c>
      <c r="AG966" s="77">
        <f t="array" ref="AG966">IFERROR($D966*U,0)</f>
        <v>0</v>
      </c>
      <c r="AH966" s="77">
        <f t="shared" si="124"/>
        <v>0</v>
      </c>
      <c r="AI966" s="77">
        <f t="shared" si="124"/>
        <v>0</v>
      </c>
      <c r="AJ966" s="203"/>
      <c r="AK966" s="203"/>
      <c r="AL966" s="203"/>
      <c r="AM966" s="203"/>
      <c r="AN966" t="s">
        <v>25</v>
      </c>
      <c r="AO966" t="s">
        <v>2594</v>
      </c>
      <c r="AP966" t="s">
        <v>475</v>
      </c>
    </row>
    <row r="967" spans="1:43" x14ac:dyDescent="0.25">
      <c r="A967" s="198">
        <v>45291</v>
      </c>
      <c r="B967" t="s">
        <v>2595</v>
      </c>
      <c r="C967" t="s">
        <v>2596</v>
      </c>
      <c r="D967" s="82">
        <f>+VLOOKUP($C967,'appoggio Flow (AUM)_Turnover'!$C:$G,2,0)</f>
        <v>468.23000000003958</v>
      </c>
      <c r="E967" s="199">
        <f>+VLOOKUP($C967,'appoggio Flow (AUM)_Turnover'!$C:$G,3,0)</f>
        <v>1</v>
      </c>
      <c r="F967" s="82">
        <f>+VLOOKUP($C967,'appoggio Flow (AUM)_Turnover'!$C:$G,4,0)</f>
        <v>366168.09</v>
      </c>
      <c r="G967" s="82">
        <f>+VLOOKUP($C967,'appoggio Flow (AUM)_Turnover'!$C:$G,5,0)</f>
        <v>365699.86</v>
      </c>
      <c r="H967" s="1" t="s">
        <v>23</v>
      </c>
      <c r="I967" t="s">
        <v>500</v>
      </c>
      <c r="J967" t="s">
        <v>474</v>
      </c>
      <c r="K967">
        <f>+VLOOKUP($C967,'appoggio Flow (AUM)_Turnover'!$C:$M,9,0)</f>
        <v>0</v>
      </c>
      <c r="L967" t="s">
        <v>500</v>
      </c>
      <c r="M967">
        <f>+VLOOKUP($C967,'appoggio Flow (AUM)_Turnover'!$C:$M,11,0)</f>
        <v>0</v>
      </c>
      <c r="N967" t="s">
        <v>23</v>
      </c>
      <c r="O967" s="5" t="str">
        <f t="shared" si="120"/>
        <v>N</v>
      </c>
      <c r="P967">
        <f>+VLOOKUP($C967,'appoggio Flow (AUM)_Turnover'!$C:$P,11,0)</f>
        <v>0</v>
      </c>
      <c r="Q967" s="200" t="s">
        <v>475</v>
      </c>
      <c r="R967" s="200" t="str">
        <f t="shared" si="118"/>
        <v/>
      </c>
      <c r="T967" t="s">
        <v>475</v>
      </c>
      <c r="Y967" s="200" t="s">
        <v>475</v>
      </c>
      <c r="Z967" s="5" t="s">
        <v>475</v>
      </c>
      <c r="AA967" s="200" t="str">
        <f t="shared" si="121"/>
        <v/>
      </c>
      <c r="AB967" s="200" t="str">
        <f t="shared" si="119"/>
        <v/>
      </c>
      <c r="AE967" s="77">
        <f t="shared" si="122"/>
        <v>0</v>
      </c>
      <c r="AF967" s="77">
        <f t="shared" si="123"/>
        <v>0</v>
      </c>
      <c r="AG967" s="77">
        <f t="array" ref="AG967">IFERROR($D967*U,0)</f>
        <v>0</v>
      </c>
      <c r="AH967" s="77">
        <f t="shared" si="124"/>
        <v>0</v>
      </c>
      <c r="AI967" s="77">
        <f t="shared" si="124"/>
        <v>0</v>
      </c>
      <c r="AJ967" s="203"/>
      <c r="AK967" s="203"/>
      <c r="AL967" s="203"/>
      <c r="AM967" s="203"/>
      <c r="AN967" t="s">
        <v>475</v>
      </c>
      <c r="AO967" t="s">
        <v>475</v>
      </c>
      <c r="AP967" t="s">
        <v>475</v>
      </c>
    </row>
    <row r="968" spans="1:43" x14ac:dyDescent="0.25">
      <c r="A968" s="198">
        <v>45291</v>
      </c>
      <c r="B968" t="s">
        <v>2597</v>
      </c>
      <c r="C968" t="s">
        <v>2598</v>
      </c>
      <c r="D968" s="82">
        <f>+VLOOKUP($C968,'appoggio Flow (AUM)_Turnover'!$C:$G,2,0)</f>
        <v>121412.86</v>
      </c>
      <c r="E968" s="199">
        <f>+VLOOKUP($C968,'appoggio Flow (AUM)_Turnover'!$C:$G,3,0)</f>
        <v>1</v>
      </c>
      <c r="F968" s="82">
        <f>+VLOOKUP($C968,'appoggio Flow (AUM)_Turnover'!$C:$G,4,0)</f>
        <v>126438.02</v>
      </c>
      <c r="G968" s="82">
        <f>+VLOOKUP($C968,'appoggio Flow (AUM)_Turnover'!$C:$G,5,0)</f>
        <v>5025.16</v>
      </c>
      <c r="H968" s="1" t="s">
        <v>24</v>
      </c>
      <c r="I968" t="s">
        <v>473</v>
      </c>
      <c r="J968" t="s">
        <v>474</v>
      </c>
      <c r="K968">
        <f>+VLOOKUP($C968,'appoggio Flow (AUM)_Turnover'!$C:$M,9,0)</f>
        <v>0</v>
      </c>
      <c r="L968" t="s">
        <v>473</v>
      </c>
      <c r="M968" t="str">
        <f>+VLOOKUP($C968,'appoggio Flow (AUM)_Turnover'!$C:$M,11,0)</f>
        <v>Fondo</v>
      </c>
      <c r="N968" t="s">
        <v>23</v>
      </c>
      <c r="O968" s="5" t="str">
        <f t="shared" si="120"/>
        <v>N</v>
      </c>
      <c r="P968" t="str">
        <f>+VLOOKUP($C968,'appoggio Flow (AUM)_Turnover'!$C:$P,11,0)</f>
        <v>Fondo</v>
      </c>
      <c r="Q968" s="200" t="s">
        <v>475</v>
      </c>
      <c r="R968" s="200" t="str">
        <f t="shared" si="118"/>
        <v/>
      </c>
      <c r="T968" t="s">
        <v>475</v>
      </c>
      <c r="Y968" s="200" t="s">
        <v>475</v>
      </c>
      <c r="Z968" s="5" t="s">
        <v>475</v>
      </c>
      <c r="AA968" s="200" t="str">
        <f t="shared" si="121"/>
        <v/>
      </c>
      <c r="AB968" s="200" t="str">
        <f t="shared" si="119"/>
        <v/>
      </c>
      <c r="AE968" s="77">
        <f t="shared" si="122"/>
        <v>0</v>
      </c>
      <c r="AF968" s="77">
        <f t="shared" si="123"/>
        <v>0</v>
      </c>
      <c r="AG968" s="77">
        <f t="array" ref="AG968">IFERROR($D968*U,0)</f>
        <v>0</v>
      </c>
      <c r="AH968" s="77">
        <f t="shared" si="124"/>
        <v>0</v>
      </c>
      <c r="AI968" s="77">
        <f t="shared" si="124"/>
        <v>0</v>
      </c>
      <c r="AJ968" s="203"/>
      <c r="AK968" s="203"/>
      <c r="AL968" s="203"/>
      <c r="AM968" s="203"/>
      <c r="AN968" t="s">
        <v>475</v>
      </c>
      <c r="AO968" t="s">
        <v>475</v>
      </c>
      <c r="AP968" t="s">
        <v>475</v>
      </c>
    </row>
    <row r="969" spans="1:43" x14ac:dyDescent="0.25">
      <c r="A969" s="198">
        <v>45291</v>
      </c>
      <c r="B969" t="s">
        <v>2599</v>
      </c>
      <c r="C969" t="s">
        <v>2600</v>
      </c>
      <c r="D969" s="82">
        <f>+VLOOKUP($C969,'appoggio Flow (AUM)_Turnover'!$C:$G,2,0)</f>
        <v>760920.6</v>
      </c>
      <c r="E969" s="199">
        <f>+VLOOKUP($C969,'appoggio Flow (AUM)_Turnover'!$C:$G,3,0)</f>
        <v>0</v>
      </c>
      <c r="F969" s="82">
        <f>+VLOOKUP($C969,'appoggio Flow (AUM)_Turnover'!$C:$G,4,0)</f>
        <v>760920.6</v>
      </c>
      <c r="G969" s="82">
        <f>+VLOOKUP($C969,'appoggio Flow (AUM)_Turnover'!$C:$G,5,0)</f>
        <v>0</v>
      </c>
      <c r="H969" s="1" t="s">
        <v>24</v>
      </c>
      <c r="I969" t="s">
        <v>473</v>
      </c>
      <c r="J969" t="s">
        <v>474</v>
      </c>
      <c r="K969">
        <f>+VLOOKUP($C969,'appoggio Flow (AUM)_Turnover'!$C:$M,9,0)</f>
        <v>0</v>
      </c>
      <c r="L969" t="s">
        <v>473</v>
      </c>
      <c r="M969" t="str">
        <f>+VLOOKUP($C969,'appoggio Flow (AUM)_Turnover'!$C:$M,11,0)</f>
        <v>Fondo</v>
      </c>
      <c r="N969" t="s">
        <v>23</v>
      </c>
      <c r="O969" s="5" t="str">
        <f t="shared" si="120"/>
        <v>N</v>
      </c>
      <c r="P969" t="str">
        <f>+VLOOKUP($C969,'appoggio Flow (AUM)_Turnover'!$C:$P,11,0)</f>
        <v>Fondo</v>
      </c>
      <c r="Q969" s="200" t="s">
        <v>475</v>
      </c>
      <c r="R969" s="200" t="str">
        <f t="shared" si="118"/>
        <v/>
      </c>
      <c r="T969" t="s">
        <v>475</v>
      </c>
      <c r="Y969" s="200" t="s">
        <v>475</v>
      </c>
      <c r="Z969" s="5" t="s">
        <v>475</v>
      </c>
      <c r="AA969" s="200" t="str">
        <f t="shared" si="121"/>
        <v/>
      </c>
      <c r="AB969" s="200" t="str">
        <f t="shared" si="119"/>
        <v/>
      </c>
      <c r="AE969" s="77">
        <f t="shared" si="122"/>
        <v>0</v>
      </c>
      <c r="AF969" s="77">
        <f t="shared" si="123"/>
        <v>0</v>
      </c>
      <c r="AG969" s="77">
        <f t="array" ref="AG969">IFERROR($D969*U,0)</f>
        <v>0</v>
      </c>
      <c r="AH969" s="77">
        <f t="shared" si="124"/>
        <v>0</v>
      </c>
      <c r="AI969" s="77">
        <f t="shared" si="124"/>
        <v>0</v>
      </c>
      <c r="AJ969" s="203"/>
      <c r="AK969" s="203"/>
      <c r="AL969" s="203"/>
      <c r="AM969" s="203"/>
      <c r="AN969" t="s">
        <v>475</v>
      </c>
      <c r="AO969" t="s">
        <v>475</v>
      </c>
      <c r="AP969" t="s">
        <v>475</v>
      </c>
    </row>
    <row r="970" spans="1:43" x14ac:dyDescent="0.25">
      <c r="A970" s="198">
        <v>45291</v>
      </c>
      <c r="B970" t="s">
        <v>2601</v>
      </c>
      <c r="C970" t="s">
        <v>2602</v>
      </c>
      <c r="D970" s="82">
        <f>+VLOOKUP($C970,'appoggio Flow (AUM)_Turnover'!$C:$G,2,0)</f>
        <v>36229</v>
      </c>
      <c r="E970" s="199">
        <f>+VLOOKUP($C970,'appoggio Flow (AUM)_Turnover'!$C:$G,3,0)</f>
        <v>1</v>
      </c>
      <c r="F970" s="82">
        <f>+VLOOKUP($C970,'appoggio Flow (AUM)_Turnover'!$C:$G,4,0)</f>
        <v>50622.45</v>
      </c>
      <c r="G970" s="82">
        <f>+VLOOKUP($C970,'appoggio Flow (AUM)_Turnover'!$C:$G,5,0)</f>
        <v>14393.45</v>
      </c>
      <c r="H970" s="1" t="s">
        <v>23</v>
      </c>
      <c r="I970" t="s">
        <v>500</v>
      </c>
      <c r="J970" t="s">
        <v>474</v>
      </c>
      <c r="K970">
        <f>+VLOOKUP($C970,'appoggio Flow (AUM)_Turnover'!$C:$M,9,0)</f>
        <v>0</v>
      </c>
      <c r="L970" t="s">
        <v>500</v>
      </c>
      <c r="M970" t="str">
        <f>+VLOOKUP($C970,'appoggio Flow (AUM)_Turnover'!$C:$M,11,0)</f>
        <v>Stock</v>
      </c>
      <c r="N970" t="s">
        <v>23</v>
      </c>
      <c r="O970" s="5" t="str">
        <f t="shared" si="120"/>
        <v>N</v>
      </c>
      <c r="P970" t="str">
        <f>+VLOOKUP($C970,'appoggio Flow (AUM)_Turnover'!$C:$P,11,0)</f>
        <v>Stock</v>
      </c>
      <c r="Q970" s="200" t="s">
        <v>475</v>
      </c>
      <c r="R970" s="200" t="str">
        <f t="shared" si="118"/>
        <v/>
      </c>
      <c r="T970" t="s">
        <v>475</v>
      </c>
      <c r="Y970" s="200" t="s">
        <v>475</v>
      </c>
      <c r="Z970" s="5" t="s">
        <v>475</v>
      </c>
      <c r="AA970" s="200" t="str">
        <f t="shared" si="121"/>
        <v/>
      </c>
      <c r="AB970" s="200" t="str">
        <f t="shared" si="119"/>
        <v/>
      </c>
      <c r="AE970" s="77">
        <f t="shared" si="122"/>
        <v>0</v>
      </c>
      <c r="AF970" s="77">
        <f t="shared" si="123"/>
        <v>0</v>
      </c>
      <c r="AG970" s="77">
        <f t="array" ref="AG970">IFERROR($D970*U,0)</f>
        <v>0</v>
      </c>
      <c r="AH970" s="77">
        <f t="shared" si="124"/>
        <v>0</v>
      </c>
      <c r="AI970" s="77">
        <f t="shared" si="124"/>
        <v>0</v>
      </c>
      <c r="AJ970" s="203"/>
      <c r="AK970" s="203"/>
      <c r="AL970" s="203"/>
      <c r="AM970" s="203"/>
      <c r="AN970" t="s">
        <v>25</v>
      </c>
      <c r="AO970" t="s">
        <v>1113</v>
      </c>
      <c r="AP970" t="s">
        <v>475</v>
      </c>
    </row>
    <row r="971" spans="1:43" x14ac:dyDescent="0.25">
      <c r="A971" s="198">
        <v>45291</v>
      </c>
      <c r="B971" t="s">
        <v>1199</v>
      </c>
      <c r="C971" t="s">
        <v>1200</v>
      </c>
      <c r="D971" s="82">
        <f>+VLOOKUP($C971,'appoggio Flow (AUM)_Turnover'!$C:$G,2,0)</f>
        <v>736471.89</v>
      </c>
      <c r="E971" s="199">
        <f>+VLOOKUP($C971,'appoggio Flow (AUM)_Turnover'!$C:$G,3,0)</f>
        <v>0</v>
      </c>
      <c r="F971" s="82">
        <f>+VLOOKUP($C971,'appoggio Flow (AUM)_Turnover'!$C:$G,4,0)</f>
        <v>736471.89</v>
      </c>
      <c r="G971" s="82">
        <f>+VLOOKUP($C971,'appoggio Flow (AUM)_Turnover'!$C:$G,5,0)</f>
        <v>0</v>
      </c>
      <c r="H971" s="1" t="s">
        <v>23</v>
      </c>
      <c r="I971" t="s">
        <v>500</v>
      </c>
      <c r="J971" t="s">
        <v>592</v>
      </c>
      <c r="K971">
        <f>+VLOOKUP($C971,'appoggio Flow (AUM)_Turnover'!$C:$M,9,0)</f>
        <v>0</v>
      </c>
      <c r="L971" t="s">
        <v>500</v>
      </c>
      <c r="M971" t="str">
        <f>+VLOOKUP($C971,'appoggio Flow (AUM)_Turnover'!$C:$M,11,0)</f>
        <v>Bond</v>
      </c>
      <c r="N971" t="s">
        <v>23</v>
      </c>
      <c r="O971" s="5" t="str">
        <f t="shared" si="120"/>
        <v>N</v>
      </c>
      <c r="P971" t="str">
        <f>+VLOOKUP($C971,'appoggio Flow (AUM)_Turnover'!$C:$P,11,0)</f>
        <v>Bond</v>
      </c>
      <c r="Q971" s="200" t="s">
        <v>475</v>
      </c>
      <c r="R971" s="200" t="str">
        <f t="shared" si="118"/>
        <v/>
      </c>
      <c r="T971" t="s">
        <v>475</v>
      </c>
      <c r="Y971" s="200" t="s">
        <v>475</v>
      </c>
      <c r="Z971" s="5" t="s">
        <v>475</v>
      </c>
      <c r="AA971" s="200" t="str">
        <f t="shared" si="121"/>
        <v/>
      </c>
      <c r="AB971" s="200" t="str">
        <f t="shared" si="119"/>
        <v/>
      </c>
      <c r="AE971" s="77">
        <f t="shared" si="122"/>
        <v>0</v>
      </c>
      <c r="AF971" s="77">
        <f t="shared" si="123"/>
        <v>0</v>
      </c>
      <c r="AG971" s="77">
        <f t="array" ref="AG971">IFERROR($D971*U,0)</f>
        <v>0</v>
      </c>
      <c r="AH971" s="77">
        <f t="shared" si="124"/>
        <v>0</v>
      </c>
      <c r="AI971" s="77">
        <f t="shared" si="124"/>
        <v>0</v>
      </c>
      <c r="AJ971" s="203"/>
      <c r="AK971" s="203"/>
      <c r="AL971" s="203"/>
      <c r="AM971" s="203"/>
      <c r="AN971" t="s">
        <v>22</v>
      </c>
      <c r="AO971" t="s">
        <v>1201</v>
      </c>
      <c r="AP971" t="s">
        <v>1202</v>
      </c>
      <c r="AQ971" s="208" t="s">
        <v>490</v>
      </c>
    </row>
    <row r="972" spans="1:43" x14ac:dyDescent="0.25">
      <c r="A972" s="198">
        <v>45291</v>
      </c>
      <c r="B972" t="s">
        <v>2605</v>
      </c>
      <c r="C972" t="s">
        <v>2606</v>
      </c>
      <c r="D972" s="82">
        <f>+VLOOKUP($C972,'appoggio Flow (AUM)_Turnover'!$C:$G,2,0)</f>
        <v>20263.75</v>
      </c>
      <c r="E972" s="199">
        <f>+VLOOKUP($C972,'appoggio Flow (AUM)_Turnover'!$C:$G,3,0)</f>
        <v>0</v>
      </c>
      <c r="F972" s="82">
        <f>+VLOOKUP($C972,'appoggio Flow (AUM)_Turnover'!$C:$G,4,0)</f>
        <v>20263.75</v>
      </c>
      <c r="G972" s="82">
        <f>+VLOOKUP($C972,'appoggio Flow (AUM)_Turnover'!$C:$G,5,0)</f>
        <v>0</v>
      </c>
      <c r="H972" s="1" t="s">
        <v>23</v>
      </c>
      <c r="I972" t="s">
        <v>500</v>
      </c>
      <c r="J972" t="s">
        <v>474</v>
      </c>
      <c r="K972">
        <f>+VLOOKUP($C972,'appoggio Flow (AUM)_Turnover'!$C:$M,9,0)</f>
        <v>0</v>
      </c>
      <c r="L972" t="s">
        <v>500</v>
      </c>
      <c r="M972">
        <f>+VLOOKUP($C972,'appoggio Flow (AUM)_Turnover'!$C:$M,11,0)</f>
        <v>0</v>
      </c>
      <c r="N972" t="s">
        <v>23</v>
      </c>
      <c r="O972" s="5" t="str">
        <f t="shared" si="120"/>
        <v>N</v>
      </c>
      <c r="P972">
        <f>+VLOOKUP($C972,'appoggio Flow (AUM)_Turnover'!$C:$P,11,0)</f>
        <v>0</v>
      </c>
      <c r="Q972" s="200" t="s">
        <v>475</v>
      </c>
      <c r="R972" s="200" t="str">
        <f t="shared" si="118"/>
        <v/>
      </c>
      <c r="T972" t="s">
        <v>475</v>
      </c>
      <c r="Y972" s="200" t="s">
        <v>475</v>
      </c>
      <c r="Z972" s="5" t="s">
        <v>475</v>
      </c>
      <c r="AA972" s="200" t="str">
        <f t="shared" si="121"/>
        <v/>
      </c>
      <c r="AB972" s="200" t="str">
        <f t="shared" si="119"/>
        <v/>
      </c>
      <c r="AE972" s="77">
        <f t="shared" si="122"/>
        <v>0</v>
      </c>
      <c r="AF972" s="77">
        <f t="shared" si="123"/>
        <v>0</v>
      </c>
      <c r="AG972" s="77">
        <f t="array" ref="AG972">IFERROR($D972*U,0)</f>
        <v>0</v>
      </c>
      <c r="AH972" s="77">
        <f t="shared" si="124"/>
        <v>0</v>
      </c>
      <c r="AI972" s="77">
        <f t="shared" si="124"/>
        <v>0</v>
      </c>
      <c r="AJ972" s="203"/>
      <c r="AK972" s="203"/>
      <c r="AL972" s="203"/>
      <c r="AM972" s="203"/>
      <c r="AN972" t="s">
        <v>475</v>
      </c>
      <c r="AO972" t="s">
        <v>475</v>
      </c>
      <c r="AP972" t="s">
        <v>475</v>
      </c>
    </row>
    <row r="973" spans="1:43" x14ac:dyDescent="0.25">
      <c r="A973" s="198">
        <v>45291</v>
      </c>
      <c r="B973" t="s">
        <v>2607</v>
      </c>
      <c r="C973" t="s">
        <v>2608</v>
      </c>
      <c r="D973" s="82">
        <f>+VLOOKUP($C973,'appoggio Flow (AUM)_Turnover'!$C:$G,2,0)</f>
        <v>0</v>
      </c>
      <c r="E973" s="199">
        <f>+VLOOKUP($C973,'appoggio Flow (AUM)_Turnover'!$C:$G,3,0)</f>
        <v>1</v>
      </c>
      <c r="F973" s="82">
        <f>+VLOOKUP($C973,'appoggio Flow (AUM)_Turnover'!$C:$G,4,0)</f>
        <v>38871.54</v>
      </c>
      <c r="G973" s="82">
        <f>+VLOOKUP($C973,'appoggio Flow (AUM)_Turnover'!$C:$G,5,0)</f>
        <v>40170.980000000003</v>
      </c>
      <c r="H973" s="1" t="s">
        <v>23</v>
      </c>
      <c r="I973" t="s">
        <v>500</v>
      </c>
      <c r="J973" t="s">
        <v>474</v>
      </c>
      <c r="K973">
        <f>+VLOOKUP($C973,'appoggio Flow (AUM)_Turnover'!$C:$M,9,0)</f>
        <v>0</v>
      </c>
      <c r="L973" t="s">
        <v>500</v>
      </c>
      <c r="M973">
        <f>+VLOOKUP($C973,'appoggio Flow (AUM)_Turnover'!$C:$M,11,0)</f>
        <v>0</v>
      </c>
      <c r="N973" t="s">
        <v>23</v>
      </c>
      <c r="O973" s="5" t="str">
        <f t="shared" si="120"/>
        <v>N</v>
      </c>
      <c r="P973">
        <f>+VLOOKUP($C973,'appoggio Flow (AUM)_Turnover'!$C:$P,11,0)</f>
        <v>0</v>
      </c>
      <c r="Q973" s="200" t="s">
        <v>475</v>
      </c>
      <c r="R973" s="200" t="str">
        <f t="shared" si="118"/>
        <v/>
      </c>
      <c r="T973" t="s">
        <v>475</v>
      </c>
      <c r="Y973" s="200" t="s">
        <v>475</v>
      </c>
      <c r="Z973" s="5" t="s">
        <v>475</v>
      </c>
      <c r="AA973" s="200" t="str">
        <f t="shared" si="121"/>
        <v/>
      </c>
      <c r="AB973" s="200" t="str">
        <f t="shared" si="119"/>
        <v/>
      </c>
      <c r="AE973" s="77">
        <f t="shared" si="122"/>
        <v>0</v>
      </c>
      <c r="AF973" s="77">
        <f t="shared" si="123"/>
        <v>0</v>
      </c>
      <c r="AG973" s="77">
        <f t="array" ref="AG973">IFERROR($D973*U,0)</f>
        <v>0</v>
      </c>
      <c r="AH973" s="77">
        <f t="shared" si="124"/>
        <v>0</v>
      </c>
      <c r="AI973" s="77">
        <f t="shared" si="124"/>
        <v>0</v>
      </c>
      <c r="AJ973" s="203"/>
      <c r="AK973" s="203"/>
      <c r="AL973" s="203"/>
      <c r="AM973" s="203"/>
      <c r="AN973" t="s">
        <v>475</v>
      </c>
      <c r="AO973" t="s">
        <v>475</v>
      </c>
      <c r="AP973" t="s">
        <v>475</v>
      </c>
    </row>
    <row r="974" spans="1:43" x14ac:dyDescent="0.25">
      <c r="A974" s="198">
        <v>45291</v>
      </c>
      <c r="B974" t="s">
        <v>2609</v>
      </c>
      <c r="C974" t="s">
        <v>2610</v>
      </c>
      <c r="D974" s="82">
        <f>+VLOOKUP($C974,'appoggio Flow (AUM)_Turnover'!$C:$G,2,0)</f>
        <v>152110.04999999999</v>
      </c>
      <c r="E974" s="199">
        <f>+VLOOKUP($C974,'appoggio Flow (AUM)_Turnover'!$C:$G,3,0)</f>
        <v>0</v>
      </c>
      <c r="F974" s="82">
        <f>+VLOOKUP($C974,'appoggio Flow (AUM)_Turnover'!$C:$G,4,0)</f>
        <v>152110.04999999999</v>
      </c>
      <c r="G974" s="82">
        <f>+VLOOKUP($C974,'appoggio Flow (AUM)_Turnover'!$C:$G,5,0)</f>
        <v>0</v>
      </c>
      <c r="H974" s="1" t="s">
        <v>23</v>
      </c>
      <c r="I974" t="s">
        <v>500</v>
      </c>
      <c r="J974" t="s">
        <v>474</v>
      </c>
      <c r="K974">
        <f>+VLOOKUP($C974,'appoggio Flow (AUM)_Turnover'!$C:$M,9,0)</f>
        <v>0</v>
      </c>
      <c r="L974" t="s">
        <v>500</v>
      </c>
      <c r="M974" t="str">
        <f>+VLOOKUP($C974,'appoggio Flow (AUM)_Turnover'!$C:$M,11,0)</f>
        <v>Stock</v>
      </c>
      <c r="N974" t="s">
        <v>23</v>
      </c>
      <c r="O974" s="5" t="str">
        <f t="shared" si="120"/>
        <v>N</v>
      </c>
      <c r="P974" t="str">
        <f>+VLOOKUP($C974,'appoggio Flow (AUM)_Turnover'!$C:$P,11,0)</f>
        <v>Stock</v>
      </c>
      <c r="Q974" s="200" t="s">
        <v>475</v>
      </c>
      <c r="R974" s="200" t="str">
        <f t="shared" si="118"/>
        <v/>
      </c>
      <c r="T974" t="s">
        <v>475</v>
      </c>
      <c r="Y974" s="200" t="s">
        <v>475</v>
      </c>
      <c r="Z974" s="5" t="s">
        <v>475</v>
      </c>
      <c r="AA974" s="200" t="str">
        <f t="shared" si="121"/>
        <v/>
      </c>
      <c r="AB974" s="200" t="str">
        <f t="shared" si="119"/>
        <v/>
      </c>
      <c r="AE974" s="77">
        <f t="shared" si="122"/>
        <v>0</v>
      </c>
      <c r="AF974" s="77">
        <f t="shared" si="123"/>
        <v>0</v>
      </c>
      <c r="AG974" s="77">
        <f t="array" ref="AG974">IFERROR($D974*U,0)</f>
        <v>0</v>
      </c>
      <c r="AH974" s="77">
        <f t="shared" si="124"/>
        <v>0</v>
      </c>
      <c r="AI974" s="77">
        <f t="shared" si="124"/>
        <v>0</v>
      </c>
      <c r="AJ974" s="203"/>
      <c r="AK974" s="203"/>
      <c r="AL974" s="203"/>
      <c r="AM974" s="203"/>
      <c r="AN974" t="s">
        <v>25</v>
      </c>
      <c r="AO974">
        <v>0</v>
      </c>
      <c r="AP974" t="s">
        <v>475</v>
      </c>
    </row>
    <row r="975" spans="1:43" x14ac:dyDescent="0.25">
      <c r="A975" s="198">
        <v>45291</v>
      </c>
      <c r="B975" t="s">
        <v>2611</v>
      </c>
      <c r="C975" t="s">
        <v>2612</v>
      </c>
      <c r="D975" s="82">
        <f>+VLOOKUP($C975,'appoggio Flow (AUM)_Turnover'!$C:$G,2,0)</f>
        <v>430633.11</v>
      </c>
      <c r="E975" s="199">
        <f>+VLOOKUP($C975,'appoggio Flow (AUM)_Turnover'!$C:$G,3,0)</f>
        <v>1</v>
      </c>
      <c r="F975" s="82">
        <f>+VLOOKUP($C975,'appoggio Flow (AUM)_Turnover'!$C:$G,4,0)</f>
        <v>490668.11</v>
      </c>
      <c r="G975" s="82">
        <f>+VLOOKUP($C975,'appoggio Flow (AUM)_Turnover'!$C:$G,5,0)</f>
        <v>60035</v>
      </c>
      <c r="H975" s="1" t="s">
        <v>23</v>
      </c>
      <c r="I975" t="s">
        <v>500</v>
      </c>
      <c r="J975" t="s">
        <v>504</v>
      </c>
      <c r="K975">
        <f>+VLOOKUP($C975,'appoggio Flow (AUM)_Turnover'!$C:$M,9,0)</f>
        <v>1</v>
      </c>
      <c r="L975" t="s">
        <v>500</v>
      </c>
      <c r="M975">
        <f>+VLOOKUP($C975,'appoggio Flow (AUM)_Turnover'!$C:$M,11,0)</f>
        <v>0</v>
      </c>
      <c r="N975" t="s">
        <v>24</v>
      </c>
      <c r="O975" s="5" t="str">
        <f t="shared" si="120"/>
        <v>N</v>
      </c>
      <c r="P975">
        <f>+VLOOKUP($C975,'appoggio Flow (AUM)_Turnover'!$C:$P,11,0)</f>
        <v>0</v>
      </c>
      <c r="Q975" s="200" t="s">
        <v>475</v>
      </c>
      <c r="R975" s="200" t="str">
        <f t="shared" si="118"/>
        <v/>
      </c>
      <c r="T975" t="s">
        <v>475</v>
      </c>
      <c r="Y975" s="200" t="s">
        <v>475</v>
      </c>
      <c r="Z975" s="5" t="s">
        <v>475</v>
      </c>
      <c r="AA975" s="200" t="str">
        <f t="shared" si="121"/>
        <v/>
      </c>
      <c r="AB975" s="200" t="str">
        <f t="shared" si="119"/>
        <v/>
      </c>
      <c r="AE975" s="77">
        <f t="shared" si="122"/>
        <v>0</v>
      </c>
      <c r="AF975" s="77">
        <f t="shared" si="123"/>
        <v>0</v>
      </c>
      <c r="AG975" s="77">
        <f t="array" ref="AG975">IFERROR($D975*U,0)</f>
        <v>0</v>
      </c>
      <c r="AH975" s="77">
        <f t="shared" si="124"/>
        <v>0</v>
      </c>
      <c r="AI975" s="77">
        <f t="shared" si="124"/>
        <v>0</v>
      </c>
      <c r="AJ975" s="203"/>
      <c r="AK975" s="203"/>
      <c r="AL975" s="203"/>
      <c r="AM975" s="203"/>
      <c r="AN975" t="s">
        <v>475</v>
      </c>
      <c r="AO975" t="s">
        <v>475</v>
      </c>
      <c r="AP975" t="s">
        <v>475</v>
      </c>
    </row>
    <row r="976" spans="1:43" x14ac:dyDescent="0.25">
      <c r="A976" s="198">
        <v>45291</v>
      </c>
      <c r="B976" t="s">
        <v>2613</v>
      </c>
      <c r="C976" t="s">
        <v>2614</v>
      </c>
      <c r="D976" s="82">
        <f>+VLOOKUP($C976,'appoggio Flow (AUM)_Turnover'!$C:$G,2,0)</f>
        <v>0</v>
      </c>
      <c r="E976" s="199">
        <f>+VLOOKUP($C976,'appoggio Flow (AUM)_Turnover'!$C:$G,3,0)</f>
        <v>1</v>
      </c>
      <c r="F976" s="82">
        <f>+VLOOKUP($C976,'appoggio Flow (AUM)_Turnover'!$C:$G,4,0)</f>
        <v>594024.01</v>
      </c>
      <c r="G976" s="82">
        <f>+VLOOKUP($C976,'appoggio Flow (AUM)_Turnover'!$C:$G,5,0)</f>
        <v>600747.03</v>
      </c>
      <c r="H976" s="1" t="s">
        <v>23</v>
      </c>
      <c r="I976" t="s">
        <v>500</v>
      </c>
      <c r="J976" t="s">
        <v>474</v>
      </c>
      <c r="K976">
        <f>+VLOOKUP($C976,'appoggio Flow (AUM)_Turnover'!$C:$M,9,0)</f>
        <v>0</v>
      </c>
      <c r="L976" t="s">
        <v>500</v>
      </c>
      <c r="M976">
        <f>+VLOOKUP($C976,'appoggio Flow (AUM)_Turnover'!$C:$M,11,0)</f>
        <v>0</v>
      </c>
      <c r="N976" t="s">
        <v>23</v>
      </c>
      <c r="O976" s="5" t="str">
        <f t="shared" si="120"/>
        <v>N</v>
      </c>
      <c r="P976">
        <f>+VLOOKUP($C976,'appoggio Flow (AUM)_Turnover'!$C:$P,11,0)</f>
        <v>0</v>
      </c>
      <c r="Q976" s="200" t="s">
        <v>475</v>
      </c>
      <c r="R976" s="200" t="str">
        <f t="shared" si="118"/>
        <v/>
      </c>
      <c r="T976" t="s">
        <v>475</v>
      </c>
      <c r="Y976" s="200" t="s">
        <v>475</v>
      </c>
      <c r="Z976" s="5" t="s">
        <v>475</v>
      </c>
      <c r="AA976" s="200" t="str">
        <f t="shared" si="121"/>
        <v/>
      </c>
      <c r="AB976" s="200" t="str">
        <f t="shared" si="119"/>
        <v/>
      </c>
      <c r="AE976" s="77">
        <f t="shared" si="122"/>
        <v>0</v>
      </c>
      <c r="AF976" s="77">
        <f t="shared" si="123"/>
        <v>0</v>
      </c>
      <c r="AG976" s="77">
        <f t="array" ref="AG976">IFERROR($D976*U,0)</f>
        <v>0</v>
      </c>
      <c r="AH976" s="77">
        <f t="shared" si="124"/>
        <v>0</v>
      </c>
      <c r="AI976" s="77">
        <f t="shared" si="124"/>
        <v>0</v>
      </c>
      <c r="AJ976" s="203"/>
      <c r="AK976" s="203"/>
      <c r="AL976" s="203"/>
      <c r="AM976" s="203"/>
      <c r="AN976" t="s">
        <v>475</v>
      </c>
      <c r="AO976" t="s">
        <v>475</v>
      </c>
      <c r="AP976" t="s">
        <v>475</v>
      </c>
    </row>
    <row r="977" spans="1:42" x14ac:dyDescent="0.25">
      <c r="A977" s="198">
        <v>45291</v>
      </c>
      <c r="B977" t="s">
        <v>2615</v>
      </c>
      <c r="C977" t="s">
        <v>2616</v>
      </c>
      <c r="D977" s="82">
        <f>+VLOOKUP($C977,'appoggio Flow (AUM)_Turnover'!$C:$G,2,0)</f>
        <v>0</v>
      </c>
      <c r="E977" s="199">
        <f>+VLOOKUP($C977,'appoggio Flow (AUM)_Turnover'!$C:$G,3,0)</f>
        <v>1</v>
      </c>
      <c r="F977" s="82">
        <f>+VLOOKUP($C977,'appoggio Flow (AUM)_Turnover'!$C:$G,4,0)</f>
        <v>79875</v>
      </c>
      <c r="G977" s="82">
        <f>+VLOOKUP($C977,'appoggio Flow (AUM)_Turnover'!$C:$G,5,0)</f>
        <v>202125</v>
      </c>
      <c r="H977" s="1" t="s">
        <v>23</v>
      </c>
      <c r="I977" t="s">
        <v>500</v>
      </c>
      <c r="J977" t="s">
        <v>474</v>
      </c>
      <c r="K977">
        <f>+VLOOKUP($C977,'appoggio Flow (AUM)_Turnover'!$C:$M,9,0)</f>
        <v>0</v>
      </c>
      <c r="L977" t="s">
        <v>500</v>
      </c>
      <c r="M977" t="str">
        <f>+VLOOKUP($C977,'appoggio Flow (AUM)_Turnover'!$C:$M,11,0)</f>
        <v>Stock</v>
      </c>
      <c r="N977" t="s">
        <v>23</v>
      </c>
      <c r="O977" s="5" t="str">
        <f t="shared" si="120"/>
        <v>N</v>
      </c>
      <c r="P977" t="str">
        <f>+VLOOKUP($C977,'appoggio Flow (AUM)_Turnover'!$C:$P,11,0)</f>
        <v>Stock</v>
      </c>
      <c r="Q977" s="200" t="s">
        <v>475</v>
      </c>
      <c r="R977" s="200" t="str">
        <f t="shared" si="118"/>
        <v/>
      </c>
      <c r="T977" t="s">
        <v>475</v>
      </c>
      <c r="Y977" s="200" t="s">
        <v>475</v>
      </c>
      <c r="Z977" s="5" t="s">
        <v>475</v>
      </c>
      <c r="AA977" s="200" t="str">
        <f t="shared" si="121"/>
        <v/>
      </c>
      <c r="AB977" s="200" t="str">
        <f t="shared" si="119"/>
        <v/>
      </c>
      <c r="AE977" s="77">
        <f t="shared" si="122"/>
        <v>0</v>
      </c>
      <c r="AF977" s="77">
        <f t="shared" si="123"/>
        <v>0</v>
      </c>
      <c r="AG977" s="77">
        <f t="array" ref="AG977">IFERROR($D977*U,0)</f>
        <v>0</v>
      </c>
      <c r="AH977" s="77">
        <f t="shared" si="124"/>
        <v>0</v>
      </c>
      <c r="AI977" s="77">
        <f t="shared" si="124"/>
        <v>0</v>
      </c>
      <c r="AJ977" s="203"/>
      <c r="AK977" s="203"/>
      <c r="AL977" s="203"/>
      <c r="AM977" s="203"/>
      <c r="AN977" t="s">
        <v>25</v>
      </c>
      <c r="AO977" t="s">
        <v>2617</v>
      </c>
      <c r="AP977" t="s">
        <v>475</v>
      </c>
    </row>
    <row r="978" spans="1:42" x14ac:dyDescent="0.25">
      <c r="A978" s="198">
        <v>45291</v>
      </c>
      <c r="B978" t="s">
        <v>2618</v>
      </c>
      <c r="C978" t="s">
        <v>2619</v>
      </c>
      <c r="D978" s="82">
        <f>+VLOOKUP($C978,'appoggio Flow (AUM)_Turnover'!$C:$G,2,0)</f>
        <v>130051.73</v>
      </c>
      <c r="E978" s="199">
        <f>+VLOOKUP($C978,'appoggio Flow (AUM)_Turnover'!$C:$G,3,0)</f>
        <v>0</v>
      </c>
      <c r="F978" s="82">
        <f>+VLOOKUP($C978,'appoggio Flow (AUM)_Turnover'!$C:$G,4,0)</f>
        <v>130051.73</v>
      </c>
      <c r="G978" s="82">
        <f>+VLOOKUP($C978,'appoggio Flow (AUM)_Turnover'!$C:$G,5,0)</f>
        <v>0</v>
      </c>
      <c r="H978" s="1" t="s">
        <v>23</v>
      </c>
      <c r="I978" t="s">
        <v>500</v>
      </c>
      <c r="J978" t="s">
        <v>790</v>
      </c>
      <c r="K978">
        <f>+VLOOKUP($C978,'appoggio Flow (AUM)_Turnover'!$C:$M,9,0)</f>
        <v>1</v>
      </c>
      <c r="L978" t="s">
        <v>500</v>
      </c>
      <c r="M978">
        <f>+VLOOKUP($C978,'appoggio Flow (AUM)_Turnover'!$C:$M,11,0)</f>
        <v>0</v>
      </c>
      <c r="N978" t="s">
        <v>24</v>
      </c>
      <c r="O978" s="5" t="str">
        <f t="shared" si="120"/>
        <v>N</v>
      </c>
      <c r="P978">
        <f>+VLOOKUP($C978,'appoggio Flow (AUM)_Turnover'!$C:$P,11,0)</f>
        <v>0</v>
      </c>
      <c r="Q978" s="200" t="s">
        <v>475</v>
      </c>
      <c r="R978" s="200" t="str">
        <f t="shared" si="118"/>
        <v/>
      </c>
      <c r="T978" t="s">
        <v>475</v>
      </c>
      <c r="Y978" s="200" t="s">
        <v>475</v>
      </c>
      <c r="Z978" s="5" t="s">
        <v>475</v>
      </c>
      <c r="AA978" s="200" t="str">
        <f t="shared" si="121"/>
        <v/>
      </c>
      <c r="AB978" s="200" t="str">
        <f t="shared" si="119"/>
        <v/>
      </c>
      <c r="AE978" s="77">
        <f t="shared" si="122"/>
        <v>0</v>
      </c>
      <c r="AF978" s="77">
        <f t="shared" si="123"/>
        <v>0</v>
      </c>
      <c r="AG978" s="77">
        <f t="array" ref="AG978">IFERROR($D978*U,0)</f>
        <v>0</v>
      </c>
      <c r="AH978" s="77">
        <f t="shared" si="124"/>
        <v>0</v>
      </c>
      <c r="AI978" s="77">
        <f t="shared" si="124"/>
        <v>0</v>
      </c>
      <c r="AJ978" s="203"/>
      <c r="AK978" s="203"/>
      <c r="AL978" s="203"/>
      <c r="AM978" s="203"/>
      <c r="AN978" t="s">
        <v>475</v>
      </c>
      <c r="AO978" t="s">
        <v>475</v>
      </c>
      <c r="AP978" t="s">
        <v>475</v>
      </c>
    </row>
    <row r="979" spans="1:42" x14ac:dyDescent="0.25">
      <c r="A979" s="198">
        <v>45291</v>
      </c>
      <c r="B979" t="s">
        <v>2620</v>
      </c>
      <c r="C979" t="s">
        <v>2621</v>
      </c>
      <c r="D979" s="82">
        <f>+VLOOKUP($C979,'appoggio Flow (AUM)_Turnover'!$C:$G,2,0)</f>
        <v>0</v>
      </c>
      <c r="E979" s="199">
        <f>+VLOOKUP($C979,'appoggio Flow (AUM)_Turnover'!$C:$G,3,0)</f>
        <v>1</v>
      </c>
      <c r="F979" s="82">
        <f>+VLOOKUP($C979,'appoggio Flow (AUM)_Turnover'!$C:$G,4,0)</f>
        <v>11848.2</v>
      </c>
      <c r="G979" s="82">
        <f>+VLOOKUP($C979,'appoggio Flow (AUM)_Turnover'!$C:$G,5,0)</f>
        <v>12255.88</v>
      </c>
      <c r="H979" s="1" t="s">
        <v>23</v>
      </c>
      <c r="I979" t="s">
        <v>500</v>
      </c>
      <c r="J979" t="s">
        <v>474</v>
      </c>
      <c r="K979">
        <f>+VLOOKUP($C979,'appoggio Flow (AUM)_Turnover'!$C:$M,9,0)</f>
        <v>0</v>
      </c>
      <c r="L979" t="s">
        <v>500</v>
      </c>
      <c r="M979">
        <f>+VLOOKUP($C979,'appoggio Flow (AUM)_Turnover'!$C:$M,11,0)</f>
        <v>0</v>
      </c>
      <c r="N979" t="s">
        <v>23</v>
      </c>
      <c r="O979" s="5" t="str">
        <f t="shared" si="120"/>
        <v>N</v>
      </c>
      <c r="P979">
        <f>+VLOOKUP($C979,'appoggio Flow (AUM)_Turnover'!$C:$P,11,0)</f>
        <v>0</v>
      </c>
      <c r="Q979" s="200" t="s">
        <v>475</v>
      </c>
      <c r="R979" s="200" t="str">
        <f t="shared" si="118"/>
        <v/>
      </c>
      <c r="T979" t="s">
        <v>475</v>
      </c>
      <c r="Y979" s="200" t="s">
        <v>475</v>
      </c>
      <c r="Z979" s="5" t="s">
        <v>475</v>
      </c>
      <c r="AA979" s="200" t="str">
        <f t="shared" si="121"/>
        <v/>
      </c>
      <c r="AB979" s="200" t="str">
        <f t="shared" si="119"/>
        <v/>
      </c>
      <c r="AE979" s="77">
        <f t="shared" si="122"/>
        <v>0</v>
      </c>
      <c r="AF979" s="77">
        <f t="shared" si="123"/>
        <v>0</v>
      </c>
      <c r="AG979" s="77">
        <f t="array" ref="AG979">IFERROR($D979*U,0)</f>
        <v>0</v>
      </c>
      <c r="AH979" s="77">
        <f t="shared" si="124"/>
        <v>0</v>
      </c>
      <c r="AI979" s="77">
        <f t="shared" si="124"/>
        <v>0</v>
      </c>
      <c r="AJ979" s="203"/>
      <c r="AK979" s="203"/>
      <c r="AL979" s="203"/>
      <c r="AM979" s="203"/>
      <c r="AN979" t="s">
        <v>475</v>
      </c>
      <c r="AO979" t="s">
        <v>475</v>
      </c>
      <c r="AP979" t="s">
        <v>475</v>
      </c>
    </row>
    <row r="980" spans="1:42" x14ac:dyDescent="0.25">
      <c r="A980" s="198">
        <v>45291</v>
      </c>
      <c r="B980" t="s">
        <v>2622</v>
      </c>
      <c r="C980" t="s">
        <v>2623</v>
      </c>
      <c r="D980" s="82">
        <f>+VLOOKUP($C980,'appoggio Flow (AUM)_Turnover'!$C:$G,2,0)</f>
        <v>2087.7999999999993</v>
      </c>
      <c r="E980" s="199">
        <f>+VLOOKUP($C980,'appoggio Flow (AUM)_Turnover'!$C:$G,3,0)</f>
        <v>1</v>
      </c>
      <c r="F980" s="82">
        <f>+VLOOKUP($C980,'appoggio Flow (AUM)_Turnover'!$C:$G,4,0)</f>
        <v>17303</v>
      </c>
      <c r="G980" s="82">
        <f>+VLOOKUP($C980,'appoggio Flow (AUM)_Turnover'!$C:$G,5,0)</f>
        <v>15215.2</v>
      </c>
      <c r="H980" s="1" t="s">
        <v>23</v>
      </c>
      <c r="I980" t="s">
        <v>500</v>
      </c>
      <c r="J980" t="s">
        <v>474</v>
      </c>
      <c r="K980">
        <f>+VLOOKUP($C980,'appoggio Flow (AUM)_Turnover'!$C:$M,9,0)</f>
        <v>0</v>
      </c>
      <c r="L980" t="s">
        <v>500</v>
      </c>
      <c r="M980">
        <f>+VLOOKUP($C980,'appoggio Flow (AUM)_Turnover'!$C:$M,11,0)</f>
        <v>0</v>
      </c>
      <c r="N980" t="s">
        <v>23</v>
      </c>
      <c r="O980" s="5" t="str">
        <f t="shared" si="120"/>
        <v>N</v>
      </c>
      <c r="P980">
        <f>+VLOOKUP($C980,'appoggio Flow (AUM)_Turnover'!$C:$P,11,0)</f>
        <v>0</v>
      </c>
      <c r="Q980" s="200" t="s">
        <v>475</v>
      </c>
      <c r="R980" s="200" t="str">
        <f t="shared" si="118"/>
        <v/>
      </c>
      <c r="T980" t="s">
        <v>475</v>
      </c>
      <c r="Y980" s="200" t="s">
        <v>475</v>
      </c>
      <c r="Z980" s="5" t="s">
        <v>475</v>
      </c>
      <c r="AA980" s="200" t="str">
        <f t="shared" si="121"/>
        <v/>
      </c>
      <c r="AB980" s="200" t="str">
        <f t="shared" si="119"/>
        <v/>
      </c>
      <c r="AE980" s="77">
        <f t="shared" si="122"/>
        <v>0</v>
      </c>
      <c r="AF980" s="77">
        <f t="shared" si="123"/>
        <v>0</v>
      </c>
      <c r="AG980" s="77">
        <f t="array" ref="AG980">IFERROR($D980*U,0)</f>
        <v>0</v>
      </c>
      <c r="AH980" s="77">
        <f t="shared" si="124"/>
        <v>0</v>
      </c>
      <c r="AI980" s="77">
        <f t="shared" si="124"/>
        <v>0</v>
      </c>
      <c r="AJ980" s="203"/>
      <c r="AK980" s="203"/>
      <c r="AL980" s="203"/>
      <c r="AM980" s="203"/>
      <c r="AN980" t="s">
        <v>475</v>
      </c>
      <c r="AO980" t="s">
        <v>475</v>
      </c>
      <c r="AP980" t="s">
        <v>475</v>
      </c>
    </row>
    <row r="981" spans="1:42" x14ac:dyDescent="0.25">
      <c r="A981" s="198">
        <v>45291</v>
      </c>
      <c r="B981" t="s">
        <v>2624</v>
      </c>
      <c r="C981" t="s">
        <v>2625</v>
      </c>
      <c r="D981" s="82">
        <f>+VLOOKUP($C981,'appoggio Flow (AUM)_Turnover'!$C:$G,2,0)</f>
        <v>79360.22</v>
      </c>
      <c r="E981" s="199">
        <f>+VLOOKUP($C981,'appoggio Flow (AUM)_Turnover'!$C:$G,3,0)</f>
        <v>1</v>
      </c>
      <c r="F981" s="82">
        <f>+VLOOKUP($C981,'appoggio Flow (AUM)_Turnover'!$C:$G,4,0)</f>
        <v>146370.81</v>
      </c>
      <c r="G981" s="82">
        <f>+VLOOKUP($C981,'appoggio Flow (AUM)_Turnover'!$C:$G,5,0)</f>
        <v>67010.59</v>
      </c>
      <c r="H981" s="1" t="s">
        <v>24</v>
      </c>
      <c r="I981" t="s">
        <v>473</v>
      </c>
      <c r="J981" t="s">
        <v>474</v>
      </c>
      <c r="K981">
        <f>+VLOOKUP($C981,'appoggio Flow (AUM)_Turnover'!$C:$M,9,0)</f>
        <v>0</v>
      </c>
      <c r="L981" t="s">
        <v>473</v>
      </c>
      <c r="M981" t="str">
        <f>+VLOOKUP($C981,'appoggio Flow (AUM)_Turnover'!$C:$M,11,0)</f>
        <v>Fondo</v>
      </c>
      <c r="N981" t="s">
        <v>23</v>
      </c>
      <c r="O981" s="5" t="str">
        <f t="shared" si="120"/>
        <v>N</v>
      </c>
      <c r="P981" t="str">
        <f>+VLOOKUP($C981,'appoggio Flow (AUM)_Turnover'!$C:$P,11,0)</f>
        <v>Fondo</v>
      </c>
      <c r="Q981" s="200" t="s">
        <v>475</v>
      </c>
      <c r="R981" s="200" t="str">
        <f t="shared" si="118"/>
        <v/>
      </c>
      <c r="T981" t="s">
        <v>475</v>
      </c>
      <c r="Y981" s="200" t="s">
        <v>475</v>
      </c>
      <c r="Z981" s="5" t="s">
        <v>475</v>
      </c>
      <c r="AA981" s="200" t="str">
        <f t="shared" si="121"/>
        <v/>
      </c>
      <c r="AB981" s="200" t="str">
        <f t="shared" si="119"/>
        <v/>
      </c>
      <c r="AE981" s="77">
        <f t="shared" si="122"/>
        <v>0</v>
      </c>
      <c r="AF981" s="77">
        <f t="shared" si="123"/>
        <v>0</v>
      </c>
      <c r="AG981" s="77">
        <f t="array" ref="AG981">IFERROR($D981*U,0)</f>
        <v>0</v>
      </c>
      <c r="AH981" s="77">
        <f t="shared" si="124"/>
        <v>0</v>
      </c>
      <c r="AI981" s="77">
        <f t="shared" si="124"/>
        <v>0</v>
      </c>
      <c r="AJ981" s="203"/>
      <c r="AK981" s="203"/>
      <c r="AL981" s="203"/>
      <c r="AM981" s="203"/>
      <c r="AN981" t="s">
        <v>475</v>
      </c>
      <c r="AO981" t="s">
        <v>475</v>
      </c>
      <c r="AP981" t="s">
        <v>475</v>
      </c>
    </row>
    <row r="982" spans="1:42" x14ac:dyDescent="0.25">
      <c r="A982" s="198">
        <v>45291</v>
      </c>
      <c r="B982" t="s">
        <v>2626</v>
      </c>
      <c r="C982" t="s">
        <v>2627</v>
      </c>
      <c r="D982" s="82">
        <f>+VLOOKUP($C982,'appoggio Flow (AUM)_Turnover'!$C:$G,2,0)</f>
        <v>152437.74</v>
      </c>
      <c r="E982" s="199">
        <f>+VLOOKUP($C982,'appoggio Flow (AUM)_Turnover'!$C:$G,3,0)</f>
        <v>1</v>
      </c>
      <c r="F982" s="82">
        <f>+VLOOKUP($C982,'appoggio Flow (AUM)_Turnover'!$C:$G,4,0)</f>
        <v>194745.44</v>
      </c>
      <c r="G982" s="82">
        <f>+VLOOKUP($C982,'appoggio Flow (AUM)_Turnover'!$C:$G,5,0)</f>
        <v>42307.7</v>
      </c>
      <c r="H982" s="1" t="s">
        <v>24</v>
      </c>
      <c r="I982" t="s">
        <v>473</v>
      </c>
      <c r="J982" t="s">
        <v>474</v>
      </c>
      <c r="K982">
        <f>+VLOOKUP($C982,'appoggio Flow (AUM)_Turnover'!$C:$M,9,0)</f>
        <v>0</v>
      </c>
      <c r="L982" t="s">
        <v>473</v>
      </c>
      <c r="M982" t="str">
        <f>+VLOOKUP($C982,'appoggio Flow (AUM)_Turnover'!$C:$M,11,0)</f>
        <v>Fondo</v>
      </c>
      <c r="N982" t="s">
        <v>23</v>
      </c>
      <c r="O982" s="5" t="str">
        <f t="shared" si="120"/>
        <v>N</v>
      </c>
      <c r="P982" t="str">
        <f>+VLOOKUP($C982,'appoggio Flow (AUM)_Turnover'!$C:$P,11,0)</f>
        <v>Fondo</v>
      </c>
      <c r="Q982" s="200" t="s">
        <v>475</v>
      </c>
      <c r="R982" s="200" t="str">
        <f t="shared" si="118"/>
        <v/>
      </c>
      <c r="T982" t="s">
        <v>475</v>
      </c>
      <c r="Y982" s="200" t="s">
        <v>475</v>
      </c>
      <c r="Z982" s="5" t="s">
        <v>475</v>
      </c>
      <c r="AA982" s="200" t="str">
        <f t="shared" si="121"/>
        <v/>
      </c>
      <c r="AB982" s="200" t="str">
        <f t="shared" si="119"/>
        <v/>
      </c>
      <c r="AE982" s="77">
        <f t="shared" si="122"/>
        <v>0</v>
      </c>
      <c r="AF982" s="77">
        <f t="shared" si="123"/>
        <v>0</v>
      </c>
      <c r="AG982" s="77">
        <f t="array" ref="AG982">IFERROR($D982*U,0)</f>
        <v>0</v>
      </c>
      <c r="AH982" s="77">
        <f t="shared" si="124"/>
        <v>0</v>
      </c>
      <c r="AI982" s="77">
        <f t="shared" si="124"/>
        <v>0</v>
      </c>
      <c r="AJ982" s="203"/>
      <c r="AK982" s="203"/>
      <c r="AL982" s="203"/>
      <c r="AM982" s="203"/>
      <c r="AN982" t="s">
        <v>475</v>
      </c>
      <c r="AO982" t="s">
        <v>475</v>
      </c>
      <c r="AP982" t="s">
        <v>475</v>
      </c>
    </row>
    <row r="983" spans="1:42" x14ac:dyDescent="0.25">
      <c r="A983" s="198">
        <v>45291</v>
      </c>
      <c r="B983" t="s">
        <v>2628</v>
      </c>
      <c r="C983" t="s">
        <v>2629</v>
      </c>
      <c r="D983" s="82">
        <f>+VLOOKUP($C983,'appoggio Flow (AUM)_Turnover'!$C:$G,2,0)</f>
        <v>77575.11</v>
      </c>
      <c r="E983" s="199">
        <f>+VLOOKUP($C983,'appoggio Flow (AUM)_Turnover'!$C:$G,3,0)</f>
        <v>0</v>
      </c>
      <c r="F983" s="82">
        <f>+VLOOKUP($C983,'appoggio Flow (AUM)_Turnover'!$C:$G,4,0)</f>
        <v>77575.11</v>
      </c>
      <c r="G983" s="82">
        <f>+VLOOKUP($C983,'appoggio Flow (AUM)_Turnover'!$C:$G,5,0)</f>
        <v>0</v>
      </c>
      <c r="H983" s="1" t="s">
        <v>23</v>
      </c>
      <c r="I983" t="s">
        <v>500</v>
      </c>
      <c r="J983" t="s">
        <v>474</v>
      </c>
      <c r="K983">
        <f>+VLOOKUP($C983,'appoggio Flow (AUM)_Turnover'!$C:$M,9,0)</f>
        <v>0</v>
      </c>
      <c r="L983" t="s">
        <v>500</v>
      </c>
      <c r="M983">
        <f>+VLOOKUP($C983,'appoggio Flow (AUM)_Turnover'!$C:$M,11,0)</f>
        <v>0</v>
      </c>
      <c r="N983" t="s">
        <v>23</v>
      </c>
      <c r="O983" s="5" t="str">
        <f t="shared" si="120"/>
        <v>N</v>
      </c>
      <c r="P983">
        <f>+VLOOKUP($C983,'appoggio Flow (AUM)_Turnover'!$C:$P,11,0)</f>
        <v>0</v>
      </c>
      <c r="Q983" s="200" t="s">
        <v>475</v>
      </c>
      <c r="R983" s="200" t="str">
        <f t="shared" si="118"/>
        <v/>
      </c>
      <c r="T983" t="s">
        <v>475</v>
      </c>
      <c r="Y983" s="200" t="s">
        <v>475</v>
      </c>
      <c r="Z983" s="5" t="s">
        <v>475</v>
      </c>
      <c r="AA983" s="200" t="str">
        <f t="shared" si="121"/>
        <v/>
      </c>
      <c r="AB983" s="200" t="str">
        <f t="shared" si="119"/>
        <v/>
      </c>
      <c r="AE983" s="77">
        <f t="shared" si="122"/>
        <v>0</v>
      </c>
      <c r="AF983" s="77">
        <f t="shared" si="123"/>
        <v>0</v>
      </c>
      <c r="AG983" s="77">
        <f t="array" ref="AG983">IFERROR($D983*U,0)</f>
        <v>0</v>
      </c>
      <c r="AH983" s="77">
        <f t="shared" si="124"/>
        <v>0</v>
      </c>
      <c r="AI983" s="77">
        <f t="shared" si="124"/>
        <v>0</v>
      </c>
      <c r="AJ983" s="203"/>
      <c r="AK983" s="203"/>
      <c r="AL983" s="203"/>
      <c r="AM983" s="203"/>
      <c r="AN983" t="s">
        <v>475</v>
      </c>
      <c r="AO983" t="s">
        <v>475</v>
      </c>
      <c r="AP983" t="s">
        <v>475</v>
      </c>
    </row>
    <row r="984" spans="1:42" x14ac:dyDescent="0.25">
      <c r="A984" s="198">
        <v>45291</v>
      </c>
      <c r="B984" t="s">
        <v>2630</v>
      </c>
      <c r="C984" t="s">
        <v>2631</v>
      </c>
      <c r="D984" s="82">
        <f>+VLOOKUP($C984,'appoggio Flow (AUM)_Turnover'!$C:$G,2,0)</f>
        <v>143141.56</v>
      </c>
      <c r="E984" s="199">
        <f>+VLOOKUP($C984,'appoggio Flow (AUM)_Turnover'!$C:$G,3,0)</f>
        <v>0</v>
      </c>
      <c r="F984" s="82">
        <f>+VLOOKUP($C984,'appoggio Flow (AUM)_Turnover'!$C:$G,4,0)</f>
        <v>143141.56</v>
      </c>
      <c r="G984" s="82">
        <f>+VLOOKUP($C984,'appoggio Flow (AUM)_Turnover'!$C:$G,5,0)</f>
        <v>0</v>
      </c>
      <c r="H984" s="1" t="s">
        <v>23</v>
      </c>
      <c r="I984" t="s">
        <v>500</v>
      </c>
      <c r="J984" t="s">
        <v>504</v>
      </c>
      <c r="K984">
        <f>+VLOOKUP($C984,'appoggio Flow (AUM)_Turnover'!$C:$M,9,0)</f>
        <v>1</v>
      </c>
      <c r="L984" t="s">
        <v>500</v>
      </c>
      <c r="M984" t="str">
        <f>+VLOOKUP($C984,'appoggio Flow (AUM)_Turnover'!$C:$M,11,0)</f>
        <v>Bond</v>
      </c>
      <c r="N984" t="s">
        <v>24</v>
      </c>
      <c r="O984" s="5" t="str">
        <f t="shared" si="120"/>
        <v>N</v>
      </c>
      <c r="P984" t="str">
        <f>+VLOOKUP($C984,'appoggio Flow (AUM)_Turnover'!$C:$P,11,0)</f>
        <v>Bond</v>
      </c>
      <c r="Q984" s="200" t="s">
        <v>475</v>
      </c>
      <c r="R984" s="200" t="str">
        <f t="shared" si="118"/>
        <v/>
      </c>
      <c r="T984" t="s">
        <v>475</v>
      </c>
      <c r="Y984" s="200" t="s">
        <v>475</v>
      </c>
      <c r="Z984" s="5" t="s">
        <v>475</v>
      </c>
      <c r="AA984" s="200" t="str">
        <f t="shared" si="121"/>
        <v/>
      </c>
      <c r="AB984" s="200" t="str">
        <f t="shared" si="119"/>
        <v/>
      </c>
      <c r="AE984" s="77">
        <f t="shared" si="122"/>
        <v>0</v>
      </c>
      <c r="AF984" s="77">
        <f t="shared" si="123"/>
        <v>0</v>
      </c>
      <c r="AG984" s="77">
        <f t="array" ref="AG984">IFERROR($D984*U,0)</f>
        <v>0</v>
      </c>
      <c r="AH984" s="77">
        <f t="shared" si="124"/>
        <v>0</v>
      </c>
      <c r="AI984" s="77">
        <f t="shared" si="124"/>
        <v>0</v>
      </c>
      <c r="AJ984" s="203"/>
      <c r="AK984" s="203"/>
      <c r="AL984" s="203"/>
      <c r="AM984" s="203"/>
      <c r="AN984" t="s">
        <v>22</v>
      </c>
      <c r="AO984" t="s">
        <v>672</v>
      </c>
      <c r="AP984" t="s">
        <v>475</v>
      </c>
    </row>
    <row r="985" spans="1:42" x14ac:dyDescent="0.25">
      <c r="A985" s="198">
        <v>45291</v>
      </c>
      <c r="B985" t="s">
        <v>2632</v>
      </c>
      <c r="C985" t="s">
        <v>2633</v>
      </c>
      <c r="D985" s="82">
        <f>+VLOOKUP($C985,'appoggio Flow (AUM)_Turnover'!$C:$G,2,0)</f>
        <v>2287.5100000000002</v>
      </c>
      <c r="E985" s="199">
        <f>+VLOOKUP($C985,'appoggio Flow (AUM)_Turnover'!$C:$G,3,0)</f>
        <v>1</v>
      </c>
      <c r="F985" s="82">
        <f>+VLOOKUP($C985,'appoggio Flow (AUM)_Turnover'!$C:$G,4,0)</f>
        <v>13242.34</v>
      </c>
      <c r="G985" s="82">
        <f>+VLOOKUP($C985,'appoggio Flow (AUM)_Turnover'!$C:$G,5,0)</f>
        <v>10954.83</v>
      </c>
      <c r="H985" s="1" t="s">
        <v>24</v>
      </c>
      <c r="I985" t="s">
        <v>473</v>
      </c>
      <c r="J985" t="s">
        <v>474</v>
      </c>
      <c r="K985">
        <f>+VLOOKUP($C985,'appoggio Flow (AUM)_Turnover'!$C:$M,9,0)</f>
        <v>0</v>
      </c>
      <c r="L985" t="s">
        <v>473</v>
      </c>
      <c r="M985" t="str">
        <f>+VLOOKUP($C985,'appoggio Flow (AUM)_Turnover'!$C:$M,11,0)</f>
        <v>Fondo</v>
      </c>
      <c r="N985" t="s">
        <v>23</v>
      </c>
      <c r="O985" s="5" t="str">
        <f t="shared" si="120"/>
        <v>N</v>
      </c>
      <c r="P985" t="str">
        <f>+VLOOKUP($C985,'appoggio Flow (AUM)_Turnover'!$C:$P,11,0)</f>
        <v>Fondo</v>
      </c>
      <c r="Q985" s="200" t="s">
        <v>475</v>
      </c>
      <c r="R985" s="200" t="str">
        <f t="shared" si="118"/>
        <v/>
      </c>
      <c r="T985" t="s">
        <v>475</v>
      </c>
      <c r="Y985" s="200" t="s">
        <v>475</v>
      </c>
      <c r="Z985" s="5" t="s">
        <v>475</v>
      </c>
      <c r="AA985" s="200" t="str">
        <f t="shared" si="121"/>
        <v/>
      </c>
      <c r="AB985" s="200" t="str">
        <f t="shared" si="119"/>
        <v/>
      </c>
      <c r="AE985" s="77">
        <f t="shared" si="122"/>
        <v>0</v>
      </c>
      <c r="AF985" s="77">
        <f t="shared" si="123"/>
        <v>0</v>
      </c>
      <c r="AG985" s="77">
        <f t="array" ref="AG985">IFERROR($D985*U,0)</f>
        <v>0</v>
      </c>
      <c r="AH985" s="77">
        <f t="shared" si="124"/>
        <v>0</v>
      </c>
      <c r="AI985" s="77">
        <f t="shared" si="124"/>
        <v>0</v>
      </c>
      <c r="AJ985" s="203"/>
      <c r="AK985" s="203"/>
      <c r="AL985" s="203"/>
      <c r="AM985" s="203"/>
      <c r="AN985" t="s">
        <v>475</v>
      </c>
      <c r="AO985" t="s">
        <v>475</v>
      </c>
      <c r="AP985" t="s">
        <v>475</v>
      </c>
    </row>
    <row r="986" spans="1:42" x14ac:dyDescent="0.25">
      <c r="A986" s="198">
        <v>45291</v>
      </c>
      <c r="B986" t="s">
        <v>2634</v>
      </c>
      <c r="C986" t="s">
        <v>2635</v>
      </c>
      <c r="D986" s="82">
        <f>+VLOOKUP($C986,'appoggio Flow (AUM)_Turnover'!$C:$G,2,0)</f>
        <v>0</v>
      </c>
      <c r="E986" s="199">
        <f>+VLOOKUP($C986,'appoggio Flow (AUM)_Turnover'!$C:$G,3,0)</f>
        <v>1</v>
      </c>
      <c r="F986" s="82">
        <f>+VLOOKUP($C986,'appoggio Flow (AUM)_Turnover'!$C:$G,4,0)</f>
        <v>8196.3700000000008</v>
      </c>
      <c r="G986" s="82">
        <f>+VLOOKUP($C986,'appoggio Flow (AUM)_Turnover'!$C:$G,5,0)</f>
        <v>17353.240000000002</v>
      </c>
      <c r="H986" s="1" t="s">
        <v>24</v>
      </c>
      <c r="I986" t="s">
        <v>473</v>
      </c>
      <c r="J986" t="s">
        <v>474</v>
      </c>
      <c r="K986">
        <f>+VLOOKUP($C986,'appoggio Flow (AUM)_Turnover'!$C:$M,9,0)</f>
        <v>0</v>
      </c>
      <c r="L986" t="s">
        <v>473</v>
      </c>
      <c r="M986" t="str">
        <f>+VLOOKUP($C986,'appoggio Flow (AUM)_Turnover'!$C:$M,11,0)</f>
        <v>Fondo</v>
      </c>
      <c r="N986" t="s">
        <v>23</v>
      </c>
      <c r="O986" s="5" t="str">
        <f t="shared" si="120"/>
        <v>N</v>
      </c>
      <c r="P986" t="str">
        <f>+VLOOKUP($C986,'appoggio Flow (AUM)_Turnover'!$C:$P,11,0)</f>
        <v>Fondo</v>
      </c>
      <c r="Q986" s="200" t="s">
        <v>475</v>
      </c>
      <c r="R986" s="200" t="str">
        <f t="shared" si="118"/>
        <v/>
      </c>
      <c r="T986" t="s">
        <v>475</v>
      </c>
      <c r="Y986" s="200" t="s">
        <v>475</v>
      </c>
      <c r="Z986" s="5" t="s">
        <v>475</v>
      </c>
      <c r="AA986" s="200" t="str">
        <f t="shared" si="121"/>
        <v/>
      </c>
      <c r="AB986" s="200" t="str">
        <f t="shared" si="119"/>
        <v/>
      </c>
      <c r="AE986" s="77">
        <f t="shared" si="122"/>
        <v>0</v>
      </c>
      <c r="AF986" s="77">
        <f t="shared" si="123"/>
        <v>0</v>
      </c>
      <c r="AG986" s="77">
        <f t="array" ref="AG986">IFERROR($D986*U,0)</f>
        <v>0</v>
      </c>
      <c r="AH986" s="77">
        <f t="shared" si="124"/>
        <v>0</v>
      </c>
      <c r="AI986" s="77">
        <f t="shared" si="124"/>
        <v>0</v>
      </c>
      <c r="AJ986" s="203"/>
      <c r="AK986" s="203"/>
      <c r="AL986" s="203"/>
      <c r="AM986" s="203"/>
      <c r="AN986" t="s">
        <v>475</v>
      </c>
      <c r="AO986" t="s">
        <v>475</v>
      </c>
      <c r="AP986" t="s">
        <v>475</v>
      </c>
    </row>
    <row r="987" spans="1:42" x14ac:dyDescent="0.25">
      <c r="A987" s="198">
        <v>45291</v>
      </c>
      <c r="B987" t="s">
        <v>2636</v>
      </c>
      <c r="C987" t="s">
        <v>2637</v>
      </c>
      <c r="D987" s="82">
        <f>+VLOOKUP($C987,'appoggio Flow (AUM)_Turnover'!$C:$G,2,0)</f>
        <v>64310.95</v>
      </c>
      <c r="E987" s="199">
        <f>+VLOOKUP($C987,'appoggio Flow (AUM)_Turnover'!$C:$G,3,0)</f>
        <v>1</v>
      </c>
      <c r="F987" s="82">
        <f>+VLOOKUP($C987,'appoggio Flow (AUM)_Turnover'!$C:$G,4,0)</f>
        <v>66018.67</v>
      </c>
      <c r="G987" s="82">
        <f>+VLOOKUP($C987,'appoggio Flow (AUM)_Turnover'!$C:$G,5,0)</f>
        <v>1707.72</v>
      </c>
      <c r="H987" s="1" t="s">
        <v>24</v>
      </c>
      <c r="I987" t="s">
        <v>473</v>
      </c>
      <c r="J987" t="s">
        <v>474</v>
      </c>
      <c r="K987">
        <f>+VLOOKUP($C987,'appoggio Flow (AUM)_Turnover'!$C:$M,9,0)</f>
        <v>0</v>
      </c>
      <c r="L987" t="s">
        <v>473</v>
      </c>
      <c r="M987" t="str">
        <f>+VLOOKUP($C987,'appoggio Flow (AUM)_Turnover'!$C:$M,11,0)</f>
        <v>Fondo</v>
      </c>
      <c r="N987" t="s">
        <v>23</v>
      </c>
      <c r="O987" s="5" t="str">
        <f t="shared" si="120"/>
        <v>N</v>
      </c>
      <c r="P987" t="str">
        <f>+VLOOKUP($C987,'appoggio Flow (AUM)_Turnover'!$C:$P,11,0)</f>
        <v>Fondo</v>
      </c>
      <c r="Q987" s="200" t="s">
        <v>475</v>
      </c>
      <c r="R987" s="200" t="str">
        <f t="shared" si="118"/>
        <v/>
      </c>
      <c r="T987" t="s">
        <v>475</v>
      </c>
      <c r="Y987" s="200" t="s">
        <v>475</v>
      </c>
      <c r="Z987" s="5" t="s">
        <v>475</v>
      </c>
      <c r="AA987" s="200" t="str">
        <f t="shared" si="121"/>
        <v/>
      </c>
      <c r="AB987" s="200" t="str">
        <f t="shared" si="119"/>
        <v/>
      </c>
      <c r="AE987" s="77">
        <f t="shared" si="122"/>
        <v>0</v>
      </c>
      <c r="AF987" s="77">
        <f t="shared" si="123"/>
        <v>0</v>
      </c>
      <c r="AG987" s="77">
        <f t="array" ref="AG987">IFERROR($D987*U,0)</f>
        <v>0</v>
      </c>
      <c r="AH987" s="77">
        <f t="shared" si="124"/>
        <v>0</v>
      </c>
      <c r="AI987" s="77">
        <f t="shared" si="124"/>
        <v>0</v>
      </c>
      <c r="AJ987" s="203"/>
      <c r="AK987" s="203"/>
      <c r="AL987" s="203"/>
      <c r="AM987" s="203"/>
      <c r="AN987" t="s">
        <v>475</v>
      </c>
      <c r="AO987" t="s">
        <v>475</v>
      </c>
      <c r="AP987" t="s">
        <v>475</v>
      </c>
    </row>
    <row r="988" spans="1:42" x14ac:dyDescent="0.25">
      <c r="A988" s="198">
        <v>45291</v>
      </c>
      <c r="B988" t="s">
        <v>2638</v>
      </c>
      <c r="C988" t="s">
        <v>2639</v>
      </c>
      <c r="D988" s="82">
        <f>+VLOOKUP($C988,'appoggio Flow (AUM)_Turnover'!$C:$G,2,0)</f>
        <v>240337.32</v>
      </c>
      <c r="E988" s="199">
        <f>+VLOOKUP($C988,'appoggio Flow (AUM)_Turnover'!$C:$G,3,0)</f>
        <v>0</v>
      </c>
      <c r="F988" s="82">
        <f>+VLOOKUP($C988,'appoggio Flow (AUM)_Turnover'!$C:$G,4,0)</f>
        <v>240337.32</v>
      </c>
      <c r="G988" s="82">
        <f>+VLOOKUP($C988,'appoggio Flow (AUM)_Turnover'!$C:$G,5,0)</f>
        <v>0</v>
      </c>
      <c r="H988" s="1" t="s">
        <v>23</v>
      </c>
      <c r="I988" t="s">
        <v>500</v>
      </c>
      <c r="J988" t="s">
        <v>474</v>
      </c>
      <c r="K988">
        <f>+VLOOKUP($C988,'appoggio Flow (AUM)_Turnover'!$C:$M,9,0)</f>
        <v>0</v>
      </c>
      <c r="L988" t="s">
        <v>500</v>
      </c>
      <c r="M988">
        <f>+VLOOKUP($C988,'appoggio Flow (AUM)_Turnover'!$C:$M,11,0)</f>
        <v>0</v>
      </c>
      <c r="N988" t="s">
        <v>23</v>
      </c>
      <c r="O988" s="5" t="str">
        <f t="shared" si="120"/>
        <v>N</v>
      </c>
      <c r="P988">
        <f>+VLOOKUP($C988,'appoggio Flow (AUM)_Turnover'!$C:$P,11,0)</f>
        <v>0</v>
      </c>
      <c r="Q988" s="200" t="s">
        <v>475</v>
      </c>
      <c r="R988" s="200" t="str">
        <f t="shared" si="118"/>
        <v/>
      </c>
      <c r="T988" t="s">
        <v>475</v>
      </c>
      <c r="Y988" s="200" t="s">
        <v>475</v>
      </c>
      <c r="Z988" s="5" t="s">
        <v>475</v>
      </c>
      <c r="AA988" s="200" t="str">
        <f t="shared" si="121"/>
        <v/>
      </c>
      <c r="AB988" s="200" t="str">
        <f t="shared" si="119"/>
        <v/>
      </c>
      <c r="AE988" s="77">
        <f t="shared" si="122"/>
        <v>0</v>
      </c>
      <c r="AF988" s="77">
        <f t="shared" si="123"/>
        <v>0</v>
      </c>
      <c r="AG988" s="77">
        <f t="array" ref="AG988">IFERROR($D988*U,0)</f>
        <v>0</v>
      </c>
      <c r="AH988" s="77">
        <f t="shared" si="124"/>
        <v>0</v>
      </c>
      <c r="AI988" s="77">
        <f t="shared" si="124"/>
        <v>0</v>
      </c>
      <c r="AJ988" s="203"/>
      <c r="AK988" s="203"/>
      <c r="AL988" s="203"/>
      <c r="AM988" s="203"/>
      <c r="AN988" t="s">
        <v>475</v>
      </c>
      <c r="AO988" t="s">
        <v>475</v>
      </c>
      <c r="AP988" t="s">
        <v>475</v>
      </c>
    </row>
    <row r="989" spans="1:42" x14ac:dyDescent="0.25">
      <c r="A989" s="198">
        <v>45291</v>
      </c>
      <c r="B989" t="s">
        <v>2640</v>
      </c>
      <c r="C989" t="s">
        <v>2641</v>
      </c>
      <c r="D989" s="82">
        <f>+VLOOKUP($C989,'appoggio Flow (AUM)_Turnover'!$C:$G,2,0)</f>
        <v>1459.1200000000026</v>
      </c>
      <c r="E989" s="199">
        <f>+VLOOKUP($C989,'appoggio Flow (AUM)_Turnover'!$C:$G,3,0)</f>
        <v>1</v>
      </c>
      <c r="F989" s="82">
        <f>+VLOOKUP($C989,'appoggio Flow (AUM)_Turnover'!$C:$G,4,0)</f>
        <v>20550.04</v>
      </c>
      <c r="G989" s="82">
        <f>+VLOOKUP($C989,'appoggio Flow (AUM)_Turnover'!$C:$G,5,0)</f>
        <v>19090.919999999998</v>
      </c>
      <c r="H989" s="1" t="s">
        <v>24</v>
      </c>
      <c r="I989" t="s">
        <v>473</v>
      </c>
      <c r="J989" t="s">
        <v>474</v>
      </c>
      <c r="K989">
        <f>+VLOOKUP($C989,'appoggio Flow (AUM)_Turnover'!$C:$M,9,0)</f>
        <v>0</v>
      </c>
      <c r="L989" t="s">
        <v>473</v>
      </c>
      <c r="M989" t="str">
        <f>+VLOOKUP($C989,'appoggio Flow (AUM)_Turnover'!$C:$M,11,0)</f>
        <v>Fondo</v>
      </c>
      <c r="N989" t="s">
        <v>23</v>
      </c>
      <c r="O989" s="5" t="str">
        <f t="shared" si="120"/>
        <v>N</v>
      </c>
      <c r="P989" t="str">
        <f>+VLOOKUP($C989,'appoggio Flow (AUM)_Turnover'!$C:$P,11,0)</f>
        <v>Fondo</v>
      </c>
      <c r="Q989" s="200" t="s">
        <v>475</v>
      </c>
      <c r="R989" s="200" t="str">
        <f t="shared" si="118"/>
        <v/>
      </c>
      <c r="T989" t="s">
        <v>475</v>
      </c>
      <c r="Y989" s="200" t="s">
        <v>475</v>
      </c>
      <c r="Z989" s="5" t="s">
        <v>475</v>
      </c>
      <c r="AA989" s="200" t="str">
        <f t="shared" si="121"/>
        <v/>
      </c>
      <c r="AB989" s="200" t="str">
        <f t="shared" si="119"/>
        <v/>
      </c>
      <c r="AE989" s="77">
        <f t="shared" si="122"/>
        <v>0</v>
      </c>
      <c r="AF989" s="77">
        <f t="shared" si="123"/>
        <v>0</v>
      </c>
      <c r="AG989" s="77">
        <f t="array" ref="AG989">IFERROR($D989*U,0)</f>
        <v>0</v>
      </c>
      <c r="AH989" s="77">
        <f t="shared" si="124"/>
        <v>0</v>
      </c>
      <c r="AI989" s="77">
        <f t="shared" si="124"/>
        <v>0</v>
      </c>
      <c r="AJ989" s="203"/>
      <c r="AK989" s="203"/>
      <c r="AL989" s="203"/>
      <c r="AM989" s="203"/>
      <c r="AN989" t="s">
        <v>475</v>
      </c>
      <c r="AO989" t="s">
        <v>475</v>
      </c>
      <c r="AP989" t="s">
        <v>475</v>
      </c>
    </row>
    <row r="990" spans="1:42" x14ac:dyDescent="0.25">
      <c r="A990" s="198">
        <v>45291</v>
      </c>
      <c r="B990" t="s">
        <v>2642</v>
      </c>
      <c r="C990" t="s">
        <v>2643</v>
      </c>
      <c r="D990" s="82">
        <f>+VLOOKUP($C990,'appoggio Flow (AUM)_Turnover'!$C:$G,2,0)</f>
        <v>0</v>
      </c>
      <c r="E990" s="199">
        <f>+VLOOKUP($C990,'appoggio Flow (AUM)_Turnover'!$C:$G,3,0)</f>
        <v>1</v>
      </c>
      <c r="F990" s="82">
        <f>+VLOOKUP($C990,'appoggio Flow (AUM)_Turnover'!$C:$G,4,0)</f>
        <v>37287.620000000003</v>
      </c>
      <c r="G990" s="82">
        <f>+VLOOKUP($C990,'appoggio Flow (AUM)_Turnover'!$C:$G,5,0)</f>
        <v>38566.31</v>
      </c>
      <c r="H990" s="1" t="s">
        <v>23</v>
      </c>
      <c r="I990" t="s">
        <v>500</v>
      </c>
      <c r="J990" t="s">
        <v>474</v>
      </c>
      <c r="K990">
        <f>+VLOOKUP($C990,'appoggio Flow (AUM)_Turnover'!$C:$M,9,0)</f>
        <v>0</v>
      </c>
      <c r="L990" t="s">
        <v>500</v>
      </c>
      <c r="M990">
        <f>+VLOOKUP($C990,'appoggio Flow (AUM)_Turnover'!$C:$M,11,0)</f>
        <v>0</v>
      </c>
      <c r="N990" t="s">
        <v>23</v>
      </c>
      <c r="O990" s="5" t="str">
        <f t="shared" si="120"/>
        <v>N</v>
      </c>
      <c r="P990">
        <f>+VLOOKUP($C990,'appoggio Flow (AUM)_Turnover'!$C:$P,11,0)</f>
        <v>0</v>
      </c>
      <c r="Q990" s="200" t="s">
        <v>475</v>
      </c>
      <c r="R990" s="200" t="str">
        <f t="shared" si="118"/>
        <v/>
      </c>
      <c r="T990" t="s">
        <v>475</v>
      </c>
      <c r="Y990" s="200" t="s">
        <v>475</v>
      </c>
      <c r="Z990" s="5" t="s">
        <v>475</v>
      </c>
      <c r="AA990" s="200" t="str">
        <f t="shared" si="121"/>
        <v/>
      </c>
      <c r="AB990" s="200" t="str">
        <f t="shared" si="119"/>
        <v/>
      </c>
      <c r="AE990" s="77">
        <f t="shared" si="122"/>
        <v>0</v>
      </c>
      <c r="AF990" s="77">
        <f t="shared" si="123"/>
        <v>0</v>
      </c>
      <c r="AG990" s="77">
        <f t="array" ref="AG990">IFERROR($D990*U,0)</f>
        <v>0</v>
      </c>
      <c r="AH990" s="77">
        <f t="shared" si="124"/>
        <v>0</v>
      </c>
      <c r="AI990" s="77">
        <f t="shared" si="124"/>
        <v>0</v>
      </c>
      <c r="AJ990" s="203"/>
      <c r="AK990" s="203"/>
      <c r="AL990" s="203"/>
      <c r="AM990" s="203"/>
      <c r="AN990" t="s">
        <v>475</v>
      </c>
      <c r="AO990" t="s">
        <v>475</v>
      </c>
      <c r="AP990" t="s">
        <v>475</v>
      </c>
    </row>
    <row r="991" spans="1:42" x14ac:dyDescent="0.25">
      <c r="A991" s="198">
        <v>45291</v>
      </c>
      <c r="B991" t="s">
        <v>2644</v>
      </c>
      <c r="C991" t="s">
        <v>2645</v>
      </c>
      <c r="D991" s="82">
        <f>+VLOOKUP($C991,'appoggio Flow (AUM)_Turnover'!$C:$G,2,0)</f>
        <v>16.599999999999966</v>
      </c>
      <c r="E991" s="199">
        <f>+VLOOKUP($C991,'appoggio Flow (AUM)_Turnover'!$C:$G,3,0)</f>
        <v>1</v>
      </c>
      <c r="F991" s="82">
        <f>+VLOOKUP($C991,'appoggio Flow (AUM)_Turnover'!$C:$G,4,0)</f>
        <v>281.82</v>
      </c>
      <c r="G991" s="82">
        <f>+VLOOKUP($C991,'appoggio Flow (AUM)_Turnover'!$C:$G,5,0)</f>
        <v>265.22000000000003</v>
      </c>
      <c r="H991" s="1" t="s">
        <v>24</v>
      </c>
      <c r="I991" t="s">
        <v>473</v>
      </c>
      <c r="J991" t="s">
        <v>474</v>
      </c>
      <c r="K991">
        <f>+VLOOKUP($C991,'appoggio Flow (AUM)_Turnover'!$C:$M,9,0)</f>
        <v>0</v>
      </c>
      <c r="L991" t="s">
        <v>473</v>
      </c>
      <c r="M991" t="str">
        <f>+VLOOKUP($C991,'appoggio Flow (AUM)_Turnover'!$C:$M,11,0)</f>
        <v>Fondo</v>
      </c>
      <c r="N991" t="s">
        <v>23</v>
      </c>
      <c r="O991" s="5" t="str">
        <f t="shared" si="120"/>
        <v>N</v>
      </c>
      <c r="P991" t="str">
        <f>+VLOOKUP($C991,'appoggio Flow (AUM)_Turnover'!$C:$P,11,0)</f>
        <v>Fondo</v>
      </c>
      <c r="Q991" s="200" t="s">
        <v>475</v>
      </c>
      <c r="R991" s="200" t="str">
        <f t="shared" si="118"/>
        <v/>
      </c>
      <c r="T991" t="s">
        <v>475</v>
      </c>
      <c r="Y991" s="200" t="s">
        <v>475</v>
      </c>
      <c r="Z991" s="5" t="s">
        <v>475</v>
      </c>
      <c r="AA991" s="200" t="str">
        <f t="shared" si="121"/>
        <v/>
      </c>
      <c r="AB991" s="200" t="str">
        <f t="shared" si="119"/>
        <v/>
      </c>
      <c r="AE991" s="77">
        <f t="shared" si="122"/>
        <v>0</v>
      </c>
      <c r="AF991" s="77">
        <f t="shared" si="123"/>
        <v>0</v>
      </c>
      <c r="AG991" s="77">
        <f t="array" ref="AG991">IFERROR($D991*U,0)</f>
        <v>0</v>
      </c>
      <c r="AH991" s="77">
        <f t="shared" si="124"/>
        <v>0</v>
      </c>
      <c r="AI991" s="77">
        <f t="shared" si="124"/>
        <v>0</v>
      </c>
      <c r="AJ991" s="203"/>
      <c r="AK991" s="203"/>
      <c r="AL991" s="203"/>
      <c r="AM991" s="203"/>
      <c r="AN991" t="s">
        <v>475</v>
      </c>
      <c r="AO991" t="s">
        <v>475</v>
      </c>
      <c r="AP991" t="s">
        <v>475</v>
      </c>
    </row>
    <row r="992" spans="1:42" x14ac:dyDescent="0.25">
      <c r="A992" s="198">
        <v>45291</v>
      </c>
      <c r="B992" t="s">
        <v>2646</v>
      </c>
      <c r="C992" t="s">
        <v>2647</v>
      </c>
      <c r="D992" s="82">
        <f>+VLOOKUP($C992,'appoggio Flow (AUM)_Turnover'!$C:$G,2,0)</f>
        <v>1498.3500000000058</v>
      </c>
      <c r="E992" s="199">
        <f>+VLOOKUP($C992,'appoggio Flow (AUM)_Turnover'!$C:$G,3,0)</f>
        <v>1</v>
      </c>
      <c r="F992" s="82">
        <f>+VLOOKUP($C992,'appoggio Flow (AUM)_Turnover'!$C:$G,4,0)</f>
        <v>134824.4</v>
      </c>
      <c r="G992" s="82">
        <f>+VLOOKUP($C992,'appoggio Flow (AUM)_Turnover'!$C:$G,5,0)</f>
        <v>133326.04999999999</v>
      </c>
      <c r="H992" s="1" t="s">
        <v>24</v>
      </c>
      <c r="I992" t="s">
        <v>473</v>
      </c>
      <c r="J992" t="s">
        <v>474</v>
      </c>
      <c r="K992">
        <f>+VLOOKUP($C992,'appoggio Flow (AUM)_Turnover'!$C:$M,9,0)</f>
        <v>0</v>
      </c>
      <c r="L992" t="s">
        <v>473</v>
      </c>
      <c r="M992" t="str">
        <f>+VLOOKUP($C992,'appoggio Flow (AUM)_Turnover'!$C:$M,11,0)</f>
        <v>Fondo</v>
      </c>
      <c r="N992" t="s">
        <v>23</v>
      </c>
      <c r="O992" s="5" t="str">
        <f t="shared" si="120"/>
        <v>N</v>
      </c>
      <c r="P992" t="str">
        <f>+VLOOKUP($C992,'appoggio Flow (AUM)_Turnover'!$C:$P,11,0)</f>
        <v>Fondo</v>
      </c>
      <c r="Q992" s="200" t="s">
        <v>475</v>
      </c>
      <c r="R992" s="200" t="str">
        <f t="shared" si="118"/>
        <v/>
      </c>
      <c r="T992" t="s">
        <v>475</v>
      </c>
      <c r="Y992" s="200" t="s">
        <v>475</v>
      </c>
      <c r="Z992" s="5" t="s">
        <v>475</v>
      </c>
      <c r="AA992" s="200" t="str">
        <f t="shared" si="121"/>
        <v/>
      </c>
      <c r="AB992" s="200" t="str">
        <f t="shared" si="119"/>
        <v/>
      </c>
      <c r="AE992" s="77">
        <f t="shared" si="122"/>
        <v>0</v>
      </c>
      <c r="AF992" s="77">
        <f t="shared" si="123"/>
        <v>0</v>
      </c>
      <c r="AG992" s="77">
        <f t="array" ref="AG992">IFERROR($D992*U,0)</f>
        <v>0</v>
      </c>
      <c r="AH992" s="77">
        <f t="shared" si="124"/>
        <v>0</v>
      </c>
      <c r="AI992" s="77">
        <f t="shared" si="124"/>
        <v>0</v>
      </c>
      <c r="AJ992" s="203"/>
      <c r="AK992" s="203"/>
      <c r="AL992" s="203"/>
      <c r="AM992" s="203"/>
      <c r="AN992" t="s">
        <v>475</v>
      </c>
      <c r="AO992" t="s">
        <v>475</v>
      </c>
      <c r="AP992" t="s">
        <v>475</v>
      </c>
    </row>
    <row r="993" spans="1:43" x14ac:dyDescent="0.25">
      <c r="A993" s="198">
        <v>45291</v>
      </c>
      <c r="B993" t="s">
        <v>2648</v>
      </c>
      <c r="C993" t="s">
        <v>2649</v>
      </c>
      <c r="D993" s="82">
        <f>+VLOOKUP($C993,'appoggio Flow (AUM)_Turnover'!$C:$G,2,0)</f>
        <v>0</v>
      </c>
      <c r="E993" s="199">
        <f>+VLOOKUP($C993,'appoggio Flow (AUM)_Turnover'!$C:$G,3,0)</f>
        <v>1</v>
      </c>
      <c r="F993" s="82">
        <f>+VLOOKUP($C993,'appoggio Flow (AUM)_Turnover'!$C:$G,4,0)</f>
        <v>61390</v>
      </c>
      <c r="G993" s="82">
        <f>+VLOOKUP($C993,'appoggio Flow (AUM)_Turnover'!$C:$G,5,0)</f>
        <v>87570</v>
      </c>
      <c r="H993" s="1" t="s">
        <v>23</v>
      </c>
      <c r="I993" t="s">
        <v>500</v>
      </c>
      <c r="J993" t="s">
        <v>1422</v>
      </c>
      <c r="K993">
        <f>+VLOOKUP($C993,'appoggio Flow (AUM)_Turnover'!$C:$M,9,0)</f>
        <v>0</v>
      </c>
      <c r="L993" t="s">
        <v>500</v>
      </c>
      <c r="M993" t="str">
        <f>+VLOOKUP($C993,'appoggio Flow (AUM)_Turnover'!$C:$M,11,0)</f>
        <v>Stock</v>
      </c>
      <c r="N993" t="s">
        <v>23</v>
      </c>
      <c r="O993" s="5" t="str">
        <f t="shared" si="120"/>
        <v>N</v>
      </c>
      <c r="P993" t="str">
        <f>+VLOOKUP($C993,'appoggio Flow (AUM)_Turnover'!$C:$P,11,0)</f>
        <v>Stock</v>
      </c>
      <c r="Q993" s="200" t="s">
        <v>475</v>
      </c>
      <c r="R993" s="204">
        <v>1.4E-2</v>
      </c>
      <c r="T993" t="s">
        <v>475</v>
      </c>
      <c r="V993" s="208">
        <v>1</v>
      </c>
      <c r="Y993" s="200" t="s">
        <v>475</v>
      </c>
      <c r="Z993" s="5" t="s">
        <v>475</v>
      </c>
      <c r="AA993" s="200" t="str">
        <f t="shared" si="121"/>
        <v/>
      </c>
      <c r="AB993" s="200" t="str">
        <f t="shared" si="119"/>
        <v/>
      </c>
      <c r="AE993" s="77">
        <f t="shared" si="122"/>
        <v>0</v>
      </c>
      <c r="AF993" s="77">
        <f t="shared" si="123"/>
        <v>0</v>
      </c>
      <c r="AG993" s="77">
        <f t="array" ref="AG993">IFERROR($D993*U,0)</f>
        <v>0</v>
      </c>
      <c r="AH993" s="77">
        <f t="shared" si="124"/>
        <v>0</v>
      </c>
      <c r="AI993" s="77">
        <f t="shared" si="124"/>
        <v>0</v>
      </c>
      <c r="AJ993" s="203"/>
      <c r="AK993" s="203"/>
      <c r="AL993" s="203"/>
      <c r="AM993" s="203"/>
      <c r="AN993" t="s">
        <v>25</v>
      </c>
      <c r="AO993" t="s">
        <v>2650</v>
      </c>
      <c r="AP993" t="s">
        <v>2651</v>
      </c>
      <c r="AQ993" s="208" t="s">
        <v>490</v>
      </c>
    </row>
    <row r="994" spans="1:43" x14ac:dyDescent="0.25">
      <c r="A994" s="198">
        <v>45291</v>
      </c>
      <c r="B994" t="s">
        <v>2652</v>
      </c>
      <c r="C994" t="s">
        <v>2653</v>
      </c>
      <c r="D994" s="82">
        <f>+VLOOKUP($C994,'appoggio Flow (AUM)_Turnover'!$C:$G,2,0)</f>
        <v>0</v>
      </c>
      <c r="E994" s="199">
        <f>+VLOOKUP($C994,'appoggio Flow (AUM)_Turnover'!$C:$G,3,0)</f>
        <v>1</v>
      </c>
      <c r="F994" s="82">
        <f>+VLOOKUP($C994,'appoggio Flow (AUM)_Turnover'!$C:$G,4,0)</f>
        <v>12209.78</v>
      </c>
      <c r="G994" s="82">
        <f>+VLOOKUP($C994,'appoggio Flow (AUM)_Turnover'!$C:$G,5,0)</f>
        <v>78066.8</v>
      </c>
      <c r="H994" s="1" t="s">
        <v>23</v>
      </c>
      <c r="I994" t="s">
        <v>500</v>
      </c>
      <c r="J994" t="s">
        <v>474</v>
      </c>
      <c r="K994">
        <f>+VLOOKUP($C994,'appoggio Flow (AUM)_Turnover'!$C:$M,9,0)</f>
        <v>0</v>
      </c>
      <c r="L994" t="s">
        <v>500</v>
      </c>
      <c r="M994">
        <f>+VLOOKUP($C994,'appoggio Flow (AUM)_Turnover'!$C:$M,11,0)</f>
        <v>0</v>
      </c>
      <c r="N994" t="s">
        <v>23</v>
      </c>
      <c r="O994" s="5" t="str">
        <f t="shared" si="120"/>
        <v>N</v>
      </c>
      <c r="P994">
        <f>+VLOOKUP($C994,'appoggio Flow (AUM)_Turnover'!$C:$P,11,0)</f>
        <v>0</v>
      </c>
      <c r="Q994" s="200" t="s">
        <v>475</v>
      </c>
      <c r="R994" s="200" t="str">
        <f t="shared" ref="R994:R1019" si="125">IFERROR(V994*Q994,"")</f>
        <v/>
      </c>
      <c r="T994" t="s">
        <v>475</v>
      </c>
      <c r="Y994" s="200" t="s">
        <v>475</v>
      </c>
      <c r="Z994" s="5" t="s">
        <v>475</v>
      </c>
      <c r="AA994" s="200" t="str">
        <f t="shared" si="121"/>
        <v/>
      </c>
      <c r="AB994" s="200" t="str">
        <f t="shared" si="119"/>
        <v/>
      </c>
      <c r="AE994" s="77">
        <f t="shared" si="122"/>
        <v>0</v>
      </c>
      <c r="AF994" s="77">
        <f t="shared" si="123"/>
        <v>0</v>
      </c>
      <c r="AG994" s="77">
        <f t="array" ref="AG994">IFERROR($D994*U,0)</f>
        <v>0</v>
      </c>
      <c r="AH994" s="77">
        <f t="shared" si="124"/>
        <v>0</v>
      </c>
      <c r="AI994" s="77">
        <f t="shared" si="124"/>
        <v>0</v>
      </c>
      <c r="AJ994" s="203"/>
      <c r="AK994" s="203"/>
      <c r="AL994" s="203"/>
      <c r="AM994" s="203"/>
      <c r="AN994" t="s">
        <v>475</v>
      </c>
      <c r="AO994" t="s">
        <v>475</v>
      </c>
      <c r="AP994" t="s">
        <v>475</v>
      </c>
    </row>
    <row r="995" spans="1:43" x14ac:dyDescent="0.25">
      <c r="A995" s="198">
        <v>45291</v>
      </c>
      <c r="B995" t="s">
        <v>2654</v>
      </c>
      <c r="C995" t="s">
        <v>2655</v>
      </c>
      <c r="D995" s="82">
        <f>+VLOOKUP($C995,'appoggio Flow (AUM)_Turnover'!$C:$G,2,0)</f>
        <v>2116524.7699999996</v>
      </c>
      <c r="E995" s="199">
        <f>+VLOOKUP($C995,'appoggio Flow (AUM)_Turnover'!$C:$G,3,0)</f>
        <v>1</v>
      </c>
      <c r="F995" s="82">
        <f>+VLOOKUP($C995,'appoggio Flow (AUM)_Turnover'!$C:$G,4,0)</f>
        <v>2693098.2399999998</v>
      </c>
      <c r="G995" s="82">
        <f>+VLOOKUP($C995,'appoggio Flow (AUM)_Turnover'!$C:$G,5,0)</f>
        <v>576573.47</v>
      </c>
      <c r="H995" s="1" t="s">
        <v>23</v>
      </c>
      <c r="I995" t="s">
        <v>500</v>
      </c>
      <c r="J995" t="s">
        <v>504</v>
      </c>
      <c r="K995">
        <f>+VLOOKUP($C995,'appoggio Flow (AUM)_Turnover'!$C:$M,9,0)</f>
        <v>1</v>
      </c>
      <c r="L995" t="s">
        <v>500</v>
      </c>
      <c r="M995">
        <f>+VLOOKUP($C995,'appoggio Flow (AUM)_Turnover'!$C:$M,11,0)</f>
        <v>0</v>
      </c>
      <c r="N995" t="s">
        <v>24</v>
      </c>
      <c r="O995" s="5" t="str">
        <f t="shared" si="120"/>
        <v>N</v>
      </c>
      <c r="P995">
        <f>+VLOOKUP($C995,'appoggio Flow (AUM)_Turnover'!$C:$P,11,0)</f>
        <v>0</v>
      </c>
      <c r="Q995" s="200" t="s">
        <v>475</v>
      </c>
      <c r="R995" s="200" t="str">
        <f t="shared" si="125"/>
        <v/>
      </c>
      <c r="T995" t="s">
        <v>475</v>
      </c>
      <c r="Y995" s="200" t="s">
        <v>475</v>
      </c>
      <c r="Z995" s="5" t="s">
        <v>475</v>
      </c>
      <c r="AA995" s="200" t="str">
        <f t="shared" si="121"/>
        <v/>
      </c>
      <c r="AB995" s="200" t="str">
        <f t="shared" si="119"/>
        <v/>
      </c>
      <c r="AE995" s="77">
        <f t="shared" si="122"/>
        <v>0</v>
      </c>
      <c r="AF995" s="77">
        <f t="shared" si="123"/>
        <v>0</v>
      </c>
      <c r="AG995" s="77">
        <f t="array" ref="AG995">IFERROR($D995*U,0)</f>
        <v>0</v>
      </c>
      <c r="AH995" s="77">
        <f t="shared" si="124"/>
        <v>0</v>
      </c>
      <c r="AI995" s="77">
        <f t="shared" si="124"/>
        <v>0</v>
      </c>
      <c r="AJ995" s="203"/>
      <c r="AK995" s="203"/>
      <c r="AL995" s="203"/>
      <c r="AM995" s="203"/>
      <c r="AN995" t="s">
        <v>475</v>
      </c>
      <c r="AO995" t="s">
        <v>475</v>
      </c>
      <c r="AP995" t="s">
        <v>475</v>
      </c>
    </row>
    <row r="996" spans="1:43" x14ac:dyDescent="0.25">
      <c r="A996" s="198">
        <v>45291</v>
      </c>
      <c r="B996" t="s">
        <v>2656</v>
      </c>
      <c r="C996" t="s">
        <v>2657</v>
      </c>
      <c r="D996" s="82">
        <f>+VLOOKUP($C996,'appoggio Flow (AUM)_Turnover'!$C:$G,2,0)</f>
        <v>1067189.76</v>
      </c>
      <c r="E996" s="199">
        <f>+VLOOKUP($C996,'appoggio Flow (AUM)_Turnover'!$C:$G,3,0)</f>
        <v>0</v>
      </c>
      <c r="F996" s="82">
        <f>+VLOOKUP($C996,'appoggio Flow (AUM)_Turnover'!$C:$G,4,0)</f>
        <v>1067189.76</v>
      </c>
      <c r="G996" s="82">
        <f>+VLOOKUP($C996,'appoggio Flow (AUM)_Turnover'!$C:$G,5,0)</f>
        <v>0</v>
      </c>
      <c r="H996" s="1" t="s">
        <v>24</v>
      </c>
      <c r="I996" t="s">
        <v>473</v>
      </c>
      <c r="J996" t="s">
        <v>474</v>
      </c>
      <c r="K996">
        <f>+VLOOKUP($C996,'appoggio Flow (AUM)_Turnover'!$C:$M,9,0)</f>
        <v>0</v>
      </c>
      <c r="L996" t="s">
        <v>473</v>
      </c>
      <c r="M996" t="str">
        <f>+VLOOKUP($C996,'appoggio Flow (AUM)_Turnover'!$C:$M,11,0)</f>
        <v>Fondo</v>
      </c>
      <c r="N996" t="s">
        <v>23</v>
      </c>
      <c r="O996" s="5" t="str">
        <f t="shared" si="120"/>
        <v>N</v>
      </c>
      <c r="P996" t="str">
        <f>+VLOOKUP($C996,'appoggio Flow (AUM)_Turnover'!$C:$P,11,0)</f>
        <v>Fondo</v>
      </c>
      <c r="Q996" s="200" t="s">
        <v>475</v>
      </c>
      <c r="R996" s="200" t="str">
        <f t="shared" si="125"/>
        <v/>
      </c>
      <c r="T996" t="s">
        <v>475</v>
      </c>
      <c r="Y996" s="200" t="s">
        <v>475</v>
      </c>
      <c r="Z996" s="5" t="s">
        <v>475</v>
      </c>
      <c r="AA996" s="200" t="str">
        <f t="shared" si="121"/>
        <v/>
      </c>
      <c r="AB996" s="200" t="str">
        <f t="shared" si="119"/>
        <v/>
      </c>
      <c r="AE996" s="77">
        <f t="shared" si="122"/>
        <v>0</v>
      </c>
      <c r="AF996" s="77">
        <f t="shared" si="123"/>
        <v>0</v>
      </c>
      <c r="AG996" s="77">
        <f t="array" ref="AG996">IFERROR($D996*U,0)</f>
        <v>0</v>
      </c>
      <c r="AH996" s="77">
        <f t="shared" si="124"/>
        <v>0</v>
      </c>
      <c r="AI996" s="77">
        <f t="shared" si="124"/>
        <v>0</v>
      </c>
      <c r="AJ996" s="203"/>
      <c r="AK996" s="203"/>
      <c r="AL996" s="203"/>
      <c r="AM996" s="203"/>
      <c r="AN996" t="s">
        <v>475</v>
      </c>
      <c r="AO996" t="s">
        <v>475</v>
      </c>
      <c r="AP996" t="s">
        <v>475</v>
      </c>
    </row>
    <row r="997" spans="1:43" x14ac:dyDescent="0.25">
      <c r="A997" s="198">
        <v>45291</v>
      </c>
      <c r="B997" t="s">
        <v>2658</v>
      </c>
      <c r="C997" t="s">
        <v>2659</v>
      </c>
      <c r="D997" s="82">
        <f>+VLOOKUP($C997,'appoggio Flow (AUM)_Turnover'!$C:$G,2,0)</f>
        <v>0</v>
      </c>
      <c r="E997" s="199">
        <f>+VLOOKUP($C997,'appoggio Flow (AUM)_Turnover'!$C:$G,3,0)</f>
        <v>1</v>
      </c>
      <c r="F997" s="82">
        <f>+VLOOKUP($C997,'appoggio Flow (AUM)_Turnover'!$C:$G,4,0)</f>
        <v>9840.42</v>
      </c>
      <c r="G997" s="82">
        <f>+VLOOKUP($C997,'appoggio Flow (AUM)_Turnover'!$C:$G,5,0)</f>
        <v>9959.4599999999991</v>
      </c>
      <c r="H997" s="1" t="s">
        <v>23</v>
      </c>
      <c r="I997" t="s">
        <v>500</v>
      </c>
      <c r="J997" t="s">
        <v>474</v>
      </c>
      <c r="K997">
        <f>+VLOOKUP($C997,'appoggio Flow (AUM)_Turnover'!$C:$M,9,0)</f>
        <v>0</v>
      </c>
      <c r="L997" t="s">
        <v>500</v>
      </c>
      <c r="M997">
        <f>+VLOOKUP($C997,'appoggio Flow (AUM)_Turnover'!$C:$M,11,0)</f>
        <v>0</v>
      </c>
      <c r="N997" t="s">
        <v>23</v>
      </c>
      <c r="O997" s="5" t="str">
        <f t="shared" si="120"/>
        <v>N</v>
      </c>
      <c r="P997">
        <f>+VLOOKUP($C997,'appoggio Flow (AUM)_Turnover'!$C:$P,11,0)</f>
        <v>0</v>
      </c>
      <c r="Q997" s="200" t="s">
        <v>475</v>
      </c>
      <c r="R997" s="200" t="str">
        <f t="shared" si="125"/>
        <v/>
      </c>
      <c r="T997" t="s">
        <v>475</v>
      </c>
      <c r="Y997" s="200" t="s">
        <v>475</v>
      </c>
      <c r="Z997" s="5" t="s">
        <v>475</v>
      </c>
      <c r="AA997" s="200" t="str">
        <f t="shared" si="121"/>
        <v/>
      </c>
      <c r="AB997" s="200" t="str">
        <f t="shared" si="119"/>
        <v/>
      </c>
      <c r="AE997" s="77">
        <f t="shared" si="122"/>
        <v>0</v>
      </c>
      <c r="AF997" s="77">
        <f t="shared" si="123"/>
        <v>0</v>
      </c>
      <c r="AG997" s="77">
        <f t="array" ref="AG997">IFERROR($D997*U,0)</f>
        <v>0</v>
      </c>
      <c r="AH997" s="77">
        <f t="shared" si="124"/>
        <v>0</v>
      </c>
      <c r="AI997" s="77">
        <f t="shared" si="124"/>
        <v>0</v>
      </c>
      <c r="AJ997" s="203"/>
      <c r="AK997" s="203"/>
      <c r="AL997" s="203"/>
      <c r="AM997" s="203"/>
      <c r="AN997" t="s">
        <v>475</v>
      </c>
      <c r="AO997" t="s">
        <v>475</v>
      </c>
      <c r="AP997" t="s">
        <v>475</v>
      </c>
    </row>
    <row r="998" spans="1:43" x14ac:dyDescent="0.25">
      <c r="A998" s="198">
        <v>45291</v>
      </c>
      <c r="B998" t="s">
        <v>2660</v>
      </c>
      <c r="C998" t="s">
        <v>2661</v>
      </c>
      <c r="D998" s="82">
        <f>+VLOOKUP($C998,'appoggio Flow (AUM)_Turnover'!$C:$G,2,0)</f>
        <v>0</v>
      </c>
      <c r="E998" s="199">
        <f>+VLOOKUP($C998,'appoggio Flow (AUM)_Turnover'!$C:$G,3,0)</f>
        <v>1</v>
      </c>
      <c r="F998" s="82">
        <f>+VLOOKUP($C998,'appoggio Flow (AUM)_Turnover'!$C:$G,4,0)</f>
        <v>32907.919999999998</v>
      </c>
      <c r="G998" s="82">
        <f>+VLOOKUP($C998,'appoggio Flow (AUM)_Turnover'!$C:$G,5,0)</f>
        <v>33628.93</v>
      </c>
      <c r="H998" s="1" t="s">
        <v>23</v>
      </c>
      <c r="I998" t="s">
        <v>500</v>
      </c>
      <c r="J998" t="s">
        <v>474</v>
      </c>
      <c r="K998">
        <f>+VLOOKUP($C998,'appoggio Flow (AUM)_Turnover'!$C:$M,9,0)</f>
        <v>0</v>
      </c>
      <c r="L998" t="s">
        <v>500</v>
      </c>
      <c r="M998">
        <f>+VLOOKUP($C998,'appoggio Flow (AUM)_Turnover'!$C:$M,11,0)</f>
        <v>0</v>
      </c>
      <c r="N998" t="s">
        <v>23</v>
      </c>
      <c r="O998" s="5" t="str">
        <f t="shared" si="120"/>
        <v>N</v>
      </c>
      <c r="P998">
        <f>+VLOOKUP($C998,'appoggio Flow (AUM)_Turnover'!$C:$P,11,0)</f>
        <v>0</v>
      </c>
      <c r="Q998" s="200" t="s">
        <v>475</v>
      </c>
      <c r="R998" s="200" t="str">
        <f t="shared" si="125"/>
        <v/>
      </c>
      <c r="T998" t="s">
        <v>475</v>
      </c>
      <c r="Y998" s="200" t="s">
        <v>475</v>
      </c>
      <c r="Z998" s="5" t="s">
        <v>475</v>
      </c>
      <c r="AA998" s="200" t="str">
        <f t="shared" si="121"/>
        <v/>
      </c>
      <c r="AB998" s="200" t="str">
        <f t="shared" si="119"/>
        <v/>
      </c>
      <c r="AE998" s="77">
        <f t="shared" si="122"/>
        <v>0</v>
      </c>
      <c r="AF998" s="77">
        <f t="shared" si="123"/>
        <v>0</v>
      </c>
      <c r="AG998" s="77">
        <f t="array" ref="AG998">IFERROR($D998*U,0)</f>
        <v>0</v>
      </c>
      <c r="AH998" s="77">
        <f t="shared" si="124"/>
        <v>0</v>
      </c>
      <c r="AI998" s="77">
        <f t="shared" si="124"/>
        <v>0</v>
      </c>
      <c r="AJ998" s="203"/>
      <c r="AK998" s="203"/>
      <c r="AL998" s="203"/>
      <c r="AM998" s="203"/>
      <c r="AN998" t="s">
        <v>475</v>
      </c>
      <c r="AO998" t="s">
        <v>475</v>
      </c>
      <c r="AP998" t="s">
        <v>475</v>
      </c>
    </row>
    <row r="999" spans="1:43" x14ac:dyDescent="0.25">
      <c r="A999" s="198">
        <v>45291</v>
      </c>
      <c r="B999" t="s">
        <v>2662</v>
      </c>
      <c r="C999" t="s">
        <v>2663</v>
      </c>
      <c r="D999" s="82">
        <f>+VLOOKUP($C999,'appoggio Flow (AUM)_Turnover'!$C:$G,2,0)</f>
        <v>298853.46000000002</v>
      </c>
      <c r="E999" s="199">
        <f>+VLOOKUP($C999,'appoggio Flow (AUM)_Turnover'!$C:$G,3,0)</f>
        <v>0</v>
      </c>
      <c r="F999" s="82">
        <f>+VLOOKUP($C999,'appoggio Flow (AUM)_Turnover'!$C:$G,4,0)</f>
        <v>298853.46000000002</v>
      </c>
      <c r="G999" s="82">
        <f>+VLOOKUP($C999,'appoggio Flow (AUM)_Turnover'!$C:$G,5,0)</f>
        <v>0</v>
      </c>
      <c r="H999" s="1" t="s">
        <v>23</v>
      </c>
      <c r="I999" t="s">
        <v>500</v>
      </c>
      <c r="J999" t="s">
        <v>567</v>
      </c>
      <c r="K999">
        <f>+VLOOKUP($C999,'appoggio Flow (AUM)_Turnover'!$C:$M,9,0)</f>
        <v>0</v>
      </c>
      <c r="L999" t="s">
        <v>500</v>
      </c>
      <c r="M999">
        <f>+VLOOKUP($C999,'appoggio Flow (AUM)_Turnover'!$C:$M,11,0)</f>
        <v>0</v>
      </c>
      <c r="N999" t="s">
        <v>23</v>
      </c>
      <c r="O999" s="5" t="str">
        <f t="shared" si="120"/>
        <v>N</v>
      </c>
      <c r="P999">
        <f>+VLOOKUP($C999,'appoggio Flow (AUM)_Turnover'!$C:$P,11,0)</f>
        <v>0</v>
      </c>
      <c r="Q999" s="200" t="s">
        <v>475</v>
      </c>
      <c r="R999" s="200" t="str">
        <f t="shared" si="125"/>
        <v/>
      </c>
      <c r="T999" t="s">
        <v>475</v>
      </c>
      <c r="Y999" s="200" t="s">
        <v>475</v>
      </c>
      <c r="Z999" s="5" t="s">
        <v>475</v>
      </c>
      <c r="AA999" s="200" t="str">
        <f t="shared" si="121"/>
        <v/>
      </c>
      <c r="AB999" s="200" t="str">
        <f t="shared" si="119"/>
        <v/>
      </c>
      <c r="AE999" s="77">
        <f t="shared" si="122"/>
        <v>0</v>
      </c>
      <c r="AF999" s="77">
        <f t="shared" si="123"/>
        <v>0</v>
      </c>
      <c r="AG999" s="77">
        <f t="array" ref="AG999">IFERROR($D999*U,0)</f>
        <v>0</v>
      </c>
      <c r="AH999" s="77">
        <f t="shared" si="124"/>
        <v>0</v>
      </c>
      <c r="AI999" s="77">
        <f t="shared" si="124"/>
        <v>0</v>
      </c>
      <c r="AJ999" s="203"/>
      <c r="AK999" s="203"/>
      <c r="AL999" s="203"/>
      <c r="AM999" s="203"/>
      <c r="AN999" t="s">
        <v>475</v>
      </c>
      <c r="AO999" t="s">
        <v>475</v>
      </c>
      <c r="AP999" t="s">
        <v>475</v>
      </c>
    </row>
    <row r="1000" spans="1:43" x14ac:dyDescent="0.25">
      <c r="A1000" s="198">
        <v>45291</v>
      </c>
      <c r="B1000" t="s">
        <v>2664</v>
      </c>
      <c r="C1000" t="s">
        <v>2665</v>
      </c>
      <c r="D1000" s="82">
        <f>+VLOOKUP($C1000,'appoggio Flow (AUM)_Turnover'!$C:$G,2,0)</f>
        <v>1336.7399999999998</v>
      </c>
      <c r="E1000" s="199">
        <f>+VLOOKUP($C1000,'appoggio Flow (AUM)_Turnover'!$C:$G,3,0)</f>
        <v>1</v>
      </c>
      <c r="F1000" s="82">
        <f>+VLOOKUP($C1000,'appoggio Flow (AUM)_Turnover'!$C:$G,4,0)</f>
        <v>11022.35</v>
      </c>
      <c r="G1000" s="82">
        <f>+VLOOKUP($C1000,'appoggio Flow (AUM)_Turnover'!$C:$G,5,0)</f>
        <v>9685.61</v>
      </c>
      <c r="H1000" s="1" t="s">
        <v>24</v>
      </c>
      <c r="I1000" t="s">
        <v>473</v>
      </c>
      <c r="J1000" t="s">
        <v>474</v>
      </c>
      <c r="K1000">
        <f>+VLOOKUP($C1000,'appoggio Flow (AUM)_Turnover'!$C:$M,9,0)</f>
        <v>0</v>
      </c>
      <c r="L1000" t="s">
        <v>473</v>
      </c>
      <c r="M1000" t="str">
        <f>+VLOOKUP($C1000,'appoggio Flow (AUM)_Turnover'!$C:$M,11,0)</f>
        <v>Fondo</v>
      </c>
      <c r="N1000" t="s">
        <v>23</v>
      </c>
      <c r="O1000" s="5" t="str">
        <f t="shared" si="120"/>
        <v>N</v>
      </c>
      <c r="P1000" t="str">
        <f>+VLOOKUP($C1000,'appoggio Flow (AUM)_Turnover'!$C:$P,11,0)</f>
        <v>Fondo</v>
      </c>
      <c r="Q1000" s="200" t="s">
        <v>475</v>
      </c>
      <c r="R1000" s="200" t="str">
        <f t="shared" si="125"/>
        <v/>
      </c>
      <c r="T1000" t="s">
        <v>475</v>
      </c>
      <c r="Y1000" s="200" t="s">
        <v>475</v>
      </c>
      <c r="Z1000" s="5" t="s">
        <v>475</v>
      </c>
      <c r="AA1000" s="200" t="str">
        <f t="shared" si="121"/>
        <v/>
      </c>
      <c r="AB1000" s="200" t="str">
        <f t="shared" si="119"/>
        <v/>
      </c>
      <c r="AE1000" s="77">
        <f t="shared" si="122"/>
        <v>0</v>
      </c>
      <c r="AF1000" s="77">
        <f t="shared" si="123"/>
        <v>0</v>
      </c>
      <c r="AG1000" s="77">
        <f t="array" ref="AG1000">IFERROR($D1000*U,0)</f>
        <v>0</v>
      </c>
      <c r="AH1000" s="77">
        <f t="shared" si="124"/>
        <v>0</v>
      </c>
      <c r="AI1000" s="77">
        <f t="shared" si="124"/>
        <v>0</v>
      </c>
      <c r="AJ1000" s="203"/>
      <c r="AK1000" s="203"/>
      <c r="AL1000" s="203"/>
      <c r="AM1000" s="203"/>
      <c r="AN1000" t="s">
        <v>475</v>
      </c>
      <c r="AO1000" t="s">
        <v>475</v>
      </c>
      <c r="AP1000" t="s">
        <v>475</v>
      </c>
    </row>
    <row r="1001" spans="1:43" x14ac:dyDescent="0.25">
      <c r="A1001" s="198">
        <v>45291</v>
      </c>
      <c r="B1001" t="s">
        <v>2666</v>
      </c>
      <c r="C1001" t="s">
        <v>2667</v>
      </c>
      <c r="D1001" s="82">
        <f>+VLOOKUP($C1001,'appoggio Flow (AUM)_Turnover'!$C:$G,2,0)</f>
        <v>0</v>
      </c>
      <c r="E1001" s="199">
        <f>+VLOOKUP($C1001,'appoggio Flow (AUM)_Turnover'!$C:$G,3,0)</f>
        <v>1</v>
      </c>
      <c r="F1001" s="82">
        <f>+VLOOKUP($C1001,'appoggio Flow (AUM)_Turnover'!$C:$G,4,0)</f>
        <v>1039483.25</v>
      </c>
      <c r="G1001" s="82">
        <f>+VLOOKUP($C1001,'appoggio Flow (AUM)_Turnover'!$C:$G,5,0)</f>
        <v>2305845.5</v>
      </c>
      <c r="H1001" s="1" t="s">
        <v>24</v>
      </c>
      <c r="I1001" t="s">
        <v>473</v>
      </c>
      <c r="J1001" t="s">
        <v>474</v>
      </c>
      <c r="K1001">
        <f>+VLOOKUP($C1001,'appoggio Flow (AUM)_Turnover'!$C:$M,9,0)</f>
        <v>0</v>
      </c>
      <c r="L1001" t="s">
        <v>473</v>
      </c>
      <c r="M1001" t="str">
        <f>+VLOOKUP($C1001,'appoggio Flow (AUM)_Turnover'!$C:$M,11,0)</f>
        <v>Fondo</v>
      </c>
      <c r="N1001" t="s">
        <v>23</v>
      </c>
      <c r="O1001" s="5" t="str">
        <f t="shared" si="120"/>
        <v>N</v>
      </c>
      <c r="P1001" t="str">
        <f>+VLOOKUP($C1001,'appoggio Flow (AUM)_Turnover'!$C:$P,11,0)</f>
        <v>Fondo</v>
      </c>
      <c r="Q1001" s="200" t="s">
        <v>475</v>
      </c>
      <c r="R1001" s="200" t="str">
        <f t="shared" si="125"/>
        <v/>
      </c>
      <c r="T1001" t="s">
        <v>475</v>
      </c>
      <c r="Y1001" s="200" t="s">
        <v>475</v>
      </c>
      <c r="Z1001" s="5" t="s">
        <v>475</v>
      </c>
      <c r="AA1001" s="200" t="str">
        <f t="shared" si="121"/>
        <v/>
      </c>
      <c r="AB1001" s="200" t="str">
        <f t="shared" si="119"/>
        <v/>
      </c>
      <c r="AE1001" s="77">
        <f t="shared" si="122"/>
        <v>0</v>
      </c>
      <c r="AF1001" s="77">
        <f t="shared" si="123"/>
        <v>0</v>
      </c>
      <c r="AG1001" s="77">
        <f t="array" ref="AG1001">IFERROR($D1001*U,0)</f>
        <v>0</v>
      </c>
      <c r="AH1001" s="77">
        <f t="shared" si="124"/>
        <v>0</v>
      </c>
      <c r="AI1001" s="77">
        <f t="shared" si="124"/>
        <v>0</v>
      </c>
      <c r="AJ1001" s="203"/>
      <c r="AK1001" s="203"/>
      <c r="AL1001" s="203"/>
      <c r="AM1001" s="203"/>
      <c r="AN1001" t="s">
        <v>475</v>
      </c>
      <c r="AO1001" t="s">
        <v>475</v>
      </c>
      <c r="AP1001" t="s">
        <v>475</v>
      </c>
    </row>
    <row r="1002" spans="1:43" x14ac:dyDescent="0.25">
      <c r="A1002" s="198">
        <v>45291</v>
      </c>
      <c r="B1002" t="s">
        <v>2668</v>
      </c>
      <c r="C1002" t="s">
        <v>2669</v>
      </c>
      <c r="D1002" s="82">
        <f>+VLOOKUP($C1002,'appoggio Flow (AUM)_Turnover'!$C:$G,2,0)</f>
        <v>0</v>
      </c>
      <c r="E1002" s="199">
        <f>+VLOOKUP($C1002,'appoggio Flow (AUM)_Turnover'!$C:$G,3,0)</f>
        <v>1</v>
      </c>
      <c r="F1002" s="82">
        <f>+VLOOKUP($C1002,'appoggio Flow (AUM)_Turnover'!$C:$G,4,0)</f>
        <v>2325230.79</v>
      </c>
      <c r="G1002" s="82">
        <f>+VLOOKUP($C1002,'appoggio Flow (AUM)_Turnover'!$C:$G,5,0)</f>
        <v>2348703.04</v>
      </c>
      <c r="H1002" s="1" t="s">
        <v>23</v>
      </c>
      <c r="I1002" t="s">
        <v>500</v>
      </c>
      <c r="J1002" t="s">
        <v>504</v>
      </c>
      <c r="K1002">
        <f>+VLOOKUP($C1002,'appoggio Flow (AUM)_Turnover'!$C:$M,9,0)</f>
        <v>1</v>
      </c>
      <c r="L1002" t="s">
        <v>500</v>
      </c>
      <c r="M1002" t="str">
        <f>+VLOOKUP($C1002,'appoggio Flow (AUM)_Turnover'!$C:$M,11,0)</f>
        <v>Bond</v>
      </c>
      <c r="N1002" t="s">
        <v>24</v>
      </c>
      <c r="O1002" s="5" t="str">
        <f t="shared" si="120"/>
        <v>N</v>
      </c>
      <c r="P1002" t="str">
        <f>+VLOOKUP($C1002,'appoggio Flow (AUM)_Turnover'!$C:$P,11,0)</f>
        <v>Bond</v>
      </c>
      <c r="Q1002" s="200" t="s">
        <v>475</v>
      </c>
      <c r="R1002" s="200" t="str">
        <f t="shared" si="125"/>
        <v/>
      </c>
      <c r="T1002" t="s">
        <v>475</v>
      </c>
      <c r="Y1002" s="200" t="s">
        <v>475</v>
      </c>
      <c r="Z1002" s="5" t="s">
        <v>475</v>
      </c>
      <c r="AA1002" s="200" t="str">
        <f t="shared" si="121"/>
        <v/>
      </c>
      <c r="AB1002" s="200" t="str">
        <f t="shared" si="119"/>
        <v/>
      </c>
      <c r="AE1002" s="77">
        <f t="shared" si="122"/>
        <v>0</v>
      </c>
      <c r="AF1002" s="77">
        <f t="shared" si="123"/>
        <v>0</v>
      </c>
      <c r="AG1002" s="77">
        <f t="array" ref="AG1002">IFERROR($D1002*U,0)</f>
        <v>0</v>
      </c>
      <c r="AH1002" s="77">
        <f t="shared" si="124"/>
        <v>0</v>
      </c>
      <c r="AI1002" s="77">
        <f t="shared" si="124"/>
        <v>0</v>
      </c>
      <c r="AJ1002" s="203"/>
      <c r="AK1002" s="203"/>
      <c r="AL1002" s="203"/>
      <c r="AM1002" s="203"/>
      <c r="AN1002" t="s">
        <v>22</v>
      </c>
      <c r="AO1002" t="s">
        <v>571</v>
      </c>
      <c r="AP1002" t="s">
        <v>475</v>
      </c>
    </row>
    <row r="1003" spans="1:43" x14ac:dyDescent="0.25">
      <c r="A1003" s="198">
        <v>45291</v>
      </c>
      <c r="B1003" t="s">
        <v>2670</v>
      </c>
      <c r="C1003" t="s">
        <v>2671</v>
      </c>
      <c r="D1003" s="82">
        <f>+VLOOKUP($C1003,'appoggio Flow (AUM)_Turnover'!$C:$G,2,0)</f>
        <v>13385.549999999988</v>
      </c>
      <c r="E1003" s="199">
        <f>+VLOOKUP($C1003,'appoggio Flow (AUM)_Turnover'!$C:$G,3,0)</f>
        <v>1</v>
      </c>
      <c r="F1003" s="82">
        <f>+VLOOKUP($C1003,'appoggio Flow (AUM)_Turnover'!$C:$G,4,0)</f>
        <v>224365.87</v>
      </c>
      <c r="G1003" s="82">
        <f>+VLOOKUP($C1003,'appoggio Flow (AUM)_Turnover'!$C:$G,5,0)</f>
        <v>210980.32</v>
      </c>
      <c r="H1003" s="1" t="s">
        <v>24</v>
      </c>
      <c r="I1003" t="s">
        <v>473</v>
      </c>
      <c r="J1003" t="s">
        <v>474</v>
      </c>
      <c r="K1003">
        <f>+VLOOKUP($C1003,'appoggio Flow (AUM)_Turnover'!$C:$M,9,0)</f>
        <v>0</v>
      </c>
      <c r="L1003" t="s">
        <v>473</v>
      </c>
      <c r="M1003" t="str">
        <f>+VLOOKUP($C1003,'appoggio Flow (AUM)_Turnover'!$C:$M,11,0)</f>
        <v>Fondo</v>
      </c>
      <c r="N1003" t="s">
        <v>23</v>
      </c>
      <c r="O1003" s="5" t="str">
        <f t="shared" si="120"/>
        <v>N</v>
      </c>
      <c r="P1003" t="str">
        <f>+VLOOKUP($C1003,'appoggio Flow (AUM)_Turnover'!$C:$P,11,0)</f>
        <v>Fondo</v>
      </c>
      <c r="Q1003" s="200" t="s">
        <v>475</v>
      </c>
      <c r="R1003" s="200" t="str">
        <f t="shared" si="125"/>
        <v/>
      </c>
      <c r="T1003" t="s">
        <v>475</v>
      </c>
      <c r="Y1003" s="200" t="s">
        <v>475</v>
      </c>
      <c r="Z1003" s="5" t="s">
        <v>475</v>
      </c>
      <c r="AA1003" s="200" t="str">
        <f t="shared" si="121"/>
        <v/>
      </c>
      <c r="AB1003" s="200" t="str">
        <f t="shared" si="119"/>
        <v/>
      </c>
      <c r="AE1003" s="77">
        <f t="shared" si="122"/>
        <v>0</v>
      </c>
      <c r="AF1003" s="77">
        <f t="shared" si="123"/>
        <v>0</v>
      </c>
      <c r="AG1003" s="77">
        <f t="array" ref="AG1003">IFERROR($D1003*U,0)</f>
        <v>0</v>
      </c>
      <c r="AH1003" s="77">
        <f t="shared" si="124"/>
        <v>0</v>
      </c>
      <c r="AI1003" s="77">
        <f t="shared" si="124"/>
        <v>0</v>
      </c>
      <c r="AJ1003" s="203"/>
      <c r="AK1003" s="203"/>
      <c r="AL1003" s="203"/>
      <c r="AM1003" s="203"/>
      <c r="AN1003" t="s">
        <v>475</v>
      </c>
      <c r="AO1003" t="s">
        <v>475</v>
      </c>
      <c r="AP1003" t="s">
        <v>475</v>
      </c>
    </row>
    <row r="1004" spans="1:43" x14ac:dyDescent="0.25">
      <c r="A1004" s="198">
        <v>45291</v>
      </c>
      <c r="B1004" t="s">
        <v>2672</v>
      </c>
      <c r="C1004" t="s">
        <v>2673</v>
      </c>
      <c r="D1004" s="82">
        <f>+VLOOKUP($C1004,'appoggio Flow (AUM)_Turnover'!$C:$G,2,0)</f>
        <v>2175.0199999999986</v>
      </c>
      <c r="E1004" s="199">
        <f>+VLOOKUP($C1004,'appoggio Flow (AUM)_Turnover'!$C:$G,3,0)</f>
        <v>1</v>
      </c>
      <c r="F1004" s="82">
        <f>+VLOOKUP($C1004,'appoggio Flow (AUM)_Turnover'!$C:$G,4,0)</f>
        <v>12465.39</v>
      </c>
      <c r="G1004" s="82">
        <f>+VLOOKUP($C1004,'appoggio Flow (AUM)_Turnover'!$C:$G,5,0)</f>
        <v>10290.370000000001</v>
      </c>
      <c r="H1004" s="1" t="s">
        <v>24</v>
      </c>
      <c r="I1004" t="s">
        <v>473</v>
      </c>
      <c r="J1004" t="s">
        <v>474</v>
      </c>
      <c r="K1004">
        <f>+VLOOKUP($C1004,'appoggio Flow (AUM)_Turnover'!$C:$M,9,0)</f>
        <v>0</v>
      </c>
      <c r="L1004" t="s">
        <v>473</v>
      </c>
      <c r="M1004" t="str">
        <f>+VLOOKUP($C1004,'appoggio Flow (AUM)_Turnover'!$C:$M,11,0)</f>
        <v>Fondo</v>
      </c>
      <c r="N1004" t="s">
        <v>23</v>
      </c>
      <c r="O1004" s="5" t="str">
        <f t="shared" si="120"/>
        <v>N</v>
      </c>
      <c r="P1004" t="str">
        <f>+VLOOKUP($C1004,'appoggio Flow (AUM)_Turnover'!$C:$P,11,0)</f>
        <v>Fondo</v>
      </c>
      <c r="Q1004" s="200" t="s">
        <v>475</v>
      </c>
      <c r="R1004" s="200" t="str">
        <f t="shared" si="125"/>
        <v/>
      </c>
      <c r="T1004" t="s">
        <v>475</v>
      </c>
      <c r="Y1004" s="200" t="s">
        <v>475</v>
      </c>
      <c r="Z1004" s="5" t="s">
        <v>475</v>
      </c>
      <c r="AA1004" s="200" t="str">
        <f t="shared" si="121"/>
        <v/>
      </c>
      <c r="AB1004" s="200" t="str">
        <f t="shared" si="119"/>
        <v/>
      </c>
      <c r="AE1004" s="77">
        <f t="shared" si="122"/>
        <v>0</v>
      </c>
      <c r="AF1004" s="77">
        <f t="shared" si="123"/>
        <v>0</v>
      </c>
      <c r="AG1004" s="77">
        <f t="array" ref="AG1004">IFERROR($D1004*U,0)</f>
        <v>0</v>
      </c>
      <c r="AH1004" s="77">
        <f t="shared" si="124"/>
        <v>0</v>
      </c>
      <c r="AI1004" s="77">
        <f t="shared" si="124"/>
        <v>0</v>
      </c>
      <c r="AJ1004" s="203"/>
      <c r="AK1004" s="203"/>
      <c r="AL1004" s="203"/>
      <c r="AM1004" s="203"/>
      <c r="AN1004" t="s">
        <v>475</v>
      </c>
      <c r="AO1004" t="s">
        <v>475</v>
      </c>
      <c r="AP1004" t="s">
        <v>475</v>
      </c>
    </row>
    <row r="1005" spans="1:43" x14ac:dyDescent="0.25">
      <c r="A1005" s="198">
        <v>45291</v>
      </c>
      <c r="B1005" t="s">
        <v>2674</v>
      </c>
      <c r="C1005" t="s">
        <v>2675</v>
      </c>
      <c r="D1005" s="82">
        <f>+VLOOKUP($C1005,'appoggio Flow (AUM)_Turnover'!$C:$G,2,0)</f>
        <v>93495.360000000001</v>
      </c>
      <c r="E1005" s="199">
        <f>+VLOOKUP($C1005,'appoggio Flow (AUM)_Turnover'!$C:$G,3,0)</f>
        <v>0</v>
      </c>
      <c r="F1005" s="82">
        <f>+VLOOKUP($C1005,'appoggio Flow (AUM)_Turnover'!$C:$G,4,0)</f>
        <v>93495.360000000001</v>
      </c>
      <c r="G1005" s="82">
        <f>+VLOOKUP($C1005,'appoggio Flow (AUM)_Turnover'!$C:$G,5,0)</f>
        <v>0</v>
      </c>
      <c r="H1005" s="1" t="s">
        <v>24</v>
      </c>
      <c r="I1005" t="s">
        <v>473</v>
      </c>
      <c r="J1005" t="s">
        <v>474</v>
      </c>
      <c r="K1005">
        <f>+VLOOKUP($C1005,'appoggio Flow (AUM)_Turnover'!$C:$M,9,0)</f>
        <v>0</v>
      </c>
      <c r="L1005" t="s">
        <v>473</v>
      </c>
      <c r="M1005" t="str">
        <f>+VLOOKUP($C1005,'appoggio Flow (AUM)_Turnover'!$C:$M,11,0)</f>
        <v>Fondo</v>
      </c>
      <c r="N1005" t="s">
        <v>23</v>
      </c>
      <c r="O1005" s="5" t="str">
        <f t="shared" si="120"/>
        <v>N</v>
      </c>
      <c r="P1005" t="str">
        <f>+VLOOKUP($C1005,'appoggio Flow (AUM)_Turnover'!$C:$P,11,0)</f>
        <v>Fondo</v>
      </c>
      <c r="Q1005" s="200" t="s">
        <v>475</v>
      </c>
      <c r="R1005" s="200" t="str">
        <f t="shared" si="125"/>
        <v/>
      </c>
      <c r="T1005" t="s">
        <v>475</v>
      </c>
      <c r="Y1005" s="200" t="s">
        <v>475</v>
      </c>
      <c r="Z1005" s="5" t="s">
        <v>475</v>
      </c>
      <c r="AA1005" s="200" t="str">
        <f t="shared" si="121"/>
        <v/>
      </c>
      <c r="AB1005" s="200" t="str">
        <f t="shared" si="119"/>
        <v/>
      </c>
      <c r="AE1005" s="77">
        <f t="shared" si="122"/>
        <v>0</v>
      </c>
      <c r="AF1005" s="77">
        <f t="shared" si="123"/>
        <v>0</v>
      </c>
      <c r="AG1005" s="77">
        <f t="array" ref="AG1005">IFERROR($D1005*U,0)</f>
        <v>0</v>
      </c>
      <c r="AH1005" s="77">
        <f t="shared" si="124"/>
        <v>0</v>
      </c>
      <c r="AI1005" s="77">
        <f t="shared" si="124"/>
        <v>0</v>
      </c>
      <c r="AJ1005" s="203"/>
      <c r="AK1005" s="203"/>
      <c r="AL1005" s="203"/>
      <c r="AM1005" s="203"/>
      <c r="AN1005" t="s">
        <v>475</v>
      </c>
      <c r="AO1005" t="s">
        <v>475</v>
      </c>
      <c r="AP1005" t="s">
        <v>475</v>
      </c>
    </row>
    <row r="1006" spans="1:43" x14ac:dyDescent="0.25">
      <c r="A1006" s="198">
        <v>45291</v>
      </c>
      <c r="B1006" t="s">
        <v>2676</v>
      </c>
      <c r="C1006" t="s">
        <v>2677</v>
      </c>
      <c r="D1006" s="82">
        <f>+VLOOKUP($C1006,'appoggio Flow (AUM)_Turnover'!$C:$G,2,0)</f>
        <v>0</v>
      </c>
      <c r="E1006" s="199">
        <f>+VLOOKUP($C1006,'appoggio Flow (AUM)_Turnover'!$C:$G,3,0)</f>
        <v>1</v>
      </c>
      <c r="F1006" s="82">
        <f>+VLOOKUP($C1006,'appoggio Flow (AUM)_Turnover'!$C:$G,4,0)</f>
        <v>277387.53999999998</v>
      </c>
      <c r="G1006" s="82">
        <f>+VLOOKUP($C1006,'appoggio Flow (AUM)_Turnover'!$C:$G,5,0)</f>
        <v>397141.44</v>
      </c>
      <c r="H1006" s="1" t="s">
        <v>24</v>
      </c>
      <c r="I1006" t="s">
        <v>473</v>
      </c>
      <c r="J1006" t="s">
        <v>474</v>
      </c>
      <c r="K1006">
        <f>+VLOOKUP($C1006,'appoggio Flow (AUM)_Turnover'!$C:$M,9,0)</f>
        <v>0</v>
      </c>
      <c r="L1006" t="s">
        <v>473</v>
      </c>
      <c r="M1006" t="str">
        <f>+VLOOKUP($C1006,'appoggio Flow (AUM)_Turnover'!$C:$M,11,0)</f>
        <v>Fondo</v>
      </c>
      <c r="N1006" t="s">
        <v>23</v>
      </c>
      <c r="O1006" s="5" t="str">
        <f t="shared" si="120"/>
        <v>N</v>
      </c>
      <c r="P1006" t="str">
        <f>+VLOOKUP($C1006,'appoggio Flow (AUM)_Turnover'!$C:$P,11,0)</f>
        <v>Fondo</v>
      </c>
      <c r="Q1006" s="200" t="s">
        <v>475</v>
      </c>
      <c r="R1006" s="200" t="str">
        <f t="shared" si="125"/>
        <v/>
      </c>
      <c r="T1006" t="s">
        <v>475</v>
      </c>
      <c r="Y1006" s="200" t="s">
        <v>475</v>
      </c>
      <c r="Z1006" s="5" t="s">
        <v>475</v>
      </c>
      <c r="AA1006" s="200" t="str">
        <f t="shared" si="121"/>
        <v/>
      </c>
      <c r="AB1006" s="200" t="str">
        <f t="shared" si="119"/>
        <v/>
      </c>
      <c r="AE1006" s="77">
        <f t="shared" si="122"/>
        <v>0</v>
      </c>
      <c r="AF1006" s="77">
        <f t="shared" si="123"/>
        <v>0</v>
      </c>
      <c r="AG1006" s="77">
        <f t="array" ref="AG1006">IFERROR($D1006*U,0)</f>
        <v>0</v>
      </c>
      <c r="AH1006" s="77">
        <f t="shared" si="124"/>
        <v>0</v>
      </c>
      <c r="AI1006" s="77">
        <f t="shared" si="124"/>
        <v>0</v>
      </c>
      <c r="AJ1006" s="203"/>
      <c r="AK1006" s="203"/>
      <c r="AL1006" s="203"/>
      <c r="AM1006" s="203"/>
      <c r="AN1006" t="s">
        <v>475</v>
      </c>
      <c r="AO1006" t="s">
        <v>475</v>
      </c>
      <c r="AP1006" t="s">
        <v>475</v>
      </c>
    </row>
    <row r="1007" spans="1:43" x14ac:dyDescent="0.25">
      <c r="A1007" s="198">
        <v>45291</v>
      </c>
      <c r="B1007" t="s">
        <v>2678</v>
      </c>
      <c r="C1007" t="s">
        <v>2679</v>
      </c>
      <c r="D1007" s="82">
        <f>+VLOOKUP($C1007,'appoggio Flow (AUM)_Turnover'!$C:$G,2,0)</f>
        <v>2683361.1800000002</v>
      </c>
      <c r="E1007" s="199">
        <f>+VLOOKUP($C1007,'appoggio Flow (AUM)_Turnover'!$C:$G,3,0)</f>
        <v>0</v>
      </c>
      <c r="F1007" s="82">
        <f>+VLOOKUP($C1007,'appoggio Flow (AUM)_Turnover'!$C:$G,4,0)</f>
        <v>2683361.1800000002</v>
      </c>
      <c r="G1007" s="82">
        <f>+VLOOKUP($C1007,'appoggio Flow (AUM)_Turnover'!$C:$G,5,0)</f>
        <v>0</v>
      </c>
      <c r="H1007" s="1" t="s">
        <v>23</v>
      </c>
      <c r="I1007" t="s">
        <v>500</v>
      </c>
      <c r="J1007" t="s">
        <v>592</v>
      </c>
      <c r="K1007">
        <f>+VLOOKUP($C1007,'appoggio Flow (AUM)_Turnover'!$C:$M,9,0)</f>
        <v>0</v>
      </c>
      <c r="L1007" t="s">
        <v>500</v>
      </c>
      <c r="M1007">
        <f>+VLOOKUP($C1007,'appoggio Flow (AUM)_Turnover'!$C:$M,11,0)</f>
        <v>0</v>
      </c>
      <c r="N1007" t="s">
        <v>23</v>
      </c>
      <c r="O1007" s="5" t="str">
        <f t="shared" si="120"/>
        <v>N</v>
      </c>
      <c r="P1007">
        <f>+VLOOKUP($C1007,'appoggio Flow (AUM)_Turnover'!$C:$P,11,0)</f>
        <v>0</v>
      </c>
      <c r="Q1007" s="200" t="s">
        <v>475</v>
      </c>
      <c r="R1007" s="200" t="str">
        <f t="shared" si="125"/>
        <v/>
      </c>
      <c r="T1007" t="s">
        <v>475</v>
      </c>
      <c r="Y1007" s="200" t="s">
        <v>475</v>
      </c>
      <c r="Z1007" s="5" t="s">
        <v>475</v>
      </c>
      <c r="AA1007" s="200" t="str">
        <f t="shared" si="121"/>
        <v/>
      </c>
      <c r="AB1007" s="200" t="str">
        <f t="shared" si="119"/>
        <v/>
      </c>
      <c r="AE1007" s="77">
        <f t="shared" si="122"/>
        <v>0</v>
      </c>
      <c r="AF1007" s="77">
        <f t="shared" si="123"/>
        <v>0</v>
      </c>
      <c r="AG1007" s="77">
        <f t="array" ref="AG1007">IFERROR($D1007*U,0)</f>
        <v>0</v>
      </c>
      <c r="AH1007" s="77">
        <f t="shared" si="124"/>
        <v>0</v>
      </c>
      <c r="AI1007" s="77">
        <f t="shared" si="124"/>
        <v>0</v>
      </c>
      <c r="AJ1007" s="203"/>
      <c r="AK1007" s="203"/>
      <c r="AL1007" s="203"/>
      <c r="AM1007" s="203"/>
      <c r="AN1007" t="s">
        <v>475</v>
      </c>
      <c r="AO1007" t="s">
        <v>475</v>
      </c>
      <c r="AP1007" t="s">
        <v>475</v>
      </c>
    </row>
    <row r="1008" spans="1:43" x14ac:dyDescent="0.25">
      <c r="A1008" s="198">
        <v>45291</v>
      </c>
      <c r="B1008" t="s">
        <v>2680</v>
      </c>
      <c r="C1008" t="s">
        <v>2681</v>
      </c>
      <c r="D1008" s="82">
        <f>+VLOOKUP($C1008,'appoggio Flow (AUM)_Turnover'!$C:$G,2,0)</f>
        <v>32749.5</v>
      </c>
      <c r="E1008" s="199">
        <f>+VLOOKUP($C1008,'appoggio Flow (AUM)_Turnover'!$C:$G,3,0)</f>
        <v>1</v>
      </c>
      <c r="F1008" s="82">
        <f>+VLOOKUP($C1008,'appoggio Flow (AUM)_Turnover'!$C:$G,4,0)</f>
        <v>1364434.54</v>
      </c>
      <c r="G1008" s="82">
        <f>+VLOOKUP($C1008,'appoggio Flow (AUM)_Turnover'!$C:$G,5,0)</f>
        <v>1331685.04</v>
      </c>
      <c r="H1008" s="1" t="s">
        <v>23</v>
      </c>
      <c r="I1008" t="s">
        <v>500</v>
      </c>
      <c r="J1008" t="s">
        <v>474</v>
      </c>
      <c r="K1008">
        <f>+VLOOKUP($C1008,'appoggio Flow (AUM)_Turnover'!$C:$M,9,0)</f>
        <v>0</v>
      </c>
      <c r="L1008" t="s">
        <v>500</v>
      </c>
      <c r="M1008">
        <f>+VLOOKUP($C1008,'appoggio Flow (AUM)_Turnover'!$C:$M,11,0)</f>
        <v>0</v>
      </c>
      <c r="N1008" t="s">
        <v>23</v>
      </c>
      <c r="O1008" s="5" t="str">
        <f t="shared" si="120"/>
        <v>N</v>
      </c>
      <c r="P1008">
        <f>+VLOOKUP($C1008,'appoggio Flow (AUM)_Turnover'!$C:$P,11,0)</f>
        <v>0</v>
      </c>
      <c r="Q1008" s="200" t="s">
        <v>475</v>
      </c>
      <c r="R1008" s="200" t="str">
        <f t="shared" si="125"/>
        <v/>
      </c>
      <c r="T1008" t="s">
        <v>475</v>
      </c>
      <c r="Y1008" s="200" t="s">
        <v>475</v>
      </c>
      <c r="Z1008" s="5" t="s">
        <v>475</v>
      </c>
      <c r="AA1008" s="200" t="str">
        <f t="shared" si="121"/>
        <v/>
      </c>
      <c r="AB1008" s="200" t="str">
        <f t="shared" si="119"/>
        <v/>
      </c>
      <c r="AE1008" s="77">
        <f t="shared" si="122"/>
        <v>0</v>
      </c>
      <c r="AF1008" s="77">
        <f t="shared" si="123"/>
        <v>0</v>
      </c>
      <c r="AG1008" s="77">
        <f t="array" ref="AG1008">IFERROR($D1008*U,0)</f>
        <v>0</v>
      </c>
      <c r="AH1008" s="77">
        <f t="shared" si="124"/>
        <v>0</v>
      </c>
      <c r="AI1008" s="77">
        <f t="shared" si="124"/>
        <v>0</v>
      </c>
      <c r="AJ1008" s="203"/>
      <c r="AK1008" s="203"/>
      <c r="AL1008" s="203"/>
      <c r="AM1008" s="203"/>
      <c r="AN1008" t="s">
        <v>475</v>
      </c>
      <c r="AO1008" t="s">
        <v>475</v>
      </c>
      <c r="AP1008" t="s">
        <v>475</v>
      </c>
    </row>
    <row r="1009" spans="1:43" x14ac:dyDescent="0.25">
      <c r="A1009" s="198">
        <v>45291</v>
      </c>
      <c r="B1009" t="s">
        <v>2682</v>
      </c>
      <c r="C1009" t="s">
        <v>2683</v>
      </c>
      <c r="D1009" s="82">
        <f>+VLOOKUP($C1009,'appoggio Flow (AUM)_Turnover'!$C:$G,2,0)</f>
        <v>350711.04000000004</v>
      </c>
      <c r="E1009" s="199">
        <f>+VLOOKUP($C1009,'appoggio Flow (AUM)_Turnover'!$C:$G,3,0)</f>
        <v>1</v>
      </c>
      <c r="F1009" s="82">
        <f>+VLOOKUP($C1009,'appoggio Flow (AUM)_Turnover'!$C:$G,4,0)</f>
        <v>2856069</v>
      </c>
      <c r="G1009" s="82">
        <f>+VLOOKUP($C1009,'appoggio Flow (AUM)_Turnover'!$C:$G,5,0)</f>
        <v>2505357.96</v>
      </c>
      <c r="H1009" s="1" t="s">
        <v>23</v>
      </c>
      <c r="I1009" t="s">
        <v>500</v>
      </c>
      <c r="J1009" t="s">
        <v>474</v>
      </c>
      <c r="K1009">
        <f>+VLOOKUP($C1009,'appoggio Flow (AUM)_Turnover'!$C:$M,9,0)</f>
        <v>0</v>
      </c>
      <c r="L1009" t="s">
        <v>500</v>
      </c>
      <c r="M1009">
        <f>+VLOOKUP($C1009,'appoggio Flow (AUM)_Turnover'!$C:$M,11,0)</f>
        <v>0</v>
      </c>
      <c r="N1009" t="s">
        <v>23</v>
      </c>
      <c r="O1009" s="5" t="str">
        <f t="shared" si="120"/>
        <v>N</v>
      </c>
      <c r="P1009">
        <f>+VLOOKUP($C1009,'appoggio Flow (AUM)_Turnover'!$C:$P,11,0)</f>
        <v>0</v>
      </c>
      <c r="Q1009" s="200" t="s">
        <v>475</v>
      </c>
      <c r="R1009" s="200" t="str">
        <f t="shared" si="125"/>
        <v/>
      </c>
      <c r="T1009" t="s">
        <v>475</v>
      </c>
      <c r="Y1009" s="200" t="s">
        <v>475</v>
      </c>
      <c r="Z1009" s="5" t="s">
        <v>475</v>
      </c>
      <c r="AA1009" s="200" t="str">
        <f t="shared" si="121"/>
        <v/>
      </c>
      <c r="AB1009" s="200" t="str">
        <f t="shared" si="119"/>
        <v/>
      </c>
      <c r="AE1009" s="77">
        <f t="shared" si="122"/>
        <v>0</v>
      </c>
      <c r="AF1009" s="77">
        <f t="shared" si="123"/>
        <v>0</v>
      </c>
      <c r="AG1009" s="77">
        <f t="array" ref="AG1009">IFERROR($D1009*U,0)</f>
        <v>0</v>
      </c>
      <c r="AH1009" s="77">
        <f t="shared" si="124"/>
        <v>0</v>
      </c>
      <c r="AI1009" s="77">
        <f t="shared" si="124"/>
        <v>0</v>
      </c>
      <c r="AJ1009" s="203"/>
      <c r="AK1009" s="203"/>
      <c r="AL1009" s="203"/>
      <c r="AM1009" s="203"/>
      <c r="AN1009" t="s">
        <v>475</v>
      </c>
      <c r="AO1009" t="s">
        <v>475</v>
      </c>
      <c r="AP1009" t="s">
        <v>475</v>
      </c>
    </row>
    <row r="1010" spans="1:43" x14ac:dyDescent="0.25">
      <c r="A1010" s="198">
        <v>45291</v>
      </c>
      <c r="B1010" t="s">
        <v>2684</v>
      </c>
      <c r="C1010" t="s">
        <v>2685</v>
      </c>
      <c r="D1010" s="82">
        <f>+VLOOKUP($C1010,'appoggio Flow (AUM)_Turnover'!$C:$G,2,0)</f>
        <v>176988.92999999996</v>
      </c>
      <c r="E1010" s="199">
        <f>+VLOOKUP($C1010,'appoggio Flow (AUM)_Turnover'!$C:$G,3,0)</f>
        <v>1</v>
      </c>
      <c r="F1010" s="82">
        <f>+VLOOKUP($C1010,'appoggio Flow (AUM)_Turnover'!$C:$G,4,0)</f>
        <v>314410.88999999996</v>
      </c>
      <c r="G1010" s="82">
        <f>+VLOOKUP($C1010,'appoggio Flow (AUM)_Turnover'!$C:$G,5,0)</f>
        <v>137421.96</v>
      </c>
      <c r="H1010" s="1" t="s">
        <v>24</v>
      </c>
      <c r="I1010" t="s">
        <v>473</v>
      </c>
      <c r="J1010" t="s">
        <v>474</v>
      </c>
      <c r="K1010">
        <f>+VLOOKUP($C1010,'appoggio Flow (AUM)_Turnover'!$C:$M,9,0)</f>
        <v>0</v>
      </c>
      <c r="L1010" t="s">
        <v>473</v>
      </c>
      <c r="M1010" t="str">
        <f>+VLOOKUP($C1010,'appoggio Flow (AUM)_Turnover'!$C:$M,11,0)</f>
        <v>Fondo</v>
      </c>
      <c r="N1010" t="s">
        <v>23</v>
      </c>
      <c r="O1010" s="5" t="str">
        <f t="shared" si="120"/>
        <v>N</v>
      </c>
      <c r="P1010" t="str">
        <f>+VLOOKUP($C1010,'appoggio Flow (AUM)_Turnover'!$C:$P,11,0)</f>
        <v>Fondo</v>
      </c>
      <c r="Q1010" s="200" t="s">
        <v>475</v>
      </c>
      <c r="R1010" s="200" t="str">
        <f t="shared" si="125"/>
        <v/>
      </c>
      <c r="T1010" t="s">
        <v>475</v>
      </c>
      <c r="Y1010" s="200" t="s">
        <v>475</v>
      </c>
      <c r="Z1010" s="5" t="s">
        <v>475</v>
      </c>
      <c r="AA1010" s="200" t="str">
        <f t="shared" si="121"/>
        <v/>
      </c>
      <c r="AB1010" s="200" t="str">
        <f t="shared" si="119"/>
        <v/>
      </c>
      <c r="AE1010" s="77">
        <f t="shared" si="122"/>
        <v>0</v>
      </c>
      <c r="AF1010" s="77">
        <f t="shared" si="123"/>
        <v>0</v>
      </c>
      <c r="AG1010" s="77">
        <f t="array" ref="AG1010">IFERROR($D1010*U,0)</f>
        <v>0</v>
      </c>
      <c r="AH1010" s="77">
        <f t="shared" si="124"/>
        <v>0</v>
      </c>
      <c r="AI1010" s="77">
        <f t="shared" si="124"/>
        <v>0</v>
      </c>
      <c r="AJ1010" s="203"/>
      <c r="AK1010" s="203"/>
      <c r="AL1010" s="203"/>
      <c r="AM1010" s="203"/>
      <c r="AN1010" t="s">
        <v>475</v>
      </c>
      <c r="AO1010" t="s">
        <v>475</v>
      </c>
      <c r="AP1010" t="s">
        <v>475</v>
      </c>
    </row>
    <row r="1011" spans="1:43" x14ac:dyDescent="0.25">
      <c r="A1011" s="198">
        <v>45291</v>
      </c>
      <c r="B1011" t="s">
        <v>2686</v>
      </c>
      <c r="C1011" t="s">
        <v>2687</v>
      </c>
      <c r="D1011" s="82">
        <f>+VLOOKUP($C1011,'appoggio Flow (AUM)_Turnover'!$C:$G,2,0)</f>
        <v>0</v>
      </c>
      <c r="E1011" s="199">
        <f>+VLOOKUP($C1011,'appoggio Flow (AUM)_Turnover'!$C:$G,3,0)</f>
        <v>1</v>
      </c>
      <c r="F1011" s="82">
        <f>+VLOOKUP($C1011,'appoggio Flow (AUM)_Turnover'!$C:$G,4,0)</f>
        <v>341446.61</v>
      </c>
      <c r="G1011" s="82">
        <f>+VLOOKUP($C1011,'appoggio Flow (AUM)_Turnover'!$C:$G,5,0)</f>
        <v>425873.89</v>
      </c>
      <c r="H1011" s="1" t="s">
        <v>24</v>
      </c>
      <c r="I1011" t="s">
        <v>473</v>
      </c>
      <c r="J1011" t="s">
        <v>474</v>
      </c>
      <c r="K1011">
        <f>+VLOOKUP($C1011,'appoggio Flow (AUM)_Turnover'!$C:$M,9,0)</f>
        <v>0</v>
      </c>
      <c r="L1011" t="s">
        <v>473</v>
      </c>
      <c r="M1011" t="str">
        <f>+VLOOKUP($C1011,'appoggio Flow (AUM)_Turnover'!$C:$M,11,0)</f>
        <v>Fondo</v>
      </c>
      <c r="N1011" t="s">
        <v>23</v>
      </c>
      <c r="O1011" s="5" t="str">
        <f t="shared" si="120"/>
        <v>N</v>
      </c>
      <c r="P1011" t="str">
        <f>+VLOOKUP($C1011,'appoggio Flow (AUM)_Turnover'!$C:$P,11,0)</f>
        <v>Fondo</v>
      </c>
      <c r="Q1011" s="200" t="s">
        <v>475</v>
      </c>
      <c r="R1011" s="200" t="str">
        <f t="shared" si="125"/>
        <v/>
      </c>
      <c r="T1011" t="s">
        <v>475</v>
      </c>
      <c r="Y1011" s="200" t="s">
        <v>475</v>
      </c>
      <c r="Z1011" s="5" t="s">
        <v>475</v>
      </c>
      <c r="AA1011" s="200" t="str">
        <f t="shared" si="121"/>
        <v/>
      </c>
      <c r="AB1011" s="200" t="str">
        <f t="shared" si="119"/>
        <v/>
      </c>
      <c r="AE1011" s="77">
        <f t="shared" si="122"/>
        <v>0</v>
      </c>
      <c r="AF1011" s="77">
        <f t="shared" si="123"/>
        <v>0</v>
      </c>
      <c r="AG1011" s="77">
        <f t="array" ref="AG1011">IFERROR($D1011*U,0)</f>
        <v>0</v>
      </c>
      <c r="AH1011" s="77">
        <f t="shared" si="124"/>
        <v>0</v>
      </c>
      <c r="AI1011" s="77">
        <f t="shared" si="124"/>
        <v>0</v>
      </c>
      <c r="AJ1011" s="203"/>
      <c r="AK1011" s="203"/>
      <c r="AL1011" s="203"/>
      <c r="AM1011" s="203"/>
      <c r="AN1011" t="s">
        <v>475</v>
      </c>
      <c r="AO1011" t="s">
        <v>475</v>
      </c>
      <c r="AP1011" t="s">
        <v>475</v>
      </c>
    </row>
    <row r="1012" spans="1:43" x14ac:dyDescent="0.25">
      <c r="A1012" s="198">
        <v>45291</v>
      </c>
      <c r="B1012" t="s">
        <v>2688</v>
      </c>
      <c r="C1012" t="s">
        <v>2689</v>
      </c>
      <c r="D1012" s="82">
        <f>+VLOOKUP($C1012,'appoggio Flow (AUM)_Turnover'!$C:$G,2,0)</f>
        <v>141806.79</v>
      </c>
      <c r="E1012" s="199">
        <f>+VLOOKUP($C1012,'appoggio Flow (AUM)_Turnover'!$C:$G,3,0)</f>
        <v>0</v>
      </c>
      <c r="F1012" s="82">
        <f>+VLOOKUP($C1012,'appoggio Flow (AUM)_Turnover'!$C:$G,4,0)</f>
        <v>141806.79</v>
      </c>
      <c r="G1012" s="82">
        <f>+VLOOKUP($C1012,'appoggio Flow (AUM)_Turnover'!$C:$G,5,0)</f>
        <v>0</v>
      </c>
      <c r="H1012" s="1" t="s">
        <v>23</v>
      </c>
      <c r="I1012" t="s">
        <v>500</v>
      </c>
      <c r="J1012" t="s">
        <v>474</v>
      </c>
      <c r="K1012">
        <f>+VLOOKUP($C1012,'appoggio Flow (AUM)_Turnover'!$C:$M,9,0)</f>
        <v>0</v>
      </c>
      <c r="L1012" t="s">
        <v>500</v>
      </c>
      <c r="M1012" t="str">
        <f>+VLOOKUP($C1012,'appoggio Flow (AUM)_Turnover'!$C:$M,11,0)</f>
        <v>Stock</v>
      </c>
      <c r="N1012" t="s">
        <v>23</v>
      </c>
      <c r="O1012" s="5" t="str">
        <f t="shared" si="120"/>
        <v>N</v>
      </c>
      <c r="P1012" t="str">
        <f>+VLOOKUP($C1012,'appoggio Flow (AUM)_Turnover'!$C:$P,11,0)</f>
        <v>Stock</v>
      </c>
      <c r="Q1012" s="200" t="s">
        <v>475</v>
      </c>
      <c r="R1012" s="200" t="str">
        <f t="shared" si="125"/>
        <v/>
      </c>
      <c r="T1012" t="s">
        <v>475</v>
      </c>
      <c r="Y1012" s="200" t="s">
        <v>475</v>
      </c>
      <c r="Z1012" s="5" t="s">
        <v>475</v>
      </c>
      <c r="AA1012" s="200" t="str">
        <f t="shared" si="121"/>
        <v/>
      </c>
      <c r="AB1012" s="200" t="str">
        <f t="shared" si="119"/>
        <v/>
      </c>
      <c r="AE1012" s="77">
        <f t="shared" si="122"/>
        <v>0</v>
      </c>
      <c r="AF1012" s="77">
        <f t="shared" si="123"/>
        <v>0</v>
      </c>
      <c r="AG1012" s="77">
        <f t="array" ref="AG1012">IFERROR($D1012*U,0)</f>
        <v>0</v>
      </c>
      <c r="AH1012" s="77">
        <f t="shared" si="124"/>
        <v>0</v>
      </c>
      <c r="AI1012" s="77">
        <f t="shared" si="124"/>
        <v>0</v>
      </c>
      <c r="AJ1012" s="203"/>
      <c r="AK1012" s="203"/>
      <c r="AL1012" s="203"/>
      <c r="AM1012" s="203"/>
      <c r="AN1012" t="s">
        <v>25</v>
      </c>
      <c r="AO1012" t="s">
        <v>2690</v>
      </c>
      <c r="AP1012" t="s">
        <v>475</v>
      </c>
    </row>
    <row r="1013" spans="1:43" x14ac:dyDescent="0.25">
      <c r="A1013" s="198">
        <v>45291</v>
      </c>
      <c r="B1013" t="s">
        <v>2691</v>
      </c>
      <c r="C1013" t="s">
        <v>2692</v>
      </c>
      <c r="D1013" s="82">
        <f>+VLOOKUP($C1013,'appoggio Flow (AUM)_Turnover'!$C:$G,2,0)</f>
        <v>78919.27</v>
      </c>
      <c r="E1013" s="199">
        <f>+VLOOKUP($C1013,'appoggio Flow (AUM)_Turnover'!$C:$G,3,0)</f>
        <v>1</v>
      </c>
      <c r="F1013" s="82">
        <f>+VLOOKUP($C1013,'appoggio Flow (AUM)_Turnover'!$C:$G,4,0)</f>
        <v>187185.75</v>
      </c>
      <c r="G1013" s="82">
        <f>+VLOOKUP($C1013,'appoggio Flow (AUM)_Turnover'!$C:$G,5,0)</f>
        <v>108266.48</v>
      </c>
      <c r="H1013" s="1" t="s">
        <v>23</v>
      </c>
      <c r="I1013" t="s">
        <v>500</v>
      </c>
      <c r="J1013" t="s">
        <v>474</v>
      </c>
      <c r="K1013">
        <f>+VLOOKUP($C1013,'appoggio Flow (AUM)_Turnover'!$C:$M,9,0)</f>
        <v>0</v>
      </c>
      <c r="L1013" t="s">
        <v>500</v>
      </c>
      <c r="M1013">
        <f>+VLOOKUP($C1013,'appoggio Flow (AUM)_Turnover'!$C:$M,11,0)</f>
        <v>0</v>
      </c>
      <c r="N1013" t="s">
        <v>23</v>
      </c>
      <c r="O1013" s="5" t="str">
        <f t="shared" si="120"/>
        <v>N</v>
      </c>
      <c r="P1013">
        <f>+VLOOKUP($C1013,'appoggio Flow (AUM)_Turnover'!$C:$P,11,0)</f>
        <v>0</v>
      </c>
      <c r="Q1013" s="200" t="s">
        <v>475</v>
      </c>
      <c r="R1013" s="200" t="str">
        <f t="shared" si="125"/>
        <v/>
      </c>
      <c r="T1013" t="s">
        <v>475</v>
      </c>
      <c r="Y1013" s="200" t="s">
        <v>475</v>
      </c>
      <c r="Z1013" s="5" t="s">
        <v>475</v>
      </c>
      <c r="AA1013" s="200" t="str">
        <f t="shared" si="121"/>
        <v/>
      </c>
      <c r="AB1013" s="200" t="str">
        <f t="shared" si="119"/>
        <v/>
      </c>
      <c r="AE1013" s="77">
        <f t="shared" si="122"/>
        <v>0</v>
      </c>
      <c r="AF1013" s="77">
        <f t="shared" si="123"/>
        <v>0</v>
      </c>
      <c r="AG1013" s="77">
        <f t="array" ref="AG1013">IFERROR($D1013*U,0)</f>
        <v>0</v>
      </c>
      <c r="AH1013" s="77">
        <f t="shared" si="124"/>
        <v>0</v>
      </c>
      <c r="AI1013" s="77">
        <f t="shared" si="124"/>
        <v>0</v>
      </c>
      <c r="AJ1013" s="203"/>
      <c r="AK1013" s="203"/>
      <c r="AL1013" s="203"/>
      <c r="AM1013" s="203"/>
      <c r="AN1013" t="s">
        <v>475</v>
      </c>
      <c r="AO1013" t="s">
        <v>475</v>
      </c>
      <c r="AP1013" t="s">
        <v>475</v>
      </c>
    </row>
    <row r="1014" spans="1:43" x14ac:dyDescent="0.25">
      <c r="A1014" s="198">
        <v>45291</v>
      </c>
      <c r="B1014" t="s">
        <v>2693</v>
      </c>
      <c r="C1014" t="s">
        <v>2694</v>
      </c>
      <c r="D1014" s="82">
        <f>+VLOOKUP($C1014,'appoggio Flow (AUM)_Turnover'!$C:$G,2,0)</f>
        <v>315484.76</v>
      </c>
      <c r="E1014" s="199">
        <f>+VLOOKUP($C1014,'appoggio Flow (AUM)_Turnover'!$C:$G,3,0)</f>
        <v>1</v>
      </c>
      <c r="F1014" s="82">
        <f>+VLOOKUP($C1014,'appoggio Flow (AUM)_Turnover'!$C:$G,4,0)</f>
        <v>418691.68</v>
      </c>
      <c r="G1014" s="82">
        <f>+VLOOKUP($C1014,'appoggio Flow (AUM)_Turnover'!$C:$G,5,0)</f>
        <v>103206.92</v>
      </c>
      <c r="H1014" s="1" t="s">
        <v>23</v>
      </c>
      <c r="I1014" t="s">
        <v>500</v>
      </c>
      <c r="J1014" t="s">
        <v>474</v>
      </c>
      <c r="K1014">
        <f>+VLOOKUP($C1014,'appoggio Flow (AUM)_Turnover'!$C:$M,9,0)</f>
        <v>0</v>
      </c>
      <c r="L1014" t="s">
        <v>500</v>
      </c>
      <c r="M1014">
        <f>+VLOOKUP($C1014,'appoggio Flow (AUM)_Turnover'!$C:$M,11,0)</f>
        <v>0</v>
      </c>
      <c r="N1014" t="s">
        <v>23</v>
      </c>
      <c r="O1014" s="5" t="str">
        <f t="shared" si="120"/>
        <v>N</v>
      </c>
      <c r="P1014">
        <f>+VLOOKUP($C1014,'appoggio Flow (AUM)_Turnover'!$C:$P,11,0)</f>
        <v>0</v>
      </c>
      <c r="Q1014" s="200" t="s">
        <v>475</v>
      </c>
      <c r="R1014" s="200" t="str">
        <f t="shared" si="125"/>
        <v/>
      </c>
      <c r="T1014" t="s">
        <v>475</v>
      </c>
      <c r="Y1014" s="200" t="s">
        <v>475</v>
      </c>
      <c r="Z1014" s="5" t="s">
        <v>475</v>
      </c>
      <c r="AA1014" s="200" t="str">
        <f t="shared" si="121"/>
        <v/>
      </c>
      <c r="AB1014" s="200" t="str">
        <f t="shared" si="119"/>
        <v/>
      </c>
      <c r="AE1014" s="77">
        <f t="shared" si="122"/>
        <v>0</v>
      </c>
      <c r="AF1014" s="77">
        <f t="shared" si="123"/>
        <v>0</v>
      </c>
      <c r="AG1014" s="77">
        <f t="array" ref="AG1014">IFERROR($D1014*U,0)</f>
        <v>0</v>
      </c>
      <c r="AH1014" s="77">
        <f t="shared" si="124"/>
        <v>0</v>
      </c>
      <c r="AI1014" s="77">
        <f t="shared" si="124"/>
        <v>0</v>
      </c>
      <c r="AJ1014" s="203"/>
      <c r="AK1014" s="203"/>
      <c r="AL1014" s="203"/>
      <c r="AM1014" s="203"/>
      <c r="AN1014" t="s">
        <v>475</v>
      </c>
      <c r="AO1014" t="s">
        <v>475</v>
      </c>
      <c r="AP1014" t="s">
        <v>475</v>
      </c>
    </row>
    <row r="1015" spans="1:43" x14ac:dyDescent="0.25">
      <c r="A1015" s="198">
        <v>45291</v>
      </c>
      <c r="B1015" t="s">
        <v>2695</v>
      </c>
      <c r="C1015" t="s">
        <v>2696</v>
      </c>
      <c r="D1015" s="82">
        <f>+VLOOKUP($C1015,'appoggio Flow (AUM)_Turnover'!$C:$G,2,0)</f>
        <v>191120.59000000008</v>
      </c>
      <c r="E1015" s="199">
        <f>+VLOOKUP($C1015,'appoggio Flow (AUM)_Turnover'!$C:$G,3,0)</f>
        <v>1</v>
      </c>
      <c r="F1015" s="82">
        <f>+VLOOKUP($C1015,'appoggio Flow (AUM)_Turnover'!$C:$G,4,0)</f>
        <v>754057.29</v>
      </c>
      <c r="G1015" s="82">
        <f>+VLOOKUP($C1015,'appoggio Flow (AUM)_Turnover'!$C:$G,5,0)</f>
        <v>562936.69999999995</v>
      </c>
      <c r="H1015" s="1" t="s">
        <v>23</v>
      </c>
      <c r="I1015" t="s">
        <v>500</v>
      </c>
      <c r="J1015" t="s">
        <v>504</v>
      </c>
      <c r="K1015">
        <f>+VLOOKUP($C1015,'appoggio Flow (AUM)_Turnover'!$C:$M,9,0)</f>
        <v>1</v>
      </c>
      <c r="L1015" t="s">
        <v>500</v>
      </c>
      <c r="M1015">
        <f>+VLOOKUP($C1015,'appoggio Flow (AUM)_Turnover'!$C:$M,11,0)</f>
        <v>0</v>
      </c>
      <c r="N1015" t="s">
        <v>24</v>
      </c>
      <c r="O1015" s="5" t="str">
        <f t="shared" si="120"/>
        <v>N</v>
      </c>
      <c r="P1015">
        <f>+VLOOKUP($C1015,'appoggio Flow (AUM)_Turnover'!$C:$P,11,0)</f>
        <v>0</v>
      </c>
      <c r="Q1015" s="200" t="s">
        <v>475</v>
      </c>
      <c r="R1015" s="200" t="str">
        <f t="shared" si="125"/>
        <v/>
      </c>
      <c r="T1015" t="s">
        <v>475</v>
      </c>
      <c r="Y1015" s="200" t="s">
        <v>475</v>
      </c>
      <c r="Z1015" s="5" t="s">
        <v>475</v>
      </c>
      <c r="AA1015" s="200" t="str">
        <f t="shared" si="121"/>
        <v/>
      </c>
      <c r="AB1015" s="200" t="str">
        <f t="shared" si="119"/>
        <v/>
      </c>
      <c r="AE1015" s="77">
        <f t="shared" si="122"/>
        <v>0</v>
      </c>
      <c r="AF1015" s="77">
        <f t="shared" si="123"/>
        <v>0</v>
      </c>
      <c r="AG1015" s="77">
        <f t="array" ref="AG1015">IFERROR($D1015*U,0)</f>
        <v>0</v>
      </c>
      <c r="AH1015" s="77">
        <f t="shared" si="124"/>
        <v>0</v>
      </c>
      <c r="AI1015" s="77">
        <f t="shared" si="124"/>
        <v>0</v>
      </c>
      <c r="AJ1015" s="203"/>
      <c r="AK1015" s="203"/>
      <c r="AL1015" s="203"/>
      <c r="AM1015" s="203"/>
      <c r="AN1015" t="s">
        <v>475</v>
      </c>
      <c r="AO1015" t="s">
        <v>475</v>
      </c>
      <c r="AP1015" t="s">
        <v>475</v>
      </c>
    </row>
    <row r="1016" spans="1:43" x14ac:dyDescent="0.25">
      <c r="A1016" s="198">
        <v>45291</v>
      </c>
      <c r="B1016" t="s">
        <v>2697</v>
      </c>
      <c r="C1016" t="s">
        <v>2698</v>
      </c>
      <c r="D1016" s="82">
        <f>+VLOOKUP($C1016,'appoggio Flow (AUM)_Turnover'!$C:$G,2,0)</f>
        <v>140329.29999999999</v>
      </c>
      <c r="E1016" s="199">
        <f>+VLOOKUP($C1016,'appoggio Flow (AUM)_Turnover'!$C:$G,3,0)</f>
        <v>1</v>
      </c>
      <c r="F1016" s="82">
        <f>+VLOOKUP($C1016,'appoggio Flow (AUM)_Turnover'!$C:$G,4,0)</f>
        <v>166169.29999999999</v>
      </c>
      <c r="G1016" s="82">
        <f>+VLOOKUP($C1016,'appoggio Flow (AUM)_Turnover'!$C:$G,5,0)</f>
        <v>25840</v>
      </c>
      <c r="H1016" s="1" t="s">
        <v>23</v>
      </c>
      <c r="I1016" t="s">
        <v>500</v>
      </c>
      <c r="J1016" t="s">
        <v>474</v>
      </c>
      <c r="K1016">
        <f>+VLOOKUP($C1016,'appoggio Flow (AUM)_Turnover'!$C:$M,9,0)</f>
        <v>0</v>
      </c>
      <c r="L1016" t="s">
        <v>500</v>
      </c>
      <c r="M1016">
        <f>+VLOOKUP($C1016,'appoggio Flow (AUM)_Turnover'!$C:$M,11,0)</f>
        <v>0</v>
      </c>
      <c r="N1016" t="s">
        <v>23</v>
      </c>
      <c r="O1016" s="5" t="str">
        <f t="shared" si="120"/>
        <v>N</v>
      </c>
      <c r="P1016">
        <f>+VLOOKUP($C1016,'appoggio Flow (AUM)_Turnover'!$C:$P,11,0)</f>
        <v>0</v>
      </c>
      <c r="Q1016" s="200" t="s">
        <v>475</v>
      </c>
      <c r="R1016" s="200" t="str">
        <f t="shared" si="125"/>
        <v/>
      </c>
      <c r="T1016" t="s">
        <v>475</v>
      </c>
      <c r="Y1016" s="200" t="s">
        <v>475</v>
      </c>
      <c r="Z1016" s="5" t="s">
        <v>475</v>
      </c>
      <c r="AA1016" s="200" t="str">
        <f t="shared" si="121"/>
        <v/>
      </c>
      <c r="AB1016" s="200" t="str">
        <f t="shared" si="119"/>
        <v/>
      </c>
      <c r="AE1016" s="77">
        <f t="shared" si="122"/>
        <v>0</v>
      </c>
      <c r="AF1016" s="77">
        <f t="shared" si="123"/>
        <v>0</v>
      </c>
      <c r="AG1016" s="77">
        <f t="array" ref="AG1016">IFERROR($D1016*U,0)</f>
        <v>0</v>
      </c>
      <c r="AH1016" s="77">
        <f t="shared" si="124"/>
        <v>0</v>
      </c>
      <c r="AI1016" s="77">
        <f t="shared" si="124"/>
        <v>0</v>
      </c>
      <c r="AJ1016" s="203"/>
      <c r="AK1016" s="203"/>
      <c r="AL1016" s="203"/>
      <c r="AM1016" s="203"/>
      <c r="AN1016" t="s">
        <v>475</v>
      </c>
      <c r="AO1016" t="s">
        <v>475</v>
      </c>
      <c r="AP1016" t="s">
        <v>475</v>
      </c>
    </row>
    <row r="1017" spans="1:43" x14ac:dyDescent="0.25">
      <c r="A1017" s="198">
        <v>45291</v>
      </c>
      <c r="B1017" t="s">
        <v>2699</v>
      </c>
      <c r="C1017" t="s">
        <v>2700</v>
      </c>
      <c r="D1017" s="82">
        <f>+VLOOKUP($C1017,'appoggio Flow (AUM)_Turnover'!$C:$G,2,0)</f>
        <v>0</v>
      </c>
      <c r="E1017" s="199">
        <f>+VLOOKUP($C1017,'appoggio Flow (AUM)_Turnover'!$C:$G,3,0)</f>
        <v>1</v>
      </c>
      <c r="F1017" s="82">
        <f>+VLOOKUP($C1017,'appoggio Flow (AUM)_Turnover'!$C:$G,4,0)</f>
        <v>117.47</v>
      </c>
      <c r="G1017" s="82">
        <f>+VLOOKUP($C1017,'appoggio Flow (AUM)_Turnover'!$C:$G,5,0)</f>
        <v>1007.71</v>
      </c>
      <c r="H1017" s="1" t="s">
        <v>24</v>
      </c>
      <c r="I1017" t="s">
        <v>473</v>
      </c>
      <c r="J1017" t="s">
        <v>474</v>
      </c>
      <c r="K1017">
        <f>+VLOOKUP($C1017,'appoggio Flow (AUM)_Turnover'!$C:$M,9,0)</f>
        <v>0</v>
      </c>
      <c r="L1017" t="s">
        <v>473</v>
      </c>
      <c r="M1017" t="str">
        <f>+VLOOKUP($C1017,'appoggio Flow (AUM)_Turnover'!$C:$M,11,0)</f>
        <v>Fondo</v>
      </c>
      <c r="N1017" t="s">
        <v>23</v>
      </c>
      <c r="O1017" s="5" t="str">
        <f t="shared" si="120"/>
        <v>N</v>
      </c>
      <c r="P1017" t="str">
        <f>+VLOOKUP($C1017,'appoggio Flow (AUM)_Turnover'!$C:$P,11,0)</f>
        <v>Fondo</v>
      </c>
      <c r="Q1017" s="200" t="s">
        <v>475</v>
      </c>
      <c r="R1017" s="200" t="str">
        <f t="shared" si="125"/>
        <v/>
      </c>
      <c r="T1017" t="s">
        <v>475</v>
      </c>
      <c r="Y1017" s="200" t="s">
        <v>475</v>
      </c>
      <c r="Z1017" s="5" t="s">
        <v>475</v>
      </c>
      <c r="AA1017" s="200" t="str">
        <f t="shared" si="121"/>
        <v/>
      </c>
      <c r="AB1017" s="200" t="str">
        <f t="shared" si="119"/>
        <v/>
      </c>
      <c r="AE1017" s="77">
        <f t="shared" si="122"/>
        <v>0</v>
      </c>
      <c r="AF1017" s="77">
        <f t="shared" si="123"/>
        <v>0</v>
      </c>
      <c r="AG1017" s="77">
        <f t="array" ref="AG1017">IFERROR($D1017*U,0)</f>
        <v>0</v>
      </c>
      <c r="AH1017" s="77">
        <f t="shared" si="124"/>
        <v>0</v>
      </c>
      <c r="AI1017" s="77">
        <f t="shared" si="124"/>
        <v>0</v>
      </c>
      <c r="AJ1017" s="203"/>
      <c r="AK1017" s="203"/>
      <c r="AL1017" s="203"/>
      <c r="AM1017" s="203"/>
      <c r="AN1017" t="s">
        <v>475</v>
      </c>
      <c r="AO1017" t="s">
        <v>475</v>
      </c>
      <c r="AP1017" t="s">
        <v>475</v>
      </c>
    </row>
    <row r="1018" spans="1:43" x14ac:dyDescent="0.25">
      <c r="A1018" s="198">
        <v>45291</v>
      </c>
      <c r="B1018" t="s">
        <v>2701</v>
      </c>
      <c r="C1018" t="s">
        <v>2702</v>
      </c>
      <c r="D1018" s="82">
        <f>+VLOOKUP($C1018,'appoggio Flow (AUM)_Turnover'!$C:$G,2,0)</f>
        <v>0</v>
      </c>
      <c r="E1018" s="199">
        <f>+VLOOKUP($C1018,'appoggio Flow (AUM)_Turnover'!$C:$G,3,0)</f>
        <v>1</v>
      </c>
      <c r="F1018" s="82">
        <f>+VLOOKUP($C1018,'appoggio Flow (AUM)_Turnover'!$C:$G,4,0)</f>
        <v>39553.279999999999</v>
      </c>
      <c r="G1018" s="82">
        <f>+VLOOKUP($C1018,'appoggio Flow (AUM)_Turnover'!$C:$G,5,0)</f>
        <v>40126.660000000003</v>
      </c>
      <c r="H1018" s="1" t="s">
        <v>23</v>
      </c>
      <c r="I1018" t="s">
        <v>500</v>
      </c>
      <c r="J1018" t="s">
        <v>474</v>
      </c>
      <c r="K1018">
        <f>+VLOOKUP($C1018,'appoggio Flow (AUM)_Turnover'!$C:$M,9,0)</f>
        <v>0</v>
      </c>
      <c r="L1018" t="s">
        <v>500</v>
      </c>
      <c r="M1018">
        <f>+VLOOKUP($C1018,'appoggio Flow (AUM)_Turnover'!$C:$M,11,0)</f>
        <v>0</v>
      </c>
      <c r="N1018" t="s">
        <v>23</v>
      </c>
      <c r="O1018" s="5" t="str">
        <f t="shared" si="120"/>
        <v>N</v>
      </c>
      <c r="P1018">
        <f>+VLOOKUP($C1018,'appoggio Flow (AUM)_Turnover'!$C:$P,11,0)</f>
        <v>0</v>
      </c>
      <c r="Q1018" s="200" t="s">
        <v>475</v>
      </c>
      <c r="R1018" s="200" t="str">
        <f t="shared" si="125"/>
        <v/>
      </c>
      <c r="T1018" t="s">
        <v>475</v>
      </c>
      <c r="Y1018" s="200" t="s">
        <v>475</v>
      </c>
      <c r="Z1018" s="5" t="s">
        <v>475</v>
      </c>
      <c r="AA1018" s="200" t="str">
        <f t="shared" si="121"/>
        <v/>
      </c>
      <c r="AB1018" s="200" t="str">
        <f t="shared" si="119"/>
        <v/>
      </c>
      <c r="AE1018" s="77">
        <f t="shared" si="122"/>
        <v>0</v>
      </c>
      <c r="AF1018" s="77">
        <f t="shared" si="123"/>
        <v>0</v>
      </c>
      <c r="AG1018" s="77">
        <f t="array" ref="AG1018">IFERROR($D1018*U,0)</f>
        <v>0</v>
      </c>
      <c r="AH1018" s="77">
        <f t="shared" si="124"/>
        <v>0</v>
      </c>
      <c r="AI1018" s="77">
        <f t="shared" si="124"/>
        <v>0</v>
      </c>
      <c r="AJ1018" s="203"/>
      <c r="AK1018" s="203"/>
      <c r="AL1018" s="203"/>
      <c r="AM1018" s="203"/>
      <c r="AN1018" t="s">
        <v>475</v>
      </c>
      <c r="AO1018" t="s">
        <v>475</v>
      </c>
      <c r="AP1018" t="s">
        <v>475</v>
      </c>
    </row>
    <row r="1019" spans="1:43" x14ac:dyDescent="0.25">
      <c r="A1019" s="198">
        <v>45291</v>
      </c>
      <c r="B1019" t="s">
        <v>2703</v>
      </c>
      <c r="C1019" t="s">
        <v>2704</v>
      </c>
      <c r="D1019" s="82">
        <f>+VLOOKUP($C1019,'appoggio Flow (AUM)_Turnover'!$C:$G,2,0)</f>
        <v>42725.640000000014</v>
      </c>
      <c r="E1019" s="199">
        <f>+VLOOKUP($C1019,'appoggio Flow (AUM)_Turnover'!$C:$G,3,0)</f>
        <v>1</v>
      </c>
      <c r="F1019" s="82">
        <f>+VLOOKUP($C1019,'appoggio Flow (AUM)_Turnover'!$C:$G,4,0)</f>
        <v>239397.1</v>
      </c>
      <c r="G1019" s="82">
        <f>+VLOOKUP($C1019,'appoggio Flow (AUM)_Turnover'!$C:$G,5,0)</f>
        <v>196671.46</v>
      </c>
      <c r="H1019" s="1" t="s">
        <v>23</v>
      </c>
      <c r="I1019" t="s">
        <v>500</v>
      </c>
      <c r="J1019" t="s">
        <v>474</v>
      </c>
      <c r="K1019">
        <f>+VLOOKUP($C1019,'appoggio Flow (AUM)_Turnover'!$C:$M,9,0)</f>
        <v>0</v>
      </c>
      <c r="L1019" t="s">
        <v>500</v>
      </c>
      <c r="M1019" t="str">
        <f>+VLOOKUP($C1019,'appoggio Flow (AUM)_Turnover'!$C:$M,11,0)</f>
        <v>Stock</v>
      </c>
      <c r="N1019" t="s">
        <v>23</v>
      </c>
      <c r="O1019" s="5" t="str">
        <f t="shared" si="120"/>
        <v>N</v>
      </c>
      <c r="P1019" t="str">
        <f>+VLOOKUP($C1019,'appoggio Flow (AUM)_Turnover'!$C:$P,11,0)</f>
        <v>Stock</v>
      </c>
      <c r="Q1019" s="200" t="s">
        <v>475</v>
      </c>
      <c r="R1019" s="200" t="str">
        <f t="shared" si="125"/>
        <v/>
      </c>
      <c r="T1019" t="s">
        <v>475</v>
      </c>
      <c r="Y1019" s="200" t="s">
        <v>475</v>
      </c>
      <c r="Z1019" s="5" t="s">
        <v>475</v>
      </c>
      <c r="AA1019" s="200" t="str">
        <f t="shared" si="121"/>
        <v/>
      </c>
      <c r="AB1019" s="200" t="str">
        <f t="shared" si="119"/>
        <v/>
      </c>
      <c r="AE1019" s="77">
        <f t="shared" si="122"/>
        <v>0</v>
      </c>
      <c r="AF1019" s="77">
        <f t="shared" si="123"/>
        <v>0</v>
      </c>
      <c r="AG1019" s="77">
        <f t="array" ref="AG1019">IFERROR($D1019*U,0)</f>
        <v>0</v>
      </c>
      <c r="AH1019" s="77">
        <f t="shared" si="124"/>
        <v>0</v>
      </c>
      <c r="AI1019" s="77">
        <f t="shared" si="124"/>
        <v>0</v>
      </c>
      <c r="AJ1019" s="203"/>
      <c r="AK1019" s="203"/>
      <c r="AL1019" s="203"/>
      <c r="AM1019" s="203"/>
      <c r="AN1019" t="s">
        <v>25</v>
      </c>
      <c r="AO1019" t="s">
        <v>2705</v>
      </c>
      <c r="AP1019" t="s">
        <v>475</v>
      </c>
    </row>
    <row r="1020" spans="1:43" x14ac:dyDescent="0.25">
      <c r="A1020" s="198">
        <v>45291</v>
      </c>
      <c r="B1020" t="s">
        <v>1177</v>
      </c>
      <c r="C1020" t="s">
        <v>1178</v>
      </c>
      <c r="D1020" s="82">
        <f>+VLOOKUP($C1020,'appoggio Flow (AUM)_Turnover'!$C:$G,2,0)</f>
        <v>6274</v>
      </c>
      <c r="E1020" s="199">
        <f>+VLOOKUP($C1020,'appoggio Flow (AUM)_Turnover'!$C:$G,3,0)</f>
        <v>1</v>
      </c>
      <c r="F1020" s="82">
        <f>+VLOOKUP($C1020,'appoggio Flow (AUM)_Turnover'!$C:$G,4,0)</f>
        <v>199569.9</v>
      </c>
      <c r="G1020" s="82">
        <f>+VLOOKUP($C1020,'appoggio Flow (AUM)_Turnover'!$C:$G,5,0)</f>
        <v>193295.9</v>
      </c>
      <c r="H1020" s="1" t="s">
        <v>23</v>
      </c>
      <c r="I1020" t="s">
        <v>500</v>
      </c>
      <c r="J1020" t="s">
        <v>474</v>
      </c>
      <c r="K1020">
        <f>+VLOOKUP($C1020,'appoggio Flow (AUM)_Turnover'!$C:$M,9,0)</f>
        <v>0</v>
      </c>
      <c r="L1020" t="s">
        <v>500</v>
      </c>
      <c r="M1020" t="str">
        <f>+VLOOKUP($C1020,'appoggio Flow (AUM)_Turnover'!$C:$M,11,0)</f>
        <v>Bond</v>
      </c>
      <c r="N1020" t="s">
        <v>23</v>
      </c>
      <c r="O1020" s="5" t="str">
        <f t="shared" si="120"/>
        <v>N</v>
      </c>
      <c r="P1020" t="str">
        <f>+VLOOKUP($C1020,'appoggio Flow (AUM)_Turnover'!$C:$P,11,0)</f>
        <v>Bond</v>
      </c>
      <c r="Q1020" s="200" t="s">
        <v>475</v>
      </c>
      <c r="R1020" s="204">
        <v>1.03E-2</v>
      </c>
      <c r="T1020" s="208">
        <v>1.03E-2</v>
      </c>
      <c r="V1020" s="208">
        <v>1</v>
      </c>
      <c r="Y1020" s="200" t="s">
        <v>475</v>
      </c>
      <c r="Z1020" s="205">
        <v>1.03E-2</v>
      </c>
      <c r="AA1020" s="200" t="str">
        <f t="shared" si="121"/>
        <v/>
      </c>
      <c r="AB1020" s="200">
        <f t="shared" ref="AB1020:AB1083" si="126">IFERROR(Z1020*V1020,"")</f>
        <v>1.03E-2</v>
      </c>
      <c r="AE1020" s="77">
        <f t="shared" si="122"/>
        <v>64.622200000000007</v>
      </c>
      <c r="AF1020" s="77">
        <f t="shared" si="123"/>
        <v>64.622200000000007</v>
      </c>
      <c r="AG1020" s="77">
        <f t="array" ref="AG1020">IFERROR($D1020*U,0)</f>
        <v>0</v>
      </c>
      <c r="AH1020" s="77">
        <f t="shared" si="124"/>
        <v>0</v>
      </c>
      <c r="AI1020" s="77">
        <f t="shared" si="124"/>
        <v>64.622200000000007</v>
      </c>
      <c r="AJ1020" s="203"/>
      <c r="AK1020" s="203"/>
      <c r="AL1020" s="203"/>
      <c r="AM1020" s="203"/>
      <c r="AN1020" t="s">
        <v>22</v>
      </c>
      <c r="AO1020" t="s">
        <v>910</v>
      </c>
      <c r="AP1020" t="s">
        <v>911</v>
      </c>
      <c r="AQ1020" s="208" t="s">
        <v>490</v>
      </c>
    </row>
    <row r="1021" spans="1:43" x14ac:dyDescent="0.25">
      <c r="A1021" s="198">
        <v>45291</v>
      </c>
      <c r="B1021" t="s">
        <v>2708</v>
      </c>
      <c r="C1021" t="s">
        <v>2709</v>
      </c>
      <c r="D1021" s="82">
        <f>+VLOOKUP($C1021,'appoggio Flow (AUM)_Turnover'!$C:$G,2,0)</f>
        <v>3343.8600000000006</v>
      </c>
      <c r="E1021" s="199">
        <f>+VLOOKUP($C1021,'appoggio Flow (AUM)_Turnover'!$C:$G,3,0)</f>
        <v>1</v>
      </c>
      <c r="F1021" s="82">
        <f>+VLOOKUP($C1021,'appoggio Flow (AUM)_Turnover'!$C:$G,4,0)</f>
        <v>14352.53</v>
      </c>
      <c r="G1021" s="82">
        <f>+VLOOKUP($C1021,'appoggio Flow (AUM)_Turnover'!$C:$G,5,0)</f>
        <v>11008.67</v>
      </c>
      <c r="H1021" s="1" t="s">
        <v>23</v>
      </c>
      <c r="I1021" t="s">
        <v>500</v>
      </c>
      <c r="J1021" t="s">
        <v>474</v>
      </c>
      <c r="K1021">
        <f>+VLOOKUP($C1021,'appoggio Flow (AUM)_Turnover'!$C:$M,9,0)</f>
        <v>0</v>
      </c>
      <c r="L1021" t="s">
        <v>500</v>
      </c>
      <c r="M1021">
        <f>+VLOOKUP($C1021,'appoggio Flow (AUM)_Turnover'!$C:$M,11,0)</f>
        <v>0</v>
      </c>
      <c r="N1021" t="s">
        <v>23</v>
      </c>
      <c r="O1021" s="5" t="str">
        <f t="shared" si="120"/>
        <v>N</v>
      </c>
      <c r="P1021">
        <f>+VLOOKUP($C1021,'appoggio Flow (AUM)_Turnover'!$C:$P,11,0)</f>
        <v>0</v>
      </c>
      <c r="Q1021" s="200" t="s">
        <v>475</v>
      </c>
      <c r="R1021" s="200" t="str">
        <f>IFERROR(V1021*Q1021,"")</f>
        <v/>
      </c>
      <c r="T1021" t="s">
        <v>475</v>
      </c>
      <c r="Y1021" s="200" t="s">
        <v>475</v>
      </c>
      <c r="Z1021" s="5" t="s">
        <v>475</v>
      </c>
      <c r="AA1021" s="200" t="str">
        <f t="shared" si="121"/>
        <v/>
      </c>
      <c r="AB1021" s="200" t="str">
        <f t="shared" si="126"/>
        <v/>
      </c>
      <c r="AE1021" s="77">
        <f t="shared" si="122"/>
        <v>0</v>
      </c>
      <c r="AF1021" s="77">
        <f t="shared" si="123"/>
        <v>0</v>
      </c>
      <c r="AG1021" s="77">
        <f t="array" ref="AG1021">IFERROR($D1021*U,0)</f>
        <v>0</v>
      </c>
      <c r="AH1021" s="77">
        <f t="shared" si="124"/>
        <v>0</v>
      </c>
      <c r="AI1021" s="77">
        <f t="shared" si="124"/>
        <v>0</v>
      </c>
      <c r="AJ1021" s="203"/>
      <c r="AK1021" s="203"/>
      <c r="AL1021" s="203"/>
      <c r="AM1021" s="203"/>
      <c r="AN1021" t="s">
        <v>475</v>
      </c>
      <c r="AO1021" t="s">
        <v>475</v>
      </c>
      <c r="AP1021" t="s">
        <v>475</v>
      </c>
    </row>
    <row r="1022" spans="1:43" x14ac:dyDescent="0.25">
      <c r="A1022" s="198">
        <v>45291</v>
      </c>
      <c r="B1022" t="s">
        <v>2710</v>
      </c>
      <c r="C1022" t="s">
        <v>2711</v>
      </c>
      <c r="D1022" s="82">
        <f>+VLOOKUP($C1022,'appoggio Flow (AUM)_Turnover'!$C:$G,2,0)</f>
        <v>0</v>
      </c>
      <c r="E1022" s="199">
        <f>+VLOOKUP($C1022,'appoggio Flow (AUM)_Turnover'!$C:$G,3,0)</f>
        <v>1</v>
      </c>
      <c r="F1022" s="82">
        <f>+VLOOKUP($C1022,'appoggio Flow (AUM)_Turnover'!$C:$G,4,0)</f>
        <v>125.5</v>
      </c>
      <c r="G1022" s="82">
        <f>+VLOOKUP($C1022,'appoggio Flow (AUM)_Turnover'!$C:$G,5,0)</f>
        <v>125.5</v>
      </c>
      <c r="H1022" s="1" t="s">
        <v>23</v>
      </c>
      <c r="I1022" t="s">
        <v>500</v>
      </c>
      <c r="J1022" t="s">
        <v>474</v>
      </c>
      <c r="K1022">
        <f>+VLOOKUP($C1022,'appoggio Flow (AUM)_Turnover'!$C:$M,9,0)</f>
        <v>0</v>
      </c>
      <c r="L1022" t="s">
        <v>500</v>
      </c>
      <c r="M1022">
        <f>+VLOOKUP($C1022,'appoggio Flow (AUM)_Turnover'!$C:$M,11,0)</f>
        <v>0</v>
      </c>
      <c r="N1022" t="s">
        <v>23</v>
      </c>
      <c r="O1022" s="5" t="str">
        <f t="shared" si="120"/>
        <v>N</v>
      </c>
      <c r="P1022">
        <f>+VLOOKUP($C1022,'appoggio Flow (AUM)_Turnover'!$C:$P,11,0)</f>
        <v>0</v>
      </c>
      <c r="Q1022" s="200" t="s">
        <v>475</v>
      </c>
      <c r="R1022" s="200" t="str">
        <f>IFERROR(V1022*Q1022,"")</f>
        <v/>
      </c>
      <c r="T1022" t="s">
        <v>475</v>
      </c>
      <c r="Y1022" s="200" t="s">
        <v>475</v>
      </c>
      <c r="Z1022" s="5" t="s">
        <v>475</v>
      </c>
      <c r="AA1022" s="200" t="str">
        <f t="shared" si="121"/>
        <v/>
      </c>
      <c r="AB1022" s="200" t="str">
        <f t="shared" si="126"/>
        <v/>
      </c>
      <c r="AE1022" s="77">
        <f t="shared" si="122"/>
        <v>0</v>
      </c>
      <c r="AF1022" s="77">
        <f t="shared" si="123"/>
        <v>0</v>
      </c>
      <c r="AG1022" s="77">
        <f t="array" ref="AG1022">IFERROR($D1022*U,0)</f>
        <v>0</v>
      </c>
      <c r="AH1022" s="77">
        <f t="shared" si="124"/>
        <v>0</v>
      </c>
      <c r="AI1022" s="77">
        <f t="shared" si="124"/>
        <v>0</v>
      </c>
      <c r="AJ1022" s="203"/>
      <c r="AK1022" s="203"/>
      <c r="AL1022" s="203"/>
      <c r="AM1022" s="203"/>
      <c r="AN1022" t="s">
        <v>475</v>
      </c>
      <c r="AO1022" t="s">
        <v>475</v>
      </c>
      <c r="AP1022" t="s">
        <v>475</v>
      </c>
    </row>
    <row r="1023" spans="1:43" x14ac:dyDescent="0.25">
      <c r="A1023" s="198">
        <v>45291</v>
      </c>
      <c r="B1023" t="s">
        <v>2712</v>
      </c>
      <c r="C1023" t="s">
        <v>2713</v>
      </c>
      <c r="D1023" s="82">
        <f>+VLOOKUP($C1023,'appoggio Flow (AUM)_Turnover'!$C:$G,2,0)</f>
        <v>1791.5</v>
      </c>
      <c r="E1023" s="199">
        <f>+VLOOKUP($C1023,'appoggio Flow (AUM)_Turnover'!$C:$G,3,0)</f>
        <v>1</v>
      </c>
      <c r="F1023" s="82">
        <f>+VLOOKUP($C1023,'appoggio Flow (AUM)_Turnover'!$C:$G,4,0)</f>
        <v>99280.75</v>
      </c>
      <c r="G1023" s="82">
        <f>+VLOOKUP($C1023,'appoggio Flow (AUM)_Turnover'!$C:$G,5,0)</f>
        <v>97489.25</v>
      </c>
      <c r="H1023" s="1" t="s">
        <v>23</v>
      </c>
      <c r="I1023" t="s">
        <v>500</v>
      </c>
      <c r="J1023" t="s">
        <v>592</v>
      </c>
      <c r="K1023">
        <f>+VLOOKUP($C1023,'appoggio Flow (AUM)_Turnover'!$C:$M,9,0)</f>
        <v>0</v>
      </c>
      <c r="L1023" t="s">
        <v>500</v>
      </c>
      <c r="M1023">
        <f>+VLOOKUP($C1023,'appoggio Flow (AUM)_Turnover'!$C:$M,11,0)</f>
        <v>0</v>
      </c>
      <c r="N1023" t="s">
        <v>23</v>
      </c>
      <c r="O1023" s="5" t="str">
        <f t="shared" si="120"/>
        <v>N</v>
      </c>
      <c r="P1023">
        <f>+VLOOKUP($C1023,'appoggio Flow (AUM)_Turnover'!$C:$P,11,0)</f>
        <v>0</v>
      </c>
      <c r="Q1023" s="200" t="s">
        <v>475</v>
      </c>
      <c r="R1023" s="200" t="str">
        <f>IFERROR(V1023*Q1023,"")</f>
        <v/>
      </c>
      <c r="T1023" t="s">
        <v>475</v>
      </c>
      <c r="Y1023" s="200" t="s">
        <v>475</v>
      </c>
      <c r="Z1023" s="5" t="s">
        <v>475</v>
      </c>
      <c r="AA1023" s="200" t="str">
        <f t="shared" si="121"/>
        <v/>
      </c>
      <c r="AB1023" s="200" t="str">
        <f t="shared" si="126"/>
        <v/>
      </c>
      <c r="AE1023" s="77">
        <f t="shared" si="122"/>
        <v>0</v>
      </c>
      <c r="AF1023" s="77">
        <f t="shared" si="123"/>
        <v>0</v>
      </c>
      <c r="AG1023" s="77">
        <f t="array" ref="AG1023">IFERROR($D1023*U,0)</f>
        <v>0</v>
      </c>
      <c r="AH1023" s="77">
        <f t="shared" si="124"/>
        <v>0</v>
      </c>
      <c r="AI1023" s="77">
        <f t="shared" si="124"/>
        <v>0</v>
      </c>
      <c r="AJ1023" s="203"/>
      <c r="AK1023" s="203"/>
      <c r="AL1023" s="203"/>
      <c r="AM1023" s="203"/>
      <c r="AN1023" t="s">
        <v>475</v>
      </c>
      <c r="AO1023" t="s">
        <v>475</v>
      </c>
      <c r="AP1023" t="s">
        <v>475</v>
      </c>
    </row>
    <row r="1024" spans="1:43" x14ac:dyDescent="0.25">
      <c r="A1024" s="198">
        <v>45291</v>
      </c>
      <c r="B1024" t="s">
        <v>2714</v>
      </c>
      <c r="C1024" t="s">
        <v>2715</v>
      </c>
      <c r="D1024" s="82">
        <f>+VLOOKUP($C1024,'appoggio Flow (AUM)_Turnover'!$C:$G,2,0)</f>
        <v>175230.30000000002</v>
      </c>
      <c r="E1024" s="199">
        <f>+VLOOKUP($C1024,'appoggio Flow (AUM)_Turnover'!$C:$G,3,0)</f>
        <v>1</v>
      </c>
      <c r="F1024" s="82">
        <f>+VLOOKUP($C1024,'appoggio Flow (AUM)_Turnover'!$C:$G,4,0)</f>
        <v>303617.7</v>
      </c>
      <c r="G1024" s="82">
        <f>+VLOOKUP($C1024,'appoggio Flow (AUM)_Turnover'!$C:$G,5,0)</f>
        <v>128387.4</v>
      </c>
      <c r="H1024" s="1" t="s">
        <v>23</v>
      </c>
      <c r="I1024" t="s">
        <v>500</v>
      </c>
      <c r="J1024" t="s">
        <v>474</v>
      </c>
      <c r="K1024">
        <f>+VLOOKUP($C1024,'appoggio Flow (AUM)_Turnover'!$C:$M,9,0)</f>
        <v>0</v>
      </c>
      <c r="L1024" t="s">
        <v>500</v>
      </c>
      <c r="M1024" t="str">
        <f>+VLOOKUP($C1024,'appoggio Flow (AUM)_Turnover'!$C:$M,11,0)</f>
        <v>Stock</v>
      </c>
      <c r="N1024" t="s">
        <v>23</v>
      </c>
      <c r="O1024" s="5" t="str">
        <f t="shared" si="120"/>
        <v>N</v>
      </c>
      <c r="P1024" t="str">
        <f>+VLOOKUP($C1024,'appoggio Flow (AUM)_Turnover'!$C:$P,11,0)</f>
        <v>Stock</v>
      </c>
      <c r="Q1024" s="200" t="s">
        <v>475</v>
      </c>
      <c r="R1024" s="204">
        <v>1</v>
      </c>
      <c r="T1024" s="208">
        <v>0.22</v>
      </c>
      <c r="V1024" s="208">
        <v>1</v>
      </c>
      <c r="Y1024" s="204">
        <v>0.02</v>
      </c>
      <c r="Z1024" s="205">
        <v>0.2</v>
      </c>
      <c r="AA1024" s="200">
        <f t="shared" si="121"/>
        <v>0.02</v>
      </c>
      <c r="AB1024" s="200">
        <f t="shared" si="126"/>
        <v>0.2</v>
      </c>
      <c r="AE1024" s="77">
        <f t="shared" si="122"/>
        <v>175230.30000000002</v>
      </c>
      <c r="AF1024" s="77">
        <f t="shared" si="123"/>
        <v>38550.666000000005</v>
      </c>
      <c r="AG1024" s="77">
        <f t="array" ref="AG1024">IFERROR($D1024*U,0)</f>
        <v>0</v>
      </c>
      <c r="AH1024" s="77">
        <f t="shared" si="124"/>
        <v>3504.6060000000002</v>
      </c>
      <c r="AI1024" s="77">
        <f t="shared" si="124"/>
        <v>35046.060000000005</v>
      </c>
      <c r="AJ1024" s="203"/>
      <c r="AK1024" s="203"/>
      <c r="AL1024" s="203"/>
      <c r="AM1024" s="203"/>
      <c r="AN1024" t="s">
        <v>25</v>
      </c>
      <c r="AO1024" t="s">
        <v>2716</v>
      </c>
      <c r="AP1024" t="s">
        <v>2717</v>
      </c>
      <c r="AQ1024" s="208" t="s">
        <v>490</v>
      </c>
    </row>
    <row r="1025" spans="1:42" x14ac:dyDescent="0.25">
      <c r="A1025" s="198">
        <v>45291</v>
      </c>
      <c r="B1025" t="s">
        <v>2718</v>
      </c>
      <c r="C1025" t="s">
        <v>2719</v>
      </c>
      <c r="D1025" s="82">
        <f>+VLOOKUP($C1025,'appoggio Flow (AUM)_Turnover'!$C:$G,2,0)</f>
        <v>100087.29000000004</v>
      </c>
      <c r="E1025" s="199">
        <f>+VLOOKUP($C1025,'appoggio Flow (AUM)_Turnover'!$C:$G,3,0)</f>
        <v>1</v>
      </c>
      <c r="F1025" s="82">
        <f>+VLOOKUP($C1025,'appoggio Flow (AUM)_Turnover'!$C:$G,4,0)</f>
        <v>492196.51</v>
      </c>
      <c r="G1025" s="82">
        <f>+VLOOKUP($C1025,'appoggio Flow (AUM)_Turnover'!$C:$G,5,0)</f>
        <v>392109.22</v>
      </c>
      <c r="H1025" s="1" t="s">
        <v>24</v>
      </c>
      <c r="I1025" t="s">
        <v>473</v>
      </c>
      <c r="J1025" t="s">
        <v>474</v>
      </c>
      <c r="K1025">
        <f>+VLOOKUP($C1025,'appoggio Flow (AUM)_Turnover'!$C:$M,9,0)</f>
        <v>0</v>
      </c>
      <c r="L1025" t="s">
        <v>473</v>
      </c>
      <c r="M1025" t="str">
        <f>+VLOOKUP($C1025,'appoggio Flow (AUM)_Turnover'!$C:$M,11,0)</f>
        <v>Fondo</v>
      </c>
      <c r="N1025" t="s">
        <v>23</v>
      </c>
      <c r="O1025" s="5" t="str">
        <f t="shared" si="120"/>
        <v>N</v>
      </c>
      <c r="P1025" t="str">
        <f>+VLOOKUP($C1025,'appoggio Flow (AUM)_Turnover'!$C:$P,11,0)</f>
        <v>Fondo</v>
      </c>
      <c r="Q1025" s="200" t="s">
        <v>475</v>
      </c>
      <c r="R1025" s="200" t="str">
        <f t="shared" ref="R1025:R1064" si="127">IFERROR(V1025*Q1025,"")</f>
        <v/>
      </c>
      <c r="T1025" t="s">
        <v>475</v>
      </c>
      <c r="Y1025" s="200" t="s">
        <v>475</v>
      </c>
      <c r="Z1025" s="5" t="s">
        <v>475</v>
      </c>
      <c r="AA1025" s="200" t="str">
        <f t="shared" si="121"/>
        <v/>
      </c>
      <c r="AB1025" s="200" t="str">
        <f t="shared" si="126"/>
        <v/>
      </c>
      <c r="AE1025" s="77">
        <f t="shared" si="122"/>
        <v>0</v>
      </c>
      <c r="AF1025" s="77">
        <f t="shared" si="123"/>
        <v>0</v>
      </c>
      <c r="AG1025" s="77">
        <f t="array" ref="AG1025">IFERROR($D1025*U,0)</f>
        <v>0</v>
      </c>
      <c r="AH1025" s="77">
        <f t="shared" si="124"/>
        <v>0</v>
      </c>
      <c r="AI1025" s="77">
        <f t="shared" si="124"/>
        <v>0</v>
      </c>
      <c r="AJ1025" s="203"/>
      <c r="AK1025" s="203"/>
      <c r="AL1025" s="203"/>
      <c r="AM1025" s="203"/>
      <c r="AN1025" t="s">
        <v>475</v>
      </c>
      <c r="AO1025" t="s">
        <v>475</v>
      </c>
      <c r="AP1025" t="s">
        <v>475</v>
      </c>
    </row>
    <row r="1026" spans="1:42" x14ac:dyDescent="0.25">
      <c r="A1026" s="198">
        <v>45291</v>
      </c>
      <c r="B1026" t="s">
        <v>2720</v>
      </c>
      <c r="C1026" t="s">
        <v>2721</v>
      </c>
      <c r="D1026" s="82">
        <f>+VLOOKUP($C1026,'appoggio Flow (AUM)_Turnover'!$C:$G,2,0)</f>
        <v>159134.09999999998</v>
      </c>
      <c r="E1026" s="199">
        <f>+VLOOKUP($C1026,'appoggio Flow (AUM)_Turnover'!$C:$G,3,0)</f>
        <v>1</v>
      </c>
      <c r="F1026" s="82">
        <f>+VLOOKUP($C1026,'appoggio Flow (AUM)_Turnover'!$C:$G,4,0)</f>
        <v>670234.31999999995</v>
      </c>
      <c r="G1026" s="82">
        <f>+VLOOKUP($C1026,'appoggio Flow (AUM)_Turnover'!$C:$G,5,0)</f>
        <v>511100.22</v>
      </c>
      <c r="H1026" s="1" t="s">
        <v>23</v>
      </c>
      <c r="I1026" t="s">
        <v>500</v>
      </c>
      <c r="J1026" t="s">
        <v>504</v>
      </c>
      <c r="K1026">
        <f>+VLOOKUP($C1026,'appoggio Flow (AUM)_Turnover'!$C:$M,9,0)</f>
        <v>1</v>
      </c>
      <c r="L1026" t="s">
        <v>500</v>
      </c>
      <c r="M1026" t="str">
        <f>+VLOOKUP($C1026,'appoggio Flow (AUM)_Turnover'!$C:$M,11,0)</f>
        <v>Bond</v>
      </c>
      <c r="N1026" t="s">
        <v>24</v>
      </c>
      <c r="O1026" s="5" t="str">
        <f t="shared" ref="O1026:O1089" si="128">IF(OR(C1026="FIS1",C1026="FIS2",C1026="FIS4",C1026="Red"),"Y","N")</f>
        <v>N</v>
      </c>
      <c r="P1026" t="str">
        <f>+VLOOKUP($C1026,'appoggio Flow (AUM)_Turnover'!$C:$P,11,0)</f>
        <v>Bond</v>
      </c>
      <c r="Q1026" s="200" t="s">
        <v>475</v>
      </c>
      <c r="R1026" s="200" t="str">
        <f t="shared" si="127"/>
        <v/>
      </c>
      <c r="T1026" t="s">
        <v>475</v>
      </c>
      <c r="Y1026" s="200" t="s">
        <v>475</v>
      </c>
      <c r="Z1026" s="5" t="s">
        <v>475</v>
      </c>
      <c r="AA1026" s="200" t="str">
        <f t="shared" ref="AA1026:AA1089" si="129">IFERROR(Y1026*V1026,"")</f>
        <v/>
      </c>
      <c r="AB1026" s="200" t="str">
        <f t="shared" si="126"/>
        <v/>
      </c>
      <c r="AE1026" s="77">
        <f t="shared" ref="AE1026:AE1089" si="130">+IFERROR(R1026*D1026,0)</f>
        <v>0</v>
      </c>
      <c r="AF1026" s="77">
        <f t="shared" ref="AF1026:AF1089" si="131">+IFERROR(D1026*T1026,0)</f>
        <v>0</v>
      </c>
      <c r="AG1026" s="77">
        <f t="array" ref="AG1026">IFERROR($D1026*U,0)</f>
        <v>0</v>
      </c>
      <c r="AH1026" s="77">
        <f t="shared" si="124"/>
        <v>0</v>
      </c>
      <c r="AI1026" s="77">
        <f t="shared" si="124"/>
        <v>0</v>
      </c>
      <c r="AJ1026" s="203"/>
      <c r="AK1026" s="203"/>
      <c r="AL1026" s="203"/>
      <c r="AM1026" s="203"/>
      <c r="AN1026" t="s">
        <v>22</v>
      </c>
      <c r="AO1026" t="s">
        <v>1429</v>
      </c>
      <c r="AP1026" t="s">
        <v>475</v>
      </c>
    </row>
    <row r="1027" spans="1:42" x14ac:dyDescent="0.25">
      <c r="A1027" s="198">
        <v>45291</v>
      </c>
      <c r="B1027" t="s">
        <v>2722</v>
      </c>
      <c r="C1027" t="s">
        <v>2723</v>
      </c>
      <c r="D1027" s="82">
        <f>+VLOOKUP($C1027,'appoggio Flow (AUM)_Turnover'!$C:$G,2,0)</f>
        <v>1169887.6399999999</v>
      </c>
      <c r="E1027" s="199">
        <f>+VLOOKUP($C1027,'appoggio Flow (AUM)_Turnover'!$C:$G,3,0)</f>
        <v>0</v>
      </c>
      <c r="F1027" s="82">
        <f>+VLOOKUP($C1027,'appoggio Flow (AUM)_Turnover'!$C:$G,4,0)</f>
        <v>1169887.6399999999</v>
      </c>
      <c r="G1027" s="82">
        <f>+VLOOKUP($C1027,'appoggio Flow (AUM)_Turnover'!$C:$G,5,0)</f>
        <v>0</v>
      </c>
      <c r="H1027" s="1" t="s">
        <v>23</v>
      </c>
      <c r="I1027" t="s">
        <v>500</v>
      </c>
      <c r="J1027" t="s">
        <v>504</v>
      </c>
      <c r="K1027">
        <f>+VLOOKUP($C1027,'appoggio Flow (AUM)_Turnover'!$C:$M,9,0)</f>
        <v>1</v>
      </c>
      <c r="L1027" t="s">
        <v>500</v>
      </c>
      <c r="M1027">
        <f>+VLOOKUP($C1027,'appoggio Flow (AUM)_Turnover'!$C:$M,11,0)</f>
        <v>0</v>
      </c>
      <c r="N1027" t="s">
        <v>24</v>
      </c>
      <c r="O1027" s="5" t="str">
        <f t="shared" si="128"/>
        <v>N</v>
      </c>
      <c r="P1027">
        <f>+VLOOKUP($C1027,'appoggio Flow (AUM)_Turnover'!$C:$P,11,0)</f>
        <v>0</v>
      </c>
      <c r="Q1027" s="200" t="s">
        <v>475</v>
      </c>
      <c r="R1027" s="200" t="str">
        <f t="shared" si="127"/>
        <v/>
      </c>
      <c r="T1027" t="s">
        <v>475</v>
      </c>
      <c r="Y1027" s="200" t="s">
        <v>475</v>
      </c>
      <c r="Z1027" s="5" t="s">
        <v>475</v>
      </c>
      <c r="AA1027" s="200" t="str">
        <f t="shared" si="129"/>
        <v/>
      </c>
      <c r="AB1027" s="200" t="str">
        <f t="shared" si="126"/>
        <v/>
      </c>
      <c r="AE1027" s="77">
        <f t="shared" si="130"/>
        <v>0</v>
      </c>
      <c r="AF1027" s="77">
        <f t="shared" si="131"/>
        <v>0</v>
      </c>
      <c r="AG1027" s="77">
        <f t="array" ref="AG1027">IFERROR($D1027*U,0)</f>
        <v>0</v>
      </c>
      <c r="AH1027" s="77">
        <f t="shared" ref="AH1027:AI1090" si="132">IFERROR($D1027*AA1027,0)</f>
        <v>0</v>
      </c>
      <c r="AI1027" s="77">
        <f t="shared" si="132"/>
        <v>0</v>
      </c>
      <c r="AJ1027" s="203"/>
      <c r="AK1027" s="203"/>
      <c r="AL1027" s="203"/>
      <c r="AM1027" s="203"/>
      <c r="AN1027" t="s">
        <v>475</v>
      </c>
      <c r="AO1027" t="s">
        <v>475</v>
      </c>
      <c r="AP1027" t="s">
        <v>475</v>
      </c>
    </row>
    <row r="1028" spans="1:42" x14ac:dyDescent="0.25">
      <c r="A1028" s="198">
        <v>45291</v>
      </c>
      <c r="B1028" t="s">
        <v>2724</v>
      </c>
      <c r="C1028" t="s">
        <v>2725</v>
      </c>
      <c r="D1028" s="82">
        <f>+VLOOKUP($C1028,'appoggio Flow (AUM)_Turnover'!$C:$G,2,0)</f>
        <v>52293.51</v>
      </c>
      <c r="E1028" s="199">
        <f>+VLOOKUP($C1028,'appoggio Flow (AUM)_Turnover'!$C:$G,3,0)</f>
        <v>1</v>
      </c>
      <c r="F1028" s="82">
        <f>+VLOOKUP($C1028,'appoggio Flow (AUM)_Turnover'!$C:$G,4,0)</f>
        <v>54572.53</v>
      </c>
      <c r="G1028" s="82">
        <f>+VLOOKUP($C1028,'appoggio Flow (AUM)_Turnover'!$C:$G,5,0)</f>
        <v>2279.02</v>
      </c>
      <c r="H1028" s="1" t="s">
        <v>24</v>
      </c>
      <c r="I1028" t="s">
        <v>473</v>
      </c>
      <c r="J1028" t="s">
        <v>474</v>
      </c>
      <c r="K1028">
        <f>+VLOOKUP($C1028,'appoggio Flow (AUM)_Turnover'!$C:$M,9,0)</f>
        <v>0</v>
      </c>
      <c r="L1028" t="s">
        <v>473</v>
      </c>
      <c r="M1028" t="str">
        <f>+VLOOKUP($C1028,'appoggio Flow (AUM)_Turnover'!$C:$M,11,0)</f>
        <v>Fondo</v>
      </c>
      <c r="N1028" t="s">
        <v>23</v>
      </c>
      <c r="O1028" s="5" t="str">
        <f t="shared" si="128"/>
        <v>N</v>
      </c>
      <c r="P1028" t="str">
        <f>+VLOOKUP($C1028,'appoggio Flow (AUM)_Turnover'!$C:$P,11,0)</f>
        <v>Fondo</v>
      </c>
      <c r="Q1028" s="200" t="s">
        <v>475</v>
      </c>
      <c r="R1028" s="200" t="str">
        <f t="shared" si="127"/>
        <v/>
      </c>
      <c r="T1028" t="s">
        <v>475</v>
      </c>
      <c r="Y1028" s="200" t="s">
        <v>475</v>
      </c>
      <c r="Z1028" s="5" t="s">
        <v>475</v>
      </c>
      <c r="AA1028" s="200" t="str">
        <f t="shared" si="129"/>
        <v/>
      </c>
      <c r="AB1028" s="200" t="str">
        <f t="shared" si="126"/>
        <v/>
      </c>
      <c r="AE1028" s="77">
        <f t="shared" si="130"/>
        <v>0</v>
      </c>
      <c r="AF1028" s="77">
        <f t="shared" si="131"/>
        <v>0</v>
      </c>
      <c r="AG1028" s="77">
        <f t="array" ref="AG1028">IFERROR($D1028*U,0)</f>
        <v>0</v>
      </c>
      <c r="AH1028" s="77">
        <f t="shared" si="132"/>
        <v>0</v>
      </c>
      <c r="AI1028" s="77">
        <f t="shared" si="132"/>
        <v>0</v>
      </c>
      <c r="AJ1028" s="203"/>
      <c r="AK1028" s="203"/>
      <c r="AL1028" s="203"/>
      <c r="AM1028" s="203"/>
      <c r="AN1028" t="s">
        <v>475</v>
      </c>
      <c r="AO1028" t="s">
        <v>475</v>
      </c>
      <c r="AP1028" t="s">
        <v>475</v>
      </c>
    </row>
    <row r="1029" spans="1:42" x14ac:dyDescent="0.25">
      <c r="A1029" s="198">
        <v>45291</v>
      </c>
      <c r="B1029" t="s">
        <v>2726</v>
      </c>
      <c r="C1029" t="s">
        <v>2727</v>
      </c>
      <c r="D1029" s="82">
        <f>+VLOOKUP($C1029,'appoggio Flow (AUM)_Turnover'!$C:$G,2,0)</f>
        <v>0</v>
      </c>
      <c r="E1029" s="199">
        <f>+VLOOKUP($C1029,'appoggio Flow (AUM)_Turnover'!$C:$G,3,0)</f>
        <v>1</v>
      </c>
      <c r="F1029" s="82">
        <f>+VLOOKUP($C1029,'appoggio Flow (AUM)_Turnover'!$C:$G,4,0)</f>
        <v>40248.68</v>
      </c>
      <c r="G1029" s="82">
        <f>+VLOOKUP($C1029,'appoggio Flow (AUM)_Turnover'!$C:$G,5,0)</f>
        <v>40724.81</v>
      </c>
      <c r="H1029" s="1" t="s">
        <v>23</v>
      </c>
      <c r="I1029" t="s">
        <v>500</v>
      </c>
      <c r="J1029" t="s">
        <v>474</v>
      </c>
      <c r="K1029">
        <f>+VLOOKUP($C1029,'appoggio Flow (AUM)_Turnover'!$C:$M,9,0)</f>
        <v>0</v>
      </c>
      <c r="L1029" t="s">
        <v>500</v>
      </c>
      <c r="M1029">
        <f>+VLOOKUP($C1029,'appoggio Flow (AUM)_Turnover'!$C:$M,11,0)</f>
        <v>0</v>
      </c>
      <c r="N1029" t="s">
        <v>23</v>
      </c>
      <c r="O1029" s="5" t="str">
        <f t="shared" si="128"/>
        <v>N</v>
      </c>
      <c r="P1029">
        <f>+VLOOKUP($C1029,'appoggio Flow (AUM)_Turnover'!$C:$P,11,0)</f>
        <v>0</v>
      </c>
      <c r="Q1029" s="200" t="s">
        <v>475</v>
      </c>
      <c r="R1029" s="200" t="str">
        <f t="shared" si="127"/>
        <v/>
      </c>
      <c r="T1029" t="s">
        <v>475</v>
      </c>
      <c r="Y1029" s="200" t="s">
        <v>475</v>
      </c>
      <c r="Z1029" s="5" t="s">
        <v>475</v>
      </c>
      <c r="AA1029" s="200" t="str">
        <f t="shared" si="129"/>
        <v/>
      </c>
      <c r="AB1029" s="200" t="str">
        <f t="shared" si="126"/>
        <v/>
      </c>
      <c r="AE1029" s="77">
        <f t="shared" si="130"/>
        <v>0</v>
      </c>
      <c r="AF1029" s="77">
        <f t="shared" si="131"/>
        <v>0</v>
      </c>
      <c r="AG1029" s="77">
        <f t="array" ref="AG1029">IFERROR($D1029*U,0)</f>
        <v>0</v>
      </c>
      <c r="AH1029" s="77">
        <f t="shared" si="132"/>
        <v>0</v>
      </c>
      <c r="AI1029" s="77">
        <f t="shared" si="132"/>
        <v>0</v>
      </c>
      <c r="AJ1029" s="203"/>
      <c r="AK1029" s="203"/>
      <c r="AL1029" s="203"/>
      <c r="AM1029" s="203"/>
      <c r="AN1029" t="s">
        <v>475</v>
      </c>
      <c r="AO1029" t="s">
        <v>475</v>
      </c>
      <c r="AP1029" t="s">
        <v>475</v>
      </c>
    </row>
    <row r="1030" spans="1:42" x14ac:dyDescent="0.25">
      <c r="A1030" s="198">
        <v>45291</v>
      </c>
      <c r="B1030" t="s">
        <v>2728</v>
      </c>
      <c r="C1030" t="s">
        <v>2729</v>
      </c>
      <c r="D1030" s="82">
        <f>+VLOOKUP($C1030,'appoggio Flow (AUM)_Turnover'!$C:$G,2,0)</f>
        <v>0</v>
      </c>
      <c r="E1030" s="199">
        <f>+VLOOKUP($C1030,'appoggio Flow (AUM)_Turnover'!$C:$G,3,0)</f>
        <v>1</v>
      </c>
      <c r="F1030" s="82">
        <f>+VLOOKUP($C1030,'appoggio Flow (AUM)_Turnover'!$C:$G,4,0)</f>
        <v>660160.81999999995</v>
      </c>
      <c r="G1030" s="82">
        <f>+VLOOKUP($C1030,'appoggio Flow (AUM)_Turnover'!$C:$G,5,0)</f>
        <v>704268.63</v>
      </c>
      <c r="H1030" s="1" t="s">
        <v>24</v>
      </c>
      <c r="I1030" t="s">
        <v>473</v>
      </c>
      <c r="J1030" t="s">
        <v>474</v>
      </c>
      <c r="K1030">
        <f>+VLOOKUP($C1030,'appoggio Flow (AUM)_Turnover'!$C:$M,9,0)</f>
        <v>0</v>
      </c>
      <c r="L1030" t="s">
        <v>473</v>
      </c>
      <c r="M1030" t="str">
        <f>+VLOOKUP($C1030,'appoggio Flow (AUM)_Turnover'!$C:$M,11,0)</f>
        <v>Fondo</v>
      </c>
      <c r="N1030" t="s">
        <v>23</v>
      </c>
      <c r="O1030" s="5" t="str">
        <f t="shared" si="128"/>
        <v>N</v>
      </c>
      <c r="P1030" t="str">
        <f>+VLOOKUP($C1030,'appoggio Flow (AUM)_Turnover'!$C:$P,11,0)</f>
        <v>Fondo</v>
      </c>
      <c r="Q1030" s="200" t="s">
        <v>475</v>
      </c>
      <c r="R1030" s="200" t="str">
        <f t="shared" si="127"/>
        <v/>
      </c>
      <c r="T1030" t="s">
        <v>475</v>
      </c>
      <c r="Y1030" s="200" t="s">
        <v>475</v>
      </c>
      <c r="Z1030" s="5" t="s">
        <v>475</v>
      </c>
      <c r="AA1030" s="200" t="str">
        <f t="shared" si="129"/>
        <v/>
      </c>
      <c r="AB1030" s="200" t="str">
        <f t="shared" si="126"/>
        <v/>
      </c>
      <c r="AE1030" s="77">
        <f t="shared" si="130"/>
        <v>0</v>
      </c>
      <c r="AF1030" s="77">
        <f t="shared" si="131"/>
        <v>0</v>
      </c>
      <c r="AG1030" s="77">
        <f t="array" ref="AG1030">IFERROR($D1030*U,0)</f>
        <v>0</v>
      </c>
      <c r="AH1030" s="77">
        <f t="shared" si="132"/>
        <v>0</v>
      </c>
      <c r="AI1030" s="77">
        <f t="shared" si="132"/>
        <v>0</v>
      </c>
      <c r="AJ1030" s="203"/>
      <c r="AK1030" s="203"/>
      <c r="AL1030" s="203"/>
      <c r="AM1030" s="203"/>
      <c r="AN1030" t="s">
        <v>475</v>
      </c>
      <c r="AO1030" t="s">
        <v>475</v>
      </c>
      <c r="AP1030" t="s">
        <v>475</v>
      </c>
    </row>
    <row r="1031" spans="1:42" x14ac:dyDescent="0.25">
      <c r="A1031" s="198">
        <v>45291</v>
      </c>
      <c r="B1031" t="s">
        <v>2730</v>
      </c>
      <c r="C1031" t="s">
        <v>2731</v>
      </c>
      <c r="D1031" s="82">
        <f>+VLOOKUP($C1031,'appoggio Flow (AUM)_Turnover'!$C:$G,2,0)</f>
        <v>66199.98</v>
      </c>
      <c r="E1031" s="199">
        <f>+VLOOKUP($C1031,'appoggio Flow (AUM)_Turnover'!$C:$G,3,0)</f>
        <v>0</v>
      </c>
      <c r="F1031" s="82">
        <f>+VLOOKUP($C1031,'appoggio Flow (AUM)_Turnover'!$C:$G,4,0)</f>
        <v>66199.98</v>
      </c>
      <c r="G1031" s="82">
        <f>+VLOOKUP($C1031,'appoggio Flow (AUM)_Turnover'!$C:$G,5,0)</f>
        <v>0</v>
      </c>
      <c r="H1031" s="1" t="s">
        <v>24</v>
      </c>
      <c r="I1031" t="s">
        <v>473</v>
      </c>
      <c r="J1031" t="s">
        <v>474</v>
      </c>
      <c r="K1031">
        <f>+VLOOKUP($C1031,'appoggio Flow (AUM)_Turnover'!$C:$M,9,0)</f>
        <v>0</v>
      </c>
      <c r="L1031" t="s">
        <v>473</v>
      </c>
      <c r="M1031" t="str">
        <f>+VLOOKUP($C1031,'appoggio Flow (AUM)_Turnover'!$C:$M,11,0)</f>
        <v>Fondo</v>
      </c>
      <c r="N1031" t="s">
        <v>23</v>
      </c>
      <c r="O1031" s="5" t="str">
        <f t="shared" si="128"/>
        <v>N</v>
      </c>
      <c r="P1031" t="str">
        <f>+VLOOKUP($C1031,'appoggio Flow (AUM)_Turnover'!$C:$P,11,0)</f>
        <v>Fondo</v>
      </c>
      <c r="Q1031" s="200" t="s">
        <v>475</v>
      </c>
      <c r="R1031" s="200" t="str">
        <f t="shared" si="127"/>
        <v/>
      </c>
      <c r="T1031" t="s">
        <v>475</v>
      </c>
      <c r="Y1031" s="200" t="s">
        <v>475</v>
      </c>
      <c r="Z1031" s="5" t="s">
        <v>475</v>
      </c>
      <c r="AA1031" s="200" t="str">
        <f t="shared" si="129"/>
        <v/>
      </c>
      <c r="AB1031" s="200" t="str">
        <f t="shared" si="126"/>
        <v/>
      </c>
      <c r="AE1031" s="77">
        <f t="shared" si="130"/>
        <v>0</v>
      </c>
      <c r="AF1031" s="77">
        <f t="shared" si="131"/>
        <v>0</v>
      </c>
      <c r="AG1031" s="77">
        <f t="array" ref="AG1031">IFERROR($D1031*U,0)</f>
        <v>0</v>
      </c>
      <c r="AH1031" s="77">
        <f t="shared" si="132"/>
        <v>0</v>
      </c>
      <c r="AI1031" s="77">
        <f t="shared" si="132"/>
        <v>0</v>
      </c>
      <c r="AJ1031" s="203"/>
      <c r="AK1031" s="203"/>
      <c r="AL1031" s="203"/>
      <c r="AM1031" s="203"/>
      <c r="AN1031" t="s">
        <v>475</v>
      </c>
      <c r="AO1031" t="s">
        <v>475</v>
      </c>
      <c r="AP1031" t="s">
        <v>475</v>
      </c>
    </row>
    <row r="1032" spans="1:42" x14ac:dyDescent="0.25">
      <c r="A1032" s="198">
        <v>45291</v>
      </c>
      <c r="B1032" t="s">
        <v>2732</v>
      </c>
      <c r="C1032" t="s">
        <v>2733</v>
      </c>
      <c r="D1032" s="82">
        <f>+VLOOKUP($C1032,'appoggio Flow (AUM)_Turnover'!$C:$G,2,0)</f>
        <v>12654.339999999997</v>
      </c>
      <c r="E1032" s="199">
        <f>+VLOOKUP($C1032,'appoggio Flow (AUM)_Turnover'!$C:$G,3,0)</f>
        <v>1</v>
      </c>
      <c r="F1032" s="82">
        <f>+VLOOKUP($C1032,'appoggio Flow (AUM)_Turnover'!$C:$G,4,0)</f>
        <v>76686.37</v>
      </c>
      <c r="G1032" s="82">
        <f>+VLOOKUP($C1032,'appoggio Flow (AUM)_Turnover'!$C:$G,5,0)</f>
        <v>64032.03</v>
      </c>
      <c r="H1032" s="1" t="s">
        <v>24</v>
      </c>
      <c r="I1032" t="s">
        <v>473</v>
      </c>
      <c r="J1032" t="s">
        <v>474</v>
      </c>
      <c r="K1032">
        <f>+VLOOKUP($C1032,'appoggio Flow (AUM)_Turnover'!$C:$M,9,0)</f>
        <v>0</v>
      </c>
      <c r="L1032" t="s">
        <v>473</v>
      </c>
      <c r="M1032" t="str">
        <f>+VLOOKUP($C1032,'appoggio Flow (AUM)_Turnover'!$C:$M,11,0)</f>
        <v>Fondo</v>
      </c>
      <c r="N1032" t="s">
        <v>23</v>
      </c>
      <c r="O1032" s="5" t="str">
        <f t="shared" si="128"/>
        <v>N</v>
      </c>
      <c r="P1032" t="str">
        <f>+VLOOKUP($C1032,'appoggio Flow (AUM)_Turnover'!$C:$P,11,0)</f>
        <v>Fondo</v>
      </c>
      <c r="Q1032" s="200" t="s">
        <v>475</v>
      </c>
      <c r="R1032" s="200" t="str">
        <f t="shared" si="127"/>
        <v/>
      </c>
      <c r="T1032" t="s">
        <v>475</v>
      </c>
      <c r="Y1032" s="200" t="s">
        <v>475</v>
      </c>
      <c r="Z1032" s="5" t="s">
        <v>475</v>
      </c>
      <c r="AA1032" s="200" t="str">
        <f t="shared" si="129"/>
        <v/>
      </c>
      <c r="AB1032" s="200" t="str">
        <f t="shared" si="126"/>
        <v/>
      </c>
      <c r="AE1032" s="77">
        <f t="shared" si="130"/>
        <v>0</v>
      </c>
      <c r="AF1032" s="77">
        <f t="shared" si="131"/>
        <v>0</v>
      </c>
      <c r="AG1032" s="77">
        <f t="array" ref="AG1032">IFERROR($D1032*U,0)</f>
        <v>0</v>
      </c>
      <c r="AH1032" s="77">
        <f t="shared" si="132"/>
        <v>0</v>
      </c>
      <c r="AI1032" s="77">
        <f t="shared" si="132"/>
        <v>0</v>
      </c>
      <c r="AJ1032" s="203"/>
      <c r="AK1032" s="203"/>
      <c r="AL1032" s="203"/>
      <c r="AM1032" s="203"/>
      <c r="AN1032" t="s">
        <v>475</v>
      </c>
      <c r="AO1032" t="s">
        <v>475</v>
      </c>
      <c r="AP1032" t="s">
        <v>475</v>
      </c>
    </row>
    <row r="1033" spans="1:42" x14ac:dyDescent="0.25">
      <c r="A1033" s="198">
        <v>45291</v>
      </c>
      <c r="B1033" t="s">
        <v>2734</v>
      </c>
      <c r="C1033" t="s">
        <v>2735</v>
      </c>
      <c r="D1033" s="82">
        <f>+VLOOKUP($C1033,'appoggio Flow (AUM)_Turnover'!$C:$G,2,0)</f>
        <v>196998.32</v>
      </c>
      <c r="E1033" s="199">
        <f>+VLOOKUP($C1033,'appoggio Flow (AUM)_Turnover'!$C:$G,3,0)</f>
        <v>0</v>
      </c>
      <c r="F1033" s="82">
        <f>+VLOOKUP($C1033,'appoggio Flow (AUM)_Turnover'!$C:$G,4,0)</f>
        <v>196998.32</v>
      </c>
      <c r="G1033" s="82">
        <f>+VLOOKUP($C1033,'appoggio Flow (AUM)_Turnover'!$C:$G,5,0)</f>
        <v>0</v>
      </c>
      <c r="H1033" s="1" t="s">
        <v>23</v>
      </c>
      <c r="I1033" t="s">
        <v>500</v>
      </c>
      <c r="J1033" t="s">
        <v>474</v>
      </c>
      <c r="K1033">
        <f>+VLOOKUP($C1033,'appoggio Flow (AUM)_Turnover'!$C:$M,9,0)</f>
        <v>0</v>
      </c>
      <c r="L1033" t="s">
        <v>500</v>
      </c>
      <c r="M1033">
        <f>+VLOOKUP($C1033,'appoggio Flow (AUM)_Turnover'!$C:$M,11,0)</f>
        <v>0</v>
      </c>
      <c r="N1033" t="s">
        <v>23</v>
      </c>
      <c r="O1033" s="5" t="str">
        <f t="shared" si="128"/>
        <v>N</v>
      </c>
      <c r="P1033">
        <f>+VLOOKUP($C1033,'appoggio Flow (AUM)_Turnover'!$C:$P,11,0)</f>
        <v>0</v>
      </c>
      <c r="Q1033" s="200" t="s">
        <v>475</v>
      </c>
      <c r="R1033" s="200" t="str">
        <f t="shared" si="127"/>
        <v/>
      </c>
      <c r="T1033" t="s">
        <v>475</v>
      </c>
      <c r="Y1033" s="200" t="s">
        <v>475</v>
      </c>
      <c r="Z1033" s="5" t="s">
        <v>475</v>
      </c>
      <c r="AA1033" s="200" t="str">
        <f t="shared" si="129"/>
        <v/>
      </c>
      <c r="AB1033" s="200" t="str">
        <f t="shared" si="126"/>
        <v/>
      </c>
      <c r="AE1033" s="77">
        <f t="shared" si="130"/>
        <v>0</v>
      </c>
      <c r="AF1033" s="77">
        <f t="shared" si="131"/>
        <v>0</v>
      </c>
      <c r="AG1033" s="77">
        <f t="array" ref="AG1033">IFERROR($D1033*U,0)</f>
        <v>0</v>
      </c>
      <c r="AH1033" s="77">
        <f t="shared" si="132"/>
        <v>0</v>
      </c>
      <c r="AI1033" s="77">
        <f t="shared" si="132"/>
        <v>0</v>
      </c>
      <c r="AJ1033" s="203"/>
      <c r="AK1033" s="203"/>
      <c r="AL1033" s="203"/>
      <c r="AM1033" s="203"/>
      <c r="AN1033" t="s">
        <v>475</v>
      </c>
      <c r="AO1033" t="s">
        <v>475</v>
      </c>
      <c r="AP1033" t="s">
        <v>475</v>
      </c>
    </row>
    <row r="1034" spans="1:42" x14ac:dyDescent="0.25">
      <c r="A1034" s="198">
        <v>45291</v>
      </c>
      <c r="B1034" t="s">
        <v>2736</v>
      </c>
      <c r="C1034" t="s">
        <v>2737</v>
      </c>
      <c r="D1034" s="82">
        <f>+VLOOKUP($C1034,'appoggio Flow (AUM)_Turnover'!$C:$G,2,0)</f>
        <v>35.360000000000014</v>
      </c>
      <c r="E1034" s="199">
        <f>+VLOOKUP($C1034,'appoggio Flow (AUM)_Turnover'!$C:$G,3,0)</f>
        <v>1</v>
      </c>
      <c r="F1034" s="82">
        <f>+VLOOKUP($C1034,'appoggio Flow (AUM)_Turnover'!$C:$G,4,0)</f>
        <v>344.64</v>
      </c>
      <c r="G1034" s="82">
        <f>+VLOOKUP($C1034,'appoggio Flow (AUM)_Turnover'!$C:$G,5,0)</f>
        <v>309.27999999999997</v>
      </c>
      <c r="H1034" s="1" t="s">
        <v>24</v>
      </c>
      <c r="I1034" t="s">
        <v>473</v>
      </c>
      <c r="J1034" t="s">
        <v>474</v>
      </c>
      <c r="K1034">
        <f>+VLOOKUP($C1034,'appoggio Flow (AUM)_Turnover'!$C:$M,9,0)</f>
        <v>0</v>
      </c>
      <c r="L1034" t="s">
        <v>473</v>
      </c>
      <c r="M1034" t="str">
        <f>+VLOOKUP($C1034,'appoggio Flow (AUM)_Turnover'!$C:$M,11,0)</f>
        <v>Fondo</v>
      </c>
      <c r="N1034" t="s">
        <v>23</v>
      </c>
      <c r="O1034" s="5" t="str">
        <f t="shared" si="128"/>
        <v>N</v>
      </c>
      <c r="P1034" t="str">
        <f>+VLOOKUP($C1034,'appoggio Flow (AUM)_Turnover'!$C:$P,11,0)</f>
        <v>Fondo</v>
      </c>
      <c r="Q1034" s="200" t="s">
        <v>475</v>
      </c>
      <c r="R1034" s="200" t="str">
        <f t="shared" si="127"/>
        <v/>
      </c>
      <c r="T1034" t="s">
        <v>475</v>
      </c>
      <c r="Y1034" s="200" t="s">
        <v>475</v>
      </c>
      <c r="Z1034" s="5" t="s">
        <v>475</v>
      </c>
      <c r="AA1034" s="200" t="str">
        <f t="shared" si="129"/>
        <v/>
      </c>
      <c r="AB1034" s="200" t="str">
        <f t="shared" si="126"/>
        <v/>
      </c>
      <c r="AE1034" s="77">
        <f t="shared" si="130"/>
        <v>0</v>
      </c>
      <c r="AF1034" s="77">
        <f t="shared" si="131"/>
        <v>0</v>
      </c>
      <c r="AG1034" s="77">
        <f t="array" ref="AG1034">IFERROR($D1034*U,0)</f>
        <v>0</v>
      </c>
      <c r="AH1034" s="77">
        <f t="shared" si="132"/>
        <v>0</v>
      </c>
      <c r="AI1034" s="77">
        <f t="shared" si="132"/>
        <v>0</v>
      </c>
      <c r="AJ1034" s="203"/>
      <c r="AK1034" s="203"/>
      <c r="AL1034" s="203"/>
      <c r="AM1034" s="203"/>
      <c r="AN1034" t="s">
        <v>475</v>
      </c>
      <c r="AO1034" t="s">
        <v>475</v>
      </c>
      <c r="AP1034" t="s">
        <v>475</v>
      </c>
    </row>
    <row r="1035" spans="1:42" x14ac:dyDescent="0.25">
      <c r="A1035" s="198">
        <v>45291</v>
      </c>
      <c r="B1035" t="s">
        <v>2738</v>
      </c>
      <c r="C1035" t="s">
        <v>2739</v>
      </c>
      <c r="D1035" s="82">
        <f>+VLOOKUP($C1035,'appoggio Flow (AUM)_Turnover'!$C:$G,2,0)</f>
        <v>0</v>
      </c>
      <c r="E1035" s="199">
        <f>+VLOOKUP($C1035,'appoggio Flow (AUM)_Turnover'!$C:$G,3,0)</f>
        <v>1</v>
      </c>
      <c r="F1035" s="82">
        <f>+VLOOKUP($C1035,'appoggio Flow (AUM)_Turnover'!$C:$G,4,0)</f>
        <v>18299.54</v>
      </c>
      <c r="G1035" s="82">
        <f>+VLOOKUP($C1035,'appoggio Flow (AUM)_Turnover'!$C:$G,5,0)</f>
        <v>18549.78</v>
      </c>
      <c r="H1035" s="1" t="s">
        <v>23</v>
      </c>
      <c r="I1035" t="s">
        <v>500</v>
      </c>
      <c r="J1035" t="s">
        <v>474</v>
      </c>
      <c r="K1035">
        <f>+VLOOKUP($C1035,'appoggio Flow (AUM)_Turnover'!$C:$M,9,0)</f>
        <v>0</v>
      </c>
      <c r="L1035" t="s">
        <v>500</v>
      </c>
      <c r="M1035">
        <f>+VLOOKUP($C1035,'appoggio Flow (AUM)_Turnover'!$C:$M,11,0)</f>
        <v>0</v>
      </c>
      <c r="N1035" t="s">
        <v>23</v>
      </c>
      <c r="O1035" s="5" t="str">
        <f t="shared" si="128"/>
        <v>N</v>
      </c>
      <c r="P1035">
        <f>+VLOOKUP($C1035,'appoggio Flow (AUM)_Turnover'!$C:$P,11,0)</f>
        <v>0</v>
      </c>
      <c r="Q1035" s="200" t="s">
        <v>475</v>
      </c>
      <c r="R1035" s="200" t="str">
        <f t="shared" si="127"/>
        <v/>
      </c>
      <c r="T1035" t="s">
        <v>475</v>
      </c>
      <c r="Y1035" s="200" t="s">
        <v>475</v>
      </c>
      <c r="Z1035" s="5" t="s">
        <v>475</v>
      </c>
      <c r="AA1035" s="200" t="str">
        <f t="shared" si="129"/>
        <v/>
      </c>
      <c r="AB1035" s="200" t="str">
        <f t="shared" si="126"/>
        <v/>
      </c>
      <c r="AE1035" s="77">
        <f t="shared" si="130"/>
        <v>0</v>
      </c>
      <c r="AF1035" s="77">
        <f t="shared" si="131"/>
        <v>0</v>
      </c>
      <c r="AG1035" s="77">
        <f t="array" ref="AG1035">IFERROR($D1035*U,0)</f>
        <v>0</v>
      </c>
      <c r="AH1035" s="77">
        <f t="shared" si="132"/>
        <v>0</v>
      </c>
      <c r="AI1035" s="77">
        <f t="shared" si="132"/>
        <v>0</v>
      </c>
      <c r="AJ1035" s="203"/>
      <c r="AK1035" s="203"/>
      <c r="AL1035" s="203"/>
      <c r="AM1035" s="203"/>
      <c r="AN1035" t="s">
        <v>475</v>
      </c>
      <c r="AO1035" t="s">
        <v>475</v>
      </c>
      <c r="AP1035" t="s">
        <v>475</v>
      </c>
    </row>
    <row r="1036" spans="1:42" x14ac:dyDescent="0.25">
      <c r="A1036" s="198">
        <v>45291</v>
      </c>
      <c r="B1036" t="s">
        <v>2740</v>
      </c>
      <c r="C1036" t="s">
        <v>2741</v>
      </c>
      <c r="D1036" s="82">
        <f>+VLOOKUP($C1036,'appoggio Flow (AUM)_Turnover'!$C:$G,2,0)</f>
        <v>74298.11</v>
      </c>
      <c r="E1036" s="199">
        <f>+VLOOKUP($C1036,'appoggio Flow (AUM)_Turnover'!$C:$G,3,0)</f>
        <v>0</v>
      </c>
      <c r="F1036" s="82">
        <f>+VLOOKUP($C1036,'appoggio Flow (AUM)_Turnover'!$C:$G,4,0)</f>
        <v>74298.11</v>
      </c>
      <c r="G1036" s="82">
        <f>+VLOOKUP($C1036,'appoggio Flow (AUM)_Turnover'!$C:$G,5,0)</f>
        <v>0</v>
      </c>
      <c r="H1036" s="1" t="s">
        <v>23</v>
      </c>
      <c r="I1036" t="s">
        <v>500</v>
      </c>
      <c r="J1036" t="s">
        <v>474</v>
      </c>
      <c r="K1036">
        <f>+VLOOKUP($C1036,'appoggio Flow (AUM)_Turnover'!$C:$M,9,0)</f>
        <v>0</v>
      </c>
      <c r="L1036" t="s">
        <v>500</v>
      </c>
      <c r="M1036" t="str">
        <f>+VLOOKUP($C1036,'appoggio Flow (AUM)_Turnover'!$C:$M,11,0)</f>
        <v>Bond</v>
      </c>
      <c r="N1036" t="s">
        <v>23</v>
      </c>
      <c r="O1036" s="5" t="str">
        <f t="shared" si="128"/>
        <v>N</v>
      </c>
      <c r="P1036" t="str">
        <f>+VLOOKUP($C1036,'appoggio Flow (AUM)_Turnover'!$C:$P,11,0)</f>
        <v>Bond</v>
      </c>
      <c r="Q1036" s="200" t="s">
        <v>475</v>
      </c>
      <c r="R1036" s="200" t="str">
        <f t="shared" si="127"/>
        <v/>
      </c>
      <c r="T1036" t="s">
        <v>475</v>
      </c>
      <c r="Y1036" s="200" t="s">
        <v>475</v>
      </c>
      <c r="Z1036" s="5" t="s">
        <v>475</v>
      </c>
      <c r="AA1036" s="200" t="str">
        <f t="shared" si="129"/>
        <v/>
      </c>
      <c r="AB1036" s="200" t="str">
        <f t="shared" si="126"/>
        <v/>
      </c>
      <c r="AE1036" s="77">
        <f t="shared" si="130"/>
        <v>0</v>
      </c>
      <c r="AF1036" s="77">
        <f t="shared" si="131"/>
        <v>0</v>
      </c>
      <c r="AG1036" s="77">
        <f t="array" ref="AG1036">IFERROR($D1036*U,0)</f>
        <v>0</v>
      </c>
      <c r="AH1036" s="77">
        <f t="shared" si="132"/>
        <v>0</v>
      </c>
      <c r="AI1036" s="77">
        <f t="shared" si="132"/>
        <v>0</v>
      </c>
      <c r="AJ1036" s="203"/>
      <c r="AK1036" s="203"/>
      <c r="AL1036" s="203"/>
      <c r="AM1036" s="203"/>
      <c r="AN1036" t="s">
        <v>22</v>
      </c>
      <c r="AO1036" t="s">
        <v>1336</v>
      </c>
      <c r="AP1036" t="s">
        <v>475</v>
      </c>
    </row>
    <row r="1037" spans="1:42" x14ac:dyDescent="0.25">
      <c r="A1037" s="198">
        <v>45291</v>
      </c>
      <c r="B1037" t="s">
        <v>2742</v>
      </c>
      <c r="C1037" t="s">
        <v>2743</v>
      </c>
      <c r="D1037" s="82">
        <f>+VLOOKUP($C1037,'appoggio Flow (AUM)_Turnover'!$C:$G,2,0)</f>
        <v>25646.640000000014</v>
      </c>
      <c r="E1037" s="199">
        <f>+VLOOKUP($C1037,'appoggio Flow (AUM)_Turnover'!$C:$G,3,0)</f>
        <v>1</v>
      </c>
      <c r="F1037" s="82">
        <f>+VLOOKUP($C1037,'appoggio Flow (AUM)_Turnover'!$C:$G,4,0)</f>
        <v>897794.12</v>
      </c>
      <c r="G1037" s="82">
        <f>+VLOOKUP($C1037,'appoggio Flow (AUM)_Turnover'!$C:$G,5,0)</f>
        <v>872147.48</v>
      </c>
      <c r="H1037" s="1" t="s">
        <v>23</v>
      </c>
      <c r="I1037" t="s">
        <v>500</v>
      </c>
      <c r="J1037" t="s">
        <v>474</v>
      </c>
      <c r="K1037">
        <f>+VLOOKUP($C1037,'appoggio Flow (AUM)_Turnover'!$C:$M,9,0)</f>
        <v>0</v>
      </c>
      <c r="L1037" t="s">
        <v>500</v>
      </c>
      <c r="M1037">
        <f>+VLOOKUP($C1037,'appoggio Flow (AUM)_Turnover'!$C:$M,11,0)</f>
        <v>0</v>
      </c>
      <c r="N1037" t="s">
        <v>23</v>
      </c>
      <c r="O1037" s="5" t="str">
        <f t="shared" si="128"/>
        <v>N</v>
      </c>
      <c r="P1037">
        <f>+VLOOKUP($C1037,'appoggio Flow (AUM)_Turnover'!$C:$P,11,0)</f>
        <v>0</v>
      </c>
      <c r="Q1037" s="200" t="s">
        <v>475</v>
      </c>
      <c r="R1037" s="200" t="str">
        <f t="shared" si="127"/>
        <v/>
      </c>
      <c r="T1037" t="s">
        <v>475</v>
      </c>
      <c r="Y1037" s="200" t="s">
        <v>475</v>
      </c>
      <c r="Z1037" s="5" t="s">
        <v>475</v>
      </c>
      <c r="AA1037" s="200" t="str">
        <f t="shared" si="129"/>
        <v/>
      </c>
      <c r="AB1037" s="200" t="str">
        <f t="shared" si="126"/>
        <v/>
      </c>
      <c r="AE1037" s="77">
        <f t="shared" si="130"/>
        <v>0</v>
      </c>
      <c r="AF1037" s="77">
        <f t="shared" si="131"/>
        <v>0</v>
      </c>
      <c r="AG1037" s="77">
        <f t="array" ref="AG1037">IFERROR($D1037*U,0)</f>
        <v>0</v>
      </c>
      <c r="AH1037" s="77">
        <f t="shared" si="132"/>
        <v>0</v>
      </c>
      <c r="AI1037" s="77">
        <f t="shared" si="132"/>
        <v>0</v>
      </c>
      <c r="AJ1037" s="203"/>
      <c r="AK1037" s="203"/>
      <c r="AL1037" s="203"/>
      <c r="AM1037" s="203"/>
      <c r="AN1037" t="s">
        <v>475</v>
      </c>
      <c r="AO1037" t="s">
        <v>475</v>
      </c>
      <c r="AP1037" t="s">
        <v>475</v>
      </c>
    </row>
    <row r="1038" spans="1:42" x14ac:dyDescent="0.25">
      <c r="A1038" s="198">
        <v>45291</v>
      </c>
      <c r="B1038" t="s">
        <v>2744</v>
      </c>
      <c r="C1038" t="s">
        <v>2745</v>
      </c>
      <c r="D1038" s="82">
        <f>+VLOOKUP($C1038,'appoggio Flow (AUM)_Turnover'!$C:$G,2,0)</f>
        <v>1687828</v>
      </c>
      <c r="E1038" s="199">
        <f>+VLOOKUP($C1038,'appoggio Flow (AUM)_Turnover'!$C:$G,3,0)</f>
        <v>0</v>
      </c>
      <c r="F1038" s="82">
        <f>+VLOOKUP($C1038,'appoggio Flow (AUM)_Turnover'!$C:$G,4,0)</f>
        <v>1687828</v>
      </c>
      <c r="G1038" s="82">
        <f>+VLOOKUP($C1038,'appoggio Flow (AUM)_Turnover'!$C:$G,5,0)</f>
        <v>0</v>
      </c>
      <c r="H1038" s="1" t="s">
        <v>23</v>
      </c>
      <c r="I1038" t="s">
        <v>500</v>
      </c>
      <c r="J1038" t="s">
        <v>504</v>
      </c>
      <c r="K1038">
        <f>+VLOOKUP($C1038,'appoggio Flow (AUM)_Turnover'!$C:$M,9,0)</f>
        <v>1</v>
      </c>
      <c r="L1038" t="s">
        <v>500</v>
      </c>
      <c r="M1038">
        <f>+VLOOKUP($C1038,'appoggio Flow (AUM)_Turnover'!$C:$M,11,0)</f>
        <v>0</v>
      </c>
      <c r="N1038" t="s">
        <v>24</v>
      </c>
      <c r="O1038" s="5" t="str">
        <f t="shared" si="128"/>
        <v>N</v>
      </c>
      <c r="P1038">
        <f>+VLOOKUP($C1038,'appoggio Flow (AUM)_Turnover'!$C:$P,11,0)</f>
        <v>0</v>
      </c>
      <c r="Q1038" s="200" t="s">
        <v>475</v>
      </c>
      <c r="R1038" s="200" t="str">
        <f t="shared" si="127"/>
        <v/>
      </c>
      <c r="T1038" t="s">
        <v>475</v>
      </c>
      <c r="Y1038" s="200" t="s">
        <v>475</v>
      </c>
      <c r="Z1038" s="5" t="s">
        <v>475</v>
      </c>
      <c r="AA1038" s="200" t="str">
        <f t="shared" si="129"/>
        <v/>
      </c>
      <c r="AB1038" s="200" t="str">
        <f t="shared" si="126"/>
        <v/>
      </c>
      <c r="AE1038" s="77">
        <f t="shared" si="130"/>
        <v>0</v>
      </c>
      <c r="AF1038" s="77">
        <f t="shared" si="131"/>
        <v>0</v>
      </c>
      <c r="AG1038" s="77">
        <f t="array" ref="AG1038">IFERROR($D1038*U,0)</f>
        <v>0</v>
      </c>
      <c r="AH1038" s="77">
        <f t="shared" si="132"/>
        <v>0</v>
      </c>
      <c r="AI1038" s="77">
        <f t="shared" si="132"/>
        <v>0</v>
      </c>
      <c r="AJ1038" s="203"/>
      <c r="AK1038" s="203"/>
      <c r="AL1038" s="203"/>
      <c r="AM1038" s="203"/>
      <c r="AN1038" t="s">
        <v>475</v>
      </c>
      <c r="AO1038" t="s">
        <v>475</v>
      </c>
      <c r="AP1038" t="s">
        <v>475</v>
      </c>
    </row>
    <row r="1039" spans="1:42" x14ac:dyDescent="0.25">
      <c r="A1039" s="198">
        <v>45291</v>
      </c>
      <c r="B1039" t="s">
        <v>2746</v>
      </c>
      <c r="C1039" t="s">
        <v>2747</v>
      </c>
      <c r="D1039" s="82">
        <f>+VLOOKUP($C1039,'appoggio Flow (AUM)_Turnover'!$C:$G,2,0)</f>
        <v>1870130.9399999995</v>
      </c>
      <c r="E1039" s="199">
        <f>+VLOOKUP($C1039,'appoggio Flow (AUM)_Turnover'!$C:$G,3,0)</f>
        <v>1</v>
      </c>
      <c r="F1039" s="82">
        <f>+VLOOKUP($C1039,'appoggio Flow (AUM)_Turnover'!$C:$G,4,0)</f>
        <v>7280597.8599999994</v>
      </c>
      <c r="G1039" s="82">
        <f>+VLOOKUP($C1039,'appoggio Flow (AUM)_Turnover'!$C:$G,5,0)</f>
        <v>5410466.9199999999</v>
      </c>
      <c r="H1039" s="1" t="s">
        <v>24</v>
      </c>
      <c r="I1039" t="s">
        <v>473</v>
      </c>
      <c r="J1039" t="s">
        <v>474</v>
      </c>
      <c r="K1039">
        <f>+VLOOKUP($C1039,'appoggio Flow (AUM)_Turnover'!$C:$M,9,0)</f>
        <v>0</v>
      </c>
      <c r="L1039" t="s">
        <v>473</v>
      </c>
      <c r="M1039" t="str">
        <f>+VLOOKUP($C1039,'appoggio Flow (AUM)_Turnover'!$C:$M,11,0)</f>
        <v>Fondo</v>
      </c>
      <c r="N1039" t="s">
        <v>23</v>
      </c>
      <c r="O1039" s="5" t="str">
        <f t="shared" si="128"/>
        <v>N</v>
      </c>
      <c r="P1039" t="str">
        <f>+VLOOKUP($C1039,'appoggio Flow (AUM)_Turnover'!$C:$P,11,0)</f>
        <v>Fondo</v>
      </c>
      <c r="Q1039" s="200" t="s">
        <v>475</v>
      </c>
      <c r="R1039" s="200" t="str">
        <f t="shared" si="127"/>
        <v/>
      </c>
      <c r="T1039" t="s">
        <v>475</v>
      </c>
      <c r="Y1039" s="200" t="s">
        <v>475</v>
      </c>
      <c r="Z1039" s="5" t="s">
        <v>475</v>
      </c>
      <c r="AA1039" s="200" t="str">
        <f t="shared" si="129"/>
        <v/>
      </c>
      <c r="AB1039" s="200" t="str">
        <f t="shared" si="126"/>
        <v/>
      </c>
      <c r="AE1039" s="77">
        <f t="shared" si="130"/>
        <v>0</v>
      </c>
      <c r="AF1039" s="77">
        <f t="shared" si="131"/>
        <v>0</v>
      </c>
      <c r="AG1039" s="77">
        <f t="array" ref="AG1039">IFERROR($D1039*U,0)</f>
        <v>0</v>
      </c>
      <c r="AH1039" s="77">
        <f t="shared" si="132"/>
        <v>0</v>
      </c>
      <c r="AI1039" s="77">
        <f t="shared" si="132"/>
        <v>0</v>
      </c>
      <c r="AJ1039" s="203"/>
      <c r="AK1039" s="203"/>
      <c r="AL1039" s="203"/>
      <c r="AM1039" s="203"/>
      <c r="AN1039" t="s">
        <v>475</v>
      </c>
      <c r="AO1039" t="s">
        <v>475</v>
      </c>
      <c r="AP1039" t="s">
        <v>475</v>
      </c>
    </row>
    <row r="1040" spans="1:42" x14ac:dyDescent="0.25">
      <c r="A1040" s="198">
        <v>45291</v>
      </c>
      <c r="B1040" t="s">
        <v>2748</v>
      </c>
      <c r="C1040" t="s">
        <v>2749</v>
      </c>
      <c r="D1040" s="82">
        <f>+VLOOKUP($C1040,'appoggio Flow (AUM)_Turnover'!$C:$G,2,0)</f>
        <v>0</v>
      </c>
      <c r="E1040" s="199">
        <f>+VLOOKUP($C1040,'appoggio Flow (AUM)_Turnover'!$C:$G,3,0)</f>
        <v>1</v>
      </c>
      <c r="F1040" s="82">
        <f>+VLOOKUP($C1040,'appoggio Flow (AUM)_Turnover'!$C:$G,4,0)</f>
        <v>37796.620000000003</v>
      </c>
      <c r="G1040" s="82">
        <f>+VLOOKUP($C1040,'appoggio Flow (AUM)_Turnover'!$C:$G,5,0)</f>
        <v>119711.13</v>
      </c>
      <c r="H1040" s="1" t="s">
        <v>23</v>
      </c>
      <c r="I1040" t="s">
        <v>500</v>
      </c>
      <c r="J1040" t="s">
        <v>790</v>
      </c>
      <c r="K1040">
        <f>+VLOOKUP($C1040,'appoggio Flow (AUM)_Turnover'!$C:$M,9,0)</f>
        <v>1</v>
      </c>
      <c r="L1040" t="s">
        <v>500</v>
      </c>
      <c r="M1040">
        <f>+VLOOKUP($C1040,'appoggio Flow (AUM)_Turnover'!$C:$M,11,0)</f>
        <v>0</v>
      </c>
      <c r="N1040" t="s">
        <v>24</v>
      </c>
      <c r="O1040" s="5" t="str">
        <f t="shared" si="128"/>
        <v>N</v>
      </c>
      <c r="P1040">
        <f>+VLOOKUP($C1040,'appoggio Flow (AUM)_Turnover'!$C:$P,11,0)</f>
        <v>0</v>
      </c>
      <c r="Q1040" s="200" t="s">
        <v>475</v>
      </c>
      <c r="R1040" s="200" t="str">
        <f t="shared" si="127"/>
        <v/>
      </c>
      <c r="T1040" t="s">
        <v>475</v>
      </c>
      <c r="Y1040" s="200" t="s">
        <v>475</v>
      </c>
      <c r="Z1040" s="5" t="s">
        <v>475</v>
      </c>
      <c r="AA1040" s="200" t="str">
        <f t="shared" si="129"/>
        <v/>
      </c>
      <c r="AB1040" s="200" t="str">
        <f t="shared" si="126"/>
        <v/>
      </c>
      <c r="AE1040" s="77">
        <f t="shared" si="130"/>
        <v>0</v>
      </c>
      <c r="AF1040" s="77">
        <f t="shared" si="131"/>
        <v>0</v>
      </c>
      <c r="AG1040" s="77">
        <f t="array" ref="AG1040">IFERROR($D1040*U,0)</f>
        <v>0</v>
      </c>
      <c r="AH1040" s="77">
        <f t="shared" si="132"/>
        <v>0</v>
      </c>
      <c r="AI1040" s="77">
        <f t="shared" si="132"/>
        <v>0</v>
      </c>
      <c r="AJ1040" s="203"/>
      <c r="AK1040" s="203"/>
      <c r="AL1040" s="203"/>
      <c r="AM1040" s="203"/>
      <c r="AN1040" t="s">
        <v>475</v>
      </c>
      <c r="AO1040" t="s">
        <v>475</v>
      </c>
      <c r="AP1040" t="s">
        <v>475</v>
      </c>
    </row>
    <row r="1041" spans="1:42" x14ac:dyDescent="0.25">
      <c r="A1041" s="198">
        <v>45291</v>
      </c>
      <c r="B1041" t="s">
        <v>2750</v>
      </c>
      <c r="C1041" t="s">
        <v>2751</v>
      </c>
      <c r="D1041" s="82">
        <f>+VLOOKUP($C1041,'appoggio Flow (AUM)_Turnover'!$C:$G,2,0)</f>
        <v>2118.630000000001</v>
      </c>
      <c r="E1041" s="199">
        <f>+VLOOKUP($C1041,'appoggio Flow (AUM)_Turnover'!$C:$G,3,0)</f>
        <v>1</v>
      </c>
      <c r="F1041" s="82">
        <f>+VLOOKUP($C1041,'appoggio Flow (AUM)_Turnover'!$C:$G,4,0)</f>
        <v>21339.58</v>
      </c>
      <c r="G1041" s="82">
        <f>+VLOOKUP($C1041,'appoggio Flow (AUM)_Turnover'!$C:$G,5,0)</f>
        <v>19220.95</v>
      </c>
      <c r="H1041" s="1" t="s">
        <v>23</v>
      </c>
      <c r="I1041" t="s">
        <v>500</v>
      </c>
      <c r="J1041" t="s">
        <v>474</v>
      </c>
      <c r="K1041">
        <f>+VLOOKUP($C1041,'appoggio Flow (AUM)_Turnover'!$C:$M,9,0)</f>
        <v>0</v>
      </c>
      <c r="L1041" t="s">
        <v>500</v>
      </c>
      <c r="M1041" t="str">
        <f>+VLOOKUP($C1041,'appoggio Flow (AUM)_Turnover'!$C:$M,11,0)</f>
        <v>Stock</v>
      </c>
      <c r="N1041" t="s">
        <v>23</v>
      </c>
      <c r="O1041" s="5" t="str">
        <f t="shared" si="128"/>
        <v>N</v>
      </c>
      <c r="P1041" t="str">
        <f>+VLOOKUP($C1041,'appoggio Flow (AUM)_Turnover'!$C:$P,11,0)</f>
        <v>Stock</v>
      </c>
      <c r="Q1041" s="200" t="s">
        <v>475</v>
      </c>
      <c r="R1041" s="200" t="str">
        <f t="shared" si="127"/>
        <v/>
      </c>
      <c r="T1041" t="s">
        <v>475</v>
      </c>
      <c r="Y1041" s="200" t="s">
        <v>475</v>
      </c>
      <c r="Z1041" s="5" t="s">
        <v>475</v>
      </c>
      <c r="AA1041" s="200" t="str">
        <f t="shared" si="129"/>
        <v/>
      </c>
      <c r="AB1041" s="200" t="str">
        <f t="shared" si="126"/>
        <v/>
      </c>
      <c r="AE1041" s="77">
        <f t="shared" si="130"/>
        <v>0</v>
      </c>
      <c r="AF1041" s="77">
        <f t="shared" si="131"/>
        <v>0</v>
      </c>
      <c r="AG1041" s="77">
        <f t="array" ref="AG1041">IFERROR($D1041*U,0)</f>
        <v>0</v>
      </c>
      <c r="AH1041" s="77">
        <f t="shared" si="132"/>
        <v>0</v>
      </c>
      <c r="AI1041" s="77">
        <f t="shared" si="132"/>
        <v>0</v>
      </c>
      <c r="AJ1041" s="203"/>
      <c r="AK1041" s="203"/>
      <c r="AL1041" s="203"/>
      <c r="AM1041" s="203"/>
      <c r="AN1041" t="s">
        <v>25</v>
      </c>
      <c r="AO1041">
        <v>0</v>
      </c>
      <c r="AP1041" t="s">
        <v>475</v>
      </c>
    </row>
    <row r="1042" spans="1:42" x14ac:dyDescent="0.25">
      <c r="A1042" s="198">
        <v>45291</v>
      </c>
      <c r="B1042" t="s">
        <v>2752</v>
      </c>
      <c r="C1042" t="s">
        <v>2753</v>
      </c>
      <c r="D1042" s="82">
        <f>+VLOOKUP($C1042,'appoggio Flow (AUM)_Turnover'!$C:$G,2,0)</f>
        <v>0</v>
      </c>
      <c r="E1042" s="199">
        <f>+VLOOKUP($C1042,'appoggio Flow (AUM)_Turnover'!$C:$G,3,0)</f>
        <v>1</v>
      </c>
      <c r="F1042" s="82">
        <f>+VLOOKUP($C1042,'appoggio Flow (AUM)_Turnover'!$C:$G,4,0)</f>
        <v>10108.56</v>
      </c>
      <c r="G1042" s="82">
        <f>+VLOOKUP($C1042,'appoggio Flow (AUM)_Turnover'!$C:$G,5,0)</f>
        <v>12363.12</v>
      </c>
      <c r="H1042" s="1" t="s">
        <v>23</v>
      </c>
      <c r="I1042" t="s">
        <v>500</v>
      </c>
      <c r="J1042" t="s">
        <v>474</v>
      </c>
      <c r="K1042">
        <f>+VLOOKUP($C1042,'appoggio Flow (AUM)_Turnover'!$C:$M,9,0)</f>
        <v>0</v>
      </c>
      <c r="L1042" t="s">
        <v>500</v>
      </c>
      <c r="M1042">
        <f>+VLOOKUP($C1042,'appoggio Flow (AUM)_Turnover'!$C:$M,11,0)</f>
        <v>0</v>
      </c>
      <c r="N1042" t="s">
        <v>23</v>
      </c>
      <c r="O1042" s="5" t="str">
        <f t="shared" si="128"/>
        <v>N</v>
      </c>
      <c r="P1042">
        <f>+VLOOKUP($C1042,'appoggio Flow (AUM)_Turnover'!$C:$P,11,0)</f>
        <v>0</v>
      </c>
      <c r="Q1042" s="200" t="s">
        <v>475</v>
      </c>
      <c r="R1042" s="200" t="str">
        <f t="shared" si="127"/>
        <v/>
      </c>
      <c r="T1042" t="s">
        <v>475</v>
      </c>
      <c r="Y1042" s="200" t="s">
        <v>475</v>
      </c>
      <c r="Z1042" s="5" t="s">
        <v>475</v>
      </c>
      <c r="AA1042" s="200" t="str">
        <f t="shared" si="129"/>
        <v/>
      </c>
      <c r="AB1042" s="200" t="str">
        <f t="shared" si="126"/>
        <v/>
      </c>
      <c r="AE1042" s="77">
        <f t="shared" si="130"/>
        <v>0</v>
      </c>
      <c r="AF1042" s="77">
        <f t="shared" si="131"/>
        <v>0</v>
      </c>
      <c r="AG1042" s="77">
        <f t="array" ref="AG1042">IFERROR($D1042*U,0)</f>
        <v>0</v>
      </c>
      <c r="AH1042" s="77">
        <f t="shared" si="132"/>
        <v>0</v>
      </c>
      <c r="AI1042" s="77">
        <f t="shared" si="132"/>
        <v>0</v>
      </c>
      <c r="AJ1042" s="203"/>
      <c r="AK1042" s="203"/>
      <c r="AL1042" s="203"/>
      <c r="AM1042" s="203"/>
      <c r="AN1042" t="s">
        <v>475</v>
      </c>
      <c r="AO1042" t="s">
        <v>475</v>
      </c>
      <c r="AP1042" t="s">
        <v>475</v>
      </c>
    </row>
    <row r="1043" spans="1:42" x14ac:dyDescent="0.25">
      <c r="A1043" s="198">
        <v>45291</v>
      </c>
      <c r="B1043" t="s">
        <v>2754</v>
      </c>
      <c r="C1043" t="s">
        <v>2755</v>
      </c>
      <c r="D1043" s="82">
        <f>+VLOOKUP($C1043,'appoggio Flow (AUM)_Turnover'!$C:$G,2,0)</f>
        <v>0</v>
      </c>
      <c r="E1043" s="199">
        <f>+VLOOKUP($C1043,'appoggio Flow (AUM)_Turnover'!$C:$G,3,0)</f>
        <v>1</v>
      </c>
      <c r="F1043" s="82">
        <f>+VLOOKUP($C1043,'appoggio Flow (AUM)_Turnover'!$C:$G,4,0)</f>
        <v>216138.06</v>
      </c>
      <c r="G1043" s="82">
        <f>+VLOOKUP($C1043,'appoggio Flow (AUM)_Turnover'!$C:$G,5,0)</f>
        <v>763091.55</v>
      </c>
      <c r="H1043" s="1" t="s">
        <v>23</v>
      </c>
      <c r="I1043" t="s">
        <v>500</v>
      </c>
      <c r="J1043" t="s">
        <v>474</v>
      </c>
      <c r="K1043">
        <f>+VLOOKUP($C1043,'appoggio Flow (AUM)_Turnover'!$C:$M,9,0)</f>
        <v>0</v>
      </c>
      <c r="L1043" t="s">
        <v>500</v>
      </c>
      <c r="M1043">
        <f>+VLOOKUP($C1043,'appoggio Flow (AUM)_Turnover'!$C:$M,11,0)</f>
        <v>0</v>
      </c>
      <c r="N1043" t="s">
        <v>23</v>
      </c>
      <c r="O1043" s="5" t="str">
        <f t="shared" si="128"/>
        <v>N</v>
      </c>
      <c r="P1043">
        <f>+VLOOKUP($C1043,'appoggio Flow (AUM)_Turnover'!$C:$P,11,0)</f>
        <v>0</v>
      </c>
      <c r="Q1043" s="200" t="s">
        <v>475</v>
      </c>
      <c r="R1043" s="200" t="str">
        <f t="shared" si="127"/>
        <v/>
      </c>
      <c r="T1043" t="s">
        <v>475</v>
      </c>
      <c r="Y1043" s="200" t="s">
        <v>475</v>
      </c>
      <c r="Z1043" s="5" t="s">
        <v>475</v>
      </c>
      <c r="AA1043" s="200" t="str">
        <f t="shared" si="129"/>
        <v/>
      </c>
      <c r="AB1043" s="200" t="str">
        <f t="shared" si="126"/>
        <v/>
      </c>
      <c r="AE1043" s="77">
        <f t="shared" si="130"/>
        <v>0</v>
      </c>
      <c r="AF1043" s="77">
        <f t="shared" si="131"/>
        <v>0</v>
      </c>
      <c r="AG1043" s="77">
        <f t="array" ref="AG1043">IFERROR($D1043*U,0)</f>
        <v>0</v>
      </c>
      <c r="AH1043" s="77">
        <f t="shared" si="132"/>
        <v>0</v>
      </c>
      <c r="AI1043" s="77">
        <f t="shared" si="132"/>
        <v>0</v>
      </c>
      <c r="AJ1043" s="203"/>
      <c r="AK1043" s="203"/>
      <c r="AL1043" s="203"/>
      <c r="AM1043" s="203"/>
      <c r="AN1043" t="s">
        <v>475</v>
      </c>
      <c r="AO1043" t="s">
        <v>475</v>
      </c>
      <c r="AP1043" t="s">
        <v>475</v>
      </c>
    </row>
    <row r="1044" spans="1:42" x14ac:dyDescent="0.25">
      <c r="A1044" s="198">
        <v>45291</v>
      </c>
      <c r="B1044" t="s">
        <v>2756</v>
      </c>
      <c r="C1044" t="s">
        <v>2757</v>
      </c>
      <c r="D1044" s="82">
        <f>+VLOOKUP($C1044,'appoggio Flow (AUM)_Turnover'!$C:$G,2,0)</f>
        <v>1515358.67</v>
      </c>
      <c r="E1044" s="199">
        <f>+VLOOKUP($C1044,'appoggio Flow (AUM)_Turnover'!$C:$G,3,0)</f>
        <v>1</v>
      </c>
      <c r="F1044" s="82">
        <f>+VLOOKUP($C1044,'appoggio Flow (AUM)_Turnover'!$C:$G,4,0)</f>
        <v>1592198.24</v>
      </c>
      <c r="G1044" s="82">
        <f>+VLOOKUP($C1044,'appoggio Flow (AUM)_Turnover'!$C:$G,5,0)</f>
        <v>76839.570000000007</v>
      </c>
      <c r="H1044" s="1" t="s">
        <v>23</v>
      </c>
      <c r="I1044" t="s">
        <v>500</v>
      </c>
      <c r="J1044" t="s">
        <v>504</v>
      </c>
      <c r="K1044">
        <f>+VLOOKUP($C1044,'appoggio Flow (AUM)_Turnover'!$C:$M,9,0)</f>
        <v>1</v>
      </c>
      <c r="L1044" t="s">
        <v>500</v>
      </c>
      <c r="M1044" t="str">
        <f>+VLOOKUP($C1044,'appoggio Flow (AUM)_Turnover'!$C:$M,11,0)</f>
        <v>Bond</v>
      </c>
      <c r="N1044" t="s">
        <v>24</v>
      </c>
      <c r="O1044" s="5" t="str">
        <f t="shared" si="128"/>
        <v>N</v>
      </c>
      <c r="P1044" t="str">
        <f>+VLOOKUP($C1044,'appoggio Flow (AUM)_Turnover'!$C:$P,11,0)</f>
        <v>Bond</v>
      </c>
      <c r="Q1044" s="200" t="s">
        <v>475</v>
      </c>
      <c r="R1044" s="200" t="str">
        <f t="shared" si="127"/>
        <v/>
      </c>
      <c r="T1044" t="s">
        <v>475</v>
      </c>
      <c r="Y1044" s="200" t="s">
        <v>475</v>
      </c>
      <c r="Z1044" s="5" t="s">
        <v>475</v>
      </c>
      <c r="AA1044" s="200" t="str">
        <f t="shared" si="129"/>
        <v/>
      </c>
      <c r="AB1044" s="200" t="str">
        <f t="shared" si="126"/>
        <v/>
      </c>
      <c r="AE1044" s="77">
        <f t="shared" si="130"/>
        <v>0</v>
      </c>
      <c r="AF1044" s="77">
        <f t="shared" si="131"/>
        <v>0</v>
      </c>
      <c r="AG1044" s="77">
        <f t="array" ref="AG1044">IFERROR($D1044*U,0)</f>
        <v>0</v>
      </c>
      <c r="AH1044" s="77">
        <f t="shared" si="132"/>
        <v>0</v>
      </c>
      <c r="AI1044" s="77">
        <f t="shared" si="132"/>
        <v>0</v>
      </c>
      <c r="AJ1044" s="203"/>
      <c r="AK1044" s="203"/>
      <c r="AL1044" s="203"/>
      <c r="AM1044" s="203"/>
      <c r="AN1044" t="s">
        <v>22</v>
      </c>
      <c r="AO1044" t="s">
        <v>1037</v>
      </c>
      <c r="AP1044" t="s">
        <v>475</v>
      </c>
    </row>
    <row r="1045" spans="1:42" x14ac:dyDescent="0.25">
      <c r="A1045" s="198">
        <v>45291</v>
      </c>
      <c r="B1045" t="s">
        <v>2758</v>
      </c>
      <c r="C1045" t="s">
        <v>2759</v>
      </c>
      <c r="D1045" s="82">
        <f>+VLOOKUP($C1045,'appoggio Flow (AUM)_Turnover'!$C:$G,2,0)</f>
        <v>517928.55000000005</v>
      </c>
      <c r="E1045" s="199">
        <f>+VLOOKUP($C1045,'appoggio Flow (AUM)_Turnover'!$C:$G,3,0)</f>
        <v>1</v>
      </c>
      <c r="F1045" s="82">
        <f>+VLOOKUP($C1045,'appoggio Flow (AUM)_Turnover'!$C:$G,4,0)</f>
        <v>566163.03</v>
      </c>
      <c r="G1045" s="82">
        <f>+VLOOKUP($C1045,'appoggio Flow (AUM)_Turnover'!$C:$G,5,0)</f>
        <v>48234.48</v>
      </c>
      <c r="H1045" s="1" t="s">
        <v>23</v>
      </c>
      <c r="I1045" t="s">
        <v>500</v>
      </c>
      <c r="J1045" t="s">
        <v>790</v>
      </c>
      <c r="K1045">
        <f>+VLOOKUP($C1045,'appoggio Flow (AUM)_Turnover'!$C:$M,9,0)</f>
        <v>1</v>
      </c>
      <c r="L1045" t="s">
        <v>500</v>
      </c>
      <c r="M1045">
        <f>+VLOOKUP($C1045,'appoggio Flow (AUM)_Turnover'!$C:$M,11,0)</f>
        <v>0</v>
      </c>
      <c r="N1045" t="s">
        <v>24</v>
      </c>
      <c r="O1045" s="5" t="str">
        <f t="shared" si="128"/>
        <v>N</v>
      </c>
      <c r="P1045">
        <f>+VLOOKUP($C1045,'appoggio Flow (AUM)_Turnover'!$C:$P,11,0)</f>
        <v>0</v>
      </c>
      <c r="Q1045" s="200" t="s">
        <v>475</v>
      </c>
      <c r="R1045" s="200" t="str">
        <f t="shared" si="127"/>
        <v/>
      </c>
      <c r="T1045" t="s">
        <v>475</v>
      </c>
      <c r="Y1045" s="200" t="s">
        <v>475</v>
      </c>
      <c r="Z1045" s="5" t="s">
        <v>475</v>
      </c>
      <c r="AA1045" s="200" t="str">
        <f t="shared" si="129"/>
        <v/>
      </c>
      <c r="AB1045" s="200" t="str">
        <f t="shared" si="126"/>
        <v/>
      </c>
      <c r="AE1045" s="77">
        <f t="shared" si="130"/>
        <v>0</v>
      </c>
      <c r="AF1045" s="77">
        <f t="shared" si="131"/>
        <v>0</v>
      </c>
      <c r="AG1045" s="77">
        <f t="array" ref="AG1045">IFERROR($D1045*U,0)</f>
        <v>0</v>
      </c>
      <c r="AH1045" s="77">
        <f t="shared" si="132"/>
        <v>0</v>
      </c>
      <c r="AI1045" s="77">
        <f t="shared" si="132"/>
        <v>0</v>
      </c>
      <c r="AJ1045" s="203"/>
      <c r="AK1045" s="203"/>
      <c r="AL1045" s="203"/>
      <c r="AM1045" s="203"/>
      <c r="AN1045" t="s">
        <v>475</v>
      </c>
      <c r="AO1045" t="s">
        <v>475</v>
      </c>
      <c r="AP1045" t="s">
        <v>475</v>
      </c>
    </row>
    <row r="1046" spans="1:42" x14ac:dyDescent="0.25">
      <c r="A1046" s="198">
        <v>45291</v>
      </c>
      <c r="B1046" t="s">
        <v>2760</v>
      </c>
      <c r="C1046" t="s">
        <v>2761</v>
      </c>
      <c r="D1046" s="82">
        <f>+VLOOKUP($C1046,'appoggio Flow (AUM)_Turnover'!$C:$G,2,0)</f>
        <v>0</v>
      </c>
      <c r="E1046" s="199">
        <f>+VLOOKUP($C1046,'appoggio Flow (AUM)_Turnover'!$C:$G,3,0)</f>
        <v>1</v>
      </c>
      <c r="F1046" s="82">
        <f>+VLOOKUP($C1046,'appoggio Flow (AUM)_Turnover'!$C:$G,4,0)</f>
        <v>732437.24</v>
      </c>
      <c r="G1046" s="82">
        <f>+VLOOKUP($C1046,'appoggio Flow (AUM)_Turnover'!$C:$G,5,0)</f>
        <v>737584.99</v>
      </c>
      <c r="H1046" s="1" t="s">
        <v>23</v>
      </c>
      <c r="I1046" t="s">
        <v>500</v>
      </c>
      <c r="J1046" t="s">
        <v>474</v>
      </c>
      <c r="K1046">
        <f>+VLOOKUP($C1046,'appoggio Flow (AUM)_Turnover'!$C:$M,9,0)</f>
        <v>0</v>
      </c>
      <c r="L1046" t="s">
        <v>500</v>
      </c>
      <c r="M1046">
        <f>+VLOOKUP($C1046,'appoggio Flow (AUM)_Turnover'!$C:$M,11,0)</f>
        <v>0</v>
      </c>
      <c r="N1046" t="s">
        <v>23</v>
      </c>
      <c r="O1046" s="5" t="str">
        <f t="shared" si="128"/>
        <v>N</v>
      </c>
      <c r="P1046">
        <f>+VLOOKUP($C1046,'appoggio Flow (AUM)_Turnover'!$C:$P,11,0)</f>
        <v>0</v>
      </c>
      <c r="Q1046" s="200" t="s">
        <v>475</v>
      </c>
      <c r="R1046" s="200" t="str">
        <f t="shared" si="127"/>
        <v/>
      </c>
      <c r="T1046" t="s">
        <v>475</v>
      </c>
      <c r="Y1046" s="200" t="s">
        <v>475</v>
      </c>
      <c r="Z1046" s="5" t="s">
        <v>475</v>
      </c>
      <c r="AA1046" s="200" t="str">
        <f t="shared" si="129"/>
        <v/>
      </c>
      <c r="AB1046" s="200" t="str">
        <f t="shared" si="126"/>
        <v/>
      </c>
      <c r="AE1046" s="77">
        <f t="shared" si="130"/>
        <v>0</v>
      </c>
      <c r="AF1046" s="77">
        <f t="shared" si="131"/>
        <v>0</v>
      </c>
      <c r="AG1046" s="77">
        <f t="array" ref="AG1046">IFERROR($D1046*U,0)</f>
        <v>0</v>
      </c>
      <c r="AH1046" s="77">
        <f t="shared" si="132"/>
        <v>0</v>
      </c>
      <c r="AI1046" s="77">
        <f t="shared" si="132"/>
        <v>0</v>
      </c>
      <c r="AJ1046" s="203"/>
      <c r="AK1046" s="203"/>
      <c r="AL1046" s="203"/>
      <c r="AM1046" s="203"/>
      <c r="AN1046" t="s">
        <v>475</v>
      </c>
      <c r="AO1046" t="s">
        <v>475</v>
      </c>
      <c r="AP1046" t="s">
        <v>475</v>
      </c>
    </row>
    <row r="1047" spans="1:42" x14ac:dyDescent="0.25">
      <c r="A1047" s="198">
        <v>45291</v>
      </c>
      <c r="B1047" t="s">
        <v>2762</v>
      </c>
      <c r="C1047" t="s">
        <v>2763</v>
      </c>
      <c r="D1047" s="82">
        <f>+VLOOKUP($C1047,'appoggio Flow (AUM)_Turnover'!$C:$G,2,0)</f>
        <v>0</v>
      </c>
      <c r="E1047" s="199">
        <f>+VLOOKUP($C1047,'appoggio Flow (AUM)_Turnover'!$C:$G,3,0)</f>
        <v>1</v>
      </c>
      <c r="F1047" s="82">
        <f>+VLOOKUP($C1047,'appoggio Flow (AUM)_Turnover'!$C:$G,4,0)</f>
        <v>435.4</v>
      </c>
      <c r="G1047" s="82">
        <f>+VLOOKUP($C1047,'appoggio Flow (AUM)_Turnover'!$C:$G,5,0)</f>
        <v>438.11</v>
      </c>
      <c r="H1047" s="1" t="s">
        <v>24</v>
      </c>
      <c r="I1047" t="s">
        <v>473</v>
      </c>
      <c r="J1047" t="s">
        <v>474</v>
      </c>
      <c r="K1047">
        <f>+VLOOKUP($C1047,'appoggio Flow (AUM)_Turnover'!$C:$M,9,0)</f>
        <v>0</v>
      </c>
      <c r="L1047" t="s">
        <v>473</v>
      </c>
      <c r="M1047" t="str">
        <f>+VLOOKUP($C1047,'appoggio Flow (AUM)_Turnover'!$C:$M,11,0)</f>
        <v>Fondo</v>
      </c>
      <c r="N1047" t="s">
        <v>23</v>
      </c>
      <c r="O1047" s="5" t="str">
        <f t="shared" si="128"/>
        <v>N</v>
      </c>
      <c r="P1047" t="str">
        <f>+VLOOKUP($C1047,'appoggio Flow (AUM)_Turnover'!$C:$P,11,0)</f>
        <v>Fondo</v>
      </c>
      <c r="Q1047" s="200" t="s">
        <v>475</v>
      </c>
      <c r="R1047" s="200" t="str">
        <f t="shared" si="127"/>
        <v/>
      </c>
      <c r="T1047" t="s">
        <v>475</v>
      </c>
      <c r="Y1047" s="200" t="s">
        <v>475</v>
      </c>
      <c r="Z1047" s="5" t="s">
        <v>475</v>
      </c>
      <c r="AA1047" s="200" t="str">
        <f t="shared" si="129"/>
        <v/>
      </c>
      <c r="AB1047" s="200" t="str">
        <f t="shared" si="126"/>
        <v/>
      </c>
      <c r="AE1047" s="77">
        <f t="shared" si="130"/>
        <v>0</v>
      </c>
      <c r="AF1047" s="77">
        <f t="shared" si="131"/>
        <v>0</v>
      </c>
      <c r="AG1047" s="77">
        <f t="array" ref="AG1047">IFERROR($D1047*U,0)</f>
        <v>0</v>
      </c>
      <c r="AH1047" s="77">
        <f t="shared" si="132"/>
        <v>0</v>
      </c>
      <c r="AI1047" s="77">
        <f t="shared" si="132"/>
        <v>0</v>
      </c>
      <c r="AJ1047" s="203"/>
      <c r="AK1047" s="203"/>
      <c r="AL1047" s="203"/>
      <c r="AM1047" s="203"/>
      <c r="AN1047" t="s">
        <v>475</v>
      </c>
      <c r="AO1047" t="s">
        <v>475</v>
      </c>
      <c r="AP1047" t="s">
        <v>475</v>
      </c>
    </row>
    <row r="1048" spans="1:42" x14ac:dyDescent="0.25">
      <c r="A1048" s="198">
        <v>45291</v>
      </c>
      <c r="B1048" t="s">
        <v>2764</v>
      </c>
      <c r="C1048" t="s">
        <v>2765</v>
      </c>
      <c r="D1048" s="82">
        <f>+VLOOKUP($C1048,'appoggio Flow (AUM)_Turnover'!$C:$G,2,0)</f>
        <v>430171.71</v>
      </c>
      <c r="E1048" s="199">
        <f>+VLOOKUP($C1048,'appoggio Flow (AUM)_Turnover'!$C:$G,3,0)</f>
        <v>0</v>
      </c>
      <c r="F1048" s="82">
        <f>+VLOOKUP($C1048,'appoggio Flow (AUM)_Turnover'!$C:$G,4,0)</f>
        <v>430171.71</v>
      </c>
      <c r="G1048" s="82">
        <f>+VLOOKUP($C1048,'appoggio Flow (AUM)_Turnover'!$C:$G,5,0)</f>
        <v>0</v>
      </c>
      <c r="H1048" s="1" t="s">
        <v>23</v>
      </c>
      <c r="I1048" t="s">
        <v>500</v>
      </c>
      <c r="J1048" t="s">
        <v>790</v>
      </c>
      <c r="K1048">
        <f>+VLOOKUP($C1048,'appoggio Flow (AUM)_Turnover'!$C:$M,9,0)</f>
        <v>1</v>
      </c>
      <c r="L1048" t="s">
        <v>500</v>
      </c>
      <c r="M1048">
        <f>+VLOOKUP($C1048,'appoggio Flow (AUM)_Turnover'!$C:$M,11,0)</f>
        <v>0</v>
      </c>
      <c r="N1048" t="s">
        <v>24</v>
      </c>
      <c r="O1048" s="5" t="str">
        <f t="shared" si="128"/>
        <v>N</v>
      </c>
      <c r="P1048">
        <f>+VLOOKUP($C1048,'appoggio Flow (AUM)_Turnover'!$C:$P,11,0)</f>
        <v>0</v>
      </c>
      <c r="Q1048" s="200" t="s">
        <v>475</v>
      </c>
      <c r="R1048" s="200" t="str">
        <f t="shared" si="127"/>
        <v/>
      </c>
      <c r="T1048" t="s">
        <v>475</v>
      </c>
      <c r="Y1048" s="200" t="s">
        <v>475</v>
      </c>
      <c r="Z1048" s="5" t="s">
        <v>475</v>
      </c>
      <c r="AA1048" s="200" t="str">
        <f t="shared" si="129"/>
        <v/>
      </c>
      <c r="AB1048" s="200" t="str">
        <f t="shared" si="126"/>
        <v/>
      </c>
      <c r="AE1048" s="77">
        <f t="shared" si="130"/>
        <v>0</v>
      </c>
      <c r="AF1048" s="77">
        <f t="shared" si="131"/>
        <v>0</v>
      </c>
      <c r="AG1048" s="77">
        <f t="array" ref="AG1048">IFERROR($D1048*U,0)</f>
        <v>0</v>
      </c>
      <c r="AH1048" s="77">
        <f t="shared" si="132"/>
        <v>0</v>
      </c>
      <c r="AI1048" s="77">
        <f t="shared" si="132"/>
        <v>0</v>
      </c>
      <c r="AJ1048" s="203"/>
      <c r="AK1048" s="203"/>
      <c r="AL1048" s="203"/>
      <c r="AM1048" s="203"/>
      <c r="AN1048" t="s">
        <v>475</v>
      </c>
      <c r="AO1048" t="s">
        <v>475</v>
      </c>
      <c r="AP1048" t="s">
        <v>475</v>
      </c>
    </row>
    <row r="1049" spans="1:42" x14ac:dyDescent="0.25">
      <c r="A1049" s="198">
        <v>45291</v>
      </c>
      <c r="B1049" t="s">
        <v>2766</v>
      </c>
      <c r="C1049" t="s">
        <v>2767</v>
      </c>
      <c r="D1049" s="82">
        <f>+VLOOKUP($C1049,'appoggio Flow (AUM)_Turnover'!$C:$G,2,0)</f>
        <v>551647.42000000004</v>
      </c>
      <c r="E1049" s="199">
        <f>+VLOOKUP($C1049,'appoggio Flow (AUM)_Turnover'!$C:$G,3,0)</f>
        <v>0</v>
      </c>
      <c r="F1049" s="82">
        <f>+VLOOKUP($C1049,'appoggio Flow (AUM)_Turnover'!$C:$G,4,0)</f>
        <v>551647.42000000004</v>
      </c>
      <c r="G1049" s="82">
        <f>+VLOOKUP($C1049,'appoggio Flow (AUM)_Turnover'!$C:$G,5,0)</f>
        <v>0</v>
      </c>
      <c r="H1049" s="1" t="s">
        <v>23</v>
      </c>
      <c r="I1049" t="s">
        <v>500</v>
      </c>
      <c r="J1049" t="s">
        <v>504</v>
      </c>
      <c r="K1049">
        <f>+VLOOKUP($C1049,'appoggio Flow (AUM)_Turnover'!$C:$M,9,0)</f>
        <v>1</v>
      </c>
      <c r="L1049" t="s">
        <v>500</v>
      </c>
      <c r="M1049">
        <f>+VLOOKUP($C1049,'appoggio Flow (AUM)_Turnover'!$C:$M,11,0)</f>
        <v>0</v>
      </c>
      <c r="N1049" t="s">
        <v>24</v>
      </c>
      <c r="O1049" s="5" t="str">
        <f t="shared" si="128"/>
        <v>N</v>
      </c>
      <c r="P1049">
        <f>+VLOOKUP($C1049,'appoggio Flow (AUM)_Turnover'!$C:$P,11,0)</f>
        <v>0</v>
      </c>
      <c r="Q1049" s="200" t="s">
        <v>475</v>
      </c>
      <c r="R1049" s="200" t="str">
        <f t="shared" si="127"/>
        <v/>
      </c>
      <c r="T1049" t="s">
        <v>475</v>
      </c>
      <c r="Y1049" s="200" t="s">
        <v>475</v>
      </c>
      <c r="Z1049" s="5" t="s">
        <v>475</v>
      </c>
      <c r="AA1049" s="200" t="str">
        <f t="shared" si="129"/>
        <v/>
      </c>
      <c r="AB1049" s="200" t="str">
        <f t="shared" si="126"/>
        <v/>
      </c>
      <c r="AE1049" s="77">
        <f t="shared" si="130"/>
        <v>0</v>
      </c>
      <c r="AF1049" s="77">
        <f t="shared" si="131"/>
        <v>0</v>
      </c>
      <c r="AG1049" s="77">
        <f t="array" ref="AG1049">IFERROR($D1049*U,0)</f>
        <v>0</v>
      </c>
      <c r="AH1049" s="77">
        <f t="shared" si="132"/>
        <v>0</v>
      </c>
      <c r="AI1049" s="77">
        <f t="shared" si="132"/>
        <v>0</v>
      </c>
      <c r="AJ1049" s="203"/>
      <c r="AK1049" s="203"/>
      <c r="AL1049" s="203"/>
      <c r="AM1049" s="203"/>
      <c r="AN1049" t="s">
        <v>475</v>
      </c>
      <c r="AO1049" t="s">
        <v>475</v>
      </c>
      <c r="AP1049" t="s">
        <v>475</v>
      </c>
    </row>
    <row r="1050" spans="1:42" x14ac:dyDescent="0.25">
      <c r="A1050" s="198">
        <v>45291</v>
      </c>
      <c r="B1050" t="s">
        <v>2768</v>
      </c>
      <c r="C1050" t="s">
        <v>2769</v>
      </c>
      <c r="D1050" s="82">
        <f>+VLOOKUP($C1050,'appoggio Flow (AUM)_Turnover'!$C:$G,2,0)</f>
        <v>93095.23</v>
      </c>
      <c r="E1050" s="199">
        <f>+VLOOKUP($C1050,'appoggio Flow (AUM)_Turnover'!$C:$G,3,0)</f>
        <v>0</v>
      </c>
      <c r="F1050" s="82">
        <f>+VLOOKUP($C1050,'appoggio Flow (AUM)_Turnover'!$C:$G,4,0)</f>
        <v>93095.23</v>
      </c>
      <c r="G1050" s="82">
        <f>+VLOOKUP($C1050,'appoggio Flow (AUM)_Turnover'!$C:$G,5,0)</f>
        <v>0</v>
      </c>
      <c r="H1050" s="1" t="s">
        <v>23</v>
      </c>
      <c r="I1050" t="s">
        <v>500</v>
      </c>
      <c r="J1050" t="s">
        <v>567</v>
      </c>
      <c r="K1050">
        <f>+VLOOKUP($C1050,'appoggio Flow (AUM)_Turnover'!$C:$M,9,0)</f>
        <v>0</v>
      </c>
      <c r="L1050" t="s">
        <v>500</v>
      </c>
      <c r="M1050">
        <f>+VLOOKUP($C1050,'appoggio Flow (AUM)_Turnover'!$C:$M,11,0)</f>
        <v>0</v>
      </c>
      <c r="N1050" t="s">
        <v>23</v>
      </c>
      <c r="O1050" s="5" t="str">
        <f t="shared" si="128"/>
        <v>N</v>
      </c>
      <c r="P1050">
        <f>+VLOOKUP($C1050,'appoggio Flow (AUM)_Turnover'!$C:$P,11,0)</f>
        <v>0</v>
      </c>
      <c r="Q1050" s="200" t="s">
        <v>475</v>
      </c>
      <c r="R1050" s="200" t="str">
        <f t="shared" si="127"/>
        <v/>
      </c>
      <c r="T1050" t="s">
        <v>475</v>
      </c>
      <c r="Y1050" s="200" t="s">
        <v>475</v>
      </c>
      <c r="Z1050" s="5" t="s">
        <v>475</v>
      </c>
      <c r="AA1050" s="200" t="str">
        <f t="shared" si="129"/>
        <v/>
      </c>
      <c r="AB1050" s="200" t="str">
        <f t="shared" si="126"/>
        <v/>
      </c>
      <c r="AE1050" s="77">
        <f t="shared" si="130"/>
        <v>0</v>
      </c>
      <c r="AF1050" s="77">
        <f t="shared" si="131"/>
        <v>0</v>
      </c>
      <c r="AG1050" s="77">
        <f t="array" ref="AG1050">IFERROR($D1050*U,0)</f>
        <v>0</v>
      </c>
      <c r="AH1050" s="77">
        <f t="shared" si="132"/>
        <v>0</v>
      </c>
      <c r="AI1050" s="77">
        <f t="shared" si="132"/>
        <v>0</v>
      </c>
      <c r="AJ1050" s="203"/>
      <c r="AK1050" s="203"/>
      <c r="AL1050" s="203"/>
      <c r="AM1050" s="203"/>
      <c r="AN1050" t="s">
        <v>475</v>
      </c>
      <c r="AO1050" t="s">
        <v>475</v>
      </c>
      <c r="AP1050" t="s">
        <v>475</v>
      </c>
    </row>
    <row r="1051" spans="1:42" x14ac:dyDescent="0.25">
      <c r="A1051" s="198">
        <v>45291</v>
      </c>
      <c r="B1051" t="s">
        <v>2770</v>
      </c>
      <c r="C1051" t="s">
        <v>2771</v>
      </c>
      <c r="D1051" s="82">
        <f>+VLOOKUP($C1051,'appoggio Flow (AUM)_Turnover'!$C:$G,2,0)</f>
        <v>92779.28</v>
      </c>
      <c r="E1051" s="199">
        <f>+VLOOKUP($C1051,'appoggio Flow (AUM)_Turnover'!$C:$G,3,0)</f>
        <v>0</v>
      </c>
      <c r="F1051" s="82">
        <f>+VLOOKUP($C1051,'appoggio Flow (AUM)_Turnover'!$C:$G,4,0)</f>
        <v>92779.28</v>
      </c>
      <c r="G1051" s="82">
        <f>+VLOOKUP($C1051,'appoggio Flow (AUM)_Turnover'!$C:$G,5,0)</f>
        <v>0</v>
      </c>
      <c r="H1051" s="1" t="s">
        <v>23</v>
      </c>
      <c r="I1051" t="s">
        <v>500</v>
      </c>
      <c r="J1051" t="s">
        <v>474</v>
      </c>
      <c r="K1051">
        <f>+VLOOKUP($C1051,'appoggio Flow (AUM)_Turnover'!$C:$M,9,0)</f>
        <v>0</v>
      </c>
      <c r="L1051" t="s">
        <v>500</v>
      </c>
      <c r="M1051" t="str">
        <f>+VLOOKUP($C1051,'appoggio Flow (AUM)_Turnover'!$C:$M,11,0)</f>
        <v>Stock</v>
      </c>
      <c r="N1051" t="s">
        <v>23</v>
      </c>
      <c r="O1051" s="5" t="str">
        <f t="shared" si="128"/>
        <v>N</v>
      </c>
      <c r="P1051" t="str">
        <f>+VLOOKUP($C1051,'appoggio Flow (AUM)_Turnover'!$C:$P,11,0)</f>
        <v>Stock</v>
      </c>
      <c r="Q1051" s="200" t="s">
        <v>475</v>
      </c>
      <c r="R1051" s="200" t="str">
        <f t="shared" si="127"/>
        <v/>
      </c>
      <c r="T1051" t="s">
        <v>475</v>
      </c>
      <c r="Y1051" s="200" t="s">
        <v>475</v>
      </c>
      <c r="Z1051" s="5" t="s">
        <v>475</v>
      </c>
      <c r="AA1051" s="200" t="str">
        <f t="shared" si="129"/>
        <v/>
      </c>
      <c r="AB1051" s="200" t="str">
        <f t="shared" si="126"/>
        <v/>
      </c>
      <c r="AE1051" s="77">
        <f t="shared" si="130"/>
        <v>0</v>
      </c>
      <c r="AF1051" s="77">
        <f t="shared" si="131"/>
        <v>0</v>
      </c>
      <c r="AG1051" s="77">
        <f t="array" ref="AG1051">IFERROR($D1051*U,0)</f>
        <v>0</v>
      </c>
      <c r="AH1051" s="77">
        <f t="shared" si="132"/>
        <v>0</v>
      </c>
      <c r="AI1051" s="77">
        <f t="shared" si="132"/>
        <v>0</v>
      </c>
      <c r="AJ1051" s="203"/>
      <c r="AK1051" s="203"/>
      <c r="AL1051" s="203"/>
      <c r="AM1051" s="203"/>
      <c r="AN1051" t="s">
        <v>25</v>
      </c>
      <c r="AO1051">
        <v>0</v>
      </c>
      <c r="AP1051" t="s">
        <v>475</v>
      </c>
    </row>
    <row r="1052" spans="1:42" x14ac:dyDescent="0.25">
      <c r="A1052" s="198">
        <v>45291</v>
      </c>
      <c r="B1052" t="s">
        <v>2772</v>
      </c>
      <c r="C1052" t="s">
        <v>2773</v>
      </c>
      <c r="D1052" s="82">
        <f>+VLOOKUP($C1052,'appoggio Flow (AUM)_Turnover'!$C:$G,2,0)</f>
        <v>201297.34</v>
      </c>
      <c r="E1052" s="199">
        <f>+VLOOKUP($C1052,'appoggio Flow (AUM)_Turnover'!$C:$G,3,0)</f>
        <v>0</v>
      </c>
      <c r="F1052" s="82">
        <f>+VLOOKUP($C1052,'appoggio Flow (AUM)_Turnover'!$C:$G,4,0)</f>
        <v>201297.34</v>
      </c>
      <c r="G1052" s="82">
        <f>+VLOOKUP($C1052,'appoggio Flow (AUM)_Turnover'!$C:$G,5,0)</f>
        <v>0</v>
      </c>
      <c r="H1052" s="1" t="s">
        <v>23</v>
      </c>
      <c r="I1052" t="s">
        <v>500</v>
      </c>
      <c r="J1052" t="s">
        <v>567</v>
      </c>
      <c r="K1052">
        <f>+VLOOKUP($C1052,'appoggio Flow (AUM)_Turnover'!$C:$M,9,0)</f>
        <v>0</v>
      </c>
      <c r="L1052" t="s">
        <v>500</v>
      </c>
      <c r="M1052">
        <f>+VLOOKUP($C1052,'appoggio Flow (AUM)_Turnover'!$C:$M,11,0)</f>
        <v>0</v>
      </c>
      <c r="N1052" t="s">
        <v>23</v>
      </c>
      <c r="O1052" s="5" t="str">
        <f t="shared" si="128"/>
        <v>N</v>
      </c>
      <c r="P1052">
        <f>+VLOOKUP($C1052,'appoggio Flow (AUM)_Turnover'!$C:$P,11,0)</f>
        <v>0</v>
      </c>
      <c r="Q1052" s="200" t="s">
        <v>475</v>
      </c>
      <c r="R1052" s="200" t="str">
        <f t="shared" si="127"/>
        <v/>
      </c>
      <c r="T1052" t="s">
        <v>475</v>
      </c>
      <c r="Y1052" s="200" t="s">
        <v>475</v>
      </c>
      <c r="Z1052" s="5" t="s">
        <v>475</v>
      </c>
      <c r="AA1052" s="200" t="str">
        <f t="shared" si="129"/>
        <v/>
      </c>
      <c r="AB1052" s="200" t="str">
        <f t="shared" si="126"/>
        <v/>
      </c>
      <c r="AE1052" s="77">
        <f t="shared" si="130"/>
        <v>0</v>
      </c>
      <c r="AF1052" s="77">
        <f t="shared" si="131"/>
        <v>0</v>
      </c>
      <c r="AG1052" s="77">
        <f t="array" ref="AG1052">IFERROR($D1052*U,0)</f>
        <v>0</v>
      </c>
      <c r="AH1052" s="77">
        <f t="shared" si="132"/>
        <v>0</v>
      </c>
      <c r="AI1052" s="77">
        <f t="shared" si="132"/>
        <v>0</v>
      </c>
      <c r="AJ1052" s="203"/>
      <c r="AK1052" s="203"/>
      <c r="AL1052" s="203"/>
      <c r="AM1052" s="203"/>
      <c r="AN1052" t="s">
        <v>475</v>
      </c>
      <c r="AO1052" t="s">
        <v>475</v>
      </c>
      <c r="AP1052" t="s">
        <v>475</v>
      </c>
    </row>
    <row r="1053" spans="1:42" x14ac:dyDescent="0.25">
      <c r="A1053" s="198">
        <v>45291</v>
      </c>
      <c r="B1053" t="s">
        <v>2774</v>
      </c>
      <c r="C1053" t="s">
        <v>2775</v>
      </c>
      <c r="D1053" s="82">
        <f>+VLOOKUP($C1053,'appoggio Flow (AUM)_Turnover'!$C:$G,2,0)</f>
        <v>15611.529999999999</v>
      </c>
      <c r="E1053" s="199">
        <f>+VLOOKUP($C1053,'appoggio Flow (AUM)_Turnover'!$C:$G,3,0)</f>
        <v>1</v>
      </c>
      <c r="F1053" s="82">
        <f>+VLOOKUP($C1053,'appoggio Flow (AUM)_Turnover'!$C:$G,4,0)</f>
        <v>64695.58</v>
      </c>
      <c r="G1053" s="82">
        <f>+VLOOKUP($C1053,'appoggio Flow (AUM)_Turnover'!$C:$G,5,0)</f>
        <v>49084.05</v>
      </c>
      <c r="H1053" s="1" t="s">
        <v>24</v>
      </c>
      <c r="I1053" t="s">
        <v>473</v>
      </c>
      <c r="J1053" t="s">
        <v>474</v>
      </c>
      <c r="K1053">
        <f>+VLOOKUP($C1053,'appoggio Flow (AUM)_Turnover'!$C:$M,9,0)</f>
        <v>0</v>
      </c>
      <c r="L1053" t="s">
        <v>473</v>
      </c>
      <c r="M1053" t="str">
        <f>+VLOOKUP($C1053,'appoggio Flow (AUM)_Turnover'!$C:$M,11,0)</f>
        <v>Fondo</v>
      </c>
      <c r="N1053" t="s">
        <v>23</v>
      </c>
      <c r="O1053" s="5" t="str">
        <f t="shared" si="128"/>
        <v>N</v>
      </c>
      <c r="P1053" t="str">
        <f>+VLOOKUP($C1053,'appoggio Flow (AUM)_Turnover'!$C:$P,11,0)</f>
        <v>Fondo</v>
      </c>
      <c r="Q1053" s="200" t="s">
        <v>475</v>
      </c>
      <c r="R1053" s="200" t="str">
        <f t="shared" si="127"/>
        <v/>
      </c>
      <c r="T1053" t="s">
        <v>475</v>
      </c>
      <c r="Y1053" s="200" t="s">
        <v>475</v>
      </c>
      <c r="Z1053" s="5" t="s">
        <v>475</v>
      </c>
      <c r="AA1053" s="200" t="str">
        <f t="shared" si="129"/>
        <v/>
      </c>
      <c r="AB1053" s="200" t="str">
        <f t="shared" si="126"/>
        <v/>
      </c>
      <c r="AE1053" s="77">
        <f t="shared" si="130"/>
        <v>0</v>
      </c>
      <c r="AF1053" s="77">
        <f t="shared" si="131"/>
        <v>0</v>
      </c>
      <c r="AG1053" s="77">
        <f t="array" ref="AG1053">IFERROR($D1053*U,0)</f>
        <v>0</v>
      </c>
      <c r="AH1053" s="77">
        <f t="shared" si="132"/>
        <v>0</v>
      </c>
      <c r="AI1053" s="77">
        <f t="shared" si="132"/>
        <v>0</v>
      </c>
      <c r="AJ1053" s="203"/>
      <c r="AK1053" s="203"/>
      <c r="AL1053" s="203"/>
      <c r="AM1053" s="203"/>
      <c r="AN1053" t="s">
        <v>475</v>
      </c>
      <c r="AO1053" t="s">
        <v>475</v>
      </c>
      <c r="AP1053" t="s">
        <v>475</v>
      </c>
    </row>
    <row r="1054" spans="1:42" x14ac:dyDescent="0.25">
      <c r="A1054" s="198">
        <v>45291</v>
      </c>
      <c r="B1054" t="s">
        <v>2776</v>
      </c>
      <c r="C1054" t="s">
        <v>2777</v>
      </c>
      <c r="D1054" s="82">
        <f>+VLOOKUP($C1054,'appoggio Flow (AUM)_Turnover'!$C:$G,2,0)</f>
        <v>0</v>
      </c>
      <c r="E1054" s="199">
        <f>+VLOOKUP($C1054,'appoggio Flow (AUM)_Turnover'!$C:$G,3,0)</f>
        <v>1</v>
      </c>
      <c r="F1054" s="82">
        <f>+VLOOKUP($C1054,'appoggio Flow (AUM)_Turnover'!$C:$G,4,0)</f>
        <v>29329.1</v>
      </c>
      <c r="G1054" s="82">
        <f>+VLOOKUP($C1054,'appoggio Flow (AUM)_Turnover'!$C:$G,5,0)</f>
        <v>29652.99</v>
      </c>
      <c r="H1054" s="1" t="s">
        <v>23</v>
      </c>
      <c r="I1054" t="s">
        <v>500</v>
      </c>
      <c r="J1054" t="s">
        <v>474</v>
      </c>
      <c r="K1054">
        <f>+VLOOKUP($C1054,'appoggio Flow (AUM)_Turnover'!$C:$M,9,0)</f>
        <v>0</v>
      </c>
      <c r="L1054" t="s">
        <v>500</v>
      </c>
      <c r="M1054">
        <f>+VLOOKUP($C1054,'appoggio Flow (AUM)_Turnover'!$C:$M,11,0)</f>
        <v>0</v>
      </c>
      <c r="N1054" t="s">
        <v>23</v>
      </c>
      <c r="O1054" s="5" t="str">
        <f t="shared" si="128"/>
        <v>N</v>
      </c>
      <c r="P1054">
        <f>+VLOOKUP($C1054,'appoggio Flow (AUM)_Turnover'!$C:$P,11,0)</f>
        <v>0</v>
      </c>
      <c r="Q1054" s="200" t="s">
        <v>475</v>
      </c>
      <c r="R1054" s="200" t="str">
        <f t="shared" si="127"/>
        <v/>
      </c>
      <c r="T1054" t="s">
        <v>475</v>
      </c>
      <c r="Y1054" s="200" t="s">
        <v>475</v>
      </c>
      <c r="Z1054" s="5" t="s">
        <v>475</v>
      </c>
      <c r="AA1054" s="200" t="str">
        <f t="shared" si="129"/>
        <v/>
      </c>
      <c r="AB1054" s="200" t="str">
        <f t="shared" si="126"/>
        <v/>
      </c>
      <c r="AE1054" s="77">
        <f t="shared" si="130"/>
        <v>0</v>
      </c>
      <c r="AF1054" s="77">
        <f t="shared" si="131"/>
        <v>0</v>
      </c>
      <c r="AG1054" s="77">
        <f t="array" ref="AG1054">IFERROR($D1054*U,0)</f>
        <v>0</v>
      </c>
      <c r="AH1054" s="77">
        <f t="shared" si="132"/>
        <v>0</v>
      </c>
      <c r="AI1054" s="77">
        <f t="shared" si="132"/>
        <v>0</v>
      </c>
      <c r="AJ1054" s="203"/>
      <c r="AK1054" s="203"/>
      <c r="AL1054" s="203"/>
      <c r="AM1054" s="203"/>
      <c r="AN1054" t="s">
        <v>475</v>
      </c>
      <c r="AO1054" t="s">
        <v>475</v>
      </c>
      <c r="AP1054" t="s">
        <v>475</v>
      </c>
    </row>
    <row r="1055" spans="1:42" x14ac:dyDescent="0.25">
      <c r="A1055" s="198">
        <v>45291</v>
      </c>
      <c r="B1055" t="s">
        <v>2778</v>
      </c>
      <c r="C1055" t="s">
        <v>2779</v>
      </c>
      <c r="D1055" s="82">
        <f>+VLOOKUP($C1055,'appoggio Flow (AUM)_Turnover'!$C:$G,2,0)</f>
        <v>696334.24</v>
      </c>
      <c r="E1055" s="199">
        <f>+VLOOKUP($C1055,'appoggio Flow (AUM)_Turnover'!$C:$G,3,0)</f>
        <v>0</v>
      </c>
      <c r="F1055" s="82">
        <f>+VLOOKUP($C1055,'appoggio Flow (AUM)_Turnover'!$C:$G,4,0)</f>
        <v>696334.24</v>
      </c>
      <c r="G1055" s="82">
        <f>+VLOOKUP($C1055,'appoggio Flow (AUM)_Turnover'!$C:$G,5,0)</f>
        <v>0</v>
      </c>
      <c r="H1055" s="1" t="s">
        <v>24</v>
      </c>
      <c r="I1055" t="s">
        <v>473</v>
      </c>
      <c r="J1055" t="s">
        <v>474</v>
      </c>
      <c r="K1055">
        <f>+VLOOKUP($C1055,'appoggio Flow (AUM)_Turnover'!$C:$M,9,0)</f>
        <v>0</v>
      </c>
      <c r="L1055" t="s">
        <v>473</v>
      </c>
      <c r="M1055" t="str">
        <f>+VLOOKUP($C1055,'appoggio Flow (AUM)_Turnover'!$C:$M,11,0)</f>
        <v>Fondo</v>
      </c>
      <c r="N1055" t="s">
        <v>23</v>
      </c>
      <c r="O1055" s="5" t="str">
        <f t="shared" si="128"/>
        <v>N</v>
      </c>
      <c r="P1055" t="str">
        <f>+VLOOKUP($C1055,'appoggio Flow (AUM)_Turnover'!$C:$P,11,0)</f>
        <v>Fondo</v>
      </c>
      <c r="Q1055" s="200" t="s">
        <v>475</v>
      </c>
      <c r="R1055" s="200" t="str">
        <f t="shared" si="127"/>
        <v/>
      </c>
      <c r="T1055" t="s">
        <v>475</v>
      </c>
      <c r="Y1055" s="200" t="s">
        <v>475</v>
      </c>
      <c r="Z1055" s="5" t="s">
        <v>475</v>
      </c>
      <c r="AA1055" s="200" t="str">
        <f t="shared" si="129"/>
        <v/>
      </c>
      <c r="AB1055" s="200" t="str">
        <f t="shared" si="126"/>
        <v/>
      </c>
      <c r="AE1055" s="77">
        <f t="shared" si="130"/>
        <v>0</v>
      </c>
      <c r="AF1055" s="77">
        <f t="shared" si="131"/>
        <v>0</v>
      </c>
      <c r="AG1055" s="77">
        <f t="array" ref="AG1055">IFERROR($D1055*U,0)</f>
        <v>0</v>
      </c>
      <c r="AH1055" s="77">
        <f t="shared" si="132"/>
        <v>0</v>
      </c>
      <c r="AI1055" s="77">
        <f t="shared" si="132"/>
        <v>0</v>
      </c>
      <c r="AJ1055" s="203"/>
      <c r="AK1055" s="203"/>
      <c r="AL1055" s="203"/>
      <c r="AM1055" s="203"/>
      <c r="AN1055" t="s">
        <v>475</v>
      </c>
      <c r="AO1055" t="s">
        <v>475</v>
      </c>
      <c r="AP1055" t="s">
        <v>475</v>
      </c>
    </row>
    <row r="1056" spans="1:42" x14ac:dyDescent="0.25">
      <c r="A1056" s="198">
        <v>45291</v>
      </c>
      <c r="B1056" t="s">
        <v>2780</v>
      </c>
      <c r="C1056" t="s">
        <v>2781</v>
      </c>
      <c r="D1056" s="82">
        <f>+VLOOKUP($C1056,'appoggio Flow (AUM)_Turnover'!$C:$G,2,0)</f>
        <v>0</v>
      </c>
      <c r="E1056" s="199">
        <f>+VLOOKUP($C1056,'appoggio Flow (AUM)_Turnover'!$C:$G,3,0)</f>
        <v>1</v>
      </c>
      <c r="F1056" s="82">
        <f>+VLOOKUP($C1056,'appoggio Flow (AUM)_Turnover'!$C:$G,4,0)</f>
        <v>1243408.8600000001</v>
      </c>
      <c r="G1056" s="82">
        <f>+VLOOKUP($C1056,'appoggio Flow (AUM)_Turnover'!$C:$G,5,0)</f>
        <v>1252624.49</v>
      </c>
      <c r="H1056" s="1" t="s">
        <v>23</v>
      </c>
      <c r="I1056" t="s">
        <v>500</v>
      </c>
      <c r="J1056" t="s">
        <v>592</v>
      </c>
      <c r="K1056">
        <f>+VLOOKUP($C1056,'appoggio Flow (AUM)_Turnover'!$C:$M,9,0)</f>
        <v>0</v>
      </c>
      <c r="L1056" t="s">
        <v>500</v>
      </c>
      <c r="M1056">
        <f>+VLOOKUP($C1056,'appoggio Flow (AUM)_Turnover'!$C:$M,11,0)</f>
        <v>0</v>
      </c>
      <c r="N1056" t="s">
        <v>23</v>
      </c>
      <c r="O1056" s="5" t="str">
        <f t="shared" si="128"/>
        <v>N</v>
      </c>
      <c r="P1056">
        <f>+VLOOKUP($C1056,'appoggio Flow (AUM)_Turnover'!$C:$P,11,0)</f>
        <v>0</v>
      </c>
      <c r="Q1056" s="200" t="s">
        <v>475</v>
      </c>
      <c r="R1056" s="200" t="str">
        <f t="shared" si="127"/>
        <v/>
      </c>
      <c r="T1056" t="s">
        <v>475</v>
      </c>
      <c r="Y1056" s="200" t="s">
        <v>475</v>
      </c>
      <c r="Z1056" s="5" t="s">
        <v>475</v>
      </c>
      <c r="AA1056" s="200" t="str">
        <f t="shared" si="129"/>
        <v/>
      </c>
      <c r="AB1056" s="200" t="str">
        <f t="shared" si="126"/>
        <v/>
      </c>
      <c r="AE1056" s="77">
        <f t="shared" si="130"/>
        <v>0</v>
      </c>
      <c r="AF1056" s="77">
        <f t="shared" si="131"/>
        <v>0</v>
      </c>
      <c r="AG1056" s="77">
        <f t="array" ref="AG1056">IFERROR($D1056*U,0)</f>
        <v>0</v>
      </c>
      <c r="AH1056" s="77">
        <f t="shared" si="132"/>
        <v>0</v>
      </c>
      <c r="AI1056" s="77">
        <f t="shared" si="132"/>
        <v>0</v>
      </c>
      <c r="AJ1056" s="203"/>
      <c r="AK1056" s="203"/>
      <c r="AL1056" s="203"/>
      <c r="AM1056" s="203"/>
      <c r="AN1056" t="s">
        <v>475</v>
      </c>
      <c r="AO1056" t="s">
        <v>475</v>
      </c>
      <c r="AP1056" t="s">
        <v>475</v>
      </c>
    </row>
    <row r="1057" spans="1:43" x14ac:dyDescent="0.25">
      <c r="A1057" s="198">
        <v>45291</v>
      </c>
      <c r="B1057" t="s">
        <v>2782</v>
      </c>
      <c r="C1057" t="s">
        <v>2783</v>
      </c>
      <c r="D1057" s="82">
        <f>+VLOOKUP($C1057,'appoggio Flow (AUM)_Turnover'!$C:$G,2,0)</f>
        <v>6273.8299999999581</v>
      </c>
      <c r="E1057" s="199">
        <f>+VLOOKUP($C1057,'appoggio Flow (AUM)_Turnover'!$C:$G,3,0)</f>
        <v>1</v>
      </c>
      <c r="F1057" s="82">
        <f>+VLOOKUP($C1057,'appoggio Flow (AUM)_Turnover'!$C:$G,4,0)</f>
        <v>653081.47</v>
      </c>
      <c r="G1057" s="82">
        <f>+VLOOKUP($C1057,'appoggio Flow (AUM)_Turnover'!$C:$G,5,0)</f>
        <v>646807.64</v>
      </c>
      <c r="H1057" s="1" t="s">
        <v>23</v>
      </c>
      <c r="I1057" t="s">
        <v>500</v>
      </c>
      <c r="J1057" t="s">
        <v>474</v>
      </c>
      <c r="K1057">
        <f>+VLOOKUP($C1057,'appoggio Flow (AUM)_Turnover'!$C:$M,9,0)</f>
        <v>0</v>
      </c>
      <c r="L1057" t="s">
        <v>500</v>
      </c>
      <c r="M1057">
        <f>+VLOOKUP($C1057,'appoggio Flow (AUM)_Turnover'!$C:$M,11,0)</f>
        <v>0</v>
      </c>
      <c r="N1057" t="s">
        <v>23</v>
      </c>
      <c r="O1057" s="5" t="str">
        <f t="shared" si="128"/>
        <v>N</v>
      </c>
      <c r="P1057">
        <f>+VLOOKUP($C1057,'appoggio Flow (AUM)_Turnover'!$C:$P,11,0)</f>
        <v>0</v>
      </c>
      <c r="Q1057" s="200" t="s">
        <v>475</v>
      </c>
      <c r="R1057" s="200" t="str">
        <f t="shared" si="127"/>
        <v/>
      </c>
      <c r="T1057" t="s">
        <v>475</v>
      </c>
      <c r="Y1057" s="200" t="s">
        <v>475</v>
      </c>
      <c r="Z1057" s="5" t="s">
        <v>475</v>
      </c>
      <c r="AA1057" s="200" t="str">
        <f t="shared" si="129"/>
        <v/>
      </c>
      <c r="AB1057" s="200" t="str">
        <f t="shared" si="126"/>
        <v/>
      </c>
      <c r="AE1057" s="77">
        <f t="shared" si="130"/>
        <v>0</v>
      </c>
      <c r="AF1057" s="77">
        <f t="shared" si="131"/>
        <v>0</v>
      </c>
      <c r="AG1057" s="77">
        <f t="array" ref="AG1057">IFERROR($D1057*U,0)</f>
        <v>0</v>
      </c>
      <c r="AH1057" s="77">
        <f t="shared" si="132"/>
        <v>0</v>
      </c>
      <c r="AI1057" s="77">
        <f t="shared" si="132"/>
        <v>0</v>
      </c>
      <c r="AJ1057" s="203"/>
      <c r="AK1057" s="203"/>
      <c r="AL1057" s="203"/>
      <c r="AM1057" s="203"/>
      <c r="AN1057" t="s">
        <v>475</v>
      </c>
      <c r="AO1057" t="s">
        <v>475</v>
      </c>
      <c r="AP1057" t="s">
        <v>475</v>
      </c>
    </row>
    <row r="1058" spans="1:43" x14ac:dyDescent="0.25">
      <c r="A1058" s="198">
        <v>45291</v>
      </c>
      <c r="B1058" t="s">
        <v>2784</v>
      </c>
      <c r="C1058" t="s">
        <v>2785</v>
      </c>
      <c r="D1058" s="82">
        <f>+VLOOKUP($C1058,'appoggio Flow (AUM)_Turnover'!$C:$G,2,0)</f>
        <v>586839.13</v>
      </c>
      <c r="E1058" s="199">
        <f>+VLOOKUP($C1058,'appoggio Flow (AUM)_Turnover'!$C:$G,3,0)</f>
        <v>0</v>
      </c>
      <c r="F1058" s="82">
        <f>+VLOOKUP($C1058,'appoggio Flow (AUM)_Turnover'!$C:$G,4,0)</f>
        <v>586839.13</v>
      </c>
      <c r="G1058" s="82">
        <f>+VLOOKUP($C1058,'appoggio Flow (AUM)_Turnover'!$C:$G,5,0)</f>
        <v>0</v>
      </c>
      <c r="H1058" s="1" t="s">
        <v>23</v>
      </c>
      <c r="I1058" t="s">
        <v>500</v>
      </c>
      <c r="J1058" t="s">
        <v>474</v>
      </c>
      <c r="K1058">
        <f>+VLOOKUP($C1058,'appoggio Flow (AUM)_Turnover'!$C:$M,9,0)</f>
        <v>0</v>
      </c>
      <c r="L1058" t="s">
        <v>500</v>
      </c>
      <c r="M1058">
        <f>+VLOOKUP($C1058,'appoggio Flow (AUM)_Turnover'!$C:$M,11,0)</f>
        <v>0</v>
      </c>
      <c r="N1058" t="s">
        <v>23</v>
      </c>
      <c r="O1058" s="5" t="str">
        <f t="shared" si="128"/>
        <v>N</v>
      </c>
      <c r="P1058">
        <f>+VLOOKUP($C1058,'appoggio Flow (AUM)_Turnover'!$C:$P,11,0)</f>
        <v>0</v>
      </c>
      <c r="Q1058" s="200" t="s">
        <v>475</v>
      </c>
      <c r="R1058" s="200" t="str">
        <f t="shared" si="127"/>
        <v/>
      </c>
      <c r="T1058" t="s">
        <v>475</v>
      </c>
      <c r="Y1058" s="200" t="s">
        <v>475</v>
      </c>
      <c r="Z1058" s="5" t="s">
        <v>475</v>
      </c>
      <c r="AA1058" s="200" t="str">
        <f t="shared" si="129"/>
        <v/>
      </c>
      <c r="AB1058" s="200" t="str">
        <f t="shared" si="126"/>
        <v/>
      </c>
      <c r="AE1058" s="77">
        <f t="shared" si="130"/>
        <v>0</v>
      </c>
      <c r="AF1058" s="77">
        <f t="shared" si="131"/>
        <v>0</v>
      </c>
      <c r="AG1058" s="77">
        <f t="array" ref="AG1058">IFERROR($D1058*U,0)</f>
        <v>0</v>
      </c>
      <c r="AH1058" s="77">
        <f t="shared" si="132"/>
        <v>0</v>
      </c>
      <c r="AI1058" s="77">
        <f t="shared" si="132"/>
        <v>0</v>
      </c>
      <c r="AJ1058" s="203"/>
      <c r="AK1058" s="203"/>
      <c r="AL1058" s="203"/>
      <c r="AM1058" s="203"/>
      <c r="AN1058" t="s">
        <v>475</v>
      </c>
      <c r="AO1058" t="s">
        <v>475</v>
      </c>
      <c r="AP1058" t="s">
        <v>475</v>
      </c>
    </row>
    <row r="1059" spans="1:43" x14ac:dyDescent="0.25">
      <c r="A1059" s="198">
        <v>45291</v>
      </c>
      <c r="B1059" t="s">
        <v>2786</v>
      </c>
      <c r="C1059" t="s">
        <v>2787</v>
      </c>
      <c r="D1059" s="82">
        <f>+VLOOKUP($C1059,'appoggio Flow (AUM)_Turnover'!$C:$G,2,0)</f>
        <v>32952.5</v>
      </c>
      <c r="E1059" s="199">
        <f>+VLOOKUP($C1059,'appoggio Flow (AUM)_Turnover'!$C:$G,3,0)</f>
        <v>1</v>
      </c>
      <c r="F1059" s="82">
        <f>+VLOOKUP($C1059,'appoggio Flow (AUM)_Turnover'!$C:$G,4,0)</f>
        <v>55400</v>
      </c>
      <c r="G1059" s="82">
        <f>+VLOOKUP($C1059,'appoggio Flow (AUM)_Turnover'!$C:$G,5,0)</f>
        <v>22447.5</v>
      </c>
      <c r="H1059" s="1" t="s">
        <v>23</v>
      </c>
      <c r="I1059" t="s">
        <v>500</v>
      </c>
      <c r="J1059" t="s">
        <v>474</v>
      </c>
      <c r="K1059">
        <f>+VLOOKUP($C1059,'appoggio Flow (AUM)_Turnover'!$C:$M,9,0)</f>
        <v>0</v>
      </c>
      <c r="L1059" t="s">
        <v>500</v>
      </c>
      <c r="M1059">
        <f>+VLOOKUP($C1059,'appoggio Flow (AUM)_Turnover'!$C:$M,11,0)</f>
        <v>0</v>
      </c>
      <c r="N1059" t="s">
        <v>23</v>
      </c>
      <c r="O1059" s="5" t="str">
        <f t="shared" si="128"/>
        <v>N</v>
      </c>
      <c r="P1059">
        <f>+VLOOKUP($C1059,'appoggio Flow (AUM)_Turnover'!$C:$P,11,0)</f>
        <v>0</v>
      </c>
      <c r="Q1059" s="200" t="s">
        <v>475</v>
      </c>
      <c r="R1059" s="200" t="str">
        <f t="shared" si="127"/>
        <v/>
      </c>
      <c r="T1059" t="s">
        <v>475</v>
      </c>
      <c r="Y1059" s="200" t="s">
        <v>475</v>
      </c>
      <c r="Z1059" s="5" t="s">
        <v>475</v>
      </c>
      <c r="AA1059" s="200" t="str">
        <f t="shared" si="129"/>
        <v/>
      </c>
      <c r="AB1059" s="200" t="str">
        <f t="shared" si="126"/>
        <v/>
      </c>
      <c r="AE1059" s="77">
        <f t="shared" si="130"/>
        <v>0</v>
      </c>
      <c r="AF1059" s="77">
        <f t="shared" si="131"/>
        <v>0</v>
      </c>
      <c r="AG1059" s="77">
        <f t="array" ref="AG1059">IFERROR($D1059*U,0)</f>
        <v>0</v>
      </c>
      <c r="AH1059" s="77">
        <f t="shared" si="132"/>
        <v>0</v>
      </c>
      <c r="AI1059" s="77">
        <f t="shared" si="132"/>
        <v>0</v>
      </c>
      <c r="AJ1059" s="203"/>
      <c r="AK1059" s="203"/>
      <c r="AL1059" s="203"/>
      <c r="AM1059" s="203"/>
      <c r="AN1059" t="s">
        <v>475</v>
      </c>
      <c r="AO1059" t="s">
        <v>1087</v>
      </c>
      <c r="AP1059" t="s">
        <v>475</v>
      </c>
    </row>
    <row r="1060" spans="1:43" x14ac:dyDescent="0.25">
      <c r="A1060" s="198">
        <v>45291</v>
      </c>
      <c r="B1060" t="s">
        <v>2788</v>
      </c>
      <c r="C1060" t="s">
        <v>2789</v>
      </c>
      <c r="D1060" s="82">
        <f>+VLOOKUP($C1060,'appoggio Flow (AUM)_Turnover'!$C:$G,2,0)</f>
        <v>0</v>
      </c>
      <c r="E1060" s="199">
        <f>+VLOOKUP($C1060,'appoggio Flow (AUM)_Turnover'!$C:$G,3,0)</f>
        <v>1</v>
      </c>
      <c r="F1060" s="82">
        <f>+VLOOKUP($C1060,'appoggio Flow (AUM)_Turnover'!$C:$G,4,0)</f>
        <v>7020</v>
      </c>
      <c r="G1060" s="82">
        <f>+VLOOKUP($C1060,'appoggio Flow (AUM)_Turnover'!$C:$G,5,0)</f>
        <v>9235.2000000000007</v>
      </c>
      <c r="H1060" s="1" t="s">
        <v>23</v>
      </c>
      <c r="I1060" t="s">
        <v>500</v>
      </c>
      <c r="J1060" t="s">
        <v>474</v>
      </c>
      <c r="K1060">
        <f>+VLOOKUP($C1060,'appoggio Flow (AUM)_Turnover'!$C:$M,9,0)</f>
        <v>0</v>
      </c>
      <c r="L1060" t="s">
        <v>500</v>
      </c>
      <c r="M1060">
        <f>+VLOOKUP($C1060,'appoggio Flow (AUM)_Turnover'!$C:$M,11,0)</f>
        <v>0</v>
      </c>
      <c r="N1060" t="s">
        <v>23</v>
      </c>
      <c r="O1060" s="5" t="str">
        <f t="shared" si="128"/>
        <v>N</v>
      </c>
      <c r="P1060">
        <f>+VLOOKUP($C1060,'appoggio Flow (AUM)_Turnover'!$C:$P,11,0)</f>
        <v>0</v>
      </c>
      <c r="Q1060" s="200" t="s">
        <v>475</v>
      </c>
      <c r="R1060" s="200" t="str">
        <f t="shared" si="127"/>
        <v/>
      </c>
      <c r="T1060" t="s">
        <v>475</v>
      </c>
      <c r="Y1060" s="200" t="s">
        <v>475</v>
      </c>
      <c r="Z1060" s="5" t="s">
        <v>475</v>
      </c>
      <c r="AA1060" s="200" t="str">
        <f t="shared" si="129"/>
        <v/>
      </c>
      <c r="AB1060" s="200" t="str">
        <f t="shared" si="126"/>
        <v/>
      </c>
      <c r="AE1060" s="77">
        <f t="shared" si="130"/>
        <v>0</v>
      </c>
      <c r="AF1060" s="77">
        <f t="shared" si="131"/>
        <v>0</v>
      </c>
      <c r="AG1060" s="77">
        <f t="array" ref="AG1060">IFERROR($D1060*U,0)</f>
        <v>0</v>
      </c>
      <c r="AH1060" s="77">
        <f t="shared" si="132"/>
        <v>0</v>
      </c>
      <c r="AI1060" s="77">
        <f t="shared" si="132"/>
        <v>0</v>
      </c>
      <c r="AJ1060" s="203"/>
      <c r="AK1060" s="203"/>
      <c r="AL1060" s="203"/>
      <c r="AM1060" s="203"/>
      <c r="AN1060" t="s">
        <v>475</v>
      </c>
      <c r="AO1060" t="s">
        <v>475</v>
      </c>
      <c r="AP1060" t="s">
        <v>475</v>
      </c>
    </row>
    <row r="1061" spans="1:43" x14ac:dyDescent="0.25">
      <c r="A1061" s="198">
        <v>45291</v>
      </c>
      <c r="B1061" t="s">
        <v>2790</v>
      </c>
      <c r="C1061" t="s">
        <v>2791</v>
      </c>
      <c r="D1061" s="82">
        <f>+VLOOKUP($C1061,'appoggio Flow (AUM)_Turnover'!$C:$G,2,0)</f>
        <v>0</v>
      </c>
      <c r="E1061" s="199">
        <f>+VLOOKUP($C1061,'appoggio Flow (AUM)_Turnover'!$C:$G,3,0)</f>
        <v>1</v>
      </c>
      <c r="F1061" s="82">
        <f>+VLOOKUP($C1061,'appoggio Flow (AUM)_Turnover'!$C:$G,4,0)</f>
        <v>243922.53</v>
      </c>
      <c r="G1061" s="82">
        <f>+VLOOKUP($C1061,'appoggio Flow (AUM)_Turnover'!$C:$G,5,0)</f>
        <v>259370.49</v>
      </c>
      <c r="H1061" s="1" t="s">
        <v>24</v>
      </c>
      <c r="I1061" t="s">
        <v>473</v>
      </c>
      <c r="J1061" t="s">
        <v>474</v>
      </c>
      <c r="K1061">
        <f>+VLOOKUP($C1061,'appoggio Flow (AUM)_Turnover'!$C:$M,9,0)</f>
        <v>0</v>
      </c>
      <c r="L1061" t="s">
        <v>473</v>
      </c>
      <c r="M1061" t="str">
        <f>+VLOOKUP($C1061,'appoggio Flow (AUM)_Turnover'!$C:$M,11,0)</f>
        <v>Fondo</v>
      </c>
      <c r="N1061" t="s">
        <v>23</v>
      </c>
      <c r="O1061" s="5" t="str">
        <f t="shared" si="128"/>
        <v>N</v>
      </c>
      <c r="P1061" t="str">
        <f>+VLOOKUP($C1061,'appoggio Flow (AUM)_Turnover'!$C:$P,11,0)</f>
        <v>Fondo</v>
      </c>
      <c r="Q1061" s="200" t="s">
        <v>475</v>
      </c>
      <c r="R1061" s="200" t="str">
        <f t="shared" si="127"/>
        <v/>
      </c>
      <c r="T1061" t="s">
        <v>475</v>
      </c>
      <c r="Y1061" s="200" t="s">
        <v>475</v>
      </c>
      <c r="Z1061" s="5" t="s">
        <v>475</v>
      </c>
      <c r="AA1061" s="200" t="str">
        <f t="shared" si="129"/>
        <v/>
      </c>
      <c r="AB1061" s="200" t="str">
        <f t="shared" si="126"/>
        <v/>
      </c>
      <c r="AE1061" s="77">
        <f t="shared" si="130"/>
        <v>0</v>
      </c>
      <c r="AF1061" s="77">
        <f t="shared" si="131"/>
        <v>0</v>
      </c>
      <c r="AG1061" s="77">
        <f t="array" ref="AG1061">IFERROR($D1061*U,0)</f>
        <v>0</v>
      </c>
      <c r="AH1061" s="77">
        <f t="shared" si="132"/>
        <v>0</v>
      </c>
      <c r="AI1061" s="77">
        <f t="shared" si="132"/>
        <v>0</v>
      </c>
      <c r="AJ1061" s="203"/>
      <c r="AK1061" s="203"/>
      <c r="AL1061" s="203"/>
      <c r="AM1061" s="203"/>
      <c r="AN1061" t="s">
        <v>475</v>
      </c>
      <c r="AO1061" t="s">
        <v>475</v>
      </c>
      <c r="AP1061" t="s">
        <v>475</v>
      </c>
    </row>
    <row r="1062" spans="1:43" x14ac:dyDescent="0.25">
      <c r="A1062" s="198">
        <v>45291</v>
      </c>
      <c r="B1062" t="s">
        <v>2792</v>
      </c>
      <c r="C1062" t="s">
        <v>2793</v>
      </c>
      <c r="D1062" s="82">
        <f>+VLOOKUP($C1062,'appoggio Flow (AUM)_Turnover'!$C:$G,2,0)</f>
        <v>0</v>
      </c>
      <c r="E1062" s="199">
        <f>+VLOOKUP($C1062,'appoggio Flow (AUM)_Turnover'!$C:$G,3,0)</f>
        <v>1</v>
      </c>
      <c r="F1062" s="82">
        <f>+VLOOKUP($C1062,'appoggio Flow (AUM)_Turnover'!$C:$G,4,0)</f>
        <v>120474.4</v>
      </c>
      <c r="G1062" s="82">
        <f>+VLOOKUP($C1062,'appoggio Flow (AUM)_Turnover'!$C:$G,5,0)</f>
        <v>952043.77</v>
      </c>
      <c r="H1062" s="1" t="s">
        <v>24</v>
      </c>
      <c r="I1062" t="s">
        <v>473</v>
      </c>
      <c r="J1062" t="s">
        <v>474</v>
      </c>
      <c r="K1062">
        <f>+VLOOKUP($C1062,'appoggio Flow (AUM)_Turnover'!$C:$M,9,0)</f>
        <v>0</v>
      </c>
      <c r="L1062" t="s">
        <v>473</v>
      </c>
      <c r="M1062" t="str">
        <f>+VLOOKUP($C1062,'appoggio Flow (AUM)_Turnover'!$C:$M,11,0)</f>
        <v>Fondo</v>
      </c>
      <c r="N1062" t="s">
        <v>23</v>
      </c>
      <c r="O1062" s="5" t="str">
        <f t="shared" si="128"/>
        <v>N</v>
      </c>
      <c r="P1062" t="str">
        <f>+VLOOKUP($C1062,'appoggio Flow (AUM)_Turnover'!$C:$P,11,0)</f>
        <v>Fondo</v>
      </c>
      <c r="Q1062" s="200" t="s">
        <v>475</v>
      </c>
      <c r="R1062" s="200" t="str">
        <f t="shared" si="127"/>
        <v/>
      </c>
      <c r="T1062" t="s">
        <v>475</v>
      </c>
      <c r="Y1062" s="200" t="s">
        <v>475</v>
      </c>
      <c r="Z1062" s="5" t="s">
        <v>475</v>
      </c>
      <c r="AA1062" s="200" t="str">
        <f t="shared" si="129"/>
        <v/>
      </c>
      <c r="AB1062" s="200" t="str">
        <f t="shared" si="126"/>
        <v/>
      </c>
      <c r="AE1062" s="77">
        <f t="shared" si="130"/>
        <v>0</v>
      </c>
      <c r="AF1062" s="77">
        <f t="shared" si="131"/>
        <v>0</v>
      </c>
      <c r="AG1062" s="77">
        <f t="array" ref="AG1062">IFERROR($D1062*U,0)</f>
        <v>0</v>
      </c>
      <c r="AH1062" s="77">
        <f t="shared" si="132"/>
        <v>0</v>
      </c>
      <c r="AI1062" s="77">
        <f t="shared" si="132"/>
        <v>0</v>
      </c>
      <c r="AJ1062" s="203"/>
      <c r="AK1062" s="203"/>
      <c r="AL1062" s="203"/>
      <c r="AM1062" s="203"/>
      <c r="AN1062" t="s">
        <v>475</v>
      </c>
      <c r="AO1062" t="s">
        <v>475</v>
      </c>
      <c r="AP1062" t="s">
        <v>475</v>
      </c>
    </row>
    <row r="1063" spans="1:43" x14ac:dyDescent="0.25">
      <c r="A1063" s="198">
        <v>45291</v>
      </c>
      <c r="B1063" t="s">
        <v>2794</v>
      </c>
      <c r="C1063" t="s">
        <v>2795</v>
      </c>
      <c r="D1063" s="82">
        <f>+VLOOKUP($C1063,'appoggio Flow (AUM)_Turnover'!$C:$G,2,0)</f>
        <v>5.9599999999999795</v>
      </c>
      <c r="E1063" s="199">
        <f>+VLOOKUP($C1063,'appoggio Flow (AUM)_Turnover'!$C:$G,3,0)</f>
        <v>1</v>
      </c>
      <c r="F1063" s="82">
        <f>+VLOOKUP($C1063,'appoggio Flow (AUM)_Turnover'!$C:$G,4,0)</f>
        <v>377.82</v>
      </c>
      <c r="G1063" s="82">
        <f>+VLOOKUP($C1063,'appoggio Flow (AUM)_Turnover'!$C:$G,5,0)</f>
        <v>371.86</v>
      </c>
      <c r="H1063" s="1" t="s">
        <v>24</v>
      </c>
      <c r="I1063" t="s">
        <v>473</v>
      </c>
      <c r="J1063" t="s">
        <v>474</v>
      </c>
      <c r="K1063">
        <f>+VLOOKUP($C1063,'appoggio Flow (AUM)_Turnover'!$C:$M,9,0)</f>
        <v>0</v>
      </c>
      <c r="L1063" t="s">
        <v>473</v>
      </c>
      <c r="M1063" t="str">
        <f>+VLOOKUP($C1063,'appoggio Flow (AUM)_Turnover'!$C:$M,11,0)</f>
        <v>Fondo</v>
      </c>
      <c r="N1063" t="s">
        <v>23</v>
      </c>
      <c r="O1063" s="5" t="str">
        <f t="shared" si="128"/>
        <v>N</v>
      </c>
      <c r="P1063" t="str">
        <f>+VLOOKUP($C1063,'appoggio Flow (AUM)_Turnover'!$C:$P,11,0)</f>
        <v>Fondo</v>
      </c>
      <c r="Q1063" s="200" t="s">
        <v>475</v>
      </c>
      <c r="R1063" s="200" t="str">
        <f t="shared" si="127"/>
        <v/>
      </c>
      <c r="T1063" t="s">
        <v>475</v>
      </c>
      <c r="Y1063" s="200" t="s">
        <v>475</v>
      </c>
      <c r="Z1063" s="5" t="s">
        <v>475</v>
      </c>
      <c r="AA1063" s="200" t="str">
        <f t="shared" si="129"/>
        <v/>
      </c>
      <c r="AB1063" s="200" t="str">
        <f t="shared" si="126"/>
        <v/>
      </c>
      <c r="AE1063" s="77">
        <f t="shared" si="130"/>
        <v>0</v>
      </c>
      <c r="AF1063" s="77">
        <f t="shared" si="131"/>
        <v>0</v>
      </c>
      <c r="AG1063" s="77">
        <f t="array" ref="AG1063">IFERROR($D1063*U,0)</f>
        <v>0</v>
      </c>
      <c r="AH1063" s="77">
        <f t="shared" si="132"/>
        <v>0</v>
      </c>
      <c r="AI1063" s="77">
        <f t="shared" si="132"/>
        <v>0</v>
      </c>
      <c r="AJ1063" s="203"/>
      <c r="AK1063" s="203"/>
      <c r="AL1063" s="203"/>
      <c r="AM1063" s="203"/>
      <c r="AN1063" t="s">
        <v>475</v>
      </c>
      <c r="AO1063" t="s">
        <v>475</v>
      </c>
      <c r="AP1063" t="s">
        <v>475</v>
      </c>
    </row>
    <row r="1064" spans="1:43" x14ac:dyDescent="0.25">
      <c r="A1064" s="198">
        <v>45291</v>
      </c>
      <c r="B1064" t="s">
        <v>2796</v>
      </c>
      <c r="C1064" t="s">
        <v>2797</v>
      </c>
      <c r="D1064" s="82">
        <f>+VLOOKUP($C1064,'appoggio Flow (AUM)_Turnover'!$C:$G,2,0)</f>
        <v>39.420000000000016</v>
      </c>
      <c r="E1064" s="199">
        <f>+VLOOKUP($C1064,'appoggio Flow (AUM)_Turnover'!$C:$G,3,0)</f>
        <v>1</v>
      </c>
      <c r="F1064" s="82">
        <f>+VLOOKUP($C1064,'appoggio Flow (AUM)_Turnover'!$C:$G,4,0)</f>
        <v>465.31</v>
      </c>
      <c r="G1064" s="82">
        <f>+VLOOKUP($C1064,'appoggio Flow (AUM)_Turnover'!$C:$G,5,0)</f>
        <v>425.89</v>
      </c>
      <c r="H1064" s="1" t="s">
        <v>24</v>
      </c>
      <c r="I1064" t="s">
        <v>473</v>
      </c>
      <c r="J1064" t="s">
        <v>474</v>
      </c>
      <c r="K1064">
        <f>+VLOOKUP($C1064,'appoggio Flow (AUM)_Turnover'!$C:$M,9,0)</f>
        <v>0</v>
      </c>
      <c r="L1064" t="s">
        <v>473</v>
      </c>
      <c r="M1064" t="str">
        <f>+VLOOKUP($C1064,'appoggio Flow (AUM)_Turnover'!$C:$M,11,0)</f>
        <v>Fondo</v>
      </c>
      <c r="N1064" t="s">
        <v>23</v>
      </c>
      <c r="O1064" s="5" t="str">
        <f t="shared" si="128"/>
        <v>N</v>
      </c>
      <c r="P1064" t="str">
        <f>+VLOOKUP($C1064,'appoggio Flow (AUM)_Turnover'!$C:$P,11,0)</f>
        <v>Fondo</v>
      </c>
      <c r="Q1064" s="200" t="s">
        <v>475</v>
      </c>
      <c r="R1064" s="200" t="str">
        <f t="shared" si="127"/>
        <v/>
      </c>
      <c r="T1064" t="s">
        <v>475</v>
      </c>
      <c r="Y1064" s="200" t="s">
        <v>475</v>
      </c>
      <c r="Z1064" s="5" t="s">
        <v>475</v>
      </c>
      <c r="AA1064" s="200" t="str">
        <f t="shared" si="129"/>
        <v/>
      </c>
      <c r="AB1064" s="200" t="str">
        <f t="shared" si="126"/>
        <v/>
      </c>
      <c r="AE1064" s="77">
        <f t="shared" si="130"/>
        <v>0</v>
      </c>
      <c r="AF1064" s="77">
        <f t="shared" si="131"/>
        <v>0</v>
      </c>
      <c r="AG1064" s="77">
        <f t="array" ref="AG1064">IFERROR($D1064*U,0)</f>
        <v>0</v>
      </c>
      <c r="AH1064" s="77">
        <f t="shared" si="132"/>
        <v>0</v>
      </c>
      <c r="AI1064" s="77">
        <f t="shared" si="132"/>
        <v>0</v>
      </c>
      <c r="AJ1064" s="203"/>
      <c r="AK1064" s="203"/>
      <c r="AL1064" s="203"/>
      <c r="AM1064" s="203"/>
      <c r="AN1064" t="s">
        <v>475</v>
      </c>
      <c r="AO1064" t="s">
        <v>475</v>
      </c>
      <c r="AP1064" t="s">
        <v>475</v>
      </c>
    </row>
    <row r="1065" spans="1:43" x14ac:dyDescent="0.25">
      <c r="A1065" s="198">
        <v>45291</v>
      </c>
      <c r="B1065" t="s">
        <v>2802</v>
      </c>
      <c r="C1065" t="s">
        <v>2803</v>
      </c>
      <c r="D1065" s="82">
        <f>+VLOOKUP($C1065,'appoggio Flow (AUM)_Turnover'!$C:$G,2,0)</f>
        <v>10639.020000000019</v>
      </c>
      <c r="E1065" s="199">
        <f>+VLOOKUP($C1065,'appoggio Flow (AUM)_Turnover'!$C:$G,3,0)</f>
        <v>1</v>
      </c>
      <c r="F1065" s="82">
        <f>+VLOOKUP($C1065,'appoggio Flow (AUM)_Turnover'!$C:$G,4,0)</f>
        <v>586848.18000000005</v>
      </c>
      <c r="G1065" s="82">
        <f>+VLOOKUP($C1065,'appoggio Flow (AUM)_Turnover'!$C:$G,5,0)</f>
        <v>576209.16</v>
      </c>
      <c r="H1065" s="1" t="s">
        <v>23</v>
      </c>
      <c r="I1065" t="s">
        <v>500</v>
      </c>
      <c r="J1065" t="s">
        <v>474</v>
      </c>
      <c r="K1065">
        <f>+VLOOKUP($C1065,'appoggio Flow (AUM)_Turnover'!$C:$M,9,0)</f>
        <v>0</v>
      </c>
      <c r="L1065" t="s">
        <v>500</v>
      </c>
      <c r="M1065" t="str">
        <f>+VLOOKUP($C1065,'appoggio Flow (AUM)_Turnover'!$C:$M,11,0)</f>
        <v>Bond</v>
      </c>
      <c r="N1065" t="s">
        <v>23</v>
      </c>
      <c r="O1065" s="5" t="str">
        <f t="shared" si="128"/>
        <v>N</v>
      </c>
      <c r="P1065" t="str">
        <f>+VLOOKUP($C1065,'appoggio Flow (AUM)_Turnover'!$C:$P,11,0)</f>
        <v>Bond</v>
      </c>
      <c r="Q1065" s="200" t="s">
        <v>475</v>
      </c>
      <c r="R1065" s="204">
        <v>0.88200000000000001</v>
      </c>
      <c r="T1065" s="208">
        <v>0.78649999999999998</v>
      </c>
      <c r="V1065" s="208">
        <v>1</v>
      </c>
      <c r="Y1065" s="200" t="s">
        <v>475</v>
      </c>
      <c r="Z1065" s="205">
        <v>0.32269999999999999</v>
      </c>
      <c r="AA1065" s="200" t="str">
        <f t="shared" si="129"/>
        <v/>
      </c>
      <c r="AB1065" s="200">
        <f t="shared" si="126"/>
        <v>0.32269999999999999</v>
      </c>
      <c r="AE1065" s="77">
        <f t="shared" si="130"/>
        <v>9383.6156400000164</v>
      </c>
      <c r="AF1065" s="77">
        <f t="shared" si="131"/>
        <v>8367.5892300000141</v>
      </c>
      <c r="AG1065" s="77">
        <f t="array" ref="AG1065">IFERROR($D1065*U,0)</f>
        <v>0</v>
      </c>
      <c r="AH1065" s="77">
        <f t="shared" si="132"/>
        <v>0</v>
      </c>
      <c r="AI1065" s="77">
        <f t="shared" si="132"/>
        <v>3433.2117540000058</v>
      </c>
      <c r="AJ1065" s="203"/>
      <c r="AK1065" s="203"/>
      <c r="AL1065" s="203"/>
      <c r="AM1065" s="203"/>
      <c r="AN1065" s="206" t="s">
        <v>22</v>
      </c>
      <c r="AO1065" s="206" t="s">
        <v>488</v>
      </c>
      <c r="AP1065" s="206" t="s">
        <v>489</v>
      </c>
      <c r="AQ1065" s="207" t="s">
        <v>490</v>
      </c>
    </row>
    <row r="1066" spans="1:43" x14ac:dyDescent="0.25">
      <c r="A1066" s="198">
        <v>45291</v>
      </c>
      <c r="B1066" t="s">
        <v>647</v>
      </c>
      <c r="C1066" t="s">
        <v>648</v>
      </c>
      <c r="D1066" s="82">
        <f>+VLOOKUP($C1066,'appoggio Flow (AUM)_Turnover'!$C:$G,2,0)</f>
        <v>309917.25</v>
      </c>
      <c r="E1066" s="199">
        <f>+VLOOKUP($C1066,'appoggio Flow (AUM)_Turnover'!$C:$G,3,0)</f>
        <v>1</v>
      </c>
      <c r="F1066" s="82">
        <f>+VLOOKUP($C1066,'appoggio Flow (AUM)_Turnover'!$C:$G,4,0)</f>
        <v>609064.5</v>
      </c>
      <c r="G1066" s="82">
        <f>+VLOOKUP($C1066,'appoggio Flow (AUM)_Turnover'!$C:$G,5,0)</f>
        <v>299147.25</v>
      </c>
      <c r="H1066" s="1" t="s">
        <v>23</v>
      </c>
      <c r="I1066" t="s">
        <v>500</v>
      </c>
      <c r="J1066" t="s">
        <v>567</v>
      </c>
      <c r="K1066">
        <f>+VLOOKUP($C1066,'appoggio Flow (AUM)_Turnover'!$C:$M,9,0)</f>
        <v>0</v>
      </c>
      <c r="L1066" t="s">
        <v>500</v>
      </c>
      <c r="M1066" t="str">
        <f>+VLOOKUP($C1066,'appoggio Flow (AUM)_Turnover'!$C:$M,11,0)</f>
        <v>Bond</v>
      </c>
      <c r="N1066" t="s">
        <v>23</v>
      </c>
      <c r="O1066" s="5" t="str">
        <f t="shared" si="128"/>
        <v>N</v>
      </c>
      <c r="P1066" t="str">
        <f>+VLOOKUP($C1066,'appoggio Flow (AUM)_Turnover'!$C:$P,11,0)</f>
        <v>Bond</v>
      </c>
      <c r="Q1066" s="200" t="s">
        <v>475</v>
      </c>
      <c r="R1066" s="204">
        <v>0.996</v>
      </c>
      <c r="T1066" s="208">
        <v>0.34599999999999997</v>
      </c>
      <c r="V1066" s="208">
        <v>1</v>
      </c>
      <c r="Y1066" s="200" t="s">
        <v>475</v>
      </c>
      <c r="Z1066" s="205">
        <v>0.34599999999999997</v>
      </c>
      <c r="AA1066" s="200" t="str">
        <f t="shared" si="129"/>
        <v/>
      </c>
      <c r="AB1066" s="200">
        <f t="shared" si="126"/>
        <v>0.34599999999999997</v>
      </c>
      <c r="AE1066" s="77">
        <f t="shared" si="130"/>
        <v>308677.58100000001</v>
      </c>
      <c r="AF1066" s="77">
        <f t="shared" si="131"/>
        <v>107231.3685</v>
      </c>
      <c r="AG1066" s="77">
        <f t="array" ref="AG1066">IFERROR($D1066*U,0)</f>
        <v>0</v>
      </c>
      <c r="AH1066" s="77">
        <f t="shared" si="132"/>
        <v>0</v>
      </c>
      <c r="AI1066" s="77">
        <f t="shared" si="132"/>
        <v>107231.3685</v>
      </c>
      <c r="AJ1066" s="203"/>
      <c r="AK1066" s="203"/>
      <c r="AL1066" s="203"/>
      <c r="AM1066" s="203"/>
      <c r="AN1066" s="206" t="s">
        <v>22</v>
      </c>
      <c r="AO1066" s="206" t="s">
        <v>549</v>
      </c>
      <c r="AP1066" s="206" t="s">
        <v>550</v>
      </c>
      <c r="AQ1066" s="207" t="s">
        <v>490</v>
      </c>
    </row>
    <row r="1067" spans="1:43" x14ac:dyDescent="0.25">
      <c r="A1067" s="198">
        <v>45291</v>
      </c>
      <c r="B1067" t="s">
        <v>1179</v>
      </c>
      <c r="C1067" t="s">
        <v>1180</v>
      </c>
      <c r="D1067" s="82">
        <f>+VLOOKUP($C1067,'appoggio Flow (AUM)_Turnover'!$C:$G,2,0)</f>
        <v>0</v>
      </c>
      <c r="E1067" s="199">
        <f>+VLOOKUP($C1067,'appoggio Flow (AUM)_Turnover'!$C:$G,3,0)</f>
        <v>1</v>
      </c>
      <c r="F1067" s="82">
        <f>+VLOOKUP($C1067,'appoggio Flow (AUM)_Turnover'!$C:$G,4,0)</f>
        <v>102725.11</v>
      </c>
      <c r="G1067" s="82">
        <f>+VLOOKUP($C1067,'appoggio Flow (AUM)_Turnover'!$C:$G,5,0)</f>
        <v>205543.78</v>
      </c>
      <c r="H1067" s="1" t="s">
        <v>23</v>
      </c>
      <c r="I1067" t="s">
        <v>500</v>
      </c>
      <c r="J1067" t="s">
        <v>474</v>
      </c>
      <c r="K1067">
        <f>+VLOOKUP($C1067,'appoggio Flow (AUM)_Turnover'!$C:$M,9,0)</f>
        <v>0</v>
      </c>
      <c r="L1067" t="s">
        <v>500</v>
      </c>
      <c r="M1067" s="208" t="str">
        <f>+VLOOKUP($C1067,'appoggio Flow (AUM)_Turnover'!$C:$M,11,0)</f>
        <v>Bond</v>
      </c>
      <c r="N1067" t="s">
        <v>23</v>
      </c>
      <c r="O1067" s="5" t="str">
        <f t="shared" si="128"/>
        <v>N</v>
      </c>
      <c r="P1067" t="str">
        <f>+VLOOKUP($C1067,'appoggio Flow (AUM)_Turnover'!$C:$P,11,0)</f>
        <v>Bond</v>
      </c>
      <c r="Q1067" s="200" t="s">
        <v>475</v>
      </c>
      <c r="R1067" s="204">
        <v>0.98799999999999999</v>
      </c>
      <c r="T1067" s="208">
        <v>0.22</v>
      </c>
      <c r="V1067" s="208">
        <v>1</v>
      </c>
      <c r="Y1067" s="200" t="s">
        <v>475</v>
      </c>
      <c r="Z1067" s="205">
        <v>0.22</v>
      </c>
      <c r="AA1067" s="200" t="str">
        <f t="shared" si="129"/>
        <v/>
      </c>
      <c r="AB1067" s="200">
        <f t="shared" si="126"/>
        <v>0.22</v>
      </c>
      <c r="AE1067" s="77">
        <f t="shared" si="130"/>
        <v>0</v>
      </c>
      <c r="AF1067" s="77">
        <f t="shared" si="131"/>
        <v>0</v>
      </c>
      <c r="AG1067" s="77">
        <f t="array" ref="AG1067">IFERROR($D1067*U,0)</f>
        <v>0</v>
      </c>
      <c r="AH1067" s="77">
        <f t="shared" si="132"/>
        <v>0</v>
      </c>
      <c r="AI1067" s="77">
        <f t="shared" si="132"/>
        <v>0</v>
      </c>
      <c r="AJ1067" s="203"/>
      <c r="AK1067" s="203"/>
      <c r="AL1067" s="203"/>
      <c r="AM1067" s="203"/>
      <c r="AN1067" t="s">
        <v>22</v>
      </c>
      <c r="AO1067" t="s">
        <v>1181</v>
      </c>
      <c r="AP1067" t="s">
        <v>1182</v>
      </c>
      <c r="AQ1067" s="208" t="s">
        <v>490</v>
      </c>
    </row>
    <row r="1068" spans="1:43" x14ac:dyDescent="0.25">
      <c r="A1068" s="198">
        <v>45291</v>
      </c>
      <c r="B1068" t="s">
        <v>2804</v>
      </c>
      <c r="C1068" t="s">
        <v>2805</v>
      </c>
      <c r="D1068" s="82">
        <f>+VLOOKUP($C1068,'appoggio Flow (AUM)_Turnover'!$C:$G,2,0)</f>
        <v>0</v>
      </c>
      <c r="E1068" s="199">
        <f>+VLOOKUP($C1068,'appoggio Flow (AUM)_Turnover'!$C:$G,3,0)</f>
        <v>1</v>
      </c>
      <c r="F1068" s="82">
        <f>+VLOOKUP($C1068,'appoggio Flow (AUM)_Turnover'!$C:$G,4,0)</f>
        <v>14652</v>
      </c>
      <c r="G1068" s="82">
        <f>+VLOOKUP($C1068,'appoggio Flow (AUM)_Turnover'!$C:$G,5,0)</f>
        <v>23408</v>
      </c>
      <c r="H1068" s="1" t="s">
        <v>23</v>
      </c>
      <c r="I1068" t="s">
        <v>500</v>
      </c>
      <c r="J1068" t="s">
        <v>474</v>
      </c>
      <c r="K1068">
        <f>+VLOOKUP($C1068,'appoggio Flow (AUM)_Turnover'!$C:$M,9,0)</f>
        <v>0</v>
      </c>
      <c r="L1068" t="s">
        <v>500</v>
      </c>
      <c r="M1068" s="208">
        <f>+VLOOKUP($C1068,'appoggio Flow (AUM)_Turnover'!$C:$M,11,0)</f>
        <v>0</v>
      </c>
      <c r="N1068" t="s">
        <v>23</v>
      </c>
      <c r="O1068" s="5" t="str">
        <f t="shared" si="128"/>
        <v>N</v>
      </c>
      <c r="P1068">
        <f>+VLOOKUP($C1068,'appoggio Flow (AUM)_Turnover'!$C:$P,11,0)</f>
        <v>0</v>
      </c>
      <c r="Q1068" s="200" t="s">
        <v>475</v>
      </c>
      <c r="R1068" s="200" t="str">
        <f t="shared" ref="R1068:R1096" si="133">IFERROR(V1068*Q1068,"")</f>
        <v/>
      </c>
      <c r="T1068" t="s">
        <v>475</v>
      </c>
      <c r="Y1068" s="200" t="s">
        <v>475</v>
      </c>
      <c r="Z1068" s="5" t="s">
        <v>475</v>
      </c>
      <c r="AA1068" s="200" t="str">
        <f t="shared" si="129"/>
        <v/>
      </c>
      <c r="AB1068" s="200" t="str">
        <f t="shared" si="126"/>
        <v/>
      </c>
      <c r="AE1068" s="77">
        <f t="shared" si="130"/>
        <v>0</v>
      </c>
      <c r="AF1068" s="77">
        <f t="shared" si="131"/>
        <v>0</v>
      </c>
      <c r="AG1068" s="77">
        <f t="array" ref="AG1068">IFERROR($D1068*U,0)</f>
        <v>0</v>
      </c>
      <c r="AH1068" s="77">
        <f t="shared" si="132"/>
        <v>0</v>
      </c>
      <c r="AI1068" s="77">
        <f t="shared" si="132"/>
        <v>0</v>
      </c>
      <c r="AJ1068" s="203"/>
      <c r="AK1068" s="203"/>
      <c r="AL1068" s="203"/>
      <c r="AM1068" s="203"/>
      <c r="AN1068" t="s">
        <v>475</v>
      </c>
      <c r="AO1068" t="s">
        <v>475</v>
      </c>
      <c r="AP1068" t="s">
        <v>475</v>
      </c>
    </row>
    <row r="1069" spans="1:43" x14ac:dyDescent="0.25">
      <c r="A1069" s="198">
        <v>45291</v>
      </c>
      <c r="B1069" t="s">
        <v>2806</v>
      </c>
      <c r="C1069" t="s">
        <v>2807</v>
      </c>
      <c r="D1069" s="82">
        <f>+VLOOKUP($C1069,'appoggio Flow (AUM)_Turnover'!$C:$G,2,0)</f>
        <v>0</v>
      </c>
      <c r="E1069" s="199">
        <f>+VLOOKUP($C1069,'appoggio Flow (AUM)_Turnover'!$C:$G,3,0)</f>
        <v>1</v>
      </c>
      <c r="F1069" s="82">
        <f>+VLOOKUP($C1069,'appoggio Flow (AUM)_Turnover'!$C:$G,4,0)</f>
        <v>19772.68</v>
      </c>
      <c r="G1069" s="82">
        <f>+VLOOKUP($C1069,'appoggio Flow (AUM)_Turnover'!$C:$G,5,0)</f>
        <v>30494.02</v>
      </c>
      <c r="H1069" s="1" t="s">
        <v>24</v>
      </c>
      <c r="I1069" t="s">
        <v>473</v>
      </c>
      <c r="J1069" t="s">
        <v>474</v>
      </c>
      <c r="K1069">
        <f>+VLOOKUP($C1069,'appoggio Flow (AUM)_Turnover'!$C:$M,9,0)</f>
        <v>0</v>
      </c>
      <c r="L1069" t="s">
        <v>473</v>
      </c>
      <c r="M1069" t="str">
        <f>+VLOOKUP($C1069,'appoggio Flow (AUM)_Turnover'!$C:$M,11,0)</f>
        <v>Fondo</v>
      </c>
      <c r="N1069" t="s">
        <v>23</v>
      </c>
      <c r="O1069" s="5" t="str">
        <f t="shared" si="128"/>
        <v>N</v>
      </c>
      <c r="P1069" t="str">
        <f>+VLOOKUP($C1069,'appoggio Flow (AUM)_Turnover'!$C:$P,11,0)</f>
        <v>Fondo</v>
      </c>
      <c r="Q1069" s="200" t="s">
        <v>475</v>
      </c>
      <c r="R1069" s="200" t="str">
        <f t="shared" si="133"/>
        <v/>
      </c>
      <c r="T1069" t="s">
        <v>475</v>
      </c>
      <c r="Y1069" s="200" t="s">
        <v>475</v>
      </c>
      <c r="Z1069" s="5" t="s">
        <v>475</v>
      </c>
      <c r="AA1069" s="200" t="str">
        <f t="shared" si="129"/>
        <v/>
      </c>
      <c r="AB1069" s="200" t="str">
        <f t="shared" si="126"/>
        <v/>
      </c>
      <c r="AE1069" s="77">
        <f t="shared" si="130"/>
        <v>0</v>
      </c>
      <c r="AF1069" s="77">
        <f t="shared" si="131"/>
        <v>0</v>
      </c>
      <c r="AG1069" s="77">
        <f t="array" ref="AG1069">IFERROR($D1069*U,0)</f>
        <v>0</v>
      </c>
      <c r="AH1069" s="77">
        <f t="shared" si="132"/>
        <v>0</v>
      </c>
      <c r="AI1069" s="77">
        <f t="shared" si="132"/>
        <v>0</v>
      </c>
      <c r="AJ1069" s="203"/>
      <c r="AK1069" s="203"/>
      <c r="AL1069" s="203"/>
      <c r="AM1069" s="203"/>
      <c r="AN1069" t="s">
        <v>475</v>
      </c>
      <c r="AO1069" t="s">
        <v>475</v>
      </c>
      <c r="AP1069" t="s">
        <v>475</v>
      </c>
    </row>
    <row r="1070" spans="1:43" x14ac:dyDescent="0.25">
      <c r="A1070" s="198">
        <v>45291</v>
      </c>
      <c r="B1070" t="s">
        <v>2808</v>
      </c>
      <c r="C1070" t="s">
        <v>2809</v>
      </c>
      <c r="D1070" s="82">
        <f>+VLOOKUP($C1070,'appoggio Flow (AUM)_Turnover'!$C:$G,2,0)</f>
        <v>1739183.2</v>
      </c>
      <c r="E1070" s="199">
        <f>+VLOOKUP($C1070,'appoggio Flow (AUM)_Turnover'!$C:$G,3,0)</f>
        <v>1</v>
      </c>
      <c r="F1070" s="82">
        <f>+VLOOKUP($C1070,'appoggio Flow (AUM)_Turnover'!$C:$G,4,0)</f>
        <v>1780902.45</v>
      </c>
      <c r="G1070" s="82">
        <f>+VLOOKUP($C1070,'appoggio Flow (AUM)_Turnover'!$C:$G,5,0)</f>
        <v>41719.25</v>
      </c>
      <c r="H1070" s="1" t="s">
        <v>23</v>
      </c>
      <c r="I1070" t="s">
        <v>500</v>
      </c>
      <c r="J1070" t="s">
        <v>504</v>
      </c>
      <c r="K1070">
        <f>+VLOOKUP($C1070,'appoggio Flow (AUM)_Turnover'!$C:$M,9,0)</f>
        <v>1</v>
      </c>
      <c r="L1070" t="s">
        <v>500</v>
      </c>
      <c r="M1070" s="208" t="str">
        <f>+VLOOKUP($C1070,'appoggio Flow (AUM)_Turnover'!$C:$M,11,0)</f>
        <v>Bond</v>
      </c>
      <c r="N1070" t="s">
        <v>24</v>
      </c>
      <c r="O1070" s="5" t="str">
        <f t="shared" si="128"/>
        <v>N</v>
      </c>
      <c r="P1070" t="str">
        <f>+VLOOKUP($C1070,'appoggio Flow (AUM)_Turnover'!$C:$P,11,0)</f>
        <v>Bond</v>
      </c>
      <c r="Q1070" s="200" t="s">
        <v>475</v>
      </c>
      <c r="R1070" s="200" t="str">
        <f t="shared" si="133"/>
        <v/>
      </c>
      <c r="T1070" t="s">
        <v>475</v>
      </c>
      <c r="Y1070" s="200" t="s">
        <v>475</v>
      </c>
      <c r="Z1070" s="5" t="s">
        <v>475</v>
      </c>
      <c r="AA1070" s="200" t="str">
        <f t="shared" si="129"/>
        <v/>
      </c>
      <c r="AB1070" s="200" t="str">
        <f t="shared" si="126"/>
        <v/>
      </c>
      <c r="AE1070" s="77">
        <f t="shared" si="130"/>
        <v>0</v>
      </c>
      <c r="AF1070" s="77">
        <f t="shared" si="131"/>
        <v>0</v>
      </c>
      <c r="AG1070" s="77">
        <f t="array" ref="AG1070">IFERROR($D1070*U,0)</f>
        <v>0</v>
      </c>
      <c r="AH1070" s="77">
        <f t="shared" si="132"/>
        <v>0</v>
      </c>
      <c r="AI1070" s="77">
        <f t="shared" si="132"/>
        <v>0</v>
      </c>
      <c r="AJ1070" s="203"/>
      <c r="AK1070" s="203"/>
      <c r="AL1070" s="203"/>
      <c r="AM1070" s="203"/>
      <c r="AN1070" t="s">
        <v>22</v>
      </c>
      <c r="AO1070" t="s">
        <v>571</v>
      </c>
      <c r="AP1070" t="s">
        <v>475</v>
      </c>
    </row>
    <row r="1071" spans="1:43" x14ac:dyDescent="0.25">
      <c r="A1071" s="198">
        <v>45291</v>
      </c>
      <c r="B1071" t="s">
        <v>2810</v>
      </c>
      <c r="C1071" t="s">
        <v>2811</v>
      </c>
      <c r="D1071" s="82">
        <f>+VLOOKUP($C1071,'appoggio Flow (AUM)_Turnover'!$C:$G,2,0)</f>
        <v>1084599.95</v>
      </c>
      <c r="E1071" s="199">
        <f>+VLOOKUP($C1071,'appoggio Flow (AUM)_Turnover'!$C:$G,3,0)</f>
        <v>0</v>
      </c>
      <c r="F1071" s="82">
        <f>+VLOOKUP($C1071,'appoggio Flow (AUM)_Turnover'!$C:$G,4,0)</f>
        <v>1084599.95</v>
      </c>
      <c r="G1071" s="82">
        <f>+VLOOKUP($C1071,'appoggio Flow (AUM)_Turnover'!$C:$G,5,0)</f>
        <v>0</v>
      </c>
      <c r="H1071" s="1" t="s">
        <v>23</v>
      </c>
      <c r="I1071" t="s">
        <v>500</v>
      </c>
      <c r="J1071" t="s">
        <v>790</v>
      </c>
      <c r="K1071">
        <f>+VLOOKUP($C1071,'appoggio Flow (AUM)_Turnover'!$C:$M,9,0)</f>
        <v>1</v>
      </c>
      <c r="L1071" t="s">
        <v>500</v>
      </c>
      <c r="M1071" s="208">
        <f>+VLOOKUP($C1071,'appoggio Flow (AUM)_Turnover'!$C:$M,11,0)</f>
        <v>0</v>
      </c>
      <c r="N1071" t="s">
        <v>24</v>
      </c>
      <c r="O1071" s="5" t="str">
        <f t="shared" si="128"/>
        <v>N</v>
      </c>
      <c r="P1071">
        <f>+VLOOKUP($C1071,'appoggio Flow (AUM)_Turnover'!$C:$P,11,0)</f>
        <v>0</v>
      </c>
      <c r="Q1071" s="200" t="s">
        <v>475</v>
      </c>
      <c r="R1071" s="200" t="str">
        <f t="shared" si="133"/>
        <v/>
      </c>
      <c r="T1071" t="s">
        <v>475</v>
      </c>
      <c r="Y1071" s="200" t="s">
        <v>475</v>
      </c>
      <c r="Z1071" s="5" t="s">
        <v>475</v>
      </c>
      <c r="AA1071" s="200" t="str">
        <f t="shared" si="129"/>
        <v/>
      </c>
      <c r="AB1071" s="200" t="str">
        <f t="shared" si="126"/>
        <v/>
      </c>
      <c r="AE1071" s="77">
        <f t="shared" si="130"/>
        <v>0</v>
      </c>
      <c r="AF1071" s="77">
        <f t="shared" si="131"/>
        <v>0</v>
      </c>
      <c r="AG1071" s="77">
        <f t="array" ref="AG1071">IFERROR($D1071*U,0)</f>
        <v>0</v>
      </c>
      <c r="AH1071" s="77">
        <f t="shared" si="132"/>
        <v>0</v>
      </c>
      <c r="AI1071" s="77">
        <f t="shared" si="132"/>
        <v>0</v>
      </c>
      <c r="AJ1071" s="203"/>
      <c r="AK1071" s="203"/>
      <c r="AL1071" s="203"/>
      <c r="AM1071" s="203"/>
      <c r="AN1071" t="s">
        <v>475</v>
      </c>
      <c r="AO1071" t="s">
        <v>475</v>
      </c>
      <c r="AP1071" t="s">
        <v>475</v>
      </c>
    </row>
    <row r="1072" spans="1:43" x14ac:dyDescent="0.25">
      <c r="A1072" s="198">
        <v>45291</v>
      </c>
      <c r="B1072" t="s">
        <v>2812</v>
      </c>
      <c r="C1072" t="s">
        <v>2813</v>
      </c>
      <c r="D1072" s="82">
        <f>+VLOOKUP($C1072,'appoggio Flow (AUM)_Turnover'!$C:$G,2,0)</f>
        <v>98122.14</v>
      </c>
      <c r="E1072" s="199">
        <f>+VLOOKUP($C1072,'appoggio Flow (AUM)_Turnover'!$C:$G,3,0)</f>
        <v>0</v>
      </c>
      <c r="F1072" s="82">
        <f>+VLOOKUP($C1072,'appoggio Flow (AUM)_Turnover'!$C:$G,4,0)</f>
        <v>98122.14</v>
      </c>
      <c r="G1072" s="82">
        <f>+VLOOKUP($C1072,'appoggio Flow (AUM)_Turnover'!$C:$G,5,0)</f>
        <v>0</v>
      </c>
      <c r="H1072" s="1" t="s">
        <v>24</v>
      </c>
      <c r="I1072" t="s">
        <v>473</v>
      </c>
      <c r="J1072" t="s">
        <v>474</v>
      </c>
      <c r="K1072">
        <f>+VLOOKUP($C1072,'appoggio Flow (AUM)_Turnover'!$C:$M,9,0)</f>
        <v>0</v>
      </c>
      <c r="L1072" t="s">
        <v>473</v>
      </c>
      <c r="M1072" t="str">
        <f>+VLOOKUP($C1072,'appoggio Flow (AUM)_Turnover'!$C:$M,11,0)</f>
        <v>Fondo</v>
      </c>
      <c r="N1072" t="s">
        <v>23</v>
      </c>
      <c r="O1072" s="5" t="str">
        <f t="shared" si="128"/>
        <v>N</v>
      </c>
      <c r="P1072" t="str">
        <f>+VLOOKUP($C1072,'appoggio Flow (AUM)_Turnover'!$C:$P,11,0)</f>
        <v>Fondo</v>
      </c>
      <c r="Q1072" s="200" t="s">
        <v>475</v>
      </c>
      <c r="R1072" s="200" t="str">
        <f t="shared" si="133"/>
        <v/>
      </c>
      <c r="T1072" t="s">
        <v>475</v>
      </c>
      <c r="Y1072" s="200" t="s">
        <v>475</v>
      </c>
      <c r="Z1072" s="5" t="s">
        <v>475</v>
      </c>
      <c r="AA1072" s="200" t="str">
        <f t="shared" si="129"/>
        <v/>
      </c>
      <c r="AB1072" s="200" t="str">
        <f t="shared" si="126"/>
        <v/>
      </c>
      <c r="AE1072" s="77">
        <f t="shared" si="130"/>
        <v>0</v>
      </c>
      <c r="AF1072" s="77">
        <f t="shared" si="131"/>
        <v>0</v>
      </c>
      <c r="AG1072" s="77">
        <f t="array" ref="AG1072">IFERROR($D1072*U,0)</f>
        <v>0</v>
      </c>
      <c r="AH1072" s="77">
        <f t="shared" si="132"/>
        <v>0</v>
      </c>
      <c r="AI1072" s="77">
        <f t="shared" si="132"/>
        <v>0</v>
      </c>
      <c r="AJ1072" s="203"/>
      <c r="AK1072" s="203"/>
      <c r="AL1072" s="203"/>
      <c r="AM1072" s="203"/>
      <c r="AN1072" t="s">
        <v>475</v>
      </c>
      <c r="AO1072" t="s">
        <v>475</v>
      </c>
      <c r="AP1072" t="s">
        <v>475</v>
      </c>
    </row>
    <row r="1073" spans="1:42" x14ac:dyDescent="0.25">
      <c r="A1073" s="198">
        <v>45291</v>
      </c>
      <c r="B1073" t="s">
        <v>2814</v>
      </c>
      <c r="C1073" t="s">
        <v>2815</v>
      </c>
      <c r="D1073" s="82">
        <f>+VLOOKUP($C1073,'appoggio Flow (AUM)_Turnover'!$C:$G,2,0)</f>
        <v>0</v>
      </c>
      <c r="E1073" s="199">
        <f>+VLOOKUP($C1073,'appoggio Flow (AUM)_Turnover'!$C:$G,3,0)</f>
        <v>1</v>
      </c>
      <c r="F1073" s="82">
        <f>+VLOOKUP($C1073,'appoggio Flow (AUM)_Turnover'!$C:$G,4,0)</f>
        <v>62074.91</v>
      </c>
      <c r="G1073" s="82">
        <f>+VLOOKUP($C1073,'appoggio Flow (AUM)_Turnover'!$C:$G,5,0)</f>
        <v>63018.82</v>
      </c>
      <c r="H1073" s="1" t="s">
        <v>23</v>
      </c>
      <c r="I1073" t="s">
        <v>500</v>
      </c>
      <c r="J1073" t="s">
        <v>474</v>
      </c>
      <c r="K1073">
        <f>+VLOOKUP($C1073,'appoggio Flow (AUM)_Turnover'!$C:$M,9,0)</f>
        <v>0</v>
      </c>
      <c r="L1073" t="s">
        <v>500</v>
      </c>
      <c r="M1073" s="208">
        <f>+VLOOKUP($C1073,'appoggio Flow (AUM)_Turnover'!$C:$M,11,0)</f>
        <v>0</v>
      </c>
      <c r="N1073" t="s">
        <v>23</v>
      </c>
      <c r="O1073" s="5" t="str">
        <f t="shared" si="128"/>
        <v>N</v>
      </c>
      <c r="P1073">
        <f>+VLOOKUP($C1073,'appoggio Flow (AUM)_Turnover'!$C:$P,11,0)</f>
        <v>0</v>
      </c>
      <c r="Q1073" s="200" t="s">
        <v>475</v>
      </c>
      <c r="R1073" s="200" t="str">
        <f t="shared" si="133"/>
        <v/>
      </c>
      <c r="T1073" t="s">
        <v>475</v>
      </c>
      <c r="Y1073" s="200" t="s">
        <v>475</v>
      </c>
      <c r="Z1073" s="5" t="s">
        <v>475</v>
      </c>
      <c r="AA1073" s="200" t="str">
        <f t="shared" si="129"/>
        <v/>
      </c>
      <c r="AB1073" s="200" t="str">
        <f t="shared" si="126"/>
        <v/>
      </c>
      <c r="AE1073" s="77">
        <f t="shared" si="130"/>
        <v>0</v>
      </c>
      <c r="AF1073" s="77">
        <f t="shared" si="131"/>
        <v>0</v>
      </c>
      <c r="AG1073" s="77">
        <f t="array" ref="AG1073">IFERROR($D1073*U,0)</f>
        <v>0</v>
      </c>
      <c r="AH1073" s="77">
        <f t="shared" si="132"/>
        <v>0</v>
      </c>
      <c r="AI1073" s="77">
        <f t="shared" si="132"/>
        <v>0</v>
      </c>
      <c r="AJ1073" s="203"/>
      <c r="AK1073" s="203"/>
      <c r="AL1073" s="203"/>
      <c r="AM1073" s="203"/>
      <c r="AN1073" t="s">
        <v>475</v>
      </c>
      <c r="AO1073" t="s">
        <v>475</v>
      </c>
      <c r="AP1073" t="s">
        <v>475</v>
      </c>
    </row>
    <row r="1074" spans="1:42" x14ac:dyDescent="0.25">
      <c r="A1074" s="198">
        <v>45291</v>
      </c>
      <c r="B1074" t="s">
        <v>2816</v>
      </c>
      <c r="C1074" t="s">
        <v>2817</v>
      </c>
      <c r="D1074" s="82">
        <f>+VLOOKUP($C1074,'appoggio Flow (AUM)_Turnover'!$C:$G,2,0)</f>
        <v>0</v>
      </c>
      <c r="E1074" s="199">
        <f>+VLOOKUP($C1074,'appoggio Flow (AUM)_Turnover'!$C:$G,3,0)</f>
        <v>1</v>
      </c>
      <c r="F1074" s="82">
        <f>+VLOOKUP($C1074,'appoggio Flow (AUM)_Turnover'!$C:$G,4,0)</f>
        <v>36934.76</v>
      </c>
      <c r="G1074" s="82">
        <f>+VLOOKUP($C1074,'appoggio Flow (AUM)_Turnover'!$C:$G,5,0)</f>
        <v>37835.089999999997</v>
      </c>
      <c r="H1074" s="1" t="s">
        <v>23</v>
      </c>
      <c r="I1074" t="s">
        <v>500</v>
      </c>
      <c r="J1074" t="s">
        <v>474</v>
      </c>
      <c r="K1074">
        <f>+VLOOKUP($C1074,'appoggio Flow (AUM)_Turnover'!$C:$M,9,0)</f>
        <v>0</v>
      </c>
      <c r="L1074" t="s">
        <v>500</v>
      </c>
      <c r="M1074" s="208">
        <f>+VLOOKUP($C1074,'appoggio Flow (AUM)_Turnover'!$C:$M,11,0)</f>
        <v>0</v>
      </c>
      <c r="N1074" t="s">
        <v>23</v>
      </c>
      <c r="O1074" s="5" t="str">
        <f t="shared" si="128"/>
        <v>N</v>
      </c>
      <c r="P1074">
        <f>+VLOOKUP($C1074,'appoggio Flow (AUM)_Turnover'!$C:$P,11,0)</f>
        <v>0</v>
      </c>
      <c r="Q1074" s="200" t="s">
        <v>475</v>
      </c>
      <c r="R1074" s="200" t="str">
        <f t="shared" si="133"/>
        <v/>
      </c>
      <c r="T1074" t="s">
        <v>475</v>
      </c>
      <c r="Y1074" s="200" t="s">
        <v>475</v>
      </c>
      <c r="Z1074" s="5" t="s">
        <v>475</v>
      </c>
      <c r="AA1074" s="200" t="str">
        <f t="shared" si="129"/>
        <v/>
      </c>
      <c r="AB1074" s="200" t="str">
        <f t="shared" si="126"/>
        <v/>
      </c>
      <c r="AE1074" s="77">
        <f t="shared" si="130"/>
        <v>0</v>
      </c>
      <c r="AF1074" s="77">
        <f t="shared" si="131"/>
        <v>0</v>
      </c>
      <c r="AG1074" s="77">
        <f t="array" ref="AG1074">IFERROR($D1074*U,0)</f>
        <v>0</v>
      </c>
      <c r="AH1074" s="77">
        <f t="shared" si="132"/>
        <v>0</v>
      </c>
      <c r="AI1074" s="77">
        <f t="shared" si="132"/>
        <v>0</v>
      </c>
      <c r="AJ1074" s="203"/>
      <c r="AK1074" s="203"/>
      <c r="AL1074" s="203"/>
      <c r="AM1074" s="203"/>
      <c r="AN1074" t="s">
        <v>475</v>
      </c>
      <c r="AO1074" t="s">
        <v>475</v>
      </c>
      <c r="AP1074" t="s">
        <v>475</v>
      </c>
    </row>
    <row r="1075" spans="1:42" x14ac:dyDescent="0.25">
      <c r="A1075" s="198">
        <v>45291</v>
      </c>
      <c r="B1075" t="s">
        <v>2818</v>
      </c>
      <c r="C1075" t="s">
        <v>2819</v>
      </c>
      <c r="D1075" s="82">
        <f>+VLOOKUP($C1075,'appoggio Flow (AUM)_Turnover'!$C:$G,2,0)</f>
        <v>601798.22</v>
      </c>
      <c r="E1075" s="199">
        <f>+VLOOKUP($C1075,'appoggio Flow (AUM)_Turnover'!$C:$G,3,0)</f>
        <v>0</v>
      </c>
      <c r="F1075" s="82">
        <f>+VLOOKUP($C1075,'appoggio Flow (AUM)_Turnover'!$C:$G,4,0)</f>
        <v>601798.22</v>
      </c>
      <c r="G1075" s="82">
        <f>+VLOOKUP($C1075,'appoggio Flow (AUM)_Turnover'!$C:$G,5,0)</f>
        <v>0</v>
      </c>
      <c r="H1075" s="1" t="s">
        <v>23</v>
      </c>
      <c r="I1075" t="s">
        <v>500</v>
      </c>
      <c r="J1075" t="s">
        <v>504</v>
      </c>
      <c r="K1075">
        <f>+VLOOKUP($C1075,'appoggio Flow (AUM)_Turnover'!$C:$M,9,0)</f>
        <v>1</v>
      </c>
      <c r="L1075" t="s">
        <v>500</v>
      </c>
      <c r="M1075" s="208">
        <f>+VLOOKUP($C1075,'appoggio Flow (AUM)_Turnover'!$C:$M,11,0)</f>
        <v>0</v>
      </c>
      <c r="N1075" t="s">
        <v>24</v>
      </c>
      <c r="O1075" s="5" t="str">
        <f t="shared" si="128"/>
        <v>N</v>
      </c>
      <c r="P1075">
        <f>+VLOOKUP($C1075,'appoggio Flow (AUM)_Turnover'!$C:$P,11,0)</f>
        <v>0</v>
      </c>
      <c r="Q1075" s="200" t="s">
        <v>475</v>
      </c>
      <c r="R1075" s="200" t="str">
        <f t="shared" si="133"/>
        <v/>
      </c>
      <c r="T1075" t="s">
        <v>475</v>
      </c>
      <c r="Y1075" s="200" t="s">
        <v>475</v>
      </c>
      <c r="Z1075" s="5" t="s">
        <v>475</v>
      </c>
      <c r="AA1075" s="200" t="str">
        <f t="shared" si="129"/>
        <v/>
      </c>
      <c r="AB1075" s="200" t="str">
        <f t="shared" si="126"/>
        <v/>
      </c>
      <c r="AE1075" s="77">
        <f t="shared" si="130"/>
        <v>0</v>
      </c>
      <c r="AF1075" s="77">
        <f t="shared" si="131"/>
        <v>0</v>
      </c>
      <c r="AG1075" s="77">
        <f t="array" ref="AG1075">IFERROR($D1075*U,0)</f>
        <v>0</v>
      </c>
      <c r="AH1075" s="77">
        <f t="shared" si="132"/>
        <v>0</v>
      </c>
      <c r="AI1075" s="77">
        <f t="shared" si="132"/>
        <v>0</v>
      </c>
      <c r="AJ1075" s="203"/>
      <c r="AK1075" s="203"/>
      <c r="AL1075" s="203"/>
      <c r="AM1075" s="203"/>
      <c r="AN1075" t="s">
        <v>475</v>
      </c>
      <c r="AO1075" t="s">
        <v>475</v>
      </c>
      <c r="AP1075" t="s">
        <v>475</v>
      </c>
    </row>
    <row r="1076" spans="1:42" x14ac:dyDescent="0.25">
      <c r="A1076" s="198">
        <v>45291</v>
      </c>
      <c r="B1076" t="s">
        <v>2820</v>
      </c>
      <c r="C1076" t="s">
        <v>2821</v>
      </c>
      <c r="D1076" s="82">
        <f>+VLOOKUP($C1076,'appoggio Flow (AUM)_Turnover'!$C:$G,2,0)</f>
        <v>0</v>
      </c>
      <c r="E1076" s="199">
        <f>+VLOOKUP($C1076,'appoggio Flow (AUM)_Turnover'!$C:$G,3,0)</f>
        <v>1</v>
      </c>
      <c r="F1076" s="82">
        <f>+VLOOKUP($C1076,'appoggio Flow (AUM)_Turnover'!$C:$G,4,0)</f>
        <v>11900.51</v>
      </c>
      <c r="G1076" s="82">
        <f>+VLOOKUP($C1076,'appoggio Flow (AUM)_Turnover'!$C:$G,5,0)</f>
        <v>252871.89</v>
      </c>
      <c r="H1076" s="1" t="s">
        <v>23</v>
      </c>
      <c r="I1076" t="s">
        <v>500</v>
      </c>
      <c r="J1076" t="s">
        <v>474</v>
      </c>
      <c r="K1076">
        <f>+VLOOKUP($C1076,'appoggio Flow (AUM)_Turnover'!$C:$M,9,0)</f>
        <v>0</v>
      </c>
      <c r="L1076" t="s">
        <v>500</v>
      </c>
      <c r="M1076" s="208" t="str">
        <f>+VLOOKUP($C1076,'appoggio Flow (AUM)_Turnover'!$C:$M,11,0)</f>
        <v>Stock</v>
      </c>
      <c r="N1076" t="s">
        <v>23</v>
      </c>
      <c r="O1076" s="5" t="str">
        <f t="shared" si="128"/>
        <v>N</v>
      </c>
      <c r="P1076" t="str">
        <f>+VLOOKUP($C1076,'appoggio Flow (AUM)_Turnover'!$C:$P,11,0)</f>
        <v>Stock</v>
      </c>
      <c r="Q1076" s="200" t="s">
        <v>475</v>
      </c>
      <c r="R1076" s="200" t="str">
        <f t="shared" si="133"/>
        <v/>
      </c>
      <c r="T1076" t="s">
        <v>475</v>
      </c>
      <c r="Y1076" s="200" t="s">
        <v>475</v>
      </c>
      <c r="Z1076" s="5" t="s">
        <v>475</v>
      </c>
      <c r="AA1076" s="200" t="str">
        <f t="shared" si="129"/>
        <v/>
      </c>
      <c r="AB1076" s="200" t="str">
        <f t="shared" si="126"/>
        <v/>
      </c>
      <c r="AE1076" s="77">
        <f t="shared" si="130"/>
        <v>0</v>
      </c>
      <c r="AF1076" s="77">
        <f t="shared" si="131"/>
        <v>0</v>
      </c>
      <c r="AG1076" s="77">
        <f t="array" ref="AG1076">IFERROR($D1076*U,0)</f>
        <v>0</v>
      </c>
      <c r="AH1076" s="77">
        <f t="shared" si="132"/>
        <v>0</v>
      </c>
      <c r="AI1076" s="77">
        <f t="shared" si="132"/>
        <v>0</v>
      </c>
      <c r="AJ1076" s="203"/>
      <c r="AK1076" s="203"/>
      <c r="AL1076" s="203"/>
      <c r="AM1076" s="203"/>
      <c r="AN1076" t="s">
        <v>25</v>
      </c>
      <c r="AO1076" t="s">
        <v>2822</v>
      </c>
      <c r="AP1076" t="s">
        <v>475</v>
      </c>
    </row>
    <row r="1077" spans="1:42" x14ac:dyDescent="0.25">
      <c r="A1077" s="198">
        <v>45291</v>
      </c>
      <c r="B1077" t="s">
        <v>2823</v>
      </c>
      <c r="C1077" t="s">
        <v>2824</v>
      </c>
      <c r="D1077" s="82">
        <f>+VLOOKUP($C1077,'appoggio Flow (AUM)_Turnover'!$C:$G,2,0)</f>
        <v>0</v>
      </c>
      <c r="E1077" s="199">
        <f>+VLOOKUP($C1077,'appoggio Flow (AUM)_Turnover'!$C:$G,3,0)</f>
        <v>1</v>
      </c>
      <c r="F1077" s="82">
        <f>+VLOOKUP($C1077,'appoggio Flow (AUM)_Turnover'!$C:$G,4,0)</f>
        <v>782515.84</v>
      </c>
      <c r="G1077" s="82">
        <f>+VLOOKUP($C1077,'appoggio Flow (AUM)_Turnover'!$C:$G,5,0)</f>
        <v>796081</v>
      </c>
      <c r="H1077" s="1" t="s">
        <v>23</v>
      </c>
      <c r="I1077" t="s">
        <v>500</v>
      </c>
      <c r="J1077" t="s">
        <v>474</v>
      </c>
      <c r="K1077">
        <f>+VLOOKUP($C1077,'appoggio Flow (AUM)_Turnover'!$C:$M,9,0)</f>
        <v>0</v>
      </c>
      <c r="L1077" t="s">
        <v>500</v>
      </c>
      <c r="M1077" s="208">
        <f>+VLOOKUP($C1077,'appoggio Flow (AUM)_Turnover'!$C:$M,11,0)</f>
        <v>0</v>
      </c>
      <c r="N1077" t="s">
        <v>23</v>
      </c>
      <c r="O1077" s="5" t="str">
        <f t="shared" si="128"/>
        <v>N</v>
      </c>
      <c r="P1077">
        <f>+VLOOKUP($C1077,'appoggio Flow (AUM)_Turnover'!$C:$P,11,0)</f>
        <v>0</v>
      </c>
      <c r="Q1077" s="200" t="s">
        <v>475</v>
      </c>
      <c r="R1077" s="200" t="str">
        <f t="shared" si="133"/>
        <v/>
      </c>
      <c r="T1077" t="s">
        <v>475</v>
      </c>
      <c r="Y1077" s="200" t="s">
        <v>475</v>
      </c>
      <c r="Z1077" s="5" t="s">
        <v>475</v>
      </c>
      <c r="AA1077" s="200" t="str">
        <f t="shared" si="129"/>
        <v/>
      </c>
      <c r="AB1077" s="200" t="str">
        <f t="shared" si="126"/>
        <v/>
      </c>
      <c r="AE1077" s="77">
        <f t="shared" si="130"/>
        <v>0</v>
      </c>
      <c r="AF1077" s="77">
        <f t="shared" si="131"/>
        <v>0</v>
      </c>
      <c r="AG1077" s="77">
        <f t="array" ref="AG1077">IFERROR($D1077*U,0)</f>
        <v>0</v>
      </c>
      <c r="AH1077" s="77">
        <f t="shared" si="132"/>
        <v>0</v>
      </c>
      <c r="AI1077" s="77">
        <f t="shared" si="132"/>
        <v>0</v>
      </c>
      <c r="AJ1077" s="203"/>
      <c r="AK1077" s="203"/>
      <c r="AL1077" s="203"/>
      <c r="AM1077" s="203"/>
      <c r="AN1077" t="s">
        <v>475</v>
      </c>
      <c r="AO1077" t="s">
        <v>475</v>
      </c>
      <c r="AP1077" t="s">
        <v>475</v>
      </c>
    </row>
    <row r="1078" spans="1:42" x14ac:dyDescent="0.25">
      <c r="A1078" s="198">
        <v>45291</v>
      </c>
      <c r="B1078" t="s">
        <v>2825</v>
      </c>
      <c r="C1078" t="s">
        <v>2826</v>
      </c>
      <c r="D1078" s="82">
        <f>+VLOOKUP($C1078,'appoggio Flow (AUM)_Turnover'!$C:$G,2,0)</f>
        <v>107201.36</v>
      </c>
      <c r="E1078" s="199">
        <f>+VLOOKUP($C1078,'appoggio Flow (AUM)_Turnover'!$C:$G,3,0)</f>
        <v>0</v>
      </c>
      <c r="F1078" s="82">
        <f>+VLOOKUP($C1078,'appoggio Flow (AUM)_Turnover'!$C:$G,4,0)</f>
        <v>107201.36</v>
      </c>
      <c r="G1078" s="82">
        <f>+VLOOKUP($C1078,'appoggio Flow (AUM)_Turnover'!$C:$G,5,0)</f>
        <v>0</v>
      </c>
      <c r="H1078" s="1" t="s">
        <v>23</v>
      </c>
      <c r="I1078" t="s">
        <v>500</v>
      </c>
      <c r="J1078" t="s">
        <v>474</v>
      </c>
      <c r="K1078">
        <f>+VLOOKUP($C1078,'appoggio Flow (AUM)_Turnover'!$C:$M,9,0)</f>
        <v>0</v>
      </c>
      <c r="L1078" t="s">
        <v>500</v>
      </c>
      <c r="M1078" s="208" t="str">
        <f>+VLOOKUP($C1078,'appoggio Flow (AUM)_Turnover'!$C:$M,11,0)</f>
        <v>Stock</v>
      </c>
      <c r="N1078" t="s">
        <v>23</v>
      </c>
      <c r="O1078" s="5" t="str">
        <f t="shared" si="128"/>
        <v>N</v>
      </c>
      <c r="P1078" t="str">
        <f>+VLOOKUP($C1078,'appoggio Flow (AUM)_Turnover'!$C:$P,11,0)</f>
        <v>Stock</v>
      </c>
      <c r="Q1078" s="200" t="s">
        <v>475</v>
      </c>
      <c r="R1078" s="200" t="str">
        <f t="shared" si="133"/>
        <v/>
      </c>
      <c r="T1078" t="s">
        <v>475</v>
      </c>
      <c r="Y1078" s="200" t="s">
        <v>475</v>
      </c>
      <c r="Z1078" s="5" t="s">
        <v>475</v>
      </c>
      <c r="AA1078" s="200" t="str">
        <f t="shared" si="129"/>
        <v/>
      </c>
      <c r="AB1078" s="200" t="str">
        <f t="shared" si="126"/>
        <v/>
      </c>
      <c r="AE1078" s="77">
        <f t="shared" si="130"/>
        <v>0</v>
      </c>
      <c r="AF1078" s="77">
        <f t="shared" si="131"/>
        <v>0</v>
      </c>
      <c r="AG1078" s="77">
        <f t="array" ref="AG1078">IFERROR($D1078*U,0)</f>
        <v>0</v>
      </c>
      <c r="AH1078" s="77">
        <f t="shared" si="132"/>
        <v>0</v>
      </c>
      <c r="AI1078" s="77">
        <f t="shared" si="132"/>
        <v>0</v>
      </c>
      <c r="AJ1078" s="203"/>
      <c r="AK1078" s="203"/>
      <c r="AL1078" s="203"/>
      <c r="AM1078" s="203"/>
      <c r="AN1078" t="s">
        <v>25</v>
      </c>
      <c r="AO1078" t="s">
        <v>2827</v>
      </c>
      <c r="AP1078" t="s">
        <v>475</v>
      </c>
    </row>
    <row r="1079" spans="1:42" x14ac:dyDescent="0.25">
      <c r="A1079" s="198">
        <v>45291</v>
      </c>
      <c r="B1079" t="s">
        <v>2828</v>
      </c>
      <c r="C1079" t="s">
        <v>2829</v>
      </c>
      <c r="D1079" s="82">
        <f>+VLOOKUP($C1079,'appoggio Flow (AUM)_Turnover'!$C:$G,2,0)</f>
        <v>803441.49</v>
      </c>
      <c r="E1079" s="199">
        <f>+VLOOKUP($C1079,'appoggio Flow (AUM)_Turnover'!$C:$G,3,0)</f>
        <v>1</v>
      </c>
      <c r="F1079" s="82">
        <f>+VLOOKUP($C1079,'appoggio Flow (AUM)_Turnover'!$C:$G,4,0)</f>
        <v>979896.23</v>
      </c>
      <c r="G1079" s="82">
        <f>+VLOOKUP($C1079,'appoggio Flow (AUM)_Turnover'!$C:$G,5,0)</f>
        <v>176454.74</v>
      </c>
      <c r="H1079" s="1" t="s">
        <v>23</v>
      </c>
      <c r="I1079" t="s">
        <v>500</v>
      </c>
      <c r="J1079" t="s">
        <v>504</v>
      </c>
      <c r="K1079">
        <f>+VLOOKUP($C1079,'appoggio Flow (AUM)_Turnover'!$C:$M,9,0)</f>
        <v>1</v>
      </c>
      <c r="L1079" t="s">
        <v>500</v>
      </c>
      <c r="M1079" s="208">
        <f>+VLOOKUP($C1079,'appoggio Flow (AUM)_Turnover'!$C:$M,11,0)</f>
        <v>0</v>
      </c>
      <c r="N1079" t="s">
        <v>24</v>
      </c>
      <c r="O1079" s="5" t="str">
        <f t="shared" si="128"/>
        <v>N</v>
      </c>
      <c r="P1079">
        <f>+VLOOKUP($C1079,'appoggio Flow (AUM)_Turnover'!$C:$P,11,0)</f>
        <v>0</v>
      </c>
      <c r="Q1079" s="200" t="s">
        <v>475</v>
      </c>
      <c r="R1079" s="200" t="str">
        <f t="shared" si="133"/>
        <v/>
      </c>
      <c r="T1079" t="s">
        <v>475</v>
      </c>
      <c r="Y1079" s="200" t="s">
        <v>475</v>
      </c>
      <c r="Z1079" s="5" t="s">
        <v>475</v>
      </c>
      <c r="AA1079" s="200" t="str">
        <f t="shared" si="129"/>
        <v/>
      </c>
      <c r="AB1079" s="200" t="str">
        <f t="shared" si="126"/>
        <v/>
      </c>
      <c r="AE1079" s="77">
        <f t="shared" si="130"/>
        <v>0</v>
      </c>
      <c r="AF1079" s="77">
        <f t="shared" si="131"/>
        <v>0</v>
      </c>
      <c r="AG1079" s="77">
        <f t="array" ref="AG1079">IFERROR($D1079*U,0)</f>
        <v>0</v>
      </c>
      <c r="AH1079" s="77">
        <f t="shared" si="132"/>
        <v>0</v>
      </c>
      <c r="AI1079" s="77">
        <f t="shared" si="132"/>
        <v>0</v>
      </c>
      <c r="AJ1079" s="203"/>
      <c r="AK1079" s="203"/>
      <c r="AL1079" s="203"/>
      <c r="AM1079" s="203"/>
      <c r="AN1079" t="s">
        <v>475</v>
      </c>
      <c r="AO1079" t="s">
        <v>475</v>
      </c>
      <c r="AP1079" t="s">
        <v>475</v>
      </c>
    </row>
    <row r="1080" spans="1:42" x14ac:dyDescent="0.25">
      <c r="A1080" s="198">
        <v>45291</v>
      </c>
      <c r="B1080" t="s">
        <v>2830</v>
      </c>
      <c r="C1080" t="s">
        <v>2831</v>
      </c>
      <c r="D1080" s="82">
        <f>+VLOOKUP($C1080,'appoggio Flow (AUM)_Turnover'!$C:$G,2,0)</f>
        <v>742792.13</v>
      </c>
      <c r="E1080" s="199">
        <f>+VLOOKUP($C1080,'appoggio Flow (AUM)_Turnover'!$C:$G,3,0)</f>
        <v>1</v>
      </c>
      <c r="F1080" s="82">
        <f>+VLOOKUP($C1080,'appoggio Flow (AUM)_Turnover'!$C:$G,4,0)</f>
        <v>1751194.95</v>
      </c>
      <c r="G1080" s="82">
        <f>+VLOOKUP($C1080,'appoggio Flow (AUM)_Turnover'!$C:$G,5,0)</f>
        <v>1008402.82</v>
      </c>
      <c r="H1080" s="1" t="s">
        <v>23</v>
      </c>
      <c r="I1080" t="s">
        <v>500</v>
      </c>
      <c r="J1080" t="s">
        <v>504</v>
      </c>
      <c r="K1080">
        <f>+VLOOKUP($C1080,'appoggio Flow (AUM)_Turnover'!$C:$M,9,0)</f>
        <v>1</v>
      </c>
      <c r="L1080" t="s">
        <v>500</v>
      </c>
      <c r="M1080" s="208">
        <f>+VLOOKUP($C1080,'appoggio Flow (AUM)_Turnover'!$C:$M,11,0)</f>
        <v>0</v>
      </c>
      <c r="N1080" t="s">
        <v>24</v>
      </c>
      <c r="O1080" s="5" t="str">
        <f t="shared" si="128"/>
        <v>N</v>
      </c>
      <c r="P1080">
        <f>+VLOOKUP($C1080,'appoggio Flow (AUM)_Turnover'!$C:$P,11,0)</f>
        <v>0</v>
      </c>
      <c r="Q1080" s="200" t="s">
        <v>475</v>
      </c>
      <c r="R1080" s="200" t="str">
        <f t="shared" si="133"/>
        <v/>
      </c>
      <c r="T1080" t="s">
        <v>475</v>
      </c>
      <c r="Y1080" s="200" t="s">
        <v>475</v>
      </c>
      <c r="Z1080" s="5" t="s">
        <v>475</v>
      </c>
      <c r="AA1080" s="200" t="str">
        <f t="shared" si="129"/>
        <v/>
      </c>
      <c r="AB1080" s="200" t="str">
        <f t="shared" si="126"/>
        <v/>
      </c>
      <c r="AE1080" s="77">
        <f t="shared" si="130"/>
        <v>0</v>
      </c>
      <c r="AF1080" s="77">
        <f t="shared" si="131"/>
        <v>0</v>
      </c>
      <c r="AG1080" s="77">
        <f t="array" ref="AG1080">IFERROR($D1080*U,0)</f>
        <v>0</v>
      </c>
      <c r="AH1080" s="77">
        <f t="shared" si="132"/>
        <v>0</v>
      </c>
      <c r="AI1080" s="77">
        <f t="shared" si="132"/>
        <v>0</v>
      </c>
      <c r="AJ1080" s="203"/>
      <c r="AK1080" s="203"/>
      <c r="AL1080" s="203"/>
      <c r="AM1080" s="203"/>
      <c r="AN1080" t="s">
        <v>475</v>
      </c>
      <c r="AO1080" t="s">
        <v>475</v>
      </c>
      <c r="AP1080" t="s">
        <v>475</v>
      </c>
    </row>
    <row r="1081" spans="1:42" x14ac:dyDescent="0.25">
      <c r="A1081" s="198">
        <v>45291</v>
      </c>
      <c r="B1081" t="s">
        <v>2832</v>
      </c>
      <c r="C1081" t="s">
        <v>2833</v>
      </c>
      <c r="D1081" s="82">
        <f>+VLOOKUP($C1081,'appoggio Flow (AUM)_Turnover'!$C:$G,2,0)</f>
        <v>9636.5999999999985</v>
      </c>
      <c r="E1081" s="199">
        <f>+VLOOKUP($C1081,'appoggio Flow (AUM)_Turnover'!$C:$G,3,0)</f>
        <v>1</v>
      </c>
      <c r="F1081" s="82">
        <f>+VLOOKUP($C1081,'appoggio Flow (AUM)_Turnover'!$C:$G,4,0)</f>
        <v>22377.51</v>
      </c>
      <c r="G1081" s="82">
        <f>+VLOOKUP($C1081,'appoggio Flow (AUM)_Turnover'!$C:$G,5,0)</f>
        <v>12740.91</v>
      </c>
      <c r="H1081" s="1" t="s">
        <v>23</v>
      </c>
      <c r="I1081" t="s">
        <v>500</v>
      </c>
      <c r="J1081" t="s">
        <v>474</v>
      </c>
      <c r="K1081">
        <f>+VLOOKUP($C1081,'appoggio Flow (AUM)_Turnover'!$C:$M,9,0)</f>
        <v>0</v>
      </c>
      <c r="L1081" t="s">
        <v>500</v>
      </c>
      <c r="M1081" s="208" t="str">
        <f>+VLOOKUP($C1081,'appoggio Flow (AUM)_Turnover'!$C:$M,11,0)</f>
        <v>Stock</v>
      </c>
      <c r="N1081" t="s">
        <v>23</v>
      </c>
      <c r="O1081" s="5" t="str">
        <f t="shared" si="128"/>
        <v>N</v>
      </c>
      <c r="P1081" t="str">
        <f>+VLOOKUP($C1081,'appoggio Flow (AUM)_Turnover'!$C:$P,11,0)</f>
        <v>Stock</v>
      </c>
      <c r="Q1081" s="200" t="s">
        <v>475</v>
      </c>
      <c r="R1081" s="200" t="str">
        <f t="shared" si="133"/>
        <v/>
      </c>
      <c r="T1081" t="s">
        <v>475</v>
      </c>
      <c r="Y1081" s="200" t="s">
        <v>475</v>
      </c>
      <c r="Z1081" s="5" t="s">
        <v>475</v>
      </c>
      <c r="AA1081" s="200" t="str">
        <f t="shared" si="129"/>
        <v/>
      </c>
      <c r="AB1081" s="200" t="str">
        <f t="shared" si="126"/>
        <v/>
      </c>
      <c r="AE1081" s="77">
        <f t="shared" si="130"/>
        <v>0</v>
      </c>
      <c r="AF1081" s="77">
        <f t="shared" si="131"/>
        <v>0</v>
      </c>
      <c r="AG1081" s="77">
        <f t="array" ref="AG1081">IFERROR($D1081*U,0)</f>
        <v>0</v>
      </c>
      <c r="AH1081" s="77">
        <f t="shared" si="132"/>
        <v>0</v>
      </c>
      <c r="AI1081" s="77">
        <f t="shared" si="132"/>
        <v>0</v>
      </c>
      <c r="AJ1081" s="203"/>
      <c r="AK1081" s="203"/>
      <c r="AL1081" s="203"/>
      <c r="AM1081" s="203"/>
      <c r="AN1081" t="s">
        <v>25</v>
      </c>
      <c r="AO1081" t="s">
        <v>2834</v>
      </c>
      <c r="AP1081" t="s">
        <v>475</v>
      </c>
    </row>
    <row r="1082" spans="1:42" x14ac:dyDescent="0.25">
      <c r="A1082" s="198">
        <v>45291</v>
      </c>
      <c r="B1082" t="s">
        <v>2835</v>
      </c>
      <c r="C1082" t="s">
        <v>2836</v>
      </c>
      <c r="D1082" s="82">
        <f>+VLOOKUP($C1082,'appoggio Flow (AUM)_Turnover'!$C:$G,2,0)</f>
        <v>2180.4699999999993</v>
      </c>
      <c r="E1082" s="199">
        <f>+VLOOKUP($C1082,'appoggio Flow (AUM)_Turnover'!$C:$G,3,0)</f>
        <v>1</v>
      </c>
      <c r="F1082" s="82">
        <f>+VLOOKUP($C1082,'appoggio Flow (AUM)_Turnover'!$C:$G,4,0)</f>
        <v>7400.4</v>
      </c>
      <c r="G1082" s="82">
        <f>+VLOOKUP($C1082,'appoggio Flow (AUM)_Turnover'!$C:$G,5,0)</f>
        <v>5219.93</v>
      </c>
      <c r="H1082" s="1" t="s">
        <v>23</v>
      </c>
      <c r="I1082" t="s">
        <v>500</v>
      </c>
      <c r="J1082" t="s">
        <v>474</v>
      </c>
      <c r="K1082">
        <f>+VLOOKUP($C1082,'appoggio Flow (AUM)_Turnover'!$C:$M,9,0)</f>
        <v>0</v>
      </c>
      <c r="L1082" t="s">
        <v>500</v>
      </c>
      <c r="M1082" s="208">
        <f>+VLOOKUP($C1082,'appoggio Flow (AUM)_Turnover'!$C:$M,11,0)</f>
        <v>0</v>
      </c>
      <c r="N1082" t="s">
        <v>23</v>
      </c>
      <c r="O1082" s="5" t="str">
        <f t="shared" si="128"/>
        <v>N</v>
      </c>
      <c r="P1082">
        <f>+VLOOKUP($C1082,'appoggio Flow (AUM)_Turnover'!$C:$P,11,0)</f>
        <v>0</v>
      </c>
      <c r="Q1082" s="200" t="s">
        <v>475</v>
      </c>
      <c r="R1082" s="200" t="str">
        <f t="shared" si="133"/>
        <v/>
      </c>
      <c r="T1082" t="s">
        <v>475</v>
      </c>
      <c r="Y1082" s="200" t="s">
        <v>475</v>
      </c>
      <c r="Z1082" s="5" t="s">
        <v>475</v>
      </c>
      <c r="AA1082" s="200" t="str">
        <f t="shared" si="129"/>
        <v/>
      </c>
      <c r="AB1082" s="200" t="str">
        <f t="shared" si="126"/>
        <v/>
      </c>
      <c r="AE1082" s="77">
        <f t="shared" si="130"/>
        <v>0</v>
      </c>
      <c r="AF1082" s="77">
        <f t="shared" si="131"/>
        <v>0</v>
      </c>
      <c r="AG1082" s="77">
        <f t="array" ref="AG1082">IFERROR($D1082*U,0)</f>
        <v>0</v>
      </c>
      <c r="AH1082" s="77">
        <f t="shared" si="132"/>
        <v>0</v>
      </c>
      <c r="AI1082" s="77">
        <f t="shared" si="132"/>
        <v>0</v>
      </c>
      <c r="AJ1082" s="203"/>
      <c r="AK1082" s="203"/>
      <c r="AL1082" s="203"/>
      <c r="AM1082" s="203"/>
      <c r="AN1082" t="s">
        <v>475</v>
      </c>
      <c r="AO1082" t="s">
        <v>475</v>
      </c>
      <c r="AP1082" t="s">
        <v>475</v>
      </c>
    </row>
    <row r="1083" spans="1:42" x14ac:dyDescent="0.25">
      <c r="A1083" s="198">
        <v>45291</v>
      </c>
      <c r="B1083" t="s">
        <v>2837</v>
      </c>
      <c r="C1083" t="s">
        <v>2838</v>
      </c>
      <c r="D1083" s="82">
        <f>+VLOOKUP($C1083,'appoggio Flow (AUM)_Turnover'!$C:$G,2,0)</f>
        <v>0</v>
      </c>
      <c r="E1083" s="199">
        <f>+VLOOKUP($C1083,'appoggio Flow (AUM)_Turnover'!$C:$G,3,0)</f>
        <v>1</v>
      </c>
      <c r="F1083" s="82">
        <f>+VLOOKUP($C1083,'appoggio Flow (AUM)_Turnover'!$C:$G,4,0)</f>
        <v>10993.67</v>
      </c>
      <c r="G1083" s="82">
        <f>+VLOOKUP($C1083,'appoggio Flow (AUM)_Turnover'!$C:$G,5,0)</f>
        <v>90136.88</v>
      </c>
      <c r="H1083" s="1" t="s">
        <v>23</v>
      </c>
      <c r="I1083" t="s">
        <v>500</v>
      </c>
      <c r="J1083" t="s">
        <v>474</v>
      </c>
      <c r="K1083">
        <f>+VLOOKUP($C1083,'appoggio Flow (AUM)_Turnover'!$C:$M,9,0)</f>
        <v>0</v>
      </c>
      <c r="L1083" t="s">
        <v>500</v>
      </c>
      <c r="M1083" s="208" t="str">
        <f>+VLOOKUP($C1083,'appoggio Flow (AUM)_Turnover'!$C:$M,11,0)</f>
        <v>Stock</v>
      </c>
      <c r="N1083" t="s">
        <v>23</v>
      </c>
      <c r="O1083" s="5" t="str">
        <f t="shared" si="128"/>
        <v>N</v>
      </c>
      <c r="P1083" t="str">
        <f>+VLOOKUP($C1083,'appoggio Flow (AUM)_Turnover'!$C:$P,11,0)</f>
        <v>Stock</v>
      </c>
      <c r="Q1083" s="200" t="s">
        <v>475</v>
      </c>
      <c r="R1083" s="200" t="str">
        <f t="shared" si="133"/>
        <v/>
      </c>
      <c r="T1083" t="s">
        <v>475</v>
      </c>
      <c r="Y1083" s="200" t="s">
        <v>475</v>
      </c>
      <c r="Z1083" s="5" t="s">
        <v>475</v>
      </c>
      <c r="AA1083" s="200" t="str">
        <f t="shared" si="129"/>
        <v/>
      </c>
      <c r="AB1083" s="200" t="str">
        <f t="shared" si="126"/>
        <v/>
      </c>
      <c r="AE1083" s="77">
        <f t="shared" si="130"/>
        <v>0</v>
      </c>
      <c r="AF1083" s="77">
        <f t="shared" si="131"/>
        <v>0</v>
      </c>
      <c r="AG1083" s="77">
        <f t="array" ref="AG1083">IFERROR($D1083*U,0)</f>
        <v>0</v>
      </c>
      <c r="AH1083" s="77">
        <f t="shared" si="132"/>
        <v>0</v>
      </c>
      <c r="AI1083" s="77">
        <f t="shared" si="132"/>
        <v>0</v>
      </c>
      <c r="AJ1083" s="203"/>
      <c r="AK1083" s="203"/>
      <c r="AL1083" s="203"/>
      <c r="AM1083" s="203"/>
      <c r="AN1083" t="s">
        <v>25</v>
      </c>
      <c r="AO1083" t="s">
        <v>2839</v>
      </c>
      <c r="AP1083" t="s">
        <v>475</v>
      </c>
    </row>
    <row r="1084" spans="1:42" x14ac:dyDescent="0.25">
      <c r="A1084" s="198">
        <v>45291</v>
      </c>
      <c r="B1084" t="s">
        <v>2840</v>
      </c>
      <c r="C1084" t="s">
        <v>2841</v>
      </c>
      <c r="D1084" s="82">
        <f>+VLOOKUP($C1084,'appoggio Flow (AUM)_Turnover'!$C:$G,2,0)</f>
        <v>0</v>
      </c>
      <c r="E1084" s="199">
        <f>+VLOOKUP($C1084,'appoggio Flow (AUM)_Turnover'!$C:$G,3,0)</f>
        <v>1</v>
      </c>
      <c r="F1084" s="82">
        <f>+VLOOKUP($C1084,'appoggio Flow (AUM)_Turnover'!$C:$G,4,0)</f>
        <v>191479.22</v>
      </c>
      <c r="G1084" s="82">
        <f>+VLOOKUP($C1084,'appoggio Flow (AUM)_Turnover'!$C:$G,5,0)</f>
        <v>201341.22</v>
      </c>
      <c r="H1084" s="1" t="s">
        <v>24</v>
      </c>
      <c r="I1084" t="s">
        <v>473</v>
      </c>
      <c r="J1084" t="s">
        <v>474</v>
      </c>
      <c r="K1084">
        <f>+VLOOKUP($C1084,'appoggio Flow (AUM)_Turnover'!$C:$M,9,0)</f>
        <v>0</v>
      </c>
      <c r="L1084" t="s">
        <v>473</v>
      </c>
      <c r="M1084" t="str">
        <f>+VLOOKUP($C1084,'appoggio Flow (AUM)_Turnover'!$C:$M,11,0)</f>
        <v>Fondo</v>
      </c>
      <c r="N1084" t="s">
        <v>23</v>
      </c>
      <c r="O1084" s="5" t="str">
        <f t="shared" si="128"/>
        <v>N</v>
      </c>
      <c r="P1084" t="str">
        <f>+VLOOKUP($C1084,'appoggio Flow (AUM)_Turnover'!$C:$P,11,0)</f>
        <v>Fondo</v>
      </c>
      <c r="Q1084" s="200" t="s">
        <v>475</v>
      </c>
      <c r="R1084" s="200" t="str">
        <f t="shared" si="133"/>
        <v/>
      </c>
      <c r="T1084" t="s">
        <v>475</v>
      </c>
      <c r="Y1084" s="200" t="s">
        <v>475</v>
      </c>
      <c r="Z1084" s="5" t="s">
        <v>475</v>
      </c>
      <c r="AA1084" s="200" t="str">
        <f t="shared" si="129"/>
        <v/>
      </c>
      <c r="AB1084" s="200" t="str">
        <f t="shared" ref="AB1084:AB1096" si="134">IFERROR(Z1084*V1084,"")</f>
        <v/>
      </c>
      <c r="AE1084" s="77">
        <f t="shared" si="130"/>
        <v>0</v>
      </c>
      <c r="AF1084" s="77">
        <f t="shared" si="131"/>
        <v>0</v>
      </c>
      <c r="AG1084" s="77">
        <f t="array" ref="AG1084">IFERROR($D1084*U,0)</f>
        <v>0</v>
      </c>
      <c r="AH1084" s="77">
        <f t="shared" si="132"/>
        <v>0</v>
      </c>
      <c r="AI1084" s="77">
        <f t="shared" si="132"/>
        <v>0</v>
      </c>
      <c r="AJ1084" s="203"/>
      <c r="AK1084" s="203"/>
      <c r="AL1084" s="203"/>
      <c r="AM1084" s="203"/>
      <c r="AN1084" t="s">
        <v>475</v>
      </c>
      <c r="AO1084" t="s">
        <v>475</v>
      </c>
      <c r="AP1084" t="s">
        <v>475</v>
      </c>
    </row>
    <row r="1085" spans="1:42" x14ac:dyDescent="0.25">
      <c r="A1085" s="198">
        <v>45291</v>
      </c>
      <c r="B1085" t="s">
        <v>2842</v>
      </c>
      <c r="C1085" t="s">
        <v>2843</v>
      </c>
      <c r="D1085" s="82">
        <f>+VLOOKUP($C1085,'appoggio Flow (AUM)_Turnover'!$C:$G,2,0)</f>
        <v>206721.49</v>
      </c>
      <c r="E1085" s="199">
        <f>+VLOOKUP($C1085,'appoggio Flow (AUM)_Turnover'!$C:$G,3,0)</f>
        <v>0</v>
      </c>
      <c r="F1085" s="82">
        <f>+VLOOKUP($C1085,'appoggio Flow (AUM)_Turnover'!$C:$G,4,0)</f>
        <v>206721.49</v>
      </c>
      <c r="G1085" s="82">
        <f>+VLOOKUP($C1085,'appoggio Flow (AUM)_Turnover'!$C:$G,5,0)</f>
        <v>0</v>
      </c>
      <c r="H1085" s="1" t="s">
        <v>23</v>
      </c>
      <c r="I1085" t="s">
        <v>500</v>
      </c>
      <c r="J1085" t="s">
        <v>504</v>
      </c>
      <c r="K1085">
        <f>+VLOOKUP($C1085,'appoggio Flow (AUM)_Turnover'!$C:$M,9,0)</f>
        <v>1</v>
      </c>
      <c r="L1085" t="s">
        <v>500</v>
      </c>
      <c r="M1085" s="208" t="str">
        <f>+VLOOKUP($C1085,'appoggio Flow (AUM)_Turnover'!$C:$M,11,0)</f>
        <v>Bond</v>
      </c>
      <c r="N1085" t="s">
        <v>24</v>
      </c>
      <c r="O1085" s="5" t="str">
        <f t="shared" si="128"/>
        <v>N</v>
      </c>
      <c r="P1085" t="str">
        <f>+VLOOKUP($C1085,'appoggio Flow (AUM)_Turnover'!$C:$P,11,0)</f>
        <v>Bond</v>
      </c>
      <c r="Q1085" s="200" t="s">
        <v>475</v>
      </c>
      <c r="R1085" s="200" t="str">
        <f t="shared" si="133"/>
        <v/>
      </c>
      <c r="T1085" t="s">
        <v>475</v>
      </c>
      <c r="Y1085" s="200" t="s">
        <v>475</v>
      </c>
      <c r="Z1085" s="5" t="s">
        <v>475</v>
      </c>
      <c r="AA1085" s="200" t="str">
        <f t="shared" si="129"/>
        <v/>
      </c>
      <c r="AB1085" s="200" t="str">
        <f t="shared" si="134"/>
        <v/>
      </c>
      <c r="AE1085" s="77">
        <f t="shared" si="130"/>
        <v>0</v>
      </c>
      <c r="AF1085" s="77">
        <f t="shared" si="131"/>
        <v>0</v>
      </c>
      <c r="AG1085" s="77">
        <f t="array" ref="AG1085">IFERROR($D1085*U,0)</f>
        <v>0</v>
      </c>
      <c r="AH1085" s="77">
        <f t="shared" si="132"/>
        <v>0</v>
      </c>
      <c r="AI1085" s="77">
        <f t="shared" si="132"/>
        <v>0</v>
      </c>
      <c r="AJ1085" s="203"/>
      <c r="AK1085" s="203"/>
      <c r="AL1085" s="203"/>
      <c r="AM1085" s="203"/>
      <c r="AN1085" t="s">
        <v>22</v>
      </c>
      <c r="AO1085" t="s">
        <v>1037</v>
      </c>
      <c r="AP1085" t="s">
        <v>475</v>
      </c>
    </row>
    <row r="1086" spans="1:42" x14ac:dyDescent="0.25">
      <c r="A1086" s="198">
        <v>45291</v>
      </c>
      <c r="B1086" t="s">
        <v>2844</v>
      </c>
      <c r="C1086" t="s">
        <v>2845</v>
      </c>
      <c r="D1086" s="82">
        <f>+VLOOKUP($C1086,'appoggio Flow (AUM)_Turnover'!$C:$G,2,0)</f>
        <v>14803.200000000012</v>
      </c>
      <c r="E1086" s="199">
        <f>+VLOOKUP($C1086,'appoggio Flow (AUM)_Turnover'!$C:$G,3,0)</f>
        <v>1</v>
      </c>
      <c r="F1086" s="82">
        <f>+VLOOKUP($C1086,'appoggio Flow (AUM)_Turnover'!$C:$G,4,0)</f>
        <v>185922.88</v>
      </c>
      <c r="G1086" s="82">
        <f>+VLOOKUP($C1086,'appoggio Flow (AUM)_Turnover'!$C:$G,5,0)</f>
        <v>171119.68</v>
      </c>
      <c r="H1086" s="1" t="s">
        <v>23</v>
      </c>
      <c r="I1086" t="s">
        <v>500</v>
      </c>
      <c r="J1086" t="s">
        <v>474</v>
      </c>
      <c r="K1086">
        <f>+VLOOKUP($C1086,'appoggio Flow (AUM)_Turnover'!$C:$M,9,0)</f>
        <v>0</v>
      </c>
      <c r="L1086" t="s">
        <v>500</v>
      </c>
      <c r="M1086" s="208">
        <f>+VLOOKUP($C1086,'appoggio Flow (AUM)_Turnover'!$C:$M,11,0)</f>
        <v>0</v>
      </c>
      <c r="N1086" t="s">
        <v>23</v>
      </c>
      <c r="O1086" s="5" t="str">
        <f t="shared" si="128"/>
        <v>N</v>
      </c>
      <c r="P1086">
        <f>+VLOOKUP($C1086,'appoggio Flow (AUM)_Turnover'!$C:$P,11,0)</f>
        <v>0</v>
      </c>
      <c r="Q1086" s="200" t="s">
        <v>475</v>
      </c>
      <c r="R1086" s="200" t="str">
        <f t="shared" si="133"/>
        <v/>
      </c>
      <c r="T1086" t="s">
        <v>475</v>
      </c>
      <c r="Y1086" s="200" t="s">
        <v>475</v>
      </c>
      <c r="Z1086" s="5" t="s">
        <v>475</v>
      </c>
      <c r="AA1086" s="200" t="str">
        <f t="shared" si="129"/>
        <v/>
      </c>
      <c r="AB1086" s="200" t="str">
        <f t="shared" si="134"/>
        <v/>
      </c>
      <c r="AE1086" s="77">
        <f t="shared" si="130"/>
        <v>0</v>
      </c>
      <c r="AF1086" s="77">
        <f t="shared" si="131"/>
        <v>0</v>
      </c>
      <c r="AG1086" s="77">
        <f t="array" ref="AG1086">IFERROR($D1086*U,0)</f>
        <v>0</v>
      </c>
      <c r="AH1086" s="77">
        <f t="shared" si="132"/>
        <v>0</v>
      </c>
      <c r="AI1086" s="77">
        <f t="shared" si="132"/>
        <v>0</v>
      </c>
      <c r="AJ1086" s="203"/>
      <c r="AK1086" s="203"/>
      <c r="AL1086" s="203"/>
      <c r="AM1086" s="203"/>
      <c r="AN1086" t="s">
        <v>475</v>
      </c>
      <c r="AO1086" t="s">
        <v>475</v>
      </c>
      <c r="AP1086" t="s">
        <v>475</v>
      </c>
    </row>
    <row r="1087" spans="1:42" x14ac:dyDescent="0.25">
      <c r="A1087" s="198">
        <v>45291</v>
      </c>
      <c r="B1087" t="s">
        <v>2846</v>
      </c>
      <c r="C1087" t="s">
        <v>2847</v>
      </c>
      <c r="D1087" s="82">
        <f>+VLOOKUP($C1087,'appoggio Flow (AUM)_Turnover'!$C:$G,2,0)</f>
        <v>370.09999999999945</v>
      </c>
      <c r="E1087" s="199">
        <f>+VLOOKUP($C1087,'appoggio Flow (AUM)_Turnover'!$C:$G,3,0)</f>
        <v>1</v>
      </c>
      <c r="F1087" s="82">
        <f>+VLOOKUP($C1087,'appoggio Flow (AUM)_Turnover'!$C:$G,4,0)</f>
        <v>4658.91</v>
      </c>
      <c r="G1087" s="82">
        <f>+VLOOKUP($C1087,'appoggio Flow (AUM)_Turnover'!$C:$G,5,0)</f>
        <v>4288.8100000000004</v>
      </c>
      <c r="H1087" s="1" t="s">
        <v>24</v>
      </c>
      <c r="I1087" t="s">
        <v>473</v>
      </c>
      <c r="J1087" t="s">
        <v>474</v>
      </c>
      <c r="K1087">
        <f>+VLOOKUP($C1087,'appoggio Flow (AUM)_Turnover'!$C:$M,9,0)</f>
        <v>0</v>
      </c>
      <c r="L1087" t="s">
        <v>473</v>
      </c>
      <c r="M1087" t="str">
        <f>+VLOOKUP($C1087,'appoggio Flow (AUM)_Turnover'!$C:$M,11,0)</f>
        <v>Fondo</v>
      </c>
      <c r="N1087" t="s">
        <v>23</v>
      </c>
      <c r="O1087" s="5" t="str">
        <f t="shared" si="128"/>
        <v>N</v>
      </c>
      <c r="P1087" t="str">
        <f>+VLOOKUP($C1087,'appoggio Flow (AUM)_Turnover'!$C:$P,11,0)</f>
        <v>Fondo</v>
      </c>
      <c r="Q1087" s="200" t="s">
        <v>475</v>
      </c>
      <c r="R1087" s="200" t="str">
        <f t="shared" si="133"/>
        <v/>
      </c>
      <c r="T1087" t="s">
        <v>475</v>
      </c>
      <c r="Y1087" s="200" t="s">
        <v>475</v>
      </c>
      <c r="Z1087" s="5" t="s">
        <v>475</v>
      </c>
      <c r="AA1087" s="200" t="str">
        <f t="shared" si="129"/>
        <v/>
      </c>
      <c r="AB1087" s="200" t="str">
        <f t="shared" si="134"/>
        <v/>
      </c>
      <c r="AE1087" s="77">
        <f t="shared" si="130"/>
        <v>0</v>
      </c>
      <c r="AF1087" s="77">
        <f t="shared" si="131"/>
        <v>0</v>
      </c>
      <c r="AG1087" s="77">
        <f t="array" ref="AG1087">IFERROR($D1087*U,0)</f>
        <v>0</v>
      </c>
      <c r="AH1087" s="77">
        <f t="shared" si="132"/>
        <v>0</v>
      </c>
      <c r="AI1087" s="77">
        <f t="shared" si="132"/>
        <v>0</v>
      </c>
      <c r="AJ1087" s="203"/>
      <c r="AK1087" s="203"/>
      <c r="AL1087" s="203"/>
      <c r="AM1087" s="203"/>
      <c r="AN1087" t="s">
        <v>475</v>
      </c>
      <c r="AO1087" t="s">
        <v>475</v>
      </c>
      <c r="AP1087" t="s">
        <v>475</v>
      </c>
    </row>
    <row r="1088" spans="1:42" x14ac:dyDescent="0.25">
      <c r="A1088" s="198">
        <v>45291</v>
      </c>
      <c r="B1088" t="s">
        <v>2848</v>
      </c>
      <c r="C1088" s="73" t="s">
        <v>2849</v>
      </c>
      <c r="D1088" s="82">
        <f>+VLOOKUP($C1088,'appoggio Flow (AUM)_Turnover'!$C:$G,2,0)</f>
        <v>59028.32</v>
      </c>
      <c r="E1088" s="199">
        <f>+VLOOKUP($C1088,'appoggio Flow (AUM)_Turnover'!$C:$G,3,0)</f>
        <v>0</v>
      </c>
      <c r="F1088" s="82">
        <f>+VLOOKUP($C1088,'appoggio Flow (AUM)_Turnover'!$C:$G,4,0)</f>
        <v>59028.32</v>
      </c>
      <c r="G1088" s="82">
        <f>+VLOOKUP($C1088,'appoggio Flow (AUM)_Turnover'!$C:$G,5,0)</f>
        <v>0</v>
      </c>
      <c r="H1088" s="1" t="s">
        <v>24</v>
      </c>
      <c r="I1088" t="s">
        <v>473</v>
      </c>
      <c r="J1088" t="s">
        <v>474</v>
      </c>
      <c r="K1088">
        <f>+VLOOKUP($C1088,'appoggio Flow (AUM)_Turnover'!$C:$M,9,0)</f>
        <v>0</v>
      </c>
      <c r="L1088" t="s">
        <v>473</v>
      </c>
      <c r="M1088" t="str">
        <f>+VLOOKUP($C1088,'appoggio Flow (AUM)_Turnover'!$C:$M,11,0)</f>
        <v>Fondo</v>
      </c>
      <c r="N1088" t="s">
        <v>23</v>
      </c>
      <c r="O1088" s="5" t="str">
        <f t="shared" si="128"/>
        <v>N</v>
      </c>
      <c r="P1088" t="str">
        <f>+VLOOKUP($C1088,'appoggio Flow (AUM)_Turnover'!$C:$P,11,0)</f>
        <v>Fondo</v>
      </c>
      <c r="Q1088" s="200" t="s">
        <v>475</v>
      </c>
      <c r="R1088" s="200" t="str">
        <f t="shared" si="133"/>
        <v/>
      </c>
      <c r="T1088" t="s">
        <v>475</v>
      </c>
      <c r="Y1088" s="200" t="s">
        <v>475</v>
      </c>
      <c r="Z1088" s="5" t="s">
        <v>475</v>
      </c>
      <c r="AA1088" s="200" t="str">
        <f t="shared" si="129"/>
        <v/>
      </c>
      <c r="AB1088" s="200" t="str">
        <f t="shared" si="134"/>
        <v/>
      </c>
      <c r="AE1088" s="77">
        <f t="shared" si="130"/>
        <v>0</v>
      </c>
      <c r="AF1088" s="77">
        <f t="shared" si="131"/>
        <v>0</v>
      </c>
      <c r="AG1088" s="77">
        <f t="array" ref="AG1088">IFERROR($D1088*U,0)</f>
        <v>0</v>
      </c>
      <c r="AH1088" s="77">
        <f t="shared" si="132"/>
        <v>0</v>
      </c>
      <c r="AI1088" s="77">
        <f t="shared" si="132"/>
        <v>0</v>
      </c>
      <c r="AJ1088" s="203"/>
      <c r="AK1088" s="203"/>
      <c r="AL1088" s="203"/>
      <c r="AM1088" s="203"/>
      <c r="AN1088" t="s">
        <v>475</v>
      </c>
      <c r="AO1088" t="s">
        <v>475</v>
      </c>
      <c r="AP1088" t="s">
        <v>475</v>
      </c>
    </row>
    <row r="1089" spans="1:42" x14ac:dyDescent="0.25">
      <c r="A1089" s="198">
        <v>45291</v>
      </c>
      <c r="B1089" t="s">
        <v>2850</v>
      </c>
      <c r="C1089" t="s">
        <v>2851</v>
      </c>
      <c r="D1089" s="82">
        <f>+VLOOKUP($C1089,'appoggio Flow (AUM)_Turnover'!$C:$G,2,0)</f>
        <v>0</v>
      </c>
      <c r="E1089" s="199">
        <f>+VLOOKUP($C1089,'appoggio Flow (AUM)_Turnover'!$C:$G,3,0)</f>
        <v>1</v>
      </c>
      <c r="F1089" s="82">
        <f>+VLOOKUP($C1089,'appoggio Flow (AUM)_Turnover'!$C:$G,4,0)</f>
        <v>23911.279999999999</v>
      </c>
      <c r="G1089" s="82">
        <f>+VLOOKUP($C1089,'appoggio Flow (AUM)_Turnover'!$C:$G,5,0)</f>
        <v>55786.95</v>
      </c>
      <c r="H1089" s="1" t="s">
        <v>23</v>
      </c>
      <c r="I1089" t="s">
        <v>500</v>
      </c>
      <c r="J1089" t="s">
        <v>474</v>
      </c>
      <c r="K1089">
        <f>+VLOOKUP($C1089,'appoggio Flow (AUM)_Turnover'!$C:$M,9,0)</f>
        <v>0</v>
      </c>
      <c r="L1089" t="s">
        <v>500</v>
      </c>
      <c r="M1089" s="208" t="str">
        <f>+VLOOKUP($C1089,'appoggio Flow (AUM)_Turnover'!$C:$M,11,0)</f>
        <v>Stock</v>
      </c>
      <c r="N1089" t="s">
        <v>23</v>
      </c>
      <c r="O1089" s="5" t="str">
        <f t="shared" si="128"/>
        <v>N</v>
      </c>
      <c r="P1089" t="str">
        <f>+VLOOKUP($C1089,'appoggio Flow (AUM)_Turnover'!$C:$P,11,0)</f>
        <v>Stock</v>
      </c>
      <c r="Q1089" s="200" t="s">
        <v>475</v>
      </c>
      <c r="R1089" s="200" t="str">
        <f t="shared" si="133"/>
        <v/>
      </c>
      <c r="T1089" t="s">
        <v>475</v>
      </c>
      <c r="Y1089" s="200" t="s">
        <v>475</v>
      </c>
      <c r="Z1089" s="5" t="s">
        <v>475</v>
      </c>
      <c r="AA1089" s="200" t="str">
        <f t="shared" si="129"/>
        <v/>
      </c>
      <c r="AB1089" s="200" t="str">
        <f t="shared" si="134"/>
        <v/>
      </c>
      <c r="AE1089" s="77">
        <f t="shared" si="130"/>
        <v>0</v>
      </c>
      <c r="AF1089" s="77">
        <f t="shared" si="131"/>
        <v>0</v>
      </c>
      <c r="AG1089" s="77">
        <f t="array" ref="AG1089">IFERROR($D1089*U,0)</f>
        <v>0</v>
      </c>
      <c r="AH1089" s="77">
        <f t="shared" si="132"/>
        <v>0</v>
      </c>
      <c r="AI1089" s="77">
        <f t="shared" si="132"/>
        <v>0</v>
      </c>
      <c r="AJ1089" s="203"/>
      <c r="AK1089" s="203"/>
      <c r="AL1089" s="203"/>
      <c r="AM1089" s="203"/>
      <c r="AN1089" t="s">
        <v>25</v>
      </c>
      <c r="AO1089" t="s">
        <v>2852</v>
      </c>
      <c r="AP1089" t="s">
        <v>475</v>
      </c>
    </row>
    <row r="1090" spans="1:42" x14ac:dyDescent="0.25">
      <c r="A1090" s="198">
        <v>45291</v>
      </c>
      <c r="B1090" t="s">
        <v>2853</v>
      </c>
      <c r="C1090" t="s">
        <v>2854</v>
      </c>
      <c r="D1090" s="82">
        <f>+VLOOKUP($C1090,'appoggio Flow (AUM)_Turnover'!$C:$G,2,0)</f>
        <v>0</v>
      </c>
      <c r="E1090" s="199">
        <f>+VLOOKUP($C1090,'appoggio Flow (AUM)_Turnover'!$C:$G,3,0)</f>
        <v>1</v>
      </c>
      <c r="F1090" s="82">
        <f>+VLOOKUP($C1090,'appoggio Flow (AUM)_Turnover'!$C:$G,4,0)</f>
        <v>24209.69</v>
      </c>
      <c r="G1090" s="82">
        <f>+VLOOKUP($C1090,'appoggio Flow (AUM)_Turnover'!$C:$G,5,0)</f>
        <v>24560.58</v>
      </c>
      <c r="H1090" s="1" t="s">
        <v>23</v>
      </c>
      <c r="I1090" t="s">
        <v>500</v>
      </c>
      <c r="J1090" t="s">
        <v>474</v>
      </c>
      <c r="K1090">
        <f>+VLOOKUP($C1090,'appoggio Flow (AUM)_Turnover'!$C:$M,9,0)</f>
        <v>0</v>
      </c>
      <c r="L1090" t="s">
        <v>500</v>
      </c>
      <c r="M1090" s="208">
        <f>+VLOOKUP($C1090,'appoggio Flow (AUM)_Turnover'!$C:$M,11,0)</f>
        <v>0</v>
      </c>
      <c r="N1090" t="s">
        <v>23</v>
      </c>
      <c r="O1090" s="5" t="str">
        <f t="shared" ref="O1090:O1096" si="135">IF(OR(C1090="FIS1",C1090="FIS2",C1090="FIS4",C1090="Red"),"Y","N")</f>
        <v>N</v>
      </c>
      <c r="P1090">
        <f>+VLOOKUP($C1090,'appoggio Flow (AUM)_Turnover'!$C:$P,11,0)</f>
        <v>0</v>
      </c>
      <c r="Q1090" s="200" t="s">
        <v>475</v>
      </c>
      <c r="R1090" s="200" t="str">
        <f t="shared" si="133"/>
        <v/>
      </c>
      <c r="T1090" t="s">
        <v>475</v>
      </c>
      <c r="Y1090" s="200" t="s">
        <v>475</v>
      </c>
      <c r="Z1090" s="5" t="s">
        <v>475</v>
      </c>
      <c r="AA1090" s="200" t="str">
        <f t="shared" ref="AA1090:AA1096" si="136">IFERROR(Y1090*V1090,"")</f>
        <v/>
      </c>
      <c r="AB1090" s="200" t="str">
        <f t="shared" si="134"/>
        <v/>
      </c>
      <c r="AE1090" s="77">
        <f t="shared" ref="AE1090:AE1096" si="137">+IFERROR(R1090*D1090,0)</f>
        <v>0</v>
      </c>
      <c r="AF1090" s="77">
        <f t="shared" ref="AF1090:AF1096" si="138">+IFERROR(D1090*T1090,0)</f>
        <v>0</v>
      </c>
      <c r="AG1090" s="77">
        <f t="array" ref="AG1090">IFERROR($D1090*U,0)</f>
        <v>0</v>
      </c>
      <c r="AH1090" s="77">
        <f t="shared" si="132"/>
        <v>0</v>
      </c>
      <c r="AI1090" s="77">
        <f t="shared" si="132"/>
        <v>0</v>
      </c>
      <c r="AJ1090" s="203"/>
      <c r="AK1090" s="203"/>
      <c r="AL1090" s="203"/>
      <c r="AM1090" s="203"/>
      <c r="AN1090" t="s">
        <v>475</v>
      </c>
      <c r="AO1090" t="s">
        <v>475</v>
      </c>
      <c r="AP1090" t="s">
        <v>475</v>
      </c>
    </row>
    <row r="1091" spans="1:42" x14ac:dyDescent="0.25">
      <c r="A1091" s="198">
        <v>45291</v>
      </c>
      <c r="B1091" t="s">
        <v>2855</v>
      </c>
      <c r="C1091" t="s">
        <v>2856</v>
      </c>
      <c r="D1091" s="82">
        <f>+VLOOKUP($C1091,'appoggio Flow (AUM)_Turnover'!$C:$G,2,0)</f>
        <v>3080622.3</v>
      </c>
      <c r="E1091" s="199">
        <f>+VLOOKUP($C1091,'appoggio Flow (AUM)_Turnover'!$C:$G,3,0)</f>
        <v>0</v>
      </c>
      <c r="F1091" s="82">
        <f>+VLOOKUP($C1091,'appoggio Flow (AUM)_Turnover'!$C:$G,4,0)</f>
        <v>3080622.3</v>
      </c>
      <c r="G1091" s="82">
        <f>+VLOOKUP($C1091,'appoggio Flow (AUM)_Turnover'!$C:$G,5,0)</f>
        <v>0</v>
      </c>
      <c r="H1091" s="1" t="s">
        <v>23</v>
      </c>
      <c r="I1091" t="s">
        <v>500</v>
      </c>
      <c r="J1091" t="s">
        <v>592</v>
      </c>
      <c r="K1091">
        <f>+VLOOKUP($C1091,'appoggio Flow (AUM)_Turnover'!$C:$M,9,0)</f>
        <v>0</v>
      </c>
      <c r="L1091" t="s">
        <v>500</v>
      </c>
      <c r="M1091" s="208">
        <f>+VLOOKUP($C1091,'appoggio Flow (AUM)_Turnover'!$C:$M,11,0)</f>
        <v>0</v>
      </c>
      <c r="N1091" t="s">
        <v>23</v>
      </c>
      <c r="O1091" s="5" t="str">
        <f t="shared" si="135"/>
        <v>N</v>
      </c>
      <c r="P1091">
        <f>+VLOOKUP($C1091,'appoggio Flow (AUM)_Turnover'!$C:$P,11,0)</f>
        <v>0</v>
      </c>
      <c r="Q1091" s="200" t="s">
        <v>475</v>
      </c>
      <c r="R1091" s="200" t="str">
        <f t="shared" si="133"/>
        <v/>
      </c>
      <c r="T1091" t="s">
        <v>475</v>
      </c>
      <c r="Y1091" s="200" t="s">
        <v>475</v>
      </c>
      <c r="Z1091" s="5" t="s">
        <v>475</v>
      </c>
      <c r="AA1091" s="200" t="str">
        <f t="shared" si="136"/>
        <v/>
      </c>
      <c r="AB1091" s="200" t="str">
        <f t="shared" si="134"/>
        <v/>
      </c>
      <c r="AE1091" s="77">
        <f t="shared" si="137"/>
        <v>0</v>
      </c>
      <c r="AF1091" s="77">
        <f t="shared" si="138"/>
        <v>0</v>
      </c>
      <c r="AG1091" s="77">
        <f t="array" ref="AG1091">IFERROR($D1091*U,0)</f>
        <v>0</v>
      </c>
      <c r="AH1091" s="77">
        <f t="shared" ref="AH1091:AI1096" si="139">IFERROR($D1091*AA1091,0)</f>
        <v>0</v>
      </c>
      <c r="AI1091" s="77">
        <f t="shared" si="139"/>
        <v>0</v>
      </c>
      <c r="AJ1091" s="203"/>
      <c r="AK1091" s="203"/>
      <c r="AL1091" s="203"/>
      <c r="AM1091" s="203"/>
      <c r="AN1091" t="s">
        <v>475</v>
      </c>
      <c r="AO1091" t="s">
        <v>475</v>
      </c>
      <c r="AP1091" t="s">
        <v>475</v>
      </c>
    </row>
    <row r="1092" spans="1:42" x14ac:dyDescent="0.25">
      <c r="A1092" s="198">
        <v>45291</v>
      </c>
      <c r="B1092" t="s">
        <v>2857</v>
      </c>
      <c r="C1092" t="s">
        <v>2858</v>
      </c>
      <c r="D1092" s="82">
        <f>+VLOOKUP($C1092,'appoggio Flow (AUM)_Turnover'!$C:$G,2,0)</f>
        <v>86427.71</v>
      </c>
      <c r="E1092" s="199">
        <f>+VLOOKUP($C1092,'appoggio Flow (AUM)_Turnover'!$C:$G,3,0)</f>
        <v>0</v>
      </c>
      <c r="F1092" s="82">
        <f>+VLOOKUP($C1092,'appoggio Flow (AUM)_Turnover'!$C:$G,4,0)</f>
        <v>86427.71</v>
      </c>
      <c r="G1092" s="82">
        <f>+VLOOKUP($C1092,'appoggio Flow (AUM)_Turnover'!$C:$G,5,0)</f>
        <v>0</v>
      </c>
      <c r="H1092" s="1" t="s">
        <v>23</v>
      </c>
      <c r="I1092" t="s">
        <v>500</v>
      </c>
      <c r="J1092" t="s">
        <v>474</v>
      </c>
      <c r="K1092">
        <f>+VLOOKUP($C1092,'appoggio Flow (AUM)_Turnover'!$C:$M,9,0)</f>
        <v>0</v>
      </c>
      <c r="L1092" t="s">
        <v>500</v>
      </c>
      <c r="M1092" s="208">
        <f>+VLOOKUP($C1092,'appoggio Flow (AUM)_Turnover'!$C:$M,11,0)</f>
        <v>0</v>
      </c>
      <c r="N1092" t="s">
        <v>23</v>
      </c>
      <c r="O1092" s="5" t="str">
        <f t="shared" si="135"/>
        <v>N</v>
      </c>
      <c r="P1092">
        <f>+VLOOKUP($C1092,'appoggio Flow (AUM)_Turnover'!$C:$P,11,0)</f>
        <v>0</v>
      </c>
      <c r="Q1092" s="200" t="s">
        <v>475</v>
      </c>
      <c r="R1092" s="200" t="str">
        <f t="shared" si="133"/>
        <v/>
      </c>
      <c r="T1092" t="s">
        <v>475</v>
      </c>
      <c r="Y1092" s="200" t="s">
        <v>475</v>
      </c>
      <c r="Z1092" s="5" t="s">
        <v>475</v>
      </c>
      <c r="AA1092" s="200" t="str">
        <f t="shared" si="136"/>
        <v/>
      </c>
      <c r="AB1092" s="200" t="str">
        <f t="shared" si="134"/>
        <v/>
      </c>
      <c r="AE1092" s="77">
        <f t="shared" si="137"/>
        <v>0</v>
      </c>
      <c r="AF1092" s="77">
        <f t="shared" si="138"/>
        <v>0</v>
      </c>
      <c r="AG1092" s="77">
        <f t="array" ref="AG1092">IFERROR($D1092*U,0)</f>
        <v>0</v>
      </c>
      <c r="AH1092" s="77">
        <f t="shared" si="139"/>
        <v>0</v>
      </c>
      <c r="AI1092" s="77">
        <f t="shared" si="139"/>
        <v>0</v>
      </c>
      <c r="AJ1092" s="203"/>
      <c r="AK1092" s="203"/>
      <c r="AL1092" s="203"/>
      <c r="AM1092" s="203"/>
      <c r="AN1092" t="s">
        <v>475</v>
      </c>
      <c r="AO1092" t="s">
        <v>475</v>
      </c>
      <c r="AP1092" t="s">
        <v>475</v>
      </c>
    </row>
    <row r="1093" spans="1:42" x14ac:dyDescent="0.25">
      <c r="A1093" s="198">
        <v>45291</v>
      </c>
      <c r="B1093" t="s">
        <v>2859</v>
      </c>
      <c r="C1093" t="s">
        <v>2860</v>
      </c>
      <c r="D1093" s="82">
        <f>+VLOOKUP($C1093,'appoggio Flow (AUM)_Turnover'!$C:$G,2,0)</f>
        <v>175862.44</v>
      </c>
      <c r="E1093" s="199">
        <f>+VLOOKUP($C1093,'appoggio Flow (AUM)_Turnover'!$C:$G,3,0)</f>
        <v>0</v>
      </c>
      <c r="F1093" s="82">
        <f>+VLOOKUP($C1093,'appoggio Flow (AUM)_Turnover'!$C:$G,4,0)</f>
        <v>175862.44</v>
      </c>
      <c r="G1093" s="82">
        <f>+VLOOKUP($C1093,'appoggio Flow (AUM)_Turnover'!$C:$G,5,0)</f>
        <v>0</v>
      </c>
      <c r="H1093" s="1" t="s">
        <v>23</v>
      </c>
      <c r="I1093" t="s">
        <v>500</v>
      </c>
      <c r="J1093" t="s">
        <v>474</v>
      </c>
      <c r="K1093">
        <f>+VLOOKUP($C1093,'appoggio Flow (AUM)_Turnover'!$C:$M,9,0)</f>
        <v>0</v>
      </c>
      <c r="L1093" t="s">
        <v>500</v>
      </c>
      <c r="M1093" s="208">
        <f>+VLOOKUP($C1093,'appoggio Flow (AUM)_Turnover'!$C:$M,11,0)</f>
        <v>0</v>
      </c>
      <c r="N1093" t="s">
        <v>23</v>
      </c>
      <c r="O1093" s="5" t="str">
        <f t="shared" si="135"/>
        <v>N</v>
      </c>
      <c r="P1093">
        <f>+VLOOKUP($C1093,'appoggio Flow (AUM)_Turnover'!$C:$P,11,0)</f>
        <v>0</v>
      </c>
      <c r="Q1093" s="200" t="s">
        <v>475</v>
      </c>
      <c r="R1093" s="200" t="str">
        <f t="shared" si="133"/>
        <v/>
      </c>
      <c r="T1093" t="s">
        <v>475</v>
      </c>
      <c r="Y1093" s="200" t="s">
        <v>475</v>
      </c>
      <c r="Z1093" s="5" t="s">
        <v>475</v>
      </c>
      <c r="AA1093" s="200" t="str">
        <f t="shared" si="136"/>
        <v/>
      </c>
      <c r="AB1093" s="200" t="str">
        <f t="shared" si="134"/>
        <v/>
      </c>
      <c r="AE1093" s="77">
        <f t="shared" si="137"/>
        <v>0</v>
      </c>
      <c r="AF1093" s="77">
        <f t="shared" si="138"/>
        <v>0</v>
      </c>
      <c r="AG1093" s="77">
        <f t="array" ref="AG1093">IFERROR($D1093*U,0)</f>
        <v>0</v>
      </c>
      <c r="AH1093" s="77">
        <f t="shared" si="139"/>
        <v>0</v>
      </c>
      <c r="AI1093" s="77">
        <f t="shared" si="139"/>
        <v>0</v>
      </c>
      <c r="AJ1093" s="203"/>
      <c r="AK1093" s="203"/>
      <c r="AL1093" s="203"/>
      <c r="AM1093" s="203"/>
      <c r="AN1093" t="s">
        <v>475</v>
      </c>
      <c r="AO1093" t="s">
        <v>475</v>
      </c>
      <c r="AP1093" t="s">
        <v>475</v>
      </c>
    </row>
    <row r="1094" spans="1:42" x14ac:dyDescent="0.25">
      <c r="A1094" s="198">
        <v>45291</v>
      </c>
      <c r="B1094" t="s">
        <v>2861</v>
      </c>
      <c r="C1094" t="s">
        <v>2862</v>
      </c>
      <c r="D1094" s="82">
        <f>+VLOOKUP($C1094,'appoggio Flow (AUM)_Turnover'!$C:$G,2,0)</f>
        <v>1200.7799999999988</v>
      </c>
      <c r="E1094" s="199">
        <f>+VLOOKUP($C1094,'appoggio Flow (AUM)_Turnover'!$C:$G,3,0)</f>
        <v>1</v>
      </c>
      <c r="F1094" s="82">
        <f>+VLOOKUP($C1094,'appoggio Flow (AUM)_Turnover'!$C:$G,4,0)</f>
        <v>92175.9</v>
      </c>
      <c r="G1094" s="82">
        <f>+VLOOKUP($C1094,'appoggio Flow (AUM)_Turnover'!$C:$G,5,0)</f>
        <v>90975.12</v>
      </c>
      <c r="H1094" s="1" t="s">
        <v>23</v>
      </c>
      <c r="I1094" t="s">
        <v>500</v>
      </c>
      <c r="J1094" t="s">
        <v>474</v>
      </c>
      <c r="K1094">
        <f>+VLOOKUP($C1094,'appoggio Flow (AUM)_Turnover'!$C:$M,9,0)</f>
        <v>0</v>
      </c>
      <c r="L1094" t="s">
        <v>500</v>
      </c>
      <c r="M1094" s="208" t="str">
        <f>+VLOOKUP($C1094,'appoggio Flow (AUM)_Turnover'!$C:$M,11,0)</f>
        <v>Bond</v>
      </c>
      <c r="N1094" t="s">
        <v>23</v>
      </c>
      <c r="O1094" s="5" t="str">
        <f t="shared" si="135"/>
        <v>N</v>
      </c>
      <c r="P1094" t="str">
        <f>+VLOOKUP($C1094,'appoggio Flow (AUM)_Turnover'!$C:$P,11,0)</f>
        <v>Bond</v>
      </c>
      <c r="Q1094" s="200" t="s">
        <v>475</v>
      </c>
      <c r="R1094" s="200" t="str">
        <f t="shared" si="133"/>
        <v/>
      </c>
      <c r="T1094" t="s">
        <v>475</v>
      </c>
      <c r="Y1094" s="200" t="s">
        <v>475</v>
      </c>
      <c r="Z1094" s="5" t="s">
        <v>475</v>
      </c>
      <c r="AA1094" s="200" t="str">
        <f t="shared" si="136"/>
        <v/>
      </c>
      <c r="AB1094" s="200" t="str">
        <f t="shared" si="134"/>
        <v/>
      </c>
      <c r="AE1094" s="77">
        <f t="shared" si="137"/>
        <v>0</v>
      </c>
      <c r="AF1094" s="77">
        <f t="shared" si="138"/>
        <v>0</v>
      </c>
      <c r="AG1094" s="77">
        <f t="array" ref="AG1094">IFERROR($D1094*U,0)</f>
        <v>0</v>
      </c>
      <c r="AH1094" s="77">
        <f t="shared" si="139"/>
        <v>0</v>
      </c>
      <c r="AI1094" s="77">
        <f t="shared" si="139"/>
        <v>0</v>
      </c>
      <c r="AJ1094" s="203"/>
      <c r="AK1094" s="203"/>
      <c r="AL1094" s="203"/>
      <c r="AM1094" s="203"/>
      <c r="AN1094" t="s">
        <v>22</v>
      </c>
      <c r="AO1094" t="s">
        <v>2863</v>
      </c>
      <c r="AP1094" t="s">
        <v>475</v>
      </c>
    </row>
    <row r="1095" spans="1:42" x14ac:dyDescent="0.25">
      <c r="A1095" s="198">
        <v>45291</v>
      </c>
      <c r="B1095" t="s">
        <v>2864</v>
      </c>
      <c r="C1095" t="s">
        <v>2865</v>
      </c>
      <c r="D1095" s="82">
        <f>+VLOOKUP($C1095,'appoggio Flow (AUM)_Turnover'!$C:$G,2,0)</f>
        <v>19742.55</v>
      </c>
      <c r="E1095" s="199">
        <f>+VLOOKUP($C1095,'appoggio Flow (AUM)_Turnover'!$C:$G,3,0)</f>
        <v>0</v>
      </c>
      <c r="F1095" s="82">
        <f>+VLOOKUP($C1095,'appoggio Flow (AUM)_Turnover'!$C:$G,4,0)</f>
        <v>19742.55</v>
      </c>
      <c r="G1095" s="82">
        <f>+VLOOKUP($C1095,'appoggio Flow (AUM)_Turnover'!$C:$G,5,0)</f>
        <v>0</v>
      </c>
      <c r="H1095" s="1" t="s">
        <v>23</v>
      </c>
      <c r="I1095" t="s">
        <v>500</v>
      </c>
      <c r="J1095" t="s">
        <v>504</v>
      </c>
      <c r="K1095">
        <f>+VLOOKUP($C1095,'appoggio Flow (AUM)_Turnover'!$C:$M,9,0)</f>
        <v>1</v>
      </c>
      <c r="L1095" t="s">
        <v>500</v>
      </c>
      <c r="M1095" s="208">
        <f>+VLOOKUP($C1095,'appoggio Flow (AUM)_Turnover'!$C:$M,11,0)</f>
        <v>0</v>
      </c>
      <c r="N1095" t="s">
        <v>24</v>
      </c>
      <c r="O1095" s="5" t="str">
        <f t="shared" si="135"/>
        <v>N</v>
      </c>
      <c r="P1095">
        <f>+VLOOKUP($C1095,'appoggio Flow (AUM)_Turnover'!$C:$P,11,0)</f>
        <v>0</v>
      </c>
      <c r="Q1095" s="200" t="s">
        <v>475</v>
      </c>
      <c r="R1095" s="200" t="str">
        <f t="shared" si="133"/>
        <v/>
      </c>
      <c r="T1095" t="s">
        <v>475</v>
      </c>
      <c r="Y1095" s="200" t="s">
        <v>475</v>
      </c>
      <c r="Z1095" s="5" t="s">
        <v>475</v>
      </c>
      <c r="AA1095" s="200" t="str">
        <f t="shared" si="136"/>
        <v/>
      </c>
      <c r="AB1095" s="200" t="str">
        <f t="shared" si="134"/>
        <v/>
      </c>
      <c r="AE1095" s="77">
        <f t="shared" si="137"/>
        <v>0</v>
      </c>
      <c r="AF1095" s="77">
        <f t="shared" si="138"/>
        <v>0</v>
      </c>
      <c r="AG1095" s="77">
        <f t="array" ref="AG1095">IFERROR($D1095*U,0)</f>
        <v>0</v>
      </c>
      <c r="AH1095" s="77">
        <f t="shared" si="139"/>
        <v>0</v>
      </c>
      <c r="AI1095" s="77">
        <f t="shared" si="139"/>
        <v>0</v>
      </c>
      <c r="AJ1095" s="203"/>
      <c r="AK1095" s="203"/>
      <c r="AL1095" s="203"/>
      <c r="AM1095" s="203"/>
      <c r="AN1095" t="s">
        <v>475</v>
      </c>
      <c r="AO1095" t="s">
        <v>475</v>
      </c>
      <c r="AP1095" t="s">
        <v>475</v>
      </c>
    </row>
    <row r="1096" spans="1:42" x14ac:dyDescent="0.25">
      <c r="A1096" s="198">
        <v>45291</v>
      </c>
      <c r="B1096" t="s">
        <v>2866</v>
      </c>
      <c r="C1096" t="s">
        <v>2867</v>
      </c>
      <c r="D1096" s="82">
        <f>+VLOOKUP($C1096,'appoggio Flow (AUM)_Turnover'!$C:$G,2,0)</f>
        <v>83.430000000000291</v>
      </c>
      <c r="E1096" s="199">
        <f>+VLOOKUP($C1096,'appoggio Flow (AUM)_Turnover'!$C:$G,3,0)</f>
        <v>1</v>
      </c>
      <c r="F1096" s="82">
        <f>+VLOOKUP($C1096,'appoggio Flow (AUM)_Turnover'!$C:$G,4,0)</f>
        <v>2178.15</v>
      </c>
      <c r="G1096" s="82">
        <f>+VLOOKUP($C1096,'appoggio Flow (AUM)_Turnover'!$C:$G,5,0)</f>
        <v>2094.7199999999998</v>
      </c>
      <c r="H1096" s="1" t="s">
        <v>24</v>
      </c>
      <c r="I1096" t="s">
        <v>473</v>
      </c>
      <c r="J1096" t="s">
        <v>474</v>
      </c>
      <c r="K1096">
        <f>+VLOOKUP($C1096,'appoggio Flow (AUM)_Turnover'!$C:$M,9,0)</f>
        <v>0</v>
      </c>
      <c r="L1096" t="s">
        <v>473</v>
      </c>
      <c r="M1096" t="str">
        <f>+VLOOKUP($C1096,'appoggio Flow (AUM)_Turnover'!$C:$M,11,0)</f>
        <v>Fondo</v>
      </c>
      <c r="N1096" t="s">
        <v>23</v>
      </c>
      <c r="O1096" s="5" t="str">
        <f t="shared" si="135"/>
        <v>N</v>
      </c>
      <c r="P1096" t="str">
        <f>+VLOOKUP($C1096,'appoggio Flow (AUM)_Turnover'!$C:$P,11,0)</f>
        <v>Fondo</v>
      </c>
      <c r="Q1096" s="200" t="s">
        <v>475</v>
      </c>
      <c r="R1096" s="200" t="str">
        <f t="shared" si="133"/>
        <v/>
      </c>
      <c r="T1096" t="s">
        <v>475</v>
      </c>
      <c r="Y1096" s="200" t="s">
        <v>475</v>
      </c>
      <c r="Z1096" s="5" t="s">
        <v>475</v>
      </c>
      <c r="AA1096" s="200" t="str">
        <f t="shared" si="136"/>
        <v/>
      </c>
      <c r="AB1096" s="200" t="str">
        <f t="shared" si="134"/>
        <v/>
      </c>
      <c r="AE1096" s="77">
        <f t="shared" si="137"/>
        <v>0</v>
      </c>
      <c r="AF1096" s="77">
        <f t="shared" si="138"/>
        <v>0</v>
      </c>
      <c r="AG1096" s="77">
        <f t="array" ref="AG1096">IFERROR($D1096*U,0)</f>
        <v>0</v>
      </c>
      <c r="AH1096" s="77">
        <f t="shared" si="139"/>
        <v>0</v>
      </c>
      <c r="AI1096" s="77">
        <f t="shared" si="139"/>
        <v>0</v>
      </c>
      <c r="AJ1096" s="203"/>
      <c r="AK1096" s="203"/>
      <c r="AL1096" s="203"/>
      <c r="AM1096" s="203"/>
      <c r="AN1096" t="s">
        <v>475</v>
      </c>
      <c r="AO1096" t="s">
        <v>475</v>
      </c>
      <c r="AP1096" t="s">
        <v>475</v>
      </c>
    </row>
    <row r="1097" spans="1:42" x14ac:dyDescent="0.25">
      <c r="Z1097" s="205"/>
    </row>
    <row r="1048576" spans="22:22" x14ac:dyDescent="0.25">
      <c r="V1048576" s="208"/>
    </row>
  </sheetData>
  <autoFilter ref="A1:AQ1096" xr:uid="{00000000-0009-0000-0000-000015000000}"/>
  <pageMargins left="0.7" right="0.7" top="0.75" bottom="0.75" header="0.3" footer="0.3"/>
  <pageSetup paperSize="9" orientation="portrait" r:id="rId1"/>
  <headerFooter>
    <oddHeader>&amp;R&amp;"Century"&amp;8&amp;KE7EC06 Gruppo Banco BPM - Uso Interno&amp;1#_x000D_</oddHead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54">
    <tabColor rgb="FFFFC000"/>
    <pageSetUpPr fitToPage="1"/>
  </sheetPr>
  <dimension ref="A2:BN73"/>
  <sheetViews>
    <sheetView zoomScale="60" zoomScaleNormal="60" workbookViewId="0">
      <selection activeCell="M66" sqref="M66:M68"/>
    </sheetView>
  </sheetViews>
  <sheetFormatPr defaultColWidth="8.5703125" defaultRowHeight="15" outlineLevelCol="1" x14ac:dyDescent="0.25"/>
  <cols>
    <col min="1" max="1" width="8.5703125" style="11"/>
    <col min="2" max="2" width="32" style="180" bestFit="1" customWidth="1"/>
    <col min="3" max="3" width="63.42578125" style="11" customWidth="1"/>
    <col min="4" max="4" width="26.5703125" style="11" customWidth="1"/>
    <col min="5" max="6" width="13.7109375" style="11" bestFit="1" customWidth="1"/>
    <col min="7" max="7" width="23.28515625" style="11" bestFit="1" customWidth="1"/>
    <col min="8" max="8" width="17.28515625" style="11" bestFit="1" customWidth="1"/>
    <col min="9" max="9" width="14" style="11" bestFit="1" customWidth="1"/>
    <col min="10" max="11" width="11" style="11" bestFit="1" customWidth="1"/>
    <col min="12" max="12" width="21.5703125" style="11" bestFit="1" customWidth="1"/>
    <col min="13" max="13" width="14" style="11" bestFit="1" customWidth="1"/>
    <col min="14" max="14" width="0" style="13" hidden="1" customWidth="1" outlineLevel="1"/>
    <col min="15" max="15" width="11" style="13" hidden="1" customWidth="1" outlineLevel="1"/>
    <col min="16" max="16" width="13.42578125" style="13" hidden="1" customWidth="1" outlineLevel="1"/>
    <col min="17" max="17" width="11.42578125" style="13" hidden="1" customWidth="1" outlineLevel="1"/>
    <col min="18" max="18" width="0" style="13" hidden="1" customWidth="1" outlineLevel="1"/>
    <col min="19" max="19" width="11" style="13" hidden="1" customWidth="1" outlineLevel="1"/>
    <col min="20" max="20" width="13.42578125" style="13" hidden="1" customWidth="1" outlineLevel="1"/>
    <col min="21" max="21" width="11.42578125" style="13" hidden="1" customWidth="1" outlineLevel="1"/>
    <col min="22" max="22" width="0" style="13" hidden="1" customWidth="1" outlineLevel="1"/>
    <col min="23" max="23" width="11" style="13" hidden="1" customWidth="1" outlineLevel="1"/>
    <col min="24" max="24" width="13.42578125" style="13" hidden="1" customWidth="1" outlineLevel="1"/>
    <col min="25" max="25" width="11.42578125" style="13" hidden="1" customWidth="1" outlineLevel="1"/>
    <col min="26" max="26" width="0" style="13" hidden="1" customWidth="1" outlineLevel="1"/>
    <col min="27" max="27" width="11" style="13" hidden="1" customWidth="1" outlineLevel="1"/>
    <col min="28" max="28" width="13.42578125" style="13" hidden="1" customWidth="1" outlineLevel="1"/>
    <col min="29" max="29" width="11.42578125" style="13" hidden="1" customWidth="1" outlineLevel="1"/>
    <col min="30" max="30" width="13.5703125" style="11" bestFit="1" customWidth="1" collapsed="1"/>
    <col min="31" max="31" width="13.5703125" style="11" bestFit="1" customWidth="1"/>
    <col min="32" max="32" width="13" style="11" bestFit="1" customWidth="1"/>
    <col min="33" max="33" width="12.28515625" style="11" bestFit="1" customWidth="1"/>
    <col min="34" max="34" width="12.7109375" style="11" bestFit="1" customWidth="1"/>
    <col min="35" max="35" width="12.42578125" style="11" hidden="1" customWidth="1" outlineLevel="1"/>
    <col min="36" max="36" width="0" style="11" hidden="1" customWidth="1" outlineLevel="1"/>
    <col min="37" max="38" width="12.5703125" style="11" hidden="1" customWidth="1" outlineLevel="1"/>
    <col min="39" max="39" width="13" style="11" hidden="1" customWidth="1" outlineLevel="1"/>
    <col min="40" max="40" width="11.5703125" style="11" hidden="1" customWidth="1" outlineLevel="1"/>
    <col min="41" max="41" width="0" style="11" hidden="1" customWidth="1" outlineLevel="1"/>
    <col min="42" max="42" width="11.5703125" style="11" hidden="1" customWidth="1" outlineLevel="1"/>
    <col min="43" max="43" width="14.42578125" style="11" hidden="1" customWidth="1" outlineLevel="1"/>
    <col min="44" max="44" width="11.5703125" style="11" hidden="1" customWidth="1" outlineLevel="1"/>
    <col min="45" max="45" width="0" style="13" hidden="1" customWidth="1" outlineLevel="1"/>
    <col min="46" max="47" width="12.5703125" style="13" hidden="1" customWidth="1" outlineLevel="1"/>
    <col min="48" max="48" width="11.5703125" style="13" hidden="1" customWidth="1" outlineLevel="1"/>
    <col min="49" max="49" width="0" style="13" hidden="1" customWidth="1" outlineLevel="1"/>
    <col min="50" max="51" width="12.5703125" style="13" hidden="1" customWidth="1" outlineLevel="1"/>
    <col min="52" max="52" width="11.5703125" style="13" hidden="1" customWidth="1" outlineLevel="1"/>
    <col min="53" max="53" width="0" style="13" hidden="1" customWidth="1" outlineLevel="1"/>
    <col min="54" max="55" width="12.5703125" style="13" hidden="1" customWidth="1" outlineLevel="1"/>
    <col min="56" max="56" width="11.5703125" style="13" hidden="1" customWidth="1" outlineLevel="1"/>
    <col min="57" max="57" width="0" style="13" hidden="1" customWidth="1" outlineLevel="1"/>
    <col min="58" max="58" width="11.5703125" style="13" hidden="1" customWidth="1" outlineLevel="1"/>
    <col min="59" max="59" width="14.42578125" style="13" hidden="1" customWidth="1" outlineLevel="1"/>
    <col min="60" max="60" width="11.5703125" style="13" hidden="1" customWidth="1" outlineLevel="1"/>
    <col min="61" max="61" width="0" style="11" hidden="1" customWidth="1" outlineLevel="1"/>
    <col min="62" max="62" width="11" style="11" hidden="1" customWidth="1" outlineLevel="1"/>
    <col min="63" max="63" width="13.5703125" style="11" hidden="1" customWidth="1" outlineLevel="1"/>
    <col min="64" max="64" width="13" style="11" hidden="1" customWidth="1" outlineLevel="1"/>
    <col min="65" max="65" width="15.7109375" style="11" hidden="1" customWidth="1" outlineLevel="1"/>
    <col min="66" max="66" width="8.5703125" style="11" collapsed="1"/>
    <col min="67" max="16384" width="8.5703125" style="11"/>
  </cols>
  <sheetData>
    <row r="2" spans="1:66" x14ac:dyDescent="0.25">
      <c r="B2" s="14" t="s">
        <v>93</v>
      </c>
    </row>
    <row r="4" spans="1:66" s="19" customFormat="1" x14ac:dyDescent="0.25">
      <c r="A4" s="180"/>
      <c r="B4" s="180"/>
      <c r="C4" s="179"/>
      <c r="D4" s="16" t="s">
        <v>0</v>
      </c>
      <c r="E4" s="16" t="s">
        <v>1</v>
      </c>
      <c r="F4" s="16" t="s">
        <v>2</v>
      </c>
      <c r="G4" s="16" t="s">
        <v>3</v>
      </c>
      <c r="H4" s="16" t="s">
        <v>4</v>
      </c>
      <c r="I4" s="16" t="s">
        <v>5</v>
      </c>
      <c r="J4" s="16" t="s">
        <v>6</v>
      </c>
      <c r="K4" s="16" t="s">
        <v>7</v>
      </c>
      <c r="L4" s="16" t="s">
        <v>8</v>
      </c>
      <c r="M4" s="16" t="s">
        <v>9</v>
      </c>
      <c r="N4" s="16" t="s">
        <v>10</v>
      </c>
      <c r="O4" s="16" t="s">
        <v>11</v>
      </c>
      <c r="P4" s="16" t="s">
        <v>12</v>
      </c>
      <c r="Q4" s="16" t="s">
        <v>13</v>
      </c>
      <c r="R4" s="16" t="s">
        <v>14</v>
      </c>
      <c r="S4" s="16" t="s">
        <v>15</v>
      </c>
      <c r="T4" s="16" t="s">
        <v>95</v>
      </c>
      <c r="U4" s="16" t="s">
        <v>96</v>
      </c>
      <c r="V4" s="16" t="s">
        <v>97</v>
      </c>
      <c r="W4" s="16" t="s">
        <v>98</v>
      </c>
      <c r="X4" s="16" t="s">
        <v>99</v>
      </c>
      <c r="Y4" s="16" t="s">
        <v>100</v>
      </c>
      <c r="Z4" s="16" t="s">
        <v>101</v>
      </c>
      <c r="AA4" s="16" t="s">
        <v>102</v>
      </c>
      <c r="AB4" s="16" t="s">
        <v>103</v>
      </c>
      <c r="AC4" s="16" t="s">
        <v>104</v>
      </c>
      <c r="AD4" s="16" t="s">
        <v>105</v>
      </c>
      <c r="AE4" s="16" t="s">
        <v>106</v>
      </c>
      <c r="AF4" s="16" t="s">
        <v>107</v>
      </c>
      <c r="AG4" s="16" t="s">
        <v>108</v>
      </c>
      <c r="AH4" s="16" t="s">
        <v>109</v>
      </c>
      <c r="AI4" s="16" t="s">
        <v>110</v>
      </c>
      <c r="AJ4" s="16" t="s">
        <v>111</v>
      </c>
      <c r="AK4" s="16" t="s">
        <v>112</v>
      </c>
      <c r="AL4" s="16" t="s">
        <v>113</v>
      </c>
      <c r="AM4" s="16" t="s">
        <v>114</v>
      </c>
      <c r="AN4" s="16" t="s">
        <v>115</v>
      </c>
      <c r="AO4" s="16" t="s">
        <v>116</v>
      </c>
      <c r="AP4" s="16" t="s">
        <v>117</v>
      </c>
      <c r="AQ4" s="16" t="s">
        <v>118</v>
      </c>
      <c r="AR4" s="181" t="s">
        <v>119</v>
      </c>
      <c r="AS4" s="16" t="s">
        <v>120</v>
      </c>
      <c r="AT4" s="16" t="s">
        <v>121</v>
      </c>
      <c r="AU4" s="16" t="s">
        <v>122</v>
      </c>
      <c r="AV4" s="16" t="s">
        <v>123</v>
      </c>
      <c r="AW4" s="16" t="s">
        <v>124</v>
      </c>
      <c r="AX4" s="16" t="s">
        <v>125</v>
      </c>
      <c r="AY4" s="16" t="s">
        <v>126</v>
      </c>
      <c r="AZ4" s="16" t="s">
        <v>127</v>
      </c>
      <c r="BA4" s="16" t="s">
        <v>128</v>
      </c>
      <c r="BB4" s="16" t="s">
        <v>129</v>
      </c>
      <c r="BC4" s="16" t="s">
        <v>130</v>
      </c>
      <c r="BD4" s="16" t="s">
        <v>131</v>
      </c>
      <c r="BE4" s="16" t="s">
        <v>132</v>
      </c>
      <c r="BF4" s="16" t="s">
        <v>133</v>
      </c>
      <c r="BG4" s="16" t="s">
        <v>134</v>
      </c>
      <c r="BH4" s="16" t="s">
        <v>135</v>
      </c>
      <c r="BI4" s="16" t="s">
        <v>136</v>
      </c>
      <c r="BJ4" s="16" t="s">
        <v>137</v>
      </c>
      <c r="BK4" s="16" t="s">
        <v>138</v>
      </c>
      <c r="BL4" s="16" t="s">
        <v>139</v>
      </c>
      <c r="BM4" s="16" t="s">
        <v>140</v>
      </c>
      <c r="BN4" s="180"/>
    </row>
    <row r="5" spans="1:66" ht="29.1"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3"/>
      <c r="AI5" s="366" t="s">
        <v>143</v>
      </c>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8"/>
    </row>
    <row r="6" spans="1:66" ht="14.85" customHeight="1" x14ac:dyDescent="0.25">
      <c r="A6" s="20"/>
      <c r="B6" s="372"/>
      <c r="C6" s="373"/>
      <c r="D6" s="369" t="s">
        <v>144</v>
      </c>
      <c r="E6" s="363" t="s">
        <v>145</v>
      </c>
      <c r="F6" s="364"/>
      <c r="G6" s="364"/>
      <c r="H6" s="364"/>
      <c r="I6" s="365"/>
      <c r="J6" s="363" t="s">
        <v>146</v>
      </c>
      <c r="K6" s="364"/>
      <c r="L6" s="364"/>
      <c r="M6" s="365"/>
      <c r="N6" s="363" t="s">
        <v>147</v>
      </c>
      <c r="O6" s="364"/>
      <c r="P6" s="364"/>
      <c r="Q6" s="365"/>
      <c r="R6" s="363" t="s">
        <v>148</v>
      </c>
      <c r="S6" s="364"/>
      <c r="T6" s="364"/>
      <c r="U6" s="365"/>
      <c r="V6" s="363" t="s">
        <v>149</v>
      </c>
      <c r="W6" s="364"/>
      <c r="X6" s="364"/>
      <c r="Y6" s="365"/>
      <c r="Z6" s="363" t="s">
        <v>150</v>
      </c>
      <c r="AA6" s="364"/>
      <c r="AB6" s="364"/>
      <c r="AC6" s="365"/>
      <c r="AD6" s="363" t="s">
        <v>151</v>
      </c>
      <c r="AE6" s="364"/>
      <c r="AF6" s="364"/>
      <c r="AG6" s="364"/>
      <c r="AH6" s="365"/>
      <c r="AI6" s="369" t="s">
        <v>152</v>
      </c>
      <c r="AJ6" s="363" t="s">
        <v>145</v>
      </c>
      <c r="AK6" s="364"/>
      <c r="AL6" s="364"/>
      <c r="AM6" s="364"/>
      <c r="AN6" s="365"/>
      <c r="AO6" s="363" t="s">
        <v>146</v>
      </c>
      <c r="AP6" s="364"/>
      <c r="AQ6" s="364"/>
      <c r="AR6" s="365"/>
      <c r="AS6" s="363" t="s">
        <v>147</v>
      </c>
      <c r="AT6" s="364"/>
      <c r="AU6" s="364"/>
      <c r="AV6" s="365"/>
      <c r="AW6" s="363" t="s">
        <v>148</v>
      </c>
      <c r="AX6" s="364"/>
      <c r="AY6" s="364"/>
      <c r="AZ6" s="365"/>
      <c r="BA6" s="363" t="s">
        <v>149</v>
      </c>
      <c r="BB6" s="364"/>
      <c r="BC6" s="364"/>
      <c r="BD6" s="365"/>
      <c r="BE6" s="363" t="s">
        <v>150</v>
      </c>
      <c r="BF6" s="364"/>
      <c r="BG6" s="364"/>
      <c r="BH6" s="365"/>
      <c r="BI6" s="363" t="s">
        <v>151</v>
      </c>
      <c r="BJ6" s="364"/>
      <c r="BK6" s="364"/>
      <c r="BL6" s="364"/>
      <c r="BM6" s="365"/>
    </row>
    <row r="7" spans="1:66" ht="33.6" customHeight="1" x14ac:dyDescent="0.25">
      <c r="A7" s="20"/>
      <c r="B7" s="372"/>
      <c r="C7" s="373"/>
      <c r="D7" s="369"/>
      <c r="E7" s="366" t="s">
        <v>153</v>
      </c>
      <c r="F7" s="367"/>
      <c r="G7" s="367"/>
      <c r="H7" s="367"/>
      <c r="I7" s="368"/>
      <c r="J7" s="366" t="s">
        <v>153</v>
      </c>
      <c r="K7" s="367"/>
      <c r="L7" s="367"/>
      <c r="M7" s="368"/>
      <c r="N7" s="366" t="s">
        <v>153</v>
      </c>
      <c r="O7" s="367"/>
      <c r="P7" s="367"/>
      <c r="Q7" s="368"/>
      <c r="R7" s="366" t="s">
        <v>153</v>
      </c>
      <c r="S7" s="367"/>
      <c r="T7" s="367"/>
      <c r="U7" s="368"/>
      <c r="V7" s="366" t="s">
        <v>153</v>
      </c>
      <c r="W7" s="367"/>
      <c r="X7" s="367"/>
      <c r="Y7" s="368"/>
      <c r="Z7" s="366" t="s">
        <v>153</v>
      </c>
      <c r="AA7" s="367"/>
      <c r="AB7" s="367"/>
      <c r="AC7" s="368"/>
      <c r="AD7" s="366" t="s">
        <v>154</v>
      </c>
      <c r="AE7" s="367"/>
      <c r="AF7" s="367"/>
      <c r="AG7" s="367"/>
      <c r="AH7" s="368"/>
      <c r="AI7" s="369"/>
      <c r="AJ7" s="366" t="s">
        <v>153</v>
      </c>
      <c r="AK7" s="367"/>
      <c r="AL7" s="367"/>
      <c r="AM7" s="367"/>
      <c r="AN7" s="368"/>
      <c r="AO7" s="366" t="s">
        <v>153</v>
      </c>
      <c r="AP7" s="367"/>
      <c r="AQ7" s="367"/>
      <c r="AR7" s="368"/>
      <c r="AS7" s="366" t="s">
        <v>153</v>
      </c>
      <c r="AT7" s="367"/>
      <c r="AU7" s="367"/>
      <c r="AV7" s="368"/>
      <c r="AW7" s="366" t="s">
        <v>153</v>
      </c>
      <c r="AX7" s="367"/>
      <c r="AY7" s="367"/>
      <c r="AZ7" s="368"/>
      <c r="BA7" s="366" t="s">
        <v>153</v>
      </c>
      <c r="BB7" s="367"/>
      <c r="BC7" s="367"/>
      <c r="BD7" s="368"/>
      <c r="BE7" s="366" t="s">
        <v>153</v>
      </c>
      <c r="BF7" s="367"/>
      <c r="BG7" s="367"/>
      <c r="BH7" s="368"/>
      <c r="BI7" s="366" t="s">
        <v>153</v>
      </c>
      <c r="BJ7" s="367"/>
      <c r="BK7" s="367"/>
      <c r="BL7" s="367"/>
      <c r="BM7" s="368"/>
    </row>
    <row r="8" spans="1:66" ht="33.6" customHeight="1" x14ac:dyDescent="0.25">
      <c r="A8" s="20"/>
      <c r="B8" s="372"/>
      <c r="C8" s="373"/>
      <c r="D8" s="369"/>
      <c r="E8" s="178"/>
      <c r="F8" s="366" t="s">
        <v>155</v>
      </c>
      <c r="G8" s="367"/>
      <c r="H8" s="367"/>
      <c r="I8" s="368"/>
      <c r="J8" s="178"/>
      <c r="K8" s="366" t="s">
        <v>155</v>
      </c>
      <c r="L8" s="367"/>
      <c r="M8" s="368"/>
      <c r="N8" s="178"/>
      <c r="O8" s="366" t="s">
        <v>155</v>
      </c>
      <c r="P8" s="367"/>
      <c r="Q8" s="368"/>
      <c r="R8" s="178"/>
      <c r="S8" s="366" t="s">
        <v>155</v>
      </c>
      <c r="T8" s="367"/>
      <c r="U8" s="368"/>
      <c r="V8" s="178"/>
      <c r="W8" s="366" t="s">
        <v>155</v>
      </c>
      <c r="X8" s="367"/>
      <c r="Y8" s="368"/>
      <c r="Z8" s="178"/>
      <c r="AA8" s="366" t="s">
        <v>155</v>
      </c>
      <c r="AB8" s="367"/>
      <c r="AC8" s="368"/>
      <c r="AD8" s="178"/>
      <c r="AE8" s="366" t="s">
        <v>155</v>
      </c>
      <c r="AF8" s="367"/>
      <c r="AG8" s="367"/>
      <c r="AH8" s="368"/>
      <c r="AI8" s="369"/>
      <c r="AJ8" s="178"/>
      <c r="AK8" s="366" t="s">
        <v>155</v>
      </c>
      <c r="AL8" s="367"/>
      <c r="AM8" s="367"/>
      <c r="AN8" s="368"/>
      <c r="AO8" s="178"/>
      <c r="AP8" s="366" t="s">
        <v>155</v>
      </c>
      <c r="AQ8" s="367"/>
      <c r="AR8" s="368"/>
      <c r="AS8" s="178"/>
      <c r="AT8" s="366" t="s">
        <v>155</v>
      </c>
      <c r="AU8" s="367"/>
      <c r="AV8" s="368"/>
      <c r="AW8" s="178"/>
      <c r="AX8" s="366" t="s">
        <v>155</v>
      </c>
      <c r="AY8" s="367"/>
      <c r="AZ8" s="368"/>
      <c r="BA8" s="178"/>
      <c r="BB8" s="366" t="s">
        <v>155</v>
      </c>
      <c r="BC8" s="367"/>
      <c r="BD8" s="368"/>
      <c r="BE8" s="178"/>
      <c r="BF8" s="366" t="s">
        <v>155</v>
      </c>
      <c r="BG8" s="367"/>
      <c r="BH8" s="368"/>
      <c r="BI8" s="178"/>
      <c r="BJ8" s="366" t="s">
        <v>155</v>
      </c>
      <c r="BK8" s="367"/>
      <c r="BL8" s="367"/>
      <c r="BM8" s="368"/>
    </row>
    <row r="9" spans="1:66" ht="45" x14ac:dyDescent="0.25">
      <c r="A9" s="20"/>
      <c r="B9" s="374"/>
      <c r="C9" s="375"/>
      <c r="D9" s="370"/>
      <c r="E9" s="22"/>
      <c r="F9" s="22"/>
      <c r="G9" s="23" t="s">
        <v>156</v>
      </c>
      <c r="H9" s="24" t="s">
        <v>157</v>
      </c>
      <c r="I9" s="24" t="s">
        <v>158</v>
      </c>
      <c r="J9" s="22"/>
      <c r="K9" s="22"/>
      <c r="L9" s="164" t="s">
        <v>156</v>
      </c>
      <c r="M9" s="24" t="s">
        <v>158</v>
      </c>
      <c r="N9" s="22"/>
      <c r="O9" s="22"/>
      <c r="P9" s="23" t="s">
        <v>156</v>
      </c>
      <c r="Q9" s="24" t="s">
        <v>158</v>
      </c>
      <c r="R9" s="22"/>
      <c r="S9" s="22"/>
      <c r="T9" s="23" t="s">
        <v>156</v>
      </c>
      <c r="U9" s="24" t="s">
        <v>158</v>
      </c>
      <c r="V9" s="22"/>
      <c r="W9" s="22"/>
      <c r="X9" s="23" t="s">
        <v>156</v>
      </c>
      <c r="Y9" s="24" t="s">
        <v>158</v>
      </c>
      <c r="Z9" s="22"/>
      <c r="AA9" s="22"/>
      <c r="AB9" s="23" t="s">
        <v>156</v>
      </c>
      <c r="AC9" s="24" t="s">
        <v>158</v>
      </c>
      <c r="AD9" s="22"/>
      <c r="AE9" s="22"/>
      <c r="AF9" s="23" t="s">
        <v>156</v>
      </c>
      <c r="AG9" s="24" t="s">
        <v>157</v>
      </c>
      <c r="AH9" s="24" t="s">
        <v>158</v>
      </c>
      <c r="AI9" s="370"/>
      <c r="AJ9" s="22"/>
      <c r="AK9" s="22"/>
      <c r="AL9" s="23" t="s">
        <v>156</v>
      </c>
      <c r="AM9" s="24" t="s">
        <v>157</v>
      </c>
      <c r="AN9" s="24" t="s">
        <v>158</v>
      </c>
      <c r="AO9" s="22"/>
      <c r="AP9" s="22"/>
      <c r="AQ9" s="23" t="s">
        <v>156</v>
      </c>
      <c r="AR9" s="24" t="s">
        <v>158</v>
      </c>
      <c r="AS9" s="22"/>
      <c r="AT9" s="22"/>
      <c r="AU9" s="23" t="s">
        <v>156</v>
      </c>
      <c r="AV9" s="24" t="s">
        <v>158</v>
      </c>
      <c r="AW9" s="22"/>
      <c r="AX9" s="22"/>
      <c r="AY9" s="23" t="s">
        <v>156</v>
      </c>
      <c r="AZ9" s="24" t="s">
        <v>158</v>
      </c>
      <c r="BA9" s="22"/>
      <c r="BB9" s="22"/>
      <c r="BC9" s="23" t="s">
        <v>156</v>
      </c>
      <c r="BD9" s="24" t="s">
        <v>158</v>
      </c>
      <c r="BE9" s="22"/>
      <c r="BF9" s="22"/>
      <c r="BG9" s="23" t="s">
        <v>156</v>
      </c>
      <c r="BH9" s="24" t="s">
        <v>158</v>
      </c>
      <c r="BI9" s="22"/>
      <c r="BJ9" s="22"/>
      <c r="BK9" s="23" t="s">
        <v>156</v>
      </c>
      <c r="BL9" s="24" t="s">
        <v>157</v>
      </c>
      <c r="BM9" s="24" t="s">
        <v>158</v>
      </c>
    </row>
    <row r="10" spans="1:66" x14ac:dyDescent="0.25">
      <c r="A10" s="20"/>
      <c r="B10" s="25"/>
      <c r="C10" s="26" t="s">
        <v>159</v>
      </c>
      <c r="D10" s="27"/>
      <c r="E10" s="28"/>
      <c r="F10" s="28"/>
      <c r="G10" s="29"/>
      <c r="H10" s="29"/>
      <c r="I10" s="29"/>
      <c r="J10" s="28"/>
      <c r="K10" s="28"/>
      <c r="L10" s="29"/>
      <c r="M10" s="29"/>
      <c r="N10" s="28"/>
      <c r="O10" s="28"/>
      <c r="P10" s="29"/>
      <c r="Q10" s="29"/>
      <c r="R10" s="28"/>
      <c r="S10" s="28"/>
      <c r="T10" s="29"/>
      <c r="U10" s="29"/>
      <c r="V10" s="28"/>
      <c r="W10" s="28"/>
      <c r="X10" s="29"/>
      <c r="Y10" s="29"/>
      <c r="Z10" s="28"/>
      <c r="AA10" s="28"/>
      <c r="AB10" s="29"/>
      <c r="AC10" s="29"/>
      <c r="AD10" s="28"/>
      <c r="AE10" s="28"/>
      <c r="AF10" s="29"/>
      <c r="AG10" s="29"/>
      <c r="AH10" s="29"/>
      <c r="AI10" s="28"/>
      <c r="AJ10" s="28"/>
      <c r="AK10" s="28"/>
      <c r="AL10" s="29"/>
      <c r="AM10" s="29"/>
      <c r="AN10" s="29"/>
      <c r="AO10" s="28"/>
      <c r="AP10" s="28"/>
      <c r="AQ10" s="29"/>
      <c r="AR10" s="29"/>
      <c r="AS10" s="28"/>
      <c r="AT10" s="28"/>
      <c r="AU10" s="29"/>
      <c r="AV10" s="29"/>
      <c r="AW10" s="28"/>
      <c r="AX10" s="28"/>
      <c r="AY10" s="29"/>
      <c r="AZ10" s="29"/>
      <c r="BA10" s="28"/>
      <c r="BB10" s="28"/>
      <c r="BC10" s="29"/>
      <c r="BD10" s="29"/>
      <c r="BE10" s="28"/>
      <c r="BF10" s="28"/>
      <c r="BG10" s="29"/>
      <c r="BH10" s="29"/>
      <c r="BI10" s="28"/>
      <c r="BJ10" s="28"/>
      <c r="BK10" s="29"/>
      <c r="BL10" s="29"/>
      <c r="BM10" s="29"/>
    </row>
    <row r="11" spans="1:66" ht="45" hidden="1" x14ac:dyDescent="0.25">
      <c r="A11" s="20"/>
      <c r="B11" s="30">
        <v>1</v>
      </c>
      <c r="C11" s="31" t="s">
        <v>160</v>
      </c>
      <c r="D11" s="69"/>
      <c r="E11" s="33"/>
      <c r="F11" s="33"/>
      <c r="G11" s="33"/>
      <c r="H11" s="33"/>
      <c r="I11" s="33"/>
      <c r="J11" s="33"/>
      <c r="K11" s="33"/>
      <c r="L11" s="33"/>
      <c r="M11" s="33"/>
      <c r="N11" s="24"/>
      <c r="O11" s="24"/>
      <c r="P11" s="24"/>
      <c r="Q11" s="24"/>
      <c r="R11" s="24"/>
      <c r="S11" s="24"/>
      <c r="T11" s="24"/>
      <c r="U11" s="24"/>
      <c r="V11" s="24"/>
      <c r="W11" s="24"/>
      <c r="X11" s="24"/>
      <c r="Y11" s="24"/>
      <c r="Z11" s="24"/>
      <c r="AA11" s="24"/>
      <c r="AB11" s="24"/>
      <c r="AC11" s="24"/>
      <c r="AD11" s="24"/>
      <c r="AE11" s="24"/>
      <c r="AF11" s="24"/>
      <c r="AG11" s="24"/>
      <c r="AH11" s="24"/>
      <c r="AI11" s="33"/>
      <c r="AJ11" s="33"/>
      <c r="AK11" s="33"/>
      <c r="AL11" s="33"/>
      <c r="AM11" s="33"/>
      <c r="AN11" s="33"/>
      <c r="AO11" s="33"/>
      <c r="AP11" s="33"/>
      <c r="AQ11" s="33"/>
      <c r="AR11" s="33"/>
      <c r="AS11" s="24"/>
      <c r="AT11" s="24"/>
      <c r="AU11" s="24"/>
      <c r="AV11" s="24"/>
      <c r="AW11" s="24"/>
      <c r="AX11" s="24"/>
      <c r="AY11" s="24"/>
      <c r="AZ11" s="24"/>
      <c r="BA11" s="24"/>
      <c r="BB11" s="24"/>
      <c r="BC11" s="24"/>
      <c r="BD11" s="24"/>
      <c r="BE11" s="24"/>
      <c r="BF11" s="24"/>
      <c r="BG11" s="24"/>
      <c r="BH11" s="24"/>
      <c r="BI11" s="24"/>
      <c r="BJ11" s="24"/>
      <c r="BK11" s="24"/>
      <c r="BL11" s="24"/>
      <c r="BM11" s="24"/>
    </row>
    <row r="12" spans="1:66" hidden="1" x14ac:dyDescent="0.25">
      <c r="A12" s="20"/>
      <c r="B12" s="30">
        <v>2</v>
      </c>
      <c r="C12" s="34" t="s">
        <v>161</v>
      </c>
      <c r="D12" s="165"/>
      <c r="E12" s="33"/>
      <c r="F12" s="33"/>
      <c r="G12" s="33"/>
      <c r="H12" s="33"/>
      <c r="I12" s="33"/>
      <c r="J12" s="33"/>
      <c r="K12" s="33"/>
      <c r="L12" s="33"/>
      <c r="M12" s="33"/>
      <c r="N12" s="24"/>
      <c r="O12" s="24"/>
      <c r="P12" s="24"/>
      <c r="Q12" s="24"/>
      <c r="R12" s="24"/>
      <c r="S12" s="24"/>
      <c r="T12" s="24"/>
      <c r="U12" s="24"/>
      <c r="V12" s="24"/>
      <c r="W12" s="24"/>
      <c r="X12" s="24"/>
      <c r="Y12" s="24"/>
      <c r="Z12" s="24"/>
      <c r="AA12" s="24"/>
      <c r="AB12" s="24"/>
      <c r="AC12" s="24"/>
      <c r="AD12" s="24"/>
      <c r="AE12" s="24"/>
      <c r="AF12" s="24"/>
      <c r="AG12" s="24"/>
      <c r="AH12" s="24"/>
      <c r="AI12" s="33"/>
      <c r="AJ12" s="33"/>
      <c r="AK12" s="33"/>
      <c r="AL12" s="33"/>
      <c r="AM12" s="33"/>
      <c r="AN12" s="33"/>
      <c r="AO12" s="33"/>
      <c r="AP12" s="33"/>
      <c r="AQ12" s="33"/>
      <c r="AR12" s="33"/>
      <c r="AS12" s="24"/>
      <c r="AT12" s="24"/>
      <c r="AU12" s="24"/>
      <c r="AV12" s="24"/>
      <c r="AW12" s="24"/>
      <c r="AX12" s="24"/>
      <c r="AY12" s="24"/>
      <c r="AZ12" s="24"/>
      <c r="BA12" s="24"/>
      <c r="BB12" s="24"/>
      <c r="BC12" s="24"/>
      <c r="BD12" s="24"/>
      <c r="BE12" s="24"/>
      <c r="BF12" s="24"/>
      <c r="BG12" s="24"/>
      <c r="BH12" s="24"/>
      <c r="BI12" s="24"/>
      <c r="BJ12" s="24"/>
      <c r="BK12" s="24"/>
      <c r="BL12" s="24"/>
      <c r="BM12" s="24"/>
    </row>
    <row r="13" spans="1:66" hidden="1" x14ac:dyDescent="0.25">
      <c r="A13" s="20"/>
      <c r="B13" s="30">
        <v>3</v>
      </c>
      <c r="C13" s="35" t="s">
        <v>162</v>
      </c>
      <c r="D13" s="166"/>
      <c r="E13" s="33"/>
      <c r="F13" s="33"/>
      <c r="G13" s="33"/>
      <c r="H13" s="33"/>
      <c r="I13" s="33"/>
      <c r="J13" s="33"/>
      <c r="K13" s="33"/>
      <c r="L13" s="33"/>
      <c r="M13" s="33"/>
      <c r="N13" s="24"/>
      <c r="O13" s="24"/>
      <c r="P13" s="24"/>
      <c r="Q13" s="24"/>
      <c r="R13" s="24"/>
      <c r="S13" s="24"/>
      <c r="T13" s="24"/>
      <c r="U13" s="24"/>
      <c r="V13" s="24"/>
      <c r="W13" s="24"/>
      <c r="X13" s="24"/>
      <c r="Y13" s="24"/>
      <c r="Z13" s="24"/>
      <c r="AA13" s="24"/>
      <c r="AB13" s="24"/>
      <c r="AC13" s="24"/>
      <c r="AD13" s="24"/>
      <c r="AE13" s="24"/>
      <c r="AF13" s="24"/>
      <c r="AG13" s="24"/>
      <c r="AH13" s="24"/>
      <c r="AI13" s="33"/>
      <c r="AJ13" s="33"/>
      <c r="AK13" s="33"/>
      <c r="AL13" s="33"/>
      <c r="AM13" s="33"/>
      <c r="AN13" s="33"/>
      <c r="AO13" s="33"/>
      <c r="AP13" s="33"/>
      <c r="AQ13" s="33"/>
      <c r="AR13" s="33"/>
      <c r="AS13" s="24"/>
      <c r="AT13" s="24"/>
      <c r="AU13" s="24"/>
      <c r="AV13" s="24"/>
      <c r="AW13" s="24"/>
      <c r="AX13" s="24"/>
      <c r="AY13" s="24"/>
      <c r="AZ13" s="24"/>
      <c r="BA13" s="24"/>
      <c r="BB13" s="24"/>
      <c r="BC13" s="24"/>
      <c r="BD13" s="24"/>
      <c r="BE13" s="24"/>
      <c r="BF13" s="24"/>
      <c r="BG13" s="24"/>
      <c r="BH13" s="24"/>
      <c r="BI13" s="24"/>
      <c r="BJ13" s="24"/>
      <c r="BK13" s="24"/>
      <c r="BL13" s="24"/>
      <c r="BM13" s="24"/>
    </row>
    <row r="14" spans="1:66" hidden="1" x14ac:dyDescent="0.25">
      <c r="A14" s="20"/>
      <c r="B14" s="30">
        <v>4</v>
      </c>
      <c r="C14" s="36" t="s">
        <v>163</v>
      </c>
      <c r="D14" s="167"/>
      <c r="E14" s="33"/>
      <c r="F14" s="33"/>
      <c r="G14" s="33"/>
      <c r="H14" s="33"/>
      <c r="I14" s="33"/>
      <c r="J14" s="33"/>
      <c r="K14" s="33"/>
      <c r="L14" s="33"/>
      <c r="M14" s="33"/>
      <c r="N14" s="24"/>
      <c r="O14" s="24"/>
      <c r="P14" s="24"/>
      <c r="Q14" s="24"/>
      <c r="R14" s="24"/>
      <c r="S14" s="24"/>
      <c r="T14" s="24"/>
      <c r="U14" s="24"/>
      <c r="V14" s="24"/>
      <c r="W14" s="24"/>
      <c r="X14" s="24"/>
      <c r="Y14" s="24"/>
      <c r="Z14" s="24"/>
      <c r="AA14" s="24"/>
      <c r="AB14" s="24"/>
      <c r="AC14" s="24"/>
      <c r="AD14" s="24"/>
      <c r="AE14" s="24"/>
      <c r="AF14" s="24"/>
      <c r="AG14" s="24"/>
      <c r="AH14" s="24"/>
      <c r="AI14" s="33"/>
      <c r="AJ14" s="33"/>
      <c r="AK14" s="33"/>
      <c r="AL14" s="33"/>
      <c r="AM14" s="33"/>
      <c r="AN14" s="33"/>
      <c r="AO14" s="33"/>
      <c r="AP14" s="33"/>
      <c r="AQ14" s="33"/>
      <c r="AR14" s="33"/>
      <c r="AS14" s="24"/>
      <c r="AT14" s="24"/>
      <c r="AU14" s="24"/>
      <c r="AV14" s="24"/>
      <c r="AW14" s="24"/>
      <c r="AX14" s="24"/>
      <c r="AY14" s="24"/>
      <c r="AZ14" s="24"/>
      <c r="BA14" s="24"/>
      <c r="BB14" s="24"/>
      <c r="BC14" s="24"/>
      <c r="BD14" s="24"/>
      <c r="BE14" s="24"/>
      <c r="BF14" s="24"/>
      <c r="BG14" s="24"/>
      <c r="BH14" s="24"/>
      <c r="BI14" s="24"/>
      <c r="BJ14" s="24"/>
      <c r="BK14" s="24"/>
      <c r="BL14" s="24"/>
      <c r="BM14" s="24"/>
    </row>
    <row r="15" spans="1:66" hidden="1" x14ac:dyDescent="0.25">
      <c r="A15" s="20"/>
      <c r="B15" s="30">
        <v>5</v>
      </c>
      <c r="C15" s="36" t="s">
        <v>164</v>
      </c>
      <c r="D15" s="166"/>
      <c r="E15" s="166"/>
      <c r="F15" s="166"/>
      <c r="G15" s="33"/>
      <c r="H15" s="166"/>
      <c r="I15" s="166"/>
      <c r="J15" s="33"/>
      <c r="K15" s="33"/>
      <c r="L15" s="33"/>
      <c r="M15" s="33"/>
      <c r="N15" s="37"/>
      <c r="O15" s="37"/>
      <c r="P15" s="37"/>
      <c r="Q15" s="37"/>
      <c r="R15" s="37"/>
      <c r="S15" s="37"/>
      <c r="T15" s="37"/>
      <c r="U15" s="37"/>
      <c r="V15" s="37"/>
      <c r="W15" s="37"/>
      <c r="X15" s="37"/>
      <c r="Y15" s="37"/>
      <c r="Z15" s="37"/>
      <c r="AA15" s="37"/>
      <c r="AB15" s="37"/>
      <c r="AC15" s="37"/>
      <c r="AD15" s="37"/>
      <c r="AE15" s="37"/>
      <c r="AF15" s="37"/>
      <c r="AG15" s="37"/>
      <c r="AH15" s="37"/>
      <c r="AI15" s="33"/>
      <c r="AJ15" s="33"/>
      <c r="AK15" s="33"/>
      <c r="AL15" s="33"/>
      <c r="AM15" s="33"/>
      <c r="AN15" s="33"/>
      <c r="AO15" s="33"/>
      <c r="AP15" s="33"/>
      <c r="AQ15" s="33"/>
      <c r="AR15" s="33"/>
      <c r="AS15" s="37"/>
      <c r="AT15" s="37"/>
      <c r="AU15" s="37"/>
      <c r="AV15" s="37"/>
      <c r="AW15" s="37"/>
      <c r="AX15" s="37"/>
      <c r="AY15" s="37"/>
      <c r="AZ15" s="37"/>
      <c r="BA15" s="37"/>
      <c r="BB15" s="37"/>
      <c r="BC15" s="37"/>
      <c r="BD15" s="37"/>
      <c r="BE15" s="37"/>
      <c r="BF15" s="37"/>
      <c r="BG15" s="37"/>
      <c r="BH15" s="37"/>
      <c r="BI15" s="37"/>
      <c r="BJ15" s="37"/>
      <c r="BK15" s="37"/>
      <c r="BL15" s="37"/>
      <c r="BM15" s="37"/>
    </row>
    <row r="16" spans="1:66" hidden="1" x14ac:dyDescent="0.25">
      <c r="A16" s="20"/>
      <c r="B16" s="30">
        <v>6</v>
      </c>
      <c r="C16" s="36" t="s">
        <v>165</v>
      </c>
      <c r="D16" s="166"/>
      <c r="E16" s="166"/>
      <c r="F16" s="166"/>
      <c r="G16" s="29"/>
      <c r="H16" s="167"/>
      <c r="I16" s="167"/>
      <c r="J16" s="33"/>
      <c r="K16" s="33"/>
      <c r="L16" s="29"/>
      <c r="M16" s="33"/>
      <c r="N16" s="24"/>
      <c r="O16" s="24"/>
      <c r="P16" s="29"/>
      <c r="Q16" s="24"/>
      <c r="R16" s="24"/>
      <c r="S16" s="24"/>
      <c r="T16" s="29"/>
      <c r="U16" s="24"/>
      <c r="V16" s="24"/>
      <c r="W16" s="24"/>
      <c r="X16" s="29"/>
      <c r="Y16" s="24"/>
      <c r="Z16" s="24"/>
      <c r="AA16" s="24"/>
      <c r="AB16" s="29"/>
      <c r="AC16" s="24"/>
      <c r="AD16" s="24"/>
      <c r="AE16" s="24"/>
      <c r="AF16" s="29"/>
      <c r="AG16" s="24"/>
      <c r="AH16" s="24"/>
      <c r="AI16" s="33"/>
      <c r="AJ16" s="33"/>
      <c r="AK16" s="33"/>
      <c r="AL16" s="29"/>
      <c r="AM16" s="33"/>
      <c r="AN16" s="33"/>
      <c r="AO16" s="33"/>
      <c r="AP16" s="33"/>
      <c r="AQ16" s="29"/>
      <c r="AR16" s="33"/>
      <c r="AS16" s="24"/>
      <c r="AT16" s="24"/>
      <c r="AU16" s="29"/>
      <c r="AV16" s="24"/>
      <c r="AW16" s="24"/>
      <c r="AX16" s="24"/>
      <c r="AY16" s="29"/>
      <c r="AZ16" s="24"/>
      <c r="BA16" s="24"/>
      <c r="BB16" s="24"/>
      <c r="BC16" s="29"/>
      <c r="BD16" s="24"/>
      <c r="BE16" s="24"/>
      <c r="BF16" s="24"/>
      <c r="BG16" s="29"/>
      <c r="BH16" s="24"/>
      <c r="BI16" s="24"/>
      <c r="BJ16" s="24"/>
      <c r="BK16" s="29"/>
      <c r="BL16" s="24"/>
      <c r="BM16" s="24"/>
    </row>
    <row r="17" spans="1:65" hidden="1" x14ac:dyDescent="0.25">
      <c r="A17" s="20"/>
      <c r="B17" s="30">
        <v>7</v>
      </c>
      <c r="C17" s="35" t="s">
        <v>166</v>
      </c>
      <c r="D17" s="166"/>
      <c r="E17" s="166"/>
      <c r="F17" s="166"/>
      <c r="G17" s="33"/>
      <c r="H17" s="166"/>
      <c r="I17" s="166"/>
      <c r="J17" s="33"/>
      <c r="K17" s="33"/>
      <c r="L17" s="33"/>
      <c r="M17" s="33"/>
      <c r="N17" s="24"/>
      <c r="O17" s="24"/>
      <c r="P17" s="24"/>
      <c r="Q17" s="24"/>
      <c r="R17" s="24"/>
      <c r="S17" s="24"/>
      <c r="T17" s="24"/>
      <c r="U17" s="24"/>
      <c r="V17" s="24"/>
      <c r="W17" s="24"/>
      <c r="X17" s="24"/>
      <c r="Y17" s="24"/>
      <c r="Z17" s="24"/>
      <c r="AA17" s="24"/>
      <c r="AB17" s="24"/>
      <c r="AC17" s="24"/>
      <c r="AD17" s="24"/>
      <c r="AE17" s="24"/>
      <c r="AF17" s="24"/>
      <c r="AG17" s="24"/>
      <c r="AH17" s="24"/>
      <c r="AI17" s="33"/>
      <c r="AJ17" s="33"/>
      <c r="AK17" s="33"/>
      <c r="AL17" s="33"/>
      <c r="AM17" s="33"/>
      <c r="AN17" s="33"/>
      <c r="AO17" s="33"/>
      <c r="AP17" s="33"/>
      <c r="AQ17" s="33"/>
      <c r="AR17" s="33"/>
      <c r="AS17" s="24"/>
      <c r="AT17" s="24"/>
      <c r="AU17" s="24"/>
      <c r="AV17" s="24"/>
      <c r="AW17" s="24"/>
      <c r="AX17" s="24"/>
      <c r="AY17" s="24"/>
      <c r="AZ17" s="24"/>
      <c r="BA17" s="24"/>
      <c r="BB17" s="24"/>
      <c r="BC17" s="24"/>
      <c r="BD17" s="24"/>
      <c r="BE17" s="24"/>
      <c r="BF17" s="24"/>
      <c r="BG17" s="24"/>
      <c r="BH17" s="24"/>
      <c r="BI17" s="24"/>
      <c r="BJ17" s="24"/>
      <c r="BK17" s="24"/>
      <c r="BL17" s="24"/>
      <c r="BM17" s="24"/>
    </row>
    <row r="18" spans="1:65" hidden="1" x14ac:dyDescent="0.25">
      <c r="A18" s="20"/>
      <c r="B18" s="30">
        <v>8</v>
      </c>
      <c r="C18" s="36" t="s">
        <v>167</v>
      </c>
      <c r="D18" s="167"/>
      <c r="E18" s="33"/>
      <c r="F18" s="33"/>
      <c r="G18" s="33"/>
      <c r="H18" s="33"/>
      <c r="I18" s="33"/>
      <c r="J18" s="33"/>
      <c r="K18" s="33"/>
      <c r="L18" s="33"/>
      <c r="M18" s="33"/>
      <c r="N18" s="24"/>
      <c r="O18" s="24"/>
      <c r="P18" s="24"/>
      <c r="Q18" s="24"/>
      <c r="R18" s="24"/>
      <c r="S18" s="24"/>
      <c r="T18" s="24"/>
      <c r="U18" s="24"/>
      <c r="V18" s="24"/>
      <c r="W18" s="24"/>
      <c r="X18" s="24"/>
      <c r="Y18" s="24"/>
      <c r="Z18" s="24"/>
      <c r="AA18" s="24"/>
      <c r="AB18" s="24"/>
      <c r="AC18" s="24"/>
      <c r="AD18" s="24"/>
      <c r="AE18" s="24"/>
      <c r="AF18" s="24"/>
      <c r="AG18" s="24"/>
      <c r="AH18" s="24"/>
      <c r="AI18" s="33"/>
      <c r="AJ18" s="33"/>
      <c r="AK18" s="33"/>
      <c r="AL18" s="33"/>
      <c r="AM18" s="33"/>
      <c r="AN18" s="33"/>
      <c r="AO18" s="33"/>
      <c r="AP18" s="33"/>
      <c r="AQ18" s="33"/>
      <c r="AR18" s="33"/>
      <c r="AS18" s="24"/>
      <c r="AT18" s="24"/>
      <c r="AU18" s="24"/>
      <c r="AV18" s="24"/>
      <c r="AW18" s="24"/>
      <c r="AX18" s="24"/>
      <c r="AY18" s="24"/>
      <c r="AZ18" s="24"/>
      <c r="BA18" s="24"/>
      <c r="BB18" s="24"/>
      <c r="BC18" s="24"/>
      <c r="BD18" s="24"/>
      <c r="BE18" s="24"/>
      <c r="BF18" s="24"/>
      <c r="BG18" s="24"/>
      <c r="BH18" s="24"/>
      <c r="BI18" s="24"/>
      <c r="BJ18" s="24"/>
      <c r="BK18" s="24"/>
      <c r="BL18" s="24"/>
      <c r="BM18" s="24"/>
    </row>
    <row r="19" spans="1:65" hidden="1" x14ac:dyDescent="0.25">
      <c r="A19" s="20"/>
      <c r="B19" s="30">
        <v>9</v>
      </c>
      <c r="C19" s="38" t="s">
        <v>168</v>
      </c>
      <c r="D19" s="168"/>
      <c r="E19" s="33"/>
      <c r="F19" s="33"/>
      <c r="G19" s="33"/>
      <c r="H19" s="33"/>
      <c r="I19" s="33"/>
      <c r="J19" s="33"/>
      <c r="K19" s="33"/>
      <c r="L19" s="33"/>
      <c r="M19" s="33"/>
      <c r="N19" s="24"/>
      <c r="O19" s="24"/>
      <c r="P19" s="24"/>
      <c r="Q19" s="24"/>
      <c r="R19" s="24"/>
      <c r="S19" s="24"/>
      <c r="T19" s="24"/>
      <c r="U19" s="24"/>
      <c r="V19" s="24"/>
      <c r="W19" s="24"/>
      <c r="X19" s="24"/>
      <c r="Y19" s="24"/>
      <c r="Z19" s="24"/>
      <c r="AA19" s="24"/>
      <c r="AB19" s="24"/>
      <c r="AC19" s="24"/>
      <c r="AD19" s="24"/>
      <c r="AE19" s="24"/>
      <c r="AF19" s="24"/>
      <c r="AG19" s="24"/>
      <c r="AH19" s="24"/>
      <c r="AI19" s="33"/>
      <c r="AJ19" s="33"/>
      <c r="AK19" s="33"/>
      <c r="AL19" s="33"/>
      <c r="AM19" s="33"/>
      <c r="AN19" s="33"/>
      <c r="AO19" s="33"/>
      <c r="AP19" s="33"/>
      <c r="AQ19" s="33"/>
      <c r="AR19" s="33"/>
      <c r="AS19" s="24"/>
      <c r="AT19" s="24"/>
      <c r="AU19" s="24"/>
      <c r="AV19" s="24"/>
      <c r="AW19" s="24"/>
      <c r="AX19" s="24"/>
      <c r="AY19" s="24"/>
      <c r="AZ19" s="24"/>
      <c r="BA19" s="24"/>
      <c r="BB19" s="24"/>
      <c r="BC19" s="24"/>
      <c r="BD19" s="24"/>
      <c r="BE19" s="24"/>
      <c r="BF19" s="24"/>
      <c r="BG19" s="24"/>
      <c r="BH19" s="24"/>
      <c r="BI19" s="24"/>
      <c r="BJ19" s="24"/>
      <c r="BK19" s="24"/>
      <c r="BL19" s="24"/>
      <c r="BM19" s="24"/>
    </row>
    <row r="20" spans="1:65" s="41" customFormat="1" hidden="1" x14ac:dyDescent="0.25">
      <c r="A20" s="39"/>
      <c r="B20" s="40">
        <v>10</v>
      </c>
      <c r="C20" s="38" t="s">
        <v>169</v>
      </c>
      <c r="D20" s="168"/>
      <c r="E20" s="33"/>
      <c r="F20" s="33"/>
      <c r="G20" s="33"/>
      <c r="H20" s="33"/>
      <c r="I20" s="33"/>
      <c r="J20" s="33"/>
      <c r="K20" s="33"/>
      <c r="L20" s="33"/>
      <c r="M20" s="33"/>
      <c r="N20" s="37"/>
      <c r="O20" s="37"/>
      <c r="P20" s="37"/>
      <c r="Q20" s="37"/>
      <c r="R20" s="37"/>
      <c r="S20" s="37"/>
      <c r="T20" s="37"/>
      <c r="U20" s="37"/>
      <c r="V20" s="37"/>
      <c r="W20" s="37"/>
      <c r="X20" s="37"/>
      <c r="Y20" s="37"/>
      <c r="Z20" s="37"/>
      <c r="AA20" s="37"/>
      <c r="AB20" s="37"/>
      <c r="AC20" s="37"/>
      <c r="AD20" s="37"/>
      <c r="AE20" s="37"/>
      <c r="AF20" s="37"/>
      <c r="AG20" s="37"/>
      <c r="AH20" s="37"/>
      <c r="AI20" s="33"/>
      <c r="AJ20" s="33"/>
      <c r="AK20" s="33"/>
      <c r="AL20" s="33"/>
      <c r="AM20" s="33"/>
      <c r="AN20" s="33"/>
      <c r="AO20" s="33"/>
      <c r="AP20" s="33"/>
      <c r="AQ20" s="33"/>
      <c r="AR20" s="33"/>
      <c r="AS20" s="37"/>
      <c r="AT20" s="37"/>
      <c r="AU20" s="37"/>
      <c r="AV20" s="37"/>
      <c r="AW20" s="37"/>
      <c r="AX20" s="37"/>
      <c r="AY20" s="37"/>
      <c r="AZ20" s="37"/>
      <c r="BA20" s="37"/>
      <c r="BB20" s="37"/>
      <c r="BC20" s="37"/>
      <c r="BD20" s="37"/>
      <c r="BE20" s="37"/>
      <c r="BF20" s="37"/>
      <c r="BG20" s="37"/>
      <c r="BH20" s="37"/>
      <c r="BI20" s="37"/>
      <c r="BJ20" s="37"/>
      <c r="BK20" s="37"/>
      <c r="BL20" s="37"/>
      <c r="BM20" s="37"/>
    </row>
    <row r="21" spans="1:65" hidden="1" x14ac:dyDescent="0.25">
      <c r="A21" s="20"/>
      <c r="B21" s="30">
        <v>11</v>
      </c>
      <c r="C21" s="38" t="s">
        <v>165</v>
      </c>
      <c r="D21" s="168"/>
      <c r="E21" s="33"/>
      <c r="F21" s="33"/>
      <c r="G21" s="29"/>
      <c r="H21" s="33"/>
      <c r="I21" s="33"/>
      <c r="J21" s="33"/>
      <c r="K21" s="33"/>
      <c r="L21" s="29"/>
      <c r="M21" s="33"/>
      <c r="N21" s="24"/>
      <c r="O21" s="24"/>
      <c r="P21" s="29"/>
      <c r="Q21" s="24"/>
      <c r="R21" s="24"/>
      <c r="S21" s="24"/>
      <c r="T21" s="29"/>
      <c r="U21" s="24"/>
      <c r="V21" s="24"/>
      <c r="W21" s="24"/>
      <c r="X21" s="29"/>
      <c r="Y21" s="24"/>
      <c r="Z21" s="24"/>
      <c r="AA21" s="24"/>
      <c r="AB21" s="29"/>
      <c r="AC21" s="24"/>
      <c r="AD21" s="24"/>
      <c r="AE21" s="24"/>
      <c r="AF21" s="29"/>
      <c r="AG21" s="24"/>
      <c r="AH21" s="24"/>
      <c r="AI21" s="33"/>
      <c r="AJ21" s="33"/>
      <c r="AK21" s="33"/>
      <c r="AL21" s="29"/>
      <c r="AM21" s="33"/>
      <c r="AN21" s="33"/>
      <c r="AO21" s="33"/>
      <c r="AP21" s="33"/>
      <c r="AQ21" s="29"/>
      <c r="AR21" s="33"/>
      <c r="AS21" s="24"/>
      <c r="AT21" s="24"/>
      <c r="AU21" s="29"/>
      <c r="AV21" s="24"/>
      <c r="AW21" s="24"/>
      <c r="AX21" s="24"/>
      <c r="AY21" s="29"/>
      <c r="AZ21" s="24"/>
      <c r="BA21" s="24"/>
      <c r="BB21" s="24"/>
      <c r="BC21" s="29"/>
      <c r="BD21" s="24"/>
      <c r="BE21" s="24"/>
      <c r="BF21" s="24"/>
      <c r="BG21" s="29"/>
      <c r="BH21" s="24"/>
      <c r="BI21" s="24"/>
      <c r="BJ21" s="24"/>
      <c r="BK21" s="29"/>
      <c r="BL21" s="24"/>
      <c r="BM21" s="24"/>
    </row>
    <row r="22" spans="1:65" hidden="1" x14ac:dyDescent="0.25">
      <c r="A22" s="20"/>
      <c r="B22" s="30">
        <v>12</v>
      </c>
      <c r="C22" s="36" t="s">
        <v>170</v>
      </c>
      <c r="D22" s="167"/>
      <c r="E22" s="33"/>
      <c r="F22" s="33"/>
      <c r="G22" s="33"/>
      <c r="H22" s="33"/>
      <c r="I22" s="33"/>
      <c r="J22" s="33"/>
      <c r="K22" s="33"/>
      <c r="L22" s="33"/>
      <c r="M22" s="33"/>
      <c r="N22" s="24"/>
      <c r="O22" s="24"/>
      <c r="P22" s="24"/>
      <c r="Q22" s="24"/>
      <c r="R22" s="24"/>
      <c r="S22" s="24"/>
      <c r="T22" s="24"/>
      <c r="U22" s="24"/>
      <c r="V22" s="24"/>
      <c r="W22" s="24"/>
      <c r="X22" s="24"/>
      <c r="Y22" s="24"/>
      <c r="Z22" s="24"/>
      <c r="AA22" s="24"/>
      <c r="AB22" s="24"/>
      <c r="AC22" s="24"/>
      <c r="AD22" s="24"/>
      <c r="AE22" s="24"/>
      <c r="AF22" s="24"/>
      <c r="AG22" s="24"/>
      <c r="AH22" s="24"/>
      <c r="AI22" s="33"/>
      <c r="AJ22" s="33"/>
      <c r="AK22" s="33"/>
      <c r="AL22" s="33"/>
      <c r="AM22" s="33"/>
      <c r="AN22" s="33"/>
      <c r="AO22" s="33"/>
      <c r="AP22" s="33"/>
      <c r="AQ22" s="33"/>
      <c r="AR22" s="33"/>
      <c r="AS22" s="24"/>
      <c r="AT22" s="24"/>
      <c r="AU22" s="24"/>
      <c r="AV22" s="24"/>
      <c r="AW22" s="24"/>
      <c r="AX22" s="24"/>
      <c r="AY22" s="24"/>
      <c r="AZ22" s="24"/>
      <c r="BA22" s="24"/>
      <c r="BB22" s="24"/>
      <c r="BC22" s="24"/>
      <c r="BD22" s="24"/>
      <c r="BE22" s="24"/>
      <c r="BF22" s="24"/>
      <c r="BG22" s="24"/>
      <c r="BH22" s="24"/>
      <c r="BI22" s="24"/>
      <c r="BJ22" s="24"/>
      <c r="BK22" s="24"/>
      <c r="BL22" s="24"/>
      <c r="BM22" s="24"/>
    </row>
    <row r="23" spans="1:65" hidden="1" x14ac:dyDescent="0.25">
      <c r="A23" s="20"/>
      <c r="B23" s="30">
        <v>13</v>
      </c>
      <c r="C23" s="38" t="s">
        <v>168</v>
      </c>
      <c r="D23" s="168"/>
      <c r="E23" s="33"/>
      <c r="F23" s="33"/>
      <c r="G23" s="33"/>
      <c r="H23" s="33"/>
      <c r="I23" s="33"/>
      <c r="J23" s="33"/>
      <c r="K23" s="33"/>
      <c r="L23" s="33"/>
      <c r="M23" s="33"/>
      <c r="N23" s="24"/>
      <c r="O23" s="24"/>
      <c r="P23" s="24"/>
      <c r="Q23" s="24"/>
      <c r="R23" s="24"/>
      <c r="S23" s="24"/>
      <c r="T23" s="24"/>
      <c r="U23" s="24"/>
      <c r="V23" s="24"/>
      <c r="W23" s="24"/>
      <c r="X23" s="24"/>
      <c r="Y23" s="24"/>
      <c r="Z23" s="24"/>
      <c r="AA23" s="24"/>
      <c r="AB23" s="24"/>
      <c r="AC23" s="24"/>
      <c r="AD23" s="24"/>
      <c r="AE23" s="24"/>
      <c r="AF23" s="24"/>
      <c r="AG23" s="24"/>
      <c r="AH23" s="24"/>
      <c r="AI23" s="33"/>
      <c r="AJ23" s="33"/>
      <c r="AK23" s="33"/>
      <c r="AL23" s="33"/>
      <c r="AM23" s="33"/>
      <c r="AN23" s="33"/>
      <c r="AO23" s="33"/>
      <c r="AP23" s="33"/>
      <c r="AQ23" s="33"/>
      <c r="AR23" s="33"/>
      <c r="AS23" s="24"/>
      <c r="AT23" s="24"/>
      <c r="AU23" s="24"/>
      <c r="AV23" s="24"/>
      <c r="AW23" s="24"/>
      <c r="AX23" s="24"/>
      <c r="AY23" s="24"/>
      <c r="AZ23" s="24"/>
      <c r="BA23" s="24"/>
      <c r="BB23" s="24"/>
      <c r="BC23" s="24"/>
      <c r="BD23" s="24"/>
      <c r="BE23" s="24"/>
      <c r="BF23" s="24"/>
      <c r="BG23" s="24"/>
      <c r="BH23" s="24"/>
      <c r="BI23" s="24"/>
      <c r="BJ23" s="24"/>
      <c r="BK23" s="24"/>
      <c r="BL23" s="24"/>
      <c r="BM23" s="24"/>
    </row>
    <row r="24" spans="1:65" s="41" customFormat="1" hidden="1" x14ac:dyDescent="0.25">
      <c r="A24" s="39"/>
      <c r="B24" s="40">
        <v>14</v>
      </c>
      <c r="C24" s="36" t="s">
        <v>164</v>
      </c>
      <c r="D24" s="168"/>
      <c r="E24" s="33"/>
      <c r="F24" s="33"/>
      <c r="G24" s="33"/>
      <c r="H24" s="33"/>
      <c r="I24" s="33"/>
      <c r="J24" s="33"/>
      <c r="K24" s="33"/>
      <c r="L24" s="33"/>
      <c r="M24" s="33"/>
      <c r="N24" s="37"/>
      <c r="O24" s="37"/>
      <c r="P24" s="37"/>
      <c r="Q24" s="37"/>
      <c r="R24" s="37"/>
      <c r="S24" s="37"/>
      <c r="T24" s="37"/>
      <c r="U24" s="37"/>
      <c r="V24" s="37"/>
      <c r="W24" s="37"/>
      <c r="X24" s="37"/>
      <c r="Y24" s="37"/>
      <c r="Z24" s="37"/>
      <c r="AA24" s="37"/>
      <c r="AB24" s="37"/>
      <c r="AC24" s="37"/>
      <c r="AD24" s="37"/>
      <c r="AE24" s="37"/>
      <c r="AF24" s="37"/>
      <c r="AG24" s="37"/>
      <c r="AH24" s="37"/>
      <c r="AI24" s="33"/>
      <c r="AJ24" s="33"/>
      <c r="AK24" s="33"/>
      <c r="AL24" s="33"/>
      <c r="AM24" s="33"/>
      <c r="AN24" s="33"/>
      <c r="AO24" s="33"/>
      <c r="AP24" s="33"/>
      <c r="AQ24" s="33"/>
      <c r="AR24" s="33"/>
      <c r="AS24" s="37"/>
      <c r="AT24" s="37"/>
      <c r="AU24" s="37"/>
      <c r="AV24" s="37"/>
      <c r="AW24" s="37"/>
      <c r="AX24" s="37"/>
      <c r="AY24" s="37"/>
      <c r="AZ24" s="37"/>
      <c r="BA24" s="37"/>
      <c r="BB24" s="37"/>
      <c r="BC24" s="37"/>
      <c r="BD24" s="37"/>
      <c r="BE24" s="37"/>
      <c r="BF24" s="37"/>
      <c r="BG24" s="37"/>
      <c r="BH24" s="37"/>
      <c r="BI24" s="37"/>
      <c r="BJ24" s="37"/>
      <c r="BK24" s="37"/>
      <c r="BL24" s="37"/>
      <c r="BM24" s="37"/>
    </row>
    <row r="25" spans="1:65" hidden="1" x14ac:dyDescent="0.25">
      <c r="A25" s="20"/>
      <c r="B25" s="30">
        <v>15</v>
      </c>
      <c r="C25" s="36" t="s">
        <v>165</v>
      </c>
      <c r="D25" s="168"/>
      <c r="E25" s="33"/>
      <c r="F25" s="33"/>
      <c r="G25" s="29"/>
      <c r="H25" s="33"/>
      <c r="I25" s="33"/>
      <c r="J25" s="33"/>
      <c r="K25" s="33"/>
      <c r="L25" s="29"/>
      <c r="M25" s="33"/>
      <c r="N25" s="24"/>
      <c r="O25" s="24"/>
      <c r="P25" s="29"/>
      <c r="Q25" s="24"/>
      <c r="R25" s="24"/>
      <c r="S25" s="24"/>
      <c r="T25" s="29"/>
      <c r="U25" s="24"/>
      <c r="V25" s="24"/>
      <c r="W25" s="24"/>
      <c r="X25" s="29"/>
      <c r="Y25" s="24"/>
      <c r="Z25" s="24"/>
      <c r="AA25" s="24"/>
      <c r="AB25" s="29"/>
      <c r="AC25" s="24"/>
      <c r="AD25" s="24"/>
      <c r="AE25" s="24"/>
      <c r="AF25" s="29"/>
      <c r="AG25" s="24"/>
      <c r="AH25" s="24"/>
      <c r="AI25" s="33"/>
      <c r="AJ25" s="33"/>
      <c r="AK25" s="33"/>
      <c r="AL25" s="29"/>
      <c r="AM25" s="33"/>
      <c r="AN25" s="33"/>
      <c r="AO25" s="33"/>
      <c r="AP25" s="33"/>
      <c r="AQ25" s="29"/>
      <c r="AR25" s="33"/>
      <c r="AS25" s="24"/>
      <c r="AT25" s="24"/>
      <c r="AU25" s="29"/>
      <c r="AV25" s="24"/>
      <c r="AW25" s="24"/>
      <c r="AX25" s="24"/>
      <c r="AY25" s="29"/>
      <c r="AZ25" s="24"/>
      <c r="BA25" s="24"/>
      <c r="BB25" s="24"/>
      <c r="BC25" s="29"/>
      <c r="BD25" s="24"/>
      <c r="BE25" s="24"/>
      <c r="BF25" s="24"/>
      <c r="BG25" s="29"/>
      <c r="BH25" s="24"/>
      <c r="BI25" s="24"/>
      <c r="BJ25" s="24"/>
      <c r="BK25" s="29"/>
      <c r="BL25" s="24"/>
      <c r="BM25" s="24"/>
    </row>
    <row r="26" spans="1:65" hidden="1" x14ac:dyDescent="0.25">
      <c r="A26" s="20"/>
      <c r="B26" s="30">
        <v>16</v>
      </c>
      <c r="C26" s="36" t="s">
        <v>171</v>
      </c>
      <c r="D26" s="167"/>
      <c r="E26" s="33"/>
      <c r="F26" s="33"/>
      <c r="G26" s="33"/>
      <c r="H26" s="33"/>
      <c r="I26" s="33"/>
      <c r="J26" s="33"/>
      <c r="K26" s="33"/>
      <c r="L26" s="33"/>
      <c r="M26" s="33"/>
      <c r="N26" s="24"/>
      <c r="O26" s="24"/>
      <c r="P26" s="24"/>
      <c r="Q26" s="24"/>
      <c r="R26" s="24"/>
      <c r="S26" s="24"/>
      <c r="T26" s="24"/>
      <c r="U26" s="24"/>
      <c r="V26" s="24"/>
      <c r="W26" s="24"/>
      <c r="X26" s="24"/>
      <c r="Y26" s="24"/>
      <c r="Z26" s="24"/>
      <c r="AA26" s="24"/>
      <c r="AB26" s="24"/>
      <c r="AC26" s="24"/>
      <c r="AD26" s="24"/>
      <c r="AE26" s="24"/>
      <c r="AF26" s="24"/>
      <c r="AG26" s="24"/>
      <c r="AH26" s="24"/>
      <c r="AI26" s="33"/>
      <c r="AJ26" s="33"/>
      <c r="AK26" s="33"/>
      <c r="AL26" s="33"/>
      <c r="AM26" s="33"/>
      <c r="AN26" s="33"/>
      <c r="AO26" s="33"/>
      <c r="AP26" s="33"/>
      <c r="AQ26" s="33"/>
      <c r="AR26" s="33"/>
      <c r="AS26" s="24"/>
      <c r="AT26" s="24"/>
      <c r="AU26" s="24"/>
      <c r="AV26" s="24"/>
      <c r="AW26" s="24"/>
      <c r="AX26" s="24"/>
      <c r="AY26" s="24"/>
      <c r="AZ26" s="24"/>
      <c r="BA26" s="24"/>
      <c r="BB26" s="24"/>
      <c r="BC26" s="24"/>
      <c r="BD26" s="24"/>
      <c r="BE26" s="24"/>
      <c r="BF26" s="24"/>
      <c r="BG26" s="24"/>
      <c r="BH26" s="24"/>
      <c r="BI26" s="24"/>
      <c r="BJ26" s="24"/>
      <c r="BK26" s="24"/>
      <c r="BL26" s="24"/>
      <c r="BM26" s="24"/>
    </row>
    <row r="27" spans="1:65" hidden="1" x14ac:dyDescent="0.25">
      <c r="A27" s="20"/>
      <c r="B27" s="30">
        <v>17</v>
      </c>
      <c r="C27" s="36" t="s">
        <v>163</v>
      </c>
      <c r="D27" s="168"/>
      <c r="E27" s="33"/>
      <c r="F27" s="33"/>
      <c r="G27" s="33"/>
      <c r="H27" s="33"/>
      <c r="I27" s="33"/>
      <c r="J27" s="33"/>
      <c r="K27" s="33"/>
      <c r="L27" s="33"/>
      <c r="M27" s="33"/>
      <c r="N27" s="24"/>
      <c r="O27" s="24"/>
      <c r="P27" s="24"/>
      <c r="Q27" s="24"/>
      <c r="R27" s="24"/>
      <c r="S27" s="24"/>
      <c r="T27" s="24"/>
      <c r="U27" s="24"/>
      <c r="V27" s="24"/>
      <c r="W27" s="24"/>
      <c r="X27" s="24"/>
      <c r="Y27" s="24"/>
      <c r="Z27" s="24"/>
      <c r="AA27" s="24"/>
      <c r="AB27" s="24"/>
      <c r="AC27" s="24"/>
      <c r="AD27" s="24"/>
      <c r="AE27" s="24"/>
      <c r="AF27" s="24"/>
      <c r="AG27" s="24"/>
      <c r="AH27" s="24"/>
      <c r="AI27" s="33"/>
      <c r="AJ27" s="33"/>
      <c r="AK27" s="33"/>
      <c r="AL27" s="33"/>
      <c r="AM27" s="33"/>
      <c r="AN27" s="33"/>
      <c r="AO27" s="33"/>
      <c r="AP27" s="33"/>
      <c r="AQ27" s="33"/>
      <c r="AR27" s="33"/>
      <c r="AS27" s="24"/>
      <c r="AT27" s="24"/>
      <c r="AU27" s="24"/>
      <c r="AV27" s="24"/>
      <c r="AW27" s="24"/>
      <c r="AX27" s="24"/>
      <c r="AY27" s="24"/>
      <c r="AZ27" s="24"/>
      <c r="BA27" s="24"/>
      <c r="BB27" s="24"/>
      <c r="BC27" s="24"/>
      <c r="BD27" s="24"/>
      <c r="BE27" s="24"/>
      <c r="BF27" s="24"/>
      <c r="BG27" s="24"/>
      <c r="BH27" s="24"/>
      <c r="BI27" s="24"/>
      <c r="BJ27" s="24"/>
      <c r="BK27" s="24"/>
      <c r="BL27" s="24"/>
      <c r="BM27" s="24"/>
    </row>
    <row r="28" spans="1:65" s="41" customFormat="1" hidden="1" x14ac:dyDescent="0.25">
      <c r="A28" s="39"/>
      <c r="B28" s="40">
        <v>18</v>
      </c>
      <c r="C28" s="36" t="s">
        <v>164</v>
      </c>
      <c r="D28" s="168"/>
      <c r="E28" s="33"/>
      <c r="F28" s="33"/>
      <c r="G28" s="33"/>
      <c r="H28" s="33"/>
      <c r="I28" s="33"/>
      <c r="J28" s="33"/>
      <c r="K28" s="33"/>
      <c r="L28" s="33"/>
      <c r="M28" s="33"/>
      <c r="N28" s="37"/>
      <c r="O28" s="37"/>
      <c r="P28" s="37"/>
      <c r="Q28" s="37"/>
      <c r="R28" s="37"/>
      <c r="S28" s="37"/>
      <c r="T28" s="37"/>
      <c r="U28" s="37"/>
      <c r="V28" s="37"/>
      <c r="W28" s="37"/>
      <c r="X28" s="37"/>
      <c r="Y28" s="37"/>
      <c r="Z28" s="37"/>
      <c r="AA28" s="37"/>
      <c r="AB28" s="37"/>
      <c r="AC28" s="37"/>
      <c r="AD28" s="37"/>
      <c r="AE28" s="37"/>
      <c r="AF28" s="37"/>
      <c r="AG28" s="37"/>
      <c r="AH28" s="37"/>
      <c r="AI28" s="33"/>
      <c r="AJ28" s="33"/>
      <c r="AK28" s="33"/>
      <c r="AL28" s="33"/>
      <c r="AM28" s="33"/>
      <c r="AN28" s="33"/>
      <c r="AO28" s="33"/>
      <c r="AP28" s="33"/>
      <c r="AQ28" s="33"/>
      <c r="AR28" s="33"/>
      <c r="AS28" s="37"/>
      <c r="AT28" s="37"/>
      <c r="AU28" s="37"/>
      <c r="AV28" s="37"/>
      <c r="AW28" s="37"/>
      <c r="AX28" s="37"/>
      <c r="AY28" s="37"/>
      <c r="AZ28" s="37"/>
      <c r="BA28" s="37"/>
      <c r="BB28" s="37"/>
      <c r="BC28" s="37"/>
      <c r="BD28" s="37"/>
      <c r="BE28" s="37"/>
      <c r="BF28" s="37"/>
      <c r="BG28" s="37"/>
      <c r="BH28" s="37"/>
      <c r="BI28" s="37"/>
      <c r="BJ28" s="37"/>
      <c r="BK28" s="37"/>
      <c r="BL28" s="37"/>
      <c r="BM28" s="37"/>
    </row>
    <row r="29" spans="1:65" hidden="1" x14ac:dyDescent="0.25">
      <c r="A29" s="20"/>
      <c r="B29" s="30">
        <v>19</v>
      </c>
      <c r="C29" s="36" t="s">
        <v>165</v>
      </c>
      <c r="D29" s="168"/>
      <c r="E29" s="33"/>
      <c r="F29" s="33"/>
      <c r="G29" s="29"/>
      <c r="H29" s="33"/>
      <c r="I29" s="33"/>
      <c r="J29" s="33"/>
      <c r="K29" s="33"/>
      <c r="L29" s="29"/>
      <c r="M29" s="33"/>
      <c r="N29" s="24"/>
      <c r="O29" s="24"/>
      <c r="P29" s="29"/>
      <c r="Q29" s="24"/>
      <c r="R29" s="24"/>
      <c r="S29" s="24"/>
      <c r="T29" s="29"/>
      <c r="U29" s="24"/>
      <c r="V29" s="24"/>
      <c r="W29" s="24"/>
      <c r="X29" s="29"/>
      <c r="Y29" s="24"/>
      <c r="Z29" s="24"/>
      <c r="AA29" s="24"/>
      <c r="AB29" s="29"/>
      <c r="AC29" s="24"/>
      <c r="AD29" s="24"/>
      <c r="AE29" s="24"/>
      <c r="AF29" s="29"/>
      <c r="AG29" s="24"/>
      <c r="AH29" s="24"/>
      <c r="AI29" s="33"/>
      <c r="AJ29" s="33"/>
      <c r="AK29" s="33"/>
      <c r="AL29" s="29"/>
      <c r="AM29" s="33"/>
      <c r="AN29" s="33"/>
      <c r="AO29" s="33"/>
      <c r="AP29" s="33"/>
      <c r="AQ29" s="29"/>
      <c r="AR29" s="33"/>
      <c r="AS29" s="24"/>
      <c r="AT29" s="24"/>
      <c r="AU29" s="29"/>
      <c r="AV29" s="24"/>
      <c r="AW29" s="24"/>
      <c r="AX29" s="24"/>
      <c r="AY29" s="29"/>
      <c r="AZ29" s="24"/>
      <c r="BA29" s="24"/>
      <c r="BB29" s="24"/>
      <c r="BC29" s="29"/>
      <c r="BD29" s="24"/>
      <c r="BE29" s="24"/>
      <c r="BF29" s="24"/>
      <c r="BG29" s="29"/>
      <c r="BH29" s="24"/>
      <c r="BI29" s="24"/>
      <c r="BJ29" s="24"/>
      <c r="BK29" s="29"/>
      <c r="BL29" s="24"/>
      <c r="BM29" s="24"/>
    </row>
    <row r="30" spans="1:65" hidden="1" x14ac:dyDescent="0.25">
      <c r="A30" s="20"/>
      <c r="B30" s="30">
        <v>20</v>
      </c>
      <c r="C30" s="34" t="s">
        <v>172</v>
      </c>
      <c r="D30" s="165"/>
      <c r="E30" s="33"/>
      <c r="F30" s="33"/>
      <c r="G30" s="33"/>
      <c r="H30" s="33"/>
      <c r="I30" s="33"/>
      <c r="J30" s="33"/>
      <c r="K30" s="33"/>
      <c r="L30" s="33"/>
      <c r="M30" s="33"/>
      <c r="N30" s="24"/>
      <c r="O30" s="24"/>
      <c r="P30" s="24"/>
      <c r="Q30" s="24"/>
      <c r="R30" s="24"/>
      <c r="S30" s="24"/>
      <c r="T30" s="24"/>
      <c r="U30" s="24"/>
      <c r="V30" s="24"/>
      <c r="W30" s="24"/>
      <c r="X30" s="24"/>
      <c r="Y30" s="24"/>
      <c r="Z30" s="24"/>
      <c r="AA30" s="24"/>
      <c r="AB30" s="24"/>
      <c r="AC30" s="24"/>
      <c r="AD30" s="24"/>
      <c r="AE30" s="24"/>
      <c r="AF30" s="24"/>
      <c r="AG30" s="24"/>
      <c r="AH30" s="24"/>
      <c r="AI30" s="33"/>
      <c r="AJ30" s="33"/>
      <c r="AK30" s="33"/>
      <c r="AL30" s="33"/>
      <c r="AM30" s="33"/>
      <c r="AN30" s="33"/>
      <c r="AO30" s="33"/>
      <c r="AP30" s="33"/>
      <c r="AQ30" s="33"/>
      <c r="AR30" s="33"/>
      <c r="AS30" s="24"/>
      <c r="AT30" s="24"/>
      <c r="AU30" s="24"/>
      <c r="AV30" s="24"/>
      <c r="AW30" s="24"/>
      <c r="AX30" s="24"/>
      <c r="AY30" s="24"/>
      <c r="AZ30" s="24"/>
      <c r="BA30" s="24"/>
      <c r="BB30" s="24"/>
      <c r="BC30" s="24"/>
      <c r="BD30" s="24"/>
      <c r="BE30" s="24"/>
      <c r="BF30" s="24"/>
      <c r="BG30" s="24"/>
      <c r="BH30" s="24"/>
      <c r="BI30" s="24"/>
      <c r="BJ30" s="24"/>
      <c r="BK30" s="24"/>
      <c r="BL30" s="24"/>
      <c r="BM30" s="24"/>
    </row>
    <row r="31" spans="1:65" hidden="1" x14ac:dyDescent="0.25">
      <c r="A31" s="20"/>
      <c r="B31" s="30">
        <v>21</v>
      </c>
      <c r="C31" s="36" t="s">
        <v>163</v>
      </c>
      <c r="D31" s="167"/>
      <c r="E31" s="33"/>
      <c r="F31" s="33"/>
      <c r="G31" s="33"/>
      <c r="H31" s="33"/>
      <c r="I31" s="33"/>
      <c r="J31" s="33"/>
      <c r="K31" s="33"/>
      <c r="L31" s="33"/>
      <c r="M31" s="33"/>
      <c r="N31" s="24"/>
      <c r="O31" s="24"/>
      <c r="P31" s="24"/>
      <c r="Q31" s="24"/>
      <c r="R31" s="24"/>
      <c r="S31" s="24"/>
      <c r="T31" s="24"/>
      <c r="U31" s="24"/>
      <c r="V31" s="24"/>
      <c r="W31" s="24"/>
      <c r="X31" s="24"/>
      <c r="Y31" s="24"/>
      <c r="Z31" s="24"/>
      <c r="AA31" s="24"/>
      <c r="AB31" s="24"/>
      <c r="AC31" s="24"/>
      <c r="AD31" s="24"/>
      <c r="AE31" s="24"/>
      <c r="AF31" s="24"/>
      <c r="AG31" s="24"/>
      <c r="AH31" s="24"/>
      <c r="AI31" s="33"/>
      <c r="AJ31" s="33"/>
      <c r="AK31" s="33"/>
      <c r="AL31" s="33"/>
      <c r="AM31" s="33"/>
      <c r="AN31" s="33"/>
      <c r="AO31" s="33"/>
      <c r="AP31" s="33"/>
      <c r="AQ31" s="33"/>
      <c r="AR31" s="33"/>
      <c r="AS31" s="24"/>
      <c r="AT31" s="24"/>
      <c r="AU31" s="24"/>
      <c r="AV31" s="24"/>
      <c r="AW31" s="24"/>
      <c r="AX31" s="24"/>
      <c r="AY31" s="24"/>
      <c r="AZ31" s="24"/>
      <c r="BA31" s="24"/>
      <c r="BB31" s="24"/>
      <c r="BC31" s="24"/>
      <c r="BD31" s="24"/>
      <c r="BE31" s="24"/>
      <c r="BF31" s="24"/>
      <c r="BG31" s="24"/>
      <c r="BH31" s="24"/>
      <c r="BI31" s="24"/>
      <c r="BJ31" s="24"/>
      <c r="BK31" s="24"/>
      <c r="BL31" s="24"/>
      <c r="BM31" s="24"/>
    </row>
    <row r="32" spans="1:65" s="41" customFormat="1" hidden="1" x14ac:dyDescent="0.25">
      <c r="A32" s="39"/>
      <c r="B32" s="40">
        <v>22</v>
      </c>
      <c r="C32" s="36" t="s">
        <v>164</v>
      </c>
      <c r="D32" s="167"/>
      <c r="E32" s="33"/>
      <c r="F32" s="33"/>
      <c r="G32" s="33"/>
      <c r="H32" s="33"/>
      <c r="I32" s="33"/>
      <c r="J32" s="33"/>
      <c r="K32" s="33"/>
      <c r="L32" s="33"/>
      <c r="M32" s="33"/>
      <c r="N32" s="37"/>
      <c r="O32" s="37"/>
      <c r="P32" s="37"/>
      <c r="Q32" s="37"/>
      <c r="R32" s="37"/>
      <c r="S32" s="37"/>
      <c r="T32" s="37"/>
      <c r="U32" s="37"/>
      <c r="V32" s="37"/>
      <c r="W32" s="37"/>
      <c r="X32" s="37"/>
      <c r="Y32" s="37"/>
      <c r="Z32" s="37"/>
      <c r="AA32" s="37"/>
      <c r="AB32" s="37"/>
      <c r="AC32" s="37"/>
      <c r="AD32" s="37"/>
      <c r="AE32" s="37"/>
      <c r="AF32" s="37"/>
      <c r="AG32" s="37"/>
      <c r="AH32" s="37"/>
      <c r="AI32" s="33"/>
      <c r="AJ32" s="33"/>
      <c r="AK32" s="33"/>
      <c r="AL32" s="33"/>
      <c r="AM32" s="33"/>
      <c r="AN32" s="33"/>
      <c r="AO32" s="33"/>
      <c r="AP32" s="33"/>
      <c r="AQ32" s="33"/>
      <c r="AR32" s="33"/>
      <c r="AS32" s="37"/>
      <c r="AT32" s="37"/>
      <c r="AU32" s="37"/>
      <c r="AV32" s="37"/>
      <c r="AW32" s="37"/>
      <c r="AX32" s="37"/>
      <c r="AY32" s="37"/>
      <c r="AZ32" s="37"/>
      <c r="BA32" s="37"/>
      <c r="BB32" s="37"/>
      <c r="BC32" s="37"/>
      <c r="BD32" s="37"/>
      <c r="BE32" s="37"/>
      <c r="BF32" s="37"/>
      <c r="BG32" s="37"/>
      <c r="BH32" s="37"/>
      <c r="BI32" s="37"/>
      <c r="BJ32" s="37"/>
      <c r="BK32" s="37"/>
      <c r="BL32" s="37"/>
      <c r="BM32" s="37"/>
    </row>
    <row r="33" spans="1:65" hidden="1" x14ac:dyDescent="0.25">
      <c r="A33" s="20"/>
      <c r="B33" s="30">
        <v>23</v>
      </c>
      <c r="C33" s="36" t="s">
        <v>165</v>
      </c>
      <c r="D33" s="167"/>
      <c r="E33" s="33"/>
      <c r="F33" s="33"/>
      <c r="G33" s="29"/>
      <c r="H33" s="33"/>
      <c r="I33" s="33"/>
      <c r="J33" s="33"/>
      <c r="K33" s="33"/>
      <c r="L33" s="29"/>
      <c r="M33" s="33"/>
      <c r="N33" s="24"/>
      <c r="O33" s="24"/>
      <c r="P33" s="29"/>
      <c r="Q33" s="24"/>
      <c r="R33" s="24"/>
      <c r="S33" s="24"/>
      <c r="T33" s="29"/>
      <c r="U33" s="24"/>
      <c r="V33" s="24"/>
      <c r="W33" s="24"/>
      <c r="X33" s="29"/>
      <c r="Y33" s="24"/>
      <c r="Z33" s="24"/>
      <c r="AA33" s="24"/>
      <c r="AB33" s="29"/>
      <c r="AC33" s="24"/>
      <c r="AD33" s="24"/>
      <c r="AE33" s="24"/>
      <c r="AF33" s="29"/>
      <c r="AG33" s="24"/>
      <c r="AH33" s="24"/>
      <c r="AI33" s="33"/>
      <c r="AJ33" s="33"/>
      <c r="AK33" s="33"/>
      <c r="AL33" s="29"/>
      <c r="AM33" s="33"/>
      <c r="AN33" s="33"/>
      <c r="AO33" s="33"/>
      <c r="AP33" s="33"/>
      <c r="AQ33" s="29"/>
      <c r="AR33" s="33"/>
      <c r="AS33" s="24"/>
      <c r="AT33" s="24"/>
      <c r="AU33" s="29"/>
      <c r="AV33" s="24"/>
      <c r="AW33" s="24"/>
      <c r="AX33" s="24"/>
      <c r="AY33" s="29"/>
      <c r="AZ33" s="24"/>
      <c r="BA33" s="24"/>
      <c r="BB33" s="24"/>
      <c r="BC33" s="29"/>
      <c r="BD33" s="24"/>
      <c r="BE33" s="24"/>
      <c r="BF33" s="24"/>
      <c r="BG33" s="29"/>
      <c r="BH33" s="24"/>
      <c r="BI33" s="24"/>
      <c r="BJ33" s="24"/>
      <c r="BK33" s="29"/>
      <c r="BL33" s="24"/>
      <c r="BM33" s="24"/>
    </row>
    <row r="34" spans="1:65" hidden="1" x14ac:dyDescent="0.25">
      <c r="A34" s="20"/>
      <c r="B34" s="30">
        <v>24</v>
      </c>
      <c r="C34" s="34" t="s">
        <v>173</v>
      </c>
      <c r="D34" s="165"/>
      <c r="E34" s="33"/>
      <c r="F34" s="33"/>
      <c r="G34" s="33"/>
      <c r="H34" s="33"/>
      <c r="I34" s="33"/>
      <c r="J34" s="33"/>
      <c r="K34" s="33"/>
      <c r="L34" s="33"/>
      <c r="M34" s="33"/>
      <c r="N34" s="29"/>
      <c r="O34" s="29"/>
      <c r="P34" s="29"/>
      <c r="Q34" s="29"/>
      <c r="R34" s="37"/>
      <c r="S34" s="37"/>
      <c r="T34" s="37"/>
      <c r="U34" s="37"/>
      <c r="V34" s="29"/>
      <c r="W34" s="29"/>
      <c r="X34" s="29"/>
      <c r="Y34" s="29"/>
      <c r="Z34" s="29"/>
      <c r="AA34" s="29"/>
      <c r="AB34" s="29"/>
      <c r="AC34" s="29"/>
      <c r="AD34" s="37"/>
      <c r="AE34" s="37"/>
      <c r="AF34" s="37"/>
      <c r="AG34" s="37"/>
      <c r="AH34" s="37"/>
      <c r="AI34" s="33"/>
      <c r="AJ34" s="33"/>
      <c r="AK34" s="33"/>
      <c r="AL34" s="33"/>
      <c r="AM34" s="33"/>
      <c r="AN34" s="33"/>
      <c r="AO34" s="33"/>
      <c r="AP34" s="33"/>
      <c r="AQ34" s="33"/>
      <c r="AR34" s="33"/>
      <c r="AS34" s="29"/>
      <c r="AT34" s="29"/>
      <c r="AU34" s="29"/>
      <c r="AV34" s="29"/>
      <c r="AW34" s="37"/>
      <c r="AX34" s="37"/>
      <c r="AY34" s="37"/>
      <c r="AZ34" s="37"/>
      <c r="BA34" s="29"/>
      <c r="BB34" s="29"/>
      <c r="BC34" s="29"/>
      <c r="BD34" s="29"/>
      <c r="BE34" s="29"/>
      <c r="BF34" s="29"/>
      <c r="BG34" s="29"/>
      <c r="BH34" s="29"/>
      <c r="BI34" s="37"/>
      <c r="BJ34" s="37"/>
      <c r="BK34" s="37"/>
      <c r="BL34" s="37"/>
      <c r="BM34" s="37"/>
    </row>
    <row r="35" spans="1:65" hidden="1" x14ac:dyDescent="0.25">
      <c r="A35" s="20"/>
      <c r="B35" s="30">
        <v>25</v>
      </c>
      <c r="C35" s="36" t="s">
        <v>174</v>
      </c>
      <c r="D35" s="167"/>
      <c r="E35" s="33"/>
      <c r="F35" s="33"/>
      <c r="G35" s="33"/>
      <c r="H35" s="33"/>
      <c r="I35" s="33"/>
      <c r="J35" s="33"/>
      <c r="K35" s="33"/>
      <c r="L35" s="33"/>
      <c r="M35" s="33"/>
      <c r="N35" s="29"/>
      <c r="O35" s="29"/>
      <c r="P35" s="29"/>
      <c r="Q35" s="29"/>
      <c r="R35" s="37"/>
      <c r="S35" s="37"/>
      <c r="T35" s="37"/>
      <c r="U35" s="37"/>
      <c r="V35" s="29"/>
      <c r="W35" s="29"/>
      <c r="X35" s="29"/>
      <c r="Y35" s="29"/>
      <c r="Z35" s="29"/>
      <c r="AA35" s="29"/>
      <c r="AB35" s="29"/>
      <c r="AC35" s="29"/>
      <c r="AD35" s="37"/>
      <c r="AE35" s="37"/>
      <c r="AF35" s="37"/>
      <c r="AG35" s="37"/>
      <c r="AH35" s="37"/>
      <c r="AI35" s="33"/>
      <c r="AJ35" s="33"/>
      <c r="AK35" s="33"/>
      <c r="AL35" s="33"/>
      <c r="AM35" s="33"/>
      <c r="AN35" s="33"/>
      <c r="AO35" s="33"/>
      <c r="AP35" s="33"/>
      <c r="AQ35" s="33"/>
      <c r="AR35" s="33"/>
      <c r="AS35" s="29"/>
      <c r="AT35" s="29"/>
      <c r="AU35" s="29"/>
      <c r="AV35" s="29"/>
      <c r="AW35" s="37"/>
      <c r="AX35" s="37"/>
      <c r="AY35" s="37"/>
      <c r="AZ35" s="37"/>
      <c r="BA35" s="29"/>
      <c r="BB35" s="29"/>
      <c r="BC35" s="29"/>
      <c r="BD35" s="29"/>
      <c r="BE35" s="29"/>
      <c r="BF35" s="29"/>
      <c r="BG35" s="29"/>
      <c r="BH35" s="29"/>
      <c r="BI35" s="37"/>
      <c r="BJ35" s="37"/>
      <c r="BK35" s="37"/>
      <c r="BL35" s="37"/>
      <c r="BM35" s="37"/>
    </row>
    <row r="36" spans="1:65" hidden="1" x14ac:dyDescent="0.25">
      <c r="A36" s="20"/>
      <c r="B36" s="30">
        <v>26</v>
      </c>
      <c r="C36" s="36" t="s">
        <v>175</v>
      </c>
      <c r="D36" s="168"/>
      <c r="E36" s="33"/>
      <c r="F36" s="33"/>
      <c r="G36" s="33"/>
      <c r="H36" s="33"/>
      <c r="I36" s="33"/>
      <c r="J36" s="33"/>
      <c r="K36" s="33"/>
      <c r="L36" s="33"/>
      <c r="M36" s="33"/>
      <c r="N36" s="29"/>
      <c r="O36" s="29"/>
      <c r="P36" s="29"/>
      <c r="Q36" s="29"/>
      <c r="R36" s="37"/>
      <c r="S36" s="37"/>
      <c r="T36" s="37"/>
      <c r="U36" s="37"/>
      <c r="V36" s="29"/>
      <c r="W36" s="29"/>
      <c r="X36" s="29"/>
      <c r="Y36" s="29"/>
      <c r="Z36" s="29"/>
      <c r="AA36" s="29"/>
      <c r="AB36" s="29"/>
      <c r="AC36" s="29"/>
      <c r="AD36" s="37"/>
      <c r="AE36" s="37"/>
      <c r="AF36" s="37"/>
      <c r="AG36" s="37"/>
      <c r="AH36" s="37"/>
      <c r="AI36" s="33"/>
      <c r="AJ36" s="33"/>
      <c r="AK36" s="33"/>
      <c r="AL36" s="33"/>
      <c r="AM36" s="33"/>
      <c r="AN36" s="33"/>
      <c r="AO36" s="33"/>
      <c r="AP36" s="33"/>
      <c r="AQ36" s="33"/>
      <c r="AR36" s="33"/>
      <c r="AS36" s="29"/>
      <c r="AT36" s="29"/>
      <c r="AU36" s="29"/>
      <c r="AV36" s="29"/>
      <c r="AW36" s="37"/>
      <c r="AX36" s="37"/>
      <c r="AY36" s="37"/>
      <c r="AZ36" s="37"/>
      <c r="BA36" s="29"/>
      <c r="BB36" s="29"/>
      <c r="BC36" s="29"/>
      <c r="BD36" s="29"/>
      <c r="BE36" s="29"/>
      <c r="BF36" s="29"/>
      <c r="BG36" s="29"/>
      <c r="BH36" s="29"/>
      <c r="BI36" s="37"/>
      <c r="BJ36" s="37"/>
      <c r="BK36" s="37"/>
      <c r="BL36" s="37"/>
      <c r="BM36" s="37"/>
    </row>
    <row r="37" spans="1:65" hidden="1" x14ac:dyDescent="0.25">
      <c r="A37" s="20"/>
      <c r="B37" s="30">
        <v>27</v>
      </c>
      <c r="C37" s="36" t="s">
        <v>176</v>
      </c>
      <c r="D37" s="167"/>
      <c r="E37" s="33"/>
      <c r="F37" s="33"/>
      <c r="G37" s="33"/>
      <c r="H37" s="33"/>
      <c r="I37" s="33"/>
      <c r="J37" s="29"/>
      <c r="K37" s="29"/>
      <c r="L37" s="29"/>
      <c r="M37" s="29"/>
      <c r="N37" s="29"/>
      <c r="O37" s="29"/>
      <c r="P37" s="29"/>
      <c r="Q37" s="29"/>
      <c r="R37" s="29"/>
      <c r="S37" s="29"/>
      <c r="T37" s="29"/>
      <c r="U37" s="29"/>
      <c r="V37" s="29"/>
      <c r="W37" s="29"/>
      <c r="X37" s="29"/>
      <c r="Y37" s="29"/>
      <c r="Z37" s="29"/>
      <c r="AA37" s="29"/>
      <c r="AB37" s="29"/>
      <c r="AC37" s="29"/>
      <c r="AD37" s="37"/>
      <c r="AE37" s="37"/>
      <c r="AF37" s="37"/>
      <c r="AG37" s="37"/>
      <c r="AH37" s="37"/>
      <c r="AI37" s="33"/>
      <c r="AJ37" s="33"/>
      <c r="AK37" s="33"/>
      <c r="AL37" s="33"/>
      <c r="AM37" s="33"/>
      <c r="AN37" s="33"/>
      <c r="AO37" s="29"/>
      <c r="AP37" s="29"/>
      <c r="AQ37" s="29"/>
      <c r="AR37" s="29"/>
      <c r="AS37" s="29"/>
      <c r="AT37" s="29"/>
      <c r="AU37" s="29"/>
      <c r="AV37" s="29"/>
      <c r="AW37" s="29"/>
      <c r="AX37" s="29"/>
      <c r="AY37" s="29"/>
      <c r="AZ37" s="29"/>
      <c r="BA37" s="29"/>
      <c r="BB37" s="29"/>
      <c r="BC37" s="29"/>
      <c r="BD37" s="29"/>
      <c r="BE37" s="29"/>
      <c r="BF37" s="29"/>
      <c r="BG37" s="29"/>
      <c r="BH37" s="29"/>
      <c r="BI37" s="37"/>
      <c r="BJ37" s="37"/>
      <c r="BK37" s="37"/>
      <c r="BL37" s="37"/>
      <c r="BM37" s="37"/>
    </row>
    <row r="38" spans="1:65" hidden="1" x14ac:dyDescent="0.25">
      <c r="A38" s="20"/>
      <c r="B38" s="30">
        <v>28</v>
      </c>
      <c r="C38" s="34" t="s">
        <v>177</v>
      </c>
      <c r="D38" s="165"/>
      <c r="E38" s="33"/>
      <c r="F38" s="33"/>
      <c r="G38" s="33"/>
      <c r="H38" s="33"/>
      <c r="I38" s="33"/>
      <c r="J38" s="33"/>
      <c r="K38" s="33"/>
      <c r="L38" s="33"/>
      <c r="M38" s="33"/>
      <c r="N38" s="37"/>
      <c r="O38" s="37"/>
      <c r="P38" s="37"/>
      <c r="Q38" s="37"/>
      <c r="R38" s="37"/>
      <c r="S38" s="37"/>
      <c r="T38" s="37"/>
      <c r="U38" s="37"/>
      <c r="V38" s="37"/>
      <c r="W38" s="37"/>
      <c r="X38" s="37"/>
      <c r="Y38" s="37"/>
      <c r="Z38" s="37"/>
      <c r="AA38" s="37"/>
      <c r="AB38" s="37"/>
      <c r="AC38" s="37"/>
      <c r="AD38" s="37"/>
      <c r="AE38" s="37"/>
      <c r="AF38" s="37"/>
      <c r="AG38" s="37"/>
      <c r="AH38" s="37"/>
      <c r="AI38" s="33"/>
      <c r="AJ38" s="33"/>
      <c r="AK38" s="33"/>
      <c r="AL38" s="33"/>
      <c r="AM38" s="33"/>
      <c r="AN38" s="33"/>
      <c r="AO38" s="33"/>
      <c r="AP38" s="33"/>
      <c r="AQ38" s="33"/>
      <c r="AR38" s="33"/>
      <c r="AS38" s="37"/>
      <c r="AT38" s="37"/>
      <c r="AU38" s="37"/>
      <c r="AV38" s="37"/>
      <c r="AW38" s="37"/>
      <c r="AX38" s="37"/>
      <c r="AY38" s="37"/>
      <c r="AZ38" s="37"/>
      <c r="BA38" s="37"/>
      <c r="BB38" s="37"/>
      <c r="BC38" s="37"/>
      <c r="BD38" s="37"/>
      <c r="BE38" s="37"/>
      <c r="BF38" s="37"/>
      <c r="BG38" s="37"/>
      <c r="BH38" s="37"/>
      <c r="BI38" s="37"/>
      <c r="BJ38" s="37"/>
      <c r="BK38" s="37"/>
      <c r="BL38" s="37"/>
      <c r="BM38" s="37"/>
    </row>
    <row r="39" spans="1:65" hidden="1" x14ac:dyDescent="0.25">
      <c r="A39" s="20"/>
      <c r="B39" s="30">
        <v>29</v>
      </c>
      <c r="C39" s="36" t="s">
        <v>178</v>
      </c>
      <c r="D39" s="165"/>
      <c r="E39" s="33"/>
      <c r="F39" s="33"/>
      <c r="G39" s="33"/>
      <c r="H39" s="33"/>
      <c r="I39" s="33"/>
      <c r="J39" s="33"/>
      <c r="K39" s="33"/>
      <c r="L39" s="33"/>
      <c r="M39" s="33"/>
      <c r="N39" s="37"/>
      <c r="O39" s="37"/>
      <c r="P39" s="37"/>
      <c r="Q39" s="37"/>
      <c r="R39" s="37"/>
      <c r="S39" s="37"/>
      <c r="T39" s="37"/>
      <c r="U39" s="37"/>
      <c r="V39" s="37"/>
      <c r="W39" s="37"/>
      <c r="X39" s="37"/>
      <c r="Y39" s="37"/>
      <c r="Z39" s="37"/>
      <c r="AA39" s="37"/>
      <c r="AB39" s="37"/>
      <c r="AC39" s="37"/>
      <c r="AD39" s="37"/>
      <c r="AE39" s="37"/>
      <c r="AF39" s="37"/>
      <c r="AG39" s="37"/>
      <c r="AH39" s="37"/>
      <c r="AI39" s="33"/>
      <c r="AJ39" s="33"/>
      <c r="AK39" s="33"/>
      <c r="AL39" s="33"/>
      <c r="AM39" s="33"/>
      <c r="AN39" s="33"/>
      <c r="AO39" s="33"/>
      <c r="AP39" s="33"/>
      <c r="AQ39" s="33"/>
      <c r="AR39" s="33"/>
      <c r="AS39" s="37"/>
      <c r="AT39" s="37"/>
      <c r="AU39" s="37"/>
      <c r="AV39" s="37"/>
      <c r="AW39" s="37"/>
      <c r="AX39" s="37"/>
      <c r="AY39" s="37"/>
      <c r="AZ39" s="37"/>
      <c r="BA39" s="37"/>
      <c r="BB39" s="37"/>
      <c r="BC39" s="37"/>
      <c r="BD39" s="37"/>
      <c r="BE39" s="37"/>
      <c r="BF39" s="37"/>
      <c r="BG39" s="37"/>
      <c r="BH39" s="37"/>
      <c r="BI39" s="37"/>
      <c r="BJ39" s="37"/>
      <c r="BK39" s="37"/>
      <c r="BL39" s="37"/>
      <c r="BM39" s="37"/>
    </row>
    <row r="40" spans="1:65" hidden="1" x14ac:dyDescent="0.25">
      <c r="A40" s="20"/>
      <c r="B40" s="30">
        <v>30</v>
      </c>
      <c r="C40" s="36" t="s">
        <v>179</v>
      </c>
      <c r="D40" s="69"/>
      <c r="E40" s="33"/>
      <c r="F40" s="33"/>
      <c r="G40" s="33"/>
      <c r="H40" s="33"/>
      <c r="I40" s="33"/>
      <c r="J40" s="33"/>
      <c r="K40" s="33"/>
      <c r="L40" s="33"/>
      <c r="M40" s="33"/>
      <c r="N40" s="37"/>
      <c r="O40" s="37"/>
      <c r="P40" s="37"/>
      <c r="Q40" s="37"/>
      <c r="R40" s="37"/>
      <c r="S40" s="37"/>
      <c r="T40" s="37"/>
      <c r="U40" s="37"/>
      <c r="V40" s="37"/>
      <c r="W40" s="37"/>
      <c r="X40" s="37"/>
      <c r="Y40" s="37"/>
      <c r="Z40" s="37"/>
      <c r="AA40" s="37"/>
      <c r="AB40" s="37"/>
      <c r="AC40" s="37"/>
      <c r="AD40" s="37"/>
      <c r="AE40" s="37"/>
      <c r="AF40" s="37"/>
      <c r="AG40" s="37"/>
      <c r="AH40" s="37"/>
      <c r="AI40" s="33"/>
      <c r="AJ40" s="33"/>
      <c r="AK40" s="33"/>
      <c r="AL40" s="33"/>
      <c r="AM40" s="33"/>
      <c r="AN40" s="33"/>
      <c r="AO40" s="33"/>
      <c r="AP40" s="33"/>
      <c r="AQ40" s="33"/>
      <c r="AR40" s="33"/>
      <c r="AS40" s="37"/>
      <c r="AT40" s="37"/>
      <c r="AU40" s="37"/>
      <c r="AV40" s="37"/>
      <c r="AW40" s="37"/>
      <c r="AX40" s="37"/>
      <c r="AY40" s="37"/>
      <c r="AZ40" s="37"/>
      <c r="BA40" s="37"/>
      <c r="BB40" s="37"/>
      <c r="BC40" s="37"/>
      <c r="BD40" s="37"/>
      <c r="BE40" s="37"/>
      <c r="BF40" s="37"/>
      <c r="BG40" s="37"/>
      <c r="BH40" s="37"/>
      <c r="BI40" s="37"/>
      <c r="BJ40" s="37"/>
      <c r="BK40" s="37"/>
      <c r="BL40" s="37"/>
      <c r="BM40" s="37"/>
    </row>
    <row r="41" spans="1:65" ht="30" hidden="1" x14ac:dyDescent="0.25">
      <c r="A41" s="20"/>
      <c r="B41" s="30">
        <v>31</v>
      </c>
      <c r="C41" s="34" t="s">
        <v>180</v>
      </c>
      <c r="D41" s="69"/>
      <c r="E41" s="33"/>
      <c r="F41" s="33"/>
      <c r="G41" s="33"/>
      <c r="H41" s="33"/>
      <c r="I41" s="33"/>
      <c r="J41" s="33"/>
      <c r="K41" s="33"/>
      <c r="L41" s="33"/>
      <c r="M41" s="33"/>
      <c r="N41" s="37"/>
      <c r="O41" s="37"/>
      <c r="P41" s="37"/>
      <c r="Q41" s="37"/>
      <c r="R41" s="37"/>
      <c r="S41" s="37"/>
      <c r="T41" s="37"/>
      <c r="U41" s="37"/>
      <c r="V41" s="37"/>
      <c r="W41" s="37"/>
      <c r="X41" s="37"/>
      <c r="Y41" s="37"/>
      <c r="Z41" s="37"/>
      <c r="AA41" s="37"/>
      <c r="AB41" s="37"/>
      <c r="AC41" s="37"/>
      <c r="AD41" s="37"/>
      <c r="AE41" s="37"/>
      <c r="AF41" s="37"/>
      <c r="AG41" s="37"/>
      <c r="AH41" s="37"/>
      <c r="AI41" s="33"/>
      <c r="AJ41" s="33"/>
      <c r="AK41" s="33"/>
      <c r="AL41" s="33"/>
      <c r="AM41" s="33"/>
      <c r="AN41" s="33"/>
      <c r="AO41" s="33"/>
      <c r="AP41" s="33"/>
      <c r="AQ41" s="33"/>
      <c r="AR41" s="33"/>
      <c r="AS41" s="37"/>
      <c r="AT41" s="37"/>
      <c r="AU41" s="37"/>
      <c r="AV41" s="37"/>
      <c r="AW41" s="37"/>
      <c r="AX41" s="37"/>
      <c r="AY41" s="37"/>
      <c r="AZ41" s="37"/>
      <c r="BA41" s="37"/>
      <c r="BB41" s="37"/>
      <c r="BC41" s="37"/>
      <c r="BD41" s="37"/>
      <c r="BE41" s="37"/>
      <c r="BF41" s="37"/>
      <c r="BG41" s="37"/>
      <c r="BH41" s="37"/>
      <c r="BI41" s="37"/>
      <c r="BJ41" s="37"/>
      <c r="BK41" s="37"/>
      <c r="BL41" s="37"/>
      <c r="BM41" s="37"/>
    </row>
    <row r="42" spans="1:65" ht="30" hidden="1" x14ac:dyDescent="0.25">
      <c r="A42" s="20"/>
      <c r="B42" s="30">
        <v>32</v>
      </c>
      <c r="C42" s="26" t="s">
        <v>181</v>
      </c>
      <c r="D42" s="69"/>
      <c r="E42" s="33"/>
      <c r="F42" s="33"/>
      <c r="G42" s="33"/>
      <c r="H42" s="33"/>
      <c r="I42" s="33"/>
      <c r="J42" s="33"/>
      <c r="K42" s="33"/>
      <c r="L42" s="33"/>
      <c r="M42" s="33"/>
      <c r="N42" s="37"/>
      <c r="O42" s="37"/>
      <c r="P42" s="37"/>
      <c r="Q42" s="37"/>
      <c r="R42" s="37"/>
      <c r="S42" s="37"/>
      <c r="T42" s="37"/>
      <c r="U42" s="37"/>
      <c r="V42" s="37"/>
      <c r="W42" s="37"/>
      <c r="X42" s="37"/>
      <c r="Y42" s="37"/>
      <c r="Z42" s="37"/>
      <c r="AA42" s="37"/>
      <c r="AB42" s="37"/>
      <c r="AC42" s="37"/>
      <c r="AD42" s="37"/>
      <c r="AE42" s="37"/>
      <c r="AF42" s="37"/>
      <c r="AG42" s="37"/>
      <c r="AH42" s="37"/>
      <c r="AI42" s="33"/>
      <c r="AJ42" s="33"/>
      <c r="AK42" s="33"/>
      <c r="AL42" s="33"/>
      <c r="AM42" s="33"/>
      <c r="AN42" s="33"/>
      <c r="AO42" s="33"/>
      <c r="AP42" s="33"/>
      <c r="AQ42" s="33"/>
      <c r="AR42" s="33"/>
      <c r="AS42" s="37"/>
      <c r="AT42" s="37"/>
      <c r="AU42" s="37"/>
      <c r="AV42" s="37"/>
      <c r="AW42" s="37"/>
      <c r="AX42" s="37"/>
      <c r="AY42" s="37"/>
      <c r="AZ42" s="37"/>
      <c r="BA42" s="37"/>
      <c r="BB42" s="37"/>
      <c r="BC42" s="37"/>
      <c r="BD42" s="37"/>
      <c r="BE42" s="37"/>
      <c r="BF42" s="37"/>
      <c r="BG42" s="37"/>
      <c r="BH42" s="37"/>
      <c r="BI42" s="37"/>
      <c r="BJ42" s="37"/>
      <c r="BK42" s="37"/>
      <c r="BL42" s="37"/>
      <c r="BM42" s="37"/>
    </row>
    <row r="43" spans="1:65" hidden="1" x14ac:dyDescent="0.25">
      <c r="A43" s="20"/>
      <c r="B43" s="30">
        <v>33</v>
      </c>
      <c r="C43" s="34" t="s">
        <v>182</v>
      </c>
      <c r="D43" s="6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row>
    <row r="44" spans="1:65" ht="30" hidden="1" x14ac:dyDescent="0.25">
      <c r="A44" s="20"/>
      <c r="B44" s="30">
        <v>34</v>
      </c>
      <c r="C44" s="35" t="s">
        <v>183</v>
      </c>
      <c r="D44" s="6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row>
    <row r="45" spans="1:65" hidden="1" x14ac:dyDescent="0.25">
      <c r="A45" s="20"/>
      <c r="B45" s="30">
        <v>35</v>
      </c>
      <c r="C45" s="36" t="s">
        <v>168</v>
      </c>
      <c r="D45" s="6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row>
    <row r="46" spans="1:65" hidden="1" x14ac:dyDescent="0.25">
      <c r="A46" s="20"/>
      <c r="B46" s="30">
        <v>36</v>
      </c>
      <c r="C46" s="38" t="s">
        <v>184</v>
      </c>
      <c r="D46" s="6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row>
    <row r="47" spans="1:65" hidden="1" x14ac:dyDescent="0.25">
      <c r="A47" s="20"/>
      <c r="B47" s="30">
        <v>37</v>
      </c>
      <c r="C47" s="38" t="s">
        <v>175</v>
      </c>
      <c r="D47" s="6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row>
    <row r="48" spans="1:65" hidden="1" x14ac:dyDescent="0.25">
      <c r="A48" s="20"/>
      <c r="B48" s="30">
        <v>38</v>
      </c>
      <c r="C48" s="36" t="s">
        <v>185</v>
      </c>
      <c r="D48" s="6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row>
    <row r="49" spans="1:65" hidden="1" x14ac:dyDescent="0.25">
      <c r="A49" s="20"/>
      <c r="B49" s="30">
        <v>39</v>
      </c>
      <c r="C49" s="36" t="s">
        <v>165</v>
      </c>
      <c r="D49" s="6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row>
    <row r="50" spans="1:65" ht="30" hidden="1" x14ac:dyDescent="0.25">
      <c r="A50" s="20"/>
      <c r="B50" s="30">
        <v>40</v>
      </c>
      <c r="C50" s="43" t="s">
        <v>186</v>
      </c>
      <c r="D50" s="6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row>
    <row r="51" spans="1:65" hidden="1" x14ac:dyDescent="0.25">
      <c r="A51" s="20"/>
      <c r="B51" s="30">
        <v>41</v>
      </c>
      <c r="C51" s="44" t="s">
        <v>168</v>
      </c>
      <c r="D51" s="6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row>
    <row r="52" spans="1:65" hidden="1" x14ac:dyDescent="0.25">
      <c r="A52" s="20"/>
      <c r="B52" s="30">
        <v>42</v>
      </c>
      <c r="C52" s="36" t="s">
        <v>185</v>
      </c>
      <c r="D52" s="6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row>
    <row r="53" spans="1:65" hidden="1" x14ac:dyDescent="0.25">
      <c r="A53" s="20"/>
      <c r="B53" s="30">
        <v>43</v>
      </c>
      <c r="C53" s="36" t="s">
        <v>165</v>
      </c>
      <c r="D53" s="6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hidden="1" x14ac:dyDescent="0.25">
      <c r="A54" s="20"/>
      <c r="B54" s="30">
        <v>44</v>
      </c>
      <c r="C54" s="34" t="s">
        <v>187</v>
      </c>
      <c r="D54" s="6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hidden="1" x14ac:dyDescent="0.25">
      <c r="A55" s="20"/>
      <c r="B55" s="30">
        <v>45</v>
      </c>
      <c r="C55" s="34" t="s">
        <v>188</v>
      </c>
      <c r="D55" s="6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hidden="1" x14ac:dyDescent="0.25">
      <c r="A56" s="20"/>
      <c r="B56" s="30">
        <v>46</v>
      </c>
      <c r="C56" s="34" t="s">
        <v>189</v>
      </c>
      <c r="D56" s="6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hidden="1" x14ac:dyDescent="0.25">
      <c r="A57" s="20"/>
      <c r="B57" s="40">
        <v>47</v>
      </c>
      <c r="C57" s="34" t="s">
        <v>190</v>
      </c>
      <c r="D57" s="6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hidden="1" x14ac:dyDescent="0.25">
      <c r="A58" s="20"/>
      <c r="B58" s="46">
        <v>48</v>
      </c>
      <c r="C58" s="47" t="s">
        <v>191</v>
      </c>
      <c r="D58" s="71"/>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row>
    <row r="59" spans="1:65" hidden="1" x14ac:dyDescent="0.25">
      <c r="A59" s="20" t="s">
        <v>192</v>
      </c>
      <c r="B59" s="30">
        <v>49</v>
      </c>
      <c r="C59" s="26" t="s">
        <v>193</v>
      </c>
      <c r="D59" s="17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hidden="1" x14ac:dyDescent="0.25">
      <c r="A60" s="20"/>
      <c r="B60" s="30">
        <v>50</v>
      </c>
      <c r="C60" s="34" t="s">
        <v>194</v>
      </c>
      <c r="D60" s="17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hidden="1" x14ac:dyDescent="0.25">
      <c r="A61" s="20"/>
      <c r="B61" s="30">
        <v>51</v>
      </c>
      <c r="C61" s="34" t="s">
        <v>195</v>
      </c>
      <c r="D61" s="17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hidden="1" x14ac:dyDescent="0.25">
      <c r="A62" s="20"/>
      <c r="B62" s="30">
        <v>52</v>
      </c>
      <c r="C62" s="34" t="s">
        <v>196</v>
      </c>
      <c r="D62" s="17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hidden="1" x14ac:dyDescent="0.25">
      <c r="A63" s="20"/>
      <c r="B63" s="30">
        <v>53</v>
      </c>
      <c r="C63" s="26" t="s">
        <v>197</v>
      </c>
      <c r="D63" s="170"/>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3"/>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row>
    <row r="64" spans="1:65" ht="14.8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9"/>
    </row>
    <row r="65" spans="1:65" ht="30" hidden="1" x14ac:dyDescent="0.25">
      <c r="A65" s="20"/>
      <c r="B65" s="30">
        <v>54</v>
      </c>
      <c r="C65" s="51" t="s">
        <v>82</v>
      </c>
      <c r="D65" s="171"/>
      <c r="E65" s="42"/>
      <c r="F65" s="42"/>
      <c r="G65" s="42"/>
      <c r="H65" s="42"/>
      <c r="I65" s="42"/>
      <c r="J65" s="42"/>
      <c r="K65" s="42"/>
      <c r="L65" s="42"/>
      <c r="M65" s="42"/>
      <c r="N65" s="24" t="s">
        <v>426</v>
      </c>
      <c r="O65" s="24" t="s">
        <v>426</v>
      </c>
      <c r="P65" s="24" t="s">
        <v>426</v>
      </c>
      <c r="Q65" s="24" t="s">
        <v>426</v>
      </c>
      <c r="R65" s="24" t="s">
        <v>426</v>
      </c>
      <c r="S65" s="24" t="s">
        <v>426</v>
      </c>
      <c r="T65" s="24" t="s">
        <v>426</v>
      </c>
      <c r="U65" s="24" t="s">
        <v>426</v>
      </c>
      <c r="V65" s="24" t="s">
        <v>426</v>
      </c>
      <c r="W65" s="24" t="s">
        <v>426</v>
      </c>
      <c r="X65" s="24" t="s">
        <v>426</v>
      </c>
      <c r="Y65" s="24" t="s">
        <v>426</v>
      </c>
      <c r="Z65" s="24" t="s">
        <v>426</v>
      </c>
      <c r="AA65" s="24" t="s">
        <v>426</v>
      </c>
      <c r="AB65" s="24" t="s">
        <v>426</v>
      </c>
      <c r="AC65" s="24" t="s">
        <v>426</v>
      </c>
      <c r="AD65" s="24"/>
      <c r="AE65" s="24"/>
      <c r="AF65" s="24"/>
      <c r="AG65" s="24"/>
      <c r="AH65" s="24"/>
      <c r="AI65" s="24"/>
      <c r="AJ65" s="24"/>
      <c r="AK65" s="24"/>
      <c r="AL65" s="24"/>
      <c r="AM65" s="24"/>
      <c r="AN65" s="24"/>
      <c r="AO65" s="24"/>
      <c r="AP65" s="24"/>
      <c r="AQ65" s="24"/>
      <c r="AR65" s="24"/>
      <c r="AS65" s="24" t="s">
        <v>426</v>
      </c>
      <c r="AT65" s="24" t="s">
        <v>426</v>
      </c>
      <c r="AU65" s="24" t="s">
        <v>426</v>
      </c>
      <c r="AV65" s="24" t="s">
        <v>426</v>
      </c>
      <c r="AW65" s="24" t="s">
        <v>426</v>
      </c>
      <c r="AX65" s="24" t="s">
        <v>426</v>
      </c>
      <c r="AY65" s="24" t="s">
        <v>426</v>
      </c>
      <c r="AZ65" s="24" t="s">
        <v>426</v>
      </c>
      <c r="BA65" s="24" t="s">
        <v>426</v>
      </c>
      <c r="BB65" s="24" t="s">
        <v>426</v>
      </c>
      <c r="BC65" s="24" t="s">
        <v>426</v>
      </c>
      <c r="BD65" s="24" t="s">
        <v>426</v>
      </c>
      <c r="BE65" s="24" t="s">
        <v>426</v>
      </c>
      <c r="BF65" s="24" t="s">
        <v>426</v>
      </c>
      <c r="BG65" s="24" t="s">
        <v>426</v>
      </c>
      <c r="BH65" s="24" t="s">
        <v>426</v>
      </c>
      <c r="BI65" s="24"/>
      <c r="BJ65" s="24"/>
      <c r="BK65" s="24"/>
      <c r="BL65" s="24"/>
      <c r="BM65" s="24"/>
    </row>
    <row r="66" spans="1:65" ht="30" x14ac:dyDescent="0.25">
      <c r="A66" s="20"/>
      <c r="B66" s="45">
        <v>55</v>
      </c>
      <c r="C66" s="42" t="s">
        <v>83</v>
      </c>
      <c r="D66" s="172">
        <f>+SUMIFS('appoggio Flow (AUM)_Capex'!$D:$D,'appoggio Flow (AUM)_Capex'!K:K,0)</f>
        <v>1496009231.6799967</v>
      </c>
      <c r="E66" s="172">
        <f>+SUMIFS('appoggio Flow (AUM)_Capex'!$AE:$AE,'appoggio Flow (AUM)_Capex'!$K:$K,0)</f>
        <v>9428279.9129969981</v>
      </c>
      <c r="F66" s="172">
        <f>+SUMIFS('appoggio Flow (AUM)_Capex'!$AF:$AF,'appoggio Flow (AUM)_Capex'!$K:$K,0)</f>
        <v>4526014.5937259998</v>
      </c>
      <c r="G66" s="173">
        <f>+SUMIFS('appoggio Flow (AUM)_Capex'!$AG:$AG,'appoggio Flow (AUM)_Capex'!$K:$K,0)</f>
        <v>0</v>
      </c>
      <c r="H66" s="172">
        <f>+SUMIFS('appoggio Flow (AUM)_Capex'!$AH:$AH,'appoggio Flow (AUM)_Capex'!$K:$K,0)</f>
        <v>32359.372068000001</v>
      </c>
      <c r="I66" s="172">
        <f>+SUMIFS('appoggio Flow (AUM)_Capex'!$AI:$AI,'appoggio Flow (AUM)_Capex'!$K:$K,0)</f>
        <v>2008977.9699519998</v>
      </c>
      <c r="J66" s="173">
        <f>+SUMIFS('appoggio Flow (AUM)_Capex'!$AJ:$AJ,'appoggio Flow (AUM)_Capex'!$K:$K,0)</f>
        <v>21134.983169999996</v>
      </c>
      <c r="K66" s="173">
        <f>+SUMIFS('appoggio Flow (AUM)_Capex'!$AK:$AK,'appoggio Flow (AUM)_Capex'!$K:$K,0)</f>
        <v>11088.655169999998</v>
      </c>
      <c r="L66" s="173">
        <v>0</v>
      </c>
      <c r="M66" s="173">
        <f>+SUMIFS('appoggio Flow (AUM)_Capex'!$AM:$AM,'appoggio Flow (AUM)_Capex'!$K:$K,0)</f>
        <v>139.25452999999996</v>
      </c>
      <c r="N66" s="42" t="s">
        <v>426</v>
      </c>
      <c r="O66" s="42" t="s">
        <v>426</v>
      </c>
      <c r="P66" s="42" t="s">
        <v>426</v>
      </c>
      <c r="Q66" s="42" t="s">
        <v>426</v>
      </c>
      <c r="R66" s="42" t="s">
        <v>426</v>
      </c>
      <c r="S66" s="42" t="s">
        <v>426</v>
      </c>
      <c r="T66" s="42" t="s">
        <v>426</v>
      </c>
      <c r="U66" s="42" t="s">
        <v>426</v>
      </c>
      <c r="V66" s="42" t="s">
        <v>426</v>
      </c>
      <c r="W66" s="42" t="s">
        <v>426</v>
      </c>
      <c r="X66" s="42" t="s">
        <v>426</v>
      </c>
      <c r="Y66" s="42" t="s">
        <v>426</v>
      </c>
      <c r="Z66" s="42" t="s">
        <v>426</v>
      </c>
      <c r="AA66" s="42" t="s">
        <v>426</v>
      </c>
      <c r="AB66" s="42" t="s">
        <v>426</v>
      </c>
      <c r="AC66" s="42" t="s">
        <v>426</v>
      </c>
      <c r="AD66" s="126">
        <f>E66+J66</f>
        <v>9449414.8961669989</v>
      </c>
      <c r="AE66" s="126">
        <f t="shared" ref="AE66:AF68" si="0">F66+K66</f>
        <v>4537103.248896</v>
      </c>
      <c r="AF66" s="126">
        <f t="shared" si="0"/>
        <v>0</v>
      </c>
      <c r="AG66" s="126">
        <f>H66</f>
        <v>32359.372068000001</v>
      </c>
      <c r="AH66" s="126">
        <f>I66+M66</f>
        <v>2009117.2244819999</v>
      </c>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row>
    <row r="67" spans="1:65" ht="30" x14ac:dyDescent="0.25">
      <c r="A67" s="20"/>
      <c r="B67" s="45">
        <v>56</v>
      </c>
      <c r="C67" s="174" t="s">
        <v>199</v>
      </c>
      <c r="D67" s="173">
        <f>+SUMIFS('appoggio Flow (AUM)_Capex'!$D:$D,'appoggio Flow (AUM)_Capex'!K:K,0,'appoggio Flow (AUM)_Capex'!$M:$M,"Bond")</f>
        <v>56141501.140000008</v>
      </c>
      <c r="E67" s="173">
        <f>+SUMIFS('appoggio Flow (AUM)_Capex'!$AE:$AE,'appoggio Flow (AUM)_Capex'!$K:$K,0,'appoggio Flow (AUM)_Capex'!$M:$M,"Bond")</f>
        <v>4473847.4499399997</v>
      </c>
      <c r="F67" s="173">
        <f>+SUMIFS('appoggio Flow (AUM)_Capex'!$AF:$AF,'appoggio Flow (AUM)_Capex'!$K:$K,0,'appoggio Flow (AUM)_Capex'!$M:$M,"Bond")</f>
        <v>2157181.6746200002</v>
      </c>
      <c r="G67" s="173">
        <f>+SUMIFS('appoggio Flow (AUM)_Capex'!$AG:$AG,'appoggio Flow (AUM)_Capex'!$K:$K,0,'appoggio Flow (AUM)_Capex'!$M:$M,"Bond")</f>
        <v>0</v>
      </c>
      <c r="H67" s="172">
        <f>+SUMIFS('appoggio Flow (AUM)_Capex'!$AH:$AH,'appoggio Flow (AUM)_Capex'!$K:$K,0,'appoggio Flow (AUM)_Capex'!$M:$M,"Bond")</f>
        <v>0</v>
      </c>
      <c r="I67" s="172">
        <f>+SUMIFS('appoggio Flow (AUM)_Capex'!$AI:$AI,'appoggio Flow (AUM)_Capex'!$K:$K,0,'appoggio Flow (AUM)_Capex'!$M:$M,"Bond")</f>
        <v>1437005.6936740002</v>
      </c>
      <c r="J67" s="173">
        <f>+SUMIFS('appoggio Flow (AUM)_Capex'!$AJ:$AJ,'appoggio Flow (AUM)_Capex'!$K:$K,0,'appoggio Flow (AUM)_Capex'!$M:$M,"Bond")</f>
        <v>20517.894249999994</v>
      </c>
      <c r="K67" s="173">
        <f>+SUMIFS('appoggio Flow (AUM)_Capex'!$AK:$AK,'appoggio Flow (AUM)_Capex'!$K:$K,0,'appoggio Flow (AUM)_Capex'!$M:$M,"Bond")</f>
        <v>10743.37185</v>
      </c>
      <c r="L67" s="173">
        <v>0</v>
      </c>
      <c r="M67" s="173">
        <f>+SUMIFS('appoggio Flow (AUM)_Capex'!$AM:$AM,'appoggio Flow (AUM)_Capex'!$K:$K,0,'appoggio Flow (AUM)_Capex'!$M:$M,"Bond")</f>
        <v>122.18152999999994</v>
      </c>
      <c r="N67" s="42" t="s">
        <v>426</v>
      </c>
      <c r="O67" s="42" t="s">
        <v>426</v>
      </c>
      <c r="P67" s="42" t="s">
        <v>426</v>
      </c>
      <c r="Q67" s="42" t="s">
        <v>426</v>
      </c>
      <c r="R67" s="42" t="s">
        <v>426</v>
      </c>
      <c r="S67" s="42" t="s">
        <v>426</v>
      </c>
      <c r="T67" s="42" t="s">
        <v>426</v>
      </c>
      <c r="U67" s="42" t="s">
        <v>426</v>
      </c>
      <c r="V67" s="42" t="s">
        <v>426</v>
      </c>
      <c r="W67" s="42" t="s">
        <v>426</v>
      </c>
      <c r="X67" s="42" t="s">
        <v>426</v>
      </c>
      <c r="Y67" s="42" t="s">
        <v>426</v>
      </c>
      <c r="Z67" s="42" t="s">
        <v>426</v>
      </c>
      <c r="AA67" s="42" t="s">
        <v>426</v>
      </c>
      <c r="AB67" s="42" t="s">
        <v>426</v>
      </c>
      <c r="AC67" s="42" t="s">
        <v>426</v>
      </c>
      <c r="AD67" s="126">
        <f t="shared" ref="AD67:AD68" si="1">E67+J67</f>
        <v>4494365.3441899996</v>
      </c>
      <c r="AE67" s="126">
        <f t="shared" si="0"/>
        <v>2167925.0464700004</v>
      </c>
      <c r="AF67" s="126">
        <f t="shared" si="0"/>
        <v>0</v>
      </c>
      <c r="AG67" s="126">
        <f t="shared" ref="AG67:AG68" si="2">H67</f>
        <v>0</v>
      </c>
      <c r="AH67" s="126">
        <f t="shared" ref="AH67:AH68" si="3">I67+M67</f>
        <v>1437127.8752040002</v>
      </c>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row>
    <row r="68" spans="1:65" ht="30" x14ac:dyDescent="0.25">
      <c r="A68" s="20"/>
      <c r="B68" s="40">
        <v>57</v>
      </c>
      <c r="C68" s="175" t="s">
        <v>200</v>
      </c>
      <c r="D68" s="176">
        <f>+SUMIFS('appoggio Flow (AUM)_Capex'!$D:$D,'appoggio Flow (AUM)_Capex'!K:K,0,'appoggio Flow (AUM)_Capex'!$M:$M,"Stock")</f>
        <v>106604879.67000002</v>
      </c>
      <c r="E68" s="172">
        <f>+SUMIFS('appoggio Flow (AUM)_Capex'!$AE:$AE,'appoggio Flow (AUM)_Capex'!$K:$K,0,'appoggio Flow (AUM)_Capex'!$M:$M,"Stock")</f>
        <v>4228084.973057</v>
      </c>
      <c r="F68" s="172">
        <f>+SUMIFS('appoggio Flow (AUM)_Capex'!$AF:$AF,'appoggio Flow (AUM)_Capex'!$K:$K,0,'appoggio Flow (AUM)_Capex'!$M:$M,"Stock")</f>
        <v>2368832.9191059992</v>
      </c>
      <c r="G68" s="177"/>
      <c r="H68" s="172">
        <f>+SUMIFS('appoggio Flow (AUM)_Capex'!$AH:$AH,'appoggio Flow (AUM)_Capex'!$K:$K,0,'appoggio Flow (AUM)_Capex'!$M:$M,"sTOCK")</f>
        <v>32359.372068000001</v>
      </c>
      <c r="I68" s="172">
        <f>+SUMIFS('appoggio Flow (AUM)_Capex'!$AI:$AI,'appoggio Flow (AUM)_Capex'!$K:$K,0,'appoggio Flow (AUM)_Capex'!$M:$M,"sTOCK")</f>
        <v>571972.27627799986</v>
      </c>
      <c r="J68" s="173">
        <f>+SUMIFS('appoggio Flow (AUM)_Capex'!$AJ:$AJ,'appoggio Flow (AUM)_Capex'!$K:$K,0,'appoggio Flow (AUM)_Capex'!$M:$M,"Stock")</f>
        <v>617.08892000000014</v>
      </c>
      <c r="K68" s="173">
        <f>+SUMIFS('appoggio Flow (AUM)_Capex'!$AK:$AK,'appoggio Flow (AUM)_Capex'!$K:$K,0,'appoggio Flow (AUM)_Capex'!$M:$M,"Stock")</f>
        <v>345.28332000000017</v>
      </c>
      <c r="L68" s="177"/>
      <c r="M68" s="173">
        <f>+SUMIFS('appoggio Flow (AUM)_Capex'!$AM:$AM,'appoggio Flow (AUM)_Capex'!$K:$K,0,'appoggio Flow (AUM)_Capex'!$M:$M,"sTOCK")</f>
        <v>17.073000000000008</v>
      </c>
      <c r="N68" s="42" t="s">
        <v>426</v>
      </c>
      <c r="O68" s="42" t="s">
        <v>426</v>
      </c>
      <c r="P68" s="42" t="s">
        <v>426</v>
      </c>
      <c r="Q68" s="42" t="s">
        <v>426</v>
      </c>
      <c r="R68" s="42" t="s">
        <v>426</v>
      </c>
      <c r="S68" s="42" t="s">
        <v>426</v>
      </c>
      <c r="T68" s="42" t="s">
        <v>426</v>
      </c>
      <c r="U68" s="42" t="s">
        <v>426</v>
      </c>
      <c r="V68" s="42" t="s">
        <v>426</v>
      </c>
      <c r="W68" s="42" t="s">
        <v>426</v>
      </c>
      <c r="X68" s="42" t="s">
        <v>426</v>
      </c>
      <c r="Y68" s="42" t="s">
        <v>426</v>
      </c>
      <c r="Z68" s="42" t="s">
        <v>426</v>
      </c>
      <c r="AA68" s="42" t="s">
        <v>426</v>
      </c>
      <c r="AB68" s="42" t="s">
        <v>426</v>
      </c>
      <c r="AC68" s="42" t="s">
        <v>426</v>
      </c>
      <c r="AD68" s="126">
        <f t="shared" si="1"/>
        <v>4228702.061977</v>
      </c>
      <c r="AE68" s="126">
        <f t="shared" si="0"/>
        <v>2369178.2024259991</v>
      </c>
      <c r="AF68" s="126">
        <f t="shared" si="0"/>
        <v>0</v>
      </c>
      <c r="AG68" s="126">
        <f t="shared" si="2"/>
        <v>32359.372068000001</v>
      </c>
      <c r="AH68" s="126">
        <f t="shared" si="3"/>
        <v>571989.34927799983</v>
      </c>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row>
    <row r="70" spans="1:65" ht="46.5" customHeight="1" x14ac:dyDescent="0.25">
      <c r="B70" s="371" t="s">
        <v>201</v>
      </c>
      <c r="C70" s="371"/>
      <c r="D70" s="371"/>
      <c r="E70" s="371"/>
      <c r="G70"/>
    </row>
    <row r="71" spans="1:65" ht="63.75" customHeight="1" x14ac:dyDescent="0.25">
      <c r="B71" s="371" t="s">
        <v>202</v>
      </c>
      <c r="C71" s="371"/>
      <c r="D71" s="371"/>
      <c r="E71" s="371"/>
    </row>
    <row r="72" spans="1:65" ht="74.25" customHeight="1" x14ac:dyDescent="0.25">
      <c r="B72" s="371" t="s">
        <v>203</v>
      </c>
      <c r="C72" s="371"/>
      <c r="D72" s="371"/>
      <c r="E72" s="371"/>
    </row>
    <row r="73" spans="1:65" ht="26.25" customHeight="1" x14ac:dyDescent="0.25">
      <c r="B73" s="371" t="s">
        <v>204</v>
      </c>
      <c r="C73" s="371"/>
      <c r="D73" s="371"/>
      <c r="E73" s="371"/>
    </row>
  </sheetData>
  <mergeCells count="52">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73:E73"/>
    <mergeCell ref="AK8:AN8"/>
    <mergeCell ref="AP8:AR8"/>
    <mergeCell ref="AT8:AV8"/>
    <mergeCell ref="AX8:AZ8"/>
    <mergeCell ref="B5:C9"/>
    <mergeCell ref="D5:AH5"/>
    <mergeCell ref="AI5:BM5"/>
    <mergeCell ref="D6:D9"/>
    <mergeCell ref="E6:I6"/>
    <mergeCell ref="J6:M6"/>
    <mergeCell ref="N6:Q6"/>
    <mergeCell ref="R6:U6"/>
    <mergeCell ref="V6:Y6"/>
    <mergeCell ref="Z6:AC6"/>
    <mergeCell ref="BJ8:BM8"/>
    <mergeCell ref="B64:BM64"/>
    <mergeCell ref="B70:E70"/>
    <mergeCell ref="B71:E71"/>
    <mergeCell ref="B72:E72"/>
    <mergeCell ref="BB8:BD8"/>
    <mergeCell ref="BF8:BH8"/>
  </mergeCells>
  <conditionalFormatting sqref="B65:XFD65 BI66:XFD68 B66:AR68">
    <cfRule type="cellIs" dxfId="69" priority="1" operator="equal">
      <formula>"Not in scope"</formula>
    </cfRule>
  </conditionalFormatting>
  <pageMargins left="0.70866141732283472" right="0.70866141732283472" top="0.74803149606299213" bottom="0.74803149606299213" header="0.31496062992125984" footer="0.31496062992125984"/>
  <pageSetup scale="14" orientation="landscape" r:id="rId1"/>
  <headerFooter>
    <oddHeader>&amp;R&amp;"Century"&amp;8&amp;KE7EC06 Gruppo Banco BPM - Uso Interno&amp;1#_x000D_</oddHead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0" filterMode="1">
    <tabColor rgb="FFFFFF00"/>
  </sheetPr>
  <dimension ref="A1:AJ163"/>
  <sheetViews>
    <sheetView topLeftCell="S1" workbookViewId="0">
      <selection activeCell="H185" sqref="H185"/>
    </sheetView>
  </sheetViews>
  <sheetFormatPr defaultRowHeight="15" x14ac:dyDescent="0.25"/>
  <cols>
    <col min="1" max="1" width="20.7109375" bestFit="1" customWidth="1"/>
    <col min="2" max="2" width="26.28515625" bestFit="1" customWidth="1"/>
    <col min="3" max="3" width="16.140625" bestFit="1" customWidth="1"/>
    <col min="4" max="4" width="21.7109375" bestFit="1" customWidth="1"/>
    <col min="5" max="5" width="15" bestFit="1" customWidth="1"/>
    <col min="6" max="6" width="20.7109375" bestFit="1" customWidth="1"/>
    <col min="7" max="8" width="20.7109375" customWidth="1"/>
    <col min="9" max="9" width="20.7109375" style="1" customWidth="1"/>
    <col min="10" max="11" width="19.85546875" bestFit="1" customWidth="1"/>
    <col min="12" max="14" width="28.85546875" bestFit="1" customWidth="1"/>
    <col min="15" max="15" width="20.5703125" bestFit="1" customWidth="1"/>
    <col min="16" max="16" width="32.5703125" bestFit="1" customWidth="1"/>
    <col min="17" max="17" width="20.85546875" bestFit="1" customWidth="1"/>
    <col min="18" max="18" width="29.5703125" bestFit="1" customWidth="1"/>
    <col min="19" max="19" width="26.42578125" customWidth="1"/>
    <col min="20" max="20" width="21.7109375" bestFit="1" customWidth="1"/>
    <col min="21" max="21" width="27.28515625" bestFit="1" customWidth="1"/>
    <col min="22" max="22" width="30.7109375" bestFit="1" customWidth="1"/>
    <col min="23" max="23" width="29" bestFit="1" customWidth="1"/>
    <col min="24" max="24" width="26.42578125" bestFit="1" customWidth="1"/>
    <col min="25" max="25" width="20.28515625" bestFit="1" customWidth="1"/>
    <col min="26" max="26" width="13.140625" bestFit="1" customWidth="1"/>
    <col min="27" max="28" width="18.28515625" bestFit="1" customWidth="1"/>
    <col min="29" max="29" width="20" bestFit="1" customWidth="1"/>
    <col min="30" max="31" width="19.42578125" bestFit="1" customWidth="1"/>
    <col min="32" max="32" width="17.7109375" bestFit="1" customWidth="1"/>
    <col min="33" max="33" width="19.42578125" bestFit="1" customWidth="1"/>
    <col min="34" max="34" width="17.7109375" bestFit="1" customWidth="1"/>
    <col min="35" max="35" width="18.7109375" bestFit="1" customWidth="1"/>
    <col min="36" max="36" width="21.5703125" bestFit="1" customWidth="1"/>
  </cols>
  <sheetData>
    <row r="1" spans="1:36" x14ac:dyDescent="0.25">
      <c r="A1" s="91" t="s">
        <v>58</v>
      </c>
      <c r="B1" s="91" t="s">
        <v>400</v>
      </c>
      <c r="C1" s="91" t="s">
        <v>57</v>
      </c>
      <c r="D1" s="91" t="s">
        <v>401</v>
      </c>
      <c r="E1" s="91" t="s">
        <v>396</v>
      </c>
      <c r="F1" s="91" t="s">
        <v>402</v>
      </c>
      <c r="G1" s="91" t="s">
        <v>419</v>
      </c>
      <c r="H1" s="91" t="s">
        <v>403</v>
      </c>
      <c r="I1" s="120" t="s">
        <v>404</v>
      </c>
      <c r="J1" s="91" t="s">
        <v>45</v>
      </c>
      <c r="K1" s="91" t="s">
        <v>46</v>
      </c>
      <c r="L1" s="91" t="s">
        <v>47</v>
      </c>
      <c r="M1" s="91" t="s">
        <v>48</v>
      </c>
      <c r="N1" s="91" t="s">
        <v>30</v>
      </c>
      <c r="O1" s="91" t="s">
        <v>34</v>
      </c>
      <c r="P1" s="91" t="s">
        <v>31</v>
      </c>
      <c r="Q1" s="91" t="s">
        <v>32</v>
      </c>
      <c r="R1" s="91" t="s">
        <v>33</v>
      </c>
      <c r="S1" s="91" t="s">
        <v>49</v>
      </c>
      <c r="T1" s="91" t="s">
        <v>50</v>
      </c>
      <c r="U1" s="91" t="s">
        <v>37</v>
      </c>
      <c r="V1" s="91" t="s">
        <v>51</v>
      </c>
      <c r="W1" s="91" t="s">
        <v>59</v>
      </c>
      <c r="X1" s="91" t="s">
        <v>38</v>
      </c>
      <c r="Y1" s="91" t="s">
        <v>405</v>
      </c>
      <c r="Z1" s="91" t="s">
        <v>406</v>
      </c>
      <c r="AA1" s="91" t="s">
        <v>407</v>
      </c>
      <c r="AB1" s="91" t="s">
        <v>408</v>
      </c>
      <c r="AC1" s="91" t="s">
        <v>409</v>
      </c>
      <c r="AD1" s="91" t="s">
        <v>410</v>
      </c>
      <c r="AE1" s="91" t="s">
        <v>411</v>
      </c>
      <c r="AF1" s="91" t="s">
        <v>412</v>
      </c>
      <c r="AG1" s="91" t="s">
        <v>413</v>
      </c>
      <c r="AH1" s="91" t="s">
        <v>54</v>
      </c>
      <c r="AI1" s="91"/>
      <c r="AJ1" s="91"/>
    </row>
    <row r="2" spans="1:36" hidden="1" x14ac:dyDescent="0.25">
      <c r="A2" s="4">
        <v>45291</v>
      </c>
      <c r="B2" s="4">
        <v>44926</v>
      </c>
      <c r="C2" t="s">
        <v>397</v>
      </c>
      <c r="D2" t="s">
        <v>420</v>
      </c>
      <c r="E2" t="s">
        <v>398</v>
      </c>
      <c r="F2" t="s">
        <v>398</v>
      </c>
      <c r="G2" t="s">
        <v>415</v>
      </c>
      <c r="H2" t="s">
        <v>23</v>
      </c>
      <c r="I2" s="1" t="s">
        <v>24</v>
      </c>
      <c r="J2" t="s">
        <v>25</v>
      </c>
      <c r="K2" t="s">
        <v>36</v>
      </c>
      <c r="L2" t="s">
        <v>56</v>
      </c>
      <c r="M2" t="s">
        <v>23</v>
      </c>
      <c r="N2" t="s">
        <v>23</v>
      </c>
      <c r="O2" t="s">
        <v>23</v>
      </c>
      <c r="P2" t="s">
        <v>24</v>
      </c>
      <c r="Q2" t="s">
        <v>23</v>
      </c>
      <c r="R2" t="s">
        <v>23</v>
      </c>
      <c r="S2" t="s">
        <v>23</v>
      </c>
      <c r="T2" t="s">
        <v>23</v>
      </c>
      <c r="U2" t="s">
        <v>23</v>
      </c>
      <c r="V2" t="s">
        <v>23</v>
      </c>
      <c r="W2" t="s">
        <v>23</v>
      </c>
      <c r="X2">
        <v>197366674.91999999</v>
      </c>
      <c r="Y2">
        <v>35884460.950000003</v>
      </c>
      <c r="Z2">
        <v>0</v>
      </c>
      <c r="AA2">
        <v>0</v>
      </c>
      <c r="AB2">
        <v>0</v>
      </c>
      <c r="AC2">
        <v>0</v>
      </c>
      <c r="AD2">
        <v>0</v>
      </c>
      <c r="AE2">
        <v>0</v>
      </c>
      <c r="AF2">
        <v>0</v>
      </c>
      <c r="AG2">
        <v>0</v>
      </c>
      <c r="AH2" s="4">
        <v>45453</v>
      </c>
      <c r="AI2" s="4"/>
      <c r="AJ2" s="4"/>
    </row>
    <row r="3" spans="1:36" hidden="1" x14ac:dyDescent="0.25">
      <c r="A3" s="4">
        <v>45291</v>
      </c>
      <c r="B3" s="4">
        <v>44926</v>
      </c>
      <c r="C3" t="s">
        <v>397</v>
      </c>
      <c r="D3" t="s">
        <v>420</v>
      </c>
      <c r="E3" t="s">
        <v>398</v>
      </c>
      <c r="F3" t="s">
        <v>398</v>
      </c>
      <c r="G3" t="s">
        <v>421</v>
      </c>
      <c r="H3" t="s">
        <v>24</v>
      </c>
      <c r="I3" s="1" t="s">
        <v>23</v>
      </c>
      <c r="J3" t="s">
        <v>25</v>
      </c>
      <c r="K3" t="s">
        <v>36</v>
      </c>
      <c r="L3" t="s">
        <v>55</v>
      </c>
      <c r="M3" t="s">
        <v>23</v>
      </c>
      <c r="N3" t="s">
        <v>23</v>
      </c>
      <c r="O3" t="s">
        <v>23</v>
      </c>
      <c r="P3" t="s">
        <v>23</v>
      </c>
      <c r="Q3" t="s">
        <v>23</v>
      </c>
      <c r="R3" t="s">
        <v>23</v>
      </c>
      <c r="S3" t="s">
        <v>23</v>
      </c>
      <c r="T3" t="s">
        <v>23</v>
      </c>
      <c r="U3" t="s">
        <v>23</v>
      </c>
      <c r="V3" t="s">
        <v>23</v>
      </c>
      <c r="W3" t="s">
        <v>23</v>
      </c>
      <c r="X3">
        <v>111053716.28</v>
      </c>
      <c r="Y3">
        <v>111053716.28</v>
      </c>
      <c r="Z3">
        <v>111053716.28</v>
      </c>
      <c r="AA3">
        <v>0</v>
      </c>
      <c r="AB3">
        <v>0</v>
      </c>
      <c r="AC3">
        <v>0</v>
      </c>
      <c r="AD3">
        <v>0</v>
      </c>
      <c r="AE3">
        <v>0</v>
      </c>
      <c r="AF3">
        <v>0</v>
      </c>
      <c r="AG3">
        <v>0</v>
      </c>
      <c r="AH3" s="4">
        <v>45453</v>
      </c>
      <c r="AI3" s="4"/>
      <c r="AJ3" s="4"/>
    </row>
    <row r="4" spans="1:36" x14ac:dyDescent="0.25">
      <c r="A4" s="4">
        <v>45291</v>
      </c>
      <c r="B4" s="4">
        <v>44926</v>
      </c>
      <c r="C4" t="s">
        <v>397</v>
      </c>
      <c r="D4" t="s">
        <v>420</v>
      </c>
      <c r="E4" t="s">
        <v>398</v>
      </c>
      <c r="F4" t="s">
        <v>398</v>
      </c>
      <c r="G4" t="s">
        <v>421</v>
      </c>
      <c r="H4" t="s">
        <v>24</v>
      </c>
      <c r="I4" s="1" t="s">
        <v>23</v>
      </c>
      <c r="J4" t="s">
        <v>361</v>
      </c>
      <c r="K4" t="s">
        <v>36</v>
      </c>
      <c r="L4" t="s">
        <v>55</v>
      </c>
      <c r="M4" t="s">
        <v>23</v>
      </c>
      <c r="N4" t="s">
        <v>23</v>
      </c>
      <c r="O4" t="s">
        <v>23</v>
      </c>
      <c r="P4" t="s">
        <v>23</v>
      </c>
      <c r="Q4" t="s">
        <v>23</v>
      </c>
      <c r="R4" t="s">
        <v>23</v>
      </c>
      <c r="S4" t="s">
        <v>23</v>
      </c>
      <c r="T4" t="s">
        <v>23</v>
      </c>
      <c r="U4" t="s">
        <v>23</v>
      </c>
      <c r="V4" t="s">
        <v>23</v>
      </c>
      <c r="W4" t="s">
        <v>23</v>
      </c>
      <c r="X4">
        <v>151296963.88999999</v>
      </c>
      <c r="Y4">
        <v>151296963.88999999</v>
      </c>
      <c r="Z4">
        <v>0</v>
      </c>
      <c r="AA4">
        <v>0</v>
      </c>
      <c r="AB4">
        <v>0</v>
      </c>
      <c r="AC4">
        <v>0</v>
      </c>
      <c r="AD4">
        <v>0</v>
      </c>
      <c r="AE4">
        <v>0</v>
      </c>
      <c r="AF4">
        <v>0</v>
      </c>
      <c r="AG4">
        <v>0</v>
      </c>
      <c r="AH4" s="4">
        <v>45453</v>
      </c>
      <c r="AI4" s="4"/>
      <c r="AJ4" s="4"/>
    </row>
    <row r="5" spans="1:36" ht="14.45" hidden="1" customHeight="1" x14ac:dyDescent="0.25">
      <c r="A5" s="4">
        <v>45291</v>
      </c>
      <c r="B5" s="4">
        <v>44926</v>
      </c>
      <c r="C5" t="s">
        <v>397</v>
      </c>
      <c r="D5" t="s">
        <v>420</v>
      </c>
      <c r="E5" t="s">
        <v>398</v>
      </c>
      <c r="F5" t="s">
        <v>398</v>
      </c>
      <c r="G5" t="s">
        <v>415</v>
      </c>
      <c r="H5" t="s">
        <v>23</v>
      </c>
      <c r="I5" s="1" t="s">
        <v>24</v>
      </c>
      <c r="J5" t="s">
        <v>22</v>
      </c>
      <c r="K5" t="s">
        <v>35</v>
      </c>
      <c r="L5" t="s">
        <v>28</v>
      </c>
      <c r="M5" t="s">
        <v>23</v>
      </c>
      <c r="N5" t="s">
        <v>23</v>
      </c>
      <c r="O5" t="s">
        <v>23</v>
      </c>
      <c r="P5" t="s">
        <v>23</v>
      </c>
      <c r="Q5" t="s">
        <v>23</v>
      </c>
      <c r="R5" t="s">
        <v>23</v>
      </c>
      <c r="S5" t="s">
        <v>23</v>
      </c>
      <c r="T5" t="s">
        <v>23</v>
      </c>
      <c r="U5" t="s">
        <v>23</v>
      </c>
      <c r="V5" t="s">
        <v>23</v>
      </c>
      <c r="W5" t="s">
        <v>23</v>
      </c>
      <c r="X5">
        <v>110775743.11</v>
      </c>
      <c r="Y5">
        <v>11070184.970000001</v>
      </c>
      <c r="Z5">
        <v>0</v>
      </c>
      <c r="AA5">
        <v>0</v>
      </c>
      <c r="AB5">
        <v>0</v>
      </c>
      <c r="AC5">
        <v>0</v>
      </c>
      <c r="AD5">
        <v>0</v>
      </c>
      <c r="AE5">
        <v>0</v>
      </c>
      <c r="AF5">
        <v>0</v>
      </c>
      <c r="AG5">
        <v>0</v>
      </c>
      <c r="AH5" s="4">
        <v>45453</v>
      </c>
      <c r="AI5" s="4"/>
      <c r="AJ5" s="4"/>
    </row>
    <row r="6" spans="1:36" ht="14.45" hidden="1" customHeight="1" x14ac:dyDescent="0.25">
      <c r="A6" s="4">
        <v>45291</v>
      </c>
      <c r="B6" s="4">
        <v>44926</v>
      </c>
      <c r="C6" t="s">
        <v>397</v>
      </c>
      <c r="D6" t="s">
        <v>420</v>
      </c>
      <c r="E6" t="s">
        <v>398</v>
      </c>
      <c r="F6" t="s">
        <v>398</v>
      </c>
      <c r="G6" t="s">
        <v>415</v>
      </c>
      <c r="H6" t="s">
        <v>23</v>
      </c>
      <c r="I6" s="1" t="s">
        <v>24</v>
      </c>
      <c r="J6" t="s">
        <v>25</v>
      </c>
      <c r="K6" t="s">
        <v>36</v>
      </c>
      <c r="L6" t="s">
        <v>55</v>
      </c>
      <c r="M6" t="s">
        <v>23</v>
      </c>
      <c r="N6" t="s">
        <v>23</v>
      </c>
      <c r="O6" t="s">
        <v>23</v>
      </c>
      <c r="P6" t="s">
        <v>23</v>
      </c>
      <c r="Q6" t="s">
        <v>23</v>
      </c>
      <c r="R6" t="s">
        <v>23</v>
      </c>
      <c r="S6" t="s">
        <v>23</v>
      </c>
      <c r="T6" t="s">
        <v>23</v>
      </c>
      <c r="U6" t="s">
        <v>23</v>
      </c>
      <c r="V6" t="s">
        <v>23</v>
      </c>
      <c r="W6" t="s">
        <v>23</v>
      </c>
      <c r="X6">
        <v>53888640.719999999</v>
      </c>
      <c r="Y6">
        <v>4831133.59</v>
      </c>
      <c r="Z6">
        <v>4831133.59</v>
      </c>
      <c r="AA6">
        <v>0</v>
      </c>
      <c r="AB6">
        <v>0</v>
      </c>
      <c r="AC6">
        <v>0</v>
      </c>
      <c r="AD6">
        <v>0</v>
      </c>
      <c r="AE6">
        <v>0</v>
      </c>
      <c r="AF6">
        <v>0</v>
      </c>
      <c r="AG6">
        <v>0</v>
      </c>
      <c r="AH6" s="4">
        <v>45453</v>
      </c>
      <c r="AI6" s="4"/>
      <c r="AJ6" s="4"/>
    </row>
    <row r="7" spans="1:36" ht="14.45" hidden="1" customHeight="1" x14ac:dyDescent="0.25">
      <c r="A7" s="4">
        <v>45291</v>
      </c>
      <c r="B7" s="4">
        <v>44926</v>
      </c>
      <c r="C7" t="s">
        <v>397</v>
      </c>
      <c r="D7" t="s">
        <v>420</v>
      </c>
      <c r="E7" t="s">
        <v>398</v>
      </c>
      <c r="F7" t="s">
        <v>398</v>
      </c>
      <c r="G7" t="s">
        <v>415</v>
      </c>
      <c r="H7" t="s">
        <v>23</v>
      </c>
      <c r="I7" s="1" t="s">
        <v>24</v>
      </c>
      <c r="J7" t="s">
        <v>22</v>
      </c>
      <c r="K7" t="s">
        <v>36</v>
      </c>
      <c r="L7" t="s">
        <v>55</v>
      </c>
      <c r="M7" t="s">
        <v>23</v>
      </c>
      <c r="N7" t="s">
        <v>23</v>
      </c>
      <c r="O7" t="s">
        <v>23</v>
      </c>
      <c r="P7" t="s">
        <v>23</v>
      </c>
      <c r="Q7" t="s">
        <v>23</v>
      </c>
      <c r="R7" t="s">
        <v>23</v>
      </c>
      <c r="S7" t="s">
        <v>23</v>
      </c>
      <c r="T7" t="s">
        <v>23</v>
      </c>
      <c r="U7" t="s">
        <v>23</v>
      </c>
      <c r="V7" t="s">
        <v>23</v>
      </c>
      <c r="W7" t="s">
        <v>23</v>
      </c>
      <c r="X7">
        <v>77328193.969999999</v>
      </c>
      <c r="Y7">
        <v>1461284.86</v>
      </c>
      <c r="Z7">
        <v>0</v>
      </c>
      <c r="AA7">
        <v>0</v>
      </c>
      <c r="AB7">
        <v>0</v>
      </c>
      <c r="AC7">
        <v>0</v>
      </c>
      <c r="AD7">
        <v>0</v>
      </c>
      <c r="AE7">
        <v>0</v>
      </c>
      <c r="AF7">
        <v>0</v>
      </c>
      <c r="AG7">
        <v>0</v>
      </c>
      <c r="AH7" s="4">
        <v>45453</v>
      </c>
      <c r="AI7" s="4"/>
      <c r="AJ7" s="4"/>
    </row>
    <row r="8" spans="1:36" hidden="1" x14ac:dyDescent="0.25">
      <c r="A8" s="4">
        <v>45291</v>
      </c>
      <c r="B8" s="4">
        <v>44926</v>
      </c>
      <c r="C8" t="s">
        <v>397</v>
      </c>
      <c r="D8" t="s">
        <v>420</v>
      </c>
      <c r="E8" t="s">
        <v>398</v>
      </c>
      <c r="F8" t="s">
        <v>398</v>
      </c>
      <c r="G8" t="s">
        <v>416</v>
      </c>
      <c r="H8" t="s">
        <v>23</v>
      </c>
      <c r="I8" s="1" t="s">
        <v>23</v>
      </c>
      <c r="J8" t="s">
        <v>26</v>
      </c>
      <c r="K8" t="s">
        <v>35</v>
      </c>
      <c r="L8" t="s">
        <v>56</v>
      </c>
      <c r="M8" t="s">
        <v>23</v>
      </c>
      <c r="N8" t="s">
        <v>23</v>
      </c>
      <c r="O8" t="s">
        <v>23</v>
      </c>
      <c r="P8" t="s">
        <v>23</v>
      </c>
      <c r="Q8" t="s">
        <v>23</v>
      </c>
      <c r="R8" t="s">
        <v>23</v>
      </c>
      <c r="S8" t="s">
        <v>23</v>
      </c>
      <c r="T8" t="s">
        <v>23</v>
      </c>
      <c r="U8" t="s">
        <v>23</v>
      </c>
      <c r="V8" t="s">
        <v>23</v>
      </c>
      <c r="W8" t="s">
        <v>23</v>
      </c>
      <c r="X8">
        <v>47383423.439999998</v>
      </c>
      <c r="Y8">
        <v>-20677409.609999999</v>
      </c>
      <c r="Z8">
        <v>0</v>
      </c>
      <c r="AA8">
        <v>0</v>
      </c>
      <c r="AB8">
        <v>0</v>
      </c>
      <c r="AC8">
        <v>0</v>
      </c>
      <c r="AD8">
        <v>0</v>
      </c>
      <c r="AE8">
        <v>0</v>
      </c>
      <c r="AF8">
        <v>0</v>
      </c>
      <c r="AG8">
        <v>0</v>
      </c>
      <c r="AH8" s="4">
        <v>45453</v>
      </c>
      <c r="AI8" s="4"/>
      <c r="AJ8" s="4"/>
    </row>
    <row r="9" spans="1:36" hidden="1" x14ac:dyDescent="0.25">
      <c r="A9" s="4">
        <v>45291</v>
      </c>
      <c r="B9" s="4">
        <v>44926</v>
      </c>
      <c r="C9" t="s">
        <v>397</v>
      </c>
      <c r="D9" t="s">
        <v>420</v>
      </c>
      <c r="E9" t="s">
        <v>398</v>
      </c>
      <c r="F9" t="s">
        <v>398</v>
      </c>
      <c r="G9" t="s">
        <v>421</v>
      </c>
      <c r="H9" t="s">
        <v>24</v>
      </c>
      <c r="I9" s="1" t="s">
        <v>23</v>
      </c>
      <c r="J9" t="s">
        <v>26</v>
      </c>
      <c r="K9" t="s">
        <v>36</v>
      </c>
      <c r="L9" t="s">
        <v>29</v>
      </c>
      <c r="M9" t="s">
        <v>23</v>
      </c>
      <c r="N9" t="s">
        <v>23</v>
      </c>
      <c r="O9" t="s">
        <v>24</v>
      </c>
      <c r="P9" t="s">
        <v>23</v>
      </c>
      <c r="Q9" t="s">
        <v>23</v>
      </c>
      <c r="R9" t="s">
        <v>23</v>
      </c>
      <c r="S9" t="s">
        <v>23</v>
      </c>
      <c r="T9" t="s">
        <v>23</v>
      </c>
      <c r="U9" t="s">
        <v>24</v>
      </c>
      <c r="V9" t="s">
        <v>23</v>
      </c>
      <c r="W9" t="s">
        <v>23</v>
      </c>
      <c r="X9">
        <v>12241210.439999999</v>
      </c>
      <c r="Y9">
        <v>12241210.439999999</v>
      </c>
      <c r="Z9">
        <v>12241210.439999999</v>
      </c>
      <c r="AA9">
        <v>0</v>
      </c>
      <c r="AB9">
        <v>0</v>
      </c>
      <c r="AC9">
        <v>0</v>
      </c>
      <c r="AD9">
        <v>0</v>
      </c>
      <c r="AE9">
        <v>0</v>
      </c>
      <c r="AF9">
        <v>0</v>
      </c>
      <c r="AG9">
        <v>0</v>
      </c>
      <c r="AH9" s="4">
        <v>45453</v>
      </c>
      <c r="AI9" s="4"/>
      <c r="AJ9" s="4"/>
    </row>
    <row r="10" spans="1:36" ht="14.45" hidden="1" customHeight="1" x14ac:dyDescent="0.25">
      <c r="A10" s="4">
        <v>45291</v>
      </c>
      <c r="B10" s="4">
        <v>44926</v>
      </c>
      <c r="C10" t="s">
        <v>397</v>
      </c>
      <c r="D10" t="s">
        <v>420</v>
      </c>
      <c r="E10" t="s">
        <v>398</v>
      </c>
      <c r="F10" t="s">
        <v>398</v>
      </c>
      <c r="G10" t="s">
        <v>415</v>
      </c>
      <c r="H10" t="s">
        <v>23</v>
      </c>
      <c r="I10" s="1" t="s">
        <v>24</v>
      </c>
      <c r="J10" t="s">
        <v>26</v>
      </c>
      <c r="K10" t="s">
        <v>36</v>
      </c>
      <c r="L10" t="s">
        <v>29</v>
      </c>
      <c r="M10" t="s">
        <v>23</v>
      </c>
      <c r="N10" t="s">
        <v>24</v>
      </c>
      <c r="O10" t="s">
        <v>23</v>
      </c>
      <c r="P10" t="s">
        <v>23</v>
      </c>
      <c r="Q10" t="s">
        <v>23</v>
      </c>
      <c r="R10" t="s">
        <v>23</v>
      </c>
      <c r="S10" t="s">
        <v>23</v>
      </c>
      <c r="T10" t="s">
        <v>23</v>
      </c>
      <c r="U10" t="s">
        <v>23</v>
      </c>
      <c r="V10" t="s">
        <v>23</v>
      </c>
      <c r="W10" t="s">
        <v>23</v>
      </c>
      <c r="X10">
        <v>961735.69</v>
      </c>
      <c r="Y10">
        <v>321250.44</v>
      </c>
      <c r="Z10">
        <v>321250.44</v>
      </c>
      <c r="AA10">
        <v>0</v>
      </c>
      <c r="AB10">
        <v>0</v>
      </c>
      <c r="AC10">
        <v>0</v>
      </c>
      <c r="AD10">
        <v>0</v>
      </c>
      <c r="AE10">
        <v>0</v>
      </c>
      <c r="AF10">
        <v>0</v>
      </c>
      <c r="AG10">
        <v>0</v>
      </c>
      <c r="AH10" s="4">
        <v>45453</v>
      </c>
      <c r="AI10" s="4"/>
      <c r="AJ10" s="4"/>
    </row>
    <row r="11" spans="1:36" ht="14.45" hidden="1" customHeight="1" x14ac:dyDescent="0.25">
      <c r="A11" s="4">
        <v>45291</v>
      </c>
      <c r="B11" s="4">
        <v>44926</v>
      </c>
      <c r="C11" t="s">
        <v>397</v>
      </c>
      <c r="D11" t="s">
        <v>420</v>
      </c>
      <c r="E11" t="s">
        <v>398</v>
      </c>
      <c r="F11" t="s">
        <v>398</v>
      </c>
      <c r="G11" t="s">
        <v>416</v>
      </c>
      <c r="H11" t="s">
        <v>23</v>
      </c>
      <c r="I11" s="1" t="s">
        <v>23</v>
      </c>
      <c r="J11" t="s">
        <v>26</v>
      </c>
      <c r="K11" t="s">
        <v>36</v>
      </c>
      <c r="L11" t="s">
        <v>56</v>
      </c>
      <c r="M11" t="s">
        <v>23</v>
      </c>
      <c r="N11" t="s">
        <v>23</v>
      </c>
      <c r="O11" t="s">
        <v>23</v>
      </c>
      <c r="P11" t="s">
        <v>24</v>
      </c>
      <c r="Q11" t="s">
        <v>23</v>
      </c>
      <c r="R11" t="s">
        <v>23</v>
      </c>
      <c r="S11" t="s">
        <v>23</v>
      </c>
      <c r="T11" t="s">
        <v>23</v>
      </c>
      <c r="U11" t="s">
        <v>23</v>
      </c>
      <c r="V11" t="s">
        <v>23</v>
      </c>
      <c r="W11" t="s">
        <v>23</v>
      </c>
      <c r="X11">
        <v>202238710.94</v>
      </c>
      <c r="Y11">
        <v>-44227627.439999998</v>
      </c>
      <c r="Z11">
        <v>0</v>
      </c>
      <c r="AA11">
        <v>0</v>
      </c>
      <c r="AB11">
        <v>0</v>
      </c>
      <c r="AC11">
        <v>0</v>
      </c>
      <c r="AD11">
        <v>0</v>
      </c>
      <c r="AE11">
        <v>0</v>
      </c>
      <c r="AF11">
        <v>0</v>
      </c>
      <c r="AG11">
        <v>0</v>
      </c>
      <c r="AH11" s="4">
        <v>45453</v>
      </c>
      <c r="AI11" s="4"/>
      <c r="AJ11" s="4"/>
    </row>
    <row r="12" spans="1:36" hidden="1" x14ac:dyDescent="0.25">
      <c r="A12" s="4">
        <v>45291</v>
      </c>
      <c r="B12" s="4">
        <v>44926</v>
      </c>
      <c r="C12" t="s">
        <v>397</v>
      </c>
      <c r="D12" t="s">
        <v>420</v>
      </c>
      <c r="E12" t="s">
        <v>398</v>
      </c>
      <c r="F12" t="s">
        <v>398</v>
      </c>
      <c r="G12" t="s">
        <v>415</v>
      </c>
      <c r="H12" t="s">
        <v>23</v>
      </c>
      <c r="I12" s="1" t="s">
        <v>24</v>
      </c>
      <c r="J12" t="s">
        <v>26</v>
      </c>
      <c r="K12" t="s">
        <v>35</v>
      </c>
      <c r="L12" t="s">
        <v>55</v>
      </c>
      <c r="M12" t="s">
        <v>23</v>
      </c>
      <c r="N12" t="s">
        <v>23</v>
      </c>
      <c r="O12" t="s">
        <v>23</v>
      </c>
      <c r="P12" t="s">
        <v>23</v>
      </c>
      <c r="Q12" t="s">
        <v>23</v>
      </c>
      <c r="R12" t="s">
        <v>23</v>
      </c>
      <c r="S12" t="s">
        <v>23</v>
      </c>
      <c r="T12" t="s">
        <v>23</v>
      </c>
      <c r="U12" t="s">
        <v>23</v>
      </c>
      <c r="V12" t="s">
        <v>23</v>
      </c>
      <c r="W12" t="s">
        <v>23</v>
      </c>
      <c r="X12">
        <v>37233769.979999997</v>
      </c>
      <c r="Y12">
        <v>2667152.92</v>
      </c>
      <c r="Z12">
        <v>0</v>
      </c>
      <c r="AA12">
        <v>0</v>
      </c>
      <c r="AB12">
        <v>0</v>
      </c>
      <c r="AC12">
        <v>0</v>
      </c>
      <c r="AD12">
        <v>0</v>
      </c>
      <c r="AE12">
        <v>0</v>
      </c>
      <c r="AF12">
        <v>0</v>
      </c>
      <c r="AG12">
        <v>0</v>
      </c>
      <c r="AH12" s="4">
        <v>45453</v>
      </c>
      <c r="AI12" s="4"/>
      <c r="AJ12" s="4"/>
    </row>
    <row r="13" spans="1:36" hidden="1" x14ac:dyDescent="0.25">
      <c r="A13" s="4">
        <v>45291</v>
      </c>
      <c r="B13" s="4">
        <v>44926</v>
      </c>
      <c r="C13" t="s">
        <v>397</v>
      </c>
      <c r="D13" t="s">
        <v>420</v>
      </c>
      <c r="E13" t="s">
        <v>398</v>
      </c>
      <c r="F13" t="s">
        <v>398</v>
      </c>
      <c r="G13" t="s">
        <v>415</v>
      </c>
      <c r="H13" t="s">
        <v>23</v>
      </c>
      <c r="I13" s="1" t="s">
        <v>24</v>
      </c>
      <c r="J13" t="s">
        <v>26</v>
      </c>
      <c r="K13" t="s">
        <v>36</v>
      </c>
      <c r="L13" t="s">
        <v>27</v>
      </c>
      <c r="M13" t="s">
        <v>24</v>
      </c>
      <c r="N13" t="s">
        <v>23</v>
      </c>
      <c r="O13" t="s">
        <v>23</v>
      </c>
      <c r="P13" t="s">
        <v>23</v>
      </c>
      <c r="Q13" t="s">
        <v>23</v>
      </c>
      <c r="R13" t="s">
        <v>23</v>
      </c>
      <c r="S13" t="s">
        <v>23</v>
      </c>
      <c r="T13" t="s">
        <v>23</v>
      </c>
      <c r="U13" t="s">
        <v>23</v>
      </c>
      <c r="V13" t="s">
        <v>24</v>
      </c>
      <c r="W13" t="s">
        <v>23</v>
      </c>
      <c r="X13">
        <v>428191.99</v>
      </c>
      <c r="Y13">
        <v>328955.2</v>
      </c>
      <c r="Z13">
        <v>0</v>
      </c>
      <c r="AA13">
        <v>0</v>
      </c>
      <c r="AB13">
        <v>0</v>
      </c>
      <c r="AC13">
        <v>0</v>
      </c>
      <c r="AD13">
        <v>0</v>
      </c>
      <c r="AE13">
        <v>0</v>
      </c>
      <c r="AF13">
        <v>0</v>
      </c>
      <c r="AG13">
        <v>0</v>
      </c>
      <c r="AH13" s="4">
        <v>45453</v>
      </c>
      <c r="AI13" s="4"/>
      <c r="AJ13" s="4"/>
    </row>
    <row r="14" spans="1:36" hidden="1" x14ac:dyDescent="0.25">
      <c r="A14" s="4">
        <v>45291</v>
      </c>
      <c r="B14" s="4">
        <v>44926</v>
      </c>
      <c r="C14" t="s">
        <v>397</v>
      </c>
      <c r="D14" t="s">
        <v>420</v>
      </c>
      <c r="E14" t="s">
        <v>398</v>
      </c>
      <c r="F14" t="s">
        <v>398</v>
      </c>
      <c r="G14" t="s">
        <v>421</v>
      </c>
      <c r="H14" t="s">
        <v>24</v>
      </c>
      <c r="I14" s="1" t="s">
        <v>23</v>
      </c>
      <c r="J14" t="s">
        <v>26</v>
      </c>
      <c r="K14" t="s">
        <v>36</v>
      </c>
      <c r="L14" t="s">
        <v>56</v>
      </c>
      <c r="M14" t="s">
        <v>23</v>
      </c>
      <c r="N14" t="s">
        <v>23</v>
      </c>
      <c r="O14" t="s">
        <v>23</v>
      </c>
      <c r="P14" t="s">
        <v>24</v>
      </c>
      <c r="Q14" t="s">
        <v>23</v>
      </c>
      <c r="R14" t="s">
        <v>23</v>
      </c>
      <c r="S14" t="s">
        <v>23</v>
      </c>
      <c r="T14" t="s">
        <v>23</v>
      </c>
      <c r="U14" t="s">
        <v>23</v>
      </c>
      <c r="V14" t="s">
        <v>23</v>
      </c>
      <c r="W14" t="s">
        <v>24</v>
      </c>
      <c r="X14">
        <v>193141249.97</v>
      </c>
      <c r="Y14">
        <v>193141249.97</v>
      </c>
      <c r="Z14">
        <v>0</v>
      </c>
      <c r="AA14">
        <v>0</v>
      </c>
      <c r="AB14">
        <v>0</v>
      </c>
      <c r="AC14">
        <v>0</v>
      </c>
      <c r="AD14">
        <v>0</v>
      </c>
      <c r="AE14">
        <v>0</v>
      </c>
      <c r="AF14">
        <v>0</v>
      </c>
      <c r="AG14">
        <v>0</v>
      </c>
      <c r="AH14" s="4">
        <v>45453</v>
      </c>
      <c r="AI14" s="4"/>
      <c r="AJ14" s="4"/>
    </row>
    <row r="15" spans="1:36" hidden="1" x14ac:dyDescent="0.25">
      <c r="A15" s="4">
        <v>45291</v>
      </c>
      <c r="B15" s="4">
        <v>44926</v>
      </c>
      <c r="C15" t="s">
        <v>397</v>
      </c>
      <c r="D15" t="s">
        <v>420</v>
      </c>
      <c r="E15" t="s">
        <v>398</v>
      </c>
      <c r="F15" t="s">
        <v>398</v>
      </c>
      <c r="G15" t="s">
        <v>416</v>
      </c>
      <c r="H15" t="s">
        <v>23</v>
      </c>
      <c r="I15" s="1" t="s">
        <v>23</v>
      </c>
      <c r="J15" t="s">
        <v>26</v>
      </c>
      <c r="K15" t="s">
        <v>35</v>
      </c>
      <c r="L15" t="s">
        <v>55</v>
      </c>
      <c r="M15" t="s">
        <v>24</v>
      </c>
      <c r="N15" t="s">
        <v>23</v>
      </c>
      <c r="O15" t="s">
        <v>23</v>
      </c>
      <c r="P15" t="s">
        <v>23</v>
      </c>
      <c r="Q15" t="s">
        <v>23</v>
      </c>
      <c r="R15" t="s">
        <v>23</v>
      </c>
      <c r="S15" t="s">
        <v>23</v>
      </c>
      <c r="T15" t="s">
        <v>23</v>
      </c>
      <c r="U15" t="s">
        <v>23</v>
      </c>
      <c r="V15" t="s">
        <v>23</v>
      </c>
      <c r="W15" t="s">
        <v>23</v>
      </c>
      <c r="X15">
        <v>20318263.48</v>
      </c>
      <c r="Y15">
        <v>-4888524.46</v>
      </c>
      <c r="Z15">
        <v>0</v>
      </c>
      <c r="AA15">
        <v>0</v>
      </c>
      <c r="AB15">
        <v>0</v>
      </c>
      <c r="AC15">
        <v>0</v>
      </c>
      <c r="AD15">
        <v>0</v>
      </c>
      <c r="AE15">
        <v>0</v>
      </c>
      <c r="AF15">
        <v>0</v>
      </c>
      <c r="AG15">
        <v>0</v>
      </c>
      <c r="AH15" s="4">
        <v>45453</v>
      </c>
      <c r="AI15" s="4"/>
      <c r="AJ15" s="4"/>
    </row>
    <row r="16" spans="1:36" hidden="1" x14ac:dyDescent="0.25">
      <c r="A16" s="4">
        <v>45291</v>
      </c>
      <c r="B16" s="4">
        <v>44926</v>
      </c>
      <c r="C16" t="s">
        <v>397</v>
      </c>
      <c r="D16" t="s">
        <v>420</v>
      </c>
      <c r="E16" t="s">
        <v>398</v>
      </c>
      <c r="F16" t="s">
        <v>398</v>
      </c>
      <c r="G16" t="s">
        <v>416</v>
      </c>
      <c r="H16" t="s">
        <v>23</v>
      </c>
      <c r="I16" s="1" t="s">
        <v>23</v>
      </c>
      <c r="J16" t="s">
        <v>26</v>
      </c>
      <c r="K16" t="s">
        <v>35</v>
      </c>
      <c r="L16" t="s">
        <v>29</v>
      </c>
      <c r="M16" t="s">
        <v>23</v>
      </c>
      <c r="N16" t="s">
        <v>23</v>
      </c>
      <c r="O16" t="s">
        <v>24</v>
      </c>
      <c r="P16" t="s">
        <v>23</v>
      </c>
      <c r="Q16" t="s">
        <v>23</v>
      </c>
      <c r="R16" t="s">
        <v>23</v>
      </c>
      <c r="S16" t="s">
        <v>23</v>
      </c>
      <c r="T16" t="s">
        <v>23</v>
      </c>
      <c r="U16" t="s">
        <v>24</v>
      </c>
      <c r="V16" t="s">
        <v>23</v>
      </c>
      <c r="W16" t="s">
        <v>23</v>
      </c>
      <c r="X16">
        <v>51352.02</v>
      </c>
      <c r="Y16">
        <v>-10005.51</v>
      </c>
      <c r="Z16">
        <v>-10005.51</v>
      </c>
      <c r="AA16" s="5">
        <v>0</v>
      </c>
      <c r="AB16">
        <v>0</v>
      </c>
      <c r="AC16">
        <v>0</v>
      </c>
      <c r="AD16">
        <v>0</v>
      </c>
      <c r="AE16">
        <v>0</v>
      </c>
      <c r="AF16">
        <v>0</v>
      </c>
      <c r="AG16">
        <v>0</v>
      </c>
      <c r="AH16" s="4">
        <v>45453</v>
      </c>
      <c r="AI16" s="4"/>
      <c r="AJ16" s="4"/>
    </row>
    <row r="17" spans="1:36" hidden="1" x14ac:dyDescent="0.25">
      <c r="A17" s="4">
        <v>45291</v>
      </c>
      <c r="B17" s="4">
        <v>44926</v>
      </c>
      <c r="C17" t="s">
        <v>397</v>
      </c>
      <c r="D17" t="s">
        <v>420</v>
      </c>
      <c r="E17" t="s">
        <v>398</v>
      </c>
      <c r="F17" t="s">
        <v>398</v>
      </c>
      <c r="G17" t="s">
        <v>421</v>
      </c>
      <c r="H17" t="s">
        <v>24</v>
      </c>
      <c r="I17" s="1" t="s">
        <v>23</v>
      </c>
      <c r="J17" t="s">
        <v>22</v>
      </c>
      <c r="K17" t="s">
        <v>36</v>
      </c>
      <c r="L17" t="s">
        <v>28</v>
      </c>
      <c r="M17" t="s">
        <v>24</v>
      </c>
      <c r="N17" t="s">
        <v>23</v>
      </c>
      <c r="O17" t="s">
        <v>23</v>
      </c>
      <c r="P17" t="s">
        <v>23</v>
      </c>
      <c r="Q17" t="s">
        <v>23</v>
      </c>
      <c r="R17" t="s">
        <v>23</v>
      </c>
      <c r="S17" t="s">
        <v>23</v>
      </c>
      <c r="T17" t="s">
        <v>23</v>
      </c>
      <c r="U17" t="s">
        <v>23</v>
      </c>
      <c r="V17" t="s">
        <v>23</v>
      </c>
      <c r="W17" t="s">
        <v>23</v>
      </c>
      <c r="X17">
        <v>919165704.19000006</v>
      </c>
      <c r="Y17">
        <v>919165704.19000006</v>
      </c>
      <c r="Z17">
        <v>188047720.894032</v>
      </c>
      <c r="AA17">
        <v>0</v>
      </c>
      <c r="AB17">
        <v>0</v>
      </c>
      <c r="AC17">
        <v>0</v>
      </c>
      <c r="AD17">
        <v>0</v>
      </c>
      <c r="AE17">
        <v>0</v>
      </c>
      <c r="AF17">
        <v>0</v>
      </c>
      <c r="AG17">
        <v>0</v>
      </c>
      <c r="AH17" s="4">
        <v>45453</v>
      </c>
      <c r="AI17" s="4"/>
      <c r="AJ17" s="4"/>
    </row>
    <row r="18" spans="1:36" hidden="1" x14ac:dyDescent="0.25">
      <c r="A18" s="4">
        <v>45291</v>
      </c>
      <c r="B18" s="4">
        <v>44926</v>
      </c>
      <c r="C18" t="s">
        <v>397</v>
      </c>
      <c r="D18" t="s">
        <v>420</v>
      </c>
      <c r="E18" t="s">
        <v>398</v>
      </c>
      <c r="F18" t="s">
        <v>398</v>
      </c>
      <c r="G18" t="s">
        <v>415</v>
      </c>
      <c r="H18" t="s">
        <v>23</v>
      </c>
      <c r="I18" s="1" t="s">
        <v>24</v>
      </c>
      <c r="J18" t="s">
        <v>25</v>
      </c>
      <c r="K18" t="s">
        <v>36</v>
      </c>
      <c r="L18" t="s">
        <v>56</v>
      </c>
      <c r="M18" t="s">
        <v>23</v>
      </c>
      <c r="N18" t="s">
        <v>23</v>
      </c>
      <c r="O18" t="s">
        <v>23</v>
      </c>
      <c r="P18" t="s">
        <v>23</v>
      </c>
      <c r="Q18" t="s">
        <v>23</v>
      </c>
      <c r="R18" t="s">
        <v>23</v>
      </c>
      <c r="S18" t="s">
        <v>23</v>
      </c>
      <c r="T18" t="s">
        <v>23</v>
      </c>
      <c r="U18" t="s">
        <v>23</v>
      </c>
      <c r="V18" t="s">
        <v>23</v>
      </c>
      <c r="W18" t="s">
        <v>23</v>
      </c>
      <c r="X18">
        <v>359801835.99000001</v>
      </c>
      <c r="Y18">
        <v>69887191.709999993</v>
      </c>
      <c r="Z18">
        <v>0</v>
      </c>
      <c r="AA18">
        <v>0</v>
      </c>
      <c r="AB18">
        <v>0</v>
      </c>
      <c r="AC18">
        <v>0</v>
      </c>
      <c r="AD18">
        <v>0</v>
      </c>
      <c r="AE18">
        <v>0</v>
      </c>
      <c r="AF18">
        <v>0</v>
      </c>
      <c r="AG18">
        <v>0</v>
      </c>
      <c r="AH18" s="4">
        <v>45453</v>
      </c>
      <c r="AI18" s="4"/>
      <c r="AJ18" s="4"/>
    </row>
    <row r="19" spans="1:36" hidden="1" x14ac:dyDescent="0.25">
      <c r="A19" s="4">
        <v>45291</v>
      </c>
      <c r="B19" s="4">
        <v>44926</v>
      </c>
      <c r="C19" t="s">
        <v>397</v>
      </c>
      <c r="D19" t="s">
        <v>420</v>
      </c>
      <c r="E19" t="s">
        <v>398</v>
      </c>
      <c r="F19" t="s">
        <v>398</v>
      </c>
      <c r="G19" t="s">
        <v>421</v>
      </c>
      <c r="H19" t="s">
        <v>24</v>
      </c>
      <c r="I19" s="1" t="s">
        <v>23</v>
      </c>
      <c r="J19" t="s">
        <v>22</v>
      </c>
      <c r="K19" t="s">
        <v>36</v>
      </c>
      <c r="L19" t="s">
        <v>56</v>
      </c>
      <c r="M19" t="s">
        <v>24</v>
      </c>
      <c r="N19" t="s">
        <v>23</v>
      </c>
      <c r="O19" t="s">
        <v>23</v>
      </c>
      <c r="P19" t="s">
        <v>23</v>
      </c>
      <c r="Q19" t="s">
        <v>23</v>
      </c>
      <c r="R19" t="s">
        <v>23</v>
      </c>
      <c r="S19" t="s">
        <v>23</v>
      </c>
      <c r="T19" t="s">
        <v>23</v>
      </c>
      <c r="U19" t="s">
        <v>23</v>
      </c>
      <c r="V19" t="s">
        <v>23</v>
      </c>
      <c r="W19" t="s">
        <v>23</v>
      </c>
      <c r="X19">
        <v>198956806.69999999</v>
      </c>
      <c r="Y19">
        <v>198956806.69999999</v>
      </c>
      <c r="Z19">
        <v>1906142.9862500001</v>
      </c>
      <c r="AA19">
        <v>0</v>
      </c>
      <c r="AB19">
        <v>0</v>
      </c>
      <c r="AC19">
        <v>0</v>
      </c>
      <c r="AD19">
        <v>0</v>
      </c>
      <c r="AE19">
        <v>0</v>
      </c>
      <c r="AF19">
        <v>0</v>
      </c>
      <c r="AG19">
        <v>0</v>
      </c>
      <c r="AH19" s="4">
        <v>45453</v>
      </c>
      <c r="AI19" s="4"/>
      <c r="AJ19" s="4"/>
    </row>
    <row r="20" spans="1:36" hidden="1" x14ac:dyDescent="0.25">
      <c r="A20" s="4">
        <v>45291</v>
      </c>
      <c r="B20" s="4">
        <v>44926</v>
      </c>
      <c r="C20" t="s">
        <v>397</v>
      </c>
      <c r="D20" t="s">
        <v>420</v>
      </c>
      <c r="E20" t="s">
        <v>398</v>
      </c>
      <c r="F20" t="s">
        <v>398</v>
      </c>
      <c r="G20" t="s">
        <v>415</v>
      </c>
      <c r="H20" t="s">
        <v>23</v>
      </c>
      <c r="I20" s="1" t="s">
        <v>24</v>
      </c>
      <c r="J20" t="s">
        <v>26</v>
      </c>
      <c r="K20" t="s">
        <v>36</v>
      </c>
      <c r="L20" t="s">
        <v>56</v>
      </c>
      <c r="M20" t="s">
        <v>23</v>
      </c>
      <c r="N20" t="s">
        <v>23</v>
      </c>
      <c r="O20" t="s">
        <v>23</v>
      </c>
      <c r="P20" t="s">
        <v>24</v>
      </c>
      <c r="Q20" t="s">
        <v>23</v>
      </c>
      <c r="R20" t="s">
        <v>23</v>
      </c>
      <c r="S20" t="s">
        <v>23</v>
      </c>
      <c r="T20" t="s">
        <v>23</v>
      </c>
      <c r="U20" t="s">
        <v>23</v>
      </c>
      <c r="V20" t="s">
        <v>23</v>
      </c>
      <c r="W20" t="s">
        <v>23</v>
      </c>
      <c r="X20">
        <v>69077257.370000005</v>
      </c>
      <c r="Y20">
        <v>1225499.33</v>
      </c>
      <c r="Z20">
        <v>0</v>
      </c>
      <c r="AA20">
        <v>0</v>
      </c>
      <c r="AB20">
        <v>0</v>
      </c>
      <c r="AC20">
        <v>0</v>
      </c>
      <c r="AD20">
        <v>0</v>
      </c>
      <c r="AE20">
        <v>0</v>
      </c>
      <c r="AF20">
        <v>0</v>
      </c>
      <c r="AG20">
        <v>0</v>
      </c>
      <c r="AH20" s="4">
        <v>45453</v>
      </c>
      <c r="AI20" s="4"/>
      <c r="AJ20" s="4"/>
    </row>
    <row r="21" spans="1:36" hidden="1" x14ac:dyDescent="0.25">
      <c r="A21" s="4">
        <v>45291</v>
      </c>
      <c r="B21" s="4">
        <v>44926</v>
      </c>
      <c r="C21" t="s">
        <v>397</v>
      </c>
      <c r="D21" t="s">
        <v>420</v>
      </c>
      <c r="E21" t="s">
        <v>398</v>
      </c>
      <c r="F21" t="s">
        <v>398</v>
      </c>
      <c r="G21" t="s">
        <v>416</v>
      </c>
      <c r="H21" t="s">
        <v>23</v>
      </c>
      <c r="I21" s="1" t="s">
        <v>23</v>
      </c>
      <c r="J21" t="s">
        <v>26</v>
      </c>
      <c r="K21" t="s">
        <v>35</v>
      </c>
      <c r="L21" t="s">
        <v>29</v>
      </c>
      <c r="M21" t="s">
        <v>23</v>
      </c>
      <c r="N21" t="s">
        <v>23</v>
      </c>
      <c r="O21" t="s">
        <v>23</v>
      </c>
      <c r="P21" t="s">
        <v>23</v>
      </c>
      <c r="Q21" t="s">
        <v>23</v>
      </c>
      <c r="R21" t="s">
        <v>23</v>
      </c>
      <c r="S21" t="s">
        <v>23</v>
      </c>
      <c r="T21" t="s">
        <v>23</v>
      </c>
      <c r="U21" t="s">
        <v>23</v>
      </c>
      <c r="V21" t="s">
        <v>23</v>
      </c>
      <c r="W21" t="s">
        <v>23</v>
      </c>
      <c r="X21">
        <v>6115104.4299999997</v>
      </c>
      <c r="Y21">
        <v>-539270.64</v>
      </c>
      <c r="Z21">
        <v>-539270.64</v>
      </c>
      <c r="AA21">
        <v>0</v>
      </c>
      <c r="AB21">
        <v>0</v>
      </c>
      <c r="AC21">
        <v>0</v>
      </c>
      <c r="AD21">
        <v>0</v>
      </c>
      <c r="AE21">
        <v>0</v>
      </c>
      <c r="AF21">
        <v>0</v>
      </c>
      <c r="AG21">
        <v>0</v>
      </c>
      <c r="AH21" s="4">
        <v>45453</v>
      </c>
      <c r="AI21" s="4"/>
      <c r="AJ21" s="4"/>
    </row>
    <row r="22" spans="1:36" hidden="1" x14ac:dyDescent="0.25">
      <c r="A22" s="4">
        <v>45291</v>
      </c>
      <c r="B22" s="4">
        <v>44926</v>
      </c>
      <c r="C22" t="s">
        <v>397</v>
      </c>
      <c r="D22" t="s">
        <v>420</v>
      </c>
      <c r="E22" t="s">
        <v>398</v>
      </c>
      <c r="F22" t="s">
        <v>398</v>
      </c>
      <c r="G22" t="s">
        <v>421</v>
      </c>
      <c r="H22" t="s">
        <v>24</v>
      </c>
      <c r="I22" s="1" t="s">
        <v>23</v>
      </c>
      <c r="J22" t="s">
        <v>26</v>
      </c>
      <c r="K22" t="s">
        <v>35</v>
      </c>
      <c r="L22" t="s">
        <v>29</v>
      </c>
      <c r="M22" t="s">
        <v>23</v>
      </c>
      <c r="N22" t="s">
        <v>23</v>
      </c>
      <c r="O22" t="s">
        <v>23</v>
      </c>
      <c r="P22" t="s">
        <v>23</v>
      </c>
      <c r="Q22" t="s">
        <v>23</v>
      </c>
      <c r="R22" t="s">
        <v>23</v>
      </c>
      <c r="S22" t="s">
        <v>23</v>
      </c>
      <c r="T22" t="s">
        <v>23</v>
      </c>
      <c r="U22" t="s">
        <v>23</v>
      </c>
      <c r="V22" t="s">
        <v>23</v>
      </c>
      <c r="W22" t="s">
        <v>23</v>
      </c>
      <c r="X22">
        <v>1251268.07</v>
      </c>
      <c r="Y22">
        <v>1251268.07</v>
      </c>
      <c r="Z22">
        <v>1251268.07</v>
      </c>
      <c r="AA22">
        <v>0</v>
      </c>
      <c r="AB22">
        <v>0</v>
      </c>
      <c r="AC22">
        <v>0</v>
      </c>
      <c r="AD22">
        <v>0</v>
      </c>
      <c r="AE22">
        <v>0</v>
      </c>
      <c r="AF22">
        <v>0</v>
      </c>
      <c r="AG22">
        <v>0</v>
      </c>
      <c r="AH22" s="4">
        <v>45453</v>
      </c>
      <c r="AI22" s="4"/>
      <c r="AJ22" s="4"/>
    </row>
    <row r="23" spans="1:36" ht="14.45" hidden="1" customHeight="1" x14ac:dyDescent="0.25">
      <c r="A23" s="4">
        <v>45291</v>
      </c>
      <c r="B23" s="4">
        <v>44926</v>
      </c>
      <c r="C23" t="s">
        <v>397</v>
      </c>
      <c r="D23" t="s">
        <v>420</v>
      </c>
      <c r="E23" t="s">
        <v>398</v>
      </c>
      <c r="F23" t="s">
        <v>398</v>
      </c>
      <c r="G23" t="s">
        <v>415</v>
      </c>
      <c r="H23" t="s">
        <v>23</v>
      </c>
      <c r="I23" s="1" t="s">
        <v>24</v>
      </c>
      <c r="J23" t="s">
        <v>26</v>
      </c>
      <c r="K23" t="s">
        <v>36</v>
      </c>
      <c r="L23" t="s">
        <v>29</v>
      </c>
      <c r="M23" t="s">
        <v>23</v>
      </c>
      <c r="N23" t="s">
        <v>23</v>
      </c>
      <c r="O23" t="s">
        <v>24</v>
      </c>
      <c r="P23" t="s">
        <v>23</v>
      </c>
      <c r="Q23" t="s">
        <v>23</v>
      </c>
      <c r="R23" t="s">
        <v>23</v>
      </c>
      <c r="S23" t="s">
        <v>23</v>
      </c>
      <c r="T23" t="s">
        <v>23</v>
      </c>
      <c r="U23" t="s">
        <v>24</v>
      </c>
      <c r="V23" t="s">
        <v>23</v>
      </c>
      <c r="W23" t="s">
        <v>23</v>
      </c>
      <c r="X23">
        <v>13844730.609999999</v>
      </c>
      <c r="Y23">
        <v>4512023.08</v>
      </c>
      <c r="Z23">
        <v>4512023.08</v>
      </c>
      <c r="AA23">
        <v>0</v>
      </c>
      <c r="AB23">
        <v>0</v>
      </c>
      <c r="AC23">
        <v>0</v>
      </c>
      <c r="AD23">
        <v>0</v>
      </c>
      <c r="AE23">
        <v>0</v>
      </c>
      <c r="AF23">
        <v>0</v>
      </c>
      <c r="AG23">
        <v>0</v>
      </c>
      <c r="AH23" s="4">
        <v>45453</v>
      </c>
      <c r="AI23" s="4"/>
      <c r="AJ23" s="4"/>
    </row>
    <row r="24" spans="1:36" hidden="1" x14ac:dyDescent="0.25">
      <c r="A24" s="4">
        <v>45291</v>
      </c>
      <c r="B24" s="4">
        <v>44926</v>
      </c>
      <c r="C24" t="s">
        <v>397</v>
      </c>
      <c r="D24" t="s">
        <v>420</v>
      </c>
      <c r="E24" t="s">
        <v>398</v>
      </c>
      <c r="F24" t="s">
        <v>398</v>
      </c>
      <c r="G24" t="s">
        <v>421</v>
      </c>
      <c r="H24" t="s">
        <v>24</v>
      </c>
      <c r="I24" s="1" t="s">
        <v>23</v>
      </c>
      <c r="J24" t="s">
        <v>22</v>
      </c>
      <c r="K24" t="s">
        <v>36</v>
      </c>
      <c r="L24" t="s">
        <v>56</v>
      </c>
      <c r="M24" t="s">
        <v>23</v>
      </c>
      <c r="N24" t="s">
        <v>23</v>
      </c>
      <c r="O24" t="s">
        <v>23</v>
      </c>
      <c r="P24" t="s">
        <v>23</v>
      </c>
      <c r="Q24" t="s">
        <v>23</v>
      </c>
      <c r="R24" t="s">
        <v>23</v>
      </c>
      <c r="S24" t="s">
        <v>23</v>
      </c>
      <c r="T24" t="s">
        <v>23</v>
      </c>
      <c r="U24" t="s">
        <v>23</v>
      </c>
      <c r="V24" t="s">
        <v>23</v>
      </c>
      <c r="W24" t="s">
        <v>23</v>
      </c>
      <c r="X24">
        <v>684395953.37</v>
      </c>
      <c r="Y24">
        <v>684395953.37</v>
      </c>
      <c r="Z24">
        <v>0</v>
      </c>
      <c r="AA24">
        <v>0</v>
      </c>
      <c r="AB24">
        <v>0</v>
      </c>
      <c r="AC24">
        <v>0</v>
      </c>
      <c r="AD24">
        <v>0</v>
      </c>
      <c r="AE24">
        <v>0</v>
      </c>
      <c r="AF24">
        <v>0</v>
      </c>
      <c r="AG24">
        <v>0</v>
      </c>
      <c r="AH24" s="4">
        <v>45453</v>
      </c>
      <c r="AI24" s="4"/>
      <c r="AJ24" s="4"/>
    </row>
    <row r="25" spans="1:36" hidden="1" x14ac:dyDescent="0.25">
      <c r="A25" s="4">
        <v>45291</v>
      </c>
      <c r="B25" s="4">
        <v>44926</v>
      </c>
      <c r="C25" t="s">
        <v>397</v>
      </c>
      <c r="D25" t="s">
        <v>420</v>
      </c>
      <c r="E25" t="s">
        <v>398</v>
      </c>
      <c r="F25" t="s">
        <v>398</v>
      </c>
      <c r="G25" t="s">
        <v>416</v>
      </c>
      <c r="H25" t="s">
        <v>23</v>
      </c>
      <c r="I25" s="1" t="s">
        <v>23</v>
      </c>
      <c r="J25" t="s">
        <v>26</v>
      </c>
      <c r="K25" t="s">
        <v>36</v>
      </c>
      <c r="L25" t="s">
        <v>27</v>
      </c>
      <c r="M25" t="s">
        <v>23</v>
      </c>
      <c r="N25" t="s">
        <v>23</v>
      </c>
      <c r="O25" t="s">
        <v>23</v>
      </c>
      <c r="P25" t="s">
        <v>23</v>
      </c>
      <c r="Q25" t="s">
        <v>23</v>
      </c>
      <c r="R25" t="s">
        <v>23</v>
      </c>
      <c r="S25" t="s">
        <v>23</v>
      </c>
      <c r="T25" t="s">
        <v>23</v>
      </c>
      <c r="U25" t="s">
        <v>23</v>
      </c>
      <c r="V25" t="s">
        <v>24</v>
      </c>
      <c r="W25" t="s">
        <v>23</v>
      </c>
      <c r="X25">
        <v>794273722.69000006</v>
      </c>
      <c r="Y25">
        <v>-181536990.03999999</v>
      </c>
      <c r="Z25">
        <v>0</v>
      </c>
      <c r="AA25">
        <v>0</v>
      </c>
      <c r="AB25">
        <v>0</v>
      </c>
      <c r="AC25">
        <v>0</v>
      </c>
      <c r="AD25">
        <v>0</v>
      </c>
      <c r="AE25">
        <v>0</v>
      </c>
      <c r="AF25">
        <v>0</v>
      </c>
      <c r="AG25">
        <v>0</v>
      </c>
      <c r="AH25" s="4">
        <v>45453</v>
      </c>
      <c r="AI25" s="4"/>
      <c r="AJ25" s="4"/>
    </row>
    <row r="26" spans="1:36" hidden="1" x14ac:dyDescent="0.25">
      <c r="A26" s="4">
        <v>45291</v>
      </c>
      <c r="B26" s="4">
        <v>44926</v>
      </c>
      <c r="C26" t="s">
        <v>397</v>
      </c>
      <c r="D26" t="s">
        <v>420</v>
      </c>
      <c r="E26" t="s">
        <v>398</v>
      </c>
      <c r="F26" t="s">
        <v>398</v>
      </c>
      <c r="G26" t="s">
        <v>416</v>
      </c>
      <c r="H26" t="s">
        <v>23</v>
      </c>
      <c r="I26" s="1" t="s">
        <v>23</v>
      </c>
      <c r="J26" t="s">
        <v>361</v>
      </c>
      <c r="K26" t="s">
        <v>36</v>
      </c>
      <c r="L26" t="s">
        <v>56</v>
      </c>
      <c r="M26" t="s">
        <v>23</v>
      </c>
      <c r="N26" t="s">
        <v>23</v>
      </c>
      <c r="O26" t="s">
        <v>23</v>
      </c>
      <c r="P26" t="s">
        <v>23</v>
      </c>
      <c r="Q26" t="s">
        <v>23</v>
      </c>
      <c r="R26" t="s">
        <v>23</v>
      </c>
      <c r="S26" t="s">
        <v>23</v>
      </c>
      <c r="T26" t="s">
        <v>23</v>
      </c>
      <c r="U26" t="s">
        <v>23</v>
      </c>
      <c r="V26" t="s">
        <v>23</v>
      </c>
      <c r="W26" t="s">
        <v>23</v>
      </c>
      <c r="X26">
        <v>1487843.1</v>
      </c>
      <c r="Y26">
        <v>-149638.93</v>
      </c>
      <c r="Z26">
        <v>0</v>
      </c>
      <c r="AA26">
        <v>0</v>
      </c>
      <c r="AB26">
        <v>0</v>
      </c>
      <c r="AC26">
        <v>0</v>
      </c>
      <c r="AD26">
        <v>0</v>
      </c>
      <c r="AE26">
        <v>0</v>
      </c>
      <c r="AF26">
        <v>0</v>
      </c>
      <c r="AG26">
        <v>0</v>
      </c>
      <c r="AH26" s="4">
        <v>45453</v>
      </c>
      <c r="AI26" s="4"/>
      <c r="AJ26" s="4"/>
    </row>
    <row r="27" spans="1:36" hidden="1" x14ac:dyDescent="0.25">
      <c r="A27" s="4">
        <v>45291</v>
      </c>
      <c r="B27" s="4">
        <v>44926</v>
      </c>
      <c r="C27" t="s">
        <v>397</v>
      </c>
      <c r="D27" t="s">
        <v>420</v>
      </c>
      <c r="E27" t="s">
        <v>398</v>
      </c>
      <c r="F27" t="s">
        <v>398</v>
      </c>
      <c r="G27" t="s">
        <v>416</v>
      </c>
      <c r="H27" t="s">
        <v>23</v>
      </c>
      <c r="I27" s="1" t="s">
        <v>23</v>
      </c>
      <c r="J27" t="s">
        <v>26</v>
      </c>
      <c r="K27" t="s">
        <v>36</v>
      </c>
      <c r="L27" t="s">
        <v>56</v>
      </c>
      <c r="M27" t="s">
        <v>24</v>
      </c>
      <c r="N27" t="s">
        <v>23</v>
      </c>
      <c r="O27" t="s">
        <v>23</v>
      </c>
      <c r="P27" t="s">
        <v>23</v>
      </c>
      <c r="Q27" t="s">
        <v>23</v>
      </c>
      <c r="R27" t="s">
        <v>23</v>
      </c>
      <c r="S27" t="s">
        <v>23</v>
      </c>
      <c r="T27" t="s">
        <v>23</v>
      </c>
      <c r="U27" t="s">
        <v>23</v>
      </c>
      <c r="V27" t="s">
        <v>23</v>
      </c>
      <c r="W27" t="s">
        <v>23</v>
      </c>
      <c r="X27">
        <v>130603729.43000001</v>
      </c>
      <c r="Y27">
        <v>-15168940.949999999</v>
      </c>
      <c r="Z27">
        <v>0</v>
      </c>
      <c r="AA27">
        <v>0</v>
      </c>
      <c r="AB27">
        <v>0</v>
      </c>
      <c r="AC27">
        <v>0</v>
      </c>
      <c r="AD27">
        <v>0</v>
      </c>
      <c r="AE27">
        <v>0</v>
      </c>
      <c r="AF27">
        <v>0</v>
      </c>
      <c r="AG27">
        <v>0</v>
      </c>
      <c r="AH27" s="4">
        <v>45453</v>
      </c>
      <c r="AI27" s="4"/>
      <c r="AJ27" s="4"/>
    </row>
    <row r="28" spans="1:36" ht="14.45" hidden="1" customHeight="1" x14ac:dyDescent="0.25">
      <c r="A28" s="4">
        <v>45291</v>
      </c>
      <c r="B28" s="4">
        <v>44926</v>
      </c>
      <c r="C28" t="s">
        <v>397</v>
      </c>
      <c r="D28" t="s">
        <v>420</v>
      </c>
      <c r="E28" t="s">
        <v>398</v>
      </c>
      <c r="F28" t="s">
        <v>398</v>
      </c>
      <c r="G28" t="s">
        <v>415</v>
      </c>
      <c r="H28" t="s">
        <v>23</v>
      </c>
      <c r="I28" s="1" t="s">
        <v>24</v>
      </c>
      <c r="J28" t="s">
        <v>26</v>
      </c>
      <c r="K28" t="s">
        <v>36</v>
      </c>
      <c r="L28" t="s">
        <v>55</v>
      </c>
      <c r="M28" t="s">
        <v>23</v>
      </c>
      <c r="N28" t="s">
        <v>23</v>
      </c>
      <c r="O28" t="s">
        <v>23</v>
      </c>
      <c r="P28" t="s">
        <v>23</v>
      </c>
      <c r="Q28" t="s">
        <v>23</v>
      </c>
      <c r="R28" t="s">
        <v>23</v>
      </c>
      <c r="S28" t="s">
        <v>23</v>
      </c>
      <c r="T28" t="s">
        <v>23</v>
      </c>
      <c r="U28" t="s">
        <v>24</v>
      </c>
      <c r="V28" t="s">
        <v>23</v>
      </c>
      <c r="W28" t="s">
        <v>23</v>
      </c>
      <c r="X28">
        <v>258997.18</v>
      </c>
      <c r="Y28">
        <v>9503.57</v>
      </c>
      <c r="Z28">
        <v>9503.57</v>
      </c>
      <c r="AA28">
        <v>0</v>
      </c>
      <c r="AB28">
        <v>0</v>
      </c>
      <c r="AC28">
        <v>0</v>
      </c>
      <c r="AD28">
        <v>0</v>
      </c>
      <c r="AE28">
        <v>0</v>
      </c>
      <c r="AF28">
        <v>0</v>
      </c>
      <c r="AG28">
        <v>0</v>
      </c>
      <c r="AH28" s="4">
        <v>45453</v>
      </c>
      <c r="AI28" s="4"/>
      <c r="AJ28" s="4"/>
    </row>
    <row r="29" spans="1:36" ht="14.45" hidden="1" customHeight="1" x14ac:dyDescent="0.25">
      <c r="A29" s="4">
        <v>45291</v>
      </c>
      <c r="B29" s="4">
        <v>44926</v>
      </c>
      <c r="C29" t="s">
        <v>397</v>
      </c>
      <c r="D29" t="s">
        <v>420</v>
      </c>
      <c r="E29" t="s">
        <v>398</v>
      </c>
      <c r="F29" t="s">
        <v>398</v>
      </c>
      <c r="G29" t="s">
        <v>415</v>
      </c>
      <c r="H29" t="s">
        <v>23</v>
      </c>
      <c r="I29" s="1" t="s">
        <v>24</v>
      </c>
      <c r="J29" t="s">
        <v>25</v>
      </c>
      <c r="K29" t="s">
        <v>35</v>
      </c>
      <c r="L29" t="s">
        <v>55</v>
      </c>
      <c r="M29" t="s">
        <v>23</v>
      </c>
      <c r="N29" t="s">
        <v>23</v>
      </c>
      <c r="O29" t="s">
        <v>23</v>
      </c>
      <c r="P29" t="s">
        <v>23</v>
      </c>
      <c r="Q29" t="s">
        <v>23</v>
      </c>
      <c r="R29" t="s">
        <v>23</v>
      </c>
      <c r="S29" t="s">
        <v>23</v>
      </c>
      <c r="T29" t="s">
        <v>23</v>
      </c>
      <c r="U29" t="s">
        <v>23</v>
      </c>
      <c r="V29" t="s">
        <v>23</v>
      </c>
      <c r="W29" t="s">
        <v>23</v>
      </c>
      <c r="X29">
        <v>0.21</v>
      </c>
      <c r="Y29">
        <v>0.01</v>
      </c>
      <c r="Z29">
        <v>0.01</v>
      </c>
      <c r="AA29">
        <v>0</v>
      </c>
      <c r="AB29">
        <v>0</v>
      </c>
      <c r="AC29">
        <v>0</v>
      </c>
      <c r="AD29">
        <v>0</v>
      </c>
      <c r="AE29">
        <v>0</v>
      </c>
      <c r="AF29">
        <v>0</v>
      </c>
      <c r="AG29">
        <v>0</v>
      </c>
      <c r="AH29" s="4">
        <v>45453</v>
      </c>
      <c r="AI29" s="4"/>
      <c r="AJ29" s="4"/>
    </row>
    <row r="30" spans="1:36" x14ac:dyDescent="0.25">
      <c r="A30" s="4">
        <v>45291</v>
      </c>
      <c r="B30" s="4">
        <v>44926</v>
      </c>
      <c r="C30" t="s">
        <v>397</v>
      </c>
      <c r="D30" t="s">
        <v>420</v>
      </c>
      <c r="E30" t="s">
        <v>398</v>
      </c>
      <c r="F30" t="s">
        <v>398</v>
      </c>
      <c r="G30" t="s">
        <v>415</v>
      </c>
      <c r="H30" t="s">
        <v>23</v>
      </c>
      <c r="I30" s="1" t="s">
        <v>24</v>
      </c>
      <c r="J30" t="s">
        <v>361</v>
      </c>
      <c r="K30" t="s">
        <v>36</v>
      </c>
      <c r="L30" t="s">
        <v>55</v>
      </c>
      <c r="M30" t="s">
        <v>23</v>
      </c>
      <c r="N30" t="s">
        <v>23</v>
      </c>
      <c r="O30" t="s">
        <v>23</v>
      </c>
      <c r="P30" t="s">
        <v>23</v>
      </c>
      <c r="Q30" t="s">
        <v>23</v>
      </c>
      <c r="R30" t="s">
        <v>23</v>
      </c>
      <c r="S30" t="s">
        <v>23</v>
      </c>
      <c r="T30" t="s">
        <v>23</v>
      </c>
      <c r="U30" t="s">
        <v>23</v>
      </c>
      <c r="V30" t="s">
        <v>23</v>
      </c>
      <c r="W30" t="s">
        <v>23</v>
      </c>
      <c r="X30">
        <v>21697290.77</v>
      </c>
      <c r="Y30">
        <v>11622367.43</v>
      </c>
      <c r="Z30">
        <v>0</v>
      </c>
      <c r="AA30">
        <v>0</v>
      </c>
      <c r="AB30">
        <v>0</v>
      </c>
      <c r="AC30">
        <v>0</v>
      </c>
      <c r="AD30">
        <v>0</v>
      </c>
      <c r="AE30">
        <v>0</v>
      </c>
      <c r="AF30">
        <v>0</v>
      </c>
      <c r="AG30">
        <v>0</v>
      </c>
      <c r="AH30" s="4">
        <v>45453</v>
      </c>
      <c r="AI30" s="4"/>
      <c r="AJ30" s="4"/>
    </row>
    <row r="31" spans="1:36" hidden="1" x14ac:dyDescent="0.25">
      <c r="A31" s="4">
        <v>45291</v>
      </c>
      <c r="B31" s="4">
        <v>44926</v>
      </c>
      <c r="C31" t="s">
        <v>397</v>
      </c>
      <c r="D31" t="s">
        <v>420</v>
      </c>
      <c r="E31" t="s">
        <v>398</v>
      </c>
      <c r="F31" t="s">
        <v>398</v>
      </c>
      <c r="G31" t="s">
        <v>416</v>
      </c>
      <c r="H31" t="s">
        <v>23</v>
      </c>
      <c r="I31" s="1" t="s">
        <v>23</v>
      </c>
      <c r="J31" t="s">
        <v>25</v>
      </c>
      <c r="K31" t="s">
        <v>36</v>
      </c>
      <c r="L31" t="s">
        <v>55</v>
      </c>
      <c r="M31" t="s">
        <v>24</v>
      </c>
      <c r="N31" t="s">
        <v>23</v>
      </c>
      <c r="O31" t="s">
        <v>23</v>
      </c>
      <c r="P31" t="s">
        <v>23</v>
      </c>
      <c r="Q31" t="s">
        <v>23</v>
      </c>
      <c r="R31" t="s">
        <v>23</v>
      </c>
      <c r="S31" t="s">
        <v>23</v>
      </c>
      <c r="T31" t="s">
        <v>23</v>
      </c>
      <c r="U31" t="s">
        <v>23</v>
      </c>
      <c r="V31" t="s">
        <v>23</v>
      </c>
      <c r="W31" t="s">
        <v>23</v>
      </c>
      <c r="X31">
        <v>1225159.69</v>
      </c>
      <c r="Y31">
        <v>-975672.37</v>
      </c>
      <c r="Z31">
        <v>-975672.37</v>
      </c>
      <c r="AA31">
        <v>0</v>
      </c>
      <c r="AB31">
        <v>0</v>
      </c>
      <c r="AC31">
        <v>0</v>
      </c>
      <c r="AD31">
        <v>0</v>
      </c>
      <c r="AE31">
        <v>0</v>
      </c>
      <c r="AF31">
        <v>0</v>
      </c>
      <c r="AG31">
        <v>0</v>
      </c>
      <c r="AH31" s="4">
        <v>45453</v>
      </c>
      <c r="AI31" s="4"/>
      <c r="AJ31" s="4"/>
    </row>
    <row r="32" spans="1:36" hidden="1" x14ac:dyDescent="0.25">
      <c r="A32" s="4">
        <v>45291</v>
      </c>
      <c r="B32" s="4">
        <v>44926</v>
      </c>
      <c r="C32" t="s">
        <v>397</v>
      </c>
      <c r="D32" t="s">
        <v>420</v>
      </c>
      <c r="E32" t="s">
        <v>398</v>
      </c>
      <c r="F32" t="s">
        <v>398</v>
      </c>
      <c r="G32" t="s">
        <v>421</v>
      </c>
      <c r="H32" t="s">
        <v>24</v>
      </c>
      <c r="I32" s="1" t="s">
        <v>23</v>
      </c>
      <c r="J32" t="s">
        <v>22</v>
      </c>
      <c r="K32" t="s">
        <v>36</v>
      </c>
      <c r="L32" t="s">
        <v>28</v>
      </c>
      <c r="M32" t="s">
        <v>23</v>
      </c>
      <c r="N32" t="s">
        <v>23</v>
      </c>
      <c r="O32" t="s">
        <v>23</v>
      </c>
      <c r="P32" t="s">
        <v>23</v>
      </c>
      <c r="Q32" t="s">
        <v>23</v>
      </c>
      <c r="R32" t="s">
        <v>23</v>
      </c>
      <c r="S32" t="s">
        <v>23</v>
      </c>
      <c r="T32" t="s">
        <v>23</v>
      </c>
      <c r="U32" t="s">
        <v>23</v>
      </c>
      <c r="V32" t="s">
        <v>23</v>
      </c>
      <c r="W32" t="s">
        <v>23</v>
      </c>
      <c r="X32">
        <v>658274237.74000001</v>
      </c>
      <c r="Y32">
        <v>658274237.74000001</v>
      </c>
      <c r="Z32">
        <v>0</v>
      </c>
      <c r="AA32">
        <v>0</v>
      </c>
      <c r="AB32">
        <v>0</v>
      </c>
      <c r="AC32">
        <v>0</v>
      </c>
      <c r="AD32">
        <v>0</v>
      </c>
      <c r="AE32">
        <v>0</v>
      </c>
      <c r="AF32">
        <v>0</v>
      </c>
      <c r="AG32">
        <v>0</v>
      </c>
      <c r="AH32" s="4">
        <v>45453</v>
      </c>
      <c r="AI32" s="4"/>
      <c r="AJ32" s="4"/>
    </row>
    <row r="33" spans="1:36" hidden="1" x14ac:dyDescent="0.25">
      <c r="A33" s="4">
        <v>45291</v>
      </c>
      <c r="B33" s="4">
        <v>44926</v>
      </c>
      <c r="C33" t="s">
        <v>397</v>
      </c>
      <c r="D33" t="s">
        <v>420</v>
      </c>
      <c r="E33" t="s">
        <v>398</v>
      </c>
      <c r="F33" t="s">
        <v>398</v>
      </c>
      <c r="G33" t="s">
        <v>416</v>
      </c>
      <c r="H33" t="s">
        <v>23</v>
      </c>
      <c r="I33" s="1" t="s">
        <v>23</v>
      </c>
      <c r="J33" t="s">
        <v>26</v>
      </c>
      <c r="K33" t="s">
        <v>36</v>
      </c>
      <c r="L33" t="s">
        <v>28</v>
      </c>
      <c r="M33" t="s">
        <v>23</v>
      </c>
      <c r="N33" t="s">
        <v>23</v>
      </c>
      <c r="O33" t="s">
        <v>23</v>
      </c>
      <c r="P33" t="s">
        <v>23</v>
      </c>
      <c r="Q33" t="s">
        <v>23</v>
      </c>
      <c r="R33" t="s">
        <v>23</v>
      </c>
      <c r="S33" t="s">
        <v>23</v>
      </c>
      <c r="T33" t="s">
        <v>23</v>
      </c>
      <c r="U33" t="s">
        <v>23</v>
      </c>
      <c r="V33" t="s">
        <v>23</v>
      </c>
      <c r="W33" t="s">
        <v>23</v>
      </c>
      <c r="X33">
        <v>16664125.25</v>
      </c>
      <c r="Y33">
        <v>-10237910.439999999</v>
      </c>
      <c r="Z33">
        <v>0</v>
      </c>
      <c r="AA33">
        <v>0</v>
      </c>
      <c r="AB33">
        <v>0</v>
      </c>
      <c r="AC33">
        <v>0</v>
      </c>
      <c r="AD33">
        <v>0</v>
      </c>
      <c r="AE33">
        <v>0</v>
      </c>
      <c r="AF33">
        <v>0</v>
      </c>
      <c r="AG33">
        <v>0</v>
      </c>
      <c r="AH33" s="4">
        <v>45453</v>
      </c>
      <c r="AI33" s="4"/>
      <c r="AJ33" s="4"/>
    </row>
    <row r="34" spans="1:36" hidden="1" x14ac:dyDescent="0.25">
      <c r="A34" s="4">
        <v>45291</v>
      </c>
      <c r="B34" s="4">
        <v>44926</v>
      </c>
      <c r="C34" t="s">
        <v>397</v>
      </c>
      <c r="D34" t="s">
        <v>420</v>
      </c>
      <c r="E34" t="s">
        <v>398</v>
      </c>
      <c r="F34" t="s">
        <v>398</v>
      </c>
      <c r="G34" t="s">
        <v>415</v>
      </c>
      <c r="H34" t="s">
        <v>23</v>
      </c>
      <c r="I34" s="1" t="s">
        <v>24</v>
      </c>
      <c r="J34" t="s">
        <v>26</v>
      </c>
      <c r="K34" t="s">
        <v>36</v>
      </c>
      <c r="L34" t="s">
        <v>29</v>
      </c>
      <c r="M34" t="s">
        <v>23</v>
      </c>
      <c r="N34" t="s">
        <v>23</v>
      </c>
      <c r="O34" t="s">
        <v>23</v>
      </c>
      <c r="P34" t="s">
        <v>23</v>
      </c>
      <c r="Q34" t="s">
        <v>23</v>
      </c>
      <c r="R34" t="s">
        <v>23</v>
      </c>
      <c r="S34" t="s">
        <v>23</v>
      </c>
      <c r="T34" t="s">
        <v>23</v>
      </c>
      <c r="U34" t="s">
        <v>23</v>
      </c>
      <c r="V34" t="s">
        <v>23</v>
      </c>
      <c r="W34" t="s">
        <v>23</v>
      </c>
      <c r="X34">
        <v>1006516575.03</v>
      </c>
      <c r="Y34">
        <v>260295360.15000001</v>
      </c>
      <c r="Z34">
        <v>261465216.72999999</v>
      </c>
      <c r="AA34">
        <v>0</v>
      </c>
      <c r="AB34">
        <v>0</v>
      </c>
      <c r="AC34">
        <v>0</v>
      </c>
      <c r="AD34">
        <v>0</v>
      </c>
      <c r="AE34">
        <v>0</v>
      </c>
      <c r="AF34">
        <v>0</v>
      </c>
      <c r="AG34">
        <v>0</v>
      </c>
      <c r="AH34" s="4">
        <v>45453</v>
      </c>
      <c r="AI34" s="4"/>
      <c r="AJ34" s="4"/>
    </row>
    <row r="35" spans="1:36" hidden="1" x14ac:dyDescent="0.25">
      <c r="A35" s="4">
        <v>45291</v>
      </c>
      <c r="B35" s="4">
        <v>44926</v>
      </c>
      <c r="C35" t="s">
        <v>397</v>
      </c>
      <c r="D35" t="s">
        <v>420</v>
      </c>
      <c r="E35" t="s">
        <v>398</v>
      </c>
      <c r="F35" t="s">
        <v>398</v>
      </c>
      <c r="G35" t="s">
        <v>415</v>
      </c>
      <c r="H35" t="s">
        <v>23</v>
      </c>
      <c r="I35" s="1" t="s">
        <v>24</v>
      </c>
      <c r="J35" t="s">
        <v>26</v>
      </c>
      <c r="K35" t="s">
        <v>36</v>
      </c>
      <c r="L35" t="s">
        <v>27</v>
      </c>
      <c r="M35" t="s">
        <v>23</v>
      </c>
      <c r="N35" t="s">
        <v>23</v>
      </c>
      <c r="O35" t="s">
        <v>23</v>
      </c>
      <c r="P35" t="s">
        <v>23</v>
      </c>
      <c r="Q35" t="s">
        <v>23</v>
      </c>
      <c r="R35" t="s">
        <v>23</v>
      </c>
      <c r="S35" t="s">
        <v>23</v>
      </c>
      <c r="T35" t="s">
        <v>23</v>
      </c>
      <c r="U35" t="s">
        <v>23</v>
      </c>
      <c r="V35" t="s">
        <v>24</v>
      </c>
      <c r="W35" t="s">
        <v>23</v>
      </c>
      <c r="X35">
        <v>57714867.960000001</v>
      </c>
      <c r="Y35">
        <v>1536363.48</v>
      </c>
      <c r="Z35">
        <v>0</v>
      </c>
      <c r="AA35">
        <v>0</v>
      </c>
      <c r="AB35">
        <v>0</v>
      </c>
      <c r="AC35">
        <v>0</v>
      </c>
      <c r="AD35">
        <v>0</v>
      </c>
      <c r="AE35">
        <v>0</v>
      </c>
      <c r="AF35">
        <v>0</v>
      </c>
      <c r="AG35">
        <v>0</v>
      </c>
      <c r="AH35" s="4">
        <v>45453</v>
      </c>
      <c r="AI35" s="4"/>
      <c r="AJ35" s="4"/>
    </row>
    <row r="36" spans="1:36" ht="14.45" hidden="1" customHeight="1" x14ac:dyDescent="0.25">
      <c r="A36" s="4">
        <v>45291</v>
      </c>
      <c r="B36" s="4">
        <v>44926</v>
      </c>
      <c r="C36" t="s">
        <v>397</v>
      </c>
      <c r="D36" t="s">
        <v>420</v>
      </c>
      <c r="E36" t="s">
        <v>398</v>
      </c>
      <c r="F36" t="s">
        <v>398</v>
      </c>
      <c r="G36" t="s">
        <v>421</v>
      </c>
      <c r="H36" t="s">
        <v>24</v>
      </c>
      <c r="I36" s="1" t="s">
        <v>23</v>
      </c>
      <c r="J36" t="s">
        <v>25</v>
      </c>
      <c r="K36" t="s">
        <v>36</v>
      </c>
      <c r="L36" t="s">
        <v>56</v>
      </c>
      <c r="M36" t="s">
        <v>23</v>
      </c>
      <c r="N36" t="s">
        <v>23</v>
      </c>
      <c r="O36" t="s">
        <v>23</v>
      </c>
      <c r="P36" t="s">
        <v>23</v>
      </c>
      <c r="Q36" t="s">
        <v>23</v>
      </c>
      <c r="R36" t="s">
        <v>23</v>
      </c>
      <c r="S36" t="s">
        <v>23</v>
      </c>
      <c r="T36" t="s">
        <v>23</v>
      </c>
      <c r="U36" t="s">
        <v>23</v>
      </c>
      <c r="V36" t="s">
        <v>23</v>
      </c>
      <c r="W36" t="s">
        <v>23</v>
      </c>
      <c r="X36">
        <v>1172645245.5699999</v>
      </c>
      <c r="Y36">
        <v>1172645245.5699999</v>
      </c>
      <c r="Z36">
        <v>0</v>
      </c>
      <c r="AA36">
        <v>0</v>
      </c>
      <c r="AB36">
        <v>0</v>
      </c>
      <c r="AC36">
        <v>0</v>
      </c>
      <c r="AD36">
        <v>0</v>
      </c>
      <c r="AE36">
        <v>0</v>
      </c>
      <c r="AF36">
        <v>0</v>
      </c>
      <c r="AG36">
        <v>0</v>
      </c>
      <c r="AH36" s="4">
        <v>45453</v>
      </c>
      <c r="AI36" s="4"/>
      <c r="AJ36" s="4"/>
    </row>
    <row r="37" spans="1:36" ht="14.45" hidden="1" customHeight="1" x14ac:dyDescent="0.25">
      <c r="A37" s="4">
        <v>45291</v>
      </c>
      <c r="B37" s="4">
        <v>44926</v>
      </c>
      <c r="C37" t="s">
        <v>397</v>
      </c>
      <c r="D37" t="s">
        <v>420</v>
      </c>
      <c r="E37" t="s">
        <v>398</v>
      </c>
      <c r="F37" t="s">
        <v>398</v>
      </c>
      <c r="G37" t="s">
        <v>421</v>
      </c>
      <c r="H37" t="s">
        <v>24</v>
      </c>
      <c r="I37" s="1" t="s">
        <v>23</v>
      </c>
      <c r="J37" t="s">
        <v>22</v>
      </c>
      <c r="K37" t="s">
        <v>35</v>
      </c>
      <c r="L37" t="s">
        <v>28</v>
      </c>
      <c r="M37" t="s">
        <v>23</v>
      </c>
      <c r="N37" t="s">
        <v>23</v>
      </c>
      <c r="O37" t="s">
        <v>23</v>
      </c>
      <c r="P37" t="s">
        <v>23</v>
      </c>
      <c r="Q37" t="s">
        <v>23</v>
      </c>
      <c r="R37" t="s">
        <v>23</v>
      </c>
      <c r="S37" t="s">
        <v>23</v>
      </c>
      <c r="T37" t="s">
        <v>23</v>
      </c>
      <c r="U37" t="s">
        <v>23</v>
      </c>
      <c r="V37" t="s">
        <v>23</v>
      </c>
      <c r="W37" t="s">
        <v>23</v>
      </c>
      <c r="X37">
        <v>152513556.43000001</v>
      </c>
      <c r="Y37">
        <v>152513556.43000001</v>
      </c>
      <c r="Z37">
        <v>0</v>
      </c>
      <c r="AA37">
        <v>0</v>
      </c>
      <c r="AB37">
        <v>0</v>
      </c>
      <c r="AC37">
        <v>0</v>
      </c>
      <c r="AD37">
        <v>0</v>
      </c>
      <c r="AE37">
        <v>0</v>
      </c>
      <c r="AF37">
        <v>0</v>
      </c>
      <c r="AG37">
        <v>0</v>
      </c>
      <c r="AH37" s="4">
        <v>45453</v>
      </c>
      <c r="AI37" s="4"/>
      <c r="AJ37" s="4"/>
    </row>
    <row r="38" spans="1:36" hidden="1" x14ac:dyDescent="0.25">
      <c r="A38" s="4">
        <v>45291</v>
      </c>
      <c r="B38" s="4">
        <v>44926</v>
      </c>
      <c r="C38" t="s">
        <v>397</v>
      </c>
      <c r="D38" t="s">
        <v>420</v>
      </c>
      <c r="E38" t="s">
        <v>398</v>
      </c>
      <c r="F38" t="s">
        <v>398</v>
      </c>
      <c r="G38" t="s">
        <v>416</v>
      </c>
      <c r="H38" t="s">
        <v>23</v>
      </c>
      <c r="I38" s="1" t="s">
        <v>23</v>
      </c>
      <c r="J38" t="s">
        <v>22</v>
      </c>
      <c r="K38" t="s">
        <v>35</v>
      </c>
      <c r="L38" t="s">
        <v>28</v>
      </c>
      <c r="M38" t="s">
        <v>23</v>
      </c>
      <c r="N38" t="s">
        <v>23</v>
      </c>
      <c r="O38" t="s">
        <v>23</v>
      </c>
      <c r="P38" t="s">
        <v>23</v>
      </c>
      <c r="Q38" t="s">
        <v>23</v>
      </c>
      <c r="R38" t="s">
        <v>23</v>
      </c>
      <c r="S38" t="s">
        <v>23</v>
      </c>
      <c r="T38" t="s">
        <v>23</v>
      </c>
      <c r="U38" t="s">
        <v>23</v>
      </c>
      <c r="V38" t="s">
        <v>23</v>
      </c>
      <c r="W38" t="s">
        <v>23</v>
      </c>
      <c r="X38">
        <v>9125601.6799999997</v>
      </c>
      <c r="Y38">
        <v>-293689.71000000002</v>
      </c>
      <c r="Z38">
        <v>0</v>
      </c>
      <c r="AA38">
        <v>0</v>
      </c>
      <c r="AB38">
        <v>0</v>
      </c>
      <c r="AC38">
        <v>0</v>
      </c>
      <c r="AD38">
        <v>0</v>
      </c>
      <c r="AE38">
        <v>0</v>
      </c>
      <c r="AF38">
        <v>0</v>
      </c>
      <c r="AG38">
        <v>0</v>
      </c>
      <c r="AH38" s="4">
        <v>45453</v>
      </c>
      <c r="AI38" s="4"/>
      <c r="AJ38" s="4"/>
    </row>
    <row r="39" spans="1:36" x14ac:dyDescent="0.25">
      <c r="A39" s="4">
        <v>45291</v>
      </c>
      <c r="B39" s="4">
        <v>44926</v>
      </c>
      <c r="C39" t="s">
        <v>397</v>
      </c>
      <c r="D39" t="s">
        <v>420</v>
      </c>
      <c r="E39" t="s">
        <v>398</v>
      </c>
      <c r="F39" t="s">
        <v>398</v>
      </c>
      <c r="G39" t="s">
        <v>421</v>
      </c>
      <c r="H39" t="s">
        <v>24</v>
      </c>
      <c r="I39" s="1" t="s">
        <v>23</v>
      </c>
      <c r="J39" t="s">
        <v>361</v>
      </c>
      <c r="K39" t="s">
        <v>36</v>
      </c>
      <c r="L39" t="s">
        <v>28</v>
      </c>
      <c r="M39" t="s">
        <v>23</v>
      </c>
      <c r="N39" t="s">
        <v>23</v>
      </c>
      <c r="O39" t="s">
        <v>23</v>
      </c>
      <c r="P39" t="s">
        <v>23</v>
      </c>
      <c r="Q39" t="s">
        <v>23</v>
      </c>
      <c r="R39" t="s">
        <v>23</v>
      </c>
      <c r="S39" t="s">
        <v>23</v>
      </c>
      <c r="T39" t="s">
        <v>23</v>
      </c>
      <c r="U39" t="s">
        <v>23</v>
      </c>
      <c r="V39" t="s">
        <v>23</v>
      </c>
      <c r="W39" t="s">
        <v>23</v>
      </c>
      <c r="X39">
        <v>90000</v>
      </c>
      <c r="Y39">
        <v>90000</v>
      </c>
      <c r="Z39">
        <v>0</v>
      </c>
      <c r="AA39">
        <v>0</v>
      </c>
      <c r="AB39">
        <v>0</v>
      </c>
      <c r="AC39">
        <v>0</v>
      </c>
      <c r="AD39">
        <v>0</v>
      </c>
      <c r="AE39">
        <v>0</v>
      </c>
      <c r="AF39">
        <v>0</v>
      </c>
      <c r="AG39">
        <v>0</v>
      </c>
      <c r="AH39" s="4">
        <v>45453</v>
      </c>
      <c r="AI39" s="4"/>
      <c r="AJ39" s="4"/>
    </row>
    <row r="40" spans="1:36" hidden="1" x14ac:dyDescent="0.25">
      <c r="A40" s="4">
        <v>45291</v>
      </c>
      <c r="B40" s="4">
        <v>44926</v>
      </c>
      <c r="C40" t="s">
        <v>397</v>
      </c>
      <c r="D40" t="s">
        <v>420</v>
      </c>
      <c r="E40" t="s">
        <v>398</v>
      </c>
      <c r="F40" t="s">
        <v>398</v>
      </c>
      <c r="G40" t="s">
        <v>416</v>
      </c>
      <c r="H40" t="s">
        <v>23</v>
      </c>
      <c r="I40" s="1" t="s">
        <v>23</v>
      </c>
      <c r="J40" t="s">
        <v>361</v>
      </c>
      <c r="K40" t="s">
        <v>36</v>
      </c>
      <c r="L40" t="s">
        <v>55</v>
      </c>
      <c r="M40" t="s">
        <v>23</v>
      </c>
      <c r="N40" t="s">
        <v>23</v>
      </c>
      <c r="O40" t="s">
        <v>23</v>
      </c>
      <c r="P40" t="s">
        <v>23</v>
      </c>
      <c r="Q40" t="s">
        <v>23</v>
      </c>
      <c r="R40" t="s">
        <v>23</v>
      </c>
      <c r="S40" t="s">
        <v>23</v>
      </c>
      <c r="T40" t="s">
        <v>23</v>
      </c>
      <c r="U40" t="s">
        <v>23</v>
      </c>
      <c r="V40" t="s">
        <v>23</v>
      </c>
      <c r="W40" t="s">
        <v>23</v>
      </c>
      <c r="X40">
        <v>212018936.28999999</v>
      </c>
      <c r="Y40">
        <v>-41419873.630000003</v>
      </c>
      <c r="Z40">
        <v>0</v>
      </c>
      <c r="AA40">
        <v>0</v>
      </c>
      <c r="AB40">
        <v>0</v>
      </c>
      <c r="AC40">
        <v>0</v>
      </c>
      <c r="AD40">
        <v>0</v>
      </c>
      <c r="AE40">
        <v>0</v>
      </c>
      <c r="AF40">
        <v>0</v>
      </c>
      <c r="AG40">
        <v>0</v>
      </c>
      <c r="AH40" s="4">
        <v>45453</v>
      </c>
      <c r="AI40" s="4"/>
      <c r="AJ40" s="4"/>
    </row>
    <row r="41" spans="1:36" ht="14.45" hidden="1" customHeight="1" x14ac:dyDescent="0.25">
      <c r="A41" s="4">
        <v>45291</v>
      </c>
      <c r="B41" s="4">
        <v>44926</v>
      </c>
      <c r="C41" t="s">
        <v>397</v>
      </c>
      <c r="D41" t="s">
        <v>420</v>
      </c>
      <c r="E41" t="s">
        <v>398</v>
      </c>
      <c r="F41" t="s">
        <v>398</v>
      </c>
      <c r="G41" t="s">
        <v>421</v>
      </c>
      <c r="H41" t="s">
        <v>24</v>
      </c>
      <c r="I41" s="1" t="s">
        <v>23</v>
      </c>
      <c r="J41" t="s">
        <v>22</v>
      </c>
      <c r="K41" t="s">
        <v>35</v>
      </c>
      <c r="L41" t="s">
        <v>28</v>
      </c>
      <c r="M41" t="s">
        <v>24</v>
      </c>
      <c r="N41" t="s">
        <v>23</v>
      </c>
      <c r="O41" t="s">
        <v>23</v>
      </c>
      <c r="P41" t="s">
        <v>23</v>
      </c>
      <c r="Q41" t="s">
        <v>23</v>
      </c>
      <c r="R41" t="s">
        <v>23</v>
      </c>
      <c r="S41" t="s">
        <v>23</v>
      </c>
      <c r="T41" t="s">
        <v>23</v>
      </c>
      <c r="U41" t="s">
        <v>23</v>
      </c>
      <c r="V41" t="s">
        <v>23</v>
      </c>
      <c r="W41" t="s">
        <v>23</v>
      </c>
      <c r="X41">
        <v>8761163.3399999999</v>
      </c>
      <c r="Y41">
        <v>8761163.3399999999</v>
      </c>
      <c r="Z41">
        <v>1613806.2872279999</v>
      </c>
      <c r="AA41">
        <v>0</v>
      </c>
      <c r="AB41">
        <v>0</v>
      </c>
      <c r="AC41">
        <v>0</v>
      </c>
      <c r="AD41">
        <v>0</v>
      </c>
      <c r="AE41">
        <v>0</v>
      </c>
      <c r="AF41">
        <v>0</v>
      </c>
      <c r="AG41">
        <v>0</v>
      </c>
      <c r="AH41" s="4">
        <v>45453</v>
      </c>
      <c r="AI41" s="4"/>
      <c r="AJ41" s="4"/>
    </row>
    <row r="42" spans="1:36" hidden="1" x14ac:dyDescent="0.25">
      <c r="A42" s="4">
        <v>45291</v>
      </c>
      <c r="B42" s="4">
        <v>44926</v>
      </c>
      <c r="C42" t="s">
        <v>397</v>
      </c>
      <c r="D42" t="s">
        <v>420</v>
      </c>
      <c r="E42" t="s">
        <v>398</v>
      </c>
      <c r="F42" t="s">
        <v>398</v>
      </c>
      <c r="G42" t="s">
        <v>416</v>
      </c>
      <c r="H42" t="s">
        <v>23</v>
      </c>
      <c r="I42" s="1" t="s">
        <v>23</v>
      </c>
      <c r="J42" t="s">
        <v>22</v>
      </c>
      <c r="K42" t="s">
        <v>35</v>
      </c>
      <c r="L42" t="s">
        <v>55</v>
      </c>
      <c r="M42" t="s">
        <v>23</v>
      </c>
      <c r="N42" t="s">
        <v>23</v>
      </c>
      <c r="O42" t="s">
        <v>23</v>
      </c>
      <c r="P42" t="s">
        <v>23</v>
      </c>
      <c r="Q42" t="s">
        <v>23</v>
      </c>
      <c r="R42" t="s">
        <v>23</v>
      </c>
      <c r="S42" t="s">
        <v>23</v>
      </c>
      <c r="T42" t="s">
        <v>23</v>
      </c>
      <c r="U42" t="s">
        <v>23</v>
      </c>
      <c r="V42" t="s">
        <v>23</v>
      </c>
      <c r="W42" t="s">
        <v>23</v>
      </c>
      <c r="X42">
        <v>40412274.729999997</v>
      </c>
      <c r="Y42">
        <v>-12093313.98</v>
      </c>
      <c r="Z42">
        <v>0</v>
      </c>
      <c r="AA42">
        <v>0</v>
      </c>
      <c r="AB42">
        <v>0</v>
      </c>
      <c r="AC42">
        <v>0</v>
      </c>
      <c r="AD42">
        <v>0</v>
      </c>
      <c r="AE42">
        <v>0</v>
      </c>
      <c r="AF42">
        <v>0</v>
      </c>
      <c r="AG42">
        <v>0</v>
      </c>
      <c r="AH42" s="4">
        <v>45453</v>
      </c>
      <c r="AI42" s="4"/>
      <c r="AJ42" s="4"/>
    </row>
    <row r="43" spans="1:36" ht="14.45" hidden="1" customHeight="1" x14ac:dyDescent="0.25">
      <c r="A43" s="4">
        <v>45291</v>
      </c>
      <c r="B43" s="4">
        <v>44926</v>
      </c>
      <c r="C43" t="s">
        <v>397</v>
      </c>
      <c r="D43" t="s">
        <v>420</v>
      </c>
      <c r="E43" t="s">
        <v>398</v>
      </c>
      <c r="F43" t="s">
        <v>398</v>
      </c>
      <c r="G43" t="s">
        <v>416</v>
      </c>
      <c r="H43" t="s">
        <v>23</v>
      </c>
      <c r="I43" s="1" t="s">
        <v>23</v>
      </c>
      <c r="J43" t="s">
        <v>25</v>
      </c>
      <c r="K43" t="s">
        <v>36</v>
      </c>
      <c r="L43" t="s">
        <v>56</v>
      </c>
      <c r="M43" t="s">
        <v>23</v>
      </c>
      <c r="N43" t="s">
        <v>23</v>
      </c>
      <c r="O43" t="s">
        <v>23</v>
      </c>
      <c r="P43" t="s">
        <v>23</v>
      </c>
      <c r="Q43" t="s">
        <v>23</v>
      </c>
      <c r="R43" t="s">
        <v>23</v>
      </c>
      <c r="S43" t="s">
        <v>23</v>
      </c>
      <c r="T43" t="s">
        <v>23</v>
      </c>
      <c r="U43" t="s">
        <v>23</v>
      </c>
      <c r="V43" t="s">
        <v>23</v>
      </c>
      <c r="W43" t="s">
        <v>23</v>
      </c>
      <c r="X43">
        <v>47581118.689999998</v>
      </c>
      <c r="Y43">
        <v>-7788587.1799999997</v>
      </c>
      <c r="Z43">
        <v>0</v>
      </c>
      <c r="AA43">
        <v>0</v>
      </c>
      <c r="AB43">
        <v>0</v>
      </c>
      <c r="AC43">
        <v>0</v>
      </c>
      <c r="AD43">
        <v>0</v>
      </c>
      <c r="AE43">
        <v>0</v>
      </c>
      <c r="AF43">
        <v>0</v>
      </c>
      <c r="AG43">
        <v>0</v>
      </c>
      <c r="AH43" s="4">
        <v>45453</v>
      </c>
      <c r="AI43" s="4"/>
      <c r="AJ43" s="4"/>
    </row>
    <row r="44" spans="1:36" hidden="1" x14ac:dyDescent="0.25">
      <c r="A44" s="4">
        <v>45291</v>
      </c>
      <c r="B44" s="4">
        <v>44926</v>
      </c>
      <c r="C44" t="s">
        <v>397</v>
      </c>
      <c r="D44" t="s">
        <v>420</v>
      </c>
      <c r="E44" t="s">
        <v>398</v>
      </c>
      <c r="F44" t="s">
        <v>398</v>
      </c>
      <c r="G44" t="s">
        <v>421</v>
      </c>
      <c r="H44" t="s">
        <v>24</v>
      </c>
      <c r="I44" s="1" t="s">
        <v>23</v>
      </c>
      <c r="J44" t="s">
        <v>22</v>
      </c>
      <c r="K44" t="s">
        <v>36</v>
      </c>
      <c r="L44" t="s">
        <v>56</v>
      </c>
      <c r="M44" t="s">
        <v>23</v>
      </c>
      <c r="N44" t="s">
        <v>23</v>
      </c>
      <c r="O44" t="s">
        <v>23</v>
      </c>
      <c r="P44" t="s">
        <v>23</v>
      </c>
      <c r="Q44" t="s">
        <v>23</v>
      </c>
      <c r="R44" t="s">
        <v>24</v>
      </c>
      <c r="S44" t="s">
        <v>23</v>
      </c>
      <c r="T44" t="s">
        <v>23</v>
      </c>
      <c r="U44" t="s">
        <v>23</v>
      </c>
      <c r="V44" t="s">
        <v>23</v>
      </c>
      <c r="W44" t="s">
        <v>23</v>
      </c>
      <c r="X44">
        <v>2498885.98</v>
      </c>
      <c r="Y44">
        <v>2498885.98</v>
      </c>
      <c r="Z44">
        <v>0</v>
      </c>
      <c r="AA44">
        <v>0</v>
      </c>
      <c r="AB44">
        <v>0</v>
      </c>
      <c r="AC44">
        <v>0</v>
      </c>
      <c r="AD44">
        <v>0</v>
      </c>
      <c r="AE44">
        <v>0</v>
      </c>
      <c r="AF44">
        <v>0</v>
      </c>
      <c r="AG44">
        <v>0</v>
      </c>
      <c r="AH44" s="4">
        <v>45453</v>
      </c>
      <c r="AI44" s="4"/>
      <c r="AJ44" s="4"/>
    </row>
    <row r="45" spans="1:36" hidden="1" x14ac:dyDescent="0.25">
      <c r="A45" s="4">
        <v>45291</v>
      </c>
      <c r="B45" s="4">
        <v>44926</v>
      </c>
      <c r="C45" t="s">
        <v>397</v>
      </c>
      <c r="D45" t="s">
        <v>420</v>
      </c>
      <c r="E45" t="s">
        <v>398</v>
      </c>
      <c r="F45" t="s">
        <v>398</v>
      </c>
      <c r="G45" t="s">
        <v>421</v>
      </c>
      <c r="H45" t="s">
        <v>24</v>
      </c>
      <c r="I45" s="1" t="s">
        <v>23</v>
      </c>
      <c r="J45" t="s">
        <v>26</v>
      </c>
      <c r="K45" t="s">
        <v>35</v>
      </c>
      <c r="L45" t="s">
        <v>55</v>
      </c>
      <c r="M45" t="s">
        <v>23</v>
      </c>
      <c r="N45" t="s">
        <v>23</v>
      </c>
      <c r="O45" t="s">
        <v>23</v>
      </c>
      <c r="P45" t="s">
        <v>23</v>
      </c>
      <c r="Q45" t="s">
        <v>23</v>
      </c>
      <c r="R45" t="s">
        <v>23</v>
      </c>
      <c r="S45" t="s">
        <v>23</v>
      </c>
      <c r="T45" t="s">
        <v>23</v>
      </c>
      <c r="U45" t="s">
        <v>23</v>
      </c>
      <c r="V45" t="s">
        <v>23</v>
      </c>
      <c r="W45" t="s">
        <v>23</v>
      </c>
      <c r="X45">
        <v>196469043.25999999</v>
      </c>
      <c r="Y45">
        <v>196469043.25999999</v>
      </c>
      <c r="Z45">
        <v>0</v>
      </c>
      <c r="AA45">
        <v>0</v>
      </c>
      <c r="AB45">
        <v>0</v>
      </c>
      <c r="AC45">
        <v>0</v>
      </c>
      <c r="AD45">
        <v>0</v>
      </c>
      <c r="AE45">
        <v>0</v>
      </c>
      <c r="AF45">
        <v>0</v>
      </c>
      <c r="AG45">
        <v>0</v>
      </c>
      <c r="AH45" s="4">
        <v>45453</v>
      </c>
      <c r="AI45" s="4"/>
      <c r="AJ45" s="4"/>
    </row>
    <row r="46" spans="1:36" hidden="1" x14ac:dyDescent="0.25">
      <c r="A46" s="4">
        <v>45291</v>
      </c>
      <c r="B46" s="4">
        <v>44926</v>
      </c>
      <c r="C46" t="s">
        <v>397</v>
      </c>
      <c r="D46" t="s">
        <v>420</v>
      </c>
      <c r="E46" t="s">
        <v>398</v>
      </c>
      <c r="F46" t="s">
        <v>398</v>
      </c>
      <c r="G46" t="s">
        <v>416</v>
      </c>
      <c r="H46" t="s">
        <v>23</v>
      </c>
      <c r="I46" s="1" t="s">
        <v>23</v>
      </c>
      <c r="J46" t="s">
        <v>22</v>
      </c>
      <c r="K46" t="s">
        <v>36</v>
      </c>
      <c r="L46" t="s">
        <v>55</v>
      </c>
      <c r="M46" t="s">
        <v>23</v>
      </c>
      <c r="N46" t="s">
        <v>23</v>
      </c>
      <c r="O46" t="s">
        <v>23</v>
      </c>
      <c r="P46" t="s">
        <v>23</v>
      </c>
      <c r="Q46" t="s">
        <v>23</v>
      </c>
      <c r="R46" t="s">
        <v>23</v>
      </c>
      <c r="S46" t="s">
        <v>23</v>
      </c>
      <c r="T46" t="s">
        <v>23</v>
      </c>
      <c r="U46" t="s">
        <v>23</v>
      </c>
      <c r="V46" t="s">
        <v>23</v>
      </c>
      <c r="W46" t="s">
        <v>23</v>
      </c>
      <c r="X46">
        <v>19965419.100000001</v>
      </c>
      <c r="Y46">
        <v>-59413.84</v>
      </c>
      <c r="Z46">
        <v>0</v>
      </c>
      <c r="AA46">
        <v>0</v>
      </c>
      <c r="AB46">
        <v>0</v>
      </c>
      <c r="AC46">
        <v>0</v>
      </c>
      <c r="AD46">
        <v>0</v>
      </c>
      <c r="AE46">
        <v>0</v>
      </c>
      <c r="AF46">
        <v>0</v>
      </c>
      <c r="AG46">
        <v>0</v>
      </c>
      <c r="AH46" s="4">
        <v>45453</v>
      </c>
      <c r="AI46" s="4"/>
      <c r="AJ46" s="4"/>
    </row>
    <row r="47" spans="1:36" ht="14.45" hidden="1" customHeight="1" x14ac:dyDescent="0.25">
      <c r="A47" s="4">
        <v>45291</v>
      </c>
      <c r="B47" s="4">
        <v>44926</v>
      </c>
      <c r="C47" t="s">
        <v>397</v>
      </c>
      <c r="D47" t="s">
        <v>420</v>
      </c>
      <c r="E47" t="s">
        <v>398</v>
      </c>
      <c r="F47" t="s">
        <v>398</v>
      </c>
      <c r="G47" t="s">
        <v>421</v>
      </c>
      <c r="H47" t="s">
        <v>24</v>
      </c>
      <c r="I47" s="1" t="s">
        <v>23</v>
      </c>
      <c r="J47" t="s">
        <v>26</v>
      </c>
      <c r="K47" t="s">
        <v>36</v>
      </c>
      <c r="L47" t="s">
        <v>55</v>
      </c>
      <c r="M47" t="s">
        <v>23</v>
      </c>
      <c r="N47" t="s">
        <v>23</v>
      </c>
      <c r="O47" t="s">
        <v>23</v>
      </c>
      <c r="P47" t="s">
        <v>23</v>
      </c>
      <c r="Q47" t="s">
        <v>23</v>
      </c>
      <c r="R47" t="s">
        <v>23</v>
      </c>
      <c r="S47" t="s">
        <v>23</v>
      </c>
      <c r="T47" t="s">
        <v>23</v>
      </c>
      <c r="U47" t="s">
        <v>24</v>
      </c>
      <c r="V47" t="s">
        <v>23</v>
      </c>
      <c r="W47" t="s">
        <v>23</v>
      </c>
      <c r="X47">
        <v>276795.03999999998</v>
      </c>
      <c r="Y47">
        <v>276795.03999999998</v>
      </c>
      <c r="Z47">
        <v>276795.03999999998</v>
      </c>
      <c r="AA47">
        <v>0</v>
      </c>
      <c r="AB47">
        <v>0</v>
      </c>
      <c r="AC47">
        <v>0</v>
      </c>
      <c r="AD47">
        <v>0</v>
      </c>
      <c r="AE47">
        <v>0</v>
      </c>
      <c r="AF47">
        <v>0</v>
      </c>
      <c r="AG47">
        <v>0</v>
      </c>
      <c r="AH47" s="4">
        <v>45453</v>
      </c>
      <c r="AI47" s="4"/>
      <c r="AJ47" s="4"/>
    </row>
    <row r="48" spans="1:36" hidden="1" x14ac:dyDescent="0.25">
      <c r="A48" s="4">
        <v>45291</v>
      </c>
      <c r="B48" s="4">
        <v>44926</v>
      </c>
      <c r="C48" t="s">
        <v>397</v>
      </c>
      <c r="D48" t="s">
        <v>420</v>
      </c>
      <c r="E48" t="s">
        <v>398</v>
      </c>
      <c r="F48" t="s">
        <v>398</v>
      </c>
      <c r="G48" t="s">
        <v>421</v>
      </c>
      <c r="H48" t="s">
        <v>24</v>
      </c>
      <c r="I48" s="1" t="s">
        <v>23</v>
      </c>
      <c r="J48" t="s">
        <v>25</v>
      </c>
      <c r="K48" t="s">
        <v>36</v>
      </c>
      <c r="L48" t="s">
        <v>56</v>
      </c>
      <c r="M48" t="s">
        <v>23</v>
      </c>
      <c r="N48" t="s">
        <v>23</v>
      </c>
      <c r="O48" t="s">
        <v>23</v>
      </c>
      <c r="P48" t="s">
        <v>23</v>
      </c>
      <c r="Q48" t="s">
        <v>23</v>
      </c>
      <c r="R48" t="s">
        <v>24</v>
      </c>
      <c r="S48" t="s">
        <v>23</v>
      </c>
      <c r="T48" t="s">
        <v>23</v>
      </c>
      <c r="U48" t="s">
        <v>23</v>
      </c>
      <c r="V48" t="s">
        <v>23</v>
      </c>
      <c r="W48" t="s">
        <v>23</v>
      </c>
      <c r="X48">
        <v>850613000</v>
      </c>
      <c r="Y48">
        <v>850613000</v>
      </c>
      <c r="Z48">
        <v>0</v>
      </c>
      <c r="AA48">
        <v>0</v>
      </c>
      <c r="AB48">
        <v>0</v>
      </c>
      <c r="AC48">
        <v>0</v>
      </c>
      <c r="AD48">
        <v>0</v>
      </c>
      <c r="AE48">
        <v>0</v>
      </c>
      <c r="AF48">
        <v>0</v>
      </c>
      <c r="AG48">
        <v>0</v>
      </c>
      <c r="AH48" s="4">
        <v>45453</v>
      </c>
      <c r="AI48" s="4"/>
      <c r="AJ48" s="4"/>
    </row>
    <row r="49" spans="1:36" ht="14.45" customHeight="1" x14ac:dyDescent="0.25">
      <c r="A49" s="4">
        <v>45291</v>
      </c>
      <c r="B49" s="4">
        <v>44926</v>
      </c>
      <c r="C49" t="s">
        <v>397</v>
      </c>
      <c r="D49" t="s">
        <v>420</v>
      </c>
      <c r="E49" t="s">
        <v>398</v>
      </c>
      <c r="F49" t="s">
        <v>398</v>
      </c>
      <c r="G49" t="s">
        <v>421</v>
      </c>
      <c r="H49" t="s">
        <v>24</v>
      </c>
      <c r="I49" s="1" t="s">
        <v>23</v>
      </c>
      <c r="J49" t="s">
        <v>361</v>
      </c>
      <c r="K49" t="s">
        <v>36</v>
      </c>
      <c r="L49" t="s">
        <v>55</v>
      </c>
      <c r="M49" t="s">
        <v>23</v>
      </c>
      <c r="N49" t="s">
        <v>23</v>
      </c>
      <c r="O49" t="s">
        <v>23</v>
      </c>
      <c r="P49" t="s">
        <v>23</v>
      </c>
      <c r="Q49" t="s">
        <v>23</v>
      </c>
      <c r="R49" t="s">
        <v>23</v>
      </c>
      <c r="S49" t="s">
        <v>23</v>
      </c>
      <c r="T49" t="s">
        <v>23</v>
      </c>
      <c r="U49" t="s">
        <v>23</v>
      </c>
      <c r="V49" t="s">
        <v>23</v>
      </c>
      <c r="W49" t="s">
        <v>24</v>
      </c>
      <c r="X49">
        <v>992250</v>
      </c>
      <c r="Y49">
        <v>992250</v>
      </c>
      <c r="Z49">
        <v>0</v>
      </c>
      <c r="AA49">
        <v>0</v>
      </c>
      <c r="AB49">
        <v>0</v>
      </c>
      <c r="AC49">
        <v>0</v>
      </c>
      <c r="AD49">
        <v>0</v>
      </c>
      <c r="AE49">
        <v>0</v>
      </c>
      <c r="AF49">
        <v>0</v>
      </c>
      <c r="AG49">
        <v>0</v>
      </c>
      <c r="AH49" s="4">
        <v>45453</v>
      </c>
      <c r="AI49" s="4"/>
      <c r="AJ49" s="4"/>
    </row>
    <row r="50" spans="1:36" hidden="1" x14ac:dyDescent="0.25">
      <c r="A50" s="4">
        <v>45291</v>
      </c>
      <c r="B50" s="4">
        <v>44926</v>
      </c>
      <c r="C50" t="s">
        <v>397</v>
      </c>
      <c r="D50" t="s">
        <v>420</v>
      </c>
      <c r="E50" t="s">
        <v>398</v>
      </c>
      <c r="F50" t="s">
        <v>398</v>
      </c>
      <c r="G50" t="s">
        <v>415</v>
      </c>
      <c r="H50" t="s">
        <v>23</v>
      </c>
      <c r="I50" s="1" t="s">
        <v>24</v>
      </c>
      <c r="J50" t="s">
        <v>26</v>
      </c>
      <c r="K50" t="s">
        <v>36</v>
      </c>
      <c r="L50" t="s">
        <v>56</v>
      </c>
      <c r="M50" t="s">
        <v>24</v>
      </c>
      <c r="N50" t="s">
        <v>23</v>
      </c>
      <c r="O50" t="s">
        <v>23</v>
      </c>
      <c r="P50" t="s">
        <v>23</v>
      </c>
      <c r="Q50" t="s">
        <v>24</v>
      </c>
      <c r="R50" t="s">
        <v>23</v>
      </c>
      <c r="S50" t="s">
        <v>23</v>
      </c>
      <c r="T50" t="s">
        <v>23</v>
      </c>
      <c r="U50" t="s">
        <v>23</v>
      </c>
      <c r="V50" t="s">
        <v>23</v>
      </c>
      <c r="W50" t="s">
        <v>23</v>
      </c>
      <c r="X50">
        <v>3763.55</v>
      </c>
      <c r="Y50">
        <v>866.29</v>
      </c>
      <c r="Z50">
        <v>0</v>
      </c>
      <c r="AA50">
        <v>0</v>
      </c>
      <c r="AB50">
        <v>0</v>
      </c>
      <c r="AC50">
        <v>0</v>
      </c>
      <c r="AD50">
        <v>0</v>
      </c>
      <c r="AE50">
        <v>0</v>
      </c>
      <c r="AF50">
        <v>0</v>
      </c>
      <c r="AG50">
        <v>0</v>
      </c>
      <c r="AH50" s="4">
        <v>45453</v>
      </c>
      <c r="AI50" s="4"/>
      <c r="AJ50" s="4"/>
    </row>
    <row r="51" spans="1:36" hidden="1" x14ac:dyDescent="0.25">
      <c r="A51" s="4">
        <v>45291</v>
      </c>
      <c r="B51" s="4">
        <v>44926</v>
      </c>
      <c r="C51" t="s">
        <v>397</v>
      </c>
      <c r="D51" t="s">
        <v>420</v>
      </c>
      <c r="E51" t="s">
        <v>398</v>
      </c>
      <c r="F51" t="s">
        <v>398</v>
      </c>
      <c r="G51" t="s">
        <v>416</v>
      </c>
      <c r="H51" t="s">
        <v>23</v>
      </c>
      <c r="I51" s="1" t="s">
        <v>23</v>
      </c>
      <c r="J51" t="s">
        <v>25</v>
      </c>
      <c r="K51" t="s">
        <v>36</v>
      </c>
      <c r="L51" t="s">
        <v>56</v>
      </c>
      <c r="M51" t="s">
        <v>24</v>
      </c>
      <c r="N51" t="s">
        <v>23</v>
      </c>
      <c r="O51" t="s">
        <v>23</v>
      </c>
      <c r="P51" t="s">
        <v>23</v>
      </c>
      <c r="Q51" t="s">
        <v>23</v>
      </c>
      <c r="R51" t="s">
        <v>23</v>
      </c>
      <c r="S51" t="s">
        <v>23</v>
      </c>
      <c r="T51" t="s">
        <v>23</v>
      </c>
      <c r="U51" t="s">
        <v>23</v>
      </c>
      <c r="V51" t="s">
        <v>23</v>
      </c>
      <c r="W51" t="s">
        <v>23</v>
      </c>
      <c r="X51">
        <v>9302706.2200000007</v>
      </c>
      <c r="Y51">
        <v>-119496319.14</v>
      </c>
      <c r="Z51">
        <v>0</v>
      </c>
      <c r="AA51">
        <v>0</v>
      </c>
      <c r="AB51">
        <v>0</v>
      </c>
      <c r="AC51">
        <v>0</v>
      </c>
      <c r="AD51">
        <v>0</v>
      </c>
      <c r="AE51">
        <v>0</v>
      </c>
      <c r="AF51">
        <v>0</v>
      </c>
      <c r="AG51">
        <v>0</v>
      </c>
      <c r="AH51" s="4">
        <v>45453</v>
      </c>
      <c r="AI51" s="4"/>
      <c r="AJ51" s="4"/>
    </row>
    <row r="52" spans="1:36" ht="14.45" hidden="1" customHeight="1" x14ac:dyDescent="0.25">
      <c r="A52" s="4">
        <v>45291</v>
      </c>
      <c r="B52" s="4">
        <v>44926</v>
      </c>
      <c r="C52" t="s">
        <v>397</v>
      </c>
      <c r="D52" t="s">
        <v>420</v>
      </c>
      <c r="E52" t="s">
        <v>398</v>
      </c>
      <c r="F52" t="s">
        <v>398</v>
      </c>
      <c r="G52" t="s">
        <v>421</v>
      </c>
      <c r="H52" t="s">
        <v>24</v>
      </c>
      <c r="I52" s="1" t="s">
        <v>23</v>
      </c>
      <c r="J52" t="s">
        <v>26</v>
      </c>
      <c r="K52" t="s">
        <v>36</v>
      </c>
      <c r="L52" t="s">
        <v>28</v>
      </c>
      <c r="M52" t="s">
        <v>23</v>
      </c>
      <c r="N52" t="s">
        <v>23</v>
      </c>
      <c r="O52" t="s">
        <v>23</v>
      </c>
      <c r="P52" t="s">
        <v>23</v>
      </c>
      <c r="Q52" t="s">
        <v>23</v>
      </c>
      <c r="R52" t="s">
        <v>23</v>
      </c>
      <c r="S52" t="s">
        <v>23</v>
      </c>
      <c r="T52" t="s">
        <v>23</v>
      </c>
      <c r="U52" t="s">
        <v>23</v>
      </c>
      <c r="V52" t="s">
        <v>23</v>
      </c>
      <c r="W52" t="s">
        <v>23</v>
      </c>
      <c r="X52">
        <v>1444416703.04</v>
      </c>
      <c r="Y52">
        <v>1444416703.04</v>
      </c>
      <c r="Z52">
        <v>0</v>
      </c>
      <c r="AA52">
        <v>0</v>
      </c>
      <c r="AB52">
        <v>0</v>
      </c>
      <c r="AC52">
        <v>0</v>
      </c>
      <c r="AD52">
        <v>0</v>
      </c>
      <c r="AE52">
        <v>0</v>
      </c>
      <c r="AF52">
        <v>0</v>
      </c>
      <c r="AG52">
        <v>0</v>
      </c>
      <c r="AH52" s="4">
        <v>45453</v>
      </c>
      <c r="AI52" s="4"/>
      <c r="AJ52" s="4"/>
    </row>
    <row r="53" spans="1:36" ht="14.45" hidden="1" customHeight="1" x14ac:dyDescent="0.25">
      <c r="A53" s="4">
        <v>45291</v>
      </c>
      <c r="B53" s="4">
        <v>44926</v>
      </c>
      <c r="C53" t="s">
        <v>397</v>
      </c>
      <c r="D53" t="s">
        <v>420</v>
      </c>
      <c r="E53" t="s">
        <v>398</v>
      </c>
      <c r="F53" t="s">
        <v>398</v>
      </c>
      <c r="G53" t="s">
        <v>421</v>
      </c>
      <c r="H53" t="s">
        <v>24</v>
      </c>
      <c r="I53" s="1" t="s">
        <v>23</v>
      </c>
      <c r="J53" t="s">
        <v>26</v>
      </c>
      <c r="K53" t="s">
        <v>36</v>
      </c>
      <c r="L53" t="s">
        <v>29</v>
      </c>
      <c r="M53" t="s">
        <v>23</v>
      </c>
      <c r="N53" t="s">
        <v>23</v>
      </c>
      <c r="O53" t="s">
        <v>23</v>
      </c>
      <c r="P53" t="s">
        <v>23</v>
      </c>
      <c r="Q53" t="s">
        <v>23</v>
      </c>
      <c r="R53" t="s">
        <v>23</v>
      </c>
      <c r="S53" t="s">
        <v>23</v>
      </c>
      <c r="T53" t="s">
        <v>23</v>
      </c>
      <c r="U53" t="s">
        <v>23</v>
      </c>
      <c r="V53" t="s">
        <v>23</v>
      </c>
      <c r="W53" t="s">
        <v>23</v>
      </c>
      <c r="X53">
        <v>1356289748.79</v>
      </c>
      <c r="Y53">
        <v>1356289748.79</v>
      </c>
      <c r="Z53">
        <v>1356289748.79</v>
      </c>
      <c r="AA53">
        <v>0</v>
      </c>
      <c r="AB53">
        <v>0</v>
      </c>
      <c r="AC53">
        <v>0</v>
      </c>
      <c r="AD53">
        <v>0</v>
      </c>
      <c r="AE53">
        <v>0</v>
      </c>
      <c r="AF53">
        <v>0</v>
      </c>
      <c r="AG53">
        <v>0</v>
      </c>
      <c r="AH53" s="4">
        <v>45453</v>
      </c>
      <c r="AI53" s="4"/>
      <c r="AJ53" s="4"/>
    </row>
    <row r="54" spans="1:36" hidden="1" x14ac:dyDescent="0.25">
      <c r="A54" s="4">
        <v>45291</v>
      </c>
      <c r="B54" s="4">
        <v>44926</v>
      </c>
      <c r="C54" t="s">
        <v>397</v>
      </c>
      <c r="D54" t="s">
        <v>420</v>
      </c>
      <c r="E54" t="s">
        <v>398</v>
      </c>
      <c r="F54" t="s">
        <v>398</v>
      </c>
      <c r="G54" t="s">
        <v>416</v>
      </c>
      <c r="H54" t="s">
        <v>23</v>
      </c>
      <c r="I54" s="1" t="s">
        <v>23</v>
      </c>
      <c r="J54" t="s">
        <v>26</v>
      </c>
      <c r="K54" t="s">
        <v>36</v>
      </c>
      <c r="L54" t="s">
        <v>56</v>
      </c>
      <c r="M54" t="s">
        <v>23</v>
      </c>
      <c r="N54" t="s">
        <v>23</v>
      </c>
      <c r="O54" t="s">
        <v>23</v>
      </c>
      <c r="P54" t="s">
        <v>23</v>
      </c>
      <c r="Q54" t="s">
        <v>23</v>
      </c>
      <c r="R54" t="s">
        <v>23</v>
      </c>
      <c r="S54" t="s">
        <v>23</v>
      </c>
      <c r="T54" t="s">
        <v>23</v>
      </c>
      <c r="U54" t="s">
        <v>23</v>
      </c>
      <c r="V54" t="s">
        <v>23</v>
      </c>
      <c r="W54" t="s">
        <v>23</v>
      </c>
      <c r="X54">
        <v>1957530450.49</v>
      </c>
      <c r="Y54">
        <v>-717654394.94000006</v>
      </c>
      <c r="Z54">
        <v>-7206702.04</v>
      </c>
      <c r="AA54">
        <v>0</v>
      </c>
      <c r="AB54">
        <v>0</v>
      </c>
      <c r="AC54">
        <v>0</v>
      </c>
      <c r="AD54">
        <v>0</v>
      </c>
      <c r="AE54">
        <v>0</v>
      </c>
      <c r="AF54">
        <v>0</v>
      </c>
      <c r="AG54">
        <v>0</v>
      </c>
      <c r="AH54" s="4">
        <v>45453</v>
      </c>
      <c r="AI54" s="4"/>
      <c r="AJ54" s="4"/>
    </row>
    <row r="55" spans="1:36" hidden="1" x14ac:dyDescent="0.25">
      <c r="A55" s="4">
        <v>45291</v>
      </c>
      <c r="B55" s="4">
        <v>44926</v>
      </c>
      <c r="C55" t="s">
        <v>397</v>
      </c>
      <c r="D55" t="s">
        <v>420</v>
      </c>
      <c r="E55" t="s">
        <v>398</v>
      </c>
      <c r="F55" t="s">
        <v>398</v>
      </c>
      <c r="G55" t="s">
        <v>416</v>
      </c>
      <c r="H55" t="s">
        <v>23</v>
      </c>
      <c r="I55" s="1" t="s">
        <v>23</v>
      </c>
      <c r="J55" t="s">
        <v>25</v>
      </c>
      <c r="K55" t="s">
        <v>36</v>
      </c>
      <c r="L55" t="s">
        <v>55</v>
      </c>
      <c r="M55" t="s">
        <v>23</v>
      </c>
      <c r="N55" t="s">
        <v>23</v>
      </c>
      <c r="O55" t="s">
        <v>23</v>
      </c>
      <c r="P55" t="s">
        <v>23</v>
      </c>
      <c r="Q55" t="s">
        <v>23</v>
      </c>
      <c r="R55" t="s">
        <v>23</v>
      </c>
      <c r="S55" t="s">
        <v>23</v>
      </c>
      <c r="T55" t="s">
        <v>23</v>
      </c>
      <c r="U55" t="s">
        <v>23</v>
      </c>
      <c r="V55" t="s">
        <v>23</v>
      </c>
      <c r="W55" t="s">
        <v>23</v>
      </c>
      <c r="X55">
        <v>24427699.100000001</v>
      </c>
      <c r="Y55">
        <v>-7548873.1600000001</v>
      </c>
      <c r="Z55">
        <v>-7515977.9800000004</v>
      </c>
      <c r="AA55">
        <v>0</v>
      </c>
      <c r="AB55">
        <v>0</v>
      </c>
      <c r="AC55">
        <v>0</v>
      </c>
      <c r="AD55">
        <v>0</v>
      </c>
      <c r="AE55">
        <v>0</v>
      </c>
      <c r="AF55">
        <v>0</v>
      </c>
      <c r="AG55">
        <v>0</v>
      </c>
      <c r="AH55" s="4">
        <v>45453</v>
      </c>
      <c r="AI55" s="4"/>
      <c r="AJ55" s="4"/>
    </row>
    <row r="56" spans="1:36" hidden="1" x14ac:dyDescent="0.25">
      <c r="A56" s="4">
        <v>45291</v>
      </c>
      <c r="B56" s="4">
        <v>44926</v>
      </c>
      <c r="C56" t="s">
        <v>397</v>
      </c>
      <c r="D56" t="s">
        <v>420</v>
      </c>
      <c r="E56" t="s">
        <v>398</v>
      </c>
      <c r="F56" t="s">
        <v>398</v>
      </c>
      <c r="G56" t="s">
        <v>415</v>
      </c>
      <c r="H56" t="s">
        <v>23</v>
      </c>
      <c r="I56" s="1" t="s">
        <v>24</v>
      </c>
      <c r="J56" t="s">
        <v>26</v>
      </c>
      <c r="K56" t="s">
        <v>36</v>
      </c>
      <c r="L56" t="s">
        <v>56</v>
      </c>
      <c r="M56" t="s">
        <v>24</v>
      </c>
      <c r="N56" t="s">
        <v>23</v>
      </c>
      <c r="O56" t="s">
        <v>23</v>
      </c>
      <c r="P56" t="s">
        <v>23</v>
      </c>
      <c r="Q56" t="s">
        <v>23</v>
      </c>
      <c r="R56" t="s">
        <v>23</v>
      </c>
      <c r="S56" t="s">
        <v>23</v>
      </c>
      <c r="T56" t="s">
        <v>23</v>
      </c>
      <c r="U56" t="s">
        <v>23</v>
      </c>
      <c r="V56" t="s">
        <v>23</v>
      </c>
      <c r="W56" t="s">
        <v>23</v>
      </c>
      <c r="X56">
        <v>1141854515.3299999</v>
      </c>
      <c r="Y56">
        <v>333219744.61000001</v>
      </c>
      <c r="Z56">
        <v>0</v>
      </c>
      <c r="AA56">
        <v>0</v>
      </c>
      <c r="AB56">
        <v>0</v>
      </c>
      <c r="AC56">
        <v>0</v>
      </c>
      <c r="AD56">
        <v>0</v>
      </c>
      <c r="AE56">
        <v>0</v>
      </c>
      <c r="AF56">
        <v>0</v>
      </c>
      <c r="AG56">
        <v>0</v>
      </c>
      <c r="AH56" s="4">
        <v>45453</v>
      </c>
      <c r="AI56" s="4"/>
      <c r="AJ56" s="4"/>
    </row>
    <row r="57" spans="1:36" hidden="1" x14ac:dyDescent="0.25">
      <c r="A57" s="4">
        <v>45291</v>
      </c>
      <c r="B57" s="4">
        <v>44926</v>
      </c>
      <c r="C57" t="s">
        <v>397</v>
      </c>
      <c r="D57" t="s">
        <v>420</v>
      </c>
      <c r="E57" t="s">
        <v>398</v>
      </c>
      <c r="F57" t="s">
        <v>398</v>
      </c>
      <c r="G57" t="s">
        <v>415</v>
      </c>
      <c r="H57" t="s">
        <v>23</v>
      </c>
      <c r="I57" s="1" t="s">
        <v>24</v>
      </c>
      <c r="J57" t="s">
        <v>22</v>
      </c>
      <c r="K57" t="s">
        <v>36</v>
      </c>
      <c r="L57" t="s">
        <v>28</v>
      </c>
      <c r="M57" t="s">
        <v>23</v>
      </c>
      <c r="N57" t="s">
        <v>23</v>
      </c>
      <c r="O57" t="s">
        <v>23</v>
      </c>
      <c r="P57" t="s">
        <v>23</v>
      </c>
      <c r="Q57" t="s">
        <v>23</v>
      </c>
      <c r="R57" t="s">
        <v>23</v>
      </c>
      <c r="S57" t="s">
        <v>23</v>
      </c>
      <c r="T57" t="s">
        <v>23</v>
      </c>
      <c r="U57" t="s">
        <v>23</v>
      </c>
      <c r="V57" t="s">
        <v>23</v>
      </c>
      <c r="W57" t="s">
        <v>23</v>
      </c>
      <c r="X57">
        <v>300127586.11000001</v>
      </c>
      <c r="Y57">
        <v>32151878.719999999</v>
      </c>
      <c r="Z57">
        <v>0</v>
      </c>
      <c r="AA57">
        <v>0</v>
      </c>
      <c r="AB57">
        <v>0</v>
      </c>
      <c r="AC57">
        <v>0</v>
      </c>
      <c r="AD57">
        <v>0</v>
      </c>
      <c r="AE57">
        <v>0</v>
      </c>
      <c r="AF57">
        <v>0</v>
      </c>
      <c r="AG57">
        <v>0</v>
      </c>
      <c r="AH57" s="4">
        <v>45453</v>
      </c>
      <c r="AI57" s="4"/>
      <c r="AJ57" s="4"/>
    </row>
    <row r="58" spans="1:36" hidden="1" x14ac:dyDescent="0.25">
      <c r="A58" s="4">
        <v>45291</v>
      </c>
      <c r="B58" s="4">
        <v>44926</v>
      </c>
      <c r="C58" t="s">
        <v>397</v>
      </c>
      <c r="D58" t="s">
        <v>420</v>
      </c>
      <c r="E58" t="s">
        <v>398</v>
      </c>
      <c r="F58" t="s">
        <v>398</v>
      </c>
      <c r="G58" t="s">
        <v>415</v>
      </c>
      <c r="H58" t="s">
        <v>23</v>
      </c>
      <c r="I58" s="1" t="s">
        <v>24</v>
      </c>
      <c r="J58" t="s">
        <v>26</v>
      </c>
      <c r="K58" t="s">
        <v>36</v>
      </c>
      <c r="L58" t="s">
        <v>29</v>
      </c>
      <c r="M58" t="s">
        <v>23</v>
      </c>
      <c r="N58" t="s">
        <v>23</v>
      </c>
      <c r="O58" t="s">
        <v>23</v>
      </c>
      <c r="P58" t="s">
        <v>23</v>
      </c>
      <c r="Q58" t="s">
        <v>23</v>
      </c>
      <c r="R58" t="s">
        <v>23</v>
      </c>
      <c r="S58" t="s">
        <v>23</v>
      </c>
      <c r="T58" t="s">
        <v>23</v>
      </c>
      <c r="U58" t="s">
        <v>24</v>
      </c>
      <c r="V58" t="s">
        <v>23</v>
      </c>
      <c r="W58" t="s">
        <v>23</v>
      </c>
      <c r="X58">
        <v>7005010.8099999996</v>
      </c>
      <c r="Y58">
        <v>2821425.47</v>
      </c>
      <c r="Z58">
        <v>2821425.47</v>
      </c>
      <c r="AA58">
        <v>0</v>
      </c>
      <c r="AB58">
        <v>0</v>
      </c>
      <c r="AC58">
        <v>0</v>
      </c>
      <c r="AD58">
        <v>0</v>
      </c>
      <c r="AE58">
        <v>0</v>
      </c>
      <c r="AF58">
        <v>0</v>
      </c>
      <c r="AG58">
        <v>0</v>
      </c>
      <c r="AH58" s="4">
        <v>45453</v>
      </c>
      <c r="AI58" s="4"/>
      <c r="AJ58" s="4"/>
    </row>
    <row r="59" spans="1:36" hidden="1" x14ac:dyDescent="0.25">
      <c r="A59" s="4">
        <v>45291</v>
      </c>
      <c r="B59" s="4">
        <v>44926</v>
      </c>
      <c r="C59" t="s">
        <v>397</v>
      </c>
      <c r="D59" t="s">
        <v>420</v>
      </c>
      <c r="E59" t="s">
        <v>398</v>
      </c>
      <c r="F59" t="s">
        <v>398</v>
      </c>
      <c r="G59" t="s">
        <v>415</v>
      </c>
      <c r="H59" t="s">
        <v>23</v>
      </c>
      <c r="I59" s="1" t="s">
        <v>24</v>
      </c>
      <c r="J59" t="s">
        <v>22</v>
      </c>
      <c r="K59" t="s">
        <v>36</v>
      </c>
      <c r="L59" t="s">
        <v>27</v>
      </c>
      <c r="M59" t="s">
        <v>23</v>
      </c>
      <c r="N59" t="s">
        <v>23</v>
      </c>
      <c r="O59" t="s">
        <v>23</v>
      </c>
      <c r="P59" t="s">
        <v>23</v>
      </c>
      <c r="Q59" t="s">
        <v>23</v>
      </c>
      <c r="R59" t="s">
        <v>23</v>
      </c>
      <c r="S59" t="s">
        <v>23</v>
      </c>
      <c r="T59" t="s">
        <v>23</v>
      </c>
      <c r="U59" t="s">
        <v>23</v>
      </c>
      <c r="V59" t="s">
        <v>24</v>
      </c>
      <c r="W59" t="s">
        <v>23</v>
      </c>
      <c r="X59">
        <v>10601461042.049999</v>
      </c>
      <c r="Y59">
        <v>3412880642.0799999</v>
      </c>
      <c r="Z59">
        <v>0</v>
      </c>
      <c r="AA59">
        <v>0</v>
      </c>
      <c r="AB59">
        <v>0</v>
      </c>
      <c r="AC59">
        <v>0</v>
      </c>
      <c r="AD59">
        <v>0</v>
      </c>
      <c r="AE59">
        <v>0</v>
      </c>
      <c r="AF59">
        <v>0</v>
      </c>
      <c r="AG59">
        <v>0</v>
      </c>
      <c r="AH59" s="4">
        <v>45453</v>
      </c>
      <c r="AI59" s="4"/>
      <c r="AJ59" s="4"/>
    </row>
    <row r="60" spans="1:36" ht="14.45" hidden="1" customHeight="1" x14ac:dyDescent="0.25">
      <c r="A60" s="4">
        <v>45291</v>
      </c>
      <c r="B60" s="4">
        <v>44926</v>
      </c>
      <c r="C60" t="s">
        <v>397</v>
      </c>
      <c r="D60" t="s">
        <v>420</v>
      </c>
      <c r="E60" t="s">
        <v>398</v>
      </c>
      <c r="F60" t="s">
        <v>398</v>
      </c>
      <c r="G60" t="s">
        <v>416</v>
      </c>
      <c r="H60" t="s">
        <v>23</v>
      </c>
      <c r="I60" s="1" t="s">
        <v>23</v>
      </c>
      <c r="J60" t="s">
        <v>22</v>
      </c>
      <c r="K60" t="s">
        <v>36</v>
      </c>
      <c r="L60" t="s">
        <v>27</v>
      </c>
      <c r="M60" t="s">
        <v>23</v>
      </c>
      <c r="N60" t="s">
        <v>23</v>
      </c>
      <c r="O60" t="s">
        <v>23</v>
      </c>
      <c r="P60" t="s">
        <v>23</v>
      </c>
      <c r="Q60" t="s">
        <v>23</v>
      </c>
      <c r="R60" t="s">
        <v>23</v>
      </c>
      <c r="S60" t="s">
        <v>23</v>
      </c>
      <c r="T60" t="s">
        <v>23</v>
      </c>
      <c r="U60" t="s">
        <v>23</v>
      </c>
      <c r="V60" t="s">
        <v>24</v>
      </c>
      <c r="W60" t="s">
        <v>23</v>
      </c>
      <c r="X60">
        <v>2525614133.4499998</v>
      </c>
      <c r="Y60">
        <v>-2495391888.0500002</v>
      </c>
      <c r="Z60">
        <v>0</v>
      </c>
      <c r="AA60">
        <v>0</v>
      </c>
      <c r="AB60">
        <v>0</v>
      </c>
      <c r="AC60">
        <v>0</v>
      </c>
      <c r="AD60">
        <v>0</v>
      </c>
      <c r="AE60">
        <v>0</v>
      </c>
      <c r="AF60">
        <v>0</v>
      </c>
      <c r="AG60">
        <v>0</v>
      </c>
      <c r="AH60" s="4">
        <v>45453</v>
      </c>
      <c r="AI60" s="4"/>
      <c r="AJ60" s="4"/>
    </row>
    <row r="61" spans="1:36" hidden="1" x14ac:dyDescent="0.25">
      <c r="A61" s="4">
        <v>45291</v>
      </c>
      <c r="B61" s="4">
        <v>44926</v>
      </c>
      <c r="C61" t="s">
        <v>397</v>
      </c>
      <c r="D61" t="s">
        <v>420</v>
      </c>
      <c r="E61" t="s">
        <v>398</v>
      </c>
      <c r="F61" t="s">
        <v>398</v>
      </c>
      <c r="G61" t="s">
        <v>416</v>
      </c>
      <c r="H61" t="s">
        <v>23</v>
      </c>
      <c r="I61" s="1" t="s">
        <v>23</v>
      </c>
      <c r="J61" t="s">
        <v>22</v>
      </c>
      <c r="K61" t="s">
        <v>35</v>
      </c>
      <c r="L61" t="s">
        <v>56</v>
      </c>
      <c r="M61" t="s">
        <v>23</v>
      </c>
      <c r="N61" t="s">
        <v>23</v>
      </c>
      <c r="O61" t="s">
        <v>23</v>
      </c>
      <c r="P61" t="s">
        <v>23</v>
      </c>
      <c r="Q61" t="s">
        <v>23</v>
      </c>
      <c r="R61" t="s">
        <v>23</v>
      </c>
      <c r="S61" t="s">
        <v>23</v>
      </c>
      <c r="T61" t="s">
        <v>23</v>
      </c>
      <c r="U61" t="s">
        <v>23</v>
      </c>
      <c r="V61" t="s">
        <v>23</v>
      </c>
      <c r="W61" t="s">
        <v>23</v>
      </c>
      <c r="X61">
        <v>81570175.439999998</v>
      </c>
      <c r="Y61">
        <v>-38281178</v>
      </c>
      <c r="Z61">
        <v>0</v>
      </c>
      <c r="AA61">
        <v>0</v>
      </c>
      <c r="AB61">
        <v>0</v>
      </c>
      <c r="AC61">
        <v>0</v>
      </c>
      <c r="AD61">
        <v>0</v>
      </c>
      <c r="AE61">
        <v>0</v>
      </c>
      <c r="AF61">
        <v>0</v>
      </c>
      <c r="AG61">
        <v>0</v>
      </c>
      <c r="AH61" s="4">
        <v>45453</v>
      </c>
      <c r="AI61" s="4"/>
      <c r="AJ61" s="4"/>
    </row>
    <row r="62" spans="1:36" hidden="1" x14ac:dyDescent="0.25">
      <c r="A62" s="4">
        <v>45291</v>
      </c>
      <c r="B62" s="4">
        <v>44926</v>
      </c>
      <c r="C62" t="s">
        <v>397</v>
      </c>
      <c r="D62" t="s">
        <v>420</v>
      </c>
      <c r="E62" t="s">
        <v>398</v>
      </c>
      <c r="F62" t="s">
        <v>398</v>
      </c>
      <c r="G62" t="s">
        <v>415</v>
      </c>
      <c r="H62" t="s">
        <v>23</v>
      </c>
      <c r="I62" s="1" t="s">
        <v>24</v>
      </c>
      <c r="J62" t="s">
        <v>22</v>
      </c>
      <c r="K62" t="s">
        <v>35</v>
      </c>
      <c r="L62" t="s">
        <v>27</v>
      </c>
      <c r="M62" t="s">
        <v>23</v>
      </c>
      <c r="N62" t="s">
        <v>23</v>
      </c>
      <c r="O62" t="s">
        <v>23</v>
      </c>
      <c r="P62" t="s">
        <v>23</v>
      </c>
      <c r="Q62" t="s">
        <v>23</v>
      </c>
      <c r="R62" t="s">
        <v>23</v>
      </c>
      <c r="S62" t="s">
        <v>23</v>
      </c>
      <c r="T62" t="s">
        <v>23</v>
      </c>
      <c r="U62" t="s">
        <v>23</v>
      </c>
      <c r="V62" t="s">
        <v>24</v>
      </c>
      <c r="W62" t="s">
        <v>23</v>
      </c>
      <c r="X62">
        <v>155403427.50999999</v>
      </c>
      <c r="Y62">
        <v>7482176.6100000003</v>
      </c>
      <c r="Z62">
        <v>0</v>
      </c>
      <c r="AA62">
        <v>0</v>
      </c>
      <c r="AB62">
        <v>0</v>
      </c>
      <c r="AC62">
        <v>0</v>
      </c>
      <c r="AD62">
        <v>0</v>
      </c>
      <c r="AE62">
        <v>0</v>
      </c>
      <c r="AF62">
        <v>0</v>
      </c>
      <c r="AG62">
        <v>0</v>
      </c>
      <c r="AH62" s="4">
        <v>45453</v>
      </c>
      <c r="AI62" s="4"/>
      <c r="AJ62" s="4"/>
    </row>
    <row r="63" spans="1:36" ht="14.45" hidden="1" customHeight="1" x14ac:dyDescent="0.25">
      <c r="A63" s="4">
        <v>45291</v>
      </c>
      <c r="B63" s="4">
        <v>44926</v>
      </c>
      <c r="C63" t="s">
        <v>397</v>
      </c>
      <c r="D63" t="s">
        <v>420</v>
      </c>
      <c r="E63" t="s">
        <v>398</v>
      </c>
      <c r="F63" t="s">
        <v>398</v>
      </c>
      <c r="G63" t="s">
        <v>415</v>
      </c>
      <c r="H63" t="s">
        <v>23</v>
      </c>
      <c r="I63" s="1" t="s">
        <v>24</v>
      </c>
      <c r="J63" t="s">
        <v>26</v>
      </c>
      <c r="K63" t="s">
        <v>36</v>
      </c>
      <c r="L63" t="s">
        <v>27</v>
      </c>
      <c r="M63" t="s">
        <v>23</v>
      </c>
      <c r="N63" t="s">
        <v>23</v>
      </c>
      <c r="O63" t="s">
        <v>23</v>
      </c>
      <c r="P63" t="s">
        <v>23</v>
      </c>
      <c r="Q63" t="s">
        <v>23</v>
      </c>
      <c r="R63" t="s">
        <v>23</v>
      </c>
      <c r="S63" t="s">
        <v>24</v>
      </c>
      <c r="T63" t="s">
        <v>23</v>
      </c>
      <c r="U63" t="s">
        <v>23</v>
      </c>
      <c r="V63" t="s">
        <v>23</v>
      </c>
      <c r="W63" t="s">
        <v>23</v>
      </c>
      <c r="X63">
        <v>69129778.5</v>
      </c>
      <c r="Y63">
        <v>19137359.920000002</v>
      </c>
      <c r="Z63">
        <v>0</v>
      </c>
      <c r="AA63">
        <v>0</v>
      </c>
      <c r="AB63">
        <v>0</v>
      </c>
      <c r="AC63">
        <v>0</v>
      </c>
      <c r="AD63">
        <v>0</v>
      </c>
      <c r="AE63">
        <v>0</v>
      </c>
      <c r="AF63">
        <v>0</v>
      </c>
      <c r="AG63">
        <v>0</v>
      </c>
      <c r="AH63" s="4">
        <v>45453</v>
      </c>
      <c r="AI63" s="4"/>
      <c r="AJ63" s="4"/>
    </row>
    <row r="64" spans="1:36" hidden="1" x14ac:dyDescent="0.25">
      <c r="A64" s="4">
        <v>45291</v>
      </c>
      <c r="B64" s="4">
        <v>44926</v>
      </c>
      <c r="C64" t="s">
        <v>397</v>
      </c>
      <c r="D64" t="s">
        <v>420</v>
      </c>
      <c r="E64" t="s">
        <v>398</v>
      </c>
      <c r="F64" t="s">
        <v>398</v>
      </c>
      <c r="G64" t="s">
        <v>416</v>
      </c>
      <c r="H64" t="s">
        <v>23</v>
      </c>
      <c r="I64" s="1" t="s">
        <v>23</v>
      </c>
      <c r="J64" t="s">
        <v>26</v>
      </c>
      <c r="K64" t="s">
        <v>36</v>
      </c>
      <c r="L64" t="s">
        <v>56</v>
      </c>
      <c r="M64" t="s">
        <v>23</v>
      </c>
      <c r="N64" t="s">
        <v>23</v>
      </c>
      <c r="O64" t="s">
        <v>23</v>
      </c>
      <c r="P64" t="s">
        <v>23</v>
      </c>
      <c r="Q64" t="s">
        <v>23</v>
      </c>
      <c r="R64" t="s">
        <v>24</v>
      </c>
      <c r="S64" t="s">
        <v>23</v>
      </c>
      <c r="T64" t="s">
        <v>23</v>
      </c>
      <c r="U64" t="s">
        <v>23</v>
      </c>
      <c r="V64" t="s">
        <v>23</v>
      </c>
      <c r="W64" t="s">
        <v>23</v>
      </c>
      <c r="X64">
        <v>45235645.630000003</v>
      </c>
      <c r="Y64">
        <v>-616414.06999999995</v>
      </c>
      <c r="Z64">
        <v>0</v>
      </c>
      <c r="AA64">
        <v>0</v>
      </c>
      <c r="AB64">
        <v>0</v>
      </c>
      <c r="AC64">
        <v>0</v>
      </c>
      <c r="AD64">
        <v>0</v>
      </c>
      <c r="AE64">
        <v>0</v>
      </c>
      <c r="AF64">
        <v>0</v>
      </c>
      <c r="AG64">
        <v>0</v>
      </c>
      <c r="AH64" s="4">
        <v>45453</v>
      </c>
      <c r="AI64" s="4"/>
      <c r="AJ64" s="4"/>
    </row>
    <row r="65" spans="1:36" ht="14.45" hidden="1" customHeight="1" x14ac:dyDescent="0.25">
      <c r="A65" s="4">
        <v>45291</v>
      </c>
      <c r="B65" s="4">
        <v>44926</v>
      </c>
      <c r="C65" t="s">
        <v>397</v>
      </c>
      <c r="D65" t="s">
        <v>420</v>
      </c>
      <c r="E65" t="s">
        <v>398</v>
      </c>
      <c r="F65" t="s">
        <v>398</v>
      </c>
      <c r="G65" t="s">
        <v>421</v>
      </c>
      <c r="H65" t="s">
        <v>24</v>
      </c>
      <c r="I65" s="1" t="s">
        <v>23</v>
      </c>
      <c r="J65" t="s">
        <v>22</v>
      </c>
      <c r="K65" t="s">
        <v>36</v>
      </c>
      <c r="L65" t="s">
        <v>27</v>
      </c>
      <c r="M65" t="s">
        <v>23</v>
      </c>
      <c r="N65" t="s">
        <v>23</v>
      </c>
      <c r="O65" t="s">
        <v>23</v>
      </c>
      <c r="P65" t="s">
        <v>23</v>
      </c>
      <c r="Q65" t="s">
        <v>23</v>
      </c>
      <c r="R65" t="s">
        <v>23</v>
      </c>
      <c r="S65" t="s">
        <v>24</v>
      </c>
      <c r="T65" t="s">
        <v>23</v>
      </c>
      <c r="U65" t="s">
        <v>23</v>
      </c>
      <c r="V65" t="s">
        <v>23</v>
      </c>
      <c r="W65" t="s">
        <v>23</v>
      </c>
      <c r="X65">
        <v>14419112.460000001</v>
      </c>
      <c r="Y65">
        <v>14419112.460000001</v>
      </c>
      <c r="Z65">
        <v>0</v>
      </c>
      <c r="AA65">
        <v>0</v>
      </c>
      <c r="AB65">
        <v>0</v>
      </c>
      <c r="AC65">
        <v>0</v>
      </c>
      <c r="AD65">
        <v>0</v>
      </c>
      <c r="AE65">
        <v>0</v>
      </c>
      <c r="AF65">
        <v>0</v>
      </c>
      <c r="AG65">
        <v>0</v>
      </c>
      <c r="AH65" s="4">
        <v>45453</v>
      </c>
      <c r="AI65" s="4"/>
      <c r="AJ65" s="4"/>
    </row>
    <row r="66" spans="1:36" hidden="1" x14ac:dyDescent="0.25">
      <c r="A66" s="4">
        <v>45291</v>
      </c>
      <c r="B66" s="4">
        <v>44926</v>
      </c>
      <c r="C66" t="s">
        <v>397</v>
      </c>
      <c r="D66" t="s">
        <v>420</v>
      </c>
      <c r="E66" t="s">
        <v>398</v>
      </c>
      <c r="F66" t="s">
        <v>398</v>
      </c>
      <c r="G66" t="s">
        <v>415</v>
      </c>
      <c r="H66" t="s">
        <v>23</v>
      </c>
      <c r="I66" s="1" t="s">
        <v>24</v>
      </c>
      <c r="J66" t="s">
        <v>26</v>
      </c>
      <c r="K66" t="s">
        <v>36</v>
      </c>
      <c r="L66" t="s">
        <v>56</v>
      </c>
      <c r="M66" t="s">
        <v>23</v>
      </c>
      <c r="N66" t="s">
        <v>23</v>
      </c>
      <c r="O66" t="s">
        <v>23</v>
      </c>
      <c r="P66" t="s">
        <v>24</v>
      </c>
      <c r="Q66" t="s">
        <v>23</v>
      </c>
      <c r="R66" t="s">
        <v>23</v>
      </c>
      <c r="S66" t="s">
        <v>23</v>
      </c>
      <c r="T66" t="s">
        <v>23</v>
      </c>
      <c r="U66" t="s">
        <v>23</v>
      </c>
      <c r="V66" t="s">
        <v>23</v>
      </c>
      <c r="W66" t="s">
        <v>24</v>
      </c>
      <c r="X66">
        <v>390136690.10000002</v>
      </c>
      <c r="Y66">
        <v>3485178.1499999901</v>
      </c>
      <c r="Z66">
        <v>0</v>
      </c>
      <c r="AA66">
        <v>0</v>
      </c>
      <c r="AB66">
        <v>0</v>
      </c>
      <c r="AC66">
        <v>0</v>
      </c>
      <c r="AD66">
        <v>0</v>
      </c>
      <c r="AE66">
        <v>0</v>
      </c>
      <c r="AF66">
        <v>0</v>
      </c>
      <c r="AG66">
        <v>0</v>
      </c>
      <c r="AH66" s="4">
        <v>45453</v>
      </c>
      <c r="AI66" s="4"/>
      <c r="AJ66" s="4"/>
    </row>
    <row r="67" spans="1:36" ht="14.45" hidden="1" customHeight="1" x14ac:dyDescent="0.25">
      <c r="A67" s="4">
        <v>45291</v>
      </c>
      <c r="B67" s="4">
        <v>44926</v>
      </c>
      <c r="C67" t="s">
        <v>397</v>
      </c>
      <c r="D67" t="s">
        <v>420</v>
      </c>
      <c r="E67" t="s">
        <v>398</v>
      </c>
      <c r="F67" t="s">
        <v>398</v>
      </c>
      <c r="G67" t="s">
        <v>415</v>
      </c>
      <c r="H67" t="s">
        <v>23</v>
      </c>
      <c r="I67" s="1" t="s">
        <v>24</v>
      </c>
      <c r="J67" t="s">
        <v>26</v>
      </c>
      <c r="K67" t="s">
        <v>35</v>
      </c>
      <c r="L67" t="s">
        <v>29</v>
      </c>
      <c r="M67" t="s">
        <v>23</v>
      </c>
      <c r="N67" t="s">
        <v>23</v>
      </c>
      <c r="O67" t="s">
        <v>24</v>
      </c>
      <c r="P67" t="s">
        <v>23</v>
      </c>
      <c r="Q67" t="s">
        <v>23</v>
      </c>
      <c r="R67" t="s">
        <v>23</v>
      </c>
      <c r="S67" t="s">
        <v>23</v>
      </c>
      <c r="T67" t="s">
        <v>23</v>
      </c>
      <c r="U67" t="s">
        <v>23</v>
      </c>
      <c r="V67" t="s">
        <v>23</v>
      </c>
      <c r="W67" t="s">
        <v>23</v>
      </c>
      <c r="X67">
        <v>640099.18000000005</v>
      </c>
      <c r="Y67">
        <v>323441.49</v>
      </c>
      <c r="Z67">
        <v>323441.49</v>
      </c>
      <c r="AA67">
        <v>0</v>
      </c>
      <c r="AB67">
        <v>0</v>
      </c>
      <c r="AC67">
        <v>0</v>
      </c>
      <c r="AD67">
        <v>0</v>
      </c>
      <c r="AE67">
        <v>0</v>
      </c>
      <c r="AF67">
        <v>0</v>
      </c>
      <c r="AG67">
        <v>0</v>
      </c>
      <c r="AH67" s="4">
        <v>45453</v>
      </c>
      <c r="AI67" s="4"/>
      <c r="AJ67" s="4"/>
    </row>
    <row r="68" spans="1:36" hidden="1" x14ac:dyDescent="0.25">
      <c r="A68" s="4">
        <v>45291</v>
      </c>
      <c r="B68" s="4">
        <v>44926</v>
      </c>
      <c r="C68" t="s">
        <v>397</v>
      </c>
      <c r="D68" t="s">
        <v>420</v>
      </c>
      <c r="E68" t="s">
        <v>398</v>
      </c>
      <c r="F68" t="s">
        <v>398</v>
      </c>
      <c r="G68" t="s">
        <v>416</v>
      </c>
      <c r="H68" t="s">
        <v>23</v>
      </c>
      <c r="I68" s="1" t="s">
        <v>23</v>
      </c>
      <c r="J68" t="s">
        <v>361</v>
      </c>
      <c r="K68" t="s">
        <v>36</v>
      </c>
      <c r="L68" t="s">
        <v>55</v>
      </c>
      <c r="M68" t="s">
        <v>24</v>
      </c>
      <c r="N68" t="s">
        <v>23</v>
      </c>
      <c r="O68" t="s">
        <v>23</v>
      </c>
      <c r="P68" t="s">
        <v>23</v>
      </c>
      <c r="Q68" t="s">
        <v>23</v>
      </c>
      <c r="R68" t="s">
        <v>23</v>
      </c>
      <c r="S68" t="s">
        <v>23</v>
      </c>
      <c r="T68" t="s">
        <v>23</v>
      </c>
      <c r="U68" t="s">
        <v>23</v>
      </c>
      <c r="V68" t="s">
        <v>23</v>
      </c>
      <c r="W68" t="s">
        <v>23</v>
      </c>
      <c r="X68">
        <v>3001234.73</v>
      </c>
      <c r="Y68">
        <v>-5490.87</v>
      </c>
      <c r="Z68">
        <v>0</v>
      </c>
      <c r="AA68">
        <v>0</v>
      </c>
      <c r="AB68">
        <v>0</v>
      </c>
      <c r="AC68">
        <v>0</v>
      </c>
      <c r="AD68">
        <v>0</v>
      </c>
      <c r="AE68">
        <v>0</v>
      </c>
      <c r="AF68">
        <v>0</v>
      </c>
      <c r="AG68">
        <v>0</v>
      </c>
      <c r="AH68" s="4">
        <v>45453</v>
      </c>
      <c r="AI68" s="4"/>
      <c r="AJ68" s="4"/>
    </row>
    <row r="69" spans="1:36" ht="14.45" hidden="1" customHeight="1" x14ac:dyDescent="0.25">
      <c r="A69" s="4">
        <v>45291</v>
      </c>
      <c r="B69" s="4">
        <v>44926</v>
      </c>
      <c r="C69" t="s">
        <v>397</v>
      </c>
      <c r="D69" t="s">
        <v>420</v>
      </c>
      <c r="E69" t="s">
        <v>398</v>
      </c>
      <c r="F69" t="s">
        <v>398</v>
      </c>
      <c r="G69" t="s">
        <v>421</v>
      </c>
      <c r="H69" t="s">
        <v>24</v>
      </c>
      <c r="I69" s="1" t="s">
        <v>23</v>
      </c>
      <c r="J69" t="s">
        <v>26</v>
      </c>
      <c r="K69" t="s">
        <v>35</v>
      </c>
      <c r="L69" t="s">
        <v>56</v>
      </c>
      <c r="M69" t="s">
        <v>23</v>
      </c>
      <c r="N69" t="s">
        <v>23</v>
      </c>
      <c r="O69" t="s">
        <v>23</v>
      </c>
      <c r="P69" t="s">
        <v>23</v>
      </c>
      <c r="Q69" t="s">
        <v>23</v>
      </c>
      <c r="R69" t="s">
        <v>23</v>
      </c>
      <c r="S69" t="s">
        <v>23</v>
      </c>
      <c r="T69" t="s">
        <v>23</v>
      </c>
      <c r="U69" t="s">
        <v>23</v>
      </c>
      <c r="V69" t="s">
        <v>23</v>
      </c>
      <c r="W69" t="s">
        <v>23</v>
      </c>
      <c r="X69">
        <v>428422064.88</v>
      </c>
      <c r="Y69">
        <v>428422064.88</v>
      </c>
      <c r="Z69">
        <v>0</v>
      </c>
      <c r="AA69">
        <v>0</v>
      </c>
      <c r="AB69">
        <v>0</v>
      </c>
      <c r="AC69">
        <v>0</v>
      </c>
      <c r="AD69">
        <v>0</v>
      </c>
      <c r="AE69">
        <v>0</v>
      </c>
      <c r="AF69">
        <v>0</v>
      </c>
      <c r="AG69">
        <v>0</v>
      </c>
      <c r="AH69" s="4">
        <v>45453</v>
      </c>
      <c r="AI69" s="4"/>
      <c r="AJ69" s="4"/>
    </row>
    <row r="70" spans="1:36" hidden="1" x14ac:dyDescent="0.25">
      <c r="A70" s="4">
        <v>45291</v>
      </c>
      <c r="B70" s="4">
        <v>44926</v>
      </c>
      <c r="C70" t="s">
        <v>397</v>
      </c>
      <c r="D70" t="s">
        <v>420</v>
      </c>
      <c r="E70" t="s">
        <v>398</v>
      </c>
      <c r="F70" t="s">
        <v>398</v>
      </c>
      <c r="G70" t="s">
        <v>421</v>
      </c>
      <c r="H70" t="s">
        <v>24</v>
      </c>
      <c r="I70" s="1" t="s">
        <v>23</v>
      </c>
      <c r="J70" t="s">
        <v>26</v>
      </c>
      <c r="K70" t="s">
        <v>36</v>
      </c>
      <c r="L70" t="s">
        <v>56</v>
      </c>
      <c r="M70" t="s">
        <v>23</v>
      </c>
      <c r="N70" t="s">
        <v>23</v>
      </c>
      <c r="O70" t="s">
        <v>23</v>
      </c>
      <c r="P70" t="s">
        <v>23</v>
      </c>
      <c r="Q70" t="s">
        <v>24</v>
      </c>
      <c r="R70" t="s">
        <v>23</v>
      </c>
      <c r="S70" t="s">
        <v>23</v>
      </c>
      <c r="T70" t="s">
        <v>23</v>
      </c>
      <c r="U70" t="s">
        <v>23</v>
      </c>
      <c r="V70" t="s">
        <v>23</v>
      </c>
      <c r="W70" t="s">
        <v>23</v>
      </c>
      <c r="X70">
        <v>82832954.269999996</v>
      </c>
      <c r="Y70">
        <v>82832954.269999996</v>
      </c>
      <c r="Z70">
        <v>0</v>
      </c>
      <c r="AA70">
        <v>0</v>
      </c>
      <c r="AB70">
        <v>0</v>
      </c>
      <c r="AC70">
        <v>0</v>
      </c>
      <c r="AD70">
        <v>0</v>
      </c>
      <c r="AE70">
        <v>0</v>
      </c>
      <c r="AF70">
        <v>0</v>
      </c>
      <c r="AG70">
        <v>0</v>
      </c>
      <c r="AH70" s="4">
        <v>45453</v>
      </c>
      <c r="AI70" s="4"/>
      <c r="AJ70" s="4"/>
    </row>
    <row r="71" spans="1:36" hidden="1" x14ac:dyDescent="0.25">
      <c r="A71" s="4">
        <v>45291</v>
      </c>
      <c r="B71" s="4">
        <v>44926</v>
      </c>
      <c r="C71" t="s">
        <v>397</v>
      </c>
      <c r="D71" t="s">
        <v>420</v>
      </c>
      <c r="E71" t="s">
        <v>398</v>
      </c>
      <c r="F71" t="s">
        <v>398</v>
      </c>
      <c r="G71" t="s">
        <v>421</v>
      </c>
      <c r="H71" t="s">
        <v>24</v>
      </c>
      <c r="I71" s="1" t="s">
        <v>23</v>
      </c>
      <c r="J71" t="s">
        <v>26</v>
      </c>
      <c r="K71" t="s">
        <v>36</v>
      </c>
      <c r="L71" t="s">
        <v>56</v>
      </c>
      <c r="M71" t="s">
        <v>23</v>
      </c>
      <c r="N71" t="s">
        <v>23</v>
      </c>
      <c r="O71" t="s">
        <v>23</v>
      </c>
      <c r="P71" t="s">
        <v>24</v>
      </c>
      <c r="Q71" t="s">
        <v>23</v>
      </c>
      <c r="R71" t="s">
        <v>23</v>
      </c>
      <c r="S71" t="s">
        <v>23</v>
      </c>
      <c r="T71" t="s">
        <v>23</v>
      </c>
      <c r="U71" t="s">
        <v>23</v>
      </c>
      <c r="V71" t="s">
        <v>23</v>
      </c>
      <c r="W71" t="s">
        <v>23</v>
      </c>
      <c r="X71">
        <v>233072697.15000001</v>
      </c>
      <c r="Y71">
        <v>233072697.15000001</v>
      </c>
      <c r="Z71">
        <v>0</v>
      </c>
      <c r="AA71">
        <v>0</v>
      </c>
      <c r="AB71">
        <v>0</v>
      </c>
      <c r="AC71">
        <v>0</v>
      </c>
      <c r="AD71">
        <v>0</v>
      </c>
      <c r="AE71">
        <v>0</v>
      </c>
      <c r="AF71">
        <v>0</v>
      </c>
      <c r="AG71">
        <v>0</v>
      </c>
      <c r="AH71" s="4">
        <v>45453</v>
      </c>
      <c r="AI71" s="4"/>
      <c r="AJ71" s="4"/>
    </row>
    <row r="72" spans="1:36" hidden="1" x14ac:dyDescent="0.25">
      <c r="A72" s="4">
        <v>45291</v>
      </c>
      <c r="B72" s="4">
        <v>44926</v>
      </c>
      <c r="C72" t="s">
        <v>397</v>
      </c>
      <c r="D72" t="s">
        <v>420</v>
      </c>
      <c r="E72" t="s">
        <v>398</v>
      </c>
      <c r="F72" t="s">
        <v>398</v>
      </c>
      <c r="G72" t="s">
        <v>421</v>
      </c>
      <c r="H72" t="s">
        <v>24</v>
      </c>
      <c r="I72" s="1" t="s">
        <v>23</v>
      </c>
      <c r="J72" t="s">
        <v>26</v>
      </c>
      <c r="K72" t="s">
        <v>36</v>
      </c>
      <c r="L72" t="s">
        <v>56</v>
      </c>
      <c r="M72" t="s">
        <v>23</v>
      </c>
      <c r="N72" t="s">
        <v>23</v>
      </c>
      <c r="O72" t="s">
        <v>23</v>
      </c>
      <c r="P72" t="s">
        <v>23</v>
      </c>
      <c r="Q72" t="s">
        <v>23</v>
      </c>
      <c r="R72" t="s">
        <v>24</v>
      </c>
      <c r="S72" t="s">
        <v>23</v>
      </c>
      <c r="T72" t="s">
        <v>23</v>
      </c>
      <c r="U72" t="s">
        <v>23</v>
      </c>
      <c r="V72" t="s">
        <v>23</v>
      </c>
      <c r="W72" t="s">
        <v>23</v>
      </c>
      <c r="X72">
        <v>120260596.8</v>
      </c>
      <c r="Y72">
        <v>120260596.8</v>
      </c>
      <c r="Z72">
        <v>0</v>
      </c>
      <c r="AA72">
        <v>0</v>
      </c>
      <c r="AB72">
        <v>0</v>
      </c>
      <c r="AC72">
        <v>0</v>
      </c>
      <c r="AD72">
        <v>0</v>
      </c>
      <c r="AE72">
        <v>0</v>
      </c>
      <c r="AF72">
        <v>0</v>
      </c>
      <c r="AG72">
        <v>0</v>
      </c>
      <c r="AH72" s="4">
        <v>45453</v>
      </c>
      <c r="AI72" s="4"/>
      <c r="AJ72" s="4"/>
    </row>
    <row r="73" spans="1:36" ht="14.45" hidden="1" customHeight="1" x14ac:dyDescent="0.25">
      <c r="A73" s="4">
        <v>45291</v>
      </c>
      <c r="B73" s="4">
        <v>44926</v>
      </c>
      <c r="C73" t="s">
        <v>397</v>
      </c>
      <c r="D73" t="s">
        <v>420</v>
      </c>
      <c r="E73" t="s">
        <v>398</v>
      </c>
      <c r="F73" t="s">
        <v>398</v>
      </c>
      <c r="G73" t="s">
        <v>421</v>
      </c>
      <c r="H73" t="s">
        <v>24</v>
      </c>
      <c r="I73" s="1" t="s">
        <v>23</v>
      </c>
      <c r="J73" t="s">
        <v>26</v>
      </c>
      <c r="K73" t="s">
        <v>36</v>
      </c>
      <c r="L73" t="s">
        <v>56</v>
      </c>
      <c r="M73" t="s">
        <v>24</v>
      </c>
      <c r="N73" t="s">
        <v>23</v>
      </c>
      <c r="O73" t="s">
        <v>23</v>
      </c>
      <c r="P73" t="s">
        <v>23</v>
      </c>
      <c r="Q73" t="s">
        <v>23</v>
      </c>
      <c r="R73" t="s">
        <v>24</v>
      </c>
      <c r="S73" t="s">
        <v>23</v>
      </c>
      <c r="T73" t="s">
        <v>23</v>
      </c>
      <c r="U73" t="s">
        <v>23</v>
      </c>
      <c r="V73" t="s">
        <v>23</v>
      </c>
      <c r="W73" t="s">
        <v>23</v>
      </c>
      <c r="X73">
        <v>4211231.5</v>
      </c>
      <c r="Y73">
        <v>4211231.5</v>
      </c>
      <c r="Z73">
        <v>386269.99930000002</v>
      </c>
      <c r="AA73">
        <v>0</v>
      </c>
      <c r="AB73">
        <v>0</v>
      </c>
      <c r="AC73">
        <v>0</v>
      </c>
      <c r="AD73">
        <v>0</v>
      </c>
      <c r="AE73">
        <v>0</v>
      </c>
      <c r="AF73">
        <v>0</v>
      </c>
      <c r="AG73">
        <v>0</v>
      </c>
      <c r="AH73" s="4">
        <v>45453</v>
      </c>
      <c r="AI73" s="4"/>
      <c r="AJ73" s="4"/>
    </row>
    <row r="74" spans="1:36" hidden="1" x14ac:dyDescent="0.25">
      <c r="A74" s="4">
        <v>45291</v>
      </c>
      <c r="B74" s="4">
        <v>44926</v>
      </c>
      <c r="C74" t="s">
        <v>397</v>
      </c>
      <c r="D74" t="s">
        <v>420</v>
      </c>
      <c r="E74" t="s">
        <v>398</v>
      </c>
      <c r="F74" t="s">
        <v>398</v>
      </c>
      <c r="G74" t="s">
        <v>416</v>
      </c>
      <c r="H74" t="s">
        <v>23</v>
      </c>
      <c r="I74" s="1" t="s">
        <v>23</v>
      </c>
      <c r="J74" t="s">
        <v>22</v>
      </c>
      <c r="K74" t="s">
        <v>36</v>
      </c>
      <c r="L74" t="s">
        <v>28</v>
      </c>
      <c r="M74" t="s">
        <v>23</v>
      </c>
      <c r="N74" t="s">
        <v>23</v>
      </c>
      <c r="O74" t="s">
        <v>23</v>
      </c>
      <c r="P74" t="s">
        <v>23</v>
      </c>
      <c r="Q74" t="s">
        <v>23</v>
      </c>
      <c r="R74" t="s">
        <v>23</v>
      </c>
      <c r="S74" t="s">
        <v>23</v>
      </c>
      <c r="T74" t="s">
        <v>23</v>
      </c>
      <c r="U74" t="s">
        <v>23</v>
      </c>
      <c r="V74" t="s">
        <v>23</v>
      </c>
      <c r="W74" t="s">
        <v>23</v>
      </c>
      <c r="X74">
        <v>60108173.07</v>
      </c>
      <c r="Y74">
        <v>-27963709.59</v>
      </c>
      <c r="Z74">
        <v>0</v>
      </c>
      <c r="AA74">
        <v>0</v>
      </c>
      <c r="AB74">
        <v>0</v>
      </c>
      <c r="AC74">
        <v>0</v>
      </c>
      <c r="AD74">
        <v>0</v>
      </c>
      <c r="AE74">
        <v>0</v>
      </c>
      <c r="AF74">
        <v>0</v>
      </c>
      <c r="AG74">
        <v>0</v>
      </c>
      <c r="AH74" s="4">
        <v>45453</v>
      </c>
      <c r="AI74" s="4"/>
      <c r="AJ74" s="4"/>
    </row>
    <row r="75" spans="1:36" hidden="1" x14ac:dyDescent="0.25">
      <c r="A75" s="4">
        <v>45291</v>
      </c>
      <c r="B75" s="4">
        <v>44926</v>
      </c>
      <c r="C75" t="s">
        <v>397</v>
      </c>
      <c r="D75" t="s">
        <v>420</v>
      </c>
      <c r="E75" t="s">
        <v>398</v>
      </c>
      <c r="F75" t="s">
        <v>398</v>
      </c>
      <c r="G75" t="s">
        <v>416</v>
      </c>
      <c r="H75" t="s">
        <v>23</v>
      </c>
      <c r="I75" s="1" t="s">
        <v>23</v>
      </c>
      <c r="J75" t="s">
        <v>22</v>
      </c>
      <c r="K75" t="s">
        <v>35</v>
      </c>
      <c r="L75" t="s">
        <v>27</v>
      </c>
      <c r="M75" t="s">
        <v>23</v>
      </c>
      <c r="N75" t="s">
        <v>23</v>
      </c>
      <c r="O75" t="s">
        <v>23</v>
      </c>
      <c r="P75" t="s">
        <v>23</v>
      </c>
      <c r="Q75" t="s">
        <v>23</v>
      </c>
      <c r="R75" t="s">
        <v>23</v>
      </c>
      <c r="S75" t="s">
        <v>23</v>
      </c>
      <c r="T75" t="s">
        <v>23</v>
      </c>
      <c r="U75" t="s">
        <v>23</v>
      </c>
      <c r="V75" t="s">
        <v>24</v>
      </c>
      <c r="W75" t="s">
        <v>23</v>
      </c>
      <c r="X75">
        <v>3707556577.7199998</v>
      </c>
      <c r="Y75">
        <v>-106420028.31</v>
      </c>
      <c r="Z75">
        <v>0</v>
      </c>
      <c r="AA75">
        <v>0</v>
      </c>
      <c r="AB75">
        <v>0</v>
      </c>
      <c r="AC75">
        <v>0</v>
      </c>
      <c r="AD75">
        <v>0</v>
      </c>
      <c r="AE75">
        <v>0</v>
      </c>
      <c r="AF75">
        <v>0</v>
      </c>
      <c r="AG75">
        <v>0</v>
      </c>
      <c r="AH75" s="4">
        <v>45453</v>
      </c>
      <c r="AI75" s="4"/>
      <c r="AJ75" s="4"/>
    </row>
    <row r="76" spans="1:36" hidden="1" x14ac:dyDescent="0.25">
      <c r="A76" s="4">
        <v>45291</v>
      </c>
      <c r="B76" s="4">
        <v>44926</v>
      </c>
      <c r="C76" t="s">
        <v>397</v>
      </c>
      <c r="D76" t="s">
        <v>420</v>
      </c>
      <c r="E76" t="s">
        <v>398</v>
      </c>
      <c r="F76" t="s">
        <v>398</v>
      </c>
      <c r="G76" t="s">
        <v>416</v>
      </c>
      <c r="H76" t="s">
        <v>23</v>
      </c>
      <c r="I76" s="1" t="s">
        <v>23</v>
      </c>
      <c r="J76" t="s">
        <v>25</v>
      </c>
      <c r="K76" t="s">
        <v>36</v>
      </c>
      <c r="L76" t="s">
        <v>28</v>
      </c>
      <c r="M76" t="s">
        <v>23</v>
      </c>
      <c r="N76" t="s">
        <v>23</v>
      </c>
      <c r="O76" t="s">
        <v>23</v>
      </c>
      <c r="P76" t="s">
        <v>23</v>
      </c>
      <c r="Q76" t="s">
        <v>23</v>
      </c>
      <c r="R76" t="s">
        <v>23</v>
      </c>
      <c r="S76" t="s">
        <v>23</v>
      </c>
      <c r="T76" t="s">
        <v>23</v>
      </c>
      <c r="U76" t="s">
        <v>23</v>
      </c>
      <c r="V76" t="s">
        <v>23</v>
      </c>
      <c r="W76" t="s">
        <v>23</v>
      </c>
      <c r="X76">
        <v>41342.379999999997</v>
      </c>
      <c r="Y76">
        <v>0</v>
      </c>
      <c r="Z76">
        <v>0</v>
      </c>
      <c r="AA76">
        <v>0</v>
      </c>
      <c r="AB76">
        <v>0</v>
      </c>
      <c r="AC76">
        <v>0</v>
      </c>
      <c r="AD76">
        <v>0</v>
      </c>
      <c r="AE76">
        <v>0</v>
      </c>
      <c r="AF76">
        <v>0</v>
      </c>
      <c r="AG76">
        <v>0</v>
      </c>
      <c r="AH76" s="4">
        <v>45453</v>
      </c>
      <c r="AI76" s="4"/>
      <c r="AJ76" s="4"/>
    </row>
    <row r="77" spans="1:36" hidden="1" x14ac:dyDescent="0.25">
      <c r="A77" s="4">
        <v>45291</v>
      </c>
      <c r="B77" s="4">
        <v>44926</v>
      </c>
      <c r="C77" t="s">
        <v>397</v>
      </c>
      <c r="D77" t="s">
        <v>420</v>
      </c>
      <c r="E77" t="s">
        <v>398</v>
      </c>
      <c r="F77" t="s">
        <v>398</v>
      </c>
      <c r="G77" t="s">
        <v>415</v>
      </c>
      <c r="H77" t="s">
        <v>23</v>
      </c>
      <c r="I77" s="1" t="s">
        <v>24</v>
      </c>
      <c r="J77" t="s">
        <v>25</v>
      </c>
      <c r="K77" t="s">
        <v>36</v>
      </c>
      <c r="L77" t="s">
        <v>28</v>
      </c>
      <c r="M77" t="s">
        <v>23</v>
      </c>
      <c r="N77" t="s">
        <v>23</v>
      </c>
      <c r="O77" t="s">
        <v>23</v>
      </c>
      <c r="P77" t="s">
        <v>23</v>
      </c>
      <c r="Q77" t="s">
        <v>23</v>
      </c>
      <c r="R77" t="s">
        <v>23</v>
      </c>
      <c r="S77" t="s">
        <v>23</v>
      </c>
      <c r="T77" t="s">
        <v>23</v>
      </c>
      <c r="U77" t="s">
        <v>23</v>
      </c>
      <c r="V77" t="s">
        <v>23</v>
      </c>
      <c r="W77" t="s">
        <v>23</v>
      </c>
      <c r="X77">
        <v>19241540.379999999</v>
      </c>
      <c r="Y77">
        <v>4857162.79</v>
      </c>
      <c r="Z77">
        <v>0</v>
      </c>
      <c r="AA77">
        <v>0</v>
      </c>
      <c r="AB77">
        <v>0</v>
      </c>
      <c r="AC77">
        <v>0</v>
      </c>
      <c r="AD77">
        <v>0</v>
      </c>
      <c r="AE77">
        <v>0</v>
      </c>
      <c r="AF77">
        <v>0</v>
      </c>
      <c r="AG77">
        <v>0</v>
      </c>
      <c r="AH77" s="4">
        <v>45453</v>
      </c>
      <c r="AI77" s="4"/>
      <c r="AJ77" s="4"/>
    </row>
    <row r="78" spans="1:36" hidden="1" x14ac:dyDescent="0.25">
      <c r="A78" s="4">
        <v>45291</v>
      </c>
      <c r="B78" s="4">
        <v>44926</v>
      </c>
      <c r="C78" t="s">
        <v>397</v>
      </c>
      <c r="D78" t="s">
        <v>420</v>
      </c>
      <c r="E78" t="s">
        <v>398</v>
      </c>
      <c r="F78" t="s">
        <v>398</v>
      </c>
      <c r="G78" t="s">
        <v>416</v>
      </c>
      <c r="H78" t="s">
        <v>23</v>
      </c>
      <c r="I78" s="1" t="s">
        <v>23</v>
      </c>
      <c r="J78" t="s">
        <v>22</v>
      </c>
      <c r="K78" t="s">
        <v>36</v>
      </c>
      <c r="L78" t="s">
        <v>56</v>
      </c>
      <c r="M78" t="s">
        <v>23</v>
      </c>
      <c r="N78" t="s">
        <v>23</v>
      </c>
      <c r="O78" t="s">
        <v>23</v>
      </c>
      <c r="P78" t="s">
        <v>23</v>
      </c>
      <c r="Q78" t="s">
        <v>23</v>
      </c>
      <c r="R78" t="s">
        <v>23</v>
      </c>
      <c r="S78" t="s">
        <v>23</v>
      </c>
      <c r="T78" t="s">
        <v>23</v>
      </c>
      <c r="U78" t="s">
        <v>23</v>
      </c>
      <c r="V78" t="s">
        <v>23</v>
      </c>
      <c r="W78" t="s">
        <v>23</v>
      </c>
      <c r="X78">
        <v>1529471663.4000001</v>
      </c>
      <c r="Y78">
        <v>-546455725.94000006</v>
      </c>
      <c r="Z78">
        <v>0</v>
      </c>
      <c r="AA78">
        <v>0</v>
      </c>
      <c r="AB78">
        <v>0</v>
      </c>
      <c r="AC78">
        <v>0</v>
      </c>
      <c r="AD78">
        <v>0</v>
      </c>
      <c r="AE78">
        <v>0</v>
      </c>
      <c r="AF78">
        <v>0</v>
      </c>
      <c r="AG78">
        <v>0</v>
      </c>
      <c r="AH78" s="4">
        <v>45453</v>
      </c>
      <c r="AI78" s="4"/>
      <c r="AJ78" s="4"/>
    </row>
    <row r="79" spans="1:36" ht="14.45" hidden="1" customHeight="1" x14ac:dyDescent="0.25">
      <c r="A79" s="4">
        <v>45291</v>
      </c>
      <c r="B79" s="4">
        <v>44926</v>
      </c>
      <c r="C79" t="s">
        <v>397</v>
      </c>
      <c r="D79" t="s">
        <v>420</v>
      </c>
      <c r="E79" t="s">
        <v>398</v>
      </c>
      <c r="F79" t="s">
        <v>398</v>
      </c>
      <c r="G79" t="s">
        <v>421</v>
      </c>
      <c r="H79" t="s">
        <v>24</v>
      </c>
      <c r="I79" s="1" t="s">
        <v>23</v>
      </c>
      <c r="J79" t="s">
        <v>25</v>
      </c>
      <c r="K79" t="s">
        <v>36</v>
      </c>
      <c r="L79" t="s">
        <v>56</v>
      </c>
      <c r="M79" t="s">
        <v>23</v>
      </c>
      <c r="N79" t="s">
        <v>23</v>
      </c>
      <c r="O79" t="s">
        <v>23</v>
      </c>
      <c r="P79" t="s">
        <v>23</v>
      </c>
      <c r="Q79" t="s">
        <v>24</v>
      </c>
      <c r="R79" t="s">
        <v>23</v>
      </c>
      <c r="S79" t="s">
        <v>23</v>
      </c>
      <c r="T79" t="s">
        <v>23</v>
      </c>
      <c r="U79" t="s">
        <v>23</v>
      </c>
      <c r="V79" t="s">
        <v>23</v>
      </c>
      <c r="W79" t="s">
        <v>23</v>
      </c>
      <c r="X79">
        <v>73112250.060000002</v>
      </c>
      <c r="Y79">
        <v>73112250.060000002</v>
      </c>
      <c r="Z79">
        <v>0</v>
      </c>
      <c r="AA79">
        <v>0</v>
      </c>
      <c r="AB79">
        <v>0</v>
      </c>
      <c r="AC79">
        <v>0</v>
      </c>
      <c r="AD79">
        <v>0</v>
      </c>
      <c r="AE79">
        <v>0</v>
      </c>
      <c r="AF79">
        <v>0</v>
      </c>
      <c r="AG79">
        <v>0</v>
      </c>
      <c r="AH79" s="4">
        <v>45453</v>
      </c>
      <c r="AI79" s="4"/>
      <c r="AJ79" s="4"/>
    </row>
    <row r="80" spans="1:36" hidden="1" x14ac:dyDescent="0.25">
      <c r="A80" s="4">
        <v>45291</v>
      </c>
      <c r="B80" s="4">
        <v>44926</v>
      </c>
      <c r="C80" t="s">
        <v>397</v>
      </c>
      <c r="D80" t="s">
        <v>420</v>
      </c>
      <c r="E80" t="s">
        <v>398</v>
      </c>
      <c r="F80" t="s">
        <v>398</v>
      </c>
      <c r="G80" t="s">
        <v>415</v>
      </c>
      <c r="H80" t="s">
        <v>23</v>
      </c>
      <c r="I80" s="1" t="s">
        <v>24</v>
      </c>
      <c r="J80" t="s">
        <v>25</v>
      </c>
      <c r="K80" t="s">
        <v>36</v>
      </c>
      <c r="L80" t="s">
        <v>56</v>
      </c>
      <c r="M80" t="s">
        <v>23</v>
      </c>
      <c r="N80" t="s">
        <v>23</v>
      </c>
      <c r="O80" t="s">
        <v>23</v>
      </c>
      <c r="P80" t="s">
        <v>23</v>
      </c>
      <c r="Q80" t="s">
        <v>24</v>
      </c>
      <c r="R80" t="s">
        <v>23</v>
      </c>
      <c r="S80" t="s">
        <v>23</v>
      </c>
      <c r="T80" t="s">
        <v>23</v>
      </c>
      <c r="U80" t="s">
        <v>23</v>
      </c>
      <c r="V80" t="s">
        <v>23</v>
      </c>
      <c r="W80" t="s">
        <v>23</v>
      </c>
      <c r="X80">
        <v>473785561.36000001</v>
      </c>
      <c r="Y80">
        <v>43198495.18</v>
      </c>
      <c r="Z80">
        <v>0</v>
      </c>
      <c r="AA80">
        <v>0</v>
      </c>
      <c r="AB80">
        <v>0</v>
      </c>
      <c r="AC80">
        <v>0</v>
      </c>
      <c r="AD80">
        <v>0</v>
      </c>
      <c r="AE80">
        <v>0</v>
      </c>
      <c r="AF80">
        <v>0</v>
      </c>
      <c r="AG80">
        <v>0</v>
      </c>
      <c r="AH80" s="4">
        <v>45453</v>
      </c>
      <c r="AI80" s="4"/>
      <c r="AJ80" s="4"/>
    </row>
    <row r="81" spans="1:36" ht="14.45" hidden="1" customHeight="1" x14ac:dyDescent="0.25">
      <c r="A81" s="4">
        <v>45291</v>
      </c>
      <c r="B81" s="4">
        <v>44926</v>
      </c>
      <c r="C81" t="s">
        <v>397</v>
      </c>
      <c r="D81" t="s">
        <v>420</v>
      </c>
      <c r="E81" t="s">
        <v>398</v>
      </c>
      <c r="F81" t="s">
        <v>398</v>
      </c>
      <c r="G81" t="s">
        <v>416</v>
      </c>
      <c r="H81" t="s">
        <v>23</v>
      </c>
      <c r="I81" s="1" t="s">
        <v>23</v>
      </c>
      <c r="J81" t="s">
        <v>26</v>
      </c>
      <c r="K81" t="s">
        <v>36</v>
      </c>
      <c r="L81" t="s">
        <v>55</v>
      </c>
      <c r="M81" t="s">
        <v>23</v>
      </c>
      <c r="N81" t="s">
        <v>23</v>
      </c>
      <c r="O81" t="s">
        <v>23</v>
      </c>
      <c r="P81" t="s">
        <v>23</v>
      </c>
      <c r="Q81" t="s">
        <v>23</v>
      </c>
      <c r="R81" t="s">
        <v>23</v>
      </c>
      <c r="S81" t="s">
        <v>23</v>
      </c>
      <c r="T81" t="s">
        <v>23</v>
      </c>
      <c r="U81" t="s">
        <v>24</v>
      </c>
      <c r="V81" t="s">
        <v>23</v>
      </c>
      <c r="W81" t="s">
        <v>23</v>
      </c>
      <c r="X81">
        <v>694111.3</v>
      </c>
      <c r="Y81">
        <v>-27182.13</v>
      </c>
      <c r="Z81">
        <v>-27182.13</v>
      </c>
      <c r="AA81">
        <v>0</v>
      </c>
      <c r="AB81">
        <v>0</v>
      </c>
      <c r="AC81">
        <v>0</v>
      </c>
      <c r="AD81">
        <v>0</v>
      </c>
      <c r="AE81">
        <v>0</v>
      </c>
      <c r="AF81">
        <v>0</v>
      </c>
      <c r="AG81">
        <v>0</v>
      </c>
      <c r="AH81" s="4">
        <v>45453</v>
      </c>
      <c r="AI81" s="4"/>
      <c r="AJ81" s="4"/>
    </row>
    <row r="82" spans="1:36" hidden="1" x14ac:dyDescent="0.25">
      <c r="A82" s="4">
        <v>45291</v>
      </c>
      <c r="B82" s="4">
        <v>44926</v>
      </c>
      <c r="C82" t="s">
        <v>397</v>
      </c>
      <c r="D82" t="s">
        <v>420</v>
      </c>
      <c r="E82" t="s">
        <v>398</v>
      </c>
      <c r="F82" t="s">
        <v>398</v>
      </c>
      <c r="G82" t="s">
        <v>421</v>
      </c>
      <c r="H82" t="s">
        <v>24</v>
      </c>
      <c r="I82" s="1" t="s">
        <v>23</v>
      </c>
      <c r="J82" t="s">
        <v>25</v>
      </c>
      <c r="K82" t="s">
        <v>36</v>
      </c>
      <c r="L82" t="s">
        <v>56</v>
      </c>
      <c r="M82" t="s">
        <v>24</v>
      </c>
      <c r="N82" t="s">
        <v>23</v>
      </c>
      <c r="O82" t="s">
        <v>23</v>
      </c>
      <c r="P82" t="s">
        <v>23</v>
      </c>
      <c r="Q82" t="s">
        <v>23</v>
      </c>
      <c r="R82" t="s">
        <v>23</v>
      </c>
      <c r="S82" t="s">
        <v>23</v>
      </c>
      <c r="T82" t="s">
        <v>23</v>
      </c>
      <c r="U82" t="s">
        <v>23</v>
      </c>
      <c r="V82" t="s">
        <v>23</v>
      </c>
      <c r="W82" t="s">
        <v>23</v>
      </c>
      <c r="X82">
        <v>169134000</v>
      </c>
      <c r="Y82">
        <v>169134000</v>
      </c>
      <c r="Z82">
        <v>0</v>
      </c>
      <c r="AA82">
        <v>0</v>
      </c>
      <c r="AB82">
        <v>0</v>
      </c>
      <c r="AC82">
        <v>0</v>
      </c>
      <c r="AD82">
        <v>0</v>
      </c>
      <c r="AE82">
        <v>0</v>
      </c>
      <c r="AF82">
        <v>0</v>
      </c>
      <c r="AG82">
        <v>0</v>
      </c>
      <c r="AH82" s="4">
        <v>45453</v>
      </c>
      <c r="AI82" s="4"/>
      <c r="AJ82" s="4"/>
    </row>
    <row r="83" spans="1:36" ht="14.45" hidden="1" customHeight="1" x14ac:dyDescent="0.25">
      <c r="A83" s="4">
        <v>45291</v>
      </c>
      <c r="B83" s="4">
        <v>44926</v>
      </c>
      <c r="C83" t="s">
        <v>397</v>
      </c>
      <c r="D83" t="s">
        <v>420</v>
      </c>
      <c r="E83" t="s">
        <v>398</v>
      </c>
      <c r="F83" t="s">
        <v>398</v>
      </c>
      <c r="G83" t="s">
        <v>416</v>
      </c>
      <c r="H83" t="s">
        <v>23</v>
      </c>
      <c r="I83" s="1" t="s">
        <v>23</v>
      </c>
      <c r="J83" t="s">
        <v>361</v>
      </c>
      <c r="K83" t="s">
        <v>36</v>
      </c>
      <c r="L83" t="s">
        <v>56</v>
      </c>
      <c r="M83" t="s">
        <v>24</v>
      </c>
      <c r="N83" t="s">
        <v>23</v>
      </c>
      <c r="O83" t="s">
        <v>23</v>
      </c>
      <c r="P83" t="s">
        <v>23</v>
      </c>
      <c r="Q83" t="s">
        <v>23</v>
      </c>
      <c r="R83" t="s">
        <v>23</v>
      </c>
      <c r="S83" t="s">
        <v>23</v>
      </c>
      <c r="T83" t="s">
        <v>23</v>
      </c>
      <c r="U83" t="s">
        <v>23</v>
      </c>
      <c r="V83" t="s">
        <v>23</v>
      </c>
      <c r="W83" t="s">
        <v>23</v>
      </c>
      <c r="X83">
        <v>23137310.489999998</v>
      </c>
      <c r="Y83">
        <v>0</v>
      </c>
      <c r="Z83">
        <v>0</v>
      </c>
      <c r="AA83">
        <v>0</v>
      </c>
      <c r="AB83">
        <v>0</v>
      </c>
      <c r="AC83">
        <v>0</v>
      </c>
      <c r="AD83">
        <v>0</v>
      </c>
      <c r="AE83">
        <v>0</v>
      </c>
      <c r="AF83">
        <v>0</v>
      </c>
      <c r="AG83">
        <v>0</v>
      </c>
      <c r="AH83" s="4">
        <v>45453</v>
      </c>
      <c r="AI83" s="4"/>
      <c r="AJ83" s="4"/>
    </row>
    <row r="84" spans="1:36" hidden="1" x14ac:dyDescent="0.25">
      <c r="A84" s="4">
        <v>45291</v>
      </c>
      <c r="B84" s="4">
        <v>44926</v>
      </c>
      <c r="C84" t="s">
        <v>397</v>
      </c>
      <c r="D84" t="s">
        <v>420</v>
      </c>
      <c r="E84" t="s">
        <v>398</v>
      </c>
      <c r="F84" t="s">
        <v>398</v>
      </c>
      <c r="G84" t="s">
        <v>416</v>
      </c>
      <c r="H84" t="s">
        <v>23</v>
      </c>
      <c r="I84" s="1" t="s">
        <v>23</v>
      </c>
      <c r="J84" t="s">
        <v>26</v>
      </c>
      <c r="K84" t="s">
        <v>36</v>
      </c>
      <c r="L84" t="s">
        <v>56</v>
      </c>
      <c r="M84" t="s">
        <v>23</v>
      </c>
      <c r="N84" t="s">
        <v>23</v>
      </c>
      <c r="O84" t="s">
        <v>23</v>
      </c>
      <c r="P84" t="s">
        <v>24</v>
      </c>
      <c r="Q84" t="s">
        <v>23</v>
      </c>
      <c r="R84" t="s">
        <v>23</v>
      </c>
      <c r="S84" t="s">
        <v>23</v>
      </c>
      <c r="T84" t="s">
        <v>23</v>
      </c>
      <c r="U84" t="s">
        <v>23</v>
      </c>
      <c r="V84" t="s">
        <v>23</v>
      </c>
      <c r="W84" t="s">
        <v>24</v>
      </c>
      <c r="X84">
        <v>414001292.83999997</v>
      </c>
      <c r="Y84">
        <v>-57307230.749999903</v>
      </c>
      <c r="Z84">
        <v>0</v>
      </c>
      <c r="AA84">
        <v>0</v>
      </c>
      <c r="AB84">
        <v>0</v>
      </c>
      <c r="AC84">
        <v>0</v>
      </c>
      <c r="AD84">
        <v>0</v>
      </c>
      <c r="AE84">
        <v>0</v>
      </c>
      <c r="AF84">
        <v>0</v>
      </c>
      <c r="AG84">
        <v>0</v>
      </c>
      <c r="AH84" s="4">
        <v>45453</v>
      </c>
      <c r="AI84" s="4"/>
      <c r="AJ84" s="4"/>
    </row>
    <row r="85" spans="1:36" hidden="1" x14ac:dyDescent="0.25">
      <c r="A85" s="4">
        <v>45291</v>
      </c>
      <c r="B85" s="4">
        <v>44926</v>
      </c>
      <c r="C85" t="s">
        <v>397</v>
      </c>
      <c r="D85" t="s">
        <v>420</v>
      </c>
      <c r="E85" t="s">
        <v>398</v>
      </c>
      <c r="F85" t="s">
        <v>398</v>
      </c>
      <c r="G85" t="s">
        <v>415</v>
      </c>
      <c r="H85" t="s">
        <v>23</v>
      </c>
      <c r="I85" s="1" t="s">
        <v>24</v>
      </c>
      <c r="J85" t="s">
        <v>26</v>
      </c>
      <c r="K85" t="s">
        <v>36</v>
      </c>
      <c r="L85" t="s">
        <v>56</v>
      </c>
      <c r="M85" t="s">
        <v>23</v>
      </c>
      <c r="N85" t="s">
        <v>23</v>
      </c>
      <c r="O85" t="s">
        <v>23</v>
      </c>
      <c r="P85" t="s">
        <v>23</v>
      </c>
      <c r="Q85" t="s">
        <v>24</v>
      </c>
      <c r="R85" t="s">
        <v>23</v>
      </c>
      <c r="S85" t="s">
        <v>23</v>
      </c>
      <c r="T85" t="s">
        <v>23</v>
      </c>
      <c r="U85" t="s">
        <v>23</v>
      </c>
      <c r="V85" t="s">
        <v>23</v>
      </c>
      <c r="W85" t="s">
        <v>23</v>
      </c>
      <c r="X85">
        <v>14602</v>
      </c>
      <c r="Y85">
        <v>3047.67</v>
      </c>
      <c r="Z85">
        <v>0</v>
      </c>
      <c r="AA85">
        <v>0</v>
      </c>
      <c r="AB85">
        <v>0</v>
      </c>
      <c r="AC85">
        <v>0</v>
      </c>
      <c r="AD85">
        <v>0</v>
      </c>
      <c r="AE85">
        <v>0</v>
      </c>
      <c r="AF85">
        <v>0</v>
      </c>
      <c r="AG85">
        <v>0</v>
      </c>
      <c r="AH85" s="4">
        <v>45453</v>
      </c>
      <c r="AI85" s="4"/>
      <c r="AJ85" s="4"/>
    </row>
    <row r="86" spans="1:36" hidden="1" x14ac:dyDescent="0.25">
      <c r="A86" s="4">
        <v>45291</v>
      </c>
      <c r="B86" s="4">
        <v>44926</v>
      </c>
      <c r="C86" t="s">
        <v>397</v>
      </c>
      <c r="D86" t="s">
        <v>420</v>
      </c>
      <c r="E86" t="s">
        <v>398</v>
      </c>
      <c r="F86" t="s">
        <v>398</v>
      </c>
      <c r="G86" t="s">
        <v>421</v>
      </c>
      <c r="H86" t="s">
        <v>24</v>
      </c>
      <c r="I86" s="1" t="s">
        <v>23</v>
      </c>
      <c r="J86" t="s">
        <v>25</v>
      </c>
      <c r="K86" t="s">
        <v>36</v>
      </c>
      <c r="L86" t="s">
        <v>56</v>
      </c>
      <c r="M86" t="s">
        <v>23</v>
      </c>
      <c r="N86" t="s">
        <v>23</v>
      </c>
      <c r="O86" t="s">
        <v>23</v>
      </c>
      <c r="P86" t="s">
        <v>24</v>
      </c>
      <c r="Q86" t="s">
        <v>23</v>
      </c>
      <c r="R86" t="s">
        <v>23</v>
      </c>
      <c r="S86" t="s">
        <v>23</v>
      </c>
      <c r="T86" t="s">
        <v>23</v>
      </c>
      <c r="U86" t="s">
        <v>23</v>
      </c>
      <c r="V86" t="s">
        <v>23</v>
      </c>
      <c r="W86" t="s">
        <v>23</v>
      </c>
      <c r="X86">
        <v>3804208.19</v>
      </c>
      <c r="Y86">
        <v>3804208.19</v>
      </c>
      <c r="Z86">
        <v>0</v>
      </c>
      <c r="AA86">
        <v>0</v>
      </c>
      <c r="AB86">
        <v>0</v>
      </c>
      <c r="AC86">
        <v>0</v>
      </c>
      <c r="AD86">
        <v>0</v>
      </c>
      <c r="AE86">
        <v>0</v>
      </c>
      <c r="AF86">
        <v>0</v>
      </c>
      <c r="AG86">
        <v>0</v>
      </c>
      <c r="AH86" s="4">
        <v>45453</v>
      </c>
      <c r="AI86" s="4"/>
      <c r="AJ86" s="4"/>
    </row>
    <row r="87" spans="1:36" ht="14.45" hidden="1" customHeight="1" x14ac:dyDescent="0.25">
      <c r="A87" s="4">
        <v>45291</v>
      </c>
      <c r="B87" s="4">
        <v>44926</v>
      </c>
      <c r="C87" t="s">
        <v>397</v>
      </c>
      <c r="D87" t="s">
        <v>420</v>
      </c>
      <c r="E87" t="s">
        <v>398</v>
      </c>
      <c r="F87" t="s">
        <v>398</v>
      </c>
      <c r="G87" t="s">
        <v>421</v>
      </c>
      <c r="H87" t="s">
        <v>24</v>
      </c>
      <c r="I87" s="1" t="s">
        <v>23</v>
      </c>
      <c r="J87" t="s">
        <v>26</v>
      </c>
      <c r="K87" t="s">
        <v>35</v>
      </c>
      <c r="L87" t="s">
        <v>29</v>
      </c>
      <c r="M87" t="s">
        <v>23</v>
      </c>
      <c r="N87" t="s">
        <v>23</v>
      </c>
      <c r="O87" t="s">
        <v>23</v>
      </c>
      <c r="P87" t="s">
        <v>23</v>
      </c>
      <c r="Q87" t="s">
        <v>23</v>
      </c>
      <c r="R87" t="s">
        <v>23</v>
      </c>
      <c r="S87" t="s">
        <v>23</v>
      </c>
      <c r="T87" t="s">
        <v>23</v>
      </c>
      <c r="U87" t="s">
        <v>24</v>
      </c>
      <c r="V87" t="s">
        <v>23</v>
      </c>
      <c r="W87" t="s">
        <v>23</v>
      </c>
      <c r="X87">
        <v>32575.03</v>
      </c>
      <c r="Y87">
        <v>32575.03</v>
      </c>
      <c r="Z87">
        <v>32575.03</v>
      </c>
      <c r="AA87">
        <v>0</v>
      </c>
      <c r="AB87">
        <v>0</v>
      </c>
      <c r="AC87">
        <v>0</v>
      </c>
      <c r="AD87">
        <v>0</v>
      </c>
      <c r="AE87">
        <v>0</v>
      </c>
      <c r="AF87">
        <v>0</v>
      </c>
      <c r="AG87">
        <v>0</v>
      </c>
      <c r="AH87" s="4">
        <v>45453</v>
      </c>
      <c r="AI87" s="4"/>
      <c r="AJ87" s="4"/>
    </row>
    <row r="88" spans="1:36" ht="14.45" hidden="1" customHeight="1" x14ac:dyDescent="0.25">
      <c r="A88" s="4">
        <v>45291</v>
      </c>
      <c r="B88" s="4">
        <v>44926</v>
      </c>
      <c r="C88" t="s">
        <v>397</v>
      </c>
      <c r="D88" t="s">
        <v>420</v>
      </c>
      <c r="E88" t="s">
        <v>398</v>
      </c>
      <c r="F88" t="s">
        <v>398</v>
      </c>
      <c r="G88" t="s">
        <v>416</v>
      </c>
      <c r="H88" t="s">
        <v>23</v>
      </c>
      <c r="I88" s="1" t="s">
        <v>23</v>
      </c>
      <c r="J88" t="s">
        <v>25</v>
      </c>
      <c r="K88" t="s">
        <v>35</v>
      </c>
      <c r="L88" t="s">
        <v>55</v>
      </c>
      <c r="M88" t="s">
        <v>23</v>
      </c>
      <c r="N88" t="s">
        <v>23</v>
      </c>
      <c r="O88" t="s">
        <v>23</v>
      </c>
      <c r="P88" t="s">
        <v>23</v>
      </c>
      <c r="Q88" t="s">
        <v>23</v>
      </c>
      <c r="R88" t="s">
        <v>23</v>
      </c>
      <c r="S88" t="s">
        <v>23</v>
      </c>
      <c r="T88" t="s">
        <v>23</v>
      </c>
      <c r="U88" t="s">
        <v>23</v>
      </c>
      <c r="V88" t="s">
        <v>23</v>
      </c>
      <c r="W88" t="s">
        <v>23</v>
      </c>
      <c r="X88">
        <v>0.48</v>
      </c>
      <c r="Y88">
        <v>-0.02</v>
      </c>
      <c r="Z88">
        <v>-0.02</v>
      </c>
      <c r="AA88">
        <v>0</v>
      </c>
      <c r="AB88">
        <v>0</v>
      </c>
      <c r="AC88">
        <v>0</v>
      </c>
      <c r="AD88">
        <v>0</v>
      </c>
      <c r="AE88">
        <v>0</v>
      </c>
      <c r="AF88">
        <v>0</v>
      </c>
      <c r="AG88">
        <v>0</v>
      </c>
      <c r="AH88" s="4">
        <v>45453</v>
      </c>
      <c r="AI88" s="4"/>
      <c r="AJ88" s="4"/>
    </row>
    <row r="89" spans="1:36" ht="14.45" hidden="1" customHeight="1" x14ac:dyDescent="0.25">
      <c r="A89" s="4">
        <v>45291</v>
      </c>
      <c r="B89" s="4">
        <v>44926</v>
      </c>
      <c r="C89" t="s">
        <v>397</v>
      </c>
      <c r="D89" t="s">
        <v>420</v>
      </c>
      <c r="E89" t="s">
        <v>398</v>
      </c>
      <c r="F89" t="s">
        <v>398</v>
      </c>
      <c r="G89" t="s">
        <v>421</v>
      </c>
      <c r="H89" t="s">
        <v>24</v>
      </c>
      <c r="I89" s="1" t="s">
        <v>23</v>
      </c>
      <c r="J89" t="s">
        <v>26</v>
      </c>
      <c r="K89" t="s">
        <v>36</v>
      </c>
      <c r="L89" t="s">
        <v>56</v>
      </c>
      <c r="M89" t="s">
        <v>24</v>
      </c>
      <c r="N89" t="s">
        <v>23</v>
      </c>
      <c r="O89" t="s">
        <v>23</v>
      </c>
      <c r="P89" t="s">
        <v>23</v>
      </c>
      <c r="Q89" t="s">
        <v>23</v>
      </c>
      <c r="R89" t="s">
        <v>23</v>
      </c>
      <c r="S89" t="s">
        <v>23</v>
      </c>
      <c r="T89" t="s">
        <v>23</v>
      </c>
      <c r="U89" t="s">
        <v>23</v>
      </c>
      <c r="V89" t="s">
        <v>23</v>
      </c>
      <c r="W89" t="s">
        <v>23</v>
      </c>
      <c r="X89">
        <v>69421538.769999996</v>
      </c>
      <c r="Y89">
        <v>69421538.769999996</v>
      </c>
      <c r="Z89">
        <v>0</v>
      </c>
      <c r="AA89">
        <v>0</v>
      </c>
      <c r="AB89">
        <v>0</v>
      </c>
      <c r="AC89">
        <v>0</v>
      </c>
      <c r="AD89">
        <v>0</v>
      </c>
      <c r="AE89">
        <v>0</v>
      </c>
      <c r="AF89">
        <v>0</v>
      </c>
      <c r="AG89">
        <v>0</v>
      </c>
      <c r="AH89" s="4">
        <v>45453</v>
      </c>
      <c r="AI89" s="4"/>
      <c r="AJ89" s="4"/>
    </row>
    <row r="90" spans="1:36" hidden="1" x14ac:dyDescent="0.25">
      <c r="A90" s="4">
        <v>45291</v>
      </c>
      <c r="B90" s="4">
        <v>44926</v>
      </c>
      <c r="C90" t="s">
        <v>397</v>
      </c>
      <c r="D90" t="s">
        <v>420</v>
      </c>
      <c r="E90" t="s">
        <v>398</v>
      </c>
      <c r="F90" t="s">
        <v>398</v>
      </c>
      <c r="G90" t="s">
        <v>416</v>
      </c>
      <c r="H90" t="s">
        <v>23</v>
      </c>
      <c r="I90" s="1" t="s">
        <v>23</v>
      </c>
      <c r="J90" t="s">
        <v>22</v>
      </c>
      <c r="K90" t="s">
        <v>36</v>
      </c>
      <c r="L90" t="s">
        <v>28</v>
      </c>
      <c r="M90" t="s">
        <v>24</v>
      </c>
      <c r="N90" t="s">
        <v>23</v>
      </c>
      <c r="O90" t="s">
        <v>23</v>
      </c>
      <c r="P90" t="s">
        <v>23</v>
      </c>
      <c r="Q90" t="s">
        <v>23</v>
      </c>
      <c r="R90" t="s">
        <v>23</v>
      </c>
      <c r="S90" t="s">
        <v>23</v>
      </c>
      <c r="T90" t="s">
        <v>23</v>
      </c>
      <c r="U90" t="s">
        <v>23</v>
      </c>
      <c r="V90" t="s">
        <v>23</v>
      </c>
      <c r="W90" t="s">
        <v>23</v>
      </c>
      <c r="X90">
        <v>165000885.58000001</v>
      </c>
      <c r="Y90">
        <v>-47214832.549999997</v>
      </c>
      <c r="Z90">
        <v>-12579510.151691999</v>
      </c>
      <c r="AA90">
        <v>0</v>
      </c>
      <c r="AB90">
        <v>0</v>
      </c>
      <c r="AC90">
        <v>0</v>
      </c>
      <c r="AD90">
        <v>0</v>
      </c>
      <c r="AE90">
        <v>0</v>
      </c>
      <c r="AF90">
        <v>0</v>
      </c>
      <c r="AG90">
        <v>0</v>
      </c>
      <c r="AH90" s="4">
        <v>45453</v>
      </c>
      <c r="AI90" s="4"/>
      <c r="AJ90" s="4"/>
    </row>
    <row r="91" spans="1:36" hidden="1" x14ac:dyDescent="0.25">
      <c r="A91" s="4">
        <v>45291</v>
      </c>
      <c r="B91" s="4">
        <v>44926</v>
      </c>
      <c r="C91" t="s">
        <v>397</v>
      </c>
      <c r="D91" t="s">
        <v>420</v>
      </c>
      <c r="E91" t="s">
        <v>398</v>
      </c>
      <c r="F91" t="s">
        <v>398</v>
      </c>
      <c r="G91" t="s">
        <v>415</v>
      </c>
      <c r="H91" t="s">
        <v>23</v>
      </c>
      <c r="I91" s="1" t="s">
        <v>24</v>
      </c>
      <c r="J91" t="s">
        <v>22</v>
      </c>
      <c r="K91" t="s">
        <v>36</v>
      </c>
      <c r="L91" t="s">
        <v>28</v>
      </c>
      <c r="M91" t="s">
        <v>24</v>
      </c>
      <c r="N91" t="s">
        <v>23</v>
      </c>
      <c r="O91" t="s">
        <v>23</v>
      </c>
      <c r="P91" t="s">
        <v>23</v>
      </c>
      <c r="Q91" t="s">
        <v>23</v>
      </c>
      <c r="R91" t="s">
        <v>23</v>
      </c>
      <c r="S91" t="s">
        <v>23</v>
      </c>
      <c r="T91" t="s">
        <v>23</v>
      </c>
      <c r="U91" t="s">
        <v>23</v>
      </c>
      <c r="V91" t="s">
        <v>23</v>
      </c>
      <c r="W91" t="s">
        <v>23</v>
      </c>
      <c r="X91">
        <v>391784029.58999997</v>
      </c>
      <c r="Y91">
        <v>93466262.159999996</v>
      </c>
      <c r="Z91">
        <v>19053607.281537998</v>
      </c>
      <c r="AA91">
        <v>0</v>
      </c>
      <c r="AB91">
        <v>0</v>
      </c>
      <c r="AC91">
        <v>0</v>
      </c>
      <c r="AD91">
        <v>0</v>
      </c>
      <c r="AE91">
        <v>0</v>
      </c>
      <c r="AF91">
        <v>0</v>
      </c>
      <c r="AG91">
        <v>0</v>
      </c>
      <c r="AH91" s="4">
        <v>45453</v>
      </c>
      <c r="AI91" s="4"/>
      <c r="AJ91" s="4"/>
    </row>
    <row r="92" spans="1:36" hidden="1" x14ac:dyDescent="0.25">
      <c r="A92" s="4">
        <v>45291</v>
      </c>
      <c r="B92" s="4">
        <v>44926</v>
      </c>
      <c r="C92" t="s">
        <v>397</v>
      </c>
      <c r="D92" t="s">
        <v>420</v>
      </c>
      <c r="E92" t="s">
        <v>398</v>
      </c>
      <c r="F92" t="s">
        <v>398</v>
      </c>
      <c r="G92" t="s">
        <v>416</v>
      </c>
      <c r="H92" t="s">
        <v>23</v>
      </c>
      <c r="I92" s="1" t="s">
        <v>23</v>
      </c>
      <c r="J92" t="s">
        <v>25</v>
      </c>
      <c r="K92" t="s">
        <v>36</v>
      </c>
      <c r="L92" t="s">
        <v>28</v>
      </c>
      <c r="M92" t="s">
        <v>24</v>
      </c>
      <c r="N92" t="s">
        <v>23</v>
      </c>
      <c r="O92" t="s">
        <v>23</v>
      </c>
      <c r="P92" t="s">
        <v>23</v>
      </c>
      <c r="Q92" t="s">
        <v>23</v>
      </c>
      <c r="R92" t="s">
        <v>23</v>
      </c>
      <c r="S92" t="s">
        <v>23</v>
      </c>
      <c r="T92" t="s">
        <v>23</v>
      </c>
      <c r="U92" t="s">
        <v>23</v>
      </c>
      <c r="V92" t="s">
        <v>23</v>
      </c>
      <c r="W92" t="s">
        <v>23</v>
      </c>
      <c r="X92">
        <v>52418637.25</v>
      </c>
      <c r="Y92">
        <v>-4493026.05</v>
      </c>
      <c r="Z92">
        <v>0</v>
      </c>
      <c r="AA92">
        <v>0</v>
      </c>
      <c r="AB92">
        <v>0</v>
      </c>
      <c r="AC92">
        <v>0</v>
      </c>
      <c r="AD92">
        <v>0</v>
      </c>
      <c r="AE92">
        <v>0</v>
      </c>
      <c r="AF92">
        <v>0</v>
      </c>
      <c r="AG92">
        <v>0</v>
      </c>
      <c r="AH92" s="4">
        <v>45453</v>
      </c>
      <c r="AI92" s="4"/>
      <c r="AJ92" s="4"/>
    </row>
    <row r="93" spans="1:36" ht="14.45" hidden="1" customHeight="1" x14ac:dyDescent="0.25">
      <c r="A93" s="4">
        <v>45291</v>
      </c>
      <c r="B93" s="4">
        <v>44926</v>
      </c>
      <c r="C93" t="s">
        <v>397</v>
      </c>
      <c r="D93" t="s">
        <v>420</v>
      </c>
      <c r="E93" t="s">
        <v>398</v>
      </c>
      <c r="F93" t="s">
        <v>398</v>
      </c>
      <c r="G93" t="s">
        <v>421</v>
      </c>
      <c r="H93" t="s">
        <v>24</v>
      </c>
      <c r="I93" s="1" t="s">
        <v>23</v>
      </c>
      <c r="J93" t="s">
        <v>22</v>
      </c>
      <c r="K93" t="s">
        <v>35</v>
      </c>
      <c r="L93" t="s">
        <v>55</v>
      </c>
      <c r="M93" t="s">
        <v>23</v>
      </c>
      <c r="N93" t="s">
        <v>23</v>
      </c>
      <c r="O93" t="s">
        <v>23</v>
      </c>
      <c r="P93" t="s">
        <v>23</v>
      </c>
      <c r="Q93" t="s">
        <v>23</v>
      </c>
      <c r="R93" t="s">
        <v>23</v>
      </c>
      <c r="S93" t="s">
        <v>23</v>
      </c>
      <c r="T93" t="s">
        <v>23</v>
      </c>
      <c r="U93" t="s">
        <v>23</v>
      </c>
      <c r="V93" t="s">
        <v>23</v>
      </c>
      <c r="W93" t="s">
        <v>23</v>
      </c>
      <c r="X93">
        <v>127460332.31999999</v>
      </c>
      <c r="Y93">
        <v>127460332.31999999</v>
      </c>
      <c r="Z93">
        <v>0</v>
      </c>
      <c r="AA93">
        <v>0</v>
      </c>
      <c r="AB93">
        <v>0</v>
      </c>
      <c r="AC93">
        <v>0</v>
      </c>
      <c r="AD93">
        <v>0</v>
      </c>
      <c r="AE93">
        <v>0</v>
      </c>
      <c r="AF93">
        <v>0</v>
      </c>
      <c r="AG93">
        <v>0</v>
      </c>
      <c r="AH93" s="4">
        <v>45453</v>
      </c>
      <c r="AI93" s="4"/>
      <c r="AJ93" s="4"/>
    </row>
    <row r="94" spans="1:36" ht="14.45" hidden="1" customHeight="1" x14ac:dyDescent="0.25">
      <c r="A94" s="4">
        <v>45291</v>
      </c>
      <c r="B94" s="4">
        <v>44926</v>
      </c>
      <c r="C94" t="s">
        <v>397</v>
      </c>
      <c r="D94" t="s">
        <v>420</v>
      </c>
      <c r="E94" t="s">
        <v>398</v>
      </c>
      <c r="F94" t="s">
        <v>398</v>
      </c>
      <c r="G94" t="s">
        <v>415</v>
      </c>
      <c r="H94" t="s">
        <v>23</v>
      </c>
      <c r="I94" s="1" t="s">
        <v>24</v>
      </c>
      <c r="J94" t="s">
        <v>22</v>
      </c>
      <c r="K94" t="s">
        <v>36</v>
      </c>
      <c r="L94" t="s">
        <v>56</v>
      </c>
      <c r="M94" t="s">
        <v>24</v>
      </c>
      <c r="N94" t="s">
        <v>23</v>
      </c>
      <c r="O94" t="s">
        <v>23</v>
      </c>
      <c r="P94" t="s">
        <v>23</v>
      </c>
      <c r="Q94" t="s">
        <v>23</v>
      </c>
      <c r="R94" t="s">
        <v>23</v>
      </c>
      <c r="S94" t="s">
        <v>23</v>
      </c>
      <c r="T94" t="s">
        <v>23</v>
      </c>
      <c r="U94" t="s">
        <v>23</v>
      </c>
      <c r="V94" t="s">
        <v>23</v>
      </c>
      <c r="W94" t="s">
        <v>23</v>
      </c>
      <c r="X94">
        <v>74159321.909999996</v>
      </c>
      <c r="Y94">
        <v>18651368.350000001</v>
      </c>
      <c r="Z94">
        <v>3422191.4292000001</v>
      </c>
      <c r="AA94">
        <v>0</v>
      </c>
      <c r="AB94">
        <v>0</v>
      </c>
      <c r="AC94">
        <v>0</v>
      </c>
      <c r="AD94">
        <v>0</v>
      </c>
      <c r="AE94">
        <v>0</v>
      </c>
      <c r="AF94">
        <v>0</v>
      </c>
      <c r="AG94">
        <v>0</v>
      </c>
      <c r="AH94" s="4">
        <v>45453</v>
      </c>
      <c r="AI94" s="4"/>
      <c r="AJ94" s="4"/>
    </row>
    <row r="95" spans="1:36" ht="14.45" hidden="1" customHeight="1" x14ac:dyDescent="0.25">
      <c r="A95" s="4">
        <v>45291</v>
      </c>
      <c r="B95" s="4">
        <v>44926</v>
      </c>
      <c r="C95" t="s">
        <v>397</v>
      </c>
      <c r="D95" t="s">
        <v>420</v>
      </c>
      <c r="E95" t="s">
        <v>398</v>
      </c>
      <c r="F95" t="s">
        <v>398</v>
      </c>
      <c r="G95" t="s">
        <v>421</v>
      </c>
      <c r="H95" t="s">
        <v>24</v>
      </c>
      <c r="I95" s="1" t="s">
        <v>23</v>
      </c>
      <c r="J95" t="s">
        <v>22</v>
      </c>
      <c r="K95" t="s">
        <v>35</v>
      </c>
      <c r="L95" t="s">
        <v>27</v>
      </c>
      <c r="M95" t="s">
        <v>23</v>
      </c>
      <c r="N95" t="s">
        <v>23</v>
      </c>
      <c r="O95" t="s">
        <v>23</v>
      </c>
      <c r="P95" t="s">
        <v>23</v>
      </c>
      <c r="Q95" t="s">
        <v>23</v>
      </c>
      <c r="R95" t="s">
        <v>23</v>
      </c>
      <c r="S95" t="s">
        <v>23</v>
      </c>
      <c r="T95" t="s">
        <v>23</v>
      </c>
      <c r="U95" t="s">
        <v>23</v>
      </c>
      <c r="V95" t="s">
        <v>24</v>
      </c>
      <c r="W95" t="s">
        <v>23</v>
      </c>
      <c r="X95">
        <v>126276324.90000001</v>
      </c>
      <c r="Y95">
        <v>126276324.90000001</v>
      </c>
      <c r="Z95">
        <v>0</v>
      </c>
      <c r="AA95">
        <v>0</v>
      </c>
      <c r="AB95">
        <v>0</v>
      </c>
      <c r="AC95">
        <v>0</v>
      </c>
      <c r="AD95">
        <v>0</v>
      </c>
      <c r="AE95">
        <v>0</v>
      </c>
      <c r="AF95">
        <v>0</v>
      </c>
      <c r="AG95">
        <v>0</v>
      </c>
      <c r="AH95" s="4">
        <v>45453</v>
      </c>
      <c r="AI95" s="4"/>
      <c r="AJ95" s="4"/>
    </row>
    <row r="96" spans="1:36" hidden="1" x14ac:dyDescent="0.25">
      <c r="A96" s="4">
        <v>45291</v>
      </c>
      <c r="B96" s="4">
        <v>44926</v>
      </c>
      <c r="C96" t="s">
        <v>397</v>
      </c>
      <c r="D96" t="s">
        <v>420</v>
      </c>
      <c r="E96" t="s">
        <v>398</v>
      </c>
      <c r="F96" t="s">
        <v>398</v>
      </c>
      <c r="G96" t="s">
        <v>415</v>
      </c>
      <c r="H96" t="s">
        <v>23</v>
      </c>
      <c r="I96" s="1" t="s">
        <v>24</v>
      </c>
      <c r="J96" t="s">
        <v>22</v>
      </c>
      <c r="K96" t="s">
        <v>35</v>
      </c>
      <c r="L96" t="s">
        <v>56</v>
      </c>
      <c r="M96" t="s">
        <v>23</v>
      </c>
      <c r="N96" t="s">
        <v>23</v>
      </c>
      <c r="O96" t="s">
        <v>23</v>
      </c>
      <c r="P96" t="s">
        <v>23</v>
      </c>
      <c r="Q96" t="s">
        <v>23</v>
      </c>
      <c r="R96" t="s">
        <v>23</v>
      </c>
      <c r="S96" t="s">
        <v>23</v>
      </c>
      <c r="T96" t="s">
        <v>23</v>
      </c>
      <c r="U96" t="s">
        <v>23</v>
      </c>
      <c r="V96" t="s">
        <v>23</v>
      </c>
      <c r="W96" t="s">
        <v>23</v>
      </c>
      <c r="X96">
        <v>242615179.38999999</v>
      </c>
      <c r="Y96">
        <v>33132506.989999998</v>
      </c>
      <c r="Z96">
        <v>0</v>
      </c>
      <c r="AA96">
        <v>0</v>
      </c>
      <c r="AB96">
        <v>0</v>
      </c>
      <c r="AC96">
        <v>0</v>
      </c>
      <c r="AD96">
        <v>0</v>
      </c>
      <c r="AE96">
        <v>0</v>
      </c>
      <c r="AF96">
        <v>0</v>
      </c>
      <c r="AG96">
        <v>0</v>
      </c>
      <c r="AH96" s="4">
        <v>45453</v>
      </c>
      <c r="AI96" s="4"/>
      <c r="AJ96" s="4"/>
    </row>
    <row r="97" spans="1:36" ht="14.45" hidden="1" customHeight="1" x14ac:dyDescent="0.25">
      <c r="A97" s="4">
        <v>45291</v>
      </c>
      <c r="B97" s="4">
        <v>44926</v>
      </c>
      <c r="C97" t="s">
        <v>397</v>
      </c>
      <c r="D97" t="s">
        <v>420</v>
      </c>
      <c r="E97" t="s">
        <v>398</v>
      </c>
      <c r="F97" t="s">
        <v>398</v>
      </c>
      <c r="G97" t="s">
        <v>416</v>
      </c>
      <c r="H97" t="s">
        <v>23</v>
      </c>
      <c r="I97" s="1" t="s">
        <v>23</v>
      </c>
      <c r="J97" t="s">
        <v>26</v>
      </c>
      <c r="K97" t="s">
        <v>36</v>
      </c>
      <c r="L97" t="s">
        <v>27</v>
      </c>
      <c r="M97" t="s">
        <v>24</v>
      </c>
      <c r="N97" t="s">
        <v>23</v>
      </c>
      <c r="O97" t="s">
        <v>23</v>
      </c>
      <c r="P97" t="s">
        <v>23</v>
      </c>
      <c r="Q97" t="s">
        <v>23</v>
      </c>
      <c r="R97" t="s">
        <v>23</v>
      </c>
      <c r="S97" t="s">
        <v>23</v>
      </c>
      <c r="T97" t="s">
        <v>23</v>
      </c>
      <c r="U97" t="s">
        <v>23</v>
      </c>
      <c r="V97" t="s">
        <v>24</v>
      </c>
      <c r="W97" t="s">
        <v>23</v>
      </c>
      <c r="X97">
        <v>121.17</v>
      </c>
      <c r="Y97">
        <v>-269.11</v>
      </c>
      <c r="Z97">
        <v>0</v>
      </c>
      <c r="AA97">
        <v>0</v>
      </c>
      <c r="AB97">
        <v>0</v>
      </c>
      <c r="AC97">
        <v>0</v>
      </c>
      <c r="AD97">
        <v>0</v>
      </c>
      <c r="AE97">
        <v>0</v>
      </c>
      <c r="AF97">
        <v>0</v>
      </c>
      <c r="AG97">
        <v>0</v>
      </c>
      <c r="AH97" s="4">
        <v>45453</v>
      </c>
      <c r="AI97" s="4"/>
      <c r="AJ97" s="4"/>
    </row>
    <row r="98" spans="1:36" hidden="1" x14ac:dyDescent="0.25">
      <c r="A98" s="4">
        <v>45291</v>
      </c>
      <c r="B98" s="4">
        <v>44926</v>
      </c>
      <c r="C98" t="s">
        <v>397</v>
      </c>
      <c r="D98" t="s">
        <v>420</v>
      </c>
      <c r="E98" t="s">
        <v>398</v>
      </c>
      <c r="F98" t="s">
        <v>398</v>
      </c>
      <c r="G98" t="s">
        <v>416</v>
      </c>
      <c r="H98" t="s">
        <v>23</v>
      </c>
      <c r="I98" s="1" t="s">
        <v>23</v>
      </c>
      <c r="J98" t="s">
        <v>26</v>
      </c>
      <c r="K98" t="s">
        <v>35</v>
      </c>
      <c r="L98" t="s">
        <v>55</v>
      </c>
      <c r="M98" t="s">
        <v>23</v>
      </c>
      <c r="N98" t="s">
        <v>23</v>
      </c>
      <c r="O98" t="s">
        <v>23</v>
      </c>
      <c r="P98" t="s">
        <v>23</v>
      </c>
      <c r="Q98" t="s">
        <v>23</v>
      </c>
      <c r="R98" t="s">
        <v>23</v>
      </c>
      <c r="S98" t="s">
        <v>23</v>
      </c>
      <c r="T98" t="s">
        <v>23</v>
      </c>
      <c r="U98" t="s">
        <v>23</v>
      </c>
      <c r="V98" t="s">
        <v>23</v>
      </c>
      <c r="W98" t="s">
        <v>23</v>
      </c>
      <c r="X98">
        <v>244454700.65000001</v>
      </c>
      <c r="Y98">
        <v>-51267604.289999999</v>
      </c>
      <c r="Z98">
        <v>343285.72</v>
      </c>
      <c r="AA98">
        <v>0</v>
      </c>
      <c r="AB98">
        <v>0</v>
      </c>
      <c r="AC98">
        <v>0</v>
      </c>
      <c r="AD98">
        <v>0</v>
      </c>
      <c r="AE98">
        <v>0</v>
      </c>
      <c r="AF98">
        <v>0</v>
      </c>
      <c r="AG98">
        <v>0</v>
      </c>
      <c r="AH98" s="4">
        <v>45453</v>
      </c>
      <c r="AI98" s="4"/>
      <c r="AJ98" s="4"/>
    </row>
    <row r="99" spans="1:36" hidden="1" x14ac:dyDescent="0.25">
      <c r="A99" s="4">
        <v>45291</v>
      </c>
      <c r="B99" s="4">
        <v>44926</v>
      </c>
      <c r="C99" t="s">
        <v>397</v>
      </c>
      <c r="D99" t="s">
        <v>420</v>
      </c>
      <c r="E99" t="s">
        <v>398</v>
      </c>
      <c r="F99" t="s">
        <v>398</v>
      </c>
      <c r="G99" t="s">
        <v>416</v>
      </c>
      <c r="H99" t="s">
        <v>23</v>
      </c>
      <c r="I99" s="1" t="s">
        <v>23</v>
      </c>
      <c r="J99" t="s">
        <v>25</v>
      </c>
      <c r="K99" t="s">
        <v>36</v>
      </c>
      <c r="L99" t="s">
        <v>56</v>
      </c>
      <c r="M99" t="s">
        <v>23</v>
      </c>
      <c r="N99" t="s">
        <v>23</v>
      </c>
      <c r="O99" t="s">
        <v>23</v>
      </c>
      <c r="P99" t="s">
        <v>24</v>
      </c>
      <c r="Q99" t="s">
        <v>23</v>
      </c>
      <c r="R99" t="s">
        <v>23</v>
      </c>
      <c r="S99" t="s">
        <v>23</v>
      </c>
      <c r="T99" t="s">
        <v>23</v>
      </c>
      <c r="U99" t="s">
        <v>23</v>
      </c>
      <c r="V99" t="s">
        <v>23</v>
      </c>
      <c r="W99" t="s">
        <v>24</v>
      </c>
      <c r="X99">
        <v>17028281.140000001</v>
      </c>
      <c r="Y99">
        <v>-618142.4</v>
      </c>
      <c r="Z99">
        <v>0</v>
      </c>
      <c r="AA99">
        <v>0</v>
      </c>
      <c r="AB99">
        <v>0</v>
      </c>
      <c r="AC99">
        <v>0</v>
      </c>
      <c r="AD99">
        <v>0</v>
      </c>
      <c r="AE99">
        <v>0</v>
      </c>
      <c r="AF99">
        <v>0</v>
      </c>
      <c r="AG99">
        <v>0</v>
      </c>
      <c r="AH99" s="4">
        <v>45453</v>
      </c>
      <c r="AI99" s="4"/>
      <c r="AJ99" s="4"/>
    </row>
    <row r="100" spans="1:36" hidden="1" x14ac:dyDescent="0.25">
      <c r="A100" s="4">
        <v>45291</v>
      </c>
      <c r="B100" s="4">
        <v>44926</v>
      </c>
      <c r="C100" t="s">
        <v>397</v>
      </c>
      <c r="D100" t="s">
        <v>420</v>
      </c>
      <c r="E100" t="s">
        <v>398</v>
      </c>
      <c r="F100" t="s">
        <v>398</v>
      </c>
      <c r="G100" t="s">
        <v>415</v>
      </c>
      <c r="H100" t="s">
        <v>23</v>
      </c>
      <c r="I100" s="1" t="s">
        <v>24</v>
      </c>
      <c r="J100" t="s">
        <v>26</v>
      </c>
      <c r="K100" t="s">
        <v>36</v>
      </c>
      <c r="L100" t="s">
        <v>56</v>
      </c>
      <c r="M100" t="s">
        <v>23</v>
      </c>
      <c r="N100" t="s">
        <v>23</v>
      </c>
      <c r="O100" t="s">
        <v>23</v>
      </c>
      <c r="P100" t="s">
        <v>23</v>
      </c>
      <c r="Q100" t="s">
        <v>23</v>
      </c>
      <c r="R100" t="s">
        <v>23</v>
      </c>
      <c r="S100" t="s">
        <v>23</v>
      </c>
      <c r="T100" t="s">
        <v>23</v>
      </c>
      <c r="U100" t="s">
        <v>23</v>
      </c>
      <c r="V100" t="s">
        <v>23</v>
      </c>
      <c r="W100" t="s">
        <v>24</v>
      </c>
      <c r="X100">
        <v>6841743.5899999999</v>
      </c>
      <c r="Y100">
        <v>136695.51999999999</v>
      </c>
      <c r="Z100">
        <v>0</v>
      </c>
      <c r="AA100">
        <v>0</v>
      </c>
      <c r="AB100">
        <v>0</v>
      </c>
      <c r="AC100">
        <v>0</v>
      </c>
      <c r="AD100">
        <v>0</v>
      </c>
      <c r="AE100">
        <v>0</v>
      </c>
      <c r="AF100">
        <v>0</v>
      </c>
      <c r="AG100">
        <v>0</v>
      </c>
      <c r="AH100" s="4">
        <v>45453</v>
      </c>
      <c r="AI100" s="4"/>
      <c r="AJ100" s="4"/>
    </row>
    <row r="101" spans="1:36" hidden="1" x14ac:dyDescent="0.25">
      <c r="A101" s="4">
        <v>45291</v>
      </c>
      <c r="B101" s="4">
        <v>44926</v>
      </c>
      <c r="C101" t="s">
        <v>397</v>
      </c>
      <c r="D101" t="s">
        <v>420</v>
      </c>
      <c r="E101" t="s">
        <v>398</v>
      </c>
      <c r="F101" t="s">
        <v>398</v>
      </c>
      <c r="G101" t="s">
        <v>421</v>
      </c>
      <c r="H101" t="s">
        <v>24</v>
      </c>
      <c r="I101" s="1" t="s">
        <v>23</v>
      </c>
      <c r="J101" t="s">
        <v>25</v>
      </c>
      <c r="K101" t="s">
        <v>36</v>
      </c>
      <c r="L101" t="s">
        <v>56</v>
      </c>
      <c r="M101" t="s">
        <v>23</v>
      </c>
      <c r="N101" t="s">
        <v>23</v>
      </c>
      <c r="O101" t="s">
        <v>23</v>
      </c>
      <c r="P101" t="s">
        <v>24</v>
      </c>
      <c r="Q101" t="s">
        <v>23</v>
      </c>
      <c r="R101" t="s">
        <v>23</v>
      </c>
      <c r="S101" t="s">
        <v>23</v>
      </c>
      <c r="T101" t="s">
        <v>23</v>
      </c>
      <c r="U101" t="s">
        <v>23</v>
      </c>
      <c r="V101" t="s">
        <v>23</v>
      </c>
      <c r="W101" t="s">
        <v>24</v>
      </c>
      <c r="X101">
        <v>58999962.119999997</v>
      </c>
      <c r="Y101">
        <v>58999962.119999997</v>
      </c>
      <c r="Z101">
        <v>0</v>
      </c>
      <c r="AA101">
        <v>0</v>
      </c>
      <c r="AB101">
        <v>0</v>
      </c>
      <c r="AC101">
        <v>0</v>
      </c>
      <c r="AD101">
        <v>0</v>
      </c>
      <c r="AE101">
        <v>0</v>
      </c>
      <c r="AF101">
        <v>0</v>
      </c>
      <c r="AG101">
        <v>0</v>
      </c>
      <c r="AH101" s="4">
        <v>45453</v>
      </c>
      <c r="AI101" s="4"/>
      <c r="AJ101" s="4"/>
    </row>
    <row r="102" spans="1:36" hidden="1" x14ac:dyDescent="0.25">
      <c r="A102" s="4">
        <v>45291</v>
      </c>
      <c r="B102" s="4">
        <v>44926</v>
      </c>
      <c r="C102" t="s">
        <v>397</v>
      </c>
      <c r="D102" t="s">
        <v>420</v>
      </c>
      <c r="E102" t="s">
        <v>398</v>
      </c>
      <c r="F102" t="s">
        <v>398</v>
      </c>
      <c r="G102" t="s">
        <v>415</v>
      </c>
      <c r="H102" t="s">
        <v>23</v>
      </c>
      <c r="I102" s="1" t="s">
        <v>24</v>
      </c>
      <c r="J102" t="s">
        <v>25</v>
      </c>
      <c r="K102" t="s">
        <v>36</v>
      </c>
      <c r="L102" t="s">
        <v>56</v>
      </c>
      <c r="M102" t="s">
        <v>23</v>
      </c>
      <c r="N102" t="s">
        <v>23</v>
      </c>
      <c r="O102" t="s">
        <v>23</v>
      </c>
      <c r="P102" t="s">
        <v>23</v>
      </c>
      <c r="Q102" t="s">
        <v>23</v>
      </c>
      <c r="R102" t="s">
        <v>24</v>
      </c>
      <c r="S102" t="s">
        <v>23</v>
      </c>
      <c r="T102" t="s">
        <v>23</v>
      </c>
      <c r="U102" t="s">
        <v>23</v>
      </c>
      <c r="V102" t="s">
        <v>23</v>
      </c>
      <c r="W102" t="s">
        <v>23</v>
      </c>
      <c r="X102">
        <v>278374.03000000003</v>
      </c>
      <c r="Y102">
        <v>31997.21</v>
      </c>
      <c r="Z102">
        <v>0</v>
      </c>
      <c r="AA102">
        <v>0</v>
      </c>
      <c r="AB102">
        <v>0</v>
      </c>
      <c r="AC102">
        <v>0</v>
      </c>
      <c r="AD102">
        <v>0</v>
      </c>
      <c r="AE102">
        <v>0</v>
      </c>
      <c r="AF102">
        <v>0</v>
      </c>
      <c r="AG102">
        <v>0</v>
      </c>
      <c r="AH102" s="4">
        <v>45453</v>
      </c>
      <c r="AI102" s="4"/>
      <c r="AJ102" s="4"/>
    </row>
    <row r="103" spans="1:36" ht="14.45" hidden="1" customHeight="1" x14ac:dyDescent="0.25">
      <c r="A103" s="4">
        <v>45291</v>
      </c>
      <c r="B103" s="4">
        <v>44926</v>
      </c>
      <c r="C103" t="s">
        <v>397</v>
      </c>
      <c r="D103" t="s">
        <v>420</v>
      </c>
      <c r="E103" t="s">
        <v>398</v>
      </c>
      <c r="F103" t="s">
        <v>398</v>
      </c>
      <c r="G103" t="s">
        <v>416</v>
      </c>
      <c r="H103" t="s">
        <v>23</v>
      </c>
      <c r="I103" s="1" t="s">
        <v>23</v>
      </c>
      <c r="J103" t="s">
        <v>26</v>
      </c>
      <c r="K103" t="s">
        <v>35</v>
      </c>
      <c r="L103" t="s">
        <v>29</v>
      </c>
      <c r="M103" t="s">
        <v>23</v>
      </c>
      <c r="N103" t="s">
        <v>24</v>
      </c>
      <c r="O103" t="s">
        <v>23</v>
      </c>
      <c r="P103" t="s">
        <v>23</v>
      </c>
      <c r="Q103" t="s">
        <v>23</v>
      </c>
      <c r="R103" t="s">
        <v>23</v>
      </c>
      <c r="S103" t="s">
        <v>23</v>
      </c>
      <c r="T103" t="s">
        <v>23</v>
      </c>
      <c r="U103" t="s">
        <v>23</v>
      </c>
      <c r="V103" t="s">
        <v>23</v>
      </c>
      <c r="W103" t="s">
        <v>23</v>
      </c>
      <c r="X103">
        <v>877.59</v>
      </c>
      <c r="Y103">
        <v>-3479.93</v>
      </c>
      <c r="Z103">
        <v>-3479.93</v>
      </c>
      <c r="AA103">
        <v>0</v>
      </c>
      <c r="AB103">
        <v>0</v>
      </c>
      <c r="AC103">
        <v>0</v>
      </c>
      <c r="AD103">
        <v>0</v>
      </c>
      <c r="AE103">
        <v>0</v>
      </c>
      <c r="AF103">
        <v>0</v>
      </c>
      <c r="AG103">
        <v>0</v>
      </c>
      <c r="AH103" s="4">
        <v>45453</v>
      </c>
      <c r="AI103" s="4"/>
      <c r="AJ103" s="4"/>
    </row>
    <row r="104" spans="1:36" ht="14.45" hidden="1" customHeight="1" x14ac:dyDescent="0.25">
      <c r="A104" s="4">
        <v>45291</v>
      </c>
      <c r="B104" s="4">
        <v>44926</v>
      </c>
      <c r="C104" t="s">
        <v>397</v>
      </c>
      <c r="D104" t="s">
        <v>420</v>
      </c>
      <c r="E104" t="s">
        <v>398</v>
      </c>
      <c r="F104" t="s">
        <v>398</v>
      </c>
      <c r="G104" t="s">
        <v>421</v>
      </c>
      <c r="H104" t="s">
        <v>24</v>
      </c>
      <c r="I104" s="1" t="s">
        <v>23</v>
      </c>
      <c r="J104" t="s">
        <v>26</v>
      </c>
      <c r="K104" t="s">
        <v>35</v>
      </c>
      <c r="L104" t="s">
        <v>28</v>
      </c>
      <c r="M104" t="s">
        <v>23</v>
      </c>
      <c r="N104" t="s">
        <v>23</v>
      </c>
      <c r="O104" t="s">
        <v>23</v>
      </c>
      <c r="P104" t="s">
        <v>23</v>
      </c>
      <c r="Q104" t="s">
        <v>23</v>
      </c>
      <c r="R104" t="s">
        <v>23</v>
      </c>
      <c r="S104" t="s">
        <v>23</v>
      </c>
      <c r="T104" t="s">
        <v>23</v>
      </c>
      <c r="U104" t="s">
        <v>23</v>
      </c>
      <c r="V104" t="s">
        <v>23</v>
      </c>
      <c r="W104" t="s">
        <v>23</v>
      </c>
      <c r="X104">
        <v>80760741.280000001</v>
      </c>
      <c r="Y104">
        <v>80760741.280000001</v>
      </c>
      <c r="Z104">
        <v>0</v>
      </c>
      <c r="AA104">
        <v>0</v>
      </c>
      <c r="AB104">
        <v>0</v>
      </c>
      <c r="AC104">
        <v>0</v>
      </c>
      <c r="AD104">
        <v>0</v>
      </c>
      <c r="AE104">
        <v>0</v>
      </c>
      <c r="AF104">
        <v>0</v>
      </c>
      <c r="AG104">
        <v>0</v>
      </c>
      <c r="AH104" s="4">
        <v>45453</v>
      </c>
      <c r="AI104" s="4"/>
      <c r="AJ104" s="4"/>
    </row>
    <row r="105" spans="1:36" hidden="1" x14ac:dyDescent="0.25">
      <c r="A105" s="4">
        <v>45291</v>
      </c>
      <c r="B105" s="4">
        <v>44926</v>
      </c>
      <c r="C105" t="s">
        <v>397</v>
      </c>
      <c r="D105" t="s">
        <v>420</v>
      </c>
      <c r="E105" t="s">
        <v>398</v>
      </c>
      <c r="F105" t="s">
        <v>398</v>
      </c>
      <c r="G105" t="s">
        <v>416</v>
      </c>
      <c r="H105" t="s">
        <v>23</v>
      </c>
      <c r="I105" s="1" t="s">
        <v>23</v>
      </c>
      <c r="J105" t="s">
        <v>26</v>
      </c>
      <c r="K105" t="s">
        <v>36</v>
      </c>
      <c r="L105" t="s">
        <v>28</v>
      </c>
      <c r="M105" t="s">
        <v>24</v>
      </c>
      <c r="N105" t="s">
        <v>23</v>
      </c>
      <c r="O105" t="s">
        <v>23</v>
      </c>
      <c r="P105" t="s">
        <v>23</v>
      </c>
      <c r="Q105" t="s">
        <v>23</v>
      </c>
      <c r="R105" t="s">
        <v>23</v>
      </c>
      <c r="S105" t="s">
        <v>23</v>
      </c>
      <c r="T105" t="s">
        <v>23</v>
      </c>
      <c r="U105" t="s">
        <v>23</v>
      </c>
      <c r="V105" t="s">
        <v>23</v>
      </c>
      <c r="W105" t="s">
        <v>23</v>
      </c>
      <c r="X105">
        <v>7430434.1500000004</v>
      </c>
      <c r="Y105">
        <v>-8200762.8399999999</v>
      </c>
      <c r="Z105">
        <v>-195.34229999999999</v>
      </c>
      <c r="AA105">
        <v>0</v>
      </c>
      <c r="AB105">
        <v>0</v>
      </c>
      <c r="AC105">
        <v>0</v>
      </c>
      <c r="AD105">
        <v>0</v>
      </c>
      <c r="AE105">
        <v>0</v>
      </c>
      <c r="AF105">
        <v>0</v>
      </c>
      <c r="AG105">
        <v>0</v>
      </c>
      <c r="AH105" s="4">
        <v>45453</v>
      </c>
      <c r="AI105" s="4"/>
      <c r="AJ105" s="4"/>
    </row>
    <row r="106" spans="1:36" hidden="1" x14ac:dyDescent="0.25">
      <c r="A106" s="4">
        <v>45291</v>
      </c>
      <c r="B106" s="4">
        <v>44926</v>
      </c>
      <c r="C106" t="s">
        <v>397</v>
      </c>
      <c r="D106" t="s">
        <v>420</v>
      </c>
      <c r="E106" t="s">
        <v>398</v>
      </c>
      <c r="F106" t="s">
        <v>398</v>
      </c>
      <c r="G106" t="s">
        <v>416</v>
      </c>
      <c r="H106" t="s">
        <v>23</v>
      </c>
      <c r="I106" s="1" t="s">
        <v>23</v>
      </c>
      <c r="J106" t="s">
        <v>25</v>
      </c>
      <c r="K106" t="s">
        <v>35</v>
      </c>
      <c r="L106" t="s">
        <v>56</v>
      </c>
      <c r="M106" t="s">
        <v>23</v>
      </c>
      <c r="N106" t="s">
        <v>23</v>
      </c>
      <c r="O106" t="s">
        <v>23</v>
      </c>
      <c r="P106" t="s">
        <v>23</v>
      </c>
      <c r="Q106" t="s">
        <v>23</v>
      </c>
      <c r="R106" t="s">
        <v>23</v>
      </c>
      <c r="S106" t="s">
        <v>23</v>
      </c>
      <c r="T106" t="s">
        <v>23</v>
      </c>
      <c r="U106" t="s">
        <v>23</v>
      </c>
      <c r="V106" t="s">
        <v>23</v>
      </c>
      <c r="W106" t="s">
        <v>23</v>
      </c>
      <c r="X106">
        <v>19922107.789999999</v>
      </c>
      <c r="Y106">
        <v>-3444608.41</v>
      </c>
      <c r="Z106">
        <v>0</v>
      </c>
      <c r="AA106">
        <v>0</v>
      </c>
      <c r="AB106">
        <v>0</v>
      </c>
      <c r="AC106">
        <v>0</v>
      </c>
      <c r="AD106">
        <v>0</v>
      </c>
      <c r="AE106">
        <v>0</v>
      </c>
      <c r="AF106">
        <v>0</v>
      </c>
      <c r="AG106">
        <v>0</v>
      </c>
      <c r="AH106" s="4">
        <v>45453</v>
      </c>
      <c r="AI106" s="4"/>
      <c r="AJ106" s="4"/>
    </row>
    <row r="107" spans="1:36" ht="14.45" hidden="1" customHeight="1" x14ac:dyDescent="0.25">
      <c r="A107" s="4">
        <v>45291</v>
      </c>
      <c r="B107" s="4">
        <v>44926</v>
      </c>
      <c r="C107" t="s">
        <v>397</v>
      </c>
      <c r="D107" t="s">
        <v>420</v>
      </c>
      <c r="E107" t="s">
        <v>398</v>
      </c>
      <c r="F107" t="s">
        <v>398</v>
      </c>
      <c r="G107" t="s">
        <v>416</v>
      </c>
      <c r="H107" t="s">
        <v>23</v>
      </c>
      <c r="I107" s="1" t="s">
        <v>23</v>
      </c>
      <c r="J107" t="s">
        <v>26</v>
      </c>
      <c r="K107" t="s">
        <v>36</v>
      </c>
      <c r="L107" t="s">
        <v>29</v>
      </c>
      <c r="M107" t="s">
        <v>23</v>
      </c>
      <c r="N107" t="s">
        <v>23</v>
      </c>
      <c r="O107" t="s">
        <v>23</v>
      </c>
      <c r="P107" t="s">
        <v>23</v>
      </c>
      <c r="Q107" t="s">
        <v>23</v>
      </c>
      <c r="R107" t="s">
        <v>23</v>
      </c>
      <c r="S107" t="s">
        <v>23</v>
      </c>
      <c r="T107" t="s">
        <v>23</v>
      </c>
      <c r="U107" t="s">
        <v>23</v>
      </c>
      <c r="V107" t="s">
        <v>23</v>
      </c>
      <c r="W107" t="s">
        <v>23</v>
      </c>
      <c r="X107">
        <v>3496878965.2800002</v>
      </c>
      <c r="Y107">
        <v>-1035785399.8200001</v>
      </c>
      <c r="Z107">
        <v>-1023459519.09</v>
      </c>
      <c r="AA107">
        <v>0</v>
      </c>
      <c r="AB107">
        <v>0</v>
      </c>
      <c r="AC107">
        <v>0</v>
      </c>
      <c r="AD107">
        <v>0</v>
      </c>
      <c r="AE107">
        <v>0</v>
      </c>
      <c r="AF107">
        <v>0</v>
      </c>
      <c r="AG107">
        <v>0</v>
      </c>
      <c r="AH107" s="4">
        <v>45453</v>
      </c>
      <c r="AI107" s="4"/>
      <c r="AJ107" s="4"/>
    </row>
    <row r="108" spans="1:36" hidden="1" x14ac:dyDescent="0.25">
      <c r="A108" s="4">
        <v>45291</v>
      </c>
      <c r="B108" s="4">
        <v>44926</v>
      </c>
      <c r="C108" t="s">
        <v>397</v>
      </c>
      <c r="D108" t="s">
        <v>420</v>
      </c>
      <c r="E108" t="s">
        <v>398</v>
      </c>
      <c r="F108" t="s">
        <v>398</v>
      </c>
      <c r="G108" t="s">
        <v>421</v>
      </c>
      <c r="H108" t="s">
        <v>24</v>
      </c>
      <c r="I108" s="1" t="s">
        <v>23</v>
      </c>
      <c r="J108" t="s">
        <v>22</v>
      </c>
      <c r="K108" t="s">
        <v>36</v>
      </c>
      <c r="L108" t="s">
        <v>27</v>
      </c>
      <c r="M108" t="s">
        <v>23</v>
      </c>
      <c r="N108" t="s">
        <v>23</v>
      </c>
      <c r="O108" t="s">
        <v>23</v>
      </c>
      <c r="P108" t="s">
        <v>23</v>
      </c>
      <c r="Q108" t="s">
        <v>23</v>
      </c>
      <c r="R108" t="s">
        <v>23</v>
      </c>
      <c r="S108" t="s">
        <v>23</v>
      </c>
      <c r="T108" t="s">
        <v>23</v>
      </c>
      <c r="U108" t="s">
        <v>23</v>
      </c>
      <c r="V108" t="s">
        <v>24</v>
      </c>
      <c r="W108" t="s">
        <v>23</v>
      </c>
      <c r="X108">
        <v>13155898364.639999</v>
      </c>
      <c r="Y108">
        <v>13155898364.639999</v>
      </c>
      <c r="Z108">
        <v>0</v>
      </c>
      <c r="AA108">
        <v>0</v>
      </c>
      <c r="AB108">
        <v>0</v>
      </c>
      <c r="AC108">
        <v>0</v>
      </c>
      <c r="AD108">
        <v>0</v>
      </c>
      <c r="AE108">
        <v>0</v>
      </c>
      <c r="AF108">
        <v>0</v>
      </c>
      <c r="AG108">
        <v>0</v>
      </c>
      <c r="AH108" s="4">
        <v>45453</v>
      </c>
      <c r="AI108" s="4"/>
    </row>
    <row r="109" spans="1:36" ht="14.45" hidden="1" customHeight="1" x14ac:dyDescent="0.25">
      <c r="A109" s="4">
        <v>45291</v>
      </c>
      <c r="B109" s="4">
        <v>44926</v>
      </c>
      <c r="C109" t="s">
        <v>397</v>
      </c>
      <c r="D109" t="s">
        <v>420</v>
      </c>
      <c r="E109" t="s">
        <v>398</v>
      </c>
      <c r="F109" t="s">
        <v>398</v>
      </c>
      <c r="G109" t="s">
        <v>416</v>
      </c>
      <c r="H109" t="s">
        <v>23</v>
      </c>
      <c r="I109" s="1" t="s">
        <v>23</v>
      </c>
      <c r="J109" t="s">
        <v>26</v>
      </c>
      <c r="K109" t="s">
        <v>36</v>
      </c>
      <c r="L109" t="s">
        <v>56</v>
      </c>
      <c r="M109" t="s">
        <v>23</v>
      </c>
      <c r="N109" t="s">
        <v>23</v>
      </c>
      <c r="O109" t="s">
        <v>23</v>
      </c>
      <c r="P109" t="s">
        <v>23</v>
      </c>
      <c r="Q109" t="s">
        <v>24</v>
      </c>
      <c r="R109" t="s">
        <v>23</v>
      </c>
      <c r="S109" t="s">
        <v>23</v>
      </c>
      <c r="T109" t="s">
        <v>23</v>
      </c>
      <c r="U109" t="s">
        <v>23</v>
      </c>
      <c r="V109" t="s">
        <v>23</v>
      </c>
      <c r="W109" t="s">
        <v>23</v>
      </c>
      <c r="X109">
        <v>33197.14</v>
      </c>
      <c r="Y109">
        <v>-11077.54</v>
      </c>
      <c r="Z109">
        <v>0</v>
      </c>
      <c r="AA109">
        <v>0</v>
      </c>
      <c r="AB109">
        <v>0</v>
      </c>
      <c r="AC109">
        <v>0</v>
      </c>
      <c r="AD109">
        <v>0</v>
      </c>
      <c r="AE109">
        <v>0</v>
      </c>
      <c r="AF109">
        <v>0</v>
      </c>
      <c r="AG109">
        <v>0</v>
      </c>
      <c r="AH109" s="4">
        <v>45453</v>
      </c>
      <c r="AI109" s="4"/>
    </row>
    <row r="110" spans="1:36" hidden="1" x14ac:dyDescent="0.25">
      <c r="A110" s="4">
        <v>45291</v>
      </c>
      <c r="B110" s="4">
        <v>44926</v>
      </c>
      <c r="C110" t="s">
        <v>397</v>
      </c>
      <c r="D110" t="s">
        <v>420</v>
      </c>
      <c r="E110" t="s">
        <v>398</v>
      </c>
      <c r="F110" t="s">
        <v>398</v>
      </c>
      <c r="G110" t="s">
        <v>421</v>
      </c>
      <c r="H110" t="s">
        <v>24</v>
      </c>
      <c r="I110" s="1" t="s">
        <v>23</v>
      </c>
      <c r="J110" t="s">
        <v>26</v>
      </c>
      <c r="K110" t="s">
        <v>36</v>
      </c>
      <c r="L110" t="s">
        <v>29</v>
      </c>
      <c r="M110" t="s">
        <v>23</v>
      </c>
      <c r="N110" t="s">
        <v>23</v>
      </c>
      <c r="O110" t="s">
        <v>23</v>
      </c>
      <c r="P110" t="s">
        <v>23</v>
      </c>
      <c r="Q110" t="s">
        <v>23</v>
      </c>
      <c r="R110" t="s">
        <v>23</v>
      </c>
      <c r="S110" t="s">
        <v>23</v>
      </c>
      <c r="T110" t="s">
        <v>23</v>
      </c>
      <c r="U110" t="s">
        <v>24</v>
      </c>
      <c r="V110" t="s">
        <v>23</v>
      </c>
      <c r="W110" t="s">
        <v>23</v>
      </c>
      <c r="X110">
        <v>13430262.960000001</v>
      </c>
      <c r="Y110">
        <v>13430262.960000001</v>
      </c>
      <c r="Z110">
        <v>13430262.960000001</v>
      </c>
      <c r="AA110">
        <v>0</v>
      </c>
      <c r="AB110">
        <v>0</v>
      </c>
      <c r="AC110">
        <v>0</v>
      </c>
      <c r="AD110">
        <v>0</v>
      </c>
      <c r="AE110">
        <v>0</v>
      </c>
      <c r="AF110">
        <v>0</v>
      </c>
      <c r="AG110">
        <v>0</v>
      </c>
      <c r="AH110" s="4">
        <v>45453</v>
      </c>
      <c r="AI110" s="4"/>
    </row>
    <row r="111" spans="1:36" hidden="1" x14ac:dyDescent="0.25">
      <c r="A111" s="4">
        <v>45291</v>
      </c>
      <c r="B111" s="4">
        <v>44926</v>
      </c>
      <c r="C111" t="s">
        <v>397</v>
      </c>
      <c r="D111" t="s">
        <v>420</v>
      </c>
      <c r="E111" t="s">
        <v>398</v>
      </c>
      <c r="F111" t="s">
        <v>398</v>
      </c>
      <c r="G111" t="s">
        <v>416</v>
      </c>
      <c r="H111" t="s">
        <v>23</v>
      </c>
      <c r="I111" s="1" t="s">
        <v>23</v>
      </c>
      <c r="J111" t="s">
        <v>26</v>
      </c>
      <c r="K111" t="s">
        <v>36</v>
      </c>
      <c r="L111" t="s">
        <v>29</v>
      </c>
      <c r="M111" t="s">
        <v>23</v>
      </c>
      <c r="N111" t="s">
        <v>23</v>
      </c>
      <c r="O111" t="s">
        <v>24</v>
      </c>
      <c r="P111" t="s">
        <v>23</v>
      </c>
      <c r="Q111" t="s">
        <v>23</v>
      </c>
      <c r="R111" t="s">
        <v>23</v>
      </c>
      <c r="S111" t="s">
        <v>23</v>
      </c>
      <c r="T111" t="s">
        <v>23</v>
      </c>
      <c r="U111" t="s">
        <v>24</v>
      </c>
      <c r="V111" t="s">
        <v>23</v>
      </c>
      <c r="W111" t="s">
        <v>23</v>
      </c>
      <c r="X111">
        <v>97171220.599999994</v>
      </c>
      <c r="Y111">
        <v>-9365792.2599999998</v>
      </c>
      <c r="Z111">
        <v>-9365792.2599999998</v>
      </c>
      <c r="AA111">
        <v>0</v>
      </c>
      <c r="AB111">
        <v>0</v>
      </c>
      <c r="AC111">
        <v>0</v>
      </c>
      <c r="AD111">
        <v>0</v>
      </c>
      <c r="AE111">
        <v>0</v>
      </c>
      <c r="AF111">
        <v>0</v>
      </c>
      <c r="AG111">
        <v>0</v>
      </c>
      <c r="AH111" s="4">
        <v>45453</v>
      </c>
      <c r="AI111" s="4"/>
    </row>
    <row r="112" spans="1:36" hidden="1" x14ac:dyDescent="0.25">
      <c r="A112" s="4">
        <v>45291</v>
      </c>
      <c r="B112" s="4">
        <v>44926</v>
      </c>
      <c r="C112" t="s">
        <v>397</v>
      </c>
      <c r="D112" t="s">
        <v>420</v>
      </c>
      <c r="E112" t="s">
        <v>398</v>
      </c>
      <c r="F112" t="s">
        <v>398</v>
      </c>
      <c r="G112" t="s">
        <v>416</v>
      </c>
      <c r="H112" t="s">
        <v>23</v>
      </c>
      <c r="I112" s="1" t="s">
        <v>23</v>
      </c>
      <c r="J112" t="s">
        <v>26</v>
      </c>
      <c r="K112" t="s">
        <v>36</v>
      </c>
      <c r="L112" t="s">
        <v>29</v>
      </c>
      <c r="M112" t="s">
        <v>23</v>
      </c>
      <c r="N112" t="s">
        <v>24</v>
      </c>
      <c r="O112" t="s">
        <v>23</v>
      </c>
      <c r="P112" t="s">
        <v>23</v>
      </c>
      <c r="Q112" t="s">
        <v>23</v>
      </c>
      <c r="R112" t="s">
        <v>23</v>
      </c>
      <c r="S112" t="s">
        <v>23</v>
      </c>
      <c r="T112" t="s">
        <v>23</v>
      </c>
      <c r="U112" t="s">
        <v>23</v>
      </c>
      <c r="V112" t="s">
        <v>23</v>
      </c>
      <c r="W112" t="s">
        <v>23</v>
      </c>
      <c r="X112">
        <v>255306937.61000001</v>
      </c>
      <c r="Y112">
        <v>-126561704.83</v>
      </c>
      <c r="Z112">
        <v>-126542759.29000001</v>
      </c>
      <c r="AA112">
        <v>0</v>
      </c>
      <c r="AB112">
        <v>0</v>
      </c>
      <c r="AC112">
        <v>0</v>
      </c>
      <c r="AD112">
        <v>0</v>
      </c>
      <c r="AE112">
        <v>0</v>
      </c>
      <c r="AF112">
        <v>0</v>
      </c>
      <c r="AG112">
        <v>0</v>
      </c>
      <c r="AH112" s="4">
        <v>45453</v>
      </c>
      <c r="AI112" s="4"/>
    </row>
    <row r="113" spans="1:35" hidden="1" x14ac:dyDescent="0.25">
      <c r="A113" s="4">
        <v>45291</v>
      </c>
      <c r="B113" s="4">
        <v>44926</v>
      </c>
      <c r="C113" t="s">
        <v>397</v>
      </c>
      <c r="D113" t="s">
        <v>420</v>
      </c>
      <c r="E113" t="s">
        <v>398</v>
      </c>
      <c r="F113" t="s">
        <v>398</v>
      </c>
      <c r="G113" t="s">
        <v>416</v>
      </c>
      <c r="H113" t="s">
        <v>23</v>
      </c>
      <c r="I113" s="1" t="s">
        <v>23</v>
      </c>
      <c r="J113" t="s">
        <v>25</v>
      </c>
      <c r="K113" t="s">
        <v>36</v>
      </c>
      <c r="L113" t="s">
        <v>56</v>
      </c>
      <c r="M113" t="s">
        <v>23</v>
      </c>
      <c r="N113" t="s">
        <v>23</v>
      </c>
      <c r="O113" t="s">
        <v>23</v>
      </c>
      <c r="P113" t="s">
        <v>23</v>
      </c>
      <c r="Q113" t="s">
        <v>23</v>
      </c>
      <c r="R113" t="s">
        <v>24</v>
      </c>
      <c r="S113" t="s">
        <v>23</v>
      </c>
      <c r="T113" t="s">
        <v>23</v>
      </c>
      <c r="U113" t="s">
        <v>23</v>
      </c>
      <c r="V113" t="s">
        <v>23</v>
      </c>
      <c r="W113" t="s">
        <v>23</v>
      </c>
      <c r="X113">
        <v>3665.29</v>
      </c>
      <c r="Y113">
        <v>-2333.1799999999998</v>
      </c>
      <c r="Z113">
        <v>0</v>
      </c>
      <c r="AA113">
        <v>0</v>
      </c>
      <c r="AB113">
        <v>0</v>
      </c>
      <c r="AC113">
        <v>0</v>
      </c>
      <c r="AD113">
        <v>0</v>
      </c>
      <c r="AE113">
        <v>0</v>
      </c>
      <c r="AF113">
        <v>0</v>
      </c>
      <c r="AG113">
        <v>0</v>
      </c>
      <c r="AH113" s="4">
        <v>45453</v>
      </c>
      <c r="AI113" s="4"/>
    </row>
    <row r="114" spans="1:35" ht="14.45" hidden="1" customHeight="1" x14ac:dyDescent="0.25">
      <c r="A114" s="4">
        <v>45291</v>
      </c>
      <c r="B114" s="4">
        <v>44926</v>
      </c>
      <c r="C114" t="s">
        <v>397</v>
      </c>
      <c r="D114" t="s">
        <v>420</v>
      </c>
      <c r="E114" t="s">
        <v>398</v>
      </c>
      <c r="F114" t="s">
        <v>398</v>
      </c>
      <c r="G114" t="s">
        <v>421</v>
      </c>
      <c r="H114" t="s">
        <v>24</v>
      </c>
      <c r="I114" s="1" t="s">
        <v>23</v>
      </c>
      <c r="J114" t="s">
        <v>22</v>
      </c>
      <c r="K114" t="s">
        <v>36</v>
      </c>
      <c r="L114" t="s">
        <v>55</v>
      </c>
      <c r="M114" t="s">
        <v>23</v>
      </c>
      <c r="N114" t="s">
        <v>23</v>
      </c>
      <c r="O114" t="s">
        <v>23</v>
      </c>
      <c r="P114" t="s">
        <v>23</v>
      </c>
      <c r="Q114" t="s">
        <v>23</v>
      </c>
      <c r="R114" t="s">
        <v>23</v>
      </c>
      <c r="S114" t="s">
        <v>23</v>
      </c>
      <c r="T114" t="s">
        <v>23</v>
      </c>
      <c r="U114" t="s">
        <v>23</v>
      </c>
      <c r="V114" t="s">
        <v>23</v>
      </c>
      <c r="W114" t="s">
        <v>23</v>
      </c>
      <c r="X114">
        <v>244674368.21000001</v>
      </c>
      <c r="Y114">
        <v>244674368.21000001</v>
      </c>
      <c r="Z114">
        <v>0</v>
      </c>
      <c r="AA114">
        <v>0</v>
      </c>
      <c r="AB114">
        <v>0</v>
      </c>
      <c r="AC114">
        <v>0</v>
      </c>
      <c r="AD114">
        <v>0</v>
      </c>
      <c r="AE114">
        <v>0</v>
      </c>
      <c r="AF114">
        <v>0</v>
      </c>
      <c r="AG114">
        <v>0</v>
      </c>
      <c r="AH114" s="4">
        <v>45453</v>
      </c>
      <c r="AI114" s="4"/>
    </row>
    <row r="115" spans="1:35" hidden="1" x14ac:dyDescent="0.25">
      <c r="A115" s="4">
        <v>45291</v>
      </c>
      <c r="B115" s="4">
        <v>44926</v>
      </c>
      <c r="C115" t="s">
        <v>397</v>
      </c>
      <c r="D115" t="s">
        <v>420</v>
      </c>
      <c r="E115" t="s">
        <v>398</v>
      </c>
      <c r="F115" t="s">
        <v>398</v>
      </c>
      <c r="G115" t="s">
        <v>415</v>
      </c>
      <c r="H115" t="s">
        <v>23</v>
      </c>
      <c r="I115" s="1" t="s">
        <v>24</v>
      </c>
      <c r="J115" t="s">
        <v>22</v>
      </c>
      <c r="K115" t="s">
        <v>35</v>
      </c>
      <c r="L115" t="s">
        <v>55</v>
      </c>
      <c r="M115" t="s">
        <v>23</v>
      </c>
      <c r="N115" t="s">
        <v>23</v>
      </c>
      <c r="O115" t="s">
        <v>23</v>
      </c>
      <c r="P115" t="s">
        <v>23</v>
      </c>
      <c r="Q115" t="s">
        <v>23</v>
      </c>
      <c r="R115" t="s">
        <v>23</v>
      </c>
      <c r="S115" t="s">
        <v>23</v>
      </c>
      <c r="T115" t="s">
        <v>23</v>
      </c>
      <c r="U115" t="s">
        <v>23</v>
      </c>
      <c r="V115" t="s">
        <v>23</v>
      </c>
      <c r="W115" t="s">
        <v>23</v>
      </c>
      <c r="X115">
        <v>90271205.890000001</v>
      </c>
      <c r="Y115">
        <v>13602190.32</v>
      </c>
      <c r="Z115">
        <v>0</v>
      </c>
      <c r="AA115">
        <v>0</v>
      </c>
      <c r="AB115">
        <v>0</v>
      </c>
      <c r="AC115">
        <v>0</v>
      </c>
      <c r="AD115">
        <v>0</v>
      </c>
      <c r="AE115">
        <v>0</v>
      </c>
      <c r="AF115">
        <v>0</v>
      </c>
      <c r="AG115">
        <v>0</v>
      </c>
      <c r="AH115" s="4">
        <v>45453</v>
      </c>
      <c r="AI115" s="4"/>
    </row>
    <row r="116" spans="1:35" ht="14.45" hidden="1" customHeight="1" x14ac:dyDescent="0.25">
      <c r="A116" s="4">
        <v>45291</v>
      </c>
      <c r="B116" s="4">
        <v>44926</v>
      </c>
      <c r="C116" t="s">
        <v>397</v>
      </c>
      <c r="D116" t="s">
        <v>420</v>
      </c>
      <c r="E116" t="s">
        <v>398</v>
      </c>
      <c r="F116" t="s">
        <v>398</v>
      </c>
      <c r="G116" t="s">
        <v>421</v>
      </c>
      <c r="H116" t="s">
        <v>24</v>
      </c>
      <c r="I116" s="1" t="s">
        <v>23</v>
      </c>
      <c r="J116" t="s">
        <v>22</v>
      </c>
      <c r="K116" t="s">
        <v>35</v>
      </c>
      <c r="L116" t="s">
        <v>56</v>
      </c>
      <c r="M116" t="s">
        <v>23</v>
      </c>
      <c r="N116" t="s">
        <v>23</v>
      </c>
      <c r="O116" t="s">
        <v>23</v>
      </c>
      <c r="P116" t="s">
        <v>23</v>
      </c>
      <c r="Q116" t="s">
        <v>23</v>
      </c>
      <c r="R116" t="s">
        <v>23</v>
      </c>
      <c r="S116" t="s">
        <v>23</v>
      </c>
      <c r="T116" t="s">
        <v>23</v>
      </c>
      <c r="U116" t="s">
        <v>23</v>
      </c>
      <c r="V116" t="s">
        <v>23</v>
      </c>
      <c r="W116" t="s">
        <v>23</v>
      </c>
      <c r="X116">
        <v>396022965.68000001</v>
      </c>
      <c r="Y116">
        <v>396022965.68000001</v>
      </c>
      <c r="Z116">
        <v>0</v>
      </c>
      <c r="AA116">
        <v>0</v>
      </c>
      <c r="AB116">
        <v>0</v>
      </c>
      <c r="AC116">
        <v>0</v>
      </c>
      <c r="AD116">
        <v>0</v>
      </c>
      <c r="AE116">
        <v>0</v>
      </c>
      <c r="AF116">
        <v>0</v>
      </c>
      <c r="AG116">
        <v>0</v>
      </c>
      <c r="AH116" s="4">
        <v>45453</v>
      </c>
      <c r="AI116" s="4"/>
    </row>
    <row r="117" spans="1:35" hidden="1" x14ac:dyDescent="0.25">
      <c r="A117" s="4">
        <v>45291</v>
      </c>
      <c r="B117" s="4">
        <v>44926</v>
      </c>
      <c r="C117" t="s">
        <v>397</v>
      </c>
      <c r="D117" t="s">
        <v>420</v>
      </c>
      <c r="E117" t="s">
        <v>398</v>
      </c>
      <c r="F117" t="s">
        <v>398</v>
      </c>
      <c r="G117" t="s">
        <v>421</v>
      </c>
      <c r="H117" t="s">
        <v>24</v>
      </c>
      <c r="I117" s="1" t="s">
        <v>23</v>
      </c>
      <c r="J117" t="s">
        <v>26</v>
      </c>
      <c r="K117" t="s">
        <v>36</v>
      </c>
      <c r="L117" t="s">
        <v>27</v>
      </c>
      <c r="M117" t="s">
        <v>23</v>
      </c>
      <c r="N117" t="s">
        <v>23</v>
      </c>
      <c r="O117" t="s">
        <v>23</v>
      </c>
      <c r="P117" t="s">
        <v>23</v>
      </c>
      <c r="Q117" t="s">
        <v>23</v>
      </c>
      <c r="R117" t="s">
        <v>23</v>
      </c>
      <c r="S117" t="s">
        <v>24</v>
      </c>
      <c r="T117" t="s">
        <v>23</v>
      </c>
      <c r="U117" t="s">
        <v>23</v>
      </c>
      <c r="V117" t="s">
        <v>23</v>
      </c>
      <c r="W117" t="s">
        <v>23</v>
      </c>
      <c r="X117">
        <v>15683183.039999999</v>
      </c>
      <c r="Y117">
        <v>15683183.039999999</v>
      </c>
      <c r="Z117">
        <v>0</v>
      </c>
      <c r="AA117">
        <v>0</v>
      </c>
      <c r="AB117">
        <v>0</v>
      </c>
      <c r="AC117">
        <v>0</v>
      </c>
      <c r="AD117">
        <v>0</v>
      </c>
      <c r="AE117">
        <v>0</v>
      </c>
      <c r="AF117">
        <v>0</v>
      </c>
      <c r="AG117">
        <v>0</v>
      </c>
      <c r="AH117" s="4">
        <v>45453</v>
      </c>
      <c r="AI117" s="4"/>
    </row>
    <row r="118" spans="1:35" hidden="1" x14ac:dyDescent="0.25">
      <c r="A118" s="4">
        <v>45291</v>
      </c>
      <c r="B118" s="4">
        <v>44926</v>
      </c>
      <c r="C118" t="s">
        <v>397</v>
      </c>
      <c r="D118" t="s">
        <v>420</v>
      </c>
      <c r="E118" t="s">
        <v>398</v>
      </c>
      <c r="F118" t="s">
        <v>398</v>
      </c>
      <c r="G118" t="s">
        <v>415</v>
      </c>
      <c r="H118" t="s">
        <v>23</v>
      </c>
      <c r="I118" s="1" t="s">
        <v>24</v>
      </c>
      <c r="J118" t="s">
        <v>22</v>
      </c>
      <c r="K118" t="s">
        <v>36</v>
      </c>
      <c r="L118" t="s">
        <v>27</v>
      </c>
      <c r="M118" t="s">
        <v>24</v>
      </c>
      <c r="N118" t="s">
        <v>23</v>
      </c>
      <c r="O118" t="s">
        <v>23</v>
      </c>
      <c r="P118" t="s">
        <v>23</v>
      </c>
      <c r="Q118" t="s">
        <v>23</v>
      </c>
      <c r="R118" t="s">
        <v>23</v>
      </c>
      <c r="S118" t="s">
        <v>23</v>
      </c>
      <c r="T118" t="s">
        <v>23</v>
      </c>
      <c r="U118" t="s">
        <v>23</v>
      </c>
      <c r="V118" t="s">
        <v>24</v>
      </c>
      <c r="W118" t="s">
        <v>23</v>
      </c>
      <c r="X118">
        <v>30598834.239999998</v>
      </c>
      <c r="Y118">
        <v>67216.3</v>
      </c>
      <c r="Z118">
        <v>0</v>
      </c>
      <c r="AA118">
        <v>0</v>
      </c>
      <c r="AB118">
        <v>0</v>
      </c>
      <c r="AC118">
        <v>0</v>
      </c>
      <c r="AD118">
        <v>0</v>
      </c>
      <c r="AE118">
        <v>0</v>
      </c>
      <c r="AF118">
        <v>0</v>
      </c>
      <c r="AG118">
        <v>0</v>
      </c>
      <c r="AH118" s="4">
        <v>45453</v>
      </c>
      <c r="AI118" s="4"/>
    </row>
    <row r="119" spans="1:35" hidden="1" x14ac:dyDescent="0.25">
      <c r="A119" s="4">
        <v>45291</v>
      </c>
      <c r="B119" s="4">
        <v>44926</v>
      </c>
      <c r="C119" t="s">
        <v>397</v>
      </c>
      <c r="D119" t="s">
        <v>420</v>
      </c>
      <c r="E119" t="s">
        <v>398</v>
      </c>
      <c r="F119" t="s">
        <v>398</v>
      </c>
      <c r="G119" t="s">
        <v>415</v>
      </c>
      <c r="H119" t="s">
        <v>23</v>
      </c>
      <c r="I119" s="1" t="s">
        <v>24</v>
      </c>
      <c r="J119" t="s">
        <v>22</v>
      </c>
      <c r="K119" t="s">
        <v>36</v>
      </c>
      <c r="L119" t="s">
        <v>56</v>
      </c>
      <c r="M119" t="s">
        <v>23</v>
      </c>
      <c r="N119" t="s">
        <v>23</v>
      </c>
      <c r="O119" t="s">
        <v>23</v>
      </c>
      <c r="P119" t="s">
        <v>23</v>
      </c>
      <c r="Q119" t="s">
        <v>23</v>
      </c>
      <c r="R119" t="s">
        <v>23</v>
      </c>
      <c r="S119" t="s">
        <v>23</v>
      </c>
      <c r="T119" t="s">
        <v>23</v>
      </c>
      <c r="U119" t="s">
        <v>23</v>
      </c>
      <c r="V119" t="s">
        <v>23</v>
      </c>
      <c r="W119" t="s">
        <v>23</v>
      </c>
      <c r="X119">
        <v>209068768.36000001</v>
      </c>
      <c r="Y119">
        <v>57013047.880000003</v>
      </c>
      <c r="Z119">
        <v>0</v>
      </c>
      <c r="AA119">
        <v>0</v>
      </c>
      <c r="AB119">
        <v>0</v>
      </c>
      <c r="AC119">
        <v>0</v>
      </c>
      <c r="AD119">
        <v>0</v>
      </c>
      <c r="AE119">
        <v>0</v>
      </c>
      <c r="AF119">
        <v>0</v>
      </c>
      <c r="AG119">
        <v>0</v>
      </c>
      <c r="AH119" s="4">
        <v>45453</v>
      </c>
      <c r="AI119" s="4"/>
    </row>
    <row r="120" spans="1:35" hidden="1" x14ac:dyDescent="0.25">
      <c r="A120" s="4">
        <v>45291</v>
      </c>
      <c r="B120" s="4">
        <v>44926</v>
      </c>
      <c r="C120" t="s">
        <v>397</v>
      </c>
      <c r="D120" t="s">
        <v>420</v>
      </c>
      <c r="E120" t="s">
        <v>398</v>
      </c>
      <c r="F120" t="s">
        <v>398</v>
      </c>
      <c r="G120" t="s">
        <v>416</v>
      </c>
      <c r="H120" t="s">
        <v>23</v>
      </c>
      <c r="I120" s="1" t="s">
        <v>23</v>
      </c>
      <c r="J120" t="s">
        <v>26</v>
      </c>
      <c r="K120" t="s">
        <v>35</v>
      </c>
      <c r="L120" t="s">
        <v>27</v>
      </c>
      <c r="M120" t="s">
        <v>23</v>
      </c>
      <c r="N120" t="s">
        <v>23</v>
      </c>
      <c r="O120" t="s">
        <v>23</v>
      </c>
      <c r="P120" t="s">
        <v>23</v>
      </c>
      <c r="Q120" t="s">
        <v>23</v>
      </c>
      <c r="R120" t="s">
        <v>23</v>
      </c>
      <c r="S120" t="s">
        <v>23</v>
      </c>
      <c r="T120" t="s">
        <v>23</v>
      </c>
      <c r="U120" t="s">
        <v>23</v>
      </c>
      <c r="V120" t="s">
        <v>24</v>
      </c>
      <c r="W120" t="s">
        <v>23</v>
      </c>
      <c r="X120">
        <v>81978216.329999998</v>
      </c>
      <c r="Y120">
        <v>-8083476.9199999999</v>
      </c>
      <c r="Z120">
        <v>0</v>
      </c>
      <c r="AA120">
        <v>0</v>
      </c>
      <c r="AB120">
        <v>0</v>
      </c>
      <c r="AC120">
        <v>0</v>
      </c>
      <c r="AD120">
        <v>0</v>
      </c>
      <c r="AE120">
        <v>0</v>
      </c>
      <c r="AF120">
        <v>0</v>
      </c>
      <c r="AG120">
        <v>0</v>
      </c>
      <c r="AH120" s="4">
        <v>45453</v>
      </c>
      <c r="AI120" s="4"/>
    </row>
    <row r="121" spans="1:35" hidden="1" x14ac:dyDescent="0.25">
      <c r="A121" s="4">
        <v>45291</v>
      </c>
      <c r="B121" s="4">
        <v>44926</v>
      </c>
      <c r="C121" t="s">
        <v>397</v>
      </c>
      <c r="D121" t="s">
        <v>420</v>
      </c>
      <c r="E121" t="s">
        <v>398</v>
      </c>
      <c r="F121" t="s">
        <v>398</v>
      </c>
      <c r="G121" t="s">
        <v>416</v>
      </c>
      <c r="H121" t="s">
        <v>23</v>
      </c>
      <c r="I121" s="1" t="s">
        <v>23</v>
      </c>
      <c r="J121" t="s">
        <v>25</v>
      </c>
      <c r="K121" t="s">
        <v>36</v>
      </c>
      <c r="L121" t="s">
        <v>56</v>
      </c>
      <c r="M121" t="s">
        <v>23</v>
      </c>
      <c r="N121" t="s">
        <v>23</v>
      </c>
      <c r="O121" t="s">
        <v>23</v>
      </c>
      <c r="P121" t="s">
        <v>23</v>
      </c>
      <c r="Q121" t="s">
        <v>24</v>
      </c>
      <c r="R121" t="s">
        <v>23</v>
      </c>
      <c r="S121" t="s">
        <v>23</v>
      </c>
      <c r="T121" t="s">
        <v>23</v>
      </c>
      <c r="U121" t="s">
        <v>23</v>
      </c>
      <c r="V121" t="s">
        <v>23</v>
      </c>
      <c r="W121" t="s">
        <v>23</v>
      </c>
      <c r="X121">
        <v>44873771.130000003</v>
      </c>
      <c r="Y121">
        <v>-6186166.5700000003</v>
      </c>
      <c r="Z121">
        <v>0</v>
      </c>
      <c r="AA121">
        <v>0</v>
      </c>
      <c r="AB121">
        <v>0</v>
      </c>
      <c r="AC121">
        <v>0</v>
      </c>
      <c r="AD121">
        <v>0</v>
      </c>
      <c r="AE121">
        <v>0</v>
      </c>
      <c r="AF121">
        <v>0</v>
      </c>
      <c r="AG121">
        <v>0</v>
      </c>
      <c r="AH121" s="4">
        <v>45453</v>
      </c>
      <c r="AI121" s="4"/>
    </row>
    <row r="122" spans="1:35" hidden="1" x14ac:dyDescent="0.25">
      <c r="A122" s="4">
        <v>45291</v>
      </c>
      <c r="B122" s="4">
        <v>44926</v>
      </c>
      <c r="C122" t="s">
        <v>397</v>
      </c>
      <c r="D122" t="s">
        <v>420</v>
      </c>
      <c r="E122" t="s">
        <v>398</v>
      </c>
      <c r="F122" t="s">
        <v>398</v>
      </c>
      <c r="G122" t="s">
        <v>416</v>
      </c>
      <c r="H122" t="s">
        <v>23</v>
      </c>
      <c r="I122" s="1" t="s">
        <v>23</v>
      </c>
      <c r="J122" t="s">
        <v>26</v>
      </c>
      <c r="K122" t="s">
        <v>36</v>
      </c>
      <c r="L122" t="s">
        <v>56</v>
      </c>
      <c r="M122" t="s">
        <v>23</v>
      </c>
      <c r="N122" t="s">
        <v>23</v>
      </c>
      <c r="O122" t="s">
        <v>23</v>
      </c>
      <c r="P122" t="s">
        <v>23</v>
      </c>
      <c r="Q122" t="s">
        <v>23</v>
      </c>
      <c r="R122" t="s">
        <v>23</v>
      </c>
      <c r="S122" t="s">
        <v>23</v>
      </c>
      <c r="T122" t="s">
        <v>23</v>
      </c>
      <c r="U122" t="s">
        <v>23</v>
      </c>
      <c r="V122" t="s">
        <v>23</v>
      </c>
      <c r="W122" t="s">
        <v>24</v>
      </c>
      <c r="X122">
        <v>189934353.84</v>
      </c>
      <c r="Y122">
        <v>-27306071.059999902</v>
      </c>
      <c r="Z122">
        <v>0</v>
      </c>
      <c r="AA122">
        <v>0</v>
      </c>
      <c r="AB122">
        <v>0</v>
      </c>
      <c r="AC122">
        <v>0</v>
      </c>
      <c r="AD122">
        <v>0</v>
      </c>
      <c r="AE122">
        <v>0</v>
      </c>
      <c r="AF122">
        <v>0</v>
      </c>
      <c r="AG122">
        <v>0</v>
      </c>
      <c r="AH122" s="4">
        <v>45453</v>
      </c>
      <c r="AI122" s="4"/>
    </row>
    <row r="123" spans="1:35" ht="14.45" customHeight="1" x14ac:dyDescent="0.25">
      <c r="A123" s="4">
        <v>45291</v>
      </c>
      <c r="B123" s="4">
        <v>44926</v>
      </c>
      <c r="C123" t="s">
        <v>397</v>
      </c>
      <c r="D123" t="s">
        <v>420</v>
      </c>
      <c r="E123" t="s">
        <v>398</v>
      </c>
      <c r="F123" t="s">
        <v>398</v>
      </c>
      <c r="G123" t="s">
        <v>421</v>
      </c>
      <c r="H123" t="s">
        <v>24</v>
      </c>
      <c r="I123" s="1" t="s">
        <v>23</v>
      </c>
      <c r="J123" t="s">
        <v>361</v>
      </c>
      <c r="K123" t="s">
        <v>35</v>
      </c>
      <c r="L123" t="s">
        <v>55</v>
      </c>
      <c r="M123" t="s">
        <v>23</v>
      </c>
      <c r="N123" t="s">
        <v>23</v>
      </c>
      <c r="O123" t="s">
        <v>23</v>
      </c>
      <c r="P123" t="s">
        <v>23</v>
      </c>
      <c r="Q123" t="s">
        <v>23</v>
      </c>
      <c r="R123" t="s">
        <v>23</v>
      </c>
      <c r="S123" t="s">
        <v>23</v>
      </c>
      <c r="T123" t="s">
        <v>23</v>
      </c>
      <c r="U123" t="s">
        <v>23</v>
      </c>
      <c r="V123" t="s">
        <v>23</v>
      </c>
      <c r="W123" t="s">
        <v>23</v>
      </c>
      <c r="X123">
        <v>484279.66</v>
      </c>
      <c r="Y123">
        <v>484279.66</v>
      </c>
      <c r="Z123">
        <v>0</v>
      </c>
      <c r="AA123">
        <v>0</v>
      </c>
      <c r="AB123">
        <v>0</v>
      </c>
      <c r="AC123">
        <v>0</v>
      </c>
      <c r="AD123">
        <v>0</v>
      </c>
      <c r="AE123">
        <v>0</v>
      </c>
      <c r="AF123">
        <v>0</v>
      </c>
      <c r="AG123">
        <v>0</v>
      </c>
      <c r="AH123" s="4">
        <v>45453</v>
      </c>
      <c r="AI123" s="4"/>
    </row>
    <row r="124" spans="1:35" hidden="1" x14ac:dyDescent="0.25">
      <c r="A124" s="4">
        <v>45291</v>
      </c>
      <c r="B124" s="4">
        <v>44926</v>
      </c>
      <c r="C124" t="s">
        <v>397</v>
      </c>
      <c r="D124" t="s">
        <v>420</v>
      </c>
      <c r="E124" t="s">
        <v>398</v>
      </c>
      <c r="F124" t="s">
        <v>398</v>
      </c>
      <c r="G124" t="s">
        <v>415</v>
      </c>
      <c r="H124" t="s">
        <v>23</v>
      </c>
      <c r="I124" s="1" t="s">
        <v>24</v>
      </c>
      <c r="J124" t="s">
        <v>26</v>
      </c>
      <c r="K124" t="s">
        <v>35</v>
      </c>
      <c r="L124" t="s">
        <v>29</v>
      </c>
      <c r="M124" t="s">
        <v>23</v>
      </c>
      <c r="N124" t="s">
        <v>23</v>
      </c>
      <c r="O124" t="s">
        <v>23</v>
      </c>
      <c r="P124" t="s">
        <v>23</v>
      </c>
      <c r="Q124" t="s">
        <v>23</v>
      </c>
      <c r="R124" t="s">
        <v>23</v>
      </c>
      <c r="S124" t="s">
        <v>23</v>
      </c>
      <c r="T124" t="s">
        <v>23</v>
      </c>
      <c r="U124" t="s">
        <v>24</v>
      </c>
      <c r="V124" t="s">
        <v>23</v>
      </c>
      <c r="W124" t="s">
        <v>23</v>
      </c>
      <c r="X124">
        <v>266185.03000000003</v>
      </c>
      <c r="Y124">
        <v>218380</v>
      </c>
      <c r="Z124">
        <v>218380</v>
      </c>
      <c r="AA124">
        <v>0</v>
      </c>
      <c r="AB124">
        <v>0</v>
      </c>
      <c r="AC124">
        <v>0</v>
      </c>
      <c r="AD124">
        <v>0</v>
      </c>
      <c r="AE124">
        <v>0</v>
      </c>
      <c r="AF124">
        <v>0</v>
      </c>
      <c r="AG124">
        <v>0</v>
      </c>
      <c r="AH124" s="4">
        <v>45453</v>
      </c>
      <c r="AI124" s="4"/>
    </row>
    <row r="125" spans="1:35" ht="14.45" hidden="1" customHeight="1" x14ac:dyDescent="0.25">
      <c r="A125" s="4">
        <v>45291</v>
      </c>
      <c r="B125" s="4">
        <v>44926</v>
      </c>
      <c r="C125" t="s">
        <v>397</v>
      </c>
      <c r="D125" t="s">
        <v>420</v>
      </c>
      <c r="E125" t="s">
        <v>398</v>
      </c>
      <c r="F125" t="s">
        <v>398</v>
      </c>
      <c r="G125" t="s">
        <v>421</v>
      </c>
      <c r="H125" t="s">
        <v>24</v>
      </c>
      <c r="I125" s="1" t="s">
        <v>23</v>
      </c>
      <c r="J125" t="s">
        <v>26</v>
      </c>
      <c r="K125" t="s">
        <v>36</v>
      </c>
      <c r="L125" t="s">
        <v>28</v>
      </c>
      <c r="M125" t="s">
        <v>24</v>
      </c>
      <c r="N125" t="s">
        <v>23</v>
      </c>
      <c r="O125" t="s">
        <v>23</v>
      </c>
      <c r="P125" t="s">
        <v>23</v>
      </c>
      <c r="Q125" t="s">
        <v>23</v>
      </c>
      <c r="R125" t="s">
        <v>23</v>
      </c>
      <c r="S125" t="s">
        <v>23</v>
      </c>
      <c r="T125" t="s">
        <v>23</v>
      </c>
      <c r="U125" t="s">
        <v>23</v>
      </c>
      <c r="V125" t="s">
        <v>23</v>
      </c>
      <c r="W125" t="s">
        <v>23</v>
      </c>
      <c r="X125">
        <v>1064853183.67</v>
      </c>
      <c r="Y125">
        <v>1064853183.67</v>
      </c>
      <c r="Z125">
        <v>40231687.391808003</v>
      </c>
      <c r="AA125">
        <v>0</v>
      </c>
      <c r="AB125">
        <v>0</v>
      </c>
      <c r="AC125">
        <v>0</v>
      </c>
      <c r="AD125">
        <v>0</v>
      </c>
      <c r="AE125">
        <v>0</v>
      </c>
      <c r="AF125">
        <v>0</v>
      </c>
      <c r="AG125">
        <v>0</v>
      </c>
      <c r="AH125" s="4">
        <v>45453</v>
      </c>
      <c r="AI125" s="4"/>
    </row>
    <row r="126" spans="1:35" hidden="1" x14ac:dyDescent="0.25">
      <c r="A126" s="4">
        <v>45291</v>
      </c>
      <c r="B126" s="4">
        <v>44926</v>
      </c>
      <c r="C126" t="s">
        <v>397</v>
      </c>
      <c r="D126" t="s">
        <v>420</v>
      </c>
      <c r="E126" t="s">
        <v>398</v>
      </c>
      <c r="F126" t="s">
        <v>398</v>
      </c>
      <c r="G126" t="s">
        <v>421</v>
      </c>
      <c r="H126" t="s">
        <v>24</v>
      </c>
      <c r="I126" s="1" t="s">
        <v>23</v>
      </c>
      <c r="J126" t="s">
        <v>26</v>
      </c>
      <c r="K126" t="s">
        <v>36</v>
      </c>
      <c r="L126" t="s">
        <v>56</v>
      </c>
      <c r="M126" t="s">
        <v>23</v>
      </c>
      <c r="N126" t="s">
        <v>23</v>
      </c>
      <c r="O126" t="s">
        <v>23</v>
      </c>
      <c r="P126" t="s">
        <v>23</v>
      </c>
      <c r="Q126" t="s">
        <v>23</v>
      </c>
      <c r="R126" t="s">
        <v>23</v>
      </c>
      <c r="S126" t="s">
        <v>23</v>
      </c>
      <c r="T126" t="s">
        <v>23</v>
      </c>
      <c r="U126" t="s">
        <v>23</v>
      </c>
      <c r="V126" t="s">
        <v>23</v>
      </c>
      <c r="W126" t="s">
        <v>23</v>
      </c>
      <c r="X126">
        <v>6516656411.1599998</v>
      </c>
      <c r="Y126">
        <v>6516656411.1599998</v>
      </c>
      <c r="Z126">
        <v>0</v>
      </c>
      <c r="AA126">
        <v>0</v>
      </c>
      <c r="AB126">
        <v>0</v>
      </c>
      <c r="AC126">
        <v>0</v>
      </c>
      <c r="AD126">
        <v>0</v>
      </c>
      <c r="AE126">
        <v>0</v>
      </c>
      <c r="AF126">
        <v>0</v>
      </c>
      <c r="AG126">
        <v>0</v>
      </c>
      <c r="AH126" s="4">
        <v>45453</v>
      </c>
      <c r="AI126" s="4"/>
    </row>
    <row r="127" spans="1:35" ht="14.45" hidden="1" customHeight="1" x14ac:dyDescent="0.25">
      <c r="A127" s="4">
        <v>45291</v>
      </c>
      <c r="B127" s="4">
        <v>44926</v>
      </c>
      <c r="C127" t="s">
        <v>397</v>
      </c>
      <c r="D127" t="s">
        <v>420</v>
      </c>
      <c r="E127" t="s">
        <v>398</v>
      </c>
      <c r="F127" t="s">
        <v>398</v>
      </c>
      <c r="G127" t="s">
        <v>415</v>
      </c>
      <c r="H127" t="s">
        <v>23</v>
      </c>
      <c r="I127" s="1" t="s">
        <v>24</v>
      </c>
      <c r="J127" t="s">
        <v>26</v>
      </c>
      <c r="K127" t="s">
        <v>36</v>
      </c>
      <c r="L127" t="s">
        <v>28</v>
      </c>
      <c r="M127" t="s">
        <v>24</v>
      </c>
      <c r="N127" t="s">
        <v>23</v>
      </c>
      <c r="O127" t="s">
        <v>23</v>
      </c>
      <c r="P127" t="s">
        <v>23</v>
      </c>
      <c r="Q127" t="s">
        <v>23</v>
      </c>
      <c r="R127" t="s">
        <v>23</v>
      </c>
      <c r="S127" t="s">
        <v>23</v>
      </c>
      <c r="T127" t="s">
        <v>23</v>
      </c>
      <c r="U127" t="s">
        <v>23</v>
      </c>
      <c r="V127" t="s">
        <v>23</v>
      </c>
      <c r="W127" t="s">
        <v>23</v>
      </c>
      <c r="X127">
        <v>15196694.18</v>
      </c>
      <c r="Y127">
        <v>8740846.8399999999</v>
      </c>
      <c r="Z127">
        <v>2005796.97456</v>
      </c>
      <c r="AA127">
        <v>0</v>
      </c>
      <c r="AB127">
        <v>0</v>
      </c>
      <c r="AC127">
        <v>0</v>
      </c>
      <c r="AD127">
        <v>0</v>
      </c>
      <c r="AE127">
        <v>0</v>
      </c>
      <c r="AF127">
        <v>0</v>
      </c>
      <c r="AG127">
        <v>0</v>
      </c>
      <c r="AH127" s="4">
        <v>45453</v>
      </c>
      <c r="AI127" s="4"/>
    </row>
    <row r="128" spans="1:35" hidden="1" x14ac:dyDescent="0.25">
      <c r="A128" s="4">
        <v>45291</v>
      </c>
      <c r="B128" s="4">
        <v>44926</v>
      </c>
      <c r="C128" t="s">
        <v>397</v>
      </c>
      <c r="D128" t="s">
        <v>420</v>
      </c>
      <c r="E128" t="s">
        <v>398</v>
      </c>
      <c r="F128" t="s">
        <v>398</v>
      </c>
      <c r="G128" t="s">
        <v>415</v>
      </c>
      <c r="H128" t="s">
        <v>23</v>
      </c>
      <c r="I128" s="1" t="s">
        <v>24</v>
      </c>
      <c r="J128" t="s">
        <v>26</v>
      </c>
      <c r="K128" t="s">
        <v>36</v>
      </c>
      <c r="L128" t="s">
        <v>56</v>
      </c>
      <c r="M128" t="s">
        <v>23</v>
      </c>
      <c r="N128" t="s">
        <v>23</v>
      </c>
      <c r="O128" t="s">
        <v>23</v>
      </c>
      <c r="P128" t="s">
        <v>23</v>
      </c>
      <c r="Q128" t="s">
        <v>23</v>
      </c>
      <c r="R128" t="s">
        <v>23</v>
      </c>
      <c r="S128" t="s">
        <v>23</v>
      </c>
      <c r="T128" t="s">
        <v>23</v>
      </c>
      <c r="U128" t="s">
        <v>23</v>
      </c>
      <c r="V128" t="s">
        <v>23</v>
      </c>
      <c r="W128" t="s">
        <v>23</v>
      </c>
      <c r="X128">
        <v>1443151740.2</v>
      </c>
      <c r="Y128">
        <v>197775546.62</v>
      </c>
      <c r="Z128">
        <v>-12949.91</v>
      </c>
      <c r="AA128">
        <v>0</v>
      </c>
      <c r="AB128">
        <v>0</v>
      </c>
      <c r="AC128">
        <v>0</v>
      </c>
      <c r="AD128">
        <v>0</v>
      </c>
      <c r="AE128">
        <v>0</v>
      </c>
      <c r="AF128">
        <v>0</v>
      </c>
      <c r="AG128">
        <v>0</v>
      </c>
      <c r="AH128" s="4">
        <v>45453</v>
      </c>
      <c r="AI128" s="4"/>
    </row>
    <row r="129" spans="1:35" hidden="1" x14ac:dyDescent="0.25">
      <c r="A129" s="4">
        <v>45291</v>
      </c>
      <c r="B129" s="4">
        <v>44926</v>
      </c>
      <c r="C129" t="s">
        <v>397</v>
      </c>
      <c r="D129" t="s">
        <v>420</v>
      </c>
      <c r="E129" t="s">
        <v>398</v>
      </c>
      <c r="F129" t="s">
        <v>398</v>
      </c>
      <c r="G129" t="s">
        <v>421</v>
      </c>
      <c r="H129" t="s">
        <v>24</v>
      </c>
      <c r="I129" s="1" t="s">
        <v>23</v>
      </c>
      <c r="J129" t="s">
        <v>26</v>
      </c>
      <c r="K129" t="s">
        <v>36</v>
      </c>
      <c r="L129" t="s">
        <v>27</v>
      </c>
      <c r="M129" t="s">
        <v>23</v>
      </c>
      <c r="N129" t="s">
        <v>23</v>
      </c>
      <c r="O129" t="s">
        <v>23</v>
      </c>
      <c r="P129" t="s">
        <v>23</v>
      </c>
      <c r="Q129" t="s">
        <v>23</v>
      </c>
      <c r="R129" t="s">
        <v>23</v>
      </c>
      <c r="S129" t="s">
        <v>23</v>
      </c>
      <c r="T129" t="s">
        <v>23</v>
      </c>
      <c r="U129" t="s">
        <v>23</v>
      </c>
      <c r="V129" t="s">
        <v>24</v>
      </c>
      <c r="W129" t="s">
        <v>23</v>
      </c>
      <c r="X129">
        <v>503674216.72000003</v>
      </c>
      <c r="Y129">
        <v>503674216.72000003</v>
      </c>
      <c r="Z129">
        <v>0</v>
      </c>
      <c r="AA129">
        <v>0</v>
      </c>
      <c r="AB129">
        <v>0</v>
      </c>
      <c r="AC129">
        <v>0</v>
      </c>
      <c r="AD129">
        <v>0</v>
      </c>
      <c r="AE129">
        <v>0</v>
      </c>
      <c r="AF129">
        <v>0</v>
      </c>
      <c r="AG129">
        <v>0</v>
      </c>
      <c r="AH129" s="4">
        <v>45453</v>
      </c>
      <c r="AI129" s="4"/>
    </row>
    <row r="130" spans="1:35" ht="14.45" hidden="1" customHeight="1" x14ac:dyDescent="0.25">
      <c r="A130" s="4">
        <v>45291</v>
      </c>
      <c r="B130" s="4">
        <v>44926</v>
      </c>
      <c r="C130" t="s">
        <v>397</v>
      </c>
      <c r="D130" t="s">
        <v>420</v>
      </c>
      <c r="E130" t="s">
        <v>398</v>
      </c>
      <c r="F130" t="s">
        <v>398</v>
      </c>
      <c r="G130" t="s">
        <v>415</v>
      </c>
      <c r="H130" t="s">
        <v>23</v>
      </c>
      <c r="I130" s="1" t="s">
        <v>24</v>
      </c>
      <c r="J130" t="s">
        <v>26</v>
      </c>
      <c r="K130" t="s">
        <v>35</v>
      </c>
      <c r="L130" t="s">
        <v>29</v>
      </c>
      <c r="M130" t="s">
        <v>23</v>
      </c>
      <c r="N130" t="s">
        <v>23</v>
      </c>
      <c r="O130" t="s">
        <v>23</v>
      </c>
      <c r="P130" t="s">
        <v>23</v>
      </c>
      <c r="Q130" t="s">
        <v>23</v>
      </c>
      <c r="R130" t="s">
        <v>23</v>
      </c>
      <c r="S130" t="s">
        <v>23</v>
      </c>
      <c r="T130" t="s">
        <v>23</v>
      </c>
      <c r="U130" t="s">
        <v>23</v>
      </c>
      <c r="V130" t="s">
        <v>23</v>
      </c>
      <c r="W130" t="s">
        <v>23</v>
      </c>
      <c r="X130">
        <v>2342359.08</v>
      </c>
      <c r="Y130">
        <v>144679.29999999999</v>
      </c>
      <c r="Z130">
        <v>144679.29999999999</v>
      </c>
      <c r="AA130">
        <v>0</v>
      </c>
      <c r="AB130">
        <v>0</v>
      </c>
      <c r="AC130">
        <v>0</v>
      </c>
      <c r="AD130">
        <v>0</v>
      </c>
      <c r="AE130">
        <v>0</v>
      </c>
      <c r="AF130">
        <v>0</v>
      </c>
      <c r="AG130">
        <v>0</v>
      </c>
      <c r="AH130" s="4">
        <v>45453</v>
      </c>
      <c r="AI130" s="4"/>
    </row>
    <row r="131" spans="1:35" ht="14.45" hidden="1" customHeight="1" x14ac:dyDescent="0.25">
      <c r="A131" s="4">
        <v>45291</v>
      </c>
      <c r="B131" s="4">
        <v>44926</v>
      </c>
      <c r="C131" t="s">
        <v>397</v>
      </c>
      <c r="D131" t="s">
        <v>420</v>
      </c>
      <c r="E131" t="s">
        <v>398</v>
      </c>
      <c r="F131" t="s">
        <v>398</v>
      </c>
      <c r="G131" t="s">
        <v>416</v>
      </c>
      <c r="H131" t="s">
        <v>23</v>
      </c>
      <c r="I131" s="1" t="s">
        <v>23</v>
      </c>
      <c r="J131" t="s">
        <v>22</v>
      </c>
      <c r="K131" t="s">
        <v>36</v>
      </c>
      <c r="L131" t="s">
        <v>56</v>
      </c>
      <c r="M131" t="s">
        <v>24</v>
      </c>
      <c r="N131" t="s">
        <v>23</v>
      </c>
      <c r="O131" t="s">
        <v>23</v>
      </c>
      <c r="P131" t="s">
        <v>23</v>
      </c>
      <c r="Q131" t="s">
        <v>23</v>
      </c>
      <c r="R131" t="s">
        <v>24</v>
      </c>
      <c r="S131" t="s">
        <v>23</v>
      </c>
      <c r="T131" t="s">
        <v>23</v>
      </c>
      <c r="U131" t="s">
        <v>23</v>
      </c>
      <c r="V131" t="s">
        <v>23</v>
      </c>
      <c r="W131" t="s">
        <v>23</v>
      </c>
      <c r="X131">
        <v>0.66</v>
      </c>
      <c r="Y131">
        <v>0</v>
      </c>
      <c r="Z131">
        <v>0</v>
      </c>
      <c r="AA131">
        <v>0</v>
      </c>
      <c r="AB131">
        <v>0</v>
      </c>
      <c r="AC131">
        <v>0</v>
      </c>
      <c r="AD131">
        <v>0</v>
      </c>
      <c r="AE131">
        <v>0</v>
      </c>
      <c r="AF131">
        <v>0</v>
      </c>
      <c r="AG131">
        <v>0</v>
      </c>
      <c r="AH131" s="4">
        <v>45453</v>
      </c>
      <c r="AI131" s="4"/>
    </row>
    <row r="132" spans="1:35" ht="14.45" hidden="1" customHeight="1" x14ac:dyDescent="0.25">
      <c r="A132" s="4">
        <v>45291</v>
      </c>
      <c r="B132" s="4">
        <v>44926</v>
      </c>
      <c r="C132" t="s">
        <v>397</v>
      </c>
      <c r="D132" t="s">
        <v>420</v>
      </c>
      <c r="E132" t="s">
        <v>398</v>
      </c>
      <c r="F132" t="s">
        <v>398</v>
      </c>
      <c r="G132" t="s">
        <v>416</v>
      </c>
      <c r="H132" t="s">
        <v>23</v>
      </c>
      <c r="I132" s="1" t="s">
        <v>23</v>
      </c>
      <c r="J132" t="s">
        <v>26</v>
      </c>
      <c r="K132" t="s">
        <v>36</v>
      </c>
      <c r="L132" t="s">
        <v>29</v>
      </c>
      <c r="M132" t="s">
        <v>23</v>
      </c>
      <c r="N132" t="s">
        <v>23</v>
      </c>
      <c r="O132" t="s">
        <v>23</v>
      </c>
      <c r="P132" t="s">
        <v>23</v>
      </c>
      <c r="Q132" t="s">
        <v>23</v>
      </c>
      <c r="R132" t="s">
        <v>23</v>
      </c>
      <c r="S132" t="s">
        <v>23</v>
      </c>
      <c r="T132" t="s">
        <v>23</v>
      </c>
      <c r="U132" t="s">
        <v>24</v>
      </c>
      <c r="V132" t="s">
        <v>23</v>
      </c>
      <c r="W132" t="s">
        <v>23</v>
      </c>
      <c r="X132">
        <v>5375891.4900000002</v>
      </c>
      <c r="Y132">
        <v>-527949.09</v>
      </c>
      <c r="Z132">
        <v>-527949.09</v>
      </c>
      <c r="AA132">
        <v>0</v>
      </c>
      <c r="AB132">
        <v>0</v>
      </c>
      <c r="AC132">
        <v>0</v>
      </c>
      <c r="AD132">
        <v>0</v>
      </c>
      <c r="AE132">
        <v>0</v>
      </c>
      <c r="AF132">
        <v>0</v>
      </c>
      <c r="AG132">
        <v>0</v>
      </c>
      <c r="AH132" s="4">
        <v>45453</v>
      </c>
      <c r="AI132" s="4"/>
    </row>
    <row r="133" spans="1:35" hidden="1" x14ac:dyDescent="0.25">
      <c r="A133" s="4">
        <v>45291</v>
      </c>
      <c r="B133" s="4">
        <v>44926</v>
      </c>
      <c r="C133" t="s">
        <v>397</v>
      </c>
      <c r="D133" t="s">
        <v>420</v>
      </c>
      <c r="E133" t="s">
        <v>398</v>
      </c>
      <c r="F133" t="s">
        <v>398</v>
      </c>
      <c r="G133" t="s">
        <v>421</v>
      </c>
      <c r="H133" t="s">
        <v>24</v>
      </c>
      <c r="I133" s="1" t="s">
        <v>23</v>
      </c>
      <c r="J133" t="s">
        <v>26</v>
      </c>
      <c r="K133" t="s">
        <v>36</v>
      </c>
      <c r="L133" t="s">
        <v>29</v>
      </c>
      <c r="M133" t="s">
        <v>23</v>
      </c>
      <c r="N133" t="s">
        <v>24</v>
      </c>
      <c r="O133" t="s">
        <v>23</v>
      </c>
      <c r="P133" t="s">
        <v>23</v>
      </c>
      <c r="Q133" t="s">
        <v>23</v>
      </c>
      <c r="R133" t="s">
        <v>23</v>
      </c>
      <c r="S133" t="s">
        <v>23</v>
      </c>
      <c r="T133" t="s">
        <v>23</v>
      </c>
      <c r="U133" t="s">
        <v>23</v>
      </c>
      <c r="V133" t="s">
        <v>23</v>
      </c>
      <c r="W133" t="s">
        <v>23</v>
      </c>
      <c r="X133">
        <v>7758032.1500000004</v>
      </c>
      <c r="Y133">
        <v>7758032.1500000004</v>
      </c>
      <c r="Z133">
        <v>7758032.1500000004</v>
      </c>
      <c r="AA133">
        <v>0</v>
      </c>
      <c r="AB133">
        <v>0</v>
      </c>
      <c r="AC133">
        <v>0</v>
      </c>
      <c r="AD133">
        <v>0</v>
      </c>
      <c r="AE133">
        <v>0</v>
      </c>
      <c r="AF133">
        <v>0</v>
      </c>
      <c r="AG133">
        <v>0</v>
      </c>
      <c r="AH133" s="4">
        <v>45453</v>
      </c>
      <c r="AI133" s="4"/>
    </row>
    <row r="134" spans="1:35" hidden="1" x14ac:dyDescent="0.25">
      <c r="A134" s="4">
        <v>45291</v>
      </c>
      <c r="B134" s="4">
        <v>44926</v>
      </c>
      <c r="C134" t="s">
        <v>397</v>
      </c>
      <c r="D134" t="s">
        <v>420</v>
      </c>
      <c r="E134" t="s">
        <v>398</v>
      </c>
      <c r="F134" t="s">
        <v>398</v>
      </c>
      <c r="G134" t="s">
        <v>416</v>
      </c>
      <c r="H134" t="s">
        <v>23</v>
      </c>
      <c r="I134" s="1" t="s">
        <v>23</v>
      </c>
      <c r="J134" t="s">
        <v>26</v>
      </c>
      <c r="K134" t="s">
        <v>36</v>
      </c>
      <c r="L134" t="s">
        <v>27</v>
      </c>
      <c r="M134" t="s">
        <v>23</v>
      </c>
      <c r="N134" t="s">
        <v>23</v>
      </c>
      <c r="O134" t="s">
        <v>23</v>
      </c>
      <c r="P134" t="s">
        <v>23</v>
      </c>
      <c r="Q134" t="s">
        <v>23</v>
      </c>
      <c r="R134" t="s">
        <v>23</v>
      </c>
      <c r="S134" t="s">
        <v>24</v>
      </c>
      <c r="T134" t="s">
        <v>23</v>
      </c>
      <c r="U134" t="s">
        <v>23</v>
      </c>
      <c r="V134" t="s">
        <v>23</v>
      </c>
      <c r="W134" t="s">
        <v>23</v>
      </c>
      <c r="X134">
        <v>85029688.829999998</v>
      </c>
      <c r="Y134">
        <v>-14915097.34</v>
      </c>
      <c r="Z134">
        <v>0</v>
      </c>
      <c r="AA134">
        <v>0</v>
      </c>
      <c r="AB134">
        <v>0</v>
      </c>
      <c r="AC134">
        <v>0</v>
      </c>
      <c r="AD134">
        <v>0</v>
      </c>
      <c r="AE134">
        <v>0</v>
      </c>
      <c r="AF134">
        <v>0</v>
      </c>
      <c r="AG134">
        <v>0</v>
      </c>
      <c r="AH134" s="4">
        <v>45453</v>
      </c>
      <c r="AI134" s="4"/>
    </row>
    <row r="135" spans="1:35" ht="14.45" hidden="1" customHeight="1" x14ac:dyDescent="0.25">
      <c r="A135" s="4">
        <v>45291</v>
      </c>
      <c r="B135" s="4">
        <v>44926</v>
      </c>
      <c r="C135" t="s">
        <v>397</v>
      </c>
      <c r="D135" t="s">
        <v>420</v>
      </c>
      <c r="E135" t="s">
        <v>398</v>
      </c>
      <c r="F135" t="s">
        <v>398</v>
      </c>
      <c r="G135" t="s">
        <v>421</v>
      </c>
      <c r="H135" t="s">
        <v>24</v>
      </c>
      <c r="I135" s="1" t="s">
        <v>23</v>
      </c>
      <c r="J135" t="s">
        <v>26</v>
      </c>
      <c r="K135" t="s">
        <v>36</v>
      </c>
      <c r="L135" t="s">
        <v>27</v>
      </c>
      <c r="M135" t="s">
        <v>24</v>
      </c>
      <c r="N135" t="s">
        <v>23</v>
      </c>
      <c r="O135" t="s">
        <v>23</v>
      </c>
      <c r="P135" t="s">
        <v>23</v>
      </c>
      <c r="Q135" t="s">
        <v>23</v>
      </c>
      <c r="R135" t="s">
        <v>23</v>
      </c>
      <c r="S135" t="s">
        <v>23</v>
      </c>
      <c r="T135" t="s">
        <v>23</v>
      </c>
      <c r="U135" t="s">
        <v>23</v>
      </c>
      <c r="V135" t="s">
        <v>24</v>
      </c>
      <c r="W135" t="s">
        <v>23</v>
      </c>
      <c r="X135">
        <v>47810877.359999999</v>
      </c>
      <c r="Y135">
        <v>47810877.359999999</v>
      </c>
      <c r="Z135">
        <v>0</v>
      </c>
      <c r="AA135">
        <v>0</v>
      </c>
      <c r="AB135">
        <v>0</v>
      </c>
      <c r="AC135">
        <v>0</v>
      </c>
      <c r="AD135">
        <v>0</v>
      </c>
      <c r="AE135">
        <v>0</v>
      </c>
      <c r="AF135">
        <v>0</v>
      </c>
      <c r="AG135">
        <v>0</v>
      </c>
      <c r="AH135" s="4">
        <v>45453</v>
      </c>
      <c r="AI135" s="4"/>
    </row>
    <row r="136" spans="1:35" hidden="1" x14ac:dyDescent="0.25">
      <c r="A136" s="4">
        <v>45291</v>
      </c>
      <c r="B136" s="4">
        <v>44926</v>
      </c>
      <c r="C136" t="s">
        <v>397</v>
      </c>
      <c r="D136" t="s">
        <v>420</v>
      </c>
      <c r="E136" t="s">
        <v>398</v>
      </c>
      <c r="F136" t="s">
        <v>398</v>
      </c>
      <c r="G136" t="s">
        <v>416</v>
      </c>
      <c r="H136" t="s">
        <v>23</v>
      </c>
      <c r="I136" s="1" t="s">
        <v>23</v>
      </c>
      <c r="J136" t="s">
        <v>361</v>
      </c>
      <c r="K136" t="s">
        <v>36</v>
      </c>
      <c r="L136" t="s">
        <v>28</v>
      </c>
      <c r="M136" t="s">
        <v>24</v>
      </c>
      <c r="N136" t="s">
        <v>23</v>
      </c>
      <c r="O136" t="s">
        <v>23</v>
      </c>
      <c r="P136" t="s">
        <v>23</v>
      </c>
      <c r="Q136" t="s">
        <v>23</v>
      </c>
      <c r="R136" t="s">
        <v>23</v>
      </c>
      <c r="S136" t="s">
        <v>23</v>
      </c>
      <c r="T136" t="s">
        <v>23</v>
      </c>
      <c r="U136" t="s">
        <v>23</v>
      </c>
      <c r="V136" t="s">
        <v>23</v>
      </c>
      <c r="W136" t="s">
        <v>23</v>
      </c>
      <c r="X136">
        <v>13507845.890000001</v>
      </c>
      <c r="Y136">
        <v>-20041300</v>
      </c>
      <c r="Z136">
        <v>-4627536.17</v>
      </c>
      <c r="AA136">
        <v>0</v>
      </c>
      <c r="AB136">
        <v>0</v>
      </c>
      <c r="AC136">
        <v>0</v>
      </c>
      <c r="AD136">
        <v>0</v>
      </c>
      <c r="AE136">
        <v>0</v>
      </c>
      <c r="AF136">
        <v>0</v>
      </c>
      <c r="AG136">
        <v>0</v>
      </c>
      <c r="AH136" s="4">
        <v>45453</v>
      </c>
      <c r="AI136" s="4"/>
    </row>
    <row r="137" spans="1:35" ht="14.45" hidden="1" customHeight="1" x14ac:dyDescent="0.25">
      <c r="A137" s="4">
        <v>45291</v>
      </c>
      <c r="B137" s="4">
        <v>44926</v>
      </c>
      <c r="C137" t="s">
        <v>397</v>
      </c>
      <c r="D137" t="s">
        <v>420</v>
      </c>
      <c r="E137" t="s">
        <v>398</v>
      </c>
      <c r="F137" t="s">
        <v>398</v>
      </c>
      <c r="G137" t="s">
        <v>415</v>
      </c>
      <c r="H137" t="s">
        <v>23</v>
      </c>
      <c r="I137" s="1" t="s">
        <v>24</v>
      </c>
      <c r="J137" t="s">
        <v>26</v>
      </c>
      <c r="K137" t="s">
        <v>36</v>
      </c>
      <c r="L137" t="s">
        <v>28</v>
      </c>
      <c r="M137" t="s">
        <v>23</v>
      </c>
      <c r="N137" t="s">
        <v>23</v>
      </c>
      <c r="O137" t="s">
        <v>23</v>
      </c>
      <c r="P137" t="s">
        <v>23</v>
      </c>
      <c r="Q137" t="s">
        <v>23</v>
      </c>
      <c r="R137" t="s">
        <v>23</v>
      </c>
      <c r="S137" t="s">
        <v>23</v>
      </c>
      <c r="T137" t="s">
        <v>23</v>
      </c>
      <c r="U137" t="s">
        <v>23</v>
      </c>
      <c r="V137" t="s">
        <v>23</v>
      </c>
      <c r="W137" t="s">
        <v>23</v>
      </c>
      <c r="X137">
        <v>549136888.46000004</v>
      </c>
      <c r="Y137">
        <v>755527.61</v>
      </c>
      <c r="Z137">
        <v>0</v>
      </c>
      <c r="AA137">
        <v>0</v>
      </c>
      <c r="AB137">
        <v>0</v>
      </c>
      <c r="AC137">
        <v>0</v>
      </c>
      <c r="AD137">
        <v>0</v>
      </c>
      <c r="AE137">
        <v>0</v>
      </c>
      <c r="AF137">
        <v>0</v>
      </c>
      <c r="AG137">
        <v>0</v>
      </c>
      <c r="AH137" s="4">
        <v>45453</v>
      </c>
      <c r="AI137" s="4"/>
    </row>
    <row r="138" spans="1:35" hidden="1" x14ac:dyDescent="0.25">
      <c r="A138" s="4">
        <v>45291</v>
      </c>
      <c r="B138" s="4">
        <v>44926</v>
      </c>
      <c r="C138" t="s">
        <v>397</v>
      </c>
      <c r="D138" t="s">
        <v>420</v>
      </c>
      <c r="E138" t="s">
        <v>398</v>
      </c>
      <c r="F138" t="s">
        <v>398</v>
      </c>
      <c r="G138" t="s">
        <v>421</v>
      </c>
      <c r="H138" t="s">
        <v>24</v>
      </c>
      <c r="I138" s="1" t="s">
        <v>23</v>
      </c>
      <c r="J138" t="s">
        <v>26</v>
      </c>
      <c r="K138" t="s">
        <v>35</v>
      </c>
      <c r="L138" t="s">
        <v>27</v>
      </c>
      <c r="M138" t="s">
        <v>23</v>
      </c>
      <c r="N138" t="s">
        <v>23</v>
      </c>
      <c r="O138" t="s">
        <v>23</v>
      </c>
      <c r="P138" t="s">
        <v>23</v>
      </c>
      <c r="Q138" t="s">
        <v>23</v>
      </c>
      <c r="R138" t="s">
        <v>23</v>
      </c>
      <c r="S138" t="s">
        <v>23</v>
      </c>
      <c r="T138" t="s">
        <v>23</v>
      </c>
      <c r="U138" t="s">
        <v>23</v>
      </c>
      <c r="V138" t="s">
        <v>24</v>
      </c>
      <c r="W138" t="s">
        <v>23</v>
      </c>
      <c r="X138">
        <v>42593343.630000003</v>
      </c>
      <c r="Y138">
        <v>42593343.630000003</v>
      </c>
      <c r="Z138">
        <v>0</v>
      </c>
      <c r="AA138">
        <v>0</v>
      </c>
      <c r="AB138">
        <v>0</v>
      </c>
      <c r="AC138">
        <v>0</v>
      </c>
      <c r="AD138">
        <v>0</v>
      </c>
      <c r="AE138">
        <v>0</v>
      </c>
      <c r="AF138">
        <v>0</v>
      </c>
      <c r="AG138">
        <v>0</v>
      </c>
      <c r="AH138" s="4">
        <v>45453</v>
      </c>
      <c r="AI138" s="4"/>
    </row>
    <row r="139" spans="1:35" ht="14.45" hidden="1" customHeight="1" x14ac:dyDescent="0.25">
      <c r="A139" s="4">
        <v>45291</v>
      </c>
      <c r="B139" s="4">
        <v>44926</v>
      </c>
      <c r="C139" t="s">
        <v>397</v>
      </c>
      <c r="D139" t="s">
        <v>420</v>
      </c>
      <c r="E139" t="s">
        <v>398</v>
      </c>
      <c r="F139" t="s">
        <v>398</v>
      </c>
      <c r="G139" t="s">
        <v>415</v>
      </c>
      <c r="H139" t="s">
        <v>23</v>
      </c>
      <c r="I139" s="1" t="s">
        <v>24</v>
      </c>
      <c r="J139" t="s">
        <v>25</v>
      </c>
      <c r="K139" t="s">
        <v>35</v>
      </c>
      <c r="L139" t="s">
        <v>56</v>
      </c>
      <c r="M139" t="s">
        <v>23</v>
      </c>
      <c r="N139" t="s">
        <v>23</v>
      </c>
      <c r="O139" t="s">
        <v>23</v>
      </c>
      <c r="P139" t="s">
        <v>23</v>
      </c>
      <c r="Q139" t="s">
        <v>23</v>
      </c>
      <c r="R139" t="s">
        <v>23</v>
      </c>
      <c r="S139" t="s">
        <v>23</v>
      </c>
      <c r="T139" t="s">
        <v>23</v>
      </c>
      <c r="U139" t="s">
        <v>23</v>
      </c>
      <c r="V139" t="s">
        <v>23</v>
      </c>
      <c r="W139" t="s">
        <v>23</v>
      </c>
      <c r="X139">
        <v>17601816.809999999</v>
      </c>
      <c r="Y139">
        <v>3069791.24</v>
      </c>
      <c r="Z139">
        <v>0</v>
      </c>
      <c r="AA139">
        <v>0</v>
      </c>
      <c r="AB139">
        <v>0</v>
      </c>
      <c r="AC139">
        <v>0</v>
      </c>
      <c r="AD139">
        <v>0</v>
      </c>
      <c r="AE139">
        <v>0</v>
      </c>
      <c r="AF139">
        <v>0</v>
      </c>
      <c r="AG139">
        <v>0</v>
      </c>
      <c r="AH139" s="4">
        <v>45453</v>
      </c>
      <c r="AI139" s="4"/>
    </row>
    <row r="140" spans="1:35" x14ac:dyDescent="0.25">
      <c r="A140" s="4">
        <v>45291</v>
      </c>
      <c r="B140" s="4">
        <v>44926</v>
      </c>
      <c r="C140" t="s">
        <v>397</v>
      </c>
      <c r="D140" t="s">
        <v>420</v>
      </c>
      <c r="E140" t="s">
        <v>398</v>
      </c>
      <c r="F140" t="s">
        <v>398</v>
      </c>
      <c r="G140" t="s">
        <v>421</v>
      </c>
      <c r="H140" t="s">
        <v>24</v>
      </c>
      <c r="I140" s="1" t="s">
        <v>23</v>
      </c>
      <c r="J140" t="s">
        <v>361</v>
      </c>
      <c r="K140" t="s">
        <v>36</v>
      </c>
      <c r="L140" t="s">
        <v>56</v>
      </c>
      <c r="M140" t="s">
        <v>23</v>
      </c>
      <c r="N140" t="s">
        <v>23</v>
      </c>
      <c r="O140" t="s">
        <v>23</v>
      </c>
      <c r="P140" t="s">
        <v>23</v>
      </c>
      <c r="Q140" t="s">
        <v>23</v>
      </c>
      <c r="R140" t="s">
        <v>23</v>
      </c>
      <c r="S140" t="s">
        <v>23</v>
      </c>
      <c r="T140" t="s">
        <v>23</v>
      </c>
      <c r="U140" t="s">
        <v>23</v>
      </c>
      <c r="V140" t="s">
        <v>23</v>
      </c>
      <c r="W140" t="s">
        <v>23</v>
      </c>
      <c r="X140">
        <v>1408995.09</v>
      </c>
      <c r="Y140">
        <v>1408995.09</v>
      </c>
      <c r="Z140">
        <v>0</v>
      </c>
      <c r="AA140">
        <v>0</v>
      </c>
      <c r="AB140">
        <v>0</v>
      </c>
      <c r="AC140">
        <v>0</v>
      </c>
      <c r="AD140">
        <v>0</v>
      </c>
      <c r="AE140">
        <v>0</v>
      </c>
      <c r="AF140">
        <v>0</v>
      </c>
      <c r="AG140">
        <v>0</v>
      </c>
      <c r="AH140" s="4">
        <v>45453</v>
      </c>
      <c r="AI140" s="4"/>
    </row>
    <row r="141" spans="1:35" ht="14.45" hidden="1" customHeight="1" x14ac:dyDescent="0.25">
      <c r="A141" s="4">
        <v>45291</v>
      </c>
      <c r="B141" s="4">
        <v>44926</v>
      </c>
      <c r="C141" t="s">
        <v>397</v>
      </c>
      <c r="D141" t="s">
        <v>420</v>
      </c>
      <c r="E141" t="s">
        <v>398</v>
      </c>
      <c r="F141" t="s">
        <v>398</v>
      </c>
      <c r="G141" t="s">
        <v>415</v>
      </c>
      <c r="H141" t="s">
        <v>23</v>
      </c>
      <c r="I141" s="1" t="s">
        <v>24</v>
      </c>
      <c r="J141" t="s">
        <v>26</v>
      </c>
      <c r="K141" t="s">
        <v>36</v>
      </c>
      <c r="L141" t="s">
        <v>56</v>
      </c>
      <c r="M141" t="s">
        <v>23</v>
      </c>
      <c r="N141" t="s">
        <v>23</v>
      </c>
      <c r="O141" t="s">
        <v>23</v>
      </c>
      <c r="P141" t="s">
        <v>23</v>
      </c>
      <c r="Q141" t="s">
        <v>23</v>
      </c>
      <c r="R141" t="s">
        <v>24</v>
      </c>
      <c r="S141" t="s">
        <v>23</v>
      </c>
      <c r="T141" t="s">
        <v>23</v>
      </c>
      <c r="U141" t="s">
        <v>23</v>
      </c>
      <c r="V141" t="s">
        <v>23</v>
      </c>
      <c r="W141" t="s">
        <v>23</v>
      </c>
      <c r="X141">
        <v>6345652.5499999998</v>
      </c>
      <c r="Y141">
        <v>225178.23999999999</v>
      </c>
      <c r="Z141">
        <v>0</v>
      </c>
      <c r="AA141">
        <v>0</v>
      </c>
      <c r="AB141">
        <v>0</v>
      </c>
      <c r="AC141">
        <v>0</v>
      </c>
      <c r="AD141">
        <v>0</v>
      </c>
      <c r="AE141">
        <v>0</v>
      </c>
      <c r="AF141">
        <v>0</v>
      </c>
      <c r="AG141">
        <v>0</v>
      </c>
      <c r="AH141" s="4">
        <v>45453</v>
      </c>
      <c r="AI141" s="4"/>
    </row>
    <row r="142" spans="1:35" ht="14.45" hidden="1" customHeight="1" x14ac:dyDescent="0.25">
      <c r="A142" s="4">
        <v>45291</v>
      </c>
      <c r="B142" s="4">
        <v>44926</v>
      </c>
      <c r="C142" t="s">
        <v>397</v>
      </c>
      <c r="D142" t="s">
        <v>420</v>
      </c>
      <c r="E142" t="s">
        <v>398</v>
      </c>
      <c r="F142" t="s">
        <v>398</v>
      </c>
      <c r="G142" t="s">
        <v>415</v>
      </c>
      <c r="H142" t="s">
        <v>23</v>
      </c>
      <c r="I142" s="1" t="s">
        <v>24</v>
      </c>
      <c r="J142" t="s">
        <v>22</v>
      </c>
      <c r="K142" t="s">
        <v>36</v>
      </c>
      <c r="L142" t="s">
        <v>55</v>
      </c>
      <c r="M142" t="s">
        <v>23</v>
      </c>
      <c r="N142" t="s">
        <v>23</v>
      </c>
      <c r="O142" t="s">
        <v>23</v>
      </c>
      <c r="P142" t="s">
        <v>23</v>
      </c>
      <c r="Q142" t="s">
        <v>23</v>
      </c>
      <c r="R142" t="s">
        <v>23</v>
      </c>
      <c r="S142" t="s">
        <v>23</v>
      </c>
      <c r="T142" t="s">
        <v>23</v>
      </c>
      <c r="U142" t="s">
        <v>23</v>
      </c>
      <c r="V142" t="s">
        <v>23</v>
      </c>
      <c r="W142" t="s">
        <v>24</v>
      </c>
      <c r="X142">
        <v>14653047.52</v>
      </c>
      <c r="Y142">
        <v>762330.06</v>
      </c>
      <c r="Z142">
        <v>0</v>
      </c>
      <c r="AA142">
        <v>0</v>
      </c>
      <c r="AB142">
        <v>0</v>
      </c>
      <c r="AC142">
        <v>0</v>
      </c>
      <c r="AD142">
        <v>0</v>
      </c>
      <c r="AE142">
        <v>0</v>
      </c>
      <c r="AF142">
        <v>0</v>
      </c>
      <c r="AG142">
        <v>0</v>
      </c>
      <c r="AH142" s="4">
        <v>45453</v>
      </c>
      <c r="AI142" s="4"/>
    </row>
    <row r="143" spans="1:35" hidden="1" x14ac:dyDescent="0.25">
      <c r="A143" s="4">
        <v>45291</v>
      </c>
      <c r="B143" s="4">
        <v>44926</v>
      </c>
      <c r="C143" t="s">
        <v>397</v>
      </c>
      <c r="D143" t="s">
        <v>420</v>
      </c>
      <c r="E143" t="s">
        <v>398</v>
      </c>
      <c r="F143" t="s">
        <v>398</v>
      </c>
      <c r="G143" t="s">
        <v>421</v>
      </c>
      <c r="H143" t="s">
        <v>24</v>
      </c>
      <c r="I143" s="1" t="s">
        <v>23</v>
      </c>
      <c r="J143" t="s">
        <v>26</v>
      </c>
      <c r="K143" t="s">
        <v>36</v>
      </c>
      <c r="L143" t="s">
        <v>56</v>
      </c>
      <c r="M143" t="s">
        <v>23</v>
      </c>
      <c r="N143" t="s">
        <v>23</v>
      </c>
      <c r="O143" t="s">
        <v>23</v>
      </c>
      <c r="P143" t="s">
        <v>23</v>
      </c>
      <c r="Q143" t="s">
        <v>23</v>
      </c>
      <c r="R143" t="s">
        <v>23</v>
      </c>
      <c r="S143" t="s">
        <v>23</v>
      </c>
      <c r="T143" t="s">
        <v>23</v>
      </c>
      <c r="U143" t="s">
        <v>23</v>
      </c>
      <c r="V143" t="s">
        <v>23</v>
      </c>
      <c r="W143" t="s">
        <v>24</v>
      </c>
      <c r="X143">
        <v>88897225.709999993</v>
      </c>
      <c r="Y143">
        <v>88897225.709999993</v>
      </c>
      <c r="Z143">
        <v>0</v>
      </c>
      <c r="AA143">
        <v>0</v>
      </c>
      <c r="AB143">
        <v>0</v>
      </c>
      <c r="AC143">
        <v>0</v>
      </c>
      <c r="AD143">
        <v>0</v>
      </c>
      <c r="AE143">
        <v>0</v>
      </c>
      <c r="AF143">
        <v>0</v>
      </c>
      <c r="AG143">
        <v>0</v>
      </c>
      <c r="AH143" s="4">
        <v>45453</v>
      </c>
      <c r="AI143" s="4"/>
    </row>
    <row r="144" spans="1:35" hidden="1" x14ac:dyDescent="0.25">
      <c r="A144" s="4">
        <v>45291</v>
      </c>
      <c r="B144" s="4">
        <v>44926</v>
      </c>
      <c r="C144" t="s">
        <v>397</v>
      </c>
      <c r="D144" t="s">
        <v>420</v>
      </c>
      <c r="E144" t="s">
        <v>398</v>
      </c>
      <c r="F144" t="s">
        <v>398</v>
      </c>
      <c r="G144" t="s">
        <v>416</v>
      </c>
      <c r="H144" t="s">
        <v>23</v>
      </c>
      <c r="I144" s="1" t="s">
        <v>23</v>
      </c>
      <c r="J144" t="s">
        <v>25</v>
      </c>
      <c r="K144" t="s">
        <v>36</v>
      </c>
      <c r="L144" t="s">
        <v>56</v>
      </c>
      <c r="M144" t="s">
        <v>23</v>
      </c>
      <c r="N144" t="s">
        <v>23</v>
      </c>
      <c r="O144" t="s">
        <v>23</v>
      </c>
      <c r="P144" t="s">
        <v>24</v>
      </c>
      <c r="Q144" t="s">
        <v>23</v>
      </c>
      <c r="R144" t="s">
        <v>23</v>
      </c>
      <c r="S144" t="s">
        <v>23</v>
      </c>
      <c r="T144" t="s">
        <v>23</v>
      </c>
      <c r="U144" t="s">
        <v>23</v>
      </c>
      <c r="V144" t="s">
        <v>23</v>
      </c>
      <c r="W144" t="s">
        <v>23</v>
      </c>
      <c r="X144">
        <v>113684926.67</v>
      </c>
      <c r="Y144">
        <v>-50806951.380000003</v>
      </c>
      <c r="Z144">
        <v>0</v>
      </c>
      <c r="AA144">
        <v>0</v>
      </c>
      <c r="AB144">
        <v>0</v>
      </c>
      <c r="AC144">
        <v>0</v>
      </c>
      <c r="AD144">
        <v>0</v>
      </c>
      <c r="AE144">
        <v>0</v>
      </c>
      <c r="AF144">
        <v>0</v>
      </c>
      <c r="AG144">
        <v>0</v>
      </c>
      <c r="AH144" s="4">
        <v>45453</v>
      </c>
      <c r="AI144" s="4"/>
    </row>
    <row r="145" spans="1:35" ht="14.45" hidden="1" customHeight="1" x14ac:dyDescent="0.25">
      <c r="A145" s="4">
        <v>45291</v>
      </c>
      <c r="B145" s="4">
        <v>44926</v>
      </c>
      <c r="C145" t="s">
        <v>397</v>
      </c>
      <c r="D145" t="s">
        <v>420</v>
      </c>
      <c r="E145" t="s">
        <v>398</v>
      </c>
      <c r="F145" t="s">
        <v>398</v>
      </c>
      <c r="G145" t="s">
        <v>415</v>
      </c>
      <c r="H145" t="s">
        <v>23</v>
      </c>
      <c r="I145" s="1" t="s">
        <v>24</v>
      </c>
      <c r="J145" t="s">
        <v>26</v>
      </c>
      <c r="K145" t="s">
        <v>35</v>
      </c>
      <c r="L145" t="s">
        <v>55</v>
      </c>
      <c r="M145" t="s">
        <v>24</v>
      </c>
      <c r="N145" t="s">
        <v>23</v>
      </c>
      <c r="O145" t="s">
        <v>23</v>
      </c>
      <c r="P145" t="s">
        <v>23</v>
      </c>
      <c r="Q145" t="s">
        <v>23</v>
      </c>
      <c r="R145" t="s">
        <v>23</v>
      </c>
      <c r="S145" t="s">
        <v>23</v>
      </c>
      <c r="T145" t="s">
        <v>23</v>
      </c>
      <c r="U145" t="s">
        <v>23</v>
      </c>
      <c r="V145" t="s">
        <v>23</v>
      </c>
      <c r="W145" t="s">
        <v>23</v>
      </c>
      <c r="X145">
        <v>6221692.0499999998</v>
      </c>
      <c r="Y145">
        <v>36490.870000000003</v>
      </c>
      <c r="Z145">
        <v>0</v>
      </c>
      <c r="AA145">
        <v>0</v>
      </c>
      <c r="AB145">
        <v>0</v>
      </c>
      <c r="AC145">
        <v>0</v>
      </c>
      <c r="AD145">
        <v>0</v>
      </c>
      <c r="AE145">
        <v>0</v>
      </c>
      <c r="AF145">
        <v>0</v>
      </c>
      <c r="AG145">
        <v>0</v>
      </c>
      <c r="AH145" s="4">
        <v>45453</v>
      </c>
      <c r="AI145" s="4"/>
    </row>
    <row r="146" spans="1:35" hidden="1" x14ac:dyDescent="0.25">
      <c r="A146" s="4">
        <v>45291</v>
      </c>
      <c r="B146" s="4">
        <v>44926</v>
      </c>
      <c r="C146" t="s">
        <v>397</v>
      </c>
      <c r="D146" t="s">
        <v>420</v>
      </c>
      <c r="E146" t="s">
        <v>398</v>
      </c>
      <c r="F146" t="s">
        <v>398</v>
      </c>
      <c r="G146" t="s">
        <v>421</v>
      </c>
      <c r="H146" t="s">
        <v>24</v>
      </c>
      <c r="I146" s="1" t="s">
        <v>23</v>
      </c>
      <c r="J146" t="s">
        <v>26</v>
      </c>
      <c r="K146" t="s">
        <v>35</v>
      </c>
      <c r="L146" t="s">
        <v>55</v>
      </c>
      <c r="M146" t="s">
        <v>24</v>
      </c>
      <c r="N146" t="s">
        <v>23</v>
      </c>
      <c r="O146" t="s">
        <v>23</v>
      </c>
      <c r="P146" t="s">
        <v>23</v>
      </c>
      <c r="Q146" t="s">
        <v>23</v>
      </c>
      <c r="R146" t="s">
        <v>23</v>
      </c>
      <c r="S146" t="s">
        <v>23</v>
      </c>
      <c r="T146" t="s">
        <v>23</v>
      </c>
      <c r="U146" t="s">
        <v>23</v>
      </c>
      <c r="V146" t="s">
        <v>23</v>
      </c>
      <c r="W146" t="s">
        <v>23</v>
      </c>
      <c r="X146">
        <v>2731932.13</v>
      </c>
      <c r="Y146">
        <v>2731932.13</v>
      </c>
      <c r="Z146">
        <v>0</v>
      </c>
      <c r="AA146">
        <v>0</v>
      </c>
      <c r="AB146">
        <v>0</v>
      </c>
      <c r="AC146">
        <v>0</v>
      </c>
      <c r="AD146">
        <v>0</v>
      </c>
      <c r="AE146">
        <v>0</v>
      </c>
      <c r="AF146">
        <v>0</v>
      </c>
      <c r="AG146">
        <v>0</v>
      </c>
      <c r="AH146" s="4">
        <v>45453</v>
      </c>
      <c r="AI146" s="4"/>
    </row>
    <row r="147" spans="1:35" ht="14.45" hidden="1" customHeight="1" x14ac:dyDescent="0.25">
      <c r="A147" s="4">
        <v>45291</v>
      </c>
      <c r="B147" s="4">
        <v>44926</v>
      </c>
      <c r="C147" t="s">
        <v>397</v>
      </c>
      <c r="D147" t="s">
        <v>420</v>
      </c>
      <c r="E147" t="s">
        <v>398</v>
      </c>
      <c r="F147" t="s">
        <v>398</v>
      </c>
      <c r="G147" t="s">
        <v>421</v>
      </c>
      <c r="H147" t="s">
        <v>24</v>
      </c>
      <c r="I147" s="1" t="s">
        <v>23</v>
      </c>
      <c r="J147" t="s">
        <v>26</v>
      </c>
      <c r="K147" t="s">
        <v>35</v>
      </c>
      <c r="L147" t="s">
        <v>29</v>
      </c>
      <c r="M147" t="s">
        <v>23</v>
      </c>
      <c r="N147" t="s">
        <v>23</v>
      </c>
      <c r="O147" t="s">
        <v>24</v>
      </c>
      <c r="P147" t="s">
        <v>23</v>
      </c>
      <c r="Q147" t="s">
        <v>23</v>
      </c>
      <c r="R147" t="s">
        <v>23</v>
      </c>
      <c r="S147" t="s">
        <v>23</v>
      </c>
      <c r="T147" t="s">
        <v>23</v>
      </c>
      <c r="U147" t="s">
        <v>23</v>
      </c>
      <c r="V147" t="s">
        <v>23</v>
      </c>
      <c r="W147" t="s">
        <v>23</v>
      </c>
      <c r="X147">
        <v>9358559.5</v>
      </c>
      <c r="Y147">
        <v>9358559.5</v>
      </c>
      <c r="Z147">
        <v>9358559.5</v>
      </c>
      <c r="AA147">
        <v>799084.46</v>
      </c>
      <c r="AB147">
        <v>0</v>
      </c>
      <c r="AC147">
        <v>0</v>
      </c>
      <c r="AD147">
        <v>0</v>
      </c>
      <c r="AE147">
        <v>0</v>
      </c>
      <c r="AF147">
        <v>0</v>
      </c>
      <c r="AG147">
        <v>0</v>
      </c>
      <c r="AH147" s="4">
        <v>45453</v>
      </c>
      <c r="AI147" s="4"/>
    </row>
    <row r="148" spans="1:35" hidden="1" x14ac:dyDescent="0.25">
      <c r="A148" s="4">
        <v>45291</v>
      </c>
      <c r="B148" s="4">
        <v>44926</v>
      </c>
      <c r="C148" t="s">
        <v>397</v>
      </c>
      <c r="D148" t="s">
        <v>420</v>
      </c>
      <c r="E148" t="s">
        <v>398</v>
      </c>
      <c r="F148" t="s">
        <v>398</v>
      </c>
      <c r="G148" t="s">
        <v>415</v>
      </c>
      <c r="H148" t="s">
        <v>23</v>
      </c>
      <c r="I148" s="1" t="s">
        <v>24</v>
      </c>
      <c r="J148" t="s">
        <v>22</v>
      </c>
      <c r="K148" t="s">
        <v>36</v>
      </c>
      <c r="L148" t="s">
        <v>55</v>
      </c>
      <c r="M148" t="s">
        <v>24</v>
      </c>
      <c r="N148" t="s">
        <v>23</v>
      </c>
      <c r="O148" t="s">
        <v>23</v>
      </c>
      <c r="P148" t="s">
        <v>23</v>
      </c>
      <c r="Q148" t="s">
        <v>23</v>
      </c>
      <c r="R148" t="s">
        <v>23</v>
      </c>
      <c r="S148" t="s">
        <v>23</v>
      </c>
      <c r="T148" t="s">
        <v>23</v>
      </c>
      <c r="U148" t="s">
        <v>23</v>
      </c>
      <c r="V148" t="s">
        <v>23</v>
      </c>
      <c r="W148" t="s">
        <v>23</v>
      </c>
      <c r="X148">
        <v>85253888.400000006</v>
      </c>
      <c r="Y148">
        <v>8256503.2999999998</v>
      </c>
      <c r="Z148">
        <v>3800015.7908959999</v>
      </c>
      <c r="AA148">
        <v>2525466.161628</v>
      </c>
      <c r="AB148">
        <v>145838.72162</v>
      </c>
      <c r="AC148">
        <v>277108.30314999999</v>
      </c>
      <c r="AD148">
        <v>9886.2860440000004</v>
      </c>
      <c r="AE148">
        <v>4776.6361239999997</v>
      </c>
      <c r="AF148">
        <v>0</v>
      </c>
      <c r="AG148">
        <v>252.38124400000001</v>
      </c>
      <c r="AH148" s="4">
        <v>45453</v>
      </c>
      <c r="AI148" s="4"/>
    </row>
    <row r="149" spans="1:35" hidden="1" x14ac:dyDescent="0.25">
      <c r="A149" s="4">
        <v>45291</v>
      </c>
      <c r="B149" s="4">
        <v>44926</v>
      </c>
      <c r="C149" t="s">
        <v>397</v>
      </c>
      <c r="D149" t="s">
        <v>420</v>
      </c>
      <c r="E149" t="s">
        <v>398</v>
      </c>
      <c r="F149" t="s">
        <v>398</v>
      </c>
      <c r="G149" t="s">
        <v>415</v>
      </c>
      <c r="H149" t="s">
        <v>23</v>
      </c>
      <c r="I149" s="1" t="s">
        <v>24</v>
      </c>
      <c r="J149" t="s">
        <v>26</v>
      </c>
      <c r="K149" t="s">
        <v>36</v>
      </c>
      <c r="L149" t="s">
        <v>55</v>
      </c>
      <c r="M149" t="s">
        <v>24</v>
      </c>
      <c r="N149" t="s">
        <v>23</v>
      </c>
      <c r="O149" t="s">
        <v>23</v>
      </c>
      <c r="P149" t="s">
        <v>23</v>
      </c>
      <c r="Q149" t="s">
        <v>23</v>
      </c>
      <c r="R149" t="s">
        <v>23</v>
      </c>
      <c r="S149" t="s">
        <v>23</v>
      </c>
      <c r="T149" t="s">
        <v>23</v>
      </c>
      <c r="U149" t="s">
        <v>23</v>
      </c>
      <c r="V149" t="s">
        <v>23</v>
      </c>
      <c r="W149" t="s">
        <v>23</v>
      </c>
      <c r="X149">
        <v>1159069976.7</v>
      </c>
      <c r="Y149">
        <v>58847583.630000003</v>
      </c>
      <c r="Z149">
        <v>16075193.137709999</v>
      </c>
      <c r="AA149">
        <v>6422766.7408980001</v>
      </c>
      <c r="AB149">
        <v>108178.472562</v>
      </c>
      <c r="AC149">
        <v>1415311.6198</v>
      </c>
      <c r="AD149">
        <v>133332.67900199999</v>
      </c>
      <c r="AE149">
        <v>133332.67900199999</v>
      </c>
      <c r="AF149">
        <v>84401.688500000004</v>
      </c>
      <c r="AG149">
        <v>0</v>
      </c>
      <c r="AH149" s="4">
        <v>45453</v>
      </c>
      <c r="AI149" s="4"/>
    </row>
    <row r="150" spans="1:35" ht="14.45" hidden="1" customHeight="1" x14ac:dyDescent="0.25">
      <c r="A150" s="4">
        <v>45291</v>
      </c>
      <c r="B150" s="4">
        <v>44926</v>
      </c>
      <c r="C150" t="s">
        <v>397</v>
      </c>
      <c r="D150" t="s">
        <v>420</v>
      </c>
      <c r="E150" t="s">
        <v>398</v>
      </c>
      <c r="F150" t="s">
        <v>398</v>
      </c>
      <c r="G150" t="s">
        <v>416</v>
      </c>
      <c r="H150" t="s">
        <v>23</v>
      </c>
      <c r="I150" s="1" t="s">
        <v>23</v>
      </c>
      <c r="J150" t="s">
        <v>26</v>
      </c>
      <c r="K150" t="s">
        <v>36</v>
      </c>
      <c r="L150" t="s">
        <v>55</v>
      </c>
      <c r="M150" t="s">
        <v>24</v>
      </c>
      <c r="N150" t="s">
        <v>23</v>
      </c>
      <c r="O150" t="s">
        <v>23</v>
      </c>
      <c r="P150" t="s">
        <v>23</v>
      </c>
      <c r="Q150" t="s">
        <v>23</v>
      </c>
      <c r="R150" t="s">
        <v>23</v>
      </c>
      <c r="S150" t="s">
        <v>23</v>
      </c>
      <c r="T150" t="s">
        <v>23</v>
      </c>
      <c r="U150" t="s">
        <v>23</v>
      </c>
      <c r="V150" t="s">
        <v>23</v>
      </c>
      <c r="W150" t="s">
        <v>23</v>
      </c>
      <c r="X150">
        <v>1266942136.0799999</v>
      </c>
      <c r="Y150">
        <v>-545778536.59000003</v>
      </c>
      <c r="Z150">
        <v>-187953779.27204701</v>
      </c>
      <c r="AA150">
        <v>-66527890.105288997</v>
      </c>
      <c r="AB150">
        <v>-8668353.8037790004</v>
      </c>
      <c r="AC150">
        <v>-16293637.426684</v>
      </c>
      <c r="AD150">
        <v>-1620908.181838</v>
      </c>
      <c r="AE150">
        <v>-1620908.181838</v>
      </c>
      <c r="AF150">
        <v>-24809.040099999998</v>
      </c>
      <c r="AG150">
        <v>0</v>
      </c>
      <c r="AH150" s="4">
        <v>45453</v>
      </c>
      <c r="AI150" s="4"/>
    </row>
    <row r="151" spans="1:35" ht="14.45" hidden="1" customHeight="1" x14ac:dyDescent="0.25">
      <c r="A151" s="4">
        <v>45291</v>
      </c>
      <c r="B151" s="4">
        <v>44926</v>
      </c>
      <c r="C151" t="s">
        <v>397</v>
      </c>
      <c r="D151" t="s">
        <v>420</v>
      </c>
      <c r="E151" t="s">
        <v>398</v>
      </c>
      <c r="F151" t="s">
        <v>398</v>
      </c>
      <c r="G151" t="s">
        <v>416</v>
      </c>
      <c r="H151" t="s">
        <v>23</v>
      </c>
      <c r="I151" s="1" t="s">
        <v>23</v>
      </c>
      <c r="J151" t="s">
        <v>22</v>
      </c>
      <c r="K151" t="s">
        <v>36</v>
      </c>
      <c r="L151" t="s">
        <v>55</v>
      </c>
      <c r="M151" t="s">
        <v>24</v>
      </c>
      <c r="N151" t="s">
        <v>23</v>
      </c>
      <c r="O151" t="s">
        <v>23</v>
      </c>
      <c r="P151" t="s">
        <v>23</v>
      </c>
      <c r="Q151" t="s">
        <v>23</v>
      </c>
      <c r="R151" t="s">
        <v>23</v>
      </c>
      <c r="S151" t="s">
        <v>23</v>
      </c>
      <c r="T151" t="s">
        <v>23</v>
      </c>
      <c r="U151" t="s">
        <v>23</v>
      </c>
      <c r="V151" t="s">
        <v>23</v>
      </c>
      <c r="W151" t="s">
        <v>23</v>
      </c>
      <c r="X151">
        <v>27468300.280000001</v>
      </c>
      <c r="Y151">
        <v>-8003622.6699999999</v>
      </c>
      <c r="Z151">
        <v>-5393237.6385380002</v>
      </c>
      <c r="AA151">
        <v>-4718215.7015119996</v>
      </c>
      <c r="AB151">
        <v>0</v>
      </c>
      <c r="AC151">
        <v>-21902.397649999999</v>
      </c>
      <c r="AD151">
        <v>-10110.319398</v>
      </c>
      <c r="AE151">
        <v>-124.818758</v>
      </c>
      <c r="AF151">
        <v>0</v>
      </c>
      <c r="AG151">
        <v>-124.818758</v>
      </c>
      <c r="AH151" s="4">
        <v>45453</v>
      </c>
      <c r="AI151" s="4"/>
    </row>
    <row r="152" spans="1:35" hidden="1" x14ac:dyDescent="0.25">
      <c r="A152" s="4">
        <v>45291</v>
      </c>
      <c r="B152" s="4">
        <v>44926</v>
      </c>
      <c r="C152" t="s">
        <v>397</v>
      </c>
      <c r="D152" t="s">
        <v>420</v>
      </c>
      <c r="E152" t="s">
        <v>398</v>
      </c>
      <c r="F152" t="s">
        <v>398</v>
      </c>
      <c r="G152" t="s">
        <v>421</v>
      </c>
      <c r="H152" t="s">
        <v>24</v>
      </c>
      <c r="I152" s="1" t="s">
        <v>23</v>
      </c>
      <c r="J152" t="s">
        <v>22</v>
      </c>
      <c r="K152" t="s">
        <v>36</v>
      </c>
      <c r="L152" t="s">
        <v>55</v>
      </c>
      <c r="M152" t="s">
        <v>24</v>
      </c>
      <c r="N152" t="s">
        <v>23</v>
      </c>
      <c r="O152" t="s">
        <v>23</v>
      </c>
      <c r="P152" t="s">
        <v>23</v>
      </c>
      <c r="Q152" t="s">
        <v>23</v>
      </c>
      <c r="R152" t="s">
        <v>23</v>
      </c>
      <c r="S152" t="s">
        <v>23</v>
      </c>
      <c r="T152" t="s">
        <v>23</v>
      </c>
      <c r="U152" t="s">
        <v>23</v>
      </c>
      <c r="V152" t="s">
        <v>23</v>
      </c>
      <c r="W152" t="s">
        <v>23</v>
      </c>
      <c r="X152">
        <v>292989929.60000002</v>
      </c>
      <c r="Y152">
        <v>292989929.60000002</v>
      </c>
      <c r="Z152">
        <v>168015334.750489</v>
      </c>
      <c r="AA152">
        <v>138795691.40823799</v>
      </c>
      <c r="AB152">
        <v>5255851.1857799999</v>
      </c>
      <c r="AC152">
        <v>8237552.1340199998</v>
      </c>
      <c r="AD152">
        <v>18504508.510309</v>
      </c>
      <c r="AE152">
        <v>18392902.115189001</v>
      </c>
      <c r="AF152">
        <v>17711869.569499999</v>
      </c>
      <c r="AG152">
        <v>28580.578569000001</v>
      </c>
      <c r="AH152" s="4">
        <v>45453</v>
      </c>
      <c r="AI152" s="4"/>
    </row>
    <row r="153" spans="1:35" hidden="1" x14ac:dyDescent="0.25">
      <c r="A153" s="4">
        <v>45291</v>
      </c>
      <c r="B153" s="4">
        <v>44926</v>
      </c>
      <c r="C153" t="s">
        <v>397</v>
      </c>
      <c r="D153" t="s">
        <v>420</v>
      </c>
      <c r="E153" t="s">
        <v>398</v>
      </c>
      <c r="F153" t="s">
        <v>398</v>
      </c>
      <c r="G153" t="s">
        <v>421</v>
      </c>
      <c r="H153" t="s">
        <v>24</v>
      </c>
      <c r="I153" s="1" t="s">
        <v>23</v>
      </c>
      <c r="J153" t="s">
        <v>26</v>
      </c>
      <c r="K153" t="s">
        <v>36</v>
      </c>
      <c r="L153" t="s">
        <v>55</v>
      </c>
      <c r="M153" t="s">
        <v>24</v>
      </c>
      <c r="N153" t="s">
        <v>23</v>
      </c>
      <c r="O153" t="s">
        <v>23</v>
      </c>
      <c r="P153" t="s">
        <v>23</v>
      </c>
      <c r="Q153" t="s">
        <v>23</v>
      </c>
      <c r="R153" t="s">
        <v>23</v>
      </c>
      <c r="S153" t="s">
        <v>23</v>
      </c>
      <c r="T153" t="s">
        <v>23</v>
      </c>
      <c r="U153" t="s">
        <v>23</v>
      </c>
      <c r="V153" t="s">
        <v>23</v>
      </c>
      <c r="W153" t="s">
        <v>23</v>
      </c>
      <c r="X153">
        <v>849483920.78999996</v>
      </c>
      <c r="Y153">
        <v>849483920.78999996</v>
      </c>
      <c r="Z153">
        <v>348611191.54066098</v>
      </c>
      <c r="AA153">
        <v>222665600.16997999</v>
      </c>
      <c r="AB153">
        <v>34366549.813173003</v>
      </c>
      <c r="AC153">
        <v>37852918.800518997</v>
      </c>
      <c r="AD153">
        <v>9669445.7441550009</v>
      </c>
      <c r="AE153">
        <v>9669445.7441550009</v>
      </c>
      <c r="AF153">
        <v>5135802.9727999996</v>
      </c>
      <c r="AG153">
        <v>0</v>
      </c>
      <c r="AH153" s="4">
        <v>45453</v>
      </c>
      <c r="AI153" s="4"/>
    </row>
    <row r="154" spans="1:35" hidden="1" x14ac:dyDescent="0.25">
      <c r="A154" s="4">
        <v>45291</v>
      </c>
      <c r="B154" s="4">
        <v>44926</v>
      </c>
      <c r="C154" t="s">
        <v>397</v>
      </c>
      <c r="D154" t="s">
        <v>420</v>
      </c>
      <c r="E154" t="s">
        <v>398</v>
      </c>
      <c r="F154" t="s">
        <v>398</v>
      </c>
      <c r="G154" t="s">
        <v>415</v>
      </c>
      <c r="H154" t="s">
        <v>23</v>
      </c>
      <c r="I154" s="1" t="s">
        <v>24</v>
      </c>
      <c r="J154" t="s">
        <v>26</v>
      </c>
      <c r="K154" t="s">
        <v>36</v>
      </c>
      <c r="L154" t="s">
        <v>55</v>
      </c>
      <c r="M154" t="s">
        <v>23</v>
      </c>
      <c r="N154" t="s">
        <v>23</v>
      </c>
      <c r="O154" t="s">
        <v>23</v>
      </c>
      <c r="P154" t="s">
        <v>23</v>
      </c>
      <c r="Q154" t="s">
        <v>23</v>
      </c>
      <c r="R154" t="s">
        <v>23</v>
      </c>
      <c r="S154" t="s">
        <v>23</v>
      </c>
      <c r="T154" t="s">
        <v>23</v>
      </c>
      <c r="U154" t="s">
        <v>23</v>
      </c>
      <c r="V154" t="s">
        <v>23</v>
      </c>
      <c r="W154" t="s">
        <v>24</v>
      </c>
      <c r="X154">
        <v>596339892.26999998</v>
      </c>
      <c r="Y154">
        <v>7991799.7099999897</v>
      </c>
      <c r="Z154">
        <v>56715242.819999903</v>
      </c>
      <c r="AA154">
        <v>0.122837652941253</v>
      </c>
      <c r="AB154">
        <v>0</v>
      </c>
      <c r="AC154">
        <v>0</v>
      </c>
      <c r="AD154">
        <v>0</v>
      </c>
      <c r="AE154">
        <v>0</v>
      </c>
      <c r="AF154">
        <v>0</v>
      </c>
      <c r="AG154">
        <v>0</v>
      </c>
      <c r="AH154" s="4">
        <v>45453</v>
      </c>
      <c r="AI154" s="4"/>
    </row>
    <row r="155" spans="1:35" hidden="1" x14ac:dyDescent="0.25">
      <c r="A155" s="4">
        <v>45291</v>
      </c>
      <c r="B155" s="4">
        <v>44926</v>
      </c>
      <c r="C155" t="s">
        <v>397</v>
      </c>
      <c r="D155" t="s">
        <v>420</v>
      </c>
      <c r="E155" t="s">
        <v>398</v>
      </c>
      <c r="F155" t="s">
        <v>398</v>
      </c>
      <c r="G155" t="s">
        <v>421</v>
      </c>
      <c r="H155" t="s">
        <v>24</v>
      </c>
      <c r="I155" s="1" t="s">
        <v>23</v>
      </c>
      <c r="J155" t="s">
        <v>26</v>
      </c>
      <c r="K155" t="s">
        <v>36</v>
      </c>
      <c r="L155" t="s">
        <v>55</v>
      </c>
      <c r="M155" t="s">
        <v>23</v>
      </c>
      <c r="N155" t="s">
        <v>23</v>
      </c>
      <c r="O155" t="s">
        <v>23</v>
      </c>
      <c r="P155" t="s">
        <v>23</v>
      </c>
      <c r="Q155" t="s">
        <v>23</v>
      </c>
      <c r="R155" t="s">
        <v>23</v>
      </c>
      <c r="S155" t="s">
        <v>23</v>
      </c>
      <c r="T155" t="s">
        <v>23</v>
      </c>
      <c r="U155" t="s">
        <v>23</v>
      </c>
      <c r="V155" t="s">
        <v>23</v>
      </c>
      <c r="W155" t="s">
        <v>24</v>
      </c>
      <c r="X155">
        <v>452501579.86000001</v>
      </c>
      <c r="Y155">
        <v>452501579.86000001</v>
      </c>
      <c r="Z155">
        <v>246024956.55000001</v>
      </c>
      <c r="AA155">
        <v>0.61794993215305505</v>
      </c>
      <c r="AB155">
        <v>0</v>
      </c>
      <c r="AC155">
        <v>0</v>
      </c>
      <c r="AD155">
        <v>0</v>
      </c>
      <c r="AE155">
        <v>0</v>
      </c>
      <c r="AF155">
        <v>0</v>
      </c>
      <c r="AG155">
        <v>0</v>
      </c>
      <c r="AH155" s="4">
        <v>45453</v>
      </c>
      <c r="AI155" s="4"/>
    </row>
    <row r="156" spans="1:35" ht="14.45" hidden="1" customHeight="1" x14ac:dyDescent="0.25">
      <c r="A156" s="4">
        <v>45291</v>
      </c>
      <c r="B156" s="4">
        <v>44926</v>
      </c>
      <c r="C156" t="s">
        <v>397</v>
      </c>
      <c r="D156" t="s">
        <v>420</v>
      </c>
      <c r="E156" t="s">
        <v>398</v>
      </c>
      <c r="F156" t="s">
        <v>398</v>
      </c>
      <c r="G156" t="s">
        <v>416</v>
      </c>
      <c r="H156" t="s">
        <v>23</v>
      </c>
      <c r="I156" s="1" t="s">
        <v>23</v>
      </c>
      <c r="J156" t="s">
        <v>26</v>
      </c>
      <c r="K156" t="s">
        <v>36</v>
      </c>
      <c r="L156" t="s">
        <v>55</v>
      </c>
      <c r="M156" t="s">
        <v>23</v>
      </c>
      <c r="N156" t="s">
        <v>23</v>
      </c>
      <c r="O156" t="s">
        <v>23</v>
      </c>
      <c r="P156" t="s">
        <v>23</v>
      </c>
      <c r="Q156" t="s">
        <v>23</v>
      </c>
      <c r="R156" t="s">
        <v>23</v>
      </c>
      <c r="S156" t="s">
        <v>23</v>
      </c>
      <c r="T156" t="s">
        <v>23</v>
      </c>
      <c r="U156" t="s">
        <v>23</v>
      </c>
      <c r="V156" t="s">
        <v>23</v>
      </c>
      <c r="W156" t="s">
        <v>24</v>
      </c>
      <c r="X156">
        <v>1138709255</v>
      </c>
      <c r="Y156">
        <v>-102130668.84999999</v>
      </c>
      <c r="Z156">
        <v>-12300640.619999999</v>
      </c>
      <c r="AA156">
        <v>682140.02941906406</v>
      </c>
      <c r="AB156">
        <v>0</v>
      </c>
      <c r="AC156">
        <v>0</v>
      </c>
      <c r="AD156">
        <v>0</v>
      </c>
      <c r="AE156">
        <v>0</v>
      </c>
      <c r="AF156">
        <v>0</v>
      </c>
      <c r="AG156">
        <v>0</v>
      </c>
      <c r="AH156" s="4">
        <v>45453</v>
      </c>
      <c r="AI156" s="4"/>
    </row>
    <row r="157" spans="1:35" ht="14.45" hidden="1" customHeight="1" x14ac:dyDescent="0.25">
      <c r="A157" s="4">
        <v>45291</v>
      </c>
      <c r="B157" s="4">
        <v>44926</v>
      </c>
      <c r="C157" t="s">
        <v>397</v>
      </c>
      <c r="D157" t="s">
        <v>420</v>
      </c>
      <c r="E157" t="s">
        <v>398</v>
      </c>
      <c r="F157" t="s">
        <v>398</v>
      </c>
      <c r="G157" t="s">
        <v>416</v>
      </c>
      <c r="H157" t="s">
        <v>23</v>
      </c>
      <c r="I157" s="1" t="s">
        <v>23</v>
      </c>
      <c r="J157" t="s">
        <v>26</v>
      </c>
      <c r="K157" t="s">
        <v>35</v>
      </c>
      <c r="L157" t="s">
        <v>29</v>
      </c>
      <c r="M157" t="s">
        <v>23</v>
      </c>
      <c r="N157" t="s">
        <v>23</v>
      </c>
      <c r="O157" t="s">
        <v>24</v>
      </c>
      <c r="P157" t="s">
        <v>23</v>
      </c>
      <c r="Q157" t="s">
        <v>23</v>
      </c>
      <c r="R157" t="s">
        <v>23</v>
      </c>
      <c r="S157" t="s">
        <v>23</v>
      </c>
      <c r="T157" t="s">
        <v>23</v>
      </c>
      <c r="U157" t="s">
        <v>23</v>
      </c>
      <c r="V157" t="s">
        <v>23</v>
      </c>
      <c r="W157" t="s">
        <v>23</v>
      </c>
      <c r="X157">
        <v>51350610.600000001</v>
      </c>
      <c r="Y157">
        <v>-4192891.48</v>
      </c>
      <c r="Z157">
        <v>-4192891.48</v>
      </c>
      <c r="AA157">
        <v>6231774.3281398704</v>
      </c>
      <c r="AB157">
        <v>0</v>
      </c>
      <c r="AC157">
        <v>0</v>
      </c>
      <c r="AD157">
        <v>0</v>
      </c>
      <c r="AE157">
        <v>0</v>
      </c>
      <c r="AF157">
        <v>0</v>
      </c>
      <c r="AG157">
        <v>0</v>
      </c>
      <c r="AH157" s="4">
        <v>45453</v>
      </c>
      <c r="AI157" s="4"/>
    </row>
    <row r="158" spans="1:35" hidden="1" x14ac:dyDescent="0.25">
      <c r="A158" s="4">
        <v>45291</v>
      </c>
      <c r="B158" s="4">
        <v>44926</v>
      </c>
      <c r="C158" t="s">
        <v>397</v>
      </c>
      <c r="D158" t="s">
        <v>420</v>
      </c>
      <c r="E158" t="s">
        <v>398</v>
      </c>
      <c r="F158" t="s">
        <v>398</v>
      </c>
      <c r="G158" t="s">
        <v>415</v>
      </c>
      <c r="H158" t="s">
        <v>23</v>
      </c>
      <c r="I158" s="1" t="s">
        <v>24</v>
      </c>
      <c r="J158" t="s">
        <v>26</v>
      </c>
      <c r="K158" t="s">
        <v>36</v>
      </c>
      <c r="L158" t="s">
        <v>55</v>
      </c>
      <c r="M158" t="s">
        <v>23</v>
      </c>
      <c r="N158" t="s">
        <v>23</v>
      </c>
      <c r="O158" t="s">
        <v>23</v>
      </c>
      <c r="P158" t="s">
        <v>23</v>
      </c>
      <c r="Q158" t="s">
        <v>23</v>
      </c>
      <c r="R158" t="s">
        <v>23</v>
      </c>
      <c r="S158" t="s">
        <v>23</v>
      </c>
      <c r="T158" t="s">
        <v>23</v>
      </c>
      <c r="U158" t="s">
        <v>23</v>
      </c>
      <c r="V158" t="s">
        <v>23</v>
      </c>
      <c r="W158" t="s">
        <v>23</v>
      </c>
      <c r="X158">
        <v>8161153089.2600002</v>
      </c>
      <c r="Y158">
        <v>1865963361.03</v>
      </c>
      <c r="Z158">
        <v>317751591.38</v>
      </c>
      <c r="AA158">
        <v>8959302.6578960903</v>
      </c>
      <c r="AB158">
        <v>0</v>
      </c>
      <c r="AC158">
        <v>0</v>
      </c>
      <c r="AD158">
        <v>0</v>
      </c>
      <c r="AE158">
        <v>0</v>
      </c>
      <c r="AF158">
        <v>0</v>
      </c>
      <c r="AG158">
        <v>0</v>
      </c>
      <c r="AH158" s="4">
        <v>45453</v>
      </c>
      <c r="AI158" s="4"/>
    </row>
    <row r="159" spans="1:35" hidden="1" x14ac:dyDescent="0.25">
      <c r="A159" s="4">
        <v>45291</v>
      </c>
      <c r="B159" s="4">
        <v>44926</v>
      </c>
      <c r="C159" t="s">
        <v>397</v>
      </c>
      <c r="D159" t="s">
        <v>420</v>
      </c>
      <c r="E159" t="s">
        <v>398</v>
      </c>
      <c r="F159" t="s">
        <v>398</v>
      </c>
      <c r="G159" t="s">
        <v>421</v>
      </c>
      <c r="H159" t="s">
        <v>24</v>
      </c>
      <c r="I159" s="1" t="s">
        <v>23</v>
      </c>
      <c r="J159" t="s">
        <v>26</v>
      </c>
      <c r="K159" t="s">
        <v>36</v>
      </c>
      <c r="L159" t="s">
        <v>55</v>
      </c>
      <c r="M159" t="s">
        <v>23</v>
      </c>
      <c r="N159" t="s">
        <v>23</v>
      </c>
      <c r="O159" t="s">
        <v>23</v>
      </c>
      <c r="P159" t="s">
        <v>23</v>
      </c>
      <c r="Q159" t="s">
        <v>23</v>
      </c>
      <c r="R159" t="s">
        <v>23</v>
      </c>
      <c r="S159" t="s">
        <v>23</v>
      </c>
      <c r="T159" t="s">
        <v>23</v>
      </c>
      <c r="U159" t="s">
        <v>23</v>
      </c>
      <c r="V159" t="s">
        <v>23</v>
      </c>
      <c r="W159" t="s">
        <v>23</v>
      </c>
      <c r="X159">
        <v>14557972533.049999</v>
      </c>
      <c r="Y159">
        <v>14557972533.049999</v>
      </c>
      <c r="Z159">
        <v>1268062850.8900001</v>
      </c>
      <c r="AA159">
        <v>11587765.8923296</v>
      </c>
      <c r="AB159">
        <v>0</v>
      </c>
      <c r="AC159">
        <v>0</v>
      </c>
      <c r="AD159">
        <v>0</v>
      </c>
      <c r="AE159">
        <v>0</v>
      </c>
      <c r="AF159">
        <v>0</v>
      </c>
      <c r="AG159">
        <v>0</v>
      </c>
      <c r="AH159" s="4">
        <v>45453</v>
      </c>
      <c r="AI159" s="4"/>
    </row>
    <row r="160" spans="1:35" hidden="1" x14ac:dyDescent="0.25">
      <c r="A160" s="4">
        <v>45291</v>
      </c>
      <c r="B160" s="4">
        <v>44926</v>
      </c>
      <c r="C160" t="s">
        <v>397</v>
      </c>
      <c r="D160" t="s">
        <v>420</v>
      </c>
      <c r="E160" t="s">
        <v>398</v>
      </c>
      <c r="F160" t="s">
        <v>398</v>
      </c>
      <c r="G160" t="s">
        <v>415</v>
      </c>
      <c r="H160" t="s">
        <v>23</v>
      </c>
      <c r="I160" s="1" t="s">
        <v>24</v>
      </c>
      <c r="J160" t="s">
        <v>26</v>
      </c>
      <c r="K160" t="s">
        <v>36</v>
      </c>
      <c r="L160" t="s">
        <v>29</v>
      </c>
      <c r="M160" t="s">
        <v>23</v>
      </c>
      <c r="N160" t="s">
        <v>23</v>
      </c>
      <c r="O160" t="s">
        <v>24</v>
      </c>
      <c r="P160" t="s">
        <v>23</v>
      </c>
      <c r="Q160" t="s">
        <v>23</v>
      </c>
      <c r="R160" t="s">
        <v>23</v>
      </c>
      <c r="S160" t="s">
        <v>23</v>
      </c>
      <c r="T160" t="s">
        <v>23</v>
      </c>
      <c r="U160" t="s">
        <v>23</v>
      </c>
      <c r="V160" t="s">
        <v>23</v>
      </c>
      <c r="W160" t="s">
        <v>23</v>
      </c>
      <c r="X160">
        <v>322185197.41000003</v>
      </c>
      <c r="Y160">
        <v>56471659.789999999</v>
      </c>
      <c r="Z160">
        <v>56471659.789999999</v>
      </c>
      <c r="AA160">
        <v>19699494.196578801</v>
      </c>
      <c r="AB160">
        <v>0</v>
      </c>
      <c r="AC160">
        <v>0</v>
      </c>
      <c r="AD160">
        <v>0</v>
      </c>
      <c r="AE160">
        <v>0</v>
      </c>
      <c r="AF160">
        <v>0</v>
      </c>
      <c r="AG160">
        <v>0</v>
      </c>
      <c r="AH160" s="4">
        <v>45453</v>
      </c>
      <c r="AI160" s="4"/>
    </row>
    <row r="161" spans="1:35" ht="14.45" hidden="1" customHeight="1" x14ac:dyDescent="0.25">
      <c r="A161" s="4">
        <v>45291</v>
      </c>
      <c r="B161" s="4">
        <v>44926</v>
      </c>
      <c r="C161" t="s">
        <v>397</v>
      </c>
      <c r="D161" t="s">
        <v>420</v>
      </c>
      <c r="E161" t="s">
        <v>398</v>
      </c>
      <c r="F161" t="s">
        <v>398</v>
      </c>
      <c r="G161" t="s">
        <v>416</v>
      </c>
      <c r="H161" t="s">
        <v>23</v>
      </c>
      <c r="I161" s="1" t="s">
        <v>23</v>
      </c>
      <c r="J161" t="s">
        <v>26</v>
      </c>
      <c r="K161" t="s">
        <v>36</v>
      </c>
      <c r="L161" t="s">
        <v>55</v>
      </c>
      <c r="M161" t="s">
        <v>23</v>
      </c>
      <c r="N161" t="s">
        <v>23</v>
      </c>
      <c r="O161" t="s">
        <v>23</v>
      </c>
      <c r="P161" t="s">
        <v>23</v>
      </c>
      <c r="Q161" t="s">
        <v>23</v>
      </c>
      <c r="R161" t="s">
        <v>23</v>
      </c>
      <c r="S161" t="s">
        <v>23</v>
      </c>
      <c r="T161" t="s">
        <v>23</v>
      </c>
      <c r="U161" t="s">
        <v>23</v>
      </c>
      <c r="V161" t="s">
        <v>23</v>
      </c>
      <c r="W161" t="s">
        <v>23</v>
      </c>
      <c r="X161">
        <v>29026016842</v>
      </c>
      <c r="Y161">
        <v>-9100665831.7000008</v>
      </c>
      <c r="Z161">
        <v>-970661090.35000002</v>
      </c>
      <c r="AA161">
        <v>173277745.98905101</v>
      </c>
      <c r="AB161">
        <v>0</v>
      </c>
      <c r="AC161">
        <v>0</v>
      </c>
      <c r="AD161">
        <v>0</v>
      </c>
      <c r="AE161">
        <v>0</v>
      </c>
      <c r="AF161">
        <v>0</v>
      </c>
      <c r="AG161">
        <v>0</v>
      </c>
      <c r="AH161" s="4">
        <v>45453</v>
      </c>
      <c r="AI161" s="4"/>
    </row>
    <row r="162" spans="1:35" hidden="1" x14ac:dyDescent="0.25">
      <c r="A162" s="4">
        <v>45291</v>
      </c>
      <c r="B162" s="4">
        <v>44926</v>
      </c>
      <c r="C162" t="s">
        <v>397</v>
      </c>
      <c r="D162" t="s">
        <v>420</v>
      </c>
      <c r="E162" t="s">
        <v>398</v>
      </c>
      <c r="F162" t="s">
        <v>398</v>
      </c>
      <c r="G162" t="s">
        <v>421</v>
      </c>
      <c r="H162" t="s">
        <v>24</v>
      </c>
      <c r="I162" s="1" t="s">
        <v>23</v>
      </c>
      <c r="J162" t="s">
        <v>26</v>
      </c>
      <c r="K162" t="s">
        <v>36</v>
      </c>
      <c r="L162" t="s">
        <v>29</v>
      </c>
      <c r="M162" t="s">
        <v>23</v>
      </c>
      <c r="N162" t="s">
        <v>23</v>
      </c>
      <c r="O162" t="s">
        <v>24</v>
      </c>
      <c r="P162" t="s">
        <v>23</v>
      </c>
      <c r="Q162" t="s">
        <v>23</v>
      </c>
      <c r="R162" t="s">
        <v>23</v>
      </c>
      <c r="S162" t="s">
        <v>23</v>
      </c>
      <c r="T162" t="s">
        <v>23</v>
      </c>
      <c r="U162" t="s">
        <v>23</v>
      </c>
      <c r="V162" t="s">
        <v>23</v>
      </c>
      <c r="W162" t="s">
        <v>23</v>
      </c>
      <c r="X162">
        <v>6753487832.6099997</v>
      </c>
      <c r="Y162">
        <v>6753487832.6099997</v>
      </c>
      <c r="Z162">
        <v>6753487832.6099997</v>
      </c>
      <c r="AA162">
        <v>962635155.392946</v>
      </c>
      <c r="AB162">
        <v>0</v>
      </c>
      <c r="AC162">
        <v>0</v>
      </c>
      <c r="AD162">
        <v>0</v>
      </c>
      <c r="AE162">
        <v>0</v>
      </c>
      <c r="AF162">
        <v>0</v>
      </c>
      <c r="AG162">
        <v>0</v>
      </c>
      <c r="AH162" s="4">
        <v>45453</v>
      </c>
      <c r="AI162" s="4"/>
    </row>
    <row r="163" spans="1:35" ht="14.45" hidden="1" customHeight="1" x14ac:dyDescent="0.25">
      <c r="A163" s="4">
        <v>45291</v>
      </c>
      <c r="B163" s="4">
        <v>44926</v>
      </c>
      <c r="C163" t="s">
        <v>397</v>
      </c>
      <c r="D163" t="s">
        <v>420</v>
      </c>
      <c r="E163" t="s">
        <v>398</v>
      </c>
      <c r="F163" t="s">
        <v>398</v>
      </c>
      <c r="G163" t="s">
        <v>416</v>
      </c>
      <c r="H163" t="s">
        <v>23</v>
      </c>
      <c r="I163" s="1" t="s">
        <v>23</v>
      </c>
      <c r="J163" t="s">
        <v>26</v>
      </c>
      <c r="K163" t="s">
        <v>36</v>
      </c>
      <c r="L163" t="s">
        <v>29</v>
      </c>
      <c r="M163" t="s">
        <v>23</v>
      </c>
      <c r="N163" t="s">
        <v>23</v>
      </c>
      <c r="O163" t="s">
        <v>24</v>
      </c>
      <c r="P163" t="s">
        <v>23</v>
      </c>
      <c r="Q163" t="s">
        <v>23</v>
      </c>
      <c r="R163" t="s">
        <v>23</v>
      </c>
      <c r="S163" t="s">
        <v>23</v>
      </c>
      <c r="T163" t="s">
        <v>23</v>
      </c>
      <c r="U163" t="s">
        <v>23</v>
      </c>
      <c r="V163" t="s">
        <v>23</v>
      </c>
      <c r="W163" t="s">
        <v>23</v>
      </c>
      <c r="X163">
        <v>20506146410.98</v>
      </c>
      <c r="Y163">
        <v>-1497902508.9100001</v>
      </c>
      <c r="Z163">
        <v>-1497551670.78</v>
      </c>
      <c r="AA163">
        <v>1165286894.7041299</v>
      </c>
      <c r="AB163">
        <v>0</v>
      </c>
      <c r="AC163">
        <v>0</v>
      </c>
      <c r="AD163">
        <v>0</v>
      </c>
      <c r="AE163">
        <v>0</v>
      </c>
      <c r="AF163">
        <v>0</v>
      </c>
      <c r="AG163">
        <v>0</v>
      </c>
      <c r="AH163" s="4">
        <v>45453</v>
      </c>
      <c r="AI163" s="4"/>
    </row>
  </sheetData>
  <autoFilter ref="A1:AH163" xr:uid="{00000000-0009-0000-0000-000017000000}">
    <filterColumn colId="6">
      <filters>
        <filter val="NY"/>
        <filter val="YN"/>
      </filters>
    </filterColumn>
    <filterColumn colId="9">
      <filters>
        <filter val="OFF_BAL"/>
      </filters>
    </filterColumn>
  </autoFilter>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21">
    <tabColor rgb="FFFFFF00"/>
  </sheetPr>
  <dimension ref="A1:BO73"/>
  <sheetViews>
    <sheetView topLeftCell="A36" zoomScale="70" zoomScaleNormal="70" workbookViewId="0">
      <selection activeCell="H185" sqref="H185"/>
    </sheetView>
  </sheetViews>
  <sheetFormatPr defaultColWidth="8.7109375" defaultRowHeight="15" x14ac:dyDescent="0.25"/>
  <cols>
    <col min="1" max="1" width="1" style="11" bestFit="1" customWidth="1"/>
    <col min="2" max="2" width="26.28515625" style="94" bestFit="1" customWidth="1"/>
    <col min="3" max="3" width="65.5703125" style="11" bestFit="1" customWidth="1"/>
    <col min="4" max="4" width="28" style="11" bestFit="1" customWidth="1"/>
    <col min="5" max="5" width="17.85546875" style="11" bestFit="1" customWidth="1"/>
    <col min="6" max="6" width="19" style="11" bestFit="1" customWidth="1"/>
    <col min="7" max="7" width="16.5703125" style="11" bestFit="1" customWidth="1"/>
    <col min="8" max="9" width="15" style="11" bestFit="1" customWidth="1"/>
    <col min="10" max="11" width="13.5703125" style="11" bestFit="1" customWidth="1"/>
    <col min="12" max="12" width="16.5703125" style="11" bestFit="1" customWidth="1"/>
    <col min="13" max="13" width="24.28515625" style="11" bestFit="1" customWidth="1"/>
    <col min="14" max="14" width="21.140625" style="11" customWidth="1"/>
    <col min="15" max="15" width="14.85546875" style="13" customWidth="1"/>
    <col min="16" max="16" width="1.5703125" style="13" bestFit="1" customWidth="1"/>
    <col min="17" max="17" width="13.28515625" style="13" bestFit="1" customWidth="1"/>
    <col min="18" max="18" width="9.28515625" style="13" bestFit="1" customWidth="1"/>
    <col min="19" max="20" width="2.140625" style="13" bestFit="1" customWidth="1"/>
    <col min="21" max="21" width="13.28515625" style="13" bestFit="1" customWidth="1"/>
    <col min="22" max="22" width="9.28515625" style="13" bestFit="1" customWidth="1"/>
    <col min="23" max="24" width="1.7109375" style="13" bestFit="1" customWidth="1"/>
    <col min="25" max="25" width="13.28515625" style="13" bestFit="1" customWidth="1"/>
    <col min="26" max="26" width="9.28515625" style="13" bestFit="1" customWidth="1"/>
    <col min="27" max="27" width="2.42578125" style="13" bestFit="1" customWidth="1"/>
    <col min="28" max="28" width="1.85546875" style="13" bestFit="1" customWidth="1"/>
    <col min="29" max="29" width="13.28515625" style="13" bestFit="1" customWidth="1"/>
    <col min="30" max="30" width="9.28515625" style="13" bestFit="1" customWidth="1"/>
    <col min="31" max="31" width="3" style="11" bestFit="1" customWidth="1"/>
    <col min="32" max="32" width="2.85546875" style="11" bestFit="1" customWidth="1"/>
    <col min="33" max="33" width="13.28515625" style="11" bestFit="1" customWidth="1"/>
    <col min="34" max="34" width="10.5703125" style="11" bestFit="1" customWidth="1"/>
    <col min="35" max="35" width="9.28515625" style="11" bestFit="1" customWidth="1"/>
    <col min="36" max="36" width="27.7109375" style="11" bestFit="1" customWidth="1"/>
    <col min="37" max="37" width="3" style="11" bestFit="1" customWidth="1"/>
    <col min="38" max="38" width="2.42578125" style="11" bestFit="1" customWidth="1"/>
    <col min="39" max="39" width="13.28515625" style="11" bestFit="1" customWidth="1"/>
    <col min="40" max="40" width="10.5703125" style="11" bestFit="1" customWidth="1"/>
    <col min="41" max="41" width="9.28515625" style="11" bestFit="1" customWidth="1"/>
    <col min="42" max="42" width="3.5703125" style="11" bestFit="1" customWidth="1"/>
    <col min="43" max="43" width="3" style="11" bestFit="1" customWidth="1"/>
    <col min="44" max="44" width="13.28515625" style="11" bestFit="1" customWidth="1"/>
    <col min="45" max="45" width="9.28515625" style="11" bestFit="1" customWidth="1"/>
    <col min="46" max="46" width="3" style="13" bestFit="1" customWidth="1"/>
    <col min="47" max="47" width="2.7109375" style="13" bestFit="1" customWidth="1"/>
    <col min="48" max="48" width="13.28515625" style="13" bestFit="1" customWidth="1"/>
    <col min="49" max="49" width="9.28515625" style="13" bestFit="1" customWidth="1"/>
    <col min="50" max="50" width="3" style="13" bestFit="1" customWidth="1"/>
    <col min="51" max="51" width="2.85546875" style="13" bestFit="1" customWidth="1"/>
    <col min="52" max="52" width="13.28515625" style="13" bestFit="1" customWidth="1"/>
    <col min="53" max="53" width="9.28515625" style="13" bestFit="1" customWidth="1"/>
    <col min="54" max="54" width="2.85546875" style="13" bestFit="1" customWidth="1"/>
    <col min="55" max="55" width="2.7109375" style="13" bestFit="1" customWidth="1"/>
    <col min="56" max="56" width="13.28515625" style="13" bestFit="1" customWidth="1"/>
    <col min="57" max="57" width="9.28515625" style="13" bestFit="1" customWidth="1"/>
    <col min="58" max="58" width="2.85546875" style="13" bestFit="1" customWidth="1"/>
    <col min="59" max="59" width="3.28515625" style="13" bestFit="1" customWidth="1"/>
    <col min="60" max="60" width="13.28515625" style="13" bestFit="1" customWidth="1"/>
    <col min="61" max="61" width="9.28515625" style="13" bestFit="1" customWidth="1"/>
    <col min="62" max="62" width="3" style="11" bestFit="1" customWidth="1"/>
    <col min="63" max="63" width="3.28515625" style="11" bestFit="1" customWidth="1"/>
    <col min="64" max="64" width="13.28515625" style="11" bestFit="1" customWidth="1"/>
    <col min="65" max="65" width="10.5703125" style="11" bestFit="1" customWidth="1"/>
    <col min="66" max="66" width="9.28515625" style="11" bestFit="1" customWidth="1"/>
    <col min="67" max="16384" width="8.7109375" style="11"/>
  </cols>
  <sheetData>
    <row r="1" spans="1:67" ht="15.75" thickBot="1" x14ac:dyDescent="0.3"/>
    <row r="2" spans="1:67" ht="32.25" thickBot="1" x14ac:dyDescent="0.3">
      <c r="B2" s="14" t="s">
        <v>93</v>
      </c>
      <c r="D2" s="385" t="s">
        <v>418</v>
      </c>
      <c r="E2" s="386"/>
      <c r="F2" s="386"/>
      <c r="G2" s="386"/>
      <c r="H2" s="386"/>
      <c r="I2" s="386"/>
      <c r="J2" s="386"/>
      <c r="K2" s="386"/>
      <c r="L2" s="386"/>
      <c r="M2" s="386"/>
      <c r="N2" s="387"/>
    </row>
    <row r="4" spans="1:67" s="19" customFormat="1" ht="30" x14ac:dyDescent="0.25">
      <c r="A4" s="94"/>
      <c r="B4" s="94"/>
      <c r="C4" s="93"/>
      <c r="D4" s="16" t="s">
        <v>0</v>
      </c>
      <c r="E4" s="16" t="s">
        <v>1</v>
      </c>
      <c r="F4" s="16" t="s">
        <v>2</v>
      </c>
      <c r="G4" s="16" t="s">
        <v>3</v>
      </c>
      <c r="H4" s="16" t="s">
        <v>4</v>
      </c>
      <c r="I4" s="16" t="s">
        <v>5</v>
      </c>
      <c r="J4" s="16" t="s">
        <v>6</v>
      </c>
      <c r="K4" s="16" t="s">
        <v>7</v>
      </c>
      <c r="L4" s="16" t="s">
        <v>8</v>
      </c>
      <c r="M4" s="16"/>
      <c r="N4" s="16" t="s">
        <v>9</v>
      </c>
      <c r="O4" s="16" t="s">
        <v>10</v>
      </c>
      <c r="P4" s="16" t="s">
        <v>11</v>
      </c>
      <c r="Q4" s="16" t="s">
        <v>12</v>
      </c>
      <c r="R4" s="16" t="s">
        <v>13</v>
      </c>
      <c r="S4" s="16" t="s">
        <v>14</v>
      </c>
      <c r="T4" s="16" t="s">
        <v>15</v>
      </c>
      <c r="U4" s="16" t="s">
        <v>95</v>
      </c>
      <c r="V4" s="16" t="s">
        <v>96</v>
      </c>
      <c r="W4" s="16" t="s">
        <v>97</v>
      </c>
      <c r="X4" s="16" t="s">
        <v>98</v>
      </c>
      <c r="Y4" s="16" t="s">
        <v>99</v>
      </c>
      <c r="Z4" s="16" t="s">
        <v>100</v>
      </c>
      <c r="AA4" s="16" t="s">
        <v>101</v>
      </c>
      <c r="AB4" s="16" t="s">
        <v>102</v>
      </c>
      <c r="AC4" s="16" t="s">
        <v>103</v>
      </c>
      <c r="AD4" s="16" t="s">
        <v>104</v>
      </c>
      <c r="AE4" s="16" t="s">
        <v>105</v>
      </c>
      <c r="AF4" s="16" t="s">
        <v>106</v>
      </c>
      <c r="AG4" s="16" t="s">
        <v>107</v>
      </c>
      <c r="AH4" s="16" t="s">
        <v>108</v>
      </c>
      <c r="AI4" s="16" t="s">
        <v>109</v>
      </c>
      <c r="AJ4" s="16" t="s">
        <v>110</v>
      </c>
      <c r="AK4" s="16" t="s">
        <v>111</v>
      </c>
      <c r="AL4" s="16" t="s">
        <v>112</v>
      </c>
      <c r="AM4" s="16" t="s">
        <v>113</v>
      </c>
      <c r="AN4" s="16" t="s">
        <v>114</v>
      </c>
      <c r="AO4" s="16" t="s">
        <v>115</v>
      </c>
      <c r="AP4" s="16" t="s">
        <v>116</v>
      </c>
      <c r="AQ4" s="16" t="s">
        <v>117</v>
      </c>
      <c r="AR4" s="16" t="s">
        <v>118</v>
      </c>
      <c r="AS4" s="95" t="s">
        <v>119</v>
      </c>
      <c r="AT4" s="16" t="s">
        <v>120</v>
      </c>
      <c r="AU4" s="16" t="s">
        <v>121</v>
      </c>
      <c r="AV4" s="16" t="s">
        <v>122</v>
      </c>
      <c r="AW4" s="16" t="s">
        <v>123</v>
      </c>
      <c r="AX4" s="16" t="s">
        <v>124</v>
      </c>
      <c r="AY4" s="16" t="s">
        <v>125</v>
      </c>
      <c r="AZ4" s="16" t="s">
        <v>126</v>
      </c>
      <c r="BA4" s="16" t="s">
        <v>127</v>
      </c>
      <c r="BB4" s="16" t="s">
        <v>128</v>
      </c>
      <c r="BC4" s="16" t="s">
        <v>129</v>
      </c>
      <c r="BD4" s="16" t="s">
        <v>130</v>
      </c>
      <c r="BE4" s="16" t="s">
        <v>131</v>
      </c>
      <c r="BF4" s="16" t="s">
        <v>132</v>
      </c>
      <c r="BG4" s="16" t="s">
        <v>133</v>
      </c>
      <c r="BH4" s="16" t="s">
        <v>134</v>
      </c>
      <c r="BI4" s="16" t="s">
        <v>135</v>
      </c>
      <c r="BJ4" s="16" t="s">
        <v>136</v>
      </c>
      <c r="BK4" s="16" t="s">
        <v>137</v>
      </c>
      <c r="BL4" s="16" t="s">
        <v>138</v>
      </c>
      <c r="BM4" s="16" t="s">
        <v>139</v>
      </c>
      <c r="BN4" s="16" t="s">
        <v>140</v>
      </c>
      <c r="BO4" s="18"/>
    </row>
    <row r="5" spans="1:67" ht="28.9"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c r="AI5" s="373"/>
      <c r="AJ5" s="366" t="s">
        <v>143</v>
      </c>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8"/>
    </row>
    <row r="6" spans="1:67" ht="14.65" customHeight="1" x14ac:dyDescent="0.25">
      <c r="A6" s="20"/>
      <c r="B6" s="372"/>
      <c r="C6" s="373"/>
      <c r="D6" s="369" t="s">
        <v>144</v>
      </c>
      <c r="E6" s="363" t="s">
        <v>145</v>
      </c>
      <c r="F6" s="364"/>
      <c r="G6" s="364"/>
      <c r="H6" s="364"/>
      <c r="I6" s="365"/>
      <c r="J6" s="363" t="s">
        <v>146</v>
      </c>
      <c r="K6" s="364"/>
      <c r="L6" s="364"/>
      <c r="M6" s="364"/>
      <c r="N6" s="365"/>
      <c r="O6" s="363" t="s">
        <v>147</v>
      </c>
      <c r="P6" s="364"/>
      <c r="Q6" s="364"/>
      <c r="R6" s="365"/>
      <c r="S6" s="363" t="s">
        <v>148</v>
      </c>
      <c r="T6" s="364"/>
      <c r="U6" s="364"/>
      <c r="V6" s="365"/>
      <c r="W6" s="363" t="s">
        <v>149</v>
      </c>
      <c r="X6" s="364"/>
      <c r="Y6" s="364"/>
      <c r="Z6" s="365"/>
      <c r="AA6" s="363" t="s">
        <v>150</v>
      </c>
      <c r="AB6" s="364"/>
      <c r="AC6" s="364"/>
      <c r="AD6" s="365"/>
      <c r="AE6" s="363" t="s">
        <v>151</v>
      </c>
      <c r="AF6" s="364"/>
      <c r="AG6" s="364"/>
      <c r="AH6" s="364"/>
      <c r="AI6" s="365"/>
      <c r="AJ6" s="369" t="s">
        <v>152</v>
      </c>
      <c r="AK6" s="363" t="s">
        <v>145</v>
      </c>
      <c r="AL6" s="364"/>
      <c r="AM6" s="364"/>
      <c r="AN6" s="364"/>
      <c r="AO6" s="365"/>
      <c r="AP6" s="363" t="s">
        <v>146</v>
      </c>
      <c r="AQ6" s="364"/>
      <c r="AR6" s="364"/>
      <c r="AS6" s="365"/>
      <c r="AT6" s="363" t="s">
        <v>147</v>
      </c>
      <c r="AU6" s="364"/>
      <c r="AV6" s="364"/>
      <c r="AW6" s="365"/>
      <c r="AX6" s="363" t="s">
        <v>148</v>
      </c>
      <c r="AY6" s="364"/>
      <c r="AZ6" s="364"/>
      <c r="BA6" s="365"/>
      <c r="BB6" s="363" t="s">
        <v>149</v>
      </c>
      <c r="BC6" s="364"/>
      <c r="BD6" s="364"/>
      <c r="BE6" s="365"/>
      <c r="BF6" s="363" t="s">
        <v>150</v>
      </c>
      <c r="BG6" s="364"/>
      <c r="BH6" s="364"/>
      <c r="BI6" s="365"/>
      <c r="BJ6" s="363" t="s">
        <v>151</v>
      </c>
      <c r="BK6" s="364"/>
      <c r="BL6" s="364"/>
      <c r="BM6" s="364"/>
      <c r="BN6" s="365"/>
    </row>
    <row r="7" spans="1:67" ht="33.6" customHeight="1" x14ac:dyDescent="0.25">
      <c r="A7" s="20"/>
      <c r="B7" s="372"/>
      <c r="C7" s="373"/>
      <c r="D7" s="369"/>
      <c r="E7" s="366" t="s">
        <v>153</v>
      </c>
      <c r="F7" s="367"/>
      <c r="G7" s="367"/>
      <c r="H7" s="367"/>
      <c r="I7" s="368"/>
      <c r="J7" s="366" t="s">
        <v>153</v>
      </c>
      <c r="K7" s="367"/>
      <c r="L7" s="367"/>
      <c r="M7" s="367"/>
      <c r="N7" s="368"/>
      <c r="O7" s="366" t="s">
        <v>153</v>
      </c>
      <c r="P7" s="367"/>
      <c r="Q7" s="367"/>
      <c r="R7" s="368"/>
      <c r="S7" s="366" t="s">
        <v>153</v>
      </c>
      <c r="T7" s="367"/>
      <c r="U7" s="367"/>
      <c r="V7" s="368"/>
      <c r="W7" s="366" t="s">
        <v>153</v>
      </c>
      <c r="X7" s="367"/>
      <c r="Y7" s="367"/>
      <c r="Z7" s="368"/>
      <c r="AA7" s="366" t="s">
        <v>153</v>
      </c>
      <c r="AB7" s="367"/>
      <c r="AC7" s="367"/>
      <c r="AD7" s="368"/>
      <c r="AE7" s="366" t="s">
        <v>154</v>
      </c>
      <c r="AF7" s="367"/>
      <c r="AG7" s="367"/>
      <c r="AH7" s="367"/>
      <c r="AI7" s="368"/>
      <c r="AJ7" s="369"/>
      <c r="AK7" s="366" t="s">
        <v>153</v>
      </c>
      <c r="AL7" s="367"/>
      <c r="AM7" s="367"/>
      <c r="AN7" s="367"/>
      <c r="AO7" s="368"/>
      <c r="AP7" s="366" t="s">
        <v>153</v>
      </c>
      <c r="AQ7" s="367"/>
      <c r="AR7" s="367"/>
      <c r="AS7" s="368"/>
      <c r="AT7" s="366" t="s">
        <v>153</v>
      </c>
      <c r="AU7" s="367"/>
      <c r="AV7" s="367"/>
      <c r="AW7" s="368"/>
      <c r="AX7" s="366" t="s">
        <v>153</v>
      </c>
      <c r="AY7" s="367"/>
      <c r="AZ7" s="367"/>
      <c r="BA7" s="368"/>
      <c r="BB7" s="366" t="s">
        <v>153</v>
      </c>
      <c r="BC7" s="367"/>
      <c r="BD7" s="367"/>
      <c r="BE7" s="368"/>
      <c r="BF7" s="366" t="s">
        <v>153</v>
      </c>
      <c r="BG7" s="367"/>
      <c r="BH7" s="367"/>
      <c r="BI7" s="368"/>
      <c r="BJ7" s="366" t="s">
        <v>153</v>
      </c>
      <c r="BK7" s="367"/>
      <c r="BL7" s="367"/>
      <c r="BM7" s="367"/>
      <c r="BN7" s="368"/>
    </row>
    <row r="8" spans="1:67" ht="33.6" customHeight="1" x14ac:dyDescent="0.25">
      <c r="A8" s="20"/>
      <c r="B8" s="372"/>
      <c r="C8" s="373"/>
      <c r="D8" s="369"/>
      <c r="E8" s="92"/>
      <c r="F8" s="366" t="s">
        <v>155</v>
      </c>
      <c r="G8" s="367"/>
      <c r="H8" s="367"/>
      <c r="I8" s="368"/>
      <c r="J8" s="92"/>
      <c r="K8" s="366" t="s">
        <v>155</v>
      </c>
      <c r="L8" s="367"/>
      <c r="M8" s="367"/>
      <c r="N8" s="368"/>
      <c r="O8" s="92"/>
      <c r="P8" s="366" t="s">
        <v>155</v>
      </c>
      <c r="Q8" s="367"/>
      <c r="R8" s="368"/>
      <c r="S8" s="92"/>
      <c r="T8" s="366" t="s">
        <v>155</v>
      </c>
      <c r="U8" s="367"/>
      <c r="V8" s="368"/>
      <c r="W8" s="92"/>
      <c r="X8" s="366" t="s">
        <v>155</v>
      </c>
      <c r="Y8" s="367"/>
      <c r="Z8" s="368"/>
      <c r="AA8" s="92"/>
      <c r="AB8" s="366" t="s">
        <v>155</v>
      </c>
      <c r="AC8" s="367"/>
      <c r="AD8" s="368"/>
      <c r="AE8" s="92"/>
      <c r="AF8" s="366" t="s">
        <v>155</v>
      </c>
      <c r="AG8" s="367"/>
      <c r="AH8" s="367"/>
      <c r="AI8" s="368"/>
      <c r="AJ8" s="369"/>
      <c r="AK8" s="92"/>
      <c r="AL8" s="366" t="s">
        <v>155</v>
      </c>
      <c r="AM8" s="367"/>
      <c r="AN8" s="367"/>
      <c r="AO8" s="368"/>
      <c r="AP8" s="92"/>
      <c r="AQ8" s="366" t="s">
        <v>155</v>
      </c>
      <c r="AR8" s="367"/>
      <c r="AS8" s="368"/>
      <c r="AT8" s="92"/>
      <c r="AU8" s="366" t="s">
        <v>155</v>
      </c>
      <c r="AV8" s="367"/>
      <c r="AW8" s="368"/>
      <c r="AX8" s="92"/>
      <c r="AY8" s="366" t="s">
        <v>155</v>
      </c>
      <c r="AZ8" s="367"/>
      <c r="BA8" s="368"/>
      <c r="BB8" s="92"/>
      <c r="BC8" s="366" t="s">
        <v>155</v>
      </c>
      <c r="BD8" s="367"/>
      <c r="BE8" s="368"/>
      <c r="BF8" s="92"/>
      <c r="BG8" s="366" t="s">
        <v>155</v>
      </c>
      <c r="BH8" s="367"/>
      <c r="BI8" s="368"/>
      <c r="BJ8" s="92"/>
      <c r="BK8" s="366" t="s">
        <v>155</v>
      </c>
      <c r="BL8" s="367"/>
      <c r="BM8" s="367"/>
      <c r="BN8" s="368"/>
    </row>
    <row r="9" spans="1:67" ht="45" x14ac:dyDescent="0.25">
      <c r="A9" s="20"/>
      <c r="B9" s="374"/>
      <c r="C9" s="375"/>
      <c r="D9" s="370"/>
      <c r="E9" s="22"/>
      <c r="F9" s="22"/>
      <c r="G9" s="23" t="s">
        <v>156</v>
      </c>
      <c r="H9" s="24" t="s">
        <v>157</v>
      </c>
      <c r="I9" s="24" t="s">
        <v>158</v>
      </c>
      <c r="J9" s="22"/>
      <c r="K9" s="22"/>
      <c r="L9" s="23" t="s">
        <v>156</v>
      </c>
      <c r="M9" s="23" t="s">
        <v>399</v>
      </c>
      <c r="N9" s="24" t="s">
        <v>158</v>
      </c>
      <c r="O9" s="22"/>
      <c r="P9" s="22"/>
      <c r="Q9" s="23" t="s">
        <v>156</v>
      </c>
      <c r="R9" s="24" t="s">
        <v>158</v>
      </c>
      <c r="S9" s="22"/>
      <c r="T9" s="22"/>
      <c r="U9" s="23" t="s">
        <v>156</v>
      </c>
      <c r="V9" s="24" t="s">
        <v>158</v>
      </c>
      <c r="W9" s="22"/>
      <c r="X9" s="22"/>
      <c r="Y9" s="23" t="s">
        <v>156</v>
      </c>
      <c r="Z9" s="24" t="s">
        <v>158</v>
      </c>
      <c r="AA9" s="22"/>
      <c r="AB9" s="22"/>
      <c r="AC9" s="23" t="s">
        <v>156</v>
      </c>
      <c r="AD9" s="24" t="s">
        <v>158</v>
      </c>
      <c r="AE9" s="22"/>
      <c r="AF9" s="22"/>
      <c r="AG9" s="23" t="s">
        <v>156</v>
      </c>
      <c r="AH9" s="24" t="s">
        <v>157</v>
      </c>
      <c r="AI9" s="24" t="s">
        <v>158</v>
      </c>
      <c r="AJ9" s="370"/>
      <c r="AK9" s="22"/>
      <c r="AL9" s="22"/>
      <c r="AM9" s="23" t="s">
        <v>156</v>
      </c>
      <c r="AN9" s="24" t="s">
        <v>157</v>
      </c>
      <c r="AO9" s="24" t="s">
        <v>158</v>
      </c>
      <c r="AP9" s="22"/>
      <c r="AQ9" s="22"/>
      <c r="AR9" s="23" t="s">
        <v>156</v>
      </c>
      <c r="AS9" s="24" t="s">
        <v>158</v>
      </c>
      <c r="AT9" s="22"/>
      <c r="AU9" s="22"/>
      <c r="AV9" s="23" t="s">
        <v>156</v>
      </c>
      <c r="AW9" s="24" t="s">
        <v>158</v>
      </c>
      <c r="AX9" s="22"/>
      <c r="AY9" s="22"/>
      <c r="AZ9" s="23" t="s">
        <v>156</v>
      </c>
      <c r="BA9" s="24" t="s">
        <v>158</v>
      </c>
      <c r="BB9" s="22"/>
      <c r="BC9" s="22"/>
      <c r="BD9" s="23" t="s">
        <v>156</v>
      </c>
      <c r="BE9" s="24" t="s">
        <v>158</v>
      </c>
      <c r="BF9" s="22"/>
      <c r="BG9" s="22"/>
      <c r="BH9" s="23" t="s">
        <v>156</v>
      </c>
      <c r="BI9" s="24" t="s">
        <v>158</v>
      </c>
      <c r="BJ9" s="22"/>
      <c r="BK9" s="22"/>
      <c r="BL9" s="23" t="s">
        <v>156</v>
      </c>
      <c r="BM9" s="24" t="s">
        <v>157</v>
      </c>
      <c r="BN9" s="24" t="s">
        <v>158</v>
      </c>
    </row>
    <row r="10" spans="1:67" x14ac:dyDescent="0.25">
      <c r="A10" s="20"/>
      <c r="B10" s="25"/>
      <c r="C10" s="26" t="s">
        <v>159</v>
      </c>
      <c r="D10" s="27"/>
      <c r="E10" s="28"/>
      <c r="F10" s="28"/>
      <c r="G10" s="29"/>
      <c r="H10" s="29"/>
      <c r="I10" s="29"/>
      <c r="J10" s="28"/>
      <c r="K10" s="28"/>
      <c r="L10" s="29"/>
      <c r="M10" s="29"/>
      <c r="N10" s="29"/>
      <c r="O10" s="28"/>
      <c r="P10" s="28"/>
      <c r="Q10" s="29"/>
      <c r="R10" s="29"/>
      <c r="S10" s="28"/>
      <c r="T10" s="28"/>
      <c r="U10" s="29"/>
      <c r="V10" s="29"/>
      <c r="W10" s="28"/>
      <c r="X10" s="28"/>
      <c r="Y10" s="29"/>
      <c r="Z10" s="29"/>
      <c r="AA10" s="28"/>
      <c r="AB10" s="28"/>
      <c r="AC10" s="29"/>
      <c r="AD10" s="29"/>
      <c r="AE10" s="28"/>
      <c r="AF10" s="28"/>
      <c r="AG10" s="29"/>
      <c r="AH10" s="29"/>
      <c r="AI10" s="29"/>
      <c r="AJ10" s="28"/>
      <c r="AK10" s="28"/>
      <c r="AL10" s="28"/>
      <c r="AM10" s="29"/>
      <c r="AN10" s="29"/>
      <c r="AO10" s="29"/>
      <c r="AP10" s="28"/>
      <c r="AQ10" s="28"/>
      <c r="AR10" s="29"/>
      <c r="AS10" s="29"/>
      <c r="AT10" s="28"/>
      <c r="AU10" s="28"/>
      <c r="AV10" s="29"/>
      <c r="AW10" s="29"/>
      <c r="AX10" s="28"/>
      <c r="AY10" s="28"/>
      <c r="AZ10" s="29"/>
      <c r="BA10" s="29"/>
      <c r="BB10" s="28"/>
      <c r="BC10" s="28"/>
      <c r="BD10" s="29"/>
      <c r="BE10" s="29"/>
      <c r="BF10" s="28"/>
      <c r="BG10" s="28"/>
      <c r="BH10" s="29"/>
      <c r="BI10" s="29"/>
      <c r="BJ10" s="28"/>
      <c r="BK10" s="28"/>
      <c r="BL10" s="29"/>
      <c r="BM10" s="29"/>
      <c r="BN10" s="29"/>
    </row>
    <row r="11" spans="1:67" ht="45" x14ac:dyDescent="0.25">
      <c r="A11" s="20"/>
      <c r="B11" s="30">
        <v>1</v>
      </c>
      <c r="C11" s="31" t="s">
        <v>160</v>
      </c>
      <c r="D11" s="32">
        <f>SUM(D12,D30,D34,D38)</f>
        <v>10994392151.6</v>
      </c>
      <c r="E11" s="32">
        <f>SUM(E12,E30,E34,E38)</f>
        <v>7637392377.9036713</v>
      </c>
      <c r="F11" s="32">
        <f t="shared" ref="F11:N11" si="0">SUM(F12,F30,F34,F38)</f>
        <v>1353543258.5302687</v>
      </c>
      <c r="G11" s="32">
        <f t="shared" si="0"/>
        <v>0</v>
      </c>
      <c r="H11" s="32">
        <f t="shared" si="0"/>
        <v>39876418.193135001</v>
      </c>
      <c r="I11" s="32">
        <f t="shared" si="0"/>
        <v>47782890.857488997</v>
      </c>
      <c r="J11" s="32">
        <f t="shared" si="0"/>
        <v>28317173.219510004</v>
      </c>
      <c r="K11" s="32">
        <f t="shared" si="0"/>
        <v>28200457.17447</v>
      </c>
      <c r="L11" s="32">
        <f t="shared" si="0"/>
        <v>0</v>
      </c>
      <c r="M11" s="32">
        <f t="shared" si="0"/>
        <v>22932074.230799999</v>
      </c>
      <c r="N11" s="32">
        <f t="shared" si="0"/>
        <v>28832.959813000001</v>
      </c>
      <c r="O11" s="24"/>
      <c r="P11" s="24"/>
      <c r="Q11" s="24"/>
      <c r="R11" s="24"/>
      <c r="S11" s="24"/>
      <c r="T11" s="24"/>
      <c r="U11" s="24"/>
      <c r="V11" s="24"/>
      <c r="W11" s="24"/>
      <c r="X11" s="24"/>
      <c r="Y11" s="24"/>
      <c r="Z11" s="24"/>
      <c r="AA11" s="24"/>
      <c r="AB11" s="24"/>
      <c r="AC11" s="24"/>
      <c r="AD11" s="24"/>
      <c r="AE11" s="24"/>
      <c r="AF11" s="24"/>
      <c r="AG11" s="24"/>
      <c r="AH11" s="24"/>
      <c r="AI11" s="24"/>
      <c r="AJ11" s="33"/>
      <c r="AK11" s="33"/>
      <c r="AL11" s="33"/>
      <c r="AM11" s="33"/>
      <c r="AN11" s="33"/>
      <c r="AO11" s="33"/>
      <c r="AP11" s="33"/>
      <c r="AQ11" s="33"/>
      <c r="AR11" s="33"/>
      <c r="AS11" s="33"/>
      <c r="AT11" s="24"/>
      <c r="AU11" s="24"/>
      <c r="AV11" s="24"/>
      <c r="AW11" s="24"/>
      <c r="AX11" s="24"/>
      <c r="AY11" s="24"/>
      <c r="AZ11" s="24"/>
      <c r="BA11" s="24"/>
      <c r="BB11" s="24"/>
      <c r="BC11" s="24"/>
      <c r="BD11" s="24"/>
      <c r="BE11" s="24"/>
      <c r="BF11" s="24"/>
      <c r="BG11" s="24"/>
      <c r="BH11" s="24"/>
      <c r="BI11" s="24"/>
      <c r="BJ11" s="24"/>
      <c r="BK11" s="24"/>
      <c r="BL11" s="24"/>
      <c r="BM11" s="24"/>
      <c r="BN11" s="24"/>
    </row>
    <row r="12" spans="1:67" x14ac:dyDescent="0.25">
      <c r="A12" s="20"/>
      <c r="B12" s="30">
        <v>2</v>
      </c>
      <c r="C12" s="34" t="s">
        <v>161</v>
      </c>
      <c r="D12" s="32">
        <f>D13+D17</f>
        <v>2888582716.4200001</v>
      </c>
      <c r="E12" s="32">
        <f t="shared" ref="E12:N12" si="1">E13+E17</f>
        <v>256667223.243916</v>
      </c>
      <c r="F12" s="32">
        <f t="shared" si="1"/>
        <v>0</v>
      </c>
      <c r="G12" s="32">
        <f t="shared" si="1"/>
        <v>0</v>
      </c>
      <c r="H12" s="32">
        <f t="shared" si="1"/>
        <v>0</v>
      </c>
      <c r="I12" s="32">
        <f t="shared" si="1"/>
        <v>0</v>
      </c>
      <c r="J12" s="32">
        <f t="shared" si="1"/>
        <v>0</v>
      </c>
      <c r="K12" s="32">
        <f t="shared" si="1"/>
        <v>0</v>
      </c>
      <c r="L12" s="32">
        <f t="shared" si="1"/>
        <v>0</v>
      </c>
      <c r="M12" s="32">
        <f t="shared" si="1"/>
        <v>0</v>
      </c>
      <c r="N12" s="32">
        <f t="shared" si="1"/>
        <v>0</v>
      </c>
      <c r="O12" s="24"/>
      <c r="P12" s="24"/>
      <c r="Q12" s="24"/>
      <c r="R12" s="24"/>
      <c r="S12" s="24"/>
      <c r="T12" s="24"/>
      <c r="U12" s="24"/>
      <c r="V12" s="24"/>
      <c r="W12" s="24"/>
      <c r="X12" s="24"/>
      <c r="Y12" s="24"/>
      <c r="Z12" s="24"/>
      <c r="AA12" s="24"/>
      <c r="AB12" s="24"/>
      <c r="AC12" s="24"/>
      <c r="AD12" s="24"/>
      <c r="AE12" s="24"/>
      <c r="AF12" s="24"/>
      <c r="AG12" s="24"/>
      <c r="AH12" s="24"/>
      <c r="AI12" s="24"/>
      <c r="AJ12" s="33"/>
      <c r="AK12" s="33"/>
      <c r="AL12" s="33"/>
      <c r="AM12" s="33"/>
      <c r="AN12" s="33"/>
      <c r="AO12" s="33"/>
      <c r="AP12" s="33"/>
      <c r="AQ12" s="33"/>
      <c r="AR12" s="33"/>
      <c r="AS12" s="33"/>
      <c r="AT12" s="24"/>
      <c r="AU12" s="24"/>
      <c r="AV12" s="24"/>
      <c r="AW12" s="24"/>
      <c r="AX12" s="24"/>
      <c r="AY12" s="24"/>
      <c r="AZ12" s="24"/>
      <c r="BA12" s="24"/>
      <c r="BB12" s="24"/>
      <c r="BC12" s="24"/>
      <c r="BD12" s="24"/>
      <c r="BE12" s="24"/>
      <c r="BF12" s="24"/>
      <c r="BG12" s="24"/>
      <c r="BH12" s="24"/>
      <c r="BI12" s="24"/>
      <c r="BJ12" s="24"/>
      <c r="BK12" s="24"/>
      <c r="BL12" s="24"/>
      <c r="BM12" s="24"/>
      <c r="BN12" s="24"/>
    </row>
    <row r="13" spans="1:67" x14ac:dyDescent="0.25">
      <c r="A13" s="20"/>
      <c r="B13" s="30">
        <v>3</v>
      </c>
      <c r="C13" s="35" t="s">
        <v>162</v>
      </c>
      <c r="D13" s="32">
        <f>SUM(D14:D16)</f>
        <v>2094987160.2</v>
      </c>
      <c r="E13" s="32">
        <f t="shared" ref="E13:N13" si="2">SUM(E14:E16)</f>
        <v>250952618.829166</v>
      </c>
      <c r="F13" s="32">
        <f t="shared" si="2"/>
        <v>0</v>
      </c>
      <c r="G13" s="32">
        <f t="shared" si="2"/>
        <v>0</v>
      </c>
      <c r="H13" s="32">
        <f t="shared" si="2"/>
        <v>0</v>
      </c>
      <c r="I13" s="32">
        <f t="shared" si="2"/>
        <v>0</v>
      </c>
      <c r="J13" s="32">
        <f t="shared" si="2"/>
        <v>0</v>
      </c>
      <c r="K13" s="32">
        <f t="shared" si="2"/>
        <v>0</v>
      </c>
      <c r="L13" s="32">
        <f t="shared" si="2"/>
        <v>0</v>
      </c>
      <c r="M13" s="32">
        <f t="shared" si="2"/>
        <v>0</v>
      </c>
      <c r="N13" s="32">
        <f t="shared" si="2"/>
        <v>0</v>
      </c>
      <c r="O13" s="24"/>
      <c r="P13" s="24"/>
      <c r="Q13" s="24"/>
      <c r="R13" s="24"/>
      <c r="S13" s="24"/>
      <c r="T13" s="24"/>
      <c r="U13" s="24"/>
      <c r="V13" s="24"/>
      <c r="W13" s="24"/>
      <c r="X13" s="24"/>
      <c r="Y13" s="24"/>
      <c r="Z13" s="24"/>
      <c r="AA13" s="24"/>
      <c r="AB13" s="24"/>
      <c r="AC13" s="24"/>
      <c r="AD13" s="24"/>
      <c r="AE13" s="24"/>
      <c r="AF13" s="24"/>
      <c r="AG13" s="24"/>
      <c r="AH13" s="24"/>
      <c r="AI13" s="24"/>
      <c r="AJ13" s="33"/>
      <c r="AK13" s="33"/>
      <c r="AL13" s="33"/>
      <c r="AM13" s="33"/>
      <c r="AN13" s="33"/>
      <c r="AO13" s="33"/>
      <c r="AP13" s="33"/>
      <c r="AQ13" s="33"/>
      <c r="AR13" s="33"/>
      <c r="AS13" s="33"/>
      <c r="AT13" s="24"/>
      <c r="AU13" s="24"/>
      <c r="AV13" s="24"/>
      <c r="AW13" s="24"/>
      <c r="AX13" s="24"/>
      <c r="AY13" s="24"/>
      <c r="AZ13" s="24"/>
      <c r="BA13" s="24"/>
      <c r="BB13" s="24"/>
      <c r="BC13" s="24"/>
      <c r="BD13" s="24"/>
      <c r="BE13" s="24"/>
      <c r="BF13" s="24"/>
      <c r="BG13" s="24"/>
      <c r="BH13" s="24"/>
      <c r="BI13" s="24"/>
      <c r="BJ13" s="24"/>
      <c r="BK13" s="24"/>
      <c r="BL13" s="24"/>
      <c r="BM13" s="24"/>
      <c r="BN13" s="24"/>
    </row>
    <row r="14" spans="1:67" x14ac:dyDescent="0.25">
      <c r="A14" s="20"/>
      <c r="B14" s="30">
        <v>4</v>
      </c>
      <c r="C14" s="36" t="s">
        <v>163</v>
      </c>
      <c r="D14" s="32">
        <f>'4.Estr._Delta_DIC23-22_CAPEX'!Y125+'4.Estr._Delta_DIC23-22_CAPEX'!Y127</f>
        <v>1073594030.51</v>
      </c>
      <c r="E14" s="32">
        <f>'4.Estr._Delta_DIC23-22_CAPEX'!Z125+'4.Estr._Delta_DIC23-22_CAPEX'!Z127</f>
        <v>42237484.366368003</v>
      </c>
      <c r="F14" s="32">
        <v>0</v>
      </c>
      <c r="G14" s="32">
        <v>0</v>
      </c>
      <c r="H14" s="32">
        <v>0</v>
      </c>
      <c r="I14" s="32">
        <v>0</v>
      </c>
      <c r="J14" s="32">
        <v>0</v>
      </c>
      <c r="K14" s="32">
        <v>0</v>
      </c>
      <c r="L14" s="32">
        <v>0</v>
      </c>
      <c r="M14" s="32">
        <v>0</v>
      </c>
      <c r="N14" s="32">
        <v>0</v>
      </c>
      <c r="O14" s="24"/>
      <c r="P14" s="24"/>
      <c r="Q14" s="24"/>
      <c r="R14" s="24"/>
      <c r="S14" s="24"/>
      <c r="T14" s="24"/>
      <c r="U14" s="24"/>
      <c r="V14" s="24"/>
      <c r="W14" s="24"/>
      <c r="X14" s="24"/>
      <c r="Y14" s="24"/>
      <c r="Z14" s="24"/>
      <c r="AA14" s="24"/>
      <c r="AB14" s="24"/>
      <c r="AC14" s="24"/>
      <c r="AD14" s="24"/>
      <c r="AE14" s="24"/>
      <c r="AF14" s="24"/>
      <c r="AG14" s="24"/>
      <c r="AH14" s="24"/>
      <c r="AI14" s="24"/>
      <c r="AJ14" s="33"/>
      <c r="AK14" s="33"/>
      <c r="AL14" s="33"/>
      <c r="AM14" s="33"/>
      <c r="AN14" s="33"/>
      <c r="AO14" s="33"/>
      <c r="AP14" s="33"/>
      <c r="AQ14" s="33"/>
      <c r="AR14" s="33"/>
      <c r="AS14" s="33"/>
      <c r="AT14" s="24"/>
      <c r="AU14" s="24"/>
      <c r="AV14" s="24"/>
      <c r="AW14" s="24"/>
      <c r="AX14" s="24"/>
      <c r="AY14" s="24"/>
      <c r="AZ14" s="24"/>
      <c r="BA14" s="24"/>
      <c r="BB14" s="24"/>
      <c r="BC14" s="24"/>
      <c r="BD14" s="24"/>
      <c r="BE14" s="24"/>
      <c r="BF14" s="24"/>
      <c r="BG14" s="24"/>
      <c r="BH14" s="24"/>
      <c r="BI14" s="24"/>
      <c r="BJ14" s="24"/>
      <c r="BK14" s="24"/>
      <c r="BL14" s="24"/>
      <c r="BM14" s="24"/>
      <c r="BN14" s="24"/>
    </row>
    <row r="15" spans="1:67" x14ac:dyDescent="0.25">
      <c r="A15" s="20"/>
      <c r="B15" s="30">
        <v>5</v>
      </c>
      <c r="C15" s="36" t="s">
        <v>164</v>
      </c>
      <c r="D15" s="32">
        <f>'4.Estr._Delta_DIC23-22_CAPEX'!Y17+'4.Estr._Delta_DIC23-22_CAPEX'!Y41+'4.Estr._Delta_DIC23-22_CAPEX'!Y91</f>
        <v>1021393129.6900001</v>
      </c>
      <c r="E15" s="32">
        <f>'4.Estr._Delta_DIC23-22_CAPEX'!Z17+'4.Estr._Delta_DIC23-22_CAPEX'!Z41+'4.Estr._Delta_DIC23-22_CAPEX'!Z91</f>
        <v>208715134.462798</v>
      </c>
      <c r="F15" s="32">
        <v>0</v>
      </c>
      <c r="G15" s="32">
        <v>0</v>
      </c>
      <c r="H15" s="32">
        <v>0</v>
      </c>
      <c r="I15" s="32">
        <v>0</v>
      </c>
      <c r="J15" s="32">
        <v>0</v>
      </c>
      <c r="K15" s="32">
        <v>0</v>
      </c>
      <c r="L15" s="32">
        <v>0</v>
      </c>
      <c r="M15" s="32">
        <v>0</v>
      </c>
      <c r="N15" s="32">
        <v>0</v>
      </c>
      <c r="O15" s="37"/>
      <c r="P15" s="37"/>
      <c r="Q15" s="37"/>
      <c r="R15" s="37"/>
      <c r="S15" s="37"/>
      <c r="T15" s="37"/>
      <c r="U15" s="37"/>
      <c r="V15" s="37"/>
      <c r="W15" s="37"/>
      <c r="X15" s="37"/>
      <c r="Y15" s="37"/>
      <c r="Z15" s="37"/>
      <c r="AA15" s="37"/>
      <c r="AB15" s="37"/>
      <c r="AC15" s="37"/>
      <c r="AD15" s="37"/>
      <c r="AE15" s="37"/>
      <c r="AF15" s="37"/>
      <c r="AG15" s="37"/>
      <c r="AH15" s="37"/>
      <c r="AI15" s="37"/>
      <c r="AJ15" s="33"/>
      <c r="AK15" s="33"/>
      <c r="AL15" s="33"/>
      <c r="AM15" s="33"/>
      <c r="AN15" s="33"/>
      <c r="AO15" s="33"/>
      <c r="AP15" s="33"/>
      <c r="AQ15" s="33"/>
      <c r="AR15" s="33"/>
      <c r="AS15" s="33"/>
      <c r="AT15" s="37"/>
      <c r="AU15" s="37"/>
      <c r="AV15" s="37"/>
      <c r="AW15" s="37"/>
      <c r="AX15" s="37"/>
      <c r="AY15" s="37"/>
      <c r="AZ15" s="37"/>
      <c r="BA15" s="37"/>
      <c r="BB15" s="37"/>
      <c r="BC15" s="37"/>
      <c r="BD15" s="37"/>
      <c r="BE15" s="37"/>
      <c r="BF15" s="37"/>
      <c r="BG15" s="37"/>
      <c r="BH15" s="37"/>
      <c r="BI15" s="37"/>
      <c r="BJ15" s="37"/>
      <c r="BK15" s="37"/>
      <c r="BL15" s="37"/>
      <c r="BM15" s="37"/>
      <c r="BN15" s="37"/>
    </row>
    <row r="16" spans="1:67" x14ac:dyDescent="0.25">
      <c r="A16" s="20"/>
      <c r="B16" s="30">
        <v>6</v>
      </c>
      <c r="C16" s="36" t="s">
        <v>165</v>
      </c>
      <c r="D16" s="32">
        <v>0</v>
      </c>
      <c r="E16" s="32">
        <v>0</v>
      </c>
      <c r="F16" s="32">
        <v>0</v>
      </c>
      <c r="G16" s="27"/>
      <c r="H16" s="32">
        <v>0</v>
      </c>
      <c r="I16" s="32">
        <v>0</v>
      </c>
      <c r="J16" s="32">
        <v>0</v>
      </c>
      <c r="K16" s="32">
        <v>0</v>
      </c>
      <c r="L16" s="27"/>
      <c r="M16" s="27"/>
      <c r="N16" s="32">
        <v>0</v>
      </c>
      <c r="O16" s="24"/>
      <c r="P16" s="24"/>
      <c r="Q16" s="29"/>
      <c r="R16" s="24"/>
      <c r="S16" s="24"/>
      <c r="T16" s="24"/>
      <c r="U16" s="29"/>
      <c r="V16" s="24"/>
      <c r="W16" s="24"/>
      <c r="X16" s="24"/>
      <c r="Y16" s="29"/>
      <c r="Z16" s="24"/>
      <c r="AA16" s="24"/>
      <c r="AB16" s="24"/>
      <c r="AC16" s="29"/>
      <c r="AD16" s="24"/>
      <c r="AE16" s="24"/>
      <c r="AF16" s="24"/>
      <c r="AG16" s="29"/>
      <c r="AH16" s="24"/>
      <c r="AI16" s="24"/>
      <c r="AJ16" s="33"/>
      <c r="AK16" s="33"/>
      <c r="AL16" s="33"/>
      <c r="AM16" s="29"/>
      <c r="AN16" s="33"/>
      <c r="AO16" s="33"/>
      <c r="AP16" s="33"/>
      <c r="AQ16" s="33"/>
      <c r="AR16" s="29"/>
      <c r="AS16" s="33"/>
      <c r="AT16" s="24"/>
      <c r="AU16" s="24"/>
      <c r="AV16" s="29"/>
      <c r="AW16" s="24"/>
      <c r="AX16" s="24"/>
      <c r="AY16" s="24"/>
      <c r="AZ16" s="29"/>
      <c r="BA16" s="24"/>
      <c r="BB16" s="24"/>
      <c r="BC16" s="24"/>
      <c r="BD16" s="29"/>
      <c r="BE16" s="24"/>
      <c r="BF16" s="24"/>
      <c r="BG16" s="24"/>
      <c r="BH16" s="29"/>
      <c r="BI16" s="24"/>
      <c r="BJ16" s="24"/>
      <c r="BK16" s="24"/>
      <c r="BL16" s="29"/>
      <c r="BM16" s="24"/>
      <c r="BN16" s="24"/>
    </row>
    <row r="17" spans="1:66" x14ac:dyDescent="0.25">
      <c r="A17" s="20"/>
      <c r="B17" s="30">
        <v>7</v>
      </c>
      <c r="C17" s="35" t="s">
        <v>166</v>
      </c>
      <c r="D17" s="32">
        <f>'4.Estr._Delta_DIC23-22_CAPEX'!Y19+'4.Estr._Delta_DIC23-22_CAPEX'!Y50+'4.Estr._Delta_DIC23-22_CAPEX'!Y56+'4.Estr._Delta_DIC23-22_CAPEX'!Y73+'4.Estr._Delta_DIC23-22_CAPEX'!Y82+'4.Estr._Delta_DIC23-22_CAPEX'!Y89+'4.Estr._Delta_DIC23-22_CAPEX'!Y94</f>
        <v>793595556.22000003</v>
      </c>
      <c r="E17" s="32">
        <f>'4.Estr._Delta_DIC23-22_CAPEX'!Z19+'4.Estr._Delta_DIC23-22_CAPEX'!Z50+'4.Estr._Delta_DIC23-22_CAPEX'!Z56+'4.Estr._Delta_DIC23-22_CAPEX'!Z73+'4.Estr._Delta_DIC23-22_CAPEX'!Z82+'4.Estr._Delta_DIC23-22_CAPEX'!Z89+'4.Estr._Delta_DIC23-22_CAPEX'!Z94</f>
        <v>5714604.4147500005</v>
      </c>
      <c r="F17" s="32">
        <v>0</v>
      </c>
      <c r="G17" s="32">
        <v>0</v>
      </c>
      <c r="H17" s="32">
        <v>0</v>
      </c>
      <c r="I17" s="32">
        <v>0</v>
      </c>
      <c r="J17" s="32">
        <v>0</v>
      </c>
      <c r="K17" s="32">
        <v>0</v>
      </c>
      <c r="L17" s="32">
        <v>0</v>
      </c>
      <c r="M17" s="32">
        <v>0</v>
      </c>
      <c r="N17" s="32">
        <v>0</v>
      </c>
      <c r="O17" s="24"/>
      <c r="P17" s="24"/>
      <c r="Q17" s="24"/>
      <c r="R17" s="24"/>
      <c r="S17" s="24"/>
      <c r="T17" s="24"/>
      <c r="U17" s="24"/>
      <c r="V17" s="24"/>
      <c r="W17" s="24"/>
      <c r="X17" s="24"/>
      <c r="Y17" s="24"/>
      <c r="Z17" s="24"/>
      <c r="AA17" s="24"/>
      <c r="AB17" s="24"/>
      <c r="AC17" s="24"/>
      <c r="AD17" s="24"/>
      <c r="AE17" s="24"/>
      <c r="AF17" s="24"/>
      <c r="AG17" s="24"/>
      <c r="AH17" s="24"/>
      <c r="AI17" s="24"/>
      <c r="AJ17" s="33"/>
      <c r="AK17" s="33"/>
      <c r="AL17" s="33"/>
      <c r="AM17" s="33"/>
      <c r="AN17" s="33"/>
      <c r="AO17" s="33"/>
      <c r="AP17" s="33"/>
      <c r="AQ17" s="33"/>
      <c r="AR17" s="33"/>
      <c r="AS17" s="33"/>
      <c r="AT17" s="24"/>
      <c r="AU17" s="24"/>
      <c r="AV17" s="24"/>
      <c r="AW17" s="24"/>
      <c r="AX17" s="24"/>
      <c r="AY17" s="24"/>
      <c r="AZ17" s="24"/>
      <c r="BA17" s="24"/>
      <c r="BB17" s="24"/>
      <c r="BC17" s="24"/>
      <c r="BD17" s="24"/>
      <c r="BE17" s="24"/>
      <c r="BF17" s="24"/>
      <c r="BG17" s="24"/>
      <c r="BH17" s="24"/>
      <c r="BI17" s="24"/>
      <c r="BJ17" s="24"/>
      <c r="BK17" s="24"/>
      <c r="BL17" s="24"/>
      <c r="BM17" s="24"/>
      <c r="BN17" s="24"/>
    </row>
    <row r="18" spans="1:66" x14ac:dyDescent="0.25">
      <c r="A18" s="20"/>
      <c r="B18" s="30">
        <v>8</v>
      </c>
      <c r="C18" s="36" t="s">
        <v>167</v>
      </c>
      <c r="D18" s="32">
        <f>SUM(D19:D21)</f>
        <v>0</v>
      </c>
      <c r="E18" s="32">
        <f t="shared" ref="E18:N18" si="3">SUM(E19:E21)</f>
        <v>0</v>
      </c>
      <c r="F18" s="32">
        <f t="shared" si="3"/>
        <v>0</v>
      </c>
      <c r="G18" s="32">
        <f t="shared" si="3"/>
        <v>0</v>
      </c>
      <c r="H18" s="32">
        <f t="shared" si="3"/>
        <v>0</v>
      </c>
      <c r="I18" s="32">
        <f t="shared" si="3"/>
        <v>0</v>
      </c>
      <c r="J18" s="32">
        <f t="shared" si="3"/>
        <v>0</v>
      </c>
      <c r="K18" s="32">
        <f t="shared" si="3"/>
        <v>0</v>
      </c>
      <c r="L18" s="32">
        <f t="shared" si="3"/>
        <v>0</v>
      </c>
      <c r="M18" s="32">
        <f t="shared" si="3"/>
        <v>0</v>
      </c>
      <c r="N18" s="32">
        <f t="shared" si="3"/>
        <v>0</v>
      </c>
      <c r="O18" s="24"/>
      <c r="P18" s="24"/>
      <c r="Q18" s="24"/>
      <c r="R18" s="24"/>
      <c r="S18" s="24"/>
      <c r="T18" s="24"/>
      <c r="U18" s="24"/>
      <c r="V18" s="24"/>
      <c r="W18" s="24"/>
      <c r="X18" s="24"/>
      <c r="Y18" s="24"/>
      <c r="Z18" s="24"/>
      <c r="AA18" s="24"/>
      <c r="AB18" s="24"/>
      <c r="AC18" s="24"/>
      <c r="AD18" s="24"/>
      <c r="AE18" s="24"/>
      <c r="AF18" s="24"/>
      <c r="AG18" s="24"/>
      <c r="AH18" s="24"/>
      <c r="AI18" s="24"/>
      <c r="AJ18" s="33"/>
      <c r="AK18" s="33"/>
      <c r="AL18" s="33"/>
      <c r="AM18" s="33"/>
      <c r="AN18" s="33"/>
      <c r="AO18" s="33"/>
      <c r="AP18" s="33"/>
      <c r="AQ18" s="33"/>
      <c r="AR18" s="33"/>
      <c r="AS18" s="33"/>
      <c r="AT18" s="24"/>
      <c r="AU18" s="24"/>
      <c r="AV18" s="24"/>
      <c r="AW18" s="24"/>
      <c r="AX18" s="24"/>
      <c r="AY18" s="24"/>
      <c r="AZ18" s="24"/>
      <c r="BA18" s="24"/>
      <c r="BB18" s="24"/>
      <c r="BC18" s="24"/>
      <c r="BD18" s="24"/>
      <c r="BE18" s="24"/>
      <c r="BF18" s="24"/>
      <c r="BG18" s="24"/>
      <c r="BH18" s="24"/>
      <c r="BI18" s="24"/>
      <c r="BJ18" s="24"/>
      <c r="BK18" s="24"/>
      <c r="BL18" s="24"/>
      <c r="BM18" s="24"/>
      <c r="BN18" s="24"/>
    </row>
    <row r="19" spans="1:66" x14ac:dyDescent="0.25">
      <c r="A19" s="20"/>
      <c r="B19" s="30">
        <v>9</v>
      </c>
      <c r="C19" s="38" t="s">
        <v>168</v>
      </c>
      <c r="D19" s="32">
        <v>0</v>
      </c>
      <c r="E19" s="32">
        <v>0</v>
      </c>
      <c r="F19" s="32">
        <v>0</v>
      </c>
      <c r="G19" s="32">
        <v>0</v>
      </c>
      <c r="H19" s="32">
        <v>0</v>
      </c>
      <c r="I19" s="32">
        <v>0</v>
      </c>
      <c r="J19" s="32">
        <v>0</v>
      </c>
      <c r="K19" s="32">
        <v>0</v>
      </c>
      <c r="L19" s="32">
        <v>0</v>
      </c>
      <c r="M19" s="32">
        <v>0</v>
      </c>
      <c r="N19" s="32">
        <v>0</v>
      </c>
      <c r="O19" s="24"/>
      <c r="P19" s="24"/>
      <c r="Q19" s="24"/>
      <c r="R19" s="24"/>
      <c r="S19" s="24"/>
      <c r="T19" s="24"/>
      <c r="U19" s="24"/>
      <c r="V19" s="24"/>
      <c r="W19" s="24"/>
      <c r="X19" s="24"/>
      <c r="Y19" s="24"/>
      <c r="Z19" s="24"/>
      <c r="AA19" s="24"/>
      <c r="AB19" s="24"/>
      <c r="AC19" s="24"/>
      <c r="AD19" s="24"/>
      <c r="AE19" s="24"/>
      <c r="AF19" s="24"/>
      <c r="AG19" s="24"/>
      <c r="AH19" s="24"/>
      <c r="AI19" s="24"/>
      <c r="AJ19" s="33"/>
      <c r="AK19" s="33"/>
      <c r="AL19" s="33"/>
      <c r="AM19" s="33"/>
      <c r="AN19" s="33"/>
      <c r="AO19" s="33"/>
      <c r="AP19" s="33"/>
      <c r="AQ19" s="33"/>
      <c r="AR19" s="33"/>
      <c r="AS19" s="33"/>
      <c r="AT19" s="24"/>
      <c r="AU19" s="24"/>
      <c r="AV19" s="24"/>
      <c r="AW19" s="24"/>
      <c r="AX19" s="24"/>
      <c r="AY19" s="24"/>
      <c r="AZ19" s="24"/>
      <c r="BA19" s="24"/>
      <c r="BB19" s="24"/>
      <c r="BC19" s="24"/>
      <c r="BD19" s="24"/>
      <c r="BE19" s="24"/>
      <c r="BF19" s="24"/>
      <c r="BG19" s="24"/>
      <c r="BH19" s="24"/>
      <c r="BI19" s="24"/>
      <c r="BJ19" s="24"/>
      <c r="BK19" s="24"/>
      <c r="BL19" s="24"/>
      <c r="BM19" s="24"/>
      <c r="BN19" s="24"/>
    </row>
    <row r="20" spans="1:66" s="41" customFormat="1" x14ac:dyDescent="0.25">
      <c r="A20" s="39"/>
      <c r="B20" s="40">
        <v>10</v>
      </c>
      <c r="C20" s="38" t="s">
        <v>169</v>
      </c>
      <c r="D20" s="32">
        <v>0</v>
      </c>
      <c r="E20" s="32">
        <v>0</v>
      </c>
      <c r="F20" s="32">
        <v>0</v>
      </c>
      <c r="G20" s="32">
        <v>0</v>
      </c>
      <c r="H20" s="32">
        <v>0</v>
      </c>
      <c r="I20" s="32">
        <v>0</v>
      </c>
      <c r="J20" s="32">
        <v>0</v>
      </c>
      <c r="K20" s="32">
        <v>0</v>
      </c>
      <c r="L20" s="32">
        <v>0</v>
      </c>
      <c r="M20" s="32">
        <v>0</v>
      </c>
      <c r="N20" s="32">
        <v>0</v>
      </c>
      <c r="O20" s="37"/>
      <c r="P20" s="37"/>
      <c r="Q20" s="37"/>
      <c r="R20" s="37"/>
      <c r="S20" s="37"/>
      <c r="T20" s="37"/>
      <c r="U20" s="37"/>
      <c r="V20" s="37"/>
      <c r="W20" s="37"/>
      <c r="X20" s="37"/>
      <c r="Y20" s="37"/>
      <c r="Z20" s="37"/>
      <c r="AA20" s="37"/>
      <c r="AB20" s="37"/>
      <c r="AC20" s="37"/>
      <c r="AD20" s="37"/>
      <c r="AE20" s="37"/>
      <c r="AF20" s="37"/>
      <c r="AG20" s="37"/>
      <c r="AH20" s="37"/>
      <c r="AI20" s="37"/>
      <c r="AJ20" s="33"/>
      <c r="AK20" s="33"/>
      <c r="AL20" s="33"/>
      <c r="AM20" s="33"/>
      <c r="AN20" s="33"/>
      <c r="AO20" s="33"/>
      <c r="AP20" s="33"/>
      <c r="AQ20" s="33"/>
      <c r="AR20" s="33"/>
      <c r="AS20" s="33"/>
      <c r="AT20" s="37"/>
      <c r="AU20" s="37"/>
      <c r="AV20" s="37"/>
      <c r="AW20" s="37"/>
      <c r="AX20" s="37"/>
      <c r="AY20" s="37"/>
      <c r="AZ20" s="37"/>
      <c r="BA20" s="37"/>
      <c r="BB20" s="37"/>
      <c r="BC20" s="37"/>
      <c r="BD20" s="37"/>
      <c r="BE20" s="37"/>
      <c r="BF20" s="37"/>
      <c r="BG20" s="37"/>
      <c r="BH20" s="37"/>
      <c r="BI20" s="37"/>
      <c r="BJ20" s="37"/>
      <c r="BK20" s="37"/>
      <c r="BL20" s="37"/>
      <c r="BM20" s="37"/>
      <c r="BN20" s="37"/>
    </row>
    <row r="21" spans="1:66" x14ac:dyDescent="0.25">
      <c r="A21" s="20"/>
      <c r="B21" s="30">
        <v>11</v>
      </c>
      <c r="C21" s="38" t="s">
        <v>165</v>
      </c>
      <c r="D21" s="32">
        <v>0</v>
      </c>
      <c r="E21" s="32">
        <v>0</v>
      </c>
      <c r="F21" s="32">
        <v>0</v>
      </c>
      <c r="G21" s="27"/>
      <c r="H21" s="32">
        <v>0</v>
      </c>
      <c r="I21" s="32">
        <v>0</v>
      </c>
      <c r="J21" s="32">
        <v>0</v>
      </c>
      <c r="K21" s="32">
        <v>0</v>
      </c>
      <c r="L21" s="27"/>
      <c r="M21" s="27"/>
      <c r="N21" s="32">
        <v>0</v>
      </c>
      <c r="O21" s="24"/>
      <c r="P21" s="24"/>
      <c r="Q21" s="29"/>
      <c r="R21" s="24"/>
      <c r="S21" s="24"/>
      <c r="T21" s="24"/>
      <c r="U21" s="29"/>
      <c r="V21" s="24"/>
      <c r="W21" s="24"/>
      <c r="X21" s="24"/>
      <c r="Y21" s="29"/>
      <c r="Z21" s="24"/>
      <c r="AA21" s="24"/>
      <c r="AB21" s="24"/>
      <c r="AC21" s="29"/>
      <c r="AD21" s="24"/>
      <c r="AE21" s="24"/>
      <c r="AF21" s="24"/>
      <c r="AG21" s="29"/>
      <c r="AH21" s="24"/>
      <c r="AI21" s="24"/>
      <c r="AJ21" s="33"/>
      <c r="AK21" s="33"/>
      <c r="AL21" s="33"/>
      <c r="AM21" s="29"/>
      <c r="AN21" s="33"/>
      <c r="AO21" s="33"/>
      <c r="AP21" s="33"/>
      <c r="AQ21" s="33"/>
      <c r="AR21" s="29"/>
      <c r="AS21" s="33"/>
      <c r="AT21" s="24"/>
      <c r="AU21" s="24"/>
      <c r="AV21" s="29"/>
      <c r="AW21" s="24"/>
      <c r="AX21" s="24"/>
      <c r="AY21" s="24"/>
      <c r="AZ21" s="29"/>
      <c r="BA21" s="24"/>
      <c r="BB21" s="24"/>
      <c r="BC21" s="24"/>
      <c r="BD21" s="29"/>
      <c r="BE21" s="24"/>
      <c r="BF21" s="24"/>
      <c r="BG21" s="24"/>
      <c r="BH21" s="29"/>
      <c r="BI21" s="24"/>
      <c r="BJ21" s="24"/>
      <c r="BK21" s="24"/>
      <c r="BL21" s="29"/>
      <c r="BM21" s="24"/>
      <c r="BN21" s="24"/>
    </row>
    <row r="22" spans="1:66" x14ac:dyDescent="0.25">
      <c r="A22" s="20"/>
      <c r="B22" s="30">
        <v>12</v>
      </c>
      <c r="C22" s="36" t="s">
        <v>170</v>
      </c>
      <c r="D22" s="32">
        <f>SUM(D23:D25)</f>
        <v>866.29</v>
      </c>
      <c r="E22" s="32">
        <f t="shared" ref="E22:N22" si="4">SUM(E23:E25)</f>
        <v>0</v>
      </c>
      <c r="F22" s="32">
        <f t="shared" si="4"/>
        <v>0</v>
      </c>
      <c r="G22" s="32">
        <f t="shared" si="4"/>
        <v>0</v>
      </c>
      <c r="H22" s="32">
        <f t="shared" si="4"/>
        <v>0</v>
      </c>
      <c r="I22" s="32">
        <f t="shared" si="4"/>
        <v>0</v>
      </c>
      <c r="J22" s="32">
        <f t="shared" si="4"/>
        <v>0</v>
      </c>
      <c r="K22" s="32">
        <f t="shared" si="4"/>
        <v>0</v>
      </c>
      <c r="L22" s="32">
        <f t="shared" si="4"/>
        <v>0</v>
      </c>
      <c r="M22" s="32">
        <f t="shared" si="4"/>
        <v>0</v>
      </c>
      <c r="N22" s="32">
        <f t="shared" si="4"/>
        <v>0</v>
      </c>
      <c r="O22" s="24"/>
      <c r="P22" s="24"/>
      <c r="Q22" s="24"/>
      <c r="R22" s="24"/>
      <c r="S22" s="24"/>
      <c r="T22" s="24"/>
      <c r="U22" s="24"/>
      <c r="V22" s="24"/>
      <c r="W22" s="24"/>
      <c r="X22" s="24"/>
      <c r="Y22" s="24"/>
      <c r="Z22" s="24"/>
      <c r="AA22" s="24"/>
      <c r="AB22" s="24"/>
      <c r="AC22" s="24"/>
      <c r="AD22" s="24"/>
      <c r="AE22" s="24"/>
      <c r="AF22" s="24"/>
      <c r="AG22" s="24"/>
      <c r="AH22" s="24"/>
      <c r="AI22" s="24"/>
      <c r="AJ22" s="33"/>
      <c r="AK22" s="33"/>
      <c r="AL22" s="33"/>
      <c r="AM22" s="33"/>
      <c r="AN22" s="33"/>
      <c r="AO22" s="33"/>
      <c r="AP22" s="33"/>
      <c r="AQ22" s="33"/>
      <c r="AR22" s="33"/>
      <c r="AS22" s="33"/>
      <c r="AT22" s="24"/>
      <c r="AU22" s="24"/>
      <c r="AV22" s="24"/>
      <c r="AW22" s="24"/>
      <c r="AX22" s="24"/>
      <c r="AY22" s="24"/>
      <c r="AZ22" s="24"/>
      <c r="BA22" s="24"/>
      <c r="BB22" s="24"/>
      <c r="BC22" s="24"/>
      <c r="BD22" s="24"/>
      <c r="BE22" s="24"/>
      <c r="BF22" s="24"/>
      <c r="BG22" s="24"/>
      <c r="BH22" s="24"/>
      <c r="BI22" s="24"/>
      <c r="BJ22" s="24"/>
      <c r="BK22" s="24"/>
      <c r="BL22" s="24"/>
      <c r="BM22" s="24"/>
      <c r="BN22" s="24"/>
    </row>
    <row r="23" spans="1:66" x14ac:dyDescent="0.25">
      <c r="A23" s="20"/>
      <c r="B23" s="30">
        <v>13</v>
      </c>
      <c r="C23" s="38" t="s">
        <v>168</v>
      </c>
      <c r="D23" s="32">
        <f>'4.Estr._Delta_DIC23-22_CAPEX'!Y50</f>
        <v>866.29</v>
      </c>
      <c r="E23" s="32">
        <f>'4.Estr._Delta_DIC23-22_CAPEX'!Z50</f>
        <v>0</v>
      </c>
      <c r="F23" s="32">
        <v>0</v>
      </c>
      <c r="G23" s="32">
        <v>0</v>
      </c>
      <c r="H23" s="32">
        <v>0</v>
      </c>
      <c r="I23" s="32">
        <v>0</v>
      </c>
      <c r="J23" s="32">
        <v>0</v>
      </c>
      <c r="K23" s="32">
        <v>0</v>
      </c>
      <c r="L23" s="32">
        <v>0</v>
      </c>
      <c r="M23" s="32">
        <v>0</v>
      </c>
      <c r="N23" s="32">
        <v>0</v>
      </c>
      <c r="O23" s="24"/>
      <c r="P23" s="24"/>
      <c r="Q23" s="24"/>
      <c r="R23" s="24"/>
      <c r="S23" s="24"/>
      <c r="T23" s="24"/>
      <c r="U23" s="24"/>
      <c r="V23" s="24"/>
      <c r="W23" s="24"/>
      <c r="X23" s="24"/>
      <c r="Y23" s="24"/>
      <c r="Z23" s="24"/>
      <c r="AA23" s="24"/>
      <c r="AB23" s="24"/>
      <c r="AC23" s="24"/>
      <c r="AD23" s="24"/>
      <c r="AE23" s="24"/>
      <c r="AF23" s="24"/>
      <c r="AG23" s="24"/>
      <c r="AH23" s="24"/>
      <c r="AI23" s="24"/>
      <c r="AJ23" s="33"/>
      <c r="AK23" s="33"/>
      <c r="AL23" s="33"/>
      <c r="AM23" s="33"/>
      <c r="AN23" s="33"/>
      <c r="AO23" s="33"/>
      <c r="AP23" s="33"/>
      <c r="AQ23" s="33"/>
      <c r="AR23" s="33"/>
      <c r="AS23" s="33"/>
      <c r="AT23" s="24"/>
      <c r="AU23" s="24"/>
      <c r="AV23" s="24"/>
      <c r="AW23" s="24"/>
      <c r="AX23" s="24"/>
      <c r="AY23" s="24"/>
      <c r="AZ23" s="24"/>
      <c r="BA23" s="24"/>
      <c r="BB23" s="24"/>
      <c r="BC23" s="24"/>
      <c r="BD23" s="24"/>
      <c r="BE23" s="24"/>
      <c r="BF23" s="24"/>
      <c r="BG23" s="24"/>
      <c r="BH23" s="24"/>
      <c r="BI23" s="24"/>
      <c r="BJ23" s="24"/>
      <c r="BK23" s="24"/>
      <c r="BL23" s="24"/>
      <c r="BM23" s="24"/>
      <c r="BN23" s="24"/>
    </row>
    <row r="24" spans="1:66" s="41" customFormat="1" x14ac:dyDescent="0.25">
      <c r="A24" s="39"/>
      <c r="B24" s="40">
        <v>14</v>
      </c>
      <c r="C24" s="36" t="s">
        <v>164</v>
      </c>
      <c r="D24" s="32">
        <v>0</v>
      </c>
      <c r="E24" s="32">
        <v>0</v>
      </c>
      <c r="F24" s="32">
        <v>0</v>
      </c>
      <c r="G24" s="32">
        <v>0</v>
      </c>
      <c r="H24" s="32">
        <v>0</v>
      </c>
      <c r="I24" s="32">
        <v>0</v>
      </c>
      <c r="J24" s="32">
        <v>0</v>
      </c>
      <c r="K24" s="32">
        <v>0</v>
      </c>
      <c r="L24" s="32">
        <v>0</v>
      </c>
      <c r="M24" s="32">
        <v>0</v>
      </c>
      <c r="N24" s="32">
        <v>0</v>
      </c>
      <c r="O24" s="37"/>
      <c r="P24" s="37"/>
      <c r="Q24" s="37"/>
      <c r="R24" s="37"/>
      <c r="S24" s="37"/>
      <c r="T24" s="37"/>
      <c r="U24" s="37"/>
      <c r="V24" s="37"/>
      <c r="W24" s="37"/>
      <c r="X24" s="37"/>
      <c r="Y24" s="37"/>
      <c r="Z24" s="37"/>
      <c r="AA24" s="37"/>
      <c r="AB24" s="37"/>
      <c r="AC24" s="37"/>
      <c r="AD24" s="37"/>
      <c r="AE24" s="37"/>
      <c r="AF24" s="37"/>
      <c r="AG24" s="37"/>
      <c r="AH24" s="37"/>
      <c r="AI24" s="37"/>
      <c r="AJ24" s="33"/>
      <c r="AK24" s="33"/>
      <c r="AL24" s="33"/>
      <c r="AM24" s="33"/>
      <c r="AN24" s="33"/>
      <c r="AO24" s="33"/>
      <c r="AP24" s="33"/>
      <c r="AQ24" s="33"/>
      <c r="AR24" s="33"/>
      <c r="AS24" s="33"/>
      <c r="AT24" s="37"/>
      <c r="AU24" s="37"/>
      <c r="AV24" s="37"/>
      <c r="AW24" s="37"/>
      <c r="AX24" s="37"/>
      <c r="AY24" s="37"/>
      <c r="AZ24" s="37"/>
      <c r="BA24" s="37"/>
      <c r="BB24" s="37"/>
      <c r="BC24" s="37"/>
      <c r="BD24" s="37"/>
      <c r="BE24" s="37"/>
      <c r="BF24" s="37"/>
      <c r="BG24" s="37"/>
      <c r="BH24" s="37"/>
      <c r="BI24" s="37"/>
      <c r="BJ24" s="37"/>
      <c r="BK24" s="37"/>
      <c r="BL24" s="37"/>
      <c r="BM24" s="37"/>
      <c r="BN24" s="37"/>
    </row>
    <row r="25" spans="1:66" x14ac:dyDescent="0.25">
      <c r="A25" s="20"/>
      <c r="B25" s="30">
        <v>15</v>
      </c>
      <c r="C25" s="36" t="s">
        <v>165</v>
      </c>
      <c r="D25" s="32">
        <v>0</v>
      </c>
      <c r="E25" s="32">
        <v>0</v>
      </c>
      <c r="F25" s="32">
        <v>0</v>
      </c>
      <c r="G25" s="27"/>
      <c r="H25" s="32">
        <v>0</v>
      </c>
      <c r="I25" s="32">
        <v>0</v>
      </c>
      <c r="J25" s="32">
        <v>0</v>
      </c>
      <c r="K25" s="32">
        <v>0</v>
      </c>
      <c r="L25" s="27"/>
      <c r="M25" s="27"/>
      <c r="N25" s="32">
        <v>0</v>
      </c>
      <c r="O25" s="24"/>
      <c r="P25" s="24"/>
      <c r="Q25" s="29"/>
      <c r="R25" s="24"/>
      <c r="S25" s="24"/>
      <c r="T25" s="24"/>
      <c r="U25" s="29"/>
      <c r="V25" s="24"/>
      <c r="W25" s="24"/>
      <c r="X25" s="24"/>
      <c r="Y25" s="29"/>
      <c r="Z25" s="24"/>
      <c r="AA25" s="24"/>
      <c r="AB25" s="24"/>
      <c r="AC25" s="29"/>
      <c r="AD25" s="24"/>
      <c r="AE25" s="24"/>
      <c r="AF25" s="24"/>
      <c r="AG25" s="29"/>
      <c r="AH25" s="24"/>
      <c r="AI25" s="24"/>
      <c r="AJ25" s="33"/>
      <c r="AK25" s="33"/>
      <c r="AL25" s="33"/>
      <c r="AM25" s="29"/>
      <c r="AN25" s="33"/>
      <c r="AO25" s="33"/>
      <c r="AP25" s="33"/>
      <c r="AQ25" s="33"/>
      <c r="AR25" s="29"/>
      <c r="AS25" s="33"/>
      <c r="AT25" s="24"/>
      <c r="AU25" s="24"/>
      <c r="AV25" s="29"/>
      <c r="AW25" s="24"/>
      <c r="AX25" s="24"/>
      <c r="AY25" s="24"/>
      <c r="AZ25" s="29"/>
      <c r="BA25" s="24"/>
      <c r="BB25" s="24"/>
      <c r="BC25" s="24"/>
      <c r="BD25" s="29"/>
      <c r="BE25" s="24"/>
      <c r="BF25" s="24"/>
      <c r="BG25" s="24"/>
      <c r="BH25" s="29"/>
      <c r="BI25" s="24"/>
      <c r="BJ25" s="24"/>
      <c r="BK25" s="24"/>
      <c r="BL25" s="29"/>
      <c r="BM25" s="24"/>
      <c r="BN25" s="24"/>
    </row>
    <row r="26" spans="1:66" x14ac:dyDescent="0.25">
      <c r="A26" s="20"/>
      <c r="B26" s="30">
        <v>16</v>
      </c>
      <c r="C26" s="36" t="s">
        <v>171</v>
      </c>
      <c r="D26" s="32">
        <f>SUM(D27:D29)</f>
        <v>0</v>
      </c>
      <c r="E26" s="32">
        <f t="shared" ref="E26:N26" si="5">SUM(E27:E29)</f>
        <v>0</v>
      </c>
      <c r="F26" s="32">
        <f t="shared" si="5"/>
        <v>0</v>
      </c>
      <c r="G26" s="32">
        <f t="shared" si="5"/>
        <v>0</v>
      </c>
      <c r="H26" s="32">
        <f t="shared" si="5"/>
        <v>0</v>
      </c>
      <c r="I26" s="32">
        <f t="shared" si="5"/>
        <v>0</v>
      </c>
      <c r="J26" s="32">
        <f t="shared" si="5"/>
        <v>0</v>
      </c>
      <c r="K26" s="32">
        <f t="shared" si="5"/>
        <v>0</v>
      </c>
      <c r="L26" s="32">
        <f t="shared" si="5"/>
        <v>0</v>
      </c>
      <c r="M26" s="32">
        <f t="shared" si="5"/>
        <v>0</v>
      </c>
      <c r="N26" s="32">
        <f t="shared" si="5"/>
        <v>0</v>
      </c>
      <c r="O26" s="24"/>
      <c r="P26" s="24"/>
      <c r="Q26" s="24"/>
      <c r="R26" s="24"/>
      <c r="S26" s="24"/>
      <c r="T26" s="24"/>
      <c r="U26" s="24"/>
      <c r="V26" s="24"/>
      <c r="W26" s="24"/>
      <c r="X26" s="24"/>
      <c r="Y26" s="24"/>
      <c r="Z26" s="24"/>
      <c r="AA26" s="24"/>
      <c r="AB26" s="24"/>
      <c r="AC26" s="24"/>
      <c r="AD26" s="24"/>
      <c r="AE26" s="24"/>
      <c r="AF26" s="24"/>
      <c r="AG26" s="24"/>
      <c r="AH26" s="24"/>
      <c r="AI26" s="24"/>
      <c r="AJ26" s="33"/>
      <c r="AK26" s="33"/>
      <c r="AL26" s="33"/>
      <c r="AM26" s="33"/>
      <c r="AN26" s="33"/>
      <c r="AO26" s="33"/>
      <c r="AP26" s="33"/>
      <c r="AQ26" s="33"/>
      <c r="AR26" s="33"/>
      <c r="AS26" s="33"/>
      <c r="AT26" s="24"/>
      <c r="AU26" s="24"/>
      <c r="AV26" s="24"/>
      <c r="AW26" s="24"/>
      <c r="AX26" s="24"/>
      <c r="AY26" s="24"/>
      <c r="AZ26" s="24"/>
      <c r="BA26" s="24"/>
      <c r="BB26" s="24"/>
      <c r="BC26" s="24"/>
      <c r="BD26" s="24"/>
      <c r="BE26" s="24"/>
      <c r="BF26" s="24"/>
      <c r="BG26" s="24"/>
      <c r="BH26" s="24"/>
      <c r="BI26" s="24"/>
      <c r="BJ26" s="24"/>
      <c r="BK26" s="24"/>
      <c r="BL26" s="24"/>
      <c r="BM26" s="24"/>
      <c r="BN26" s="24"/>
    </row>
    <row r="27" spans="1:66" x14ac:dyDescent="0.25">
      <c r="A27" s="20"/>
      <c r="B27" s="30">
        <v>17</v>
      </c>
      <c r="C27" s="36" t="s">
        <v>163</v>
      </c>
      <c r="D27" s="32">
        <v>0</v>
      </c>
      <c r="E27" s="32">
        <v>0</v>
      </c>
      <c r="F27" s="32">
        <v>0</v>
      </c>
      <c r="G27" s="32">
        <v>0</v>
      </c>
      <c r="H27" s="32">
        <v>0</v>
      </c>
      <c r="I27" s="32">
        <v>0</v>
      </c>
      <c r="J27" s="32">
        <v>0</v>
      </c>
      <c r="K27" s="32">
        <v>0</v>
      </c>
      <c r="L27" s="32">
        <v>0</v>
      </c>
      <c r="M27" s="32">
        <v>0</v>
      </c>
      <c r="N27" s="32">
        <v>0</v>
      </c>
      <c r="O27" s="24"/>
      <c r="P27" s="24"/>
      <c r="Q27" s="24"/>
      <c r="R27" s="24"/>
      <c r="S27" s="24"/>
      <c r="T27" s="24"/>
      <c r="U27" s="24"/>
      <c r="V27" s="24"/>
      <c r="W27" s="24"/>
      <c r="X27" s="24"/>
      <c r="Y27" s="24"/>
      <c r="Z27" s="24"/>
      <c r="AA27" s="24"/>
      <c r="AB27" s="24"/>
      <c r="AC27" s="24"/>
      <c r="AD27" s="24"/>
      <c r="AE27" s="24"/>
      <c r="AF27" s="24"/>
      <c r="AG27" s="24"/>
      <c r="AH27" s="24"/>
      <c r="AI27" s="24"/>
      <c r="AJ27" s="33"/>
      <c r="AK27" s="33"/>
      <c r="AL27" s="33"/>
      <c r="AM27" s="33"/>
      <c r="AN27" s="33"/>
      <c r="AO27" s="33"/>
      <c r="AP27" s="33"/>
      <c r="AQ27" s="33"/>
      <c r="AR27" s="33"/>
      <c r="AS27" s="33"/>
      <c r="AT27" s="24"/>
      <c r="AU27" s="24"/>
      <c r="AV27" s="24"/>
      <c r="AW27" s="24"/>
      <c r="AX27" s="24"/>
      <c r="AY27" s="24"/>
      <c r="AZ27" s="24"/>
      <c r="BA27" s="24"/>
      <c r="BB27" s="24"/>
      <c r="BC27" s="24"/>
      <c r="BD27" s="24"/>
      <c r="BE27" s="24"/>
      <c r="BF27" s="24"/>
      <c r="BG27" s="24"/>
      <c r="BH27" s="24"/>
      <c r="BI27" s="24"/>
      <c r="BJ27" s="24"/>
      <c r="BK27" s="24"/>
      <c r="BL27" s="24"/>
      <c r="BM27" s="24"/>
      <c r="BN27" s="24"/>
    </row>
    <row r="28" spans="1:66" s="41" customFormat="1" x14ac:dyDescent="0.25">
      <c r="A28" s="39"/>
      <c r="B28" s="40">
        <v>18</v>
      </c>
      <c r="C28" s="36" t="s">
        <v>164</v>
      </c>
      <c r="D28" s="32">
        <v>0</v>
      </c>
      <c r="E28" s="32">
        <v>0</v>
      </c>
      <c r="F28" s="32">
        <v>0</v>
      </c>
      <c r="G28" s="32">
        <v>0</v>
      </c>
      <c r="H28" s="32">
        <v>0</v>
      </c>
      <c r="I28" s="32">
        <v>0</v>
      </c>
      <c r="J28" s="32">
        <v>0</v>
      </c>
      <c r="K28" s="32">
        <v>0</v>
      </c>
      <c r="L28" s="32">
        <v>0</v>
      </c>
      <c r="M28" s="32">
        <v>0</v>
      </c>
      <c r="N28" s="32">
        <v>0</v>
      </c>
      <c r="O28" s="37"/>
      <c r="P28" s="37"/>
      <c r="Q28" s="37"/>
      <c r="R28" s="37"/>
      <c r="S28" s="37"/>
      <c r="T28" s="37"/>
      <c r="U28" s="37"/>
      <c r="V28" s="37"/>
      <c r="W28" s="37"/>
      <c r="X28" s="37"/>
      <c r="Y28" s="37"/>
      <c r="Z28" s="37"/>
      <c r="AA28" s="37"/>
      <c r="AB28" s="37"/>
      <c r="AC28" s="37"/>
      <c r="AD28" s="37"/>
      <c r="AE28" s="37"/>
      <c r="AF28" s="37"/>
      <c r="AG28" s="37"/>
      <c r="AH28" s="37"/>
      <c r="AI28" s="37"/>
      <c r="AJ28" s="33"/>
      <c r="AK28" s="33"/>
      <c r="AL28" s="33"/>
      <c r="AM28" s="33"/>
      <c r="AN28" s="33"/>
      <c r="AO28" s="33"/>
      <c r="AP28" s="33"/>
      <c r="AQ28" s="33"/>
      <c r="AR28" s="33"/>
      <c r="AS28" s="33"/>
      <c r="AT28" s="37"/>
      <c r="AU28" s="37"/>
      <c r="AV28" s="37"/>
      <c r="AW28" s="37"/>
      <c r="AX28" s="37"/>
      <c r="AY28" s="37"/>
      <c r="AZ28" s="37"/>
      <c r="BA28" s="37"/>
      <c r="BB28" s="37"/>
      <c r="BC28" s="37"/>
      <c r="BD28" s="37"/>
      <c r="BE28" s="37"/>
      <c r="BF28" s="37"/>
      <c r="BG28" s="37"/>
      <c r="BH28" s="37"/>
      <c r="BI28" s="37"/>
      <c r="BJ28" s="37"/>
      <c r="BK28" s="37"/>
      <c r="BL28" s="37"/>
      <c r="BM28" s="37"/>
      <c r="BN28" s="37"/>
    </row>
    <row r="29" spans="1:66" x14ac:dyDescent="0.25">
      <c r="A29" s="20"/>
      <c r="B29" s="30">
        <v>19</v>
      </c>
      <c r="C29" s="36" t="s">
        <v>165</v>
      </c>
      <c r="D29" s="32">
        <v>0</v>
      </c>
      <c r="E29" s="32">
        <v>0</v>
      </c>
      <c r="F29" s="32">
        <v>0</v>
      </c>
      <c r="G29" s="27"/>
      <c r="H29" s="32">
        <v>0</v>
      </c>
      <c r="I29" s="32">
        <v>0</v>
      </c>
      <c r="J29" s="32">
        <v>0</v>
      </c>
      <c r="K29" s="32">
        <v>0</v>
      </c>
      <c r="L29" s="27"/>
      <c r="M29" s="27"/>
      <c r="N29" s="32">
        <v>0</v>
      </c>
      <c r="O29" s="24"/>
      <c r="P29" s="24"/>
      <c r="Q29" s="29"/>
      <c r="R29" s="24"/>
      <c r="S29" s="24"/>
      <c r="T29" s="24"/>
      <c r="U29" s="29"/>
      <c r="V29" s="24"/>
      <c r="W29" s="24"/>
      <c r="X29" s="24"/>
      <c r="Y29" s="29"/>
      <c r="Z29" s="24"/>
      <c r="AA29" s="24"/>
      <c r="AB29" s="24"/>
      <c r="AC29" s="29"/>
      <c r="AD29" s="24"/>
      <c r="AE29" s="24"/>
      <c r="AF29" s="24"/>
      <c r="AG29" s="29"/>
      <c r="AH29" s="24"/>
      <c r="AI29" s="24"/>
      <c r="AJ29" s="33"/>
      <c r="AK29" s="33"/>
      <c r="AL29" s="33"/>
      <c r="AM29" s="29"/>
      <c r="AN29" s="33"/>
      <c r="AO29" s="33"/>
      <c r="AP29" s="33"/>
      <c r="AQ29" s="33"/>
      <c r="AR29" s="29"/>
      <c r="AS29" s="33"/>
      <c r="AT29" s="24"/>
      <c r="AU29" s="24"/>
      <c r="AV29" s="29"/>
      <c r="AW29" s="24"/>
      <c r="AX29" s="24"/>
      <c r="AY29" s="24"/>
      <c r="AZ29" s="29"/>
      <c r="BA29" s="24"/>
      <c r="BB29" s="24"/>
      <c r="BC29" s="24"/>
      <c r="BD29" s="29"/>
      <c r="BE29" s="24"/>
      <c r="BF29" s="24"/>
      <c r="BG29" s="24"/>
      <c r="BH29" s="29"/>
      <c r="BI29" s="24"/>
      <c r="BJ29" s="24"/>
      <c r="BK29" s="24"/>
      <c r="BL29" s="29"/>
      <c r="BM29" s="24"/>
      <c r="BN29" s="24"/>
    </row>
    <row r="30" spans="1:66" x14ac:dyDescent="0.25">
      <c r="A30" s="20"/>
      <c r="B30" s="30">
        <v>20</v>
      </c>
      <c r="C30" s="34" t="s">
        <v>172</v>
      </c>
      <c r="D30" s="32">
        <f>SUM(D31:D33)</f>
        <v>1212346360.3199999</v>
      </c>
      <c r="E30" s="32">
        <f t="shared" ref="E30:N30" si="6">SUM(E31:E33)</f>
        <v>536501735.21975595</v>
      </c>
      <c r="F30" s="32">
        <f t="shared" si="6"/>
        <v>370409524.480744</v>
      </c>
      <c r="G30" s="32">
        <f t="shared" si="6"/>
        <v>0</v>
      </c>
      <c r="H30" s="32">
        <f t="shared" si="6"/>
        <v>39876418.193135001</v>
      </c>
      <c r="I30" s="32">
        <f t="shared" si="6"/>
        <v>47782890.857488997</v>
      </c>
      <c r="J30" s="32">
        <f t="shared" si="6"/>
        <v>28317173.219510004</v>
      </c>
      <c r="K30" s="32">
        <f t="shared" si="6"/>
        <v>28200457.17447</v>
      </c>
      <c r="L30" s="32">
        <f t="shared" si="6"/>
        <v>0</v>
      </c>
      <c r="M30" s="32">
        <f t="shared" si="6"/>
        <v>22932074.230799999</v>
      </c>
      <c r="N30" s="32">
        <f t="shared" si="6"/>
        <v>28832.959813000001</v>
      </c>
      <c r="O30" s="24"/>
      <c r="P30" s="24"/>
      <c r="Q30" s="24"/>
      <c r="R30" s="24"/>
      <c r="S30" s="24"/>
      <c r="T30" s="24"/>
      <c r="U30" s="24"/>
      <c r="V30" s="24"/>
      <c r="W30" s="24"/>
      <c r="X30" s="24"/>
      <c r="Y30" s="24"/>
      <c r="Z30" s="24"/>
      <c r="AA30" s="24"/>
      <c r="AB30" s="24"/>
      <c r="AC30" s="24"/>
      <c r="AD30" s="24"/>
      <c r="AE30" s="24"/>
      <c r="AF30" s="24"/>
      <c r="AG30" s="24"/>
      <c r="AH30" s="24"/>
      <c r="AI30" s="24"/>
      <c r="AJ30" s="33"/>
      <c r="AK30" s="33"/>
      <c r="AL30" s="33"/>
      <c r="AM30" s="33"/>
      <c r="AN30" s="33"/>
      <c r="AO30" s="33"/>
      <c r="AP30" s="33"/>
      <c r="AQ30" s="33"/>
      <c r="AR30" s="33"/>
      <c r="AS30" s="33"/>
      <c r="AT30" s="24"/>
      <c r="AU30" s="24"/>
      <c r="AV30" s="24"/>
      <c r="AW30" s="24"/>
      <c r="AX30" s="24"/>
      <c r="AY30" s="24"/>
      <c r="AZ30" s="24"/>
      <c r="BA30" s="24"/>
      <c r="BB30" s="24"/>
      <c r="BC30" s="24"/>
      <c r="BD30" s="24"/>
      <c r="BE30" s="24"/>
      <c r="BF30" s="24"/>
      <c r="BG30" s="24"/>
      <c r="BH30" s="24"/>
      <c r="BI30" s="24"/>
      <c r="BJ30" s="24"/>
      <c r="BK30" s="24"/>
      <c r="BL30" s="24"/>
      <c r="BM30" s="24"/>
      <c r="BN30" s="24"/>
    </row>
    <row r="31" spans="1:66" x14ac:dyDescent="0.25">
      <c r="A31" s="20"/>
      <c r="B31" s="30">
        <v>21</v>
      </c>
      <c r="C31" s="36" t="s">
        <v>163</v>
      </c>
      <c r="D31" s="32">
        <f>'4.Estr._Delta_DIC23-22_CAPEX'!Y145+'4.Estr._Delta_DIC23-22_CAPEX'!Y146+'4.Estr._Delta_DIC23-22_CAPEX'!Y149+'4.Estr._Delta_DIC23-22_CAPEX'!Y153</f>
        <v>911099927.41999996</v>
      </c>
      <c r="E31" s="32">
        <f>'4.Estr._Delta_DIC23-22_CAPEX'!Z145+'4.Estr._Delta_DIC23-22_CAPEX'!Z146+'4.Estr._Delta_DIC23-22_CAPEX'!Z149+'4.Estr._Delta_DIC23-22_CAPEX'!Z153</f>
        <v>364686384.67837095</v>
      </c>
      <c r="F31" s="32">
        <f>'4.Estr._Delta_DIC23-22_CAPEX'!AA145+'4.Estr._Delta_DIC23-22_CAPEX'!AA146+'4.Estr._Delta_DIC23-22_CAPEX'!AA149+'4.Estr._Delta_DIC23-22_CAPEX'!AA153</f>
        <v>229088366.910878</v>
      </c>
      <c r="G31" s="32">
        <v>0</v>
      </c>
      <c r="H31" s="32">
        <f>'4.Estr._Delta_DIC23-22_CAPEX'!AB145+'4.Estr._Delta_DIC23-22_CAPEX'!AB146+'4.Estr._Delta_DIC23-22_CAPEX'!AB149+'4.Estr._Delta_DIC23-22_CAPEX'!AB153</f>
        <v>34474728.285735004</v>
      </c>
      <c r="I31" s="32">
        <f>'4.Estr._Delta_DIC23-22_CAPEX'!AC145+'4.Estr._Delta_DIC23-22_CAPEX'!AC146+'4.Estr._Delta_DIC23-22_CAPEX'!AC149+'4.Estr._Delta_DIC23-22_CAPEX'!AC153</f>
        <v>39268230.420318998</v>
      </c>
      <c r="J31" s="32">
        <f>'4.Estr._Delta_DIC23-22_CAPEX'!AD145+'4.Estr._Delta_DIC23-22_CAPEX'!AD146+'4.Estr._Delta_DIC23-22_CAPEX'!AD149+'4.Estr._Delta_DIC23-22_CAPEX'!AD153</f>
        <v>9802778.4231570009</v>
      </c>
      <c r="K31" s="32">
        <f>'4.Estr._Delta_DIC23-22_CAPEX'!AE145+'4.Estr._Delta_DIC23-22_CAPEX'!AE146+'4.Estr._Delta_DIC23-22_CAPEX'!AE149+'4.Estr._Delta_DIC23-22_CAPEX'!AE153</f>
        <v>9802778.4231570009</v>
      </c>
      <c r="L31" s="32">
        <v>0</v>
      </c>
      <c r="M31" s="32">
        <f>'4.Estr._Delta_DIC23-22_CAPEX'!AF145+'4.Estr._Delta_DIC23-22_CAPEX'!AF146+'4.Estr._Delta_DIC23-22_CAPEX'!AF149+'4.Estr._Delta_DIC23-22_CAPEX'!AF153</f>
        <v>5220204.6612999998</v>
      </c>
      <c r="N31" s="32">
        <f>'4.Estr._Delta_DIC23-22_CAPEX'!AG145+'4.Estr._Delta_DIC23-22_CAPEX'!AG146+'4.Estr._Delta_DIC23-22_CAPEX'!AG149+'4.Estr._Delta_DIC23-22_CAPEX'!AG153</f>
        <v>0</v>
      </c>
      <c r="O31" s="24"/>
      <c r="P31" s="24"/>
      <c r="Q31" s="24"/>
      <c r="R31" s="24"/>
      <c r="S31" s="24"/>
      <c r="T31" s="24"/>
      <c r="U31" s="24"/>
      <c r="V31" s="24"/>
      <c r="W31" s="24"/>
      <c r="X31" s="24"/>
      <c r="Y31" s="24"/>
      <c r="Z31" s="24"/>
      <c r="AA31" s="24"/>
      <c r="AB31" s="24"/>
      <c r="AC31" s="24"/>
      <c r="AD31" s="24"/>
      <c r="AE31" s="24"/>
      <c r="AF31" s="24"/>
      <c r="AG31" s="24"/>
      <c r="AH31" s="24"/>
      <c r="AI31" s="24"/>
      <c r="AJ31" s="33"/>
      <c r="AK31" s="33"/>
      <c r="AL31" s="33"/>
      <c r="AM31" s="33"/>
      <c r="AN31" s="33"/>
      <c r="AO31" s="33"/>
      <c r="AP31" s="33"/>
      <c r="AQ31" s="33"/>
      <c r="AR31" s="33"/>
      <c r="AS31" s="33"/>
      <c r="AT31" s="24"/>
      <c r="AU31" s="24"/>
      <c r="AV31" s="24"/>
      <c r="AW31" s="24"/>
      <c r="AX31" s="24"/>
      <c r="AY31" s="24"/>
      <c r="AZ31" s="24"/>
      <c r="BA31" s="24"/>
      <c r="BB31" s="24"/>
      <c r="BC31" s="24"/>
      <c r="BD31" s="24"/>
      <c r="BE31" s="24"/>
      <c r="BF31" s="24"/>
      <c r="BG31" s="24"/>
      <c r="BH31" s="24"/>
      <c r="BI31" s="24"/>
      <c r="BJ31" s="24"/>
      <c r="BK31" s="24"/>
      <c r="BL31" s="24"/>
      <c r="BM31" s="24"/>
      <c r="BN31" s="24"/>
    </row>
    <row r="32" spans="1:66" s="41" customFormat="1" x14ac:dyDescent="0.25">
      <c r="A32" s="39"/>
      <c r="B32" s="40">
        <v>22</v>
      </c>
      <c r="C32" s="36" t="s">
        <v>164</v>
      </c>
      <c r="D32" s="32">
        <f>'4.Estr._Delta_DIC23-22_CAPEX'!Y148+'4.Estr._Delta_DIC23-22_CAPEX'!Y152</f>
        <v>301246432.90000004</v>
      </c>
      <c r="E32" s="32">
        <f>'4.Estr._Delta_DIC23-22_CAPEX'!Z148+'4.Estr._Delta_DIC23-22_CAPEX'!Z152</f>
        <v>171815350.54138499</v>
      </c>
      <c r="F32" s="32">
        <f>'4.Estr._Delta_DIC23-22_CAPEX'!AA148+'4.Estr._Delta_DIC23-22_CAPEX'!AA152</f>
        <v>141321157.569866</v>
      </c>
      <c r="G32" s="32">
        <v>0</v>
      </c>
      <c r="H32" s="32">
        <f>'4.Estr._Delta_DIC23-22_CAPEX'!AB148+'4.Estr._Delta_DIC23-22_CAPEX'!AB152</f>
        <v>5401689.9073999999</v>
      </c>
      <c r="I32" s="32">
        <f>'4.Estr._Delta_DIC23-22_CAPEX'!AC148+'4.Estr._Delta_DIC23-22_CAPEX'!AC152</f>
        <v>8514660.4371699989</v>
      </c>
      <c r="J32" s="32">
        <f>'4.Estr._Delta_DIC23-22_CAPEX'!AD148+'4.Estr._Delta_DIC23-22_CAPEX'!AD152</f>
        <v>18514394.796353001</v>
      </c>
      <c r="K32" s="32">
        <f>'4.Estr._Delta_DIC23-22_CAPEX'!AE148+'4.Estr._Delta_DIC23-22_CAPEX'!AE152</f>
        <v>18397678.751313001</v>
      </c>
      <c r="L32" s="32">
        <v>0</v>
      </c>
      <c r="M32" s="32">
        <f>'4.Estr._Delta_DIC23-22_CAPEX'!AF148+'4.Estr._Delta_DIC23-22_CAPEX'!AF152</f>
        <v>17711869.569499999</v>
      </c>
      <c r="N32" s="32">
        <f>'4.Estr._Delta_DIC23-22_CAPEX'!AG148+'4.Estr._Delta_DIC23-22_CAPEX'!AG152</f>
        <v>28832.959813000001</v>
      </c>
      <c r="O32" s="37"/>
      <c r="P32" s="37"/>
      <c r="Q32" s="37"/>
      <c r="R32" s="37"/>
      <c r="S32" s="37"/>
      <c r="T32" s="37"/>
      <c r="U32" s="37"/>
      <c r="V32" s="37"/>
      <c r="W32" s="37"/>
      <c r="X32" s="37"/>
      <c r="Y32" s="37"/>
      <c r="Z32" s="37"/>
      <c r="AA32" s="37"/>
      <c r="AB32" s="37"/>
      <c r="AC32" s="37"/>
      <c r="AD32" s="37"/>
      <c r="AE32" s="37"/>
      <c r="AF32" s="37"/>
      <c r="AG32" s="37"/>
      <c r="AH32" s="37"/>
      <c r="AI32" s="37"/>
      <c r="AJ32" s="33"/>
      <c r="AK32" s="33"/>
      <c r="AL32" s="33"/>
      <c r="AM32" s="33"/>
      <c r="AN32" s="33"/>
      <c r="AO32" s="33"/>
      <c r="AP32" s="33"/>
      <c r="AQ32" s="33"/>
      <c r="AR32" s="33"/>
      <c r="AS32" s="33"/>
      <c r="AT32" s="37"/>
      <c r="AU32" s="37"/>
      <c r="AV32" s="37"/>
      <c r="AW32" s="37"/>
      <c r="AX32" s="37"/>
      <c r="AY32" s="37"/>
      <c r="AZ32" s="37"/>
      <c r="BA32" s="37"/>
      <c r="BB32" s="37"/>
      <c r="BC32" s="37"/>
      <c r="BD32" s="37"/>
      <c r="BE32" s="37"/>
      <c r="BF32" s="37"/>
      <c r="BG32" s="37"/>
      <c r="BH32" s="37"/>
      <c r="BI32" s="37"/>
      <c r="BJ32" s="37"/>
      <c r="BK32" s="37"/>
      <c r="BL32" s="37"/>
      <c r="BM32" s="37"/>
      <c r="BN32" s="37"/>
    </row>
    <row r="33" spans="1:66" x14ac:dyDescent="0.25">
      <c r="A33" s="20"/>
      <c r="B33" s="30">
        <v>23</v>
      </c>
      <c r="C33" s="36" t="s">
        <v>165</v>
      </c>
      <c r="D33" s="32">
        <v>0</v>
      </c>
      <c r="E33" s="32">
        <v>0</v>
      </c>
      <c r="F33" s="32">
        <v>0</v>
      </c>
      <c r="G33" s="27"/>
      <c r="H33" s="32">
        <v>0</v>
      </c>
      <c r="I33" s="32">
        <v>0</v>
      </c>
      <c r="J33" s="32">
        <v>0</v>
      </c>
      <c r="K33" s="32">
        <v>0</v>
      </c>
      <c r="L33" s="27"/>
      <c r="M33" s="27"/>
      <c r="N33" s="32">
        <v>0</v>
      </c>
      <c r="O33" s="24"/>
      <c r="P33" s="24"/>
      <c r="Q33" s="29"/>
      <c r="R33" s="24"/>
      <c r="S33" s="24"/>
      <c r="T33" s="24"/>
      <c r="U33" s="29"/>
      <c r="V33" s="24"/>
      <c r="W33" s="24"/>
      <c r="X33" s="24"/>
      <c r="Y33" s="29"/>
      <c r="Z33" s="24"/>
      <c r="AA33" s="24"/>
      <c r="AB33" s="24"/>
      <c r="AC33" s="29"/>
      <c r="AD33" s="24"/>
      <c r="AE33" s="24"/>
      <c r="AF33" s="24"/>
      <c r="AG33" s="29"/>
      <c r="AH33" s="24"/>
      <c r="AI33" s="24"/>
      <c r="AJ33" s="33"/>
      <c r="AK33" s="33"/>
      <c r="AL33" s="33"/>
      <c r="AM33" s="29"/>
      <c r="AN33" s="33"/>
      <c r="AO33" s="33"/>
      <c r="AP33" s="33"/>
      <c r="AQ33" s="33"/>
      <c r="AR33" s="29"/>
      <c r="AS33" s="33"/>
      <c r="AT33" s="24"/>
      <c r="AU33" s="24"/>
      <c r="AV33" s="29"/>
      <c r="AW33" s="24"/>
      <c r="AX33" s="24"/>
      <c r="AY33" s="24"/>
      <c r="AZ33" s="29"/>
      <c r="BA33" s="24"/>
      <c r="BB33" s="24"/>
      <c r="BC33" s="24"/>
      <c r="BD33" s="29"/>
      <c r="BE33" s="24"/>
      <c r="BF33" s="24"/>
      <c r="BG33" s="24"/>
      <c r="BH33" s="29"/>
      <c r="BI33" s="24"/>
      <c r="BJ33" s="24"/>
      <c r="BK33" s="24"/>
      <c r="BL33" s="29"/>
      <c r="BM33" s="24"/>
      <c r="BN33" s="24"/>
    </row>
    <row r="34" spans="1:66" x14ac:dyDescent="0.25">
      <c r="A34" s="20"/>
      <c r="B34" s="30">
        <v>24</v>
      </c>
      <c r="C34" s="34" t="s">
        <v>173</v>
      </c>
      <c r="D34" s="32">
        <f>SUM(D35:D37)</f>
        <v>6844223419.4399996</v>
      </c>
      <c r="E34" s="32">
        <f t="shared" ref="E34:N34" si="7">SUM(E35:E37)</f>
        <v>6844223419.4399996</v>
      </c>
      <c r="F34" s="32">
        <f t="shared" si="7"/>
        <v>983133734.04952478</v>
      </c>
      <c r="G34" s="32">
        <f t="shared" si="7"/>
        <v>0</v>
      </c>
      <c r="H34" s="32">
        <f t="shared" si="7"/>
        <v>0</v>
      </c>
      <c r="I34" s="32">
        <f t="shared" si="7"/>
        <v>0</v>
      </c>
      <c r="J34" s="32">
        <f t="shared" si="7"/>
        <v>0</v>
      </c>
      <c r="K34" s="32">
        <f t="shared" si="7"/>
        <v>0</v>
      </c>
      <c r="L34" s="32">
        <f t="shared" si="7"/>
        <v>0</v>
      </c>
      <c r="M34" s="32">
        <f t="shared" si="7"/>
        <v>0</v>
      </c>
      <c r="N34" s="32">
        <f t="shared" si="7"/>
        <v>0</v>
      </c>
      <c r="O34" s="29"/>
      <c r="P34" s="29"/>
      <c r="Q34" s="29"/>
      <c r="R34" s="29"/>
      <c r="S34" s="42"/>
      <c r="T34" s="42"/>
      <c r="U34" s="42"/>
      <c r="V34" s="42"/>
      <c r="W34" s="29"/>
      <c r="X34" s="29"/>
      <c r="Y34" s="29"/>
      <c r="Z34" s="29"/>
      <c r="AA34" s="29"/>
      <c r="AB34" s="29"/>
      <c r="AC34" s="29"/>
      <c r="AD34" s="29"/>
      <c r="AE34" s="42"/>
      <c r="AF34" s="42"/>
      <c r="AG34" s="42"/>
      <c r="AH34" s="42"/>
      <c r="AI34" s="42"/>
      <c r="AJ34" s="33"/>
      <c r="AK34" s="33"/>
      <c r="AL34" s="33"/>
      <c r="AM34" s="33"/>
      <c r="AN34" s="33"/>
      <c r="AO34" s="33"/>
      <c r="AP34" s="33"/>
      <c r="AQ34" s="33"/>
      <c r="AR34" s="33"/>
      <c r="AS34" s="33"/>
      <c r="AT34" s="29"/>
      <c r="AU34" s="29"/>
      <c r="AV34" s="29"/>
      <c r="AW34" s="29"/>
      <c r="AX34" s="42"/>
      <c r="AY34" s="42"/>
      <c r="AZ34" s="42"/>
      <c r="BA34" s="42"/>
      <c r="BB34" s="29"/>
      <c r="BC34" s="29"/>
      <c r="BD34" s="29"/>
      <c r="BE34" s="29"/>
      <c r="BF34" s="29"/>
      <c r="BG34" s="29"/>
      <c r="BH34" s="29"/>
      <c r="BI34" s="29"/>
      <c r="BJ34" s="37"/>
      <c r="BK34" s="37"/>
      <c r="BL34" s="37"/>
      <c r="BM34" s="37"/>
      <c r="BN34" s="37"/>
    </row>
    <row r="35" spans="1:66" x14ac:dyDescent="0.25">
      <c r="A35" s="20"/>
      <c r="B35" s="30">
        <v>25</v>
      </c>
      <c r="C35" s="36" t="s">
        <v>174</v>
      </c>
      <c r="D35" s="32">
        <f>'4.Estr._Delta_DIC23-22_CAPEX'!Y67+'4.Estr._Delta_DIC23-22_CAPEX'!Y147+'4.Estr._Delta_DIC23-22_CAPEX'!Y160+'4.Estr._Delta_DIC23-22_CAPEX'!Y162</f>
        <v>6819641493.3899994</v>
      </c>
      <c r="E35" s="32">
        <f>'4.Estr._Delta_DIC23-22_CAPEX'!Z67+'4.Estr._Delta_DIC23-22_CAPEX'!Z147+'4.Estr._Delta_DIC23-22_CAPEX'!Z160+'4.Estr._Delta_DIC23-22_CAPEX'!Z162</f>
        <v>6819641493.3899994</v>
      </c>
      <c r="F35" s="32">
        <f>'4.Estr._Delta_DIC23-22_CAPEX'!AA67+'4.Estr._Delta_DIC23-22_CAPEX'!AA147+'4.Estr._Delta_DIC23-22_CAPEX'!AA160+'4.Estr._Delta_DIC23-22_CAPEX'!AA162</f>
        <v>983133734.04952478</v>
      </c>
      <c r="G35" s="32">
        <f t="shared" ref="G35:G37" si="8">SUM(G36:G38)</f>
        <v>0</v>
      </c>
      <c r="H35" s="32">
        <f t="shared" ref="H35:H37" si="9">SUM(H36:H38)</f>
        <v>0</v>
      </c>
      <c r="I35" s="32">
        <f t="shared" ref="I35:I37" si="10">SUM(I36:I38)</f>
        <v>0</v>
      </c>
      <c r="J35" s="32">
        <f t="shared" ref="J35:J36" si="11">SUM(J36:J38)</f>
        <v>0</v>
      </c>
      <c r="K35" s="32">
        <f t="shared" ref="K35:K36" si="12">SUM(K36:K38)</f>
        <v>0</v>
      </c>
      <c r="L35" s="32">
        <f t="shared" ref="L35:L36" si="13">SUM(L36:L38)</f>
        <v>0</v>
      </c>
      <c r="M35" s="32">
        <f t="shared" ref="M35:M36" si="14">SUM(M36:M38)</f>
        <v>0</v>
      </c>
      <c r="N35" s="32">
        <f t="shared" ref="N35:N36" si="15">SUM(N36:N38)</f>
        <v>0</v>
      </c>
      <c r="O35" s="29"/>
      <c r="P35" s="29"/>
      <c r="Q35" s="29"/>
      <c r="R35" s="29"/>
      <c r="S35" s="42"/>
      <c r="T35" s="42"/>
      <c r="U35" s="42"/>
      <c r="V35" s="42"/>
      <c r="W35" s="29"/>
      <c r="X35" s="29"/>
      <c r="Y35" s="29"/>
      <c r="Z35" s="29"/>
      <c r="AA35" s="29"/>
      <c r="AB35" s="29"/>
      <c r="AC35" s="29"/>
      <c r="AD35" s="29"/>
      <c r="AE35" s="42"/>
      <c r="AF35" s="42"/>
      <c r="AG35" s="42"/>
      <c r="AH35" s="42"/>
      <c r="AI35" s="42"/>
      <c r="AJ35" s="33"/>
      <c r="AK35" s="33"/>
      <c r="AL35" s="33"/>
      <c r="AM35" s="33"/>
      <c r="AN35" s="33"/>
      <c r="AO35" s="33"/>
      <c r="AP35" s="33"/>
      <c r="AQ35" s="33"/>
      <c r="AR35" s="33"/>
      <c r="AS35" s="33"/>
      <c r="AT35" s="29"/>
      <c r="AU35" s="29"/>
      <c r="AV35" s="29"/>
      <c r="AW35" s="29"/>
      <c r="AX35" s="42"/>
      <c r="AY35" s="42"/>
      <c r="AZ35" s="42"/>
      <c r="BA35" s="42"/>
      <c r="BB35" s="29"/>
      <c r="BC35" s="29"/>
      <c r="BD35" s="29"/>
      <c r="BE35" s="29"/>
      <c r="BF35" s="29"/>
      <c r="BG35" s="29"/>
      <c r="BH35" s="29"/>
      <c r="BI35" s="29"/>
      <c r="BJ35" s="37"/>
      <c r="BK35" s="37"/>
      <c r="BL35" s="37"/>
      <c r="BM35" s="37"/>
      <c r="BN35" s="37"/>
    </row>
    <row r="36" spans="1:66" x14ac:dyDescent="0.25">
      <c r="A36" s="20"/>
      <c r="B36" s="30">
        <v>26</v>
      </c>
      <c r="C36" s="36" t="s">
        <v>175</v>
      </c>
      <c r="D36" s="119">
        <f>'4.Estr._Delta_DIC23-22_CAPEX'!Y58+'4.Estr._Delta_DIC23-22_CAPEX'!Y87+'4.Estr._Delta_DIC23-22_CAPEX'!Y110+'4.Estr._Delta_DIC23-22_CAPEX'!Y124</f>
        <v>16502643.460000001</v>
      </c>
      <c r="E36" s="119">
        <f>'4.Estr._Delta_DIC23-22_CAPEX'!Z58+'4.Estr._Delta_DIC23-22_CAPEX'!Z87+'4.Estr._Delta_DIC23-22_CAPEX'!Z110+'4.Estr._Delta_DIC23-22_CAPEX'!Z124</f>
        <v>16502643.460000001</v>
      </c>
      <c r="F36" s="32">
        <f>'4.Estr._Delta_DIC23-22_CAPEX'!AA58+'4.Estr._Delta_DIC23-22_CAPEX'!AA87+'4.Estr._Delta_DIC23-22_CAPEX'!AA110+'4.Estr._Delta_DIC23-22_CAPEX'!AA124</f>
        <v>0</v>
      </c>
      <c r="G36" s="32">
        <f t="shared" si="8"/>
        <v>0</v>
      </c>
      <c r="H36" s="32">
        <f t="shared" si="9"/>
        <v>0</v>
      </c>
      <c r="I36" s="32">
        <f t="shared" si="10"/>
        <v>0</v>
      </c>
      <c r="J36" s="32">
        <f t="shared" si="11"/>
        <v>0</v>
      </c>
      <c r="K36" s="32">
        <f t="shared" si="12"/>
        <v>0</v>
      </c>
      <c r="L36" s="32">
        <f t="shared" si="13"/>
        <v>0</v>
      </c>
      <c r="M36" s="32">
        <f t="shared" si="14"/>
        <v>0</v>
      </c>
      <c r="N36" s="32">
        <f t="shared" si="15"/>
        <v>0</v>
      </c>
      <c r="O36" s="29"/>
      <c r="P36" s="29"/>
      <c r="Q36" s="29"/>
      <c r="R36" s="29"/>
      <c r="S36" s="42"/>
      <c r="T36" s="42"/>
      <c r="U36" s="42"/>
      <c r="V36" s="42"/>
      <c r="W36" s="29"/>
      <c r="X36" s="29"/>
      <c r="Y36" s="29"/>
      <c r="Z36" s="29"/>
      <c r="AA36" s="29"/>
      <c r="AB36" s="29"/>
      <c r="AC36" s="29"/>
      <c r="AD36" s="29"/>
      <c r="AE36" s="42"/>
      <c r="AF36" s="42"/>
      <c r="AG36" s="42"/>
      <c r="AH36" s="42"/>
      <c r="AI36" s="42"/>
      <c r="AJ36" s="33"/>
      <c r="AK36" s="33"/>
      <c r="AL36" s="33"/>
      <c r="AM36" s="33"/>
      <c r="AN36" s="33"/>
      <c r="AO36" s="33"/>
      <c r="AP36" s="33"/>
      <c r="AQ36" s="33"/>
      <c r="AR36" s="33"/>
      <c r="AS36" s="33"/>
      <c r="AT36" s="29"/>
      <c r="AU36" s="29"/>
      <c r="AV36" s="29"/>
      <c r="AW36" s="29"/>
      <c r="AX36" s="42"/>
      <c r="AY36" s="42"/>
      <c r="AZ36" s="42"/>
      <c r="BA36" s="42"/>
      <c r="BB36" s="29"/>
      <c r="BC36" s="29"/>
      <c r="BD36" s="29"/>
      <c r="BE36" s="29"/>
      <c r="BF36" s="29"/>
      <c r="BG36" s="29"/>
      <c r="BH36" s="29"/>
      <c r="BI36" s="29"/>
      <c r="BJ36" s="37"/>
      <c r="BK36" s="37"/>
      <c r="BL36" s="37"/>
      <c r="BM36" s="37"/>
      <c r="BN36" s="37"/>
    </row>
    <row r="37" spans="1:66" x14ac:dyDescent="0.25">
      <c r="A37" s="20"/>
      <c r="B37" s="30">
        <v>27</v>
      </c>
      <c r="C37" s="36" t="s">
        <v>176</v>
      </c>
      <c r="D37" s="32">
        <f>'4.Estr._Delta_DIC23-22_CAPEX'!Y10+'4.Estr._Delta_DIC23-22_CAPEX'!Y133</f>
        <v>8079282.5900000008</v>
      </c>
      <c r="E37" s="32">
        <f>'4.Estr._Delta_DIC23-22_CAPEX'!Z10+'4.Estr._Delta_DIC23-22_CAPEX'!Z133</f>
        <v>8079282.5900000008</v>
      </c>
      <c r="F37" s="32">
        <f>'4.Estr._Delta_DIC23-22_CAPEX'!AA10+'4.Estr._Delta_DIC23-22_CAPEX'!AA133</f>
        <v>0</v>
      </c>
      <c r="G37" s="32">
        <f t="shared" si="8"/>
        <v>0</v>
      </c>
      <c r="H37" s="32">
        <f t="shared" si="9"/>
        <v>0</v>
      </c>
      <c r="I37" s="32">
        <f t="shared" si="10"/>
        <v>0</v>
      </c>
      <c r="J37" s="72"/>
      <c r="K37" s="72"/>
      <c r="L37" s="72"/>
      <c r="M37" s="72"/>
      <c r="N37" s="72"/>
      <c r="O37" s="29"/>
      <c r="P37" s="29"/>
      <c r="Q37" s="29"/>
      <c r="R37" s="29"/>
      <c r="S37" s="29"/>
      <c r="T37" s="29"/>
      <c r="U37" s="29"/>
      <c r="V37" s="29"/>
      <c r="W37" s="29"/>
      <c r="X37" s="29"/>
      <c r="Y37" s="29"/>
      <c r="Z37" s="29"/>
      <c r="AA37" s="29"/>
      <c r="AB37" s="29"/>
      <c r="AC37" s="29"/>
      <c r="AD37" s="29"/>
      <c r="AE37" s="42"/>
      <c r="AF37" s="42"/>
      <c r="AG37" s="42"/>
      <c r="AH37" s="42"/>
      <c r="AI37" s="42"/>
      <c r="AJ37" s="33"/>
      <c r="AK37" s="33"/>
      <c r="AL37" s="33"/>
      <c r="AM37" s="33"/>
      <c r="AN37" s="33"/>
      <c r="AO37" s="33"/>
      <c r="AP37" s="29"/>
      <c r="AQ37" s="29"/>
      <c r="AR37" s="29"/>
      <c r="AS37" s="29"/>
      <c r="AT37" s="29"/>
      <c r="AU37" s="29"/>
      <c r="AV37" s="29"/>
      <c r="AW37" s="29"/>
      <c r="AX37" s="29"/>
      <c r="AY37" s="29"/>
      <c r="AZ37" s="29"/>
      <c r="BA37" s="29"/>
      <c r="BB37" s="29"/>
      <c r="BC37" s="29"/>
      <c r="BD37" s="29"/>
      <c r="BE37" s="29"/>
      <c r="BF37" s="29"/>
      <c r="BG37" s="29"/>
      <c r="BH37" s="29"/>
      <c r="BI37" s="29"/>
      <c r="BJ37" s="37"/>
      <c r="BK37" s="37"/>
      <c r="BL37" s="37"/>
      <c r="BM37" s="37"/>
      <c r="BN37" s="37"/>
    </row>
    <row r="38" spans="1:66" x14ac:dyDescent="0.25">
      <c r="A38" s="20"/>
      <c r="B38" s="30">
        <v>28</v>
      </c>
      <c r="C38" s="34" t="s">
        <v>177</v>
      </c>
      <c r="D38" s="32">
        <f t="shared" ref="D38:N38" si="16">SUM(D39:D40)</f>
        <v>49239655.420000002</v>
      </c>
      <c r="E38" s="32">
        <f t="shared" si="16"/>
        <v>0</v>
      </c>
      <c r="F38" s="32">
        <f t="shared" si="16"/>
        <v>0</v>
      </c>
      <c r="G38" s="32">
        <f t="shared" si="16"/>
        <v>0</v>
      </c>
      <c r="H38" s="32">
        <f t="shared" si="16"/>
        <v>0</v>
      </c>
      <c r="I38" s="32">
        <f t="shared" si="16"/>
        <v>0</v>
      </c>
      <c r="J38" s="32">
        <f t="shared" si="16"/>
        <v>0</v>
      </c>
      <c r="K38" s="32">
        <f t="shared" si="16"/>
        <v>0</v>
      </c>
      <c r="L38" s="32">
        <f t="shared" si="16"/>
        <v>0</v>
      </c>
      <c r="M38" s="32">
        <f t="shared" si="16"/>
        <v>0</v>
      </c>
      <c r="N38" s="32">
        <f t="shared" si="16"/>
        <v>0</v>
      </c>
      <c r="O38" s="37"/>
      <c r="P38" s="37"/>
      <c r="Q38" s="37"/>
      <c r="R38" s="37"/>
      <c r="S38" s="37"/>
      <c r="T38" s="37"/>
      <c r="U38" s="37"/>
      <c r="V38" s="37"/>
      <c r="W38" s="37"/>
      <c r="X38" s="37"/>
      <c r="Y38" s="37"/>
      <c r="Z38" s="37"/>
      <c r="AA38" s="37"/>
      <c r="AB38" s="37"/>
      <c r="AC38" s="37"/>
      <c r="AD38" s="37"/>
      <c r="AE38" s="37"/>
      <c r="AF38" s="37"/>
      <c r="AG38" s="37"/>
      <c r="AH38" s="37"/>
      <c r="AI38" s="37"/>
      <c r="AJ38" s="33"/>
      <c r="AK38" s="33"/>
      <c r="AL38" s="33"/>
      <c r="AM38" s="33"/>
      <c r="AN38" s="33"/>
      <c r="AO38" s="33"/>
      <c r="AP38" s="33"/>
      <c r="AQ38" s="33"/>
      <c r="AR38" s="33"/>
      <c r="AS38" s="33"/>
      <c r="AT38" s="37"/>
      <c r="AU38" s="37"/>
      <c r="AV38" s="37"/>
      <c r="AW38" s="37"/>
      <c r="AX38" s="37"/>
      <c r="AY38" s="37"/>
      <c r="AZ38" s="37"/>
      <c r="BA38" s="37"/>
      <c r="BB38" s="37"/>
      <c r="BC38" s="37"/>
      <c r="BD38" s="37"/>
      <c r="BE38" s="37"/>
      <c r="BF38" s="37"/>
      <c r="BG38" s="37"/>
      <c r="BH38" s="37"/>
      <c r="BI38" s="37"/>
      <c r="BJ38" s="37"/>
      <c r="BK38" s="37"/>
      <c r="BL38" s="37"/>
      <c r="BM38" s="37"/>
      <c r="BN38" s="37"/>
    </row>
    <row r="39" spans="1:66" x14ac:dyDescent="0.25">
      <c r="A39" s="20"/>
      <c r="B39" s="30">
        <v>29</v>
      </c>
      <c r="C39" s="36" t="s">
        <v>178</v>
      </c>
      <c r="D39" s="32">
        <v>0</v>
      </c>
      <c r="E39" s="32">
        <v>0</v>
      </c>
      <c r="F39" s="32">
        <v>0</v>
      </c>
      <c r="G39" s="32">
        <v>0</v>
      </c>
      <c r="H39" s="32">
        <v>0</v>
      </c>
      <c r="I39" s="32">
        <v>0</v>
      </c>
      <c r="J39" s="32">
        <v>0</v>
      </c>
      <c r="K39" s="32">
        <v>0</v>
      </c>
      <c r="L39" s="32">
        <v>0</v>
      </c>
      <c r="M39" s="32">
        <v>0</v>
      </c>
      <c r="N39" s="32">
        <v>0</v>
      </c>
      <c r="O39" s="37"/>
      <c r="P39" s="37"/>
      <c r="Q39" s="37"/>
      <c r="R39" s="37"/>
      <c r="S39" s="37"/>
      <c r="T39" s="37"/>
      <c r="U39" s="37"/>
      <c r="V39" s="37"/>
      <c r="W39" s="37"/>
      <c r="X39" s="37"/>
      <c r="Y39" s="37"/>
      <c r="Z39" s="37"/>
      <c r="AA39" s="37"/>
      <c r="AB39" s="37"/>
      <c r="AC39" s="37"/>
      <c r="AD39" s="37"/>
      <c r="AE39" s="37"/>
      <c r="AF39" s="37"/>
      <c r="AG39" s="37"/>
      <c r="AH39" s="37"/>
      <c r="AI39" s="37"/>
      <c r="AJ39" s="33"/>
      <c r="AK39" s="33"/>
      <c r="AL39" s="33"/>
      <c r="AM39" s="33"/>
      <c r="AN39" s="33"/>
      <c r="AO39" s="33"/>
      <c r="AP39" s="33"/>
      <c r="AQ39" s="33"/>
      <c r="AR39" s="33"/>
      <c r="AS39" s="33"/>
      <c r="AT39" s="37"/>
      <c r="AU39" s="37"/>
      <c r="AV39" s="37"/>
      <c r="AW39" s="37"/>
      <c r="AX39" s="37"/>
      <c r="AY39" s="37"/>
      <c r="AZ39" s="37"/>
      <c r="BA39" s="37"/>
      <c r="BB39" s="37"/>
      <c r="BC39" s="37"/>
      <c r="BD39" s="37"/>
      <c r="BE39" s="37"/>
      <c r="BF39" s="37"/>
      <c r="BG39" s="37"/>
      <c r="BH39" s="37"/>
      <c r="BI39" s="37"/>
      <c r="BJ39" s="37"/>
      <c r="BK39" s="37"/>
      <c r="BL39" s="37"/>
      <c r="BM39" s="37"/>
      <c r="BN39" s="37"/>
    </row>
    <row r="40" spans="1:66" x14ac:dyDescent="0.25">
      <c r="A40" s="20"/>
      <c r="B40" s="30">
        <v>30</v>
      </c>
      <c r="C40" s="36" t="s">
        <v>179</v>
      </c>
      <c r="D40" s="32">
        <f>'4.Estr._Delta_DIC23-22_CAPEX'!Y63+'4.Estr._Delta_DIC23-22_CAPEX'!Y65+'4.Estr._Delta_DIC23-22_CAPEX'!Y117</f>
        <v>49239655.420000002</v>
      </c>
      <c r="E40" s="32">
        <f>'4.Estr._Delta_DIC23-22_CAPEX'!Z63+'4.Estr._Delta_DIC23-22_CAPEX'!Z65+'4.Estr._Delta_DIC23-22_CAPEX'!Z117</f>
        <v>0</v>
      </c>
      <c r="F40" s="32">
        <v>0</v>
      </c>
      <c r="G40" s="32">
        <v>0</v>
      </c>
      <c r="H40" s="32">
        <v>0</v>
      </c>
      <c r="I40" s="32">
        <v>0</v>
      </c>
      <c r="J40" s="32">
        <v>0</v>
      </c>
      <c r="K40" s="32">
        <v>0</v>
      </c>
      <c r="L40" s="32">
        <v>0</v>
      </c>
      <c r="M40" s="32">
        <v>0</v>
      </c>
      <c r="N40" s="32">
        <v>0</v>
      </c>
      <c r="O40" s="37"/>
      <c r="P40" s="37"/>
      <c r="Q40" s="37"/>
      <c r="R40" s="37"/>
      <c r="S40" s="37"/>
      <c r="T40" s="37"/>
      <c r="U40" s="37"/>
      <c r="V40" s="37"/>
      <c r="W40" s="37"/>
      <c r="X40" s="37"/>
      <c r="Y40" s="37"/>
      <c r="Z40" s="37"/>
      <c r="AA40" s="37"/>
      <c r="AB40" s="37"/>
      <c r="AC40" s="37"/>
      <c r="AD40" s="37"/>
      <c r="AE40" s="37"/>
      <c r="AF40" s="37"/>
      <c r="AG40" s="37"/>
      <c r="AH40" s="37"/>
      <c r="AI40" s="37"/>
      <c r="AJ40" s="33"/>
      <c r="AK40" s="33"/>
      <c r="AL40" s="33"/>
      <c r="AM40" s="33"/>
      <c r="AN40" s="33"/>
      <c r="AO40" s="33"/>
      <c r="AP40" s="33"/>
      <c r="AQ40" s="33"/>
      <c r="AR40" s="33"/>
      <c r="AS40" s="33"/>
      <c r="AT40" s="37"/>
      <c r="AU40" s="37"/>
      <c r="AV40" s="37"/>
      <c r="AW40" s="37"/>
      <c r="AX40" s="37"/>
      <c r="AY40" s="37"/>
      <c r="AZ40" s="37"/>
      <c r="BA40" s="37"/>
      <c r="BB40" s="37"/>
      <c r="BC40" s="37"/>
      <c r="BD40" s="37"/>
      <c r="BE40" s="37"/>
      <c r="BF40" s="37"/>
      <c r="BG40" s="37"/>
      <c r="BH40" s="37"/>
      <c r="BI40" s="37"/>
      <c r="BJ40" s="37"/>
      <c r="BK40" s="37"/>
      <c r="BL40" s="37"/>
      <c r="BM40" s="37"/>
      <c r="BN40" s="37"/>
    </row>
    <row r="41" spans="1:66" ht="30" x14ac:dyDescent="0.25">
      <c r="A41" s="20"/>
      <c r="B41" s="30">
        <v>31</v>
      </c>
      <c r="C41" s="34" t="s">
        <v>180</v>
      </c>
      <c r="D41" s="32">
        <v>0</v>
      </c>
      <c r="E41" s="32">
        <v>0</v>
      </c>
      <c r="F41" s="32">
        <v>0</v>
      </c>
      <c r="G41" s="32">
        <v>0</v>
      </c>
      <c r="H41" s="32">
        <v>0</v>
      </c>
      <c r="I41" s="32">
        <v>0</v>
      </c>
      <c r="J41" s="32">
        <v>0</v>
      </c>
      <c r="K41" s="32">
        <v>0</v>
      </c>
      <c r="L41" s="32">
        <v>0</v>
      </c>
      <c r="M41" s="32">
        <v>0</v>
      </c>
      <c r="N41" s="32">
        <v>0</v>
      </c>
      <c r="O41" s="37"/>
      <c r="P41" s="37"/>
      <c r="Q41" s="37"/>
      <c r="R41" s="37"/>
      <c r="S41" s="37"/>
      <c r="T41" s="37"/>
      <c r="U41" s="37"/>
      <c r="V41" s="37"/>
      <c r="W41" s="37"/>
      <c r="X41" s="37"/>
      <c r="Y41" s="37"/>
      <c r="Z41" s="37"/>
      <c r="AA41" s="37"/>
      <c r="AB41" s="37"/>
      <c r="AC41" s="37"/>
      <c r="AD41" s="37"/>
      <c r="AE41" s="37"/>
      <c r="AF41" s="37"/>
      <c r="AG41" s="37"/>
      <c r="AH41" s="37"/>
      <c r="AI41" s="37"/>
      <c r="AJ41" s="33"/>
      <c r="AK41" s="33"/>
      <c r="AL41" s="33"/>
      <c r="AM41" s="33"/>
      <c r="AN41" s="33"/>
      <c r="AO41" s="33"/>
      <c r="AP41" s="33"/>
      <c r="AQ41" s="33"/>
      <c r="AR41" s="33"/>
      <c r="AS41" s="33"/>
      <c r="AT41" s="37"/>
      <c r="AU41" s="37"/>
      <c r="AV41" s="37"/>
      <c r="AW41" s="37"/>
      <c r="AX41" s="37"/>
      <c r="AY41" s="37"/>
      <c r="AZ41" s="37"/>
      <c r="BA41" s="37"/>
      <c r="BB41" s="37"/>
      <c r="BC41" s="37"/>
      <c r="BD41" s="37"/>
      <c r="BE41" s="37"/>
      <c r="BF41" s="37"/>
      <c r="BG41" s="37"/>
      <c r="BH41" s="37"/>
      <c r="BI41" s="37"/>
      <c r="BJ41" s="37"/>
      <c r="BK41" s="37"/>
      <c r="BL41" s="37"/>
      <c r="BM41" s="37"/>
      <c r="BN41" s="37"/>
    </row>
    <row r="42" spans="1:66" ht="30" x14ac:dyDescent="0.25">
      <c r="A42" s="20"/>
      <c r="B42" s="30">
        <v>32</v>
      </c>
      <c r="C42" s="26" t="s">
        <v>181</v>
      </c>
      <c r="D42" s="32" t="e">
        <f>SUM(D43,D54,D55,D56,D57)</f>
        <v>#REF!</v>
      </c>
      <c r="E42" s="27"/>
      <c r="F42" s="27"/>
      <c r="G42" s="27"/>
      <c r="H42" s="27"/>
      <c r="I42" s="27"/>
      <c r="J42" s="27"/>
      <c r="K42" s="27"/>
      <c r="L42" s="27"/>
      <c r="M42" s="27"/>
      <c r="N42" s="27"/>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row>
    <row r="43" spans="1:66" x14ac:dyDescent="0.25">
      <c r="A43" s="20"/>
      <c r="B43" s="30">
        <v>33</v>
      </c>
      <c r="C43" s="34" t="s">
        <v>182</v>
      </c>
      <c r="D43" s="32">
        <f>'4.Estr._Delta_DIC23-22_CAPEX'!Y2+'4.Estr._Delta_DIC23-22_CAPEX'!Y3+'4.Estr._Delta_DIC23-22_CAPEX'!Y5+'4.Estr._Delta_DIC23-22_CAPEX'!Y6+'4.Estr._Delta_DIC23-22_CAPEX'!Y7+'4.Estr._Delta_DIC23-22_CAPEX'!Y12+'4.Estr._Delta_DIC23-22_CAPEX'!Y14+'4.Estr._Delta_DIC23-22_CAPEX'!Y18+'4.Estr._Delta_DIC23-22_CAPEX'!Y20+'4.Estr._Delta_DIC23-22_CAPEX'!Y24+'4.Estr._Delta_DIC23-22_CAPEX'!Y28+'4.Estr._Delta_DIC23-22_CAPEX'!Y29+'4.Estr._Delta_DIC23-22_CAPEX'!Y32+'4.Estr._Delta_DIC23-22_CAPEX'!Y36+'4.Estr._Delta_DIC23-22_CAPEX'!Y37+'4.Estr._Delta_DIC23-22_CAPEX'!Y44+'4.Estr._Delta_DIC23-22_CAPEX'!Y45+'4.Estr._Delta_DIC23-22_CAPEX'!Y47+'4.Estr._Delta_DIC23-22_CAPEX'!Y48+'4.Estr._Delta_DIC23-22_CAPEX'!Y52+'4.Estr._Delta_DIC23-22_CAPEX'!Y57+'4.Estr._Delta_DIC23-22_CAPEX'!Y66+'4.Estr._Delta_DIC23-22_CAPEX'!Y69+'4.Estr._Delta_DIC23-22_CAPEX'!Y70+'4.Estr._Delta_DIC23-22_CAPEX'!Y71+'4.Estr._Delta_DIC23-22_CAPEX'!Y72+'4.Estr._Delta_DIC23-22_CAPEX'!Y77+'4.Estr._Delta_DIC23-22_CAPEX'!Y79+'4.Estr._Delta_DIC23-22_CAPEX'!Y80+'4.Estr._Delta_DIC23-22_CAPEX'!Y85+'4.Estr._Delta_DIC23-22_CAPEX'!Y86+'4.Estr._Delta_DIC23-22_CAPEX'!Y93+'4.Estr._Delta_DIC23-22_CAPEX'!Y96+'4.Estr._Delta_DIC23-22_CAPEX'!Y100+'4.Estr._Delta_DIC23-22_CAPEX'!Y101+'4.Estr._Delta_DIC23-22_CAPEX'!Y102+'4.Estr._Delta_DIC23-22_CAPEX'!Y104+'4.Estr._Delta_DIC23-22_CAPEX'!Y114+'4.Estr._Delta_DIC23-22_CAPEX'!Y115+'4.Estr._Delta_DIC23-22_CAPEX'!Y116+'4.Estr._Delta_DIC23-22_CAPEX'!Y119+'4.Estr._Delta_DIC23-22_CAPEX'!Y126+'4.Estr._Delta_DIC23-22_CAPEX'!Y128+'4.Estr._Delta_DIC23-22_CAPEX'!Y137+'4.Estr._Delta_DIC23-22_CAPEX'!Y139+'4.Estr._Delta_DIC23-22_CAPEX'!Y141+'4.Estr._Delta_DIC23-22_CAPEX'!Y142+'4.Estr._Delta_DIC23-22_CAPEX'!Y143+'4.Estr._Delta_DIC23-22_CAPEX'!Y154+'4.Estr._Delta_DIC23-22_CAPEX'!Y155+'4.Estr._Delta_DIC23-22_CAPEX'!Y158+'4.Estr._Delta_DIC23-22_CAPEX'!Y159</f>
        <v>31322941424.269997</v>
      </c>
      <c r="E43" s="27"/>
      <c r="F43" s="27"/>
      <c r="G43" s="27"/>
      <c r="H43" s="27"/>
      <c r="I43" s="27"/>
      <c r="J43" s="27"/>
      <c r="K43" s="27"/>
      <c r="L43" s="27"/>
      <c r="M43" s="27"/>
      <c r="N43" s="27"/>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row>
    <row r="44" spans="1:66" ht="30" x14ac:dyDescent="0.25">
      <c r="A44" s="20"/>
      <c r="B44" s="30">
        <v>34</v>
      </c>
      <c r="C44" s="35" t="s">
        <v>183</v>
      </c>
      <c r="D44" s="32">
        <f>SUM(D45,D48,D49)</f>
        <v>17247498405.259998</v>
      </c>
      <c r="E44" s="27"/>
      <c r="F44" s="27"/>
      <c r="G44" s="27"/>
      <c r="H44" s="27"/>
      <c r="I44" s="27"/>
      <c r="J44" s="27"/>
      <c r="K44" s="27"/>
      <c r="L44" s="27"/>
      <c r="M44" s="27"/>
      <c r="N44" s="27"/>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6" x14ac:dyDescent="0.25">
      <c r="A45" s="20"/>
      <c r="B45" s="30">
        <v>35</v>
      </c>
      <c r="C45" s="36" t="s">
        <v>168</v>
      </c>
      <c r="D45" s="32">
        <f>'4.Estr._Delta_DIC23-22_CAPEX'!Y28+'4.Estr._Delta_DIC23-22_CAPEX'!Y47+'4.Estr._Delta_DIC23-22_CAPEX'!Y154+'4.Estr._Delta_DIC23-22_CAPEX'!Y155+'4.Estr._Delta_DIC23-22_CAPEX'!Y158+'4.Estr._Delta_DIC23-22_CAPEX'!Y159</f>
        <v>16884715572.259998</v>
      </c>
      <c r="E45" s="27"/>
      <c r="F45" s="27"/>
      <c r="G45" s="27"/>
      <c r="H45" s="27"/>
      <c r="I45" s="27"/>
      <c r="J45" s="27"/>
      <c r="K45" s="27"/>
      <c r="L45" s="27"/>
      <c r="M45" s="27"/>
      <c r="N45" s="27"/>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row>
    <row r="46" spans="1:66" x14ac:dyDescent="0.25">
      <c r="A46" s="20"/>
      <c r="B46" s="30">
        <v>36</v>
      </c>
      <c r="C46" s="38" t="s">
        <v>184</v>
      </c>
      <c r="D46" s="32" t="e">
        <f>#REF!</f>
        <v>#REF!</v>
      </c>
      <c r="E46" s="27"/>
      <c r="F46" s="27"/>
      <c r="G46" s="27"/>
      <c r="H46" s="27"/>
      <c r="I46" s="27"/>
      <c r="J46" s="27"/>
      <c r="K46" s="27"/>
      <c r="L46" s="27"/>
      <c r="M46" s="27"/>
      <c r="N46" s="27"/>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row>
    <row r="47" spans="1:66" x14ac:dyDescent="0.25">
      <c r="A47" s="20"/>
      <c r="B47" s="30">
        <v>37</v>
      </c>
      <c r="C47" s="38" t="s">
        <v>175</v>
      </c>
      <c r="D47" s="32">
        <f>'4.Estr._Delta_DIC23-22_CAPEX'!Y28+'4.Estr._Delta_DIC23-22_CAPEX'!Y47</f>
        <v>286298.61</v>
      </c>
      <c r="E47" s="27"/>
      <c r="F47" s="27"/>
      <c r="G47" s="27"/>
      <c r="H47" s="27"/>
      <c r="I47" s="27"/>
      <c r="J47" s="27"/>
      <c r="K47" s="27"/>
      <c r="L47" s="27"/>
      <c r="M47" s="27"/>
      <c r="N47" s="27"/>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6" x14ac:dyDescent="0.25">
      <c r="A48" s="20"/>
      <c r="B48" s="30">
        <v>38</v>
      </c>
      <c r="C48" s="36" t="s">
        <v>185</v>
      </c>
      <c r="D48" s="32">
        <f>'4.Estr._Delta_DIC23-22_CAPEX'!Y7+'4.Estr._Delta_DIC23-22_CAPEX'!Y114+'4.Estr._Delta_DIC23-22_CAPEX'!Y142</f>
        <v>246897983.13000003</v>
      </c>
      <c r="E48" s="27"/>
      <c r="F48" s="27"/>
      <c r="G48" s="27"/>
      <c r="H48" s="27"/>
      <c r="I48" s="27"/>
      <c r="J48" s="27"/>
      <c r="K48" s="27"/>
      <c r="L48" s="27"/>
      <c r="M48" s="27"/>
      <c r="N48" s="27"/>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66" x14ac:dyDescent="0.25">
      <c r="A49" s="20"/>
      <c r="B49" s="30">
        <v>39</v>
      </c>
      <c r="C49" s="36" t="s">
        <v>165</v>
      </c>
      <c r="D49" s="32">
        <f>'4.Estr._Delta_DIC23-22_CAPEX'!Y3+'4.Estr._Delta_DIC23-22_CAPEX'!Y6</f>
        <v>115884849.87</v>
      </c>
      <c r="E49" s="27"/>
      <c r="F49" s="27"/>
      <c r="G49" s="27"/>
      <c r="H49" s="27"/>
      <c r="I49" s="27"/>
      <c r="J49" s="27"/>
      <c r="K49" s="27"/>
      <c r="L49" s="27"/>
      <c r="M49" s="27"/>
      <c r="N49" s="27"/>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66" ht="30" x14ac:dyDescent="0.25">
      <c r="A50" s="20"/>
      <c r="B50" s="30">
        <v>40</v>
      </c>
      <c r="C50" s="43" t="s">
        <v>186</v>
      </c>
      <c r="D50" s="32">
        <f>SUM(D51:D53)</f>
        <v>340198718.82999992</v>
      </c>
      <c r="E50" s="27"/>
      <c r="F50" s="27"/>
      <c r="G50" s="27"/>
      <c r="H50" s="27"/>
      <c r="I50" s="27"/>
      <c r="J50" s="27"/>
      <c r="K50" s="27"/>
      <c r="L50" s="27"/>
      <c r="M50" s="27"/>
      <c r="N50" s="27"/>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66" x14ac:dyDescent="0.25">
      <c r="A51" s="20"/>
      <c r="B51" s="30">
        <v>41</v>
      </c>
      <c r="C51" s="44" t="s">
        <v>168</v>
      </c>
      <c r="D51" s="32">
        <f>'4.Estr._Delta_DIC23-22_CAPEX'!Y12+'4.Estr._Delta_DIC23-22_CAPEX'!Y45</f>
        <v>199136196.17999998</v>
      </c>
      <c r="E51" s="27"/>
      <c r="F51" s="27"/>
      <c r="G51" s="27"/>
      <c r="H51" s="27"/>
      <c r="I51" s="27"/>
      <c r="J51" s="27"/>
      <c r="K51" s="27"/>
      <c r="L51" s="27"/>
      <c r="M51" s="27"/>
      <c r="N51" s="27"/>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66" x14ac:dyDescent="0.25">
      <c r="A52" s="20"/>
      <c r="B52" s="30">
        <v>42</v>
      </c>
      <c r="C52" s="36" t="s">
        <v>185</v>
      </c>
      <c r="D52" s="32">
        <f>'4.Estr._Delta_DIC23-22_CAPEX'!Y93+'4.Estr._Delta_DIC23-22_CAPEX'!Y115</f>
        <v>141062522.63999999</v>
      </c>
      <c r="E52" s="27"/>
      <c r="F52" s="27"/>
      <c r="G52" s="27"/>
      <c r="H52" s="27"/>
      <c r="I52" s="27"/>
      <c r="J52" s="27"/>
      <c r="K52" s="27"/>
      <c r="L52" s="27"/>
      <c r="M52" s="27"/>
      <c r="N52" s="27"/>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66" x14ac:dyDescent="0.25">
      <c r="A53" s="20"/>
      <c r="B53" s="30">
        <v>43</v>
      </c>
      <c r="C53" s="36" t="s">
        <v>165</v>
      </c>
      <c r="D53" s="32">
        <f>'4.Estr._Delta_DIC23-22_CAPEX'!Y29</f>
        <v>0.01</v>
      </c>
      <c r="E53" s="27"/>
      <c r="F53" s="27"/>
      <c r="G53" s="27"/>
      <c r="H53" s="27"/>
      <c r="I53" s="27"/>
      <c r="J53" s="27"/>
      <c r="K53" s="27"/>
      <c r="L53" s="27"/>
      <c r="M53" s="27"/>
      <c r="N53" s="27"/>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66" x14ac:dyDescent="0.25">
      <c r="A54" s="20"/>
      <c r="B54" s="30">
        <v>44</v>
      </c>
      <c r="C54" s="34" t="s">
        <v>187</v>
      </c>
      <c r="D54" s="32" t="e">
        <f>#REF!</f>
        <v>#REF!</v>
      </c>
      <c r="E54" s="27"/>
      <c r="F54" s="27"/>
      <c r="G54" s="27"/>
      <c r="H54" s="27"/>
      <c r="I54" s="27"/>
      <c r="J54" s="27"/>
      <c r="K54" s="27"/>
      <c r="L54" s="27"/>
      <c r="M54" s="27"/>
      <c r="N54" s="27"/>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x14ac:dyDescent="0.25">
      <c r="A55" s="20"/>
      <c r="B55" s="30">
        <v>45</v>
      </c>
      <c r="C55" s="34" t="s">
        <v>188</v>
      </c>
      <c r="D55" s="32" t="e">
        <f>#REF!</f>
        <v>#REF!</v>
      </c>
      <c r="E55" s="27"/>
      <c r="F55" s="27"/>
      <c r="G55" s="27"/>
      <c r="H55" s="27"/>
      <c r="I55" s="27"/>
      <c r="J55" s="27"/>
      <c r="K55" s="27"/>
      <c r="L55" s="27"/>
      <c r="M55" s="27"/>
      <c r="N55" s="27"/>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66" x14ac:dyDescent="0.25">
      <c r="A56" s="20"/>
      <c r="B56" s="30">
        <v>46</v>
      </c>
      <c r="C56" s="34" t="s">
        <v>189</v>
      </c>
      <c r="D56" s="32" t="e">
        <f>#REF!</f>
        <v>#REF!</v>
      </c>
      <c r="E56" s="27"/>
      <c r="F56" s="27"/>
      <c r="G56" s="27"/>
      <c r="H56" s="27"/>
      <c r="I56" s="27"/>
      <c r="J56" s="27"/>
      <c r="K56" s="27"/>
      <c r="L56" s="27"/>
      <c r="M56" s="27"/>
      <c r="N56" s="27"/>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66" x14ac:dyDescent="0.25">
      <c r="A57" s="20"/>
      <c r="B57" s="45">
        <v>47</v>
      </c>
      <c r="C57" s="34" t="s">
        <v>190</v>
      </c>
      <c r="D57" s="32">
        <f>'1.Cov.assets(GAR,off-bal)_TURN'!D57</f>
        <v>16167825835.500107</v>
      </c>
      <c r="E57" s="27"/>
      <c r="F57" s="27"/>
      <c r="G57" s="27"/>
      <c r="H57" s="27"/>
      <c r="I57" s="27"/>
      <c r="J57" s="27"/>
      <c r="K57" s="27"/>
      <c r="L57" s="27"/>
      <c r="M57" s="27"/>
      <c r="N57" s="27"/>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66" s="49" customFormat="1" x14ac:dyDescent="0.25">
      <c r="A58" s="20"/>
      <c r="B58" s="46">
        <v>48</v>
      </c>
      <c r="C58" s="47" t="s">
        <v>191</v>
      </c>
      <c r="D58" s="32" t="e">
        <f>D11+D41+D42</f>
        <v>#REF!</v>
      </c>
      <c r="E58" s="48">
        <f>E11</f>
        <v>7637392377.9036713</v>
      </c>
      <c r="F58" s="48">
        <f t="shared" ref="F58:N58" si="17">F11</f>
        <v>1353543258.5302687</v>
      </c>
      <c r="G58" s="48">
        <f t="shared" si="17"/>
        <v>0</v>
      </c>
      <c r="H58" s="48">
        <f t="shared" si="17"/>
        <v>39876418.193135001</v>
      </c>
      <c r="I58" s="48">
        <f t="shared" si="17"/>
        <v>47782890.857488997</v>
      </c>
      <c r="J58" s="48">
        <f t="shared" si="17"/>
        <v>28317173.219510004</v>
      </c>
      <c r="K58" s="48">
        <f t="shared" si="17"/>
        <v>28200457.17447</v>
      </c>
      <c r="L58" s="48">
        <f t="shared" si="17"/>
        <v>0</v>
      </c>
      <c r="M58" s="48">
        <v>0</v>
      </c>
      <c r="N58" s="48">
        <f t="shared" si="17"/>
        <v>28832.959813000001</v>
      </c>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row>
    <row r="59" spans="1:66" x14ac:dyDescent="0.25">
      <c r="A59" s="20" t="s">
        <v>192</v>
      </c>
      <c r="B59" s="30">
        <v>49</v>
      </c>
      <c r="C59" s="26" t="s">
        <v>193</v>
      </c>
      <c r="D59" s="32" t="e">
        <f>SUM(D60:D62)</f>
        <v>#REF!</v>
      </c>
      <c r="E59" s="27"/>
      <c r="F59" s="27"/>
      <c r="G59" s="27"/>
      <c r="H59" s="27"/>
      <c r="I59" s="27"/>
      <c r="J59" s="27"/>
      <c r="K59" s="27"/>
      <c r="L59" s="27"/>
      <c r="M59" s="27"/>
      <c r="N59" s="27"/>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66" x14ac:dyDescent="0.25">
      <c r="A60" s="20"/>
      <c r="B60" s="30">
        <v>50</v>
      </c>
      <c r="C60" s="34" t="s">
        <v>194</v>
      </c>
      <c r="D60" s="32">
        <f>'1.Cov.assets(GAR,off-bal)_TURN'!D60</f>
        <v>31831282262.360001</v>
      </c>
      <c r="E60" s="27"/>
      <c r="F60" s="27"/>
      <c r="G60" s="27"/>
      <c r="H60" s="27"/>
      <c r="I60" s="27"/>
      <c r="J60" s="27"/>
      <c r="K60" s="27"/>
      <c r="L60" s="27"/>
      <c r="M60" s="27"/>
      <c r="N60" s="27"/>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row>
    <row r="61" spans="1:66" x14ac:dyDescent="0.25">
      <c r="A61" s="20"/>
      <c r="B61" s="30">
        <v>51</v>
      </c>
      <c r="C61" s="34" t="s">
        <v>195</v>
      </c>
      <c r="D61" s="32" t="e">
        <f>#REF!</f>
        <v>#REF!</v>
      </c>
      <c r="E61" s="27"/>
      <c r="F61" s="27"/>
      <c r="G61" s="27"/>
      <c r="H61" s="27"/>
      <c r="I61" s="27"/>
      <c r="J61" s="27"/>
      <c r="K61" s="27"/>
      <c r="L61" s="27"/>
      <c r="M61" s="27"/>
      <c r="N61" s="27"/>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row>
    <row r="62" spans="1:66" x14ac:dyDescent="0.25">
      <c r="A62" s="20"/>
      <c r="B62" s="30">
        <v>52</v>
      </c>
      <c r="C62" s="34" t="s">
        <v>196</v>
      </c>
      <c r="D62" s="32" t="e">
        <f>#REF!</f>
        <v>#REF!</v>
      </c>
      <c r="E62" s="27"/>
      <c r="F62" s="27"/>
      <c r="G62" s="27"/>
      <c r="H62" s="27"/>
      <c r="I62" s="27"/>
      <c r="J62" s="27"/>
      <c r="K62" s="27"/>
      <c r="L62" s="27"/>
      <c r="M62" s="27"/>
      <c r="N62" s="27"/>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row>
    <row r="63" spans="1:66" x14ac:dyDescent="0.25">
      <c r="A63" s="20"/>
      <c r="B63" s="30">
        <v>53</v>
      </c>
      <c r="C63" s="26" t="s">
        <v>197</v>
      </c>
      <c r="D63" s="32" t="e">
        <f>D58+D59</f>
        <v>#REF!</v>
      </c>
      <c r="E63" s="50"/>
      <c r="F63" s="50"/>
      <c r="G63" s="50"/>
      <c r="H63" s="50"/>
      <c r="I63" s="50"/>
      <c r="J63" s="50"/>
      <c r="K63" s="50"/>
      <c r="L63" s="50"/>
      <c r="M63" s="50"/>
      <c r="N63" s="50"/>
      <c r="O63" s="37"/>
      <c r="P63" s="37"/>
      <c r="Q63" s="37"/>
      <c r="R63" s="37"/>
      <c r="S63" s="37"/>
      <c r="T63" s="37"/>
      <c r="U63" s="37"/>
      <c r="V63" s="37"/>
      <c r="W63" s="37"/>
      <c r="X63" s="37"/>
      <c r="Y63" s="37"/>
      <c r="Z63" s="37"/>
      <c r="AA63" s="37"/>
      <c r="AB63" s="37"/>
      <c r="AC63" s="37"/>
      <c r="AD63" s="37"/>
      <c r="AE63" s="37"/>
      <c r="AF63" s="37"/>
      <c r="AG63" s="37"/>
      <c r="AH63" s="37"/>
      <c r="AI63" s="37"/>
      <c r="AJ63" s="42"/>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row>
    <row r="64" spans="1:66" ht="14.6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9"/>
    </row>
    <row r="65" spans="1:66" x14ac:dyDescent="0.25">
      <c r="A65" s="20"/>
      <c r="B65" s="30">
        <v>54</v>
      </c>
      <c r="C65" s="51" t="s">
        <v>82</v>
      </c>
      <c r="D65" s="32">
        <f>'4.Estr._Delta_DIC23-22_CAPEX'!Y4+'4.Estr._Delta_DIC23-22_CAPEX'!Y30+'4.Estr._Delta_DIC23-22_CAPEX'!Y39+'4.Estr._Delta_DIC23-22_CAPEX'!Y49+'4.Estr._Delta_DIC23-22_CAPEX'!Y123+'4.Estr._Delta_DIC23-22_CAPEX'!Y140</f>
        <v>165894856.06999999</v>
      </c>
      <c r="E65" s="32">
        <v>0</v>
      </c>
      <c r="F65" s="32">
        <v>0</v>
      </c>
      <c r="G65" s="32">
        <v>0</v>
      </c>
      <c r="H65" s="32">
        <v>0</v>
      </c>
      <c r="I65" s="32">
        <v>0</v>
      </c>
      <c r="J65" s="32">
        <v>0</v>
      </c>
      <c r="K65" s="32">
        <v>0</v>
      </c>
      <c r="L65" s="32">
        <v>0</v>
      </c>
      <c r="M65" s="32">
        <v>0</v>
      </c>
      <c r="N65" s="32">
        <v>0</v>
      </c>
      <c r="O65" s="121"/>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row>
    <row r="66" spans="1:66" x14ac:dyDescent="0.25">
      <c r="A66" s="20"/>
      <c r="B66" s="30">
        <v>55</v>
      </c>
      <c r="C66" s="24" t="s">
        <v>83</v>
      </c>
      <c r="D66" s="32">
        <f>+SUMIFS('appoggio Flow (AUM)_Capex'!$D:$D,'appoggio Flow (AUM)_Capex'!K:K,0)</f>
        <v>1496009231.6799967</v>
      </c>
      <c r="E66" s="32">
        <f>+SUMIFS('appoggio Flow (AUM)_Capex'!$AE:$AE,'appoggio Flow (AUM)_Capex'!$K:$K,0)</f>
        <v>9428279.9129969981</v>
      </c>
      <c r="F66" s="32">
        <f>+SUMIFS('appoggio Flow (AUM)_Capex'!$AF:$AF,'appoggio Flow (AUM)_Capex'!$K:$K,0)</f>
        <v>4526014.5937259998</v>
      </c>
      <c r="G66" s="32">
        <f>+SUMIFS('appoggio Flow (AUM)_Capex'!$AG:$AG,'appoggio Flow (AUM)_Capex'!$K:$K,0)</f>
        <v>0</v>
      </c>
      <c r="H66" s="32">
        <f>+SUMIFS('appoggio Flow (AUM)_Capex'!$AH:$AH,'appoggio Flow (AUM)_Capex'!$K:$K,0)</f>
        <v>32359.372068000001</v>
      </c>
      <c r="I66" s="32">
        <f>+SUMIFS('appoggio Flow (AUM)_Capex'!$AI:$AI,'appoggio Flow (AUM)_Capex'!$K:$K,0)</f>
        <v>2008977.9699519998</v>
      </c>
      <c r="J66" s="32">
        <f>+SUMIFS('appoggio Flow (AUM)_Capex'!$AJ:$AJ,'appoggio Flow (AUM)_Capex'!$K:$K,0)</f>
        <v>21134.983169999996</v>
      </c>
      <c r="K66" s="32">
        <f>+SUMIFS('appoggio Flow (AUM)_Capex'!$AK:$AK,'appoggio Flow (AUM)_Capex'!$K:$K,0)</f>
        <v>11088.655169999998</v>
      </c>
      <c r="L66" s="32">
        <v>0</v>
      </c>
      <c r="M66" s="32">
        <v>0</v>
      </c>
      <c r="N66" s="32">
        <f>+SUMIFS('appoggio Flow (AUM)_Capex'!$AM:$AM,'appoggio Flow (AUM)_Capex'!$K:$K,0)</f>
        <v>139.25452999999996</v>
      </c>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row>
    <row r="67" spans="1:66" x14ac:dyDescent="0.25">
      <c r="A67" s="20"/>
      <c r="B67" s="30">
        <v>56</v>
      </c>
      <c r="C67" s="52" t="s">
        <v>199</v>
      </c>
      <c r="D67" s="32">
        <f>+SUMIFS('appoggio Flow (AUM)_Capex'!$D:$D,'appoggio Flow (AUM)_Capex'!K:K,0,'appoggio Flow (AUM)_Capex'!$M:$M,"Bond")</f>
        <v>56141501.140000008</v>
      </c>
      <c r="E67" s="32">
        <f>+SUMIFS('appoggio Flow (AUM)_Capex'!$AE:$AE,'appoggio Flow (AUM)_Capex'!$K:$K,0,'appoggio Flow (AUM)_Capex'!$M:$M,"Bond")</f>
        <v>4473847.4499399997</v>
      </c>
      <c r="F67" s="32">
        <f>+SUMIFS('appoggio Flow (AUM)_Capex'!$AF:$AF,'appoggio Flow (AUM)_Capex'!$K:$K,0,'appoggio Flow (AUM)_Capex'!$M:$M,"Bond")</f>
        <v>2157181.6746200002</v>
      </c>
      <c r="G67" s="32">
        <f>+SUMIFS('appoggio Flow (AUM)_Capex'!$AG:$AG,'appoggio Flow (AUM)_Capex'!$K:$K,0,'appoggio Flow (AUM)_Capex'!$M:$M,"Bond")</f>
        <v>0</v>
      </c>
      <c r="H67" s="32">
        <f>+SUMIFS('appoggio Flow (AUM)_Capex'!$AH:$AH,'appoggio Flow (AUM)_Capex'!$K:$K,0,'appoggio Flow (AUM)_Capex'!$M:$M,"Bond")</f>
        <v>0</v>
      </c>
      <c r="I67" s="32">
        <f>+SUMIFS('appoggio Flow (AUM)_Capex'!$AI:$AI,'appoggio Flow (AUM)_Capex'!$K:$K,0,'appoggio Flow (AUM)_Capex'!$M:$M,"Bond")</f>
        <v>1437005.6936740002</v>
      </c>
      <c r="J67" s="32">
        <f>+SUMIFS('appoggio Flow (AUM)_Capex'!$AJ:$AJ,'appoggio Flow (AUM)_Capex'!$K:$K,0,'appoggio Flow (AUM)_Capex'!$M:$M,"Bond")</f>
        <v>20517.894249999994</v>
      </c>
      <c r="K67" s="32">
        <f>+SUMIFS('appoggio Flow (AUM)_Capex'!$AK:$AK,'appoggio Flow (AUM)_Capex'!$K:$K,0,'appoggio Flow (AUM)_Capex'!$M:$M,"Bond")</f>
        <v>10743.37185</v>
      </c>
      <c r="L67" s="32">
        <v>0</v>
      </c>
      <c r="M67" s="32">
        <v>0</v>
      </c>
      <c r="N67" s="32">
        <f>+SUMIFS('appoggio Flow (AUM)_Capex'!$AM:$AM,'appoggio Flow (AUM)_Capex'!$K:$K,0,'appoggio Flow (AUM)_Capex'!$M:$M,"Bond")</f>
        <v>122.18152999999994</v>
      </c>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row>
    <row r="68" spans="1:66" x14ac:dyDescent="0.25">
      <c r="A68" s="20"/>
      <c r="B68" s="30">
        <v>57</v>
      </c>
      <c r="C68" s="52" t="s">
        <v>200</v>
      </c>
      <c r="D68" s="32">
        <f>+SUMIFS('appoggio Flow (AUM)_Capex'!$D:$D,'appoggio Flow (AUM)_Capex'!K:K,0,'appoggio Flow (AUM)_Capex'!$M:$M,"Stock")</f>
        <v>106604879.67000002</v>
      </c>
      <c r="E68" s="32">
        <f>+SUMIFS('appoggio Flow (AUM)_Capex'!$AE:$AE,'appoggio Flow (AUM)_Capex'!$K:$K,0,'appoggio Flow (AUM)_Capex'!$M:$M,"Stock")</f>
        <v>4228084.973057</v>
      </c>
      <c r="F68" s="32">
        <f>+SUMIFS('appoggio Flow (AUM)_Capex'!$AF:$AF,'appoggio Flow (AUM)_Capex'!$K:$K,0,'appoggio Flow (AUM)_Capex'!$M:$M,"Stock")</f>
        <v>2368832.9191059992</v>
      </c>
      <c r="G68" s="72"/>
      <c r="H68" s="32">
        <f>+SUMIFS('appoggio Flow (AUM)_Capex'!$AH:$AH,'appoggio Flow (AUM)_Capex'!$K:$K,0,'appoggio Flow (AUM)_Capex'!$M:$M,"sTOCK")</f>
        <v>32359.372068000001</v>
      </c>
      <c r="I68" s="32">
        <f>+SUMIFS('appoggio Flow (AUM)_Capex'!$AI:$AI,'appoggio Flow (AUM)_Capex'!$K:$K,0,'appoggio Flow (AUM)_Capex'!$M:$M,"sTOCK")</f>
        <v>571972.27627799986</v>
      </c>
      <c r="J68" s="32">
        <f>+SUMIFS('appoggio Flow (AUM)_Capex'!$AJ:$AJ,'appoggio Flow (AUM)_Capex'!$K:$K,0,'appoggio Flow (AUM)_Capex'!$M:$M,"Stock")</f>
        <v>617.08892000000014</v>
      </c>
      <c r="K68" s="32">
        <f>+SUMIFS('appoggio Flow (AUM)_Capex'!$AK:$AK,'appoggio Flow (AUM)_Capex'!$K:$K,0,'appoggio Flow (AUM)_Capex'!$M:$M,"Stock")</f>
        <v>345.28332000000017</v>
      </c>
      <c r="L68" s="72"/>
      <c r="M68" s="32">
        <v>0</v>
      </c>
      <c r="N68" s="32">
        <f>+SUMIFS('appoggio Flow (AUM)_Capex'!$AM:$AM,'appoggio Flow (AUM)_Capex'!$K:$K,0,'appoggio Flow (AUM)_Capex'!$M:$M,"sTOCK")</f>
        <v>17.073000000000008</v>
      </c>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row>
    <row r="70" spans="1:66" ht="46.5" customHeight="1" x14ac:dyDescent="0.25">
      <c r="B70" s="371" t="s">
        <v>201</v>
      </c>
      <c r="C70" s="371"/>
      <c r="D70" s="371"/>
      <c r="E70" s="371"/>
    </row>
    <row r="71" spans="1:66" ht="63.75" customHeight="1" x14ac:dyDescent="0.25">
      <c r="B71" s="371" t="s">
        <v>202</v>
      </c>
      <c r="C71" s="371"/>
      <c r="D71" s="371"/>
      <c r="E71" s="371"/>
    </row>
    <row r="72" spans="1:66" ht="74.25" customHeight="1" x14ac:dyDescent="0.25">
      <c r="B72" s="371" t="s">
        <v>203</v>
      </c>
      <c r="C72" s="371"/>
      <c r="D72" s="371"/>
      <c r="E72" s="371"/>
    </row>
    <row r="73" spans="1:66" ht="26.25" customHeight="1" x14ac:dyDescent="0.25">
      <c r="B73" s="371" t="s">
        <v>204</v>
      </c>
      <c r="C73" s="371"/>
      <c r="D73" s="371"/>
      <c r="E73" s="371"/>
    </row>
  </sheetData>
  <mergeCells count="53">
    <mergeCell ref="B73:E73"/>
    <mergeCell ref="BG8:BI8"/>
    <mergeCell ref="BK8:BN8"/>
    <mergeCell ref="B64:BN64"/>
    <mergeCell ref="B70:E70"/>
    <mergeCell ref="B71:E71"/>
    <mergeCell ref="B72:E72"/>
    <mergeCell ref="AF8:AI8"/>
    <mergeCell ref="AL8:AO8"/>
    <mergeCell ref="AQ8:AS8"/>
    <mergeCell ref="AU8:AW8"/>
    <mergeCell ref="AY8:BA8"/>
    <mergeCell ref="BC8:BE8"/>
    <mergeCell ref="AJ6:AJ9"/>
    <mergeCell ref="AA7:AD7"/>
    <mergeCell ref="AA6:AD6"/>
    <mergeCell ref="BB7:BE7"/>
    <mergeCell ref="BF7:BI7"/>
    <mergeCell ref="BJ7:BN7"/>
    <mergeCell ref="F8:I8"/>
    <mergeCell ref="K8:N8"/>
    <mergeCell ref="P8:R8"/>
    <mergeCell ref="T8:V8"/>
    <mergeCell ref="X8:Z8"/>
    <mergeCell ref="AB8:AD8"/>
    <mergeCell ref="AE7:AI7"/>
    <mergeCell ref="AK7:AO7"/>
    <mergeCell ref="AP7:AS7"/>
    <mergeCell ref="AT7:AW7"/>
    <mergeCell ref="O7:R7"/>
    <mergeCell ref="S7:V7"/>
    <mergeCell ref="E7:I7"/>
    <mergeCell ref="AJ5:BN5"/>
    <mergeCell ref="D6:D9"/>
    <mergeCell ref="E6:I6"/>
    <mergeCell ref="J6:N6"/>
    <mergeCell ref="O6:R6"/>
    <mergeCell ref="S6:V6"/>
    <mergeCell ref="W6:Z6"/>
    <mergeCell ref="AX6:BA6"/>
    <mergeCell ref="BB6:BE6"/>
    <mergeCell ref="BF6:BI6"/>
    <mergeCell ref="BJ6:BN6"/>
    <mergeCell ref="AK6:AO6"/>
    <mergeCell ref="AP6:AS6"/>
    <mergeCell ref="AT6:AW6"/>
    <mergeCell ref="AX7:BA7"/>
    <mergeCell ref="W7:Z7"/>
    <mergeCell ref="D2:N2"/>
    <mergeCell ref="B5:C9"/>
    <mergeCell ref="D5:AI5"/>
    <mergeCell ref="AE6:AI6"/>
    <mergeCell ref="J7:N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22">
    <tabColor rgb="FF00B050"/>
  </sheetPr>
  <dimension ref="A1:R44"/>
  <sheetViews>
    <sheetView showGridLines="0" zoomScale="70" zoomScaleNormal="70" workbookViewId="0"/>
  </sheetViews>
  <sheetFormatPr defaultRowHeight="15" outlineLevelCol="1" x14ac:dyDescent="0.25"/>
  <cols>
    <col min="1" max="1" width="3" bestFit="1" customWidth="1"/>
    <col min="2" max="2" width="60.5703125" bestFit="1" customWidth="1"/>
    <col min="3" max="3" width="12.85546875" bestFit="1" customWidth="1"/>
    <col min="4" max="5" width="11.28515625" customWidth="1"/>
    <col min="6" max="6" width="13" customWidth="1"/>
    <col min="7" max="7" width="11" customWidth="1"/>
    <col min="8" max="8" width="12.7109375" bestFit="1" customWidth="1"/>
    <col min="9" max="9" width="9.7109375" customWidth="1"/>
    <col min="10" max="10" width="11.28515625" customWidth="1"/>
    <col min="11" max="11" width="13" hidden="1" customWidth="1" outlineLevel="1"/>
    <col min="12" max="12" width="11.85546875" customWidth="1" collapsed="1"/>
    <col min="13" max="13" width="9" bestFit="1" customWidth="1"/>
    <col min="14" max="14" width="11" customWidth="1"/>
    <col min="15" max="15" width="11.28515625" customWidth="1"/>
    <col min="16" max="16" width="13" customWidth="1"/>
    <col min="17" max="17" width="11.42578125" customWidth="1"/>
    <col min="18" max="18" width="10.140625" customWidth="1"/>
  </cols>
  <sheetData>
    <row r="1" spans="1:18" x14ac:dyDescent="0.25">
      <c r="A1" s="19"/>
      <c r="B1" s="11"/>
      <c r="C1" s="11"/>
      <c r="D1" s="11"/>
      <c r="E1" s="11"/>
      <c r="F1" s="11"/>
      <c r="G1" s="11"/>
      <c r="H1" s="11"/>
      <c r="I1" s="11"/>
      <c r="J1" s="11"/>
      <c r="K1" s="11"/>
      <c r="L1" s="11"/>
      <c r="M1" s="11"/>
      <c r="N1" s="11"/>
      <c r="O1" s="11"/>
      <c r="P1" s="11"/>
      <c r="Q1" s="11"/>
      <c r="R1" s="11"/>
    </row>
    <row r="2" spans="1:18" ht="23.25" x14ac:dyDescent="0.35">
      <c r="A2" s="122" t="s">
        <v>430</v>
      </c>
      <c r="B2" s="11"/>
      <c r="C2" s="11"/>
      <c r="D2" s="11"/>
      <c r="E2" s="11"/>
      <c r="F2" s="11"/>
      <c r="G2" s="11"/>
      <c r="H2" s="11"/>
      <c r="I2" s="11"/>
      <c r="J2" s="11"/>
      <c r="K2" s="11"/>
      <c r="L2" s="11"/>
      <c r="M2" s="11"/>
      <c r="N2" s="11"/>
      <c r="O2" s="11"/>
      <c r="P2" s="11"/>
      <c r="Q2" s="11"/>
      <c r="R2" s="11"/>
    </row>
    <row r="3" spans="1:18" x14ac:dyDescent="0.25">
      <c r="A3" s="14"/>
      <c r="B3" s="11"/>
      <c r="C3" s="11"/>
      <c r="D3" s="11"/>
      <c r="E3" s="11"/>
      <c r="F3" s="11"/>
      <c r="G3" s="11"/>
      <c r="H3" s="11"/>
      <c r="I3" s="11"/>
      <c r="J3" s="11"/>
      <c r="K3" s="11"/>
      <c r="L3" s="11"/>
      <c r="M3" s="11"/>
      <c r="N3" s="11"/>
      <c r="O3" s="11"/>
      <c r="P3" s="11"/>
      <c r="Q3" s="11"/>
      <c r="R3" s="11"/>
    </row>
    <row r="4" spans="1:18" ht="48" x14ac:dyDescent="0.25">
      <c r="A4" s="14"/>
      <c r="B4" s="104" t="s">
        <v>378</v>
      </c>
      <c r="C4" s="11"/>
      <c r="D4" s="11"/>
      <c r="E4" s="11"/>
      <c r="F4" s="11"/>
      <c r="G4" s="11"/>
      <c r="H4" s="11"/>
      <c r="I4" s="11"/>
      <c r="J4" s="11"/>
      <c r="K4" s="11"/>
      <c r="L4" s="11"/>
      <c r="M4" s="11"/>
      <c r="N4" s="11"/>
      <c r="O4" s="11"/>
      <c r="P4" s="11"/>
      <c r="Q4" s="11"/>
      <c r="R4" s="11"/>
    </row>
    <row r="5" spans="1:18" x14ac:dyDescent="0.25">
      <c r="A5" s="19"/>
      <c r="B5" s="11"/>
      <c r="C5" s="11"/>
      <c r="D5" s="11"/>
      <c r="E5" s="11"/>
      <c r="F5" s="11"/>
      <c r="G5" s="11"/>
      <c r="H5" s="11"/>
      <c r="I5" s="11"/>
      <c r="J5" s="11"/>
      <c r="K5" s="11"/>
      <c r="L5" s="11"/>
      <c r="M5" s="11"/>
      <c r="N5" s="11"/>
      <c r="O5" s="11"/>
      <c r="P5" s="11"/>
      <c r="Q5" s="11"/>
      <c r="R5" s="11"/>
    </row>
    <row r="6" spans="1:18" x14ac:dyDescent="0.25">
      <c r="A6" s="19"/>
      <c r="B6" s="106"/>
      <c r="C6" s="98" t="s">
        <v>0</v>
      </c>
      <c r="D6" s="98" t="s">
        <v>1</v>
      </c>
      <c r="E6" s="98" t="s">
        <v>2</v>
      </c>
      <c r="F6" s="98" t="s">
        <v>3</v>
      </c>
      <c r="G6" s="98" t="s">
        <v>4</v>
      </c>
      <c r="H6" s="98" t="s">
        <v>5</v>
      </c>
      <c r="I6" s="98" t="s">
        <v>6</v>
      </c>
      <c r="J6" s="98" t="s">
        <v>7</v>
      </c>
      <c r="K6" s="98" t="s">
        <v>8</v>
      </c>
      <c r="L6" s="98" t="s">
        <v>9</v>
      </c>
      <c r="M6" s="98" t="s">
        <v>10</v>
      </c>
      <c r="N6" s="98" t="s">
        <v>11</v>
      </c>
      <c r="O6" s="98" t="s">
        <v>12</v>
      </c>
      <c r="P6" s="98" t="s">
        <v>13</v>
      </c>
      <c r="Q6" s="98" t="s">
        <v>14</v>
      </c>
      <c r="R6" s="98" t="s">
        <v>15</v>
      </c>
    </row>
    <row r="7" spans="1:18" ht="29.1" customHeight="1" x14ac:dyDescent="0.25">
      <c r="A7" s="395" t="s">
        <v>379</v>
      </c>
      <c r="B7" s="397"/>
      <c r="C7" s="402" t="s">
        <v>366</v>
      </c>
      <c r="D7" s="403"/>
      <c r="E7" s="403"/>
      <c r="F7" s="403"/>
      <c r="G7" s="403"/>
      <c r="H7" s="403"/>
      <c r="I7" s="403"/>
      <c r="J7" s="403"/>
      <c r="K7" s="403"/>
      <c r="L7" s="403"/>
      <c r="M7" s="403"/>
      <c r="N7" s="403"/>
      <c r="O7" s="403"/>
      <c r="P7" s="403"/>
      <c r="Q7" s="403"/>
      <c r="R7" s="403"/>
    </row>
    <row r="8" spans="1:18" x14ac:dyDescent="0.25">
      <c r="A8" s="398"/>
      <c r="B8" s="399"/>
      <c r="C8" s="404" t="s">
        <v>367</v>
      </c>
      <c r="D8" s="405"/>
      <c r="E8" s="405"/>
      <c r="F8" s="405"/>
      <c r="G8" s="406"/>
      <c r="H8" s="404" t="s">
        <v>368</v>
      </c>
      <c r="I8" s="405"/>
      <c r="J8" s="405"/>
      <c r="K8" s="405"/>
      <c r="L8" s="406"/>
      <c r="M8" s="404" t="s">
        <v>369</v>
      </c>
      <c r="N8" s="405"/>
      <c r="O8" s="405"/>
      <c r="P8" s="405"/>
      <c r="Q8" s="406"/>
      <c r="R8" s="107"/>
    </row>
    <row r="9" spans="1:18" ht="42" customHeight="1" x14ac:dyDescent="0.25">
      <c r="A9" s="398"/>
      <c r="B9" s="399"/>
      <c r="C9" s="395" t="s">
        <v>370</v>
      </c>
      <c r="D9" s="396"/>
      <c r="E9" s="396"/>
      <c r="F9" s="396"/>
      <c r="G9" s="397"/>
      <c r="H9" s="395" t="s">
        <v>370</v>
      </c>
      <c r="I9" s="396"/>
      <c r="J9" s="396"/>
      <c r="K9" s="396"/>
      <c r="L9" s="397"/>
      <c r="M9" s="395" t="s">
        <v>370</v>
      </c>
      <c r="N9" s="396"/>
      <c r="O9" s="396"/>
      <c r="P9" s="396"/>
      <c r="Q9" s="397"/>
      <c r="R9" s="407" t="s">
        <v>380</v>
      </c>
    </row>
    <row r="10" spans="1:18" ht="57.75" customHeight="1" x14ac:dyDescent="0.25">
      <c r="A10" s="398"/>
      <c r="B10" s="399"/>
      <c r="C10" s="105"/>
      <c r="D10" s="395" t="s">
        <v>371</v>
      </c>
      <c r="E10" s="396"/>
      <c r="F10" s="396"/>
      <c r="G10" s="397"/>
      <c r="H10" s="105"/>
      <c r="I10" s="395" t="s">
        <v>371</v>
      </c>
      <c r="J10" s="396"/>
      <c r="K10" s="396"/>
      <c r="L10" s="397"/>
      <c r="M10" s="105"/>
      <c r="N10" s="395" t="s">
        <v>371</v>
      </c>
      <c r="O10" s="396"/>
      <c r="P10" s="396"/>
      <c r="Q10" s="397"/>
      <c r="R10" s="408"/>
    </row>
    <row r="11" spans="1:18" ht="60" customHeight="1" x14ac:dyDescent="0.25">
      <c r="A11" s="400"/>
      <c r="B11" s="401"/>
      <c r="C11" s="100"/>
      <c r="D11" s="100"/>
      <c r="E11" s="101" t="s">
        <v>372</v>
      </c>
      <c r="F11" s="101" t="s">
        <v>373</v>
      </c>
      <c r="G11" s="101" t="s">
        <v>374</v>
      </c>
      <c r="H11" s="100"/>
      <c r="I11" s="100"/>
      <c r="J11" s="101" t="s">
        <v>372</v>
      </c>
      <c r="K11" s="101" t="s">
        <v>431</v>
      </c>
      <c r="L11" s="101" t="s">
        <v>374</v>
      </c>
      <c r="M11" s="100"/>
      <c r="N11" s="100"/>
      <c r="O11" s="101" t="s">
        <v>372</v>
      </c>
      <c r="P11" s="101" t="s">
        <v>373</v>
      </c>
      <c r="Q11" s="101" t="s">
        <v>374</v>
      </c>
      <c r="R11" s="409"/>
    </row>
    <row r="12" spans="1:18" ht="27.6" customHeight="1" x14ac:dyDescent="0.25">
      <c r="A12" s="102"/>
      <c r="B12" s="108" t="s">
        <v>381</v>
      </c>
      <c r="C12" s="27"/>
      <c r="D12" s="27"/>
      <c r="E12" s="27"/>
      <c r="F12" s="27"/>
      <c r="G12" s="27"/>
      <c r="H12" s="29"/>
      <c r="I12" s="28"/>
      <c r="J12" s="27"/>
      <c r="K12" s="27"/>
      <c r="L12" s="27"/>
      <c r="M12" s="29"/>
      <c r="N12" s="28"/>
      <c r="O12" s="28"/>
      <c r="P12" s="29"/>
      <c r="Q12" s="29"/>
      <c r="R12" s="27"/>
    </row>
    <row r="13" spans="1:18" ht="27.6" customHeight="1" x14ac:dyDescent="0.25">
      <c r="A13" s="102">
        <v>1</v>
      </c>
      <c r="B13" s="109" t="s">
        <v>382</v>
      </c>
      <c r="C13" s="313">
        <v>5.7634408413190918</v>
      </c>
      <c r="D13" s="313">
        <v>1.0214306285055281</v>
      </c>
      <c r="E13" s="313">
        <v>0</v>
      </c>
      <c r="F13" s="313">
        <v>3.0092126454673119E-2</v>
      </c>
      <c r="G13" s="313">
        <v>3.6058624600866125E-2</v>
      </c>
      <c r="H13" s="313">
        <v>2.1369119794893646E-2</v>
      </c>
      <c r="I13" s="313">
        <v>2.1281041824359227E-2</v>
      </c>
      <c r="J13" s="313">
        <v>0</v>
      </c>
      <c r="K13" s="337">
        <v>1.7305337562639606E-2</v>
      </c>
      <c r="L13" s="313">
        <v>2.1758350224762047E-5</v>
      </c>
      <c r="M13" s="313">
        <v>5.7848099611139858</v>
      </c>
      <c r="N13" s="313">
        <v>1.0427116703298873</v>
      </c>
      <c r="O13" s="313">
        <v>0</v>
      </c>
      <c r="P13" s="313">
        <v>3.0092126454673119E-2</v>
      </c>
      <c r="Q13" s="313">
        <v>3.6080382951090881E-2</v>
      </c>
      <c r="R13" s="313">
        <v>5.8747696037780228</v>
      </c>
    </row>
    <row r="14" spans="1:18" x14ac:dyDescent="0.25">
      <c r="A14" s="102">
        <v>2</v>
      </c>
      <c r="B14" s="110" t="s">
        <v>383</v>
      </c>
      <c r="C14" s="313">
        <v>0.1936899774001121</v>
      </c>
      <c r="D14" s="313">
        <v>0</v>
      </c>
      <c r="E14" s="313">
        <v>0</v>
      </c>
      <c r="F14" s="313">
        <v>0</v>
      </c>
      <c r="G14" s="313">
        <v>0</v>
      </c>
      <c r="H14" s="313">
        <v>0</v>
      </c>
      <c r="I14" s="313">
        <v>0</v>
      </c>
      <c r="J14" s="313">
        <v>0</v>
      </c>
      <c r="K14" s="337">
        <v>0</v>
      </c>
      <c r="L14" s="313">
        <v>0</v>
      </c>
      <c r="M14" s="313">
        <v>0.1936899774001121</v>
      </c>
      <c r="N14" s="313">
        <v>0</v>
      </c>
      <c r="O14" s="313">
        <v>0</v>
      </c>
      <c r="P14" s="313">
        <v>0</v>
      </c>
      <c r="Q14" s="313">
        <v>0</v>
      </c>
      <c r="R14" s="313">
        <v>1.5434921463987603</v>
      </c>
    </row>
    <row r="15" spans="1:18" x14ac:dyDescent="0.25">
      <c r="A15" s="102">
        <v>3</v>
      </c>
      <c r="B15" s="111" t="s">
        <v>16</v>
      </c>
      <c r="C15" s="313">
        <v>0.18937753895957293</v>
      </c>
      <c r="D15" s="313">
        <v>0</v>
      </c>
      <c r="E15" s="313">
        <v>0</v>
      </c>
      <c r="F15" s="313">
        <v>0</v>
      </c>
      <c r="G15" s="313">
        <v>0</v>
      </c>
      <c r="H15" s="313">
        <v>0</v>
      </c>
      <c r="I15" s="313">
        <v>0</v>
      </c>
      <c r="J15" s="313">
        <v>0</v>
      </c>
      <c r="K15" s="337">
        <v>0</v>
      </c>
      <c r="L15" s="313">
        <v>0</v>
      </c>
      <c r="M15" s="313">
        <v>0.18937753895957293</v>
      </c>
      <c r="N15" s="313">
        <v>0</v>
      </c>
      <c r="O15" s="313">
        <v>0</v>
      </c>
      <c r="P15" s="313">
        <v>0</v>
      </c>
      <c r="Q15" s="313">
        <v>0</v>
      </c>
      <c r="R15" s="313">
        <v>1.1194404128342006</v>
      </c>
    </row>
    <row r="16" spans="1:18" x14ac:dyDescent="0.25">
      <c r="A16" s="102">
        <v>4</v>
      </c>
      <c r="B16" s="112" t="s">
        <v>17</v>
      </c>
      <c r="C16" s="313">
        <v>3.1873868774373502E-2</v>
      </c>
      <c r="D16" s="313">
        <v>0</v>
      </c>
      <c r="E16" s="313">
        <v>0</v>
      </c>
      <c r="F16" s="313">
        <v>0</v>
      </c>
      <c r="G16" s="313">
        <v>0</v>
      </c>
      <c r="H16" s="313">
        <v>0</v>
      </c>
      <c r="I16" s="313">
        <v>0</v>
      </c>
      <c r="J16" s="313">
        <v>0</v>
      </c>
      <c r="K16" s="337">
        <v>0</v>
      </c>
      <c r="L16" s="313">
        <v>0</v>
      </c>
      <c r="M16" s="313">
        <v>3.1873868774373502E-2</v>
      </c>
      <c r="N16" s="313">
        <v>0</v>
      </c>
      <c r="O16" s="313">
        <v>0</v>
      </c>
      <c r="P16" s="313">
        <v>0</v>
      </c>
      <c r="Q16" s="313">
        <v>0</v>
      </c>
      <c r="R16" s="313">
        <v>0.57366678305356034</v>
      </c>
    </row>
    <row r="17" spans="1:18" s="73" customFormat="1" x14ac:dyDescent="0.25">
      <c r="A17" s="113">
        <v>5</v>
      </c>
      <c r="B17" s="114" t="s">
        <v>384</v>
      </c>
      <c r="C17" s="313">
        <v>0.15750367018519945</v>
      </c>
      <c r="D17" s="313">
        <v>0</v>
      </c>
      <c r="E17" s="313">
        <v>0</v>
      </c>
      <c r="F17" s="313">
        <v>0</v>
      </c>
      <c r="G17" s="313">
        <v>0</v>
      </c>
      <c r="H17" s="313">
        <v>0</v>
      </c>
      <c r="I17" s="313">
        <v>0</v>
      </c>
      <c r="J17" s="313">
        <v>0</v>
      </c>
      <c r="K17" s="337">
        <v>0</v>
      </c>
      <c r="L17" s="313">
        <v>0</v>
      </c>
      <c r="M17" s="313">
        <v>0.15750367018519945</v>
      </c>
      <c r="N17" s="313">
        <v>0</v>
      </c>
      <c r="O17" s="313">
        <v>0</v>
      </c>
      <c r="P17" s="313">
        <v>0</v>
      </c>
      <c r="Q17" s="313">
        <v>0</v>
      </c>
      <c r="R17" s="313">
        <v>0.54577362978064037</v>
      </c>
    </row>
    <row r="18" spans="1:18" x14ac:dyDescent="0.25">
      <c r="A18" s="102">
        <v>6</v>
      </c>
      <c r="B18" s="112" t="s">
        <v>18</v>
      </c>
      <c r="C18" s="313">
        <v>0</v>
      </c>
      <c r="D18" s="313">
        <v>0</v>
      </c>
      <c r="E18" s="313">
        <v>0</v>
      </c>
      <c r="F18" s="333">
        <v>0</v>
      </c>
      <c r="G18" s="313">
        <v>0</v>
      </c>
      <c r="H18" s="313">
        <v>0</v>
      </c>
      <c r="I18" s="313">
        <v>0</v>
      </c>
      <c r="J18" s="313">
        <v>0</v>
      </c>
      <c r="K18" s="338">
        <v>0</v>
      </c>
      <c r="L18" s="313">
        <v>0</v>
      </c>
      <c r="M18" s="313">
        <v>0</v>
      </c>
      <c r="N18" s="313">
        <v>0</v>
      </c>
      <c r="O18" s="334">
        <v>0</v>
      </c>
      <c r="P18" s="313">
        <v>0</v>
      </c>
      <c r="Q18" s="313">
        <v>0</v>
      </c>
      <c r="R18" s="313">
        <v>0</v>
      </c>
    </row>
    <row r="19" spans="1:18" x14ac:dyDescent="0.25">
      <c r="A19" s="102">
        <v>7</v>
      </c>
      <c r="B19" s="111" t="s">
        <v>19</v>
      </c>
      <c r="C19" s="313">
        <v>4.3124384405391555E-3</v>
      </c>
      <c r="D19" s="313">
        <v>0</v>
      </c>
      <c r="E19" s="313">
        <v>0</v>
      </c>
      <c r="F19" s="313">
        <v>0</v>
      </c>
      <c r="G19" s="313">
        <v>0</v>
      </c>
      <c r="H19" s="313">
        <v>0</v>
      </c>
      <c r="I19" s="313">
        <v>0</v>
      </c>
      <c r="J19" s="313">
        <v>0</v>
      </c>
      <c r="K19" s="337">
        <v>0</v>
      </c>
      <c r="L19" s="313">
        <v>0</v>
      </c>
      <c r="M19" s="313">
        <v>4.3124384405391555E-3</v>
      </c>
      <c r="N19" s="313">
        <v>0</v>
      </c>
      <c r="O19" s="313">
        <v>0</v>
      </c>
      <c r="P19" s="313">
        <v>0</v>
      </c>
      <c r="Q19" s="313">
        <v>0</v>
      </c>
      <c r="R19" s="313">
        <v>0.42405173356455966</v>
      </c>
    </row>
    <row r="20" spans="1:18" x14ac:dyDescent="0.25">
      <c r="A20" s="102">
        <v>8</v>
      </c>
      <c r="B20" s="112" t="s">
        <v>385</v>
      </c>
      <c r="C20" s="313">
        <v>0</v>
      </c>
      <c r="D20" s="313">
        <v>0</v>
      </c>
      <c r="E20" s="313">
        <v>0</v>
      </c>
      <c r="F20" s="313">
        <v>0</v>
      </c>
      <c r="G20" s="313">
        <v>0</v>
      </c>
      <c r="H20" s="313">
        <v>0</v>
      </c>
      <c r="I20" s="313">
        <v>0</v>
      </c>
      <c r="J20" s="313">
        <v>0</v>
      </c>
      <c r="K20" s="337">
        <v>0</v>
      </c>
      <c r="L20" s="313">
        <v>0</v>
      </c>
      <c r="M20" s="313">
        <v>0</v>
      </c>
      <c r="N20" s="313">
        <v>0</v>
      </c>
      <c r="O20" s="313">
        <v>0</v>
      </c>
      <c r="P20" s="313">
        <v>0</v>
      </c>
      <c r="Q20" s="313">
        <v>0</v>
      </c>
      <c r="R20" s="313">
        <v>0</v>
      </c>
    </row>
    <row r="21" spans="1:18" x14ac:dyDescent="0.25">
      <c r="A21" s="102">
        <v>9</v>
      </c>
      <c r="B21" s="115" t="s">
        <v>17</v>
      </c>
      <c r="C21" s="313">
        <v>0</v>
      </c>
      <c r="D21" s="313">
        <v>0</v>
      </c>
      <c r="E21" s="313">
        <v>0</v>
      </c>
      <c r="F21" s="313">
        <v>0</v>
      </c>
      <c r="G21" s="313">
        <v>0</v>
      </c>
      <c r="H21" s="313">
        <v>0</v>
      </c>
      <c r="I21" s="313">
        <v>0</v>
      </c>
      <c r="J21" s="313">
        <v>0</v>
      </c>
      <c r="K21" s="337">
        <v>0</v>
      </c>
      <c r="L21" s="313">
        <v>0</v>
      </c>
      <c r="M21" s="313">
        <v>0</v>
      </c>
      <c r="N21" s="313">
        <v>0</v>
      </c>
      <c r="O21" s="313">
        <v>0</v>
      </c>
      <c r="P21" s="313">
        <v>0</v>
      </c>
      <c r="Q21" s="313">
        <v>0</v>
      </c>
      <c r="R21" s="313">
        <v>0</v>
      </c>
    </row>
    <row r="22" spans="1:18" s="73" customFormat="1" x14ac:dyDescent="0.25">
      <c r="A22" s="113">
        <v>10</v>
      </c>
      <c r="B22" s="114" t="s">
        <v>384</v>
      </c>
      <c r="C22" s="313">
        <v>0</v>
      </c>
      <c r="D22" s="313">
        <v>0</v>
      </c>
      <c r="E22" s="313">
        <v>0</v>
      </c>
      <c r="F22" s="313">
        <v>0</v>
      </c>
      <c r="G22" s="313">
        <v>0</v>
      </c>
      <c r="H22" s="313">
        <v>0</v>
      </c>
      <c r="I22" s="313">
        <v>0</v>
      </c>
      <c r="J22" s="313">
        <v>0</v>
      </c>
      <c r="K22" s="337">
        <v>0</v>
      </c>
      <c r="L22" s="313">
        <v>0</v>
      </c>
      <c r="M22" s="313">
        <v>0</v>
      </c>
      <c r="N22" s="313">
        <v>0</v>
      </c>
      <c r="O22" s="313">
        <v>0</v>
      </c>
      <c r="P22" s="313">
        <v>0</v>
      </c>
      <c r="Q22" s="313">
        <v>0</v>
      </c>
      <c r="R22" s="313">
        <v>0</v>
      </c>
    </row>
    <row r="23" spans="1:18" x14ac:dyDescent="0.25">
      <c r="A23" s="102">
        <v>11</v>
      </c>
      <c r="B23" s="115" t="s">
        <v>18</v>
      </c>
      <c r="C23" s="313">
        <v>0</v>
      </c>
      <c r="D23" s="313">
        <v>0</v>
      </c>
      <c r="E23" s="313">
        <v>0</v>
      </c>
      <c r="F23" s="333">
        <v>0</v>
      </c>
      <c r="G23" s="313">
        <v>0</v>
      </c>
      <c r="H23" s="313">
        <v>0</v>
      </c>
      <c r="I23" s="313">
        <v>0</v>
      </c>
      <c r="J23" s="313">
        <v>0</v>
      </c>
      <c r="K23" s="338">
        <v>0</v>
      </c>
      <c r="L23" s="313">
        <v>0</v>
      </c>
      <c r="M23" s="313">
        <v>0</v>
      </c>
      <c r="N23" s="313">
        <v>0</v>
      </c>
      <c r="O23" s="334">
        <v>0</v>
      </c>
      <c r="P23" s="313">
        <v>0</v>
      </c>
      <c r="Q23" s="313">
        <v>0</v>
      </c>
      <c r="R23" s="313">
        <v>0</v>
      </c>
    </row>
    <row r="24" spans="1:18" x14ac:dyDescent="0.25">
      <c r="A24" s="102">
        <v>12</v>
      </c>
      <c r="B24" s="112" t="s">
        <v>386</v>
      </c>
      <c r="C24" s="313">
        <v>0</v>
      </c>
      <c r="D24" s="313">
        <v>0</v>
      </c>
      <c r="E24" s="313">
        <v>0</v>
      </c>
      <c r="F24" s="313">
        <v>0</v>
      </c>
      <c r="G24" s="313">
        <v>0</v>
      </c>
      <c r="H24" s="313">
        <v>0</v>
      </c>
      <c r="I24" s="313">
        <v>0</v>
      </c>
      <c r="J24" s="313">
        <v>0</v>
      </c>
      <c r="K24" s="337">
        <v>0</v>
      </c>
      <c r="L24" s="313">
        <v>0</v>
      </c>
      <c r="M24" s="313">
        <v>0</v>
      </c>
      <c r="N24" s="313">
        <v>0</v>
      </c>
      <c r="O24" s="313">
        <v>0</v>
      </c>
      <c r="P24" s="313">
        <v>0</v>
      </c>
      <c r="Q24" s="313">
        <v>0</v>
      </c>
      <c r="R24" s="313">
        <v>4.6289545523589775E-7</v>
      </c>
    </row>
    <row r="25" spans="1:18" x14ac:dyDescent="0.25">
      <c r="A25" s="102">
        <v>13</v>
      </c>
      <c r="B25" s="115" t="s">
        <v>17</v>
      </c>
      <c r="C25" s="313">
        <v>0</v>
      </c>
      <c r="D25" s="313">
        <v>0</v>
      </c>
      <c r="E25" s="313">
        <v>0</v>
      </c>
      <c r="F25" s="313">
        <v>0</v>
      </c>
      <c r="G25" s="313">
        <v>0</v>
      </c>
      <c r="H25" s="313">
        <v>0</v>
      </c>
      <c r="I25" s="313">
        <v>0</v>
      </c>
      <c r="J25" s="313">
        <v>0</v>
      </c>
      <c r="K25" s="337">
        <v>0</v>
      </c>
      <c r="L25" s="313">
        <v>0</v>
      </c>
      <c r="M25" s="313">
        <v>0</v>
      </c>
      <c r="N25" s="313">
        <v>0</v>
      </c>
      <c r="O25" s="313">
        <v>0</v>
      </c>
      <c r="P25" s="313">
        <v>0</v>
      </c>
      <c r="Q25" s="313">
        <v>0</v>
      </c>
      <c r="R25" s="313">
        <v>4.6289545523589775E-7</v>
      </c>
    </row>
    <row r="26" spans="1:18" s="73" customFormat="1" x14ac:dyDescent="0.25">
      <c r="A26" s="113">
        <v>14</v>
      </c>
      <c r="B26" s="114" t="s">
        <v>384</v>
      </c>
      <c r="C26" s="313">
        <v>0</v>
      </c>
      <c r="D26" s="313">
        <v>0</v>
      </c>
      <c r="E26" s="313">
        <v>0</v>
      </c>
      <c r="F26" s="313">
        <v>0</v>
      </c>
      <c r="G26" s="313">
        <v>0</v>
      </c>
      <c r="H26" s="313">
        <v>0</v>
      </c>
      <c r="I26" s="313">
        <v>0</v>
      </c>
      <c r="J26" s="313">
        <v>0</v>
      </c>
      <c r="K26" s="337">
        <v>0</v>
      </c>
      <c r="L26" s="313">
        <v>0</v>
      </c>
      <c r="M26" s="313">
        <v>0</v>
      </c>
      <c r="N26" s="313">
        <v>0</v>
      </c>
      <c r="O26" s="313">
        <v>0</v>
      </c>
      <c r="P26" s="313">
        <v>0</v>
      </c>
      <c r="Q26" s="313">
        <v>0</v>
      </c>
      <c r="R26" s="313">
        <v>0</v>
      </c>
    </row>
    <row r="27" spans="1:18" x14ac:dyDescent="0.25">
      <c r="A27" s="102">
        <v>15</v>
      </c>
      <c r="B27" s="115" t="s">
        <v>18</v>
      </c>
      <c r="C27" s="313">
        <v>0</v>
      </c>
      <c r="D27" s="313">
        <v>0</v>
      </c>
      <c r="E27" s="313">
        <v>0</v>
      </c>
      <c r="F27" s="333">
        <v>0</v>
      </c>
      <c r="G27" s="313">
        <v>0</v>
      </c>
      <c r="H27" s="313">
        <v>0</v>
      </c>
      <c r="I27" s="313">
        <v>0</v>
      </c>
      <c r="J27" s="313">
        <v>0</v>
      </c>
      <c r="K27" s="338">
        <v>0</v>
      </c>
      <c r="L27" s="313">
        <v>0</v>
      </c>
      <c r="M27" s="313">
        <v>0</v>
      </c>
      <c r="N27" s="313">
        <v>0</v>
      </c>
      <c r="O27" s="334">
        <v>0</v>
      </c>
      <c r="P27" s="313">
        <v>0</v>
      </c>
      <c r="Q27" s="313">
        <v>0</v>
      </c>
      <c r="R27" s="313">
        <v>0</v>
      </c>
    </row>
    <row r="28" spans="1:18" x14ac:dyDescent="0.25">
      <c r="A28" s="102">
        <v>16</v>
      </c>
      <c r="B28" s="112" t="s">
        <v>387</v>
      </c>
      <c r="C28" s="313">
        <v>0</v>
      </c>
      <c r="D28" s="313">
        <v>0</v>
      </c>
      <c r="E28" s="313">
        <v>0</v>
      </c>
      <c r="F28" s="313">
        <v>0</v>
      </c>
      <c r="G28" s="313">
        <v>0</v>
      </c>
      <c r="H28" s="313">
        <v>0</v>
      </c>
      <c r="I28" s="313">
        <v>0</v>
      </c>
      <c r="J28" s="313">
        <v>0</v>
      </c>
      <c r="K28" s="337">
        <v>0</v>
      </c>
      <c r="L28" s="313">
        <v>0</v>
      </c>
      <c r="M28" s="313">
        <v>0</v>
      </c>
      <c r="N28" s="313">
        <v>0</v>
      </c>
      <c r="O28" s="313">
        <v>0</v>
      </c>
      <c r="P28" s="313">
        <v>0</v>
      </c>
      <c r="Q28" s="313">
        <v>0</v>
      </c>
      <c r="R28" s="313">
        <v>0</v>
      </c>
    </row>
    <row r="29" spans="1:18" x14ac:dyDescent="0.25">
      <c r="A29" s="102">
        <v>17</v>
      </c>
      <c r="B29" s="115" t="s">
        <v>17</v>
      </c>
      <c r="C29" s="313">
        <v>0</v>
      </c>
      <c r="D29" s="313">
        <v>0</v>
      </c>
      <c r="E29" s="313">
        <v>0</v>
      </c>
      <c r="F29" s="313">
        <v>0</v>
      </c>
      <c r="G29" s="313">
        <v>0</v>
      </c>
      <c r="H29" s="313">
        <v>0</v>
      </c>
      <c r="I29" s="313">
        <v>0</v>
      </c>
      <c r="J29" s="313">
        <v>0</v>
      </c>
      <c r="K29" s="337">
        <v>0</v>
      </c>
      <c r="L29" s="313">
        <v>0</v>
      </c>
      <c r="M29" s="313">
        <v>0</v>
      </c>
      <c r="N29" s="313">
        <v>0</v>
      </c>
      <c r="O29" s="313">
        <v>0</v>
      </c>
      <c r="P29" s="313">
        <v>0</v>
      </c>
      <c r="Q29" s="313">
        <v>0</v>
      </c>
      <c r="R29" s="313">
        <v>0</v>
      </c>
    </row>
    <row r="30" spans="1:18" s="73" customFormat="1" x14ac:dyDescent="0.25">
      <c r="A30" s="113">
        <v>18</v>
      </c>
      <c r="B30" s="114" t="s">
        <v>384</v>
      </c>
      <c r="C30" s="313">
        <v>0</v>
      </c>
      <c r="D30" s="313">
        <v>0</v>
      </c>
      <c r="E30" s="313">
        <v>0</v>
      </c>
      <c r="F30" s="313">
        <v>0</v>
      </c>
      <c r="G30" s="313">
        <v>0</v>
      </c>
      <c r="H30" s="313">
        <v>0</v>
      </c>
      <c r="I30" s="313">
        <v>0</v>
      </c>
      <c r="J30" s="313">
        <v>0</v>
      </c>
      <c r="K30" s="337">
        <v>0</v>
      </c>
      <c r="L30" s="313">
        <v>0</v>
      </c>
      <c r="M30" s="313">
        <v>0</v>
      </c>
      <c r="N30" s="313">
        <v>0</v>
      </c>
      <c r="O30" s="313">
        <v>0</v>
      </c>
      <c r="P30" s="313">
        <v>0</v>
      </c>
      <c r="Q30" s="313">
        <v>0</v>
      </c>
      <c r="R30" s="313">
        <v>0</v>
      </c>
    </row>
    <row r="31" spans="1:18" x14ac:dyDescent="0.25">
      <c r="A31" s="102">
        <v>19</v>
      </c>
      <c r="B31" s="115" t="s">
        <v>18</v>
      </c>
      <c r="C31" s="313">
        <v>0</v>
      </c>
      <c r="D31" s="313">
        <v>0</v>
      </c>
      <c r="E31" s="313">
        <v>0</v>
      </c>
      <c r="F31" s="333">
        <v>0</v>
      </c>
      <c r="G31" s="313">
        <v>0</v>
      </c>
      <c r="H31" s="313">
        <v>0</v>
      </c>
      <c r="I31" s="313">
        <v>0</v>
      </c>
      <c r="J31" s="313">
        <v>0</v>
      </c>
      <c r="K31" s="338">
        <v>0</v>
      </c>
      <c r="L31" s="313">
        <v>0</v>
      </c>
      <c r="M31" s="313">
        <v>0</v>
      </c>
      <c r="N31" s="313">
        <v>0</v>
      </c>
      <c r="O31" s="334">
        <v>0</v>
      </c>
      <c r="P31" s="313">
        <v>0</v>
      </c>
      <c r="Q31" s="313">
        <v>0</v>
      </c>
      <c r="R31" s="313">
        <v>0</v>
      </c>
    </row>
    <row r="32" spans="1:18" x14ac:dyDescent="0.25">
      <c r="A32" s="102">
        <v>20</v>
      </c>
      <c r="B32" s="110" t="s">
        <v>21</v>
      </c>
      <c r="C32" s="313">
        <v>0.40486279337304765</v>
      </c>
      <c r="D32" s="313">
        <v>0.27952385785262979</v>
      </c>
      <c r="E32" s="313">
        <v>0</v>
      </c>
      <c r="F32" s="313">
        <v>3.0092126454673119E-2</v>
      </c>
      <c r="G32" s="313">
        <v>3.6058624600866125E-2</v>
      </c>
      <c r="H32" s="313">
        <v>2.1369119794893646E-2</v>
      </c>
      <c r="I32" s="313">
        <v>2.1281041824359227E-2</v>
      </c>
      <c r="J32" s="313">
        <v>0</v>
      </c>
      <c r="K32" s="337">
        <v>1.7305337562639606E-2</v>
      </c>
      <c r="L32" s="313">
        <v>2.1758350224762047E-5</v>
      </c>
      <c r="M32" s="313">
        <v>0.42623191316794129</v>
      </c>
      <c r="N32" s="313">
        <v>0.30080489967698903</v>
      </c>
      <c r="O32" s="313">
        <v>0</v>
      </c>
      <c r="P32" s="313">
        <v>3.0092126454673119E-2</v>
      </c>
      <c r="Q32" s="313">
        <v>3.6080382951090881E-2</v>
      </c>
      <c r="R32" s="313">
        <v>0.64780803237242734</v>
      </c>
    </row>
    <row r="33" spans="1:18" x14ac:dyDescent="0.25">
      <c r="A33" s="102">
        <v>21</v>
      </c>
      <c r="B33" s="111" t="s">
        <v>388</v>
      </c>
      <c r="C33" s="313">
        <v>0.2752049783129315</v>
      </c>
      <c r="D33" s="313">
        <v>0.1728780171024363</v>
      </c>
      <c r="E33" s="313">
        <v>0</v>
      </c>
      <c r="F33" s="313">
        <v>2.6015824140479916E-2</v>
      </c>
      <c r="G33" s="313">
        <v>2.9633166894184916E-2</v>
      </c>
      <c r="H33" s="313">
        <v>7.3975161582482754E-3</v>
      </c>
      <c r="I33" s="313">
        <v>7.3975161582482754E-3</v>
      </c>
      <c r="J33" s="313">
        <v>0</v>
      </c>
      <c r="K33" s="337">
        <v>3.9393472609873794E-3</v>
      </c>
      <c r="L33" s="313">
        <v>0</v>
      </c>
      <c r="M33" s="313">
        <v>0.2826024944711798</v>
      </c>
      <c r="N33" s="313">
        <v>0.18027553326068457</v>
      </c>
      <c r="O33" s="313">
        <v>0</v>
      </c>
      <c r="P33" s="313">
        <v>2.6015824140479916E-2</v>
      </c>
      <c r="Q33" s="313">
        <v>2.9633166894184916E-2</v>
      </c>
      <c r="R33" s="313">
        <v>0.48683929823554967</v>
      </c>
    </row>
    <row r="34" spans="1:18" x14ac:dyDescent="0.25">
      <c r="A34" s="102">
        <v>22</v>
      </c>
      <c r="B34" s="112" t="s">
        <v>17</v>
      </c>
      <c r="C34" s="313">
        <v>0.12965781506011612</v>
      </c>
      <c r="D34" s="313">
        <v>0.1066458407501935</v>
      </c>
      <c r="E34" s="313">
        <v>0</v>
      </c>
      <c r="F34" s="313">
        <v>4.0763023141932074E-3</v>
      </c>
      <c r="G34" s="313">
        <v>6.4254577066812056E-3</v>
      </c>
      <c r="H34" s="313">
        <v>1.3971603636645371E-2</v>
      </c>
      <c r="I34" s="313">
        <v>1.3883525666110954E-2</v>
      </c>
      <c r="J34" s="313">
        <v>0</v>
      </c>
      <c r="K34" s="337">
        <v>1.3365990301652227E-2</v>
      </c>
      <c r="L34" s="313">
        <v>2.1758350224762047E-5</v>
      </c>
      <c r="M34" s="313">
        <v>0.14362941869676149</v>
      </c>
      <c r="N34" s="313">
        <v>0.12052936641630445</v>
      </c>
      <c r="O34" s="313">
        <v>0</v>
      </c>
      <c r="P34" s="313">
        <v>4.0763023141932074E-3</v>
      </c>
      <c r="Q34" s="313">
        <v>6.4472160569059682E-3</v>
      </c>
      <c r="R34" s="313">
        <v>0.16096873413687776</v>
      </c>
    </row>
    <row r="35" spans="1:18" s="73" customFormat="1" x14ac:dyDescent="0.25">
      <c r="A35" s="113">
        <v>23</v>
      </c>
      <c r="B35" s="114" t="s">
        <v>384</v>
      </c>
      <c r="C35" s="313">
        <v>0</v>
      </c>
      <c r="D35" s="313">
        <v>0</v>
      </c>
      <c r="E35" s="313">
        <v>0</v>
      </c>
      <c r="F35" s="313">
        <v>0</v>
      </c>
      <c r="G35" s="313">
        <v>0</v>
      </c>
      <c r="H35" s="313">
        <v>0</v>
      </c>
      <c r="I35" s="313">
        <v>0</v>
      </c>
      <c r="J35" s="313">
        <v>0</v>
      </c>
      <c r="K35" s="337">
        <v>0</v>
      </c>
      <c r="L35" s="313">
        <v>0</v>
      </c>
      <c r="M35" s="313">
        <v>0</v>
      </c>
      <c r="N35" s="313">
        <v>0</v>
      </c>
      <c r="O35" s="334">
        <v>0</v>
      </c>
      <c r="P35" s="313">
        <v>0</v>
      </c>
      <c r="Q35" s="313">
        <v>0</v>
      </c>
      <c r="R35" s="313">
        <v>0</v>
      </c>
    </row>
    <row r="36" spans="1:18" x14ac:dyDescent="0.25">
      <c r="A36" s="102">
        <v>24</v>
      </c>
      <c r="B36" s="112" t="s">
        <v>18</v>
      </c>
      <c r="C36" s="313">
        <v>5.1648880705459321</v>
      </c>
      <c r="D36" s="313">
        <v>0.74190677065289845</v>
      </c>
      <c r="E36" s="313">
        <v>0</v>
      </c>
      <c r="F36" s="333">
        <v>0</v>
      </c>
      <c r="G36" s="313">
        <v>0</v>
      </c>
      <c r="H36" s="313">
        <v>0</v>
      </c>
      <c r="I36" s="313">
        <v>0</v>
      </c>
      <c r="J36" s="313">
        <v>0</v>
      </c>
      <c r="K36" s="338">
        <v>0</v>
      </c>
      <c r="L36" s="313">
        <v>0</v>
      </c>
      <c r="M36" s="313">
        <v>5.1648880705459321</v>
      </c>
      <c r="N36" s="313">
        <v>0.74190677065289845</v>
      </c>
      <c r="O36" s="313">
        <v>0</v>
      </c>
      <c r="P36" s="313">
        <v>0</v>
      </c>
      <c r="Q36" s="313">
        <v>0</v>
      </c>
      <c r="R36" s="313">
        <v>3.6571585906311648</v>
      </c>
    </row>
    <row r="37" spans="1:18" x14ac:dyDescent="0.25">
      <c r="A37" s="102">
        <v>25</v>
      </c>
      <c r="B37" s="110" t="s">
        <v>20</v>
      </c>
      <c r="C37" s="313">
        <v>5.1463376976510222</v>
      </c>
      <c r="D37" s="313">
        <v>0.74190677065289845</v>
      </c>
      <c r="E37" s="313">
        <v>0</v>
      </c>
      <c r="F37" s="313">
        <v>0</v>
      </c>
      <c r="G37" s="313">
        <v>0</v>
      </c>
      <c r="H37" s="313">
        <v>0</v>
      </c>
      <c r="I37" s="313">
        <v>0</v>
      </c>
      <c r="J37" s="313">
        <v>0</v>
      </c>
      <c r="K37" s="337">
        <v>0</v>
      </c>
      <c r="L37" s="313">
        <v>0</v>
      </c>
      <c r="M37" s="313">
        <v>5.1463376976510222</v>
      </c>
      <c r="N37" s="313">
        <v>0.74190677065289845</v>
      </c>
      <c r="O37" s="313">
        <v>0</v>
      </c>
      <c r="P37" s="313">
        <v>0</v>
      </c>
      <c r="Q37" s="313">
        <v>0</v>
      </c>
      <c r="R37" s="313">
        <v>3.6440234259063149</v>
      </c>
    </row>
    <row r="38" spans="1:18" ht="30" x14ac:dyDescent="0.25">
      <c r="A38" s="102">
        <v>26</v>
      </c>
      <c r="B38" s="112" t="s">
        <v>389</v>
      </c>
      <c r="C38" s="313">
        <v>1.2453466392831576E-2</v>
      </c>
      <c r="D38" s="313">
        <v>0</v>
      </c>
      <c r="E38" s="313">
        <v>0</v>
      </c>
      <c r="F38" s="313">
        <v>0</v>
      </c>
      <c r="G38" s="313">
        <v>0</v>
      </c>
      <c r="H38" s="313">
        <v>0</v>
      </c>
      <c r="I38" s="313">
        <v>0</v>
      </c>
      <c r="J38" s="313">
        <v>0</v>
      </c>
      <c r="K38" s="337">
        <v>0</v>
      </c>
      <c r="L38" s="313">
        <v>0</v>
      </c>
      <c r="M38" s="313">
        <v>1.2453466392831576E-2</v>
      </c>
      <c r="N38" s="313">
        <v>0</v>
      </c>
      <c r="O38" s="313">
        <v>0</v>
      </c>
      <c r="P38" s="313">
        <v>0</v>
      </c>
      <c r="Q38" s="313">
        <v>0</v>
      </c>
      <c r="R38" s="313">
        <v>8.8180616849004509E-3</v>
      </c>
    </row>
    <row r="39" spans="1:18" x14ac:dyDescent="0.25">
      <c r="A39" s="102">
        <v>27</v>
      </c>
      <c r="B39" s="112" t="s">
        <v>390</v>
      </c>
      <c r="C39" s="313">
        <v>6.0969065020783199E-3</v>
      </c>
      <c r="D39" s="313">
        <v>0</v>
      </c>
      <c r="E39" s="313">
        <v>0</v>
      </c>
      <c r="F39" s="313">
        <v>0</v>
      </c>
      <c r="G39" s="313">
        <v>0</v>
      </c>
      <c r="H39" s="334">
        <v>0</v>
      </c>
      <c r="I39" s="334">
        <v>0</v>
      </c>
      <c r="J39" s="313">
        <v>0</v>
      </c>
      <c r="K39" s="337">
        <v>0</v>
      </c>
      <c r="L39" s="313">
        <v>0</v>
      </c>
      <c r="M39" s="313">
        <v>6.0969065020783199E-3</v>
      </c>
      <c r="N39" s="313">
        <v>0</v>
      </c>
      <c r="O39" s="313">
        <v>0</v>
      </c>
      <c r="P39" s="313">
        <v>0</v>
      </c>
      <c r="Q39" s="313">
        <v>0</v>
      </c>
      <c r="R39" s="313">
        <v>4.3171030399491092E-3</v>
      </c>
    </row>
    <row r="40" spans="1:18" x14ac:dyDescent="0.25">
      <c r="A40" s="102">
        <v>28</v>
      </c>
      <c r="B40" s="112" t="s">
        <v>391</v>
      </c>
      <c r="C40" s="313">
        <v>0</v>
      </c>
      <c r="D40" s="313">
        <v>0</v>
      </c>
      <c r="E40" s="313">
        <v>0</v>
      </c>
      <c r="F40" s="313">
        <v>0</v>
      </c>
      <c r="G40" s="313">
        <v>0</v>
      </c>
      <c r="H40" s="313">
        <v>0</v>
      </c>
      <c r="I40" s="313">
        <v>0</v>
      </c>
      <c r="J40" s="313">
        <v>0</v>
      </c>
      <c r="K40" s="337">
        <v>0</v>
      </c>
      <c r="L40" s="313">
        <v>0</v>
      </c>
      <c r="M40" s="313">
        <v>0</v>
      </c>
      <c r="N40" s="313">
        <v>0</v>
      </c>
      <c r="O40" s="313">
        <v>0</v>
      </c>
      <c r="P40" s="313">
        <v>0</v>
      </c>
      <c r="Q40" s="313">
        <v>0</v>
      </c>
      <c r="R40" s="313">
        <v>2.6310834375670552E-2</v>
      </c>
    </row>
    <row r="41" spans="1:18" x14ac:dyDescent="0.25">
      <c r="A41" s="102">
        <v>29</v>
      </c>
      <c r="B41" s="110" t="s">
        <v>392</v>
      </c>
      <c r="C41" s="313">
        <v>0</v>
      </c>
      <c r="D41" s="313">
        <v>0</v>
      </c>
      <c r="E41" s="313">
        <v>0</v>
      </c>
      <c r="F41" s="313">
        <v>0</v>
      </c>
      <c r="G41" s="313">
        <v>0</v>
      </c>
      <c r="H41" s="313">
        <v>0</v>
      </c>
      <c r="I41" s="313">
        <v>0</v>
      </c>
      <c r="J41" s="313">
        <v>0</v>
      </c>
      <c r="K41" s="337">
        <v>0</v>
      </c>
      <c r="L41" s="313">
        <v>0</v>
      </c>
      <c r="M41" s="313">
        <v>0</v>
      </c>
      <c r="N41" s="313">
        <v>0</v>
      </c>
      <c r="O41" s="313">
        <v>0</v>
      </c>
      <c r="P41" s="313">
        <v>0</v>
      </c>
      <c r="Q41" s="313">
        <v>0</v>
      </c>
      <c r="R41" s="313">
        <v>0</v>
      </c>
    </row>
    <row r="42" spans="1:18" x14ac:dyDescent="0.25">
      <c r="A42" s="102">
        <v>30</v>
      </c>
      <c r="B42" s="130" t="s">
        <v>394</v>
      </c>
      <c r="C42" s="313">
        <v>0</v>
      </c>
      <c r="D42" s="313">
        <v>0</v>
      </c>
      <c r="E42" s="313">
        <v>0</v>
      </c>
      <c r="F42" s="313">
        <v>0</v>
      </c>
      <c r="G42" s="313">
        <v>0</v>
      </c>
      <c r="H42" s="313">
        <v>0</v>
      </c>
      <c r="I42" s="313">
        <v>0</v>
      </c>
      <c r="J42" s="313">
        <v>0</v>
      </c>
      <c r="K42" s="337">
        <v>0</v>
      </c>
      <c r="L42" s="313">
        <v>0</v>
      </c>
      <c r="M42" s="313">
        <v>0</v>
      </c>
      <c r="N42" s="313">
        <v>0</v>
      </c>
      <c r="O42" s="313">
        <v>0</v>
      </c>
      <c r="P42" s="313">
        <v>0</v>
      </c>
      <c r="Q42" s="313">
        <v>0</v>
      </c>
      <c r="R42" s="313">
        <v>2.6310834375670552E-2</v>
      </c>
    </row>
    <row r="43" spans="1:18" ht="30" x14ac:dyDescent="0.25">
      <c r="A43" s="102">
        <v>31</v>
      </c>
      <c r="B43" s="131" t="s">
        <v>393</v>
      </c>
      <c r="C43" s="313">
        <v>0</v>
      </c>
      <c r="D43" s="313">
        <v>0</v>
      </c>
      <c r="E43" s="313">
        <v>0</v>
      </c>
      <c r="F43" s="313">
        <v>0</v>
      </c>
      <c r="G43" s="313">
        <v>0</v>
      </c>
      <c r="H43" s="313">
        <v>0</v>
      </c>
      <c r="I43" s="313">
        <v>0</v>
      </c>
      <c r="J43" s="313">
        <v>0</v>
      </c>
      <c r="K43" s="337">
        <v>0</v>
      </c>
      <c r="L43" s="313">
        <v>0</v>
      </c>
      <c r="M43" s="313">
        <v>0</v>
      </c>
      <c r="N43" s="313">
        <v>0</v>
      </c>
      <c r="O43" s="313">
        <v>0</v>
      </c>
      <c r="P43" s="313">
        <v>0</v>
      </c>
      <c r="Q43" s="313">
        <v>0</v>
      </c>
      <c r="R43" s="313">
        <v>0</v>
      </c>
    </row>
    <row r="44" spans="1:18" x14ac:dyDescent="0.25">
      <c r="A44" s="116">
        <v>32</v>
      </c>
      <c r="B44" s="117" t="s">
        <v>395</v>
      </c>
      <c r="C44" s="335">
        <v>5.7634408413190918</v>
      </c>
      <c r="D44" s="335">
        <v>1.0214306285055281</v>
      </c>
      <c r="E44" s="335">
        <v>0</v>
      </c>
      <c r="F44" s="335">
        <v>3.0092126454673119E-2</v>
      </c>
      <c r="G44" s="335">
        <v>3.6058624600866125E-2</v>
      </c>
      <c r="H44" s="335">
        <v>2.1369119794893646E-2</v>
      </c>
      <c r="I44" s="335">
        <v>2.1281041824359227E-2</v>
      </c>
      <c r="J44" s="335">
        <v>0</v>
      </c>
      <c r="K44" s="335">
        <v>1.7305337562639606E-2</v>
      </c>
      <c r="L44" s="335">
        <v>2.1758350224762047E-5</v>
      </c>
      <c r="M44" s="335">
        <v>5.7848099611139858</v>
      </c>
      <c r="N44" s="335">
        <v>1.0427116703298873</v>
      </c>
      <c r="O44" s="335">
        <v>0</v>
      </c>
      <c r="P44" s="335">
        <v>3.0092126454673119E-2</v>
      </c>
      <c r="Q44" s="335">
        <v>3.6080382951090881E-2</v>
      </c>
      <c r="R44" s="336">
        <v>52.492351135215323</v>
      </c>
    </row>
  </sheetData>
  <mergeCells count="12">
    <mergeCell ref="I10:L10"/>
    <mergeCell ref="N10:Q10"/>
    <mergeCell ref="A7:B11"/>
    <mergeCell ref="C7:R7"/>
    <mergeCell ref="C8:G8"/>
    <mergeCell ref="H8:L8"/>
    <mergeCell ref="M8:Q8"/>
    <mergeCell ref="C9:G9"/>
    <mergeCell ref="H9:L9"/>
    <mergeCell ref="M9:Q9"/>
    <mergeCell ref="R9:R11"/>
    <mergeCell ref="D10:G10"/>
  </mergeCells>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glio23">
    <tabColor rgb="FF00B050"/>
  </sheetPr>
  <dimension ref="B2:R12"/>
  <sheetViews>
    <sheetView zoomScale="70" zoomScaleNormal="70" workbookViewId="0"/>
  </sheetViews>
  <sheetFormatPr defaultColWidth="8.85546875" defaultRowHeight="15" x14ac:dyDescent="0.25"/>
  <cols>
    <col min="1" max="1" width="8.85546875" style="11"/>
    <col min="2" max="2" width="3" style="19" bestFit="1" customWidth="1"/>
    <col min="3" max="3" width="60.5703125" style="11" bestFit="1" customWidth="1"/>
    <col min="4" max="4" width="8" style="11" customWidth="1"/>
    <col min="5" max="6" width="11.28515625" style="11" customWidth="1"/>
    <col min="7" max="7" width="13" style="11" customWidth="1"/>
    <col min="8" max="8" width="10.7109375" style="11" customWidth="1"/>
    <col min="9" max="9" width="8.85546875" style="11"/>
    <col min="10" max="10" width="9.7109375" style="11" customWidth="1"/>
    <col min="11" max="11" width="11.28515625" style="11" customWidth="1"/>
    <col min="12" max="12" width="13" style="11" customWidth="1"/>
    <col min="13" max="13" width="10.5703125" style="11" customWidth="1"/>
    <col min="14" max="14" width="12.42578125" style="11" bestFit="1" customWidth="1"/>
    <col min="15" max="15" width="11" style="11" customWidth="1"/>
    <col min="16" max="16" width="11.28515625" style="11" customWidth="1"/>
    <col min="17" max="17" width="13" style="11" customWidth="1"/>
    <col min="18" max="18" width="10.42578125" style="11" customWidth="1"/>
    <col min="19" max="16384" width="8.85546875" style="11"/>
  </cols>
  <sheetData>
    <row r="2" spans="2:18" ht="23.25" x14ac:dyDescent="0.35">
      <c r="B2" s="122" t="s">
        <v>422</v>
      </c>
    </row>
    <row r="4" spans="2:18" s="19" customFormat="1" x14ac:dyDescent="0.25">
      <c r="C4" s="97"/>
      <c r="D4" s="98" t="s">
        <v>0</v>
      </c>
      <c r="E4" s="98" t="s">
        <v>1</v>
      </c>
      <c r="F4" s="98" t="s">
        <v>2</v>
      </c>
      <c r="G4" s="98" t="s">
        <v>3</v>
      </c>
      <c r="H4" s="98" t="s">
        <v>4</v>
      </c>
      <c r="I4" s="98" t="s">
        <v>5</v>
      </c>
      <c r="J4" s="98" t="s">
        <v>6</v>
      </c>
      <c r="K4" s="98" t="s">
        <v>7</v>
      </c>
      <c r="L4" s="98" t="s">
        <v>8</v>
      </c>
      <c r="M4" s="98" t="s">
        <v>9</v>
      </c>
      <c r="N4" s="98" t="s">
        <v>10</v>
      </c>
      <c r="O4" s="98" t="s">
        <v>11</v>
      </c>
      <c r="P4" s="98" t="s">
        <v>12</v>
      </c>
      <c r="Q4" s="98" t="s">
        <v>13</v>
      </c>
      <c r="R4" s="98" t="s">
        <v>14</v>
      </c>
    </row>
    <row r="5" spans="2:18" ht="28.9" customHeight="1" x14ac:dyDescent="0.25">
      <c r="B5" s="366" t="s">
        <v>365</v>
      </c>
      <c r="C5" s="368"/>
      <c r="D5" s="402" t="s">
        <v>366</v>
      </c>
      <c r="E5" s="403"/>
      <c r="F5" s="403"/>
      <c r="G5" s="403"/>
      <c r="H5" s="403"/>
      <c r="I5" s="403"/>
      <c r="J5" s="403"/>
      <c r="K5" s="403"/>
      <c r="L5" s="403"/>
      <c r="M5" s="403"/>
      <c r="N5" s="403"/>
      <c r="O5" s="403"/>
      <c r="P5" s="403"/>
      <c r="Q5" s="403"/>
      <c r="R5" s="403"/>
    </row>
    <row r="6" spans="2:18" ht="14.45" customHeight="1" x14ac:dyDescent="0.25">
      <c r="B6" s="372"/>
      <c r="C6" s="373"/>
      <c r="D6" s="404" t="s">
        <v>367</v>
      </c>
      <c r="E6" s="405"/>
      <c r="F6" s="405"/>
      <c r="G6" s="405"/>
      <c r="H6" s="406"/>
      <c r="I6" s="404" t="s">
        <v>368</v>
      </c>
      <c r="J6" s="405"/>
      <c r="K6" s="405"/>
      <c r="L6" s="405"/>
      <c r="M6" s="406"/>
      <c r="N6" s="404" t="s">
        <v>369</v>
      </c>
      <c r="O6" s="405"/>
      <c r="P6" s="405"/>
      <c r="Q6" s="405"/>
      <c r="R6" s="406"/>
    </row>
    <row r="7" spans="2:18" ht="32.450000000000003" customHeight="1" x14ac:dyDescent="0.25">
      <c r="B7" s="372"/>
      <c r="C7" s="373"/>
      <c r="D7" s="395" t="s">
        <v>370</v>
      </c>
      <c r="E7" s="396"/>
      <c r="F7" s="396"/>
      <c r="G7" s="396"/>
      <c r="H7" s="397"/>
      <c r="I7" s="395" t="s">
        <v>370</v>
      </c>
      <c r="J7" s="396"/>
      <c r="K7" s="396"/>
      <c r="L7" s="396"/>
      <c r="M7" s="397"/>
      <c r="N7" s="395" t="s">
        <v>370</v>
      </c>
      <c r="O7" s="396"/>
      <c r="P7" s="396"/>
      <c r="Q7" s="396"/>
      <c r="R7" s="397"/>
    </row>
    <row r="8" spans="2:18" ht="48" customHeight="1" x14ac:dyDescent="0.25">
      <c r="B8" s="372"/>
      <c r="C8" s="373"/>
      <c r="D8" s="99"/>
      <c r="E8" s="395" t="s">
        <v>371</v>
      </c>
      <c r="F8" s="396"/>
      <c r="G8" s="396"/>
      <c r="H8" s="397"/>
      <c r="I8" s="99"/>
      <c r="J8" s="395" t="s">
        <v>371</v>
      </c>
      <c r="K8" s="396"/>
      <c r="L8" s="396"/>
      <c r="M8" s="397"/>
      <c r="N8" s="99"/>
      <c r="O8" s="395" t="s">
        <v>371</v>
      </c>
      <c r="P8" s="396"/>
      <c r="Q8" s="396"/>
      <c r="R8" s="397"/>
    </row>
    <row r="9" spans="2:18" ht="54.75" customHeight="1" x14ac:dyDescent="0.25">
      <c r="B9" s="374"/>
      <c r="C9" s="375"/>
      <c r="D9" s="100"/>
      <c r="E9" s="100"/>
      <c r="F9" s="101" t="s">
        <v>372</v>
      </c>
      <c r="G9" s="101" t="s">
        <v>373</v>
      </c>
      <c r="H9" s="101" t="s">
        <v>374</v>
      </c>
      <c r="I9" s="100"/>
      <c r="J9" s="100"/>
      <c r="K9" s="101" t="s">
        <v>372</v>
      </c>
      <c r="L9" s="101" t="s">
        <v>373</v>
      </c>
      <c r="M9" s="101" t="s">
        <v>374</v>
      </c>
      <c r="N9" s="100"/>
      <c r="O9" s="100"/>
      <c r="P9" s="101" t="s">
        <v>372</v>
      </c>
      <c r="Q9" s="101" t="s">
        <v>373</v>
      </c>
      <c r="R9" s="101" t="s">
        <v>374</v>
      </c>
    </row>
    <row r="10" spans="2:18" x14ac:dyDescent="0.25">
      <c r="B10" s="102">
        <v>1</v>
      </c>
      <c r="C10" s="103" t="s">
        <v>375</v>
      </c>
      <c r="D10" s="339">
        <v>0.71297525098824888</v>
      </c>
      <c r="E10" s="339">
        <v>0</v>
      </c>
      <c r="F10" s="339">
        <v>0</v>
      </c>
      <c r="G10" s="339">
        <v>0</v>
      </c>
      <c r="H10" s="339">
        <v>0</v>
      </c>
      <c r="I10" s="339">
        <v>0</v>
      </c>
      <c r="J10" s="339">
        <v>0</v>
      </c>
      <c r="K10" s="339">
        <v>0</v>
      </c>
      <c r="L10" s="339">
        <v>0</v>
      </c>
      <c r="M10" s="339">
        <v>0</v>
      </c>
      <c r="N10" s="339">
        <v>0.71297525098824888</v>
      </c>
      <c r="O10" s="339">
        <v>0</v>
      </c>
      <c r="P10" s="339">
        <v>0</v>
      </c>
      <c r="Q10" s="339">
        <v>0</v>
      </c>
      <c r="R10" s="339">
        <v>0</v>
      </c>
    </row>
    <row r="11" spans="2:18" x14ac:dyDescent="0.25">
      <c r="B11" s="102">
        <v>2</v>
      </c>
      <c r="C11" s="101" t="s">
        <v>376</v>
      </c>
      <c r="D11" s="339">
        <v>0.5691473383531479</v>
      </c>
      <c r="E11" s="339">
        <v>0.13888320511964553</v>
      </c>
      <c r="F11" s="339">
        <v>0</v>
      </c>
      <c r="G11" s="339">
        <v>4.6964508444285688E-4</v>
      </c>
      <c r="H11" s="339">
        <v>8.8636617153524916E-2</v>
      </c>
      <c r="I11" s="339">
        <v>1.1893825975036787E-6</v>
      </c>
      <c r="J11" s="339">
        <v>0</v>
      </c>
      <c r="K11" s="339">
        <v>0</v>
      </c>
      <c r="L11" s="339">
        <v>0</v>
      </c>
      <c r="M11" s="339">
        <v>0</v>
      </c>
      <c r="N11" s="339">
        <v>0.5691473383531479</v>
      </c>
      <c r="O11" s="339">
        <v>0.13888320511964553</v>
      </c>
      <c r="P11" s="339">
        <v>0</v>
      </c>
      <c r="Q11" s="339">
        <v>4.6964508444285688E-4</v>
      </c>
      <c r="R11" s="339">
        <v>8.8636617153524916E-2</v>
      </c>
    </row>
    <row r="12" spans="2:18" ht="48" x14ac:dyDescent="0.25">
      <c r="C12" s="104" t="s">
        <v>377</v>
      </c>
    </row>
  </sheetData>
  <mergeCells count="11">
    <mergeCell ref="O8:R8"/>
    <mergeCell ref="B5:C9"/>
    <mergeCell ref="D5:R5"/>
    <mergeCell ref="D6:H6"/>
    <mergeCell ref="I6:M6"/>
    <mergeCell ref="N6:R6"/>
    <mergeCell ref="D7:H7"/>
    <mergeCell ref="I7:M7"/>
    <mergeCell ref="N7:R7"/>
    <mergeCell ref="E8:H8"/>
    <mergeCell ref="J8:M8"/>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24">
    <tabColor rgb="FF00B050"/>
  </sheetPr>
  <dimension ref="B2:R12"/>
  <sheetViews>
    <sheetView zoomScale="70" zoomScaleNormal="70" workbookViewId="0"/>
  </sheetViews>
  <sheetFormatPr defaultColWidth="8.85546875" defaultRowHeight="15" x14ac:dyDescent="0.25"/>
  <cols>
    <col min="1" max="1" width="8.85546875" style="11"/>
    <col min="2" max="2" width="3" style="19" bestFit="1" customWidth="1"/>
    <col min="3" max="3" width="60.5703125" style="11" bestFit="1" customWidth="1"/>
    <col min="4" max="4" width="7.28515625" style="11" bestFit="1" customWidth="1"/>
    <col min="5" max="6" width="11.28515625" style="11" customWidth="1"/>
    <col min="7" max="7" width="13" style="11" customWidth="1"/>
    <col min="8" max="9" width="8.85546875" style="11"/>
    <col min="10" max="10" width="9.7109375" style="11" customWidth="1"/>
    <col min="11" max="11" width="13.28515625" style="11" customWidth="1"/>
    <col min="12" max="12" width="13" style="11" customWidth="1"/>
    <col min="13" max="13" width="11.5703125" style="11" customWidth="1"/>
    <col min="14" max="14" width="11.42578125" style="11" bestFit="1" customWidth="1"/>
    <col min="15" max="15" width="11" style="11" customWidth="1"/>
    <col min="16" max="16" width="13.28515625" style="11" customWidth="1"/>
    <col min="17" max="17" width="13" style="11" customWidth="1"/>
    <col min="18" max="18" width="11.7109375" style="11" customWidth="1"/>
    <col min="19" max="16384" width="8.85546875" style="11"/>
  </cols>
  <sheetData>
    <row r="2" spans="2:18" ht="23.25" x14ac:dyDescent="0.35">
      <c r="B2" s="122" t="s">
        <v>423</v>
      </c>
    </row>
    <row r="4" spans="2:18" s="19" customFormat="1" x14ac:dyDescent="0.25">
      <c r="C4" s="97"/>
      <c r="D4" s="98" t="s">
        <v>0</v>
      </c>
      <c r="E4" s="98" t="s">
        <v>1</v>
      </c>
      <c r="F4" s="98" t="s">
        <v>2</v>
      </c>
      <c r="G4" s="98" t="s">
        <v>3</v>
      </c>
      <c r="H4" s="98" t="s">
        <v>4</v>
      </c>
      <c r="I4" s="98" t="s">
        <v>5</v>
      </c>
      <c r="J4" s="98" t="s">
        <v>6</v>
      </c>
      <c r="K4" s="98" t="s">
        <v>7</v>
      </c>
      <c r="L4" s="98" t="s">
        <v>8</v>
      </c>
      <c r="M4" s="98" t="s">
        <v>9</v>
      </c>
      <c r="N4" s="98" t="s">
        <v>10</v>
      </c>
      <c r="O4" s="98" t="s">
        <v>11</v>
      </c>
      <c r="P4" s="98" t="s">
        <v>12</v>
      </c>
      <c r="Q4" s="98" t="s">
        <v>13</v>
      </c>
      <c r="R4" s="98" t="s">
        <v>14</v>
      </c>
    </row>
    <row r="5" spans="2:18" ht="28.9" customHeight="1" x14ac:dyDescent="0.25">
      <c r="B5" s="366" t="s">
        <v>365</v>
      </c>
      <c r="C5" s="368"/>
      <c r="D5" s="402" t="s">
        <v>366</v>
      </c>
      <c r="E5" s="403"/>
      <c r="F5" s="403"/>
      <c r="G5" s="403"/>
      <c r="H5" s="403"/>
      <c r="I5" s="403"/>
      <c r="J5" s="403"/>
      <c r="K5" s="403"/>
      <c r="L5" s="403"/>
      <c r="M5" s="403"/>
      <c r="N5" s="403"/>
      <c r="O5" s="403"/>
      <c r="P5" s="403"/>
      <c r="Q5" s="403"/>
      <c r="R5" s="403"/>
    </row>
    <row r="6" spans="2:18" ht="14.45" customHeight="1" x14ac:dyDescent="0.25">
      <c r="B6" s="372"/>
      <c r="C6" s="373"/>
      <c r="D6" s="404" t="s">
        <v>367</v>
      </c>
      <c r="E6" s="405"/>
      <c r="F6" s="405"/>
      <c r="G6" s="405"/>
      <c r="H6" s="406"/>
      <c r="I6" s="404" t="s">
        <v>368</v>
      </c>
      <c r="J6" s="405"/>
      <c r="K6" s="405"/>
      <c r="L6" s="405"/>
      <c r="M6" s="406"/>
      <c r="N6" s="404" t="s">
        <v>369</v>
      </c>
      <c r="O6" s="405"/>
      <c r="P6" s="405"/>
      <c r="Q6" s="405"/>
      <c r="R6" s="406"/>
    </row>
    <row r="7" spans="2:18" ht="32.450000000000003" customHeight="1" x14ac:dyDescent="0.25">
      <c r="B7" s="372"/>
      <c r="C7" s="373"/>
      <c r="D7" s="395" t="s">
        <v>370</v>
      </c>
      <c r="E7" s="396"/>
      <c r="F7" s="396"/>
      <c r="G7" s="396"/>
      <c r="H7" s="397"/>
      <c r="I7" s="395" t="s">
        <v>370</v>
      </c>
      <c r="J7" s="396"/>
      <c r="K7" s="396"/>
      <c r="L7" s="396"/>
      <c r="M7" s="397"/>
      <c r="N7" s="395" t="s">
        <v>370</v>
      </c>
      <c r="O7" s="396"/>
      <c r="P7" s="396"/>
      <c r="Q7" s="396"/>
      <c r="R7" s="397"/>
    </row>
    <row r="8" spans="2:18" ht="47.25" customHeight="1" x14ac:dyDescent="0.25">
      <c r="B8" s="372"/>
      <c r="C8" s="373"/>
      <c r="D8" s="99"/>
      <c r="E8" s="395" t="s">
        <v>371</v>
      </c>
      <c r="F8" s="396"/>
      <c r="G8" s="396"/>
      <c r="H8" s="397"/>
      <c r="I8" s="99"/>
      <c r="J8" s="395" t="s">
        <v>371</v>
      </c>
      <c r="K8" s="396"/>
      <c r="L8" s="396"/>
      <c r="M8" s="397"/>
      <c r="N8" s="99"/>
      <c r="O8" s="395" t="s">
        <v>371</v>
      </c>
      <c r="P8" s="396"/>
      <c r="Q8" s="396"/>
      <c r="R8" s="397"/>
    </row>
    <row r="9" spans="2:18" ht="45" x14ac:dyDescent="0.25">
      <c r="B9" s="374"/>
      <c r="C9" s="375"/>
      <c r="D9" s="100"/>
      <c r="E9" s="100"/>
      <c r="F9" s="101" t="s">
        <v>372</v>
      </c>
      <c r="G9" s="101" t="s">
        <v>373</v>
      </c>
      <c r="H9" s="101" t="s">
        <v>374</v>
      </c>
      <c r="I9" s="100"/>
      <c r="J9" s="100"/>
      <c r="K9" s="101" t="s">
        <v>372</v>
      </c>
      <c r="L9" s="101" t="s">
        <v>373</v>
      </c>
      <c r="M9" s="101" t="s">
        <v>374</v>
      </c>
      <c r="N9" s="100"/>
      <c r="O9" s="100"/>
      <c r="P9" s="101" t="s">
        <v>372</v>
      </c>
      <c r="Q9" s="101" t="s">
        <v>373</v>
      </c>
      <c r="R9" s="101" t="s">
        <v>374</v>
      </c>
    </row>
    <row r="10" spans="2:18" x14ac:dyDescent="0.25">
      <c r="B10" s="102">
        <v>1</v>
      </c>
      <c r="C10" s="103" t="s">
        <v>375</v>
      </c>
      <c r="D10" s="339">
        <v>0.72682237495224622</v>
      </c>
      <c r="E10" s="339">
        <v>0</v>
      </c>
      <c r="F10" s="339">
        <v>0</v>
      </c>
      <c r="G10" s="339">
        <v>0</v>
      </c>
      <c r="H10" s="339">
        <v>0</v>
      </c>
      <c r="I10" s="339">
        <v>0</v>
      </c>
      <c r="J10" s="339">
        <v>0</v>
      </c>
      <c r="K10" s="339">
        <v>0</v>
      </c>
      <c r="L10" s="339">
        <v>0</v>
      </c>
      <c r="M10" s="339">
        <v>0</v>
      </c>
      <c r="N10" s="339">
        <v>0.72682237495224622</v>
      </c>
      <c r="O10" s="339">
        <v>0</v>
      </c>
      <c r="P10" s="339">
        <v>0</v>
      </c>
      <c r="Q10" s="339">
        <v>0</v>
      </c>
      <c r="R10" s="339">
        <v>0</v>
      </c>
    </row>
    <row r="11" spans="2:18" x14ac:dyDescent="0.25">
      <c r="B11" s="102">
        <v>2</v>
      </c>
      <c r="C11" s="101" t="s">
        <v>376</v>
      </c>
      <c r="D11" s="339">
        <v>0.84136861211907188</v>
      </c>
      <c r="E11" s="339">
        <v>0.46543740088421137</v>
      </c>
      <c r="F11" s="339">
        <v>0</v>
      </c>
      <c r="G11" s="339">
        <v>2.8251756790705295E-3</v>
      </c>
      <c r="H11" s="339">
        <v>0.16824674784993804</v>
      </c>
      <c r="I11" s="339">
        <v>2.9859930577492695E-3</v>
      </c>
      <c r="J11" s="339">
        <v>7.4428429011533107E-4</v>
      </c>
      <c r="K11" s="339">
        <v>0</v>
      </c>
      <c r="L11" s="339">
        <v>0</v>
      </c>
      <c r="M11" s="339">
        <v>3.3636540733605185E-5</v>
      </c>
      <c r="N11" s="339">
        <v>0.84435460517682115</v>
      </c>
      <c r="O11" s="339">
        <v>0.46618168517432673</v>
      </c>
      <c r="P11" s="339">
        <v>0</v>
      </c>
      <c r="Q11" s="339">
        <v>2.8251756790705295E-3</v>
      </c>
      <c r="R11" s="339">
        <v>0.16828038439067164</v>
      </c>
    </row>
    <row r="12" spans="2:18" ht="48" x14ac:dyDescent="0.25">
      <c r="C12" s="104" t="s">
        <v>377</v>
      </c>
    </row>
  </sheetData>
  <mergeCells count="11">
    <mergeCell ref="O8:R8"/>
    <mergeCell ref="B5:C9"/>
    <mergeCell ref="D5:R5"/>
    <mergeCell ref="D6:H6"/>
    <mergeCell ref="I6:M6"/>
    <mergeCell ref="N6:R6"/>
    <mergeCell ref="D7:H7"/>
    <mergeCell ref="I7:M7"/>
    <mergeCell ref="N7:R7"/>
    <mergeCell ref="E8:H8"/>
    <mergeCell ref="J8:M8"/>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847E-EC85-4B5B-95A1-8132641DB669}">
  <dimension ref="B2"/>
  <sheetViews>
    <sheetView showGridLines="0" workbookViewId="0"/>
  </sheetViews>
  <sheetFormatPr defaultRowHeight="15" x14ac:dyDescent="0.25"/>
  <sheetData>
    <row r="2" spans="2:2" ht="26.25" x14ac:dyDescent="0.4">
      <c r="B2" s="362" t="s">
        <v>2949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rgb="FFFFFF00"/>
    <pageSetUpPr fitToPage="1"/>
  </sheetPr>
  <dimension ref="A2:BN73"/>
  <sheetViews>
    <sheetView zoomScale="60" zoomScaleNormal="60" workbookViewId="0"/>
  </sheetViews>
  <sheetFormatPr defaultColWidth="8.5703125" defaultRowHeight="15" outlineLevelCol="1" x14ac:dyDescent="0.25"/>
  <cols>
    <col min="1" max="1" width="8.5703125" style="11"/>
    <col min="2" max="2" width="32" style="134" bestFit="1" customWidth="1"/>
    <col min="3" max="3" width="63.42578125" style="11" customWidth="1"/>
    <col min="4" max="4" width="26.5703125" style="11" customWidth="1"/>
    <col min="5" max="6" width="13.7109375" style="11" bestFit="1" customWidth="1"/>
    <col min="7" max="7" width="23.28515625" style="11" bestFit="1" customWidth="1"/>
    <col min="8" max="8" width="17.28515625" style="11" bestFit="1" customWidth="1"/>
    <col min="9" max="9" width="14" style="11" bestFit="1" customWidth="1"/>
    <col min="10" max="11" width="11" style="11" bestFit="1" customWidth="1"/>
    <col min="12" max="12" width="21.5703125" style="11" bestFit="1" customWidth="1"/>
    <col min="13" max="13" width="14" style="11" bestFit="1" customWidth="1"/>
    <col min="14" max="14" width="0" style="13" hidden="1" customWidth="1" outlineLevel="1"/>
    <col min="15" max="15" width="11" style="13" hidden="1" customWidth="1" outlineLevel="1"/>
    <col min="16" max="16" width="13.42578125" style="13" hidden="1" customWidth="1" outlineLevel="1"/>
    <col min="17" max="17" width="11.42578125" style="13" hidden="1" customWidth="1" outlineLevel="1"/>
    <col min="18" max="18" width="0" style="13" hidden="1" customWidth="1" outlineLevel="1"/>
    <col min="19" max="19" width="11" style="13" hidden="1" customWidth="1" outlineLevel="1"/>
    <col min="20" max="20" width="13.42578125" style="13" hidden="1" customWidth="1" outlineLevel="1"/>
    <col min="21" max="21" width="11.42578125" style="13" hidden="1" customWidth="1" outlineLevel="1"/>
    <col min="22" max="22" width="0" style="13" hidden="1" customWidth="1" outlineLevel="1"/>
    <col min="23" max="23" width="11" style="13" hidden="1" customWidth="1" outlineLevel="1"/>
    <col min="24" max="24" width="13.42578125" style="13" hidden="1" customWidth="1" outlineLevel="1"/>
    <col min="25" max="25" width="11.42578125" style="13" hidden="1" customWidth="1" outlineLevel="1"/>
    <col min="26" max="26" width="0" style="13" hidden="1" customWidth="1" outlineLevel="1"/>
    <col min="27" max="27" width="11" style="13" hidden="1" customWidth="1" outlineLevel="1"/>
    <col min="28" max="28" width="13.42578125" style="13" hidden="1" customWidth="1" outlineLevel="1"/>
    <col min="29" max="29" width="11.42578125" style="13" hidden="1" customWidth="1" outlineLevel="1"/>
    <col min="30" max="30" width="13.5703125" style="11" bestFit="1" customWidth="1" collapsed="1"/>
    <col min="31" max="31" width="13.5703125" style="11" bestFit="1" customWidth="1"/>
    <col min="32" max="32" width="13" style="11" bestFit="1" customWidth="1"/>
    <col min="33" max="33" width="12.28515625" style="11" bestFit="1" customWidth="1"/>
    <col min="34" max="34" width="12.7109375" style="11" bestFit="1" customWidth="1"/>
    <col min="35" max="35" width="12.42578125" style="11" hidden="1" customWidth="1" outlineLevel="1"/>
    <col min="36" max="36" width="0" style="11" hidden="1" customWidth="1" outlineLevel="1"/>
    <col min="37" max="38" width="12.5703125" style="11" hidden="1" customWidth="1" outlineLevel="1"/>
    <col min="39" max="39" width="13" style="11" hidden="1" customWidth="1" outlineLevel="1"/>
    <col min="40" max="40" width="11.5703125" style="11" hidden="1" customWidth="1" outlineLevel="1"/>
    <col min="41" max="41" width="0" style="11" hidden="1" customWidth="1" outlineLevel="1"/>
    <col min="42" max="42" width="11.5703125" style="11" hidden="1" customWidth="1" outlineLevel="1"/>
    <col min="43" max="43" width="14.42578125" style="11" hidden="1" customWidth="1" outlineLevel="1"/>
    <col min="44" max="44" width="11.5703125" style="11" hidden="1" customWidth="1" outlineLevel="1"/>
    <col min="45" max="45" width="0" style="13" hidden="1" customWidth="1" outlineLevel="1"/>
    <col min="46" max="47" width="12.5703125" style="13" hidden="1" customWidth="1" outlineLevel="1"/>
    <col min="48" max="48" width="11.5703125" style="13" hidden="1" customWidth="1" outlineLevel="1"/>
    <col min="49" max="49" width="0" style="13" hidden="1" customWidth="1" outlineLevel="1"/>
    <col min="50" max="51" width="12.5703125" style="13" hidden="1" customWidth="1" outlineLevel="1"/>
    <col min="52" max="52" width="11.5703125" style="13" hidden="1" customWidth="1" outlineLevel="1"/>
    <col min="53" max="53" width="0" style="13" hidden="1" customWidth="1" outlineLevel="1"/>
    <col min="54" max="55" width="12.5703125" style="13" hidden="1" customWidth="1" outlineLevel="1"/>
    <col min="56" max="56" width="11.5703125" style="13" hidden="1" customWidth="1" outlineLevel="1"/>
    <col min="57" max="57" width="0" style="13" hidden="1" customWidth="1" outlineLevel="1"/>
    <col min="58" max="58" width="11.5703125" style="13" hidden="1" customWidth="1" outlineLevel="1"/>
    <col min="59" max="59" width="14.42578125" style="13" hidden="1" customWidth="1" outlineLevel="1"/>
    <col min="60" max="60" width="11.5703125" style="13" hidden="1" customWidth="1" outlineLevel="1"/>
    <col min="61" max="61" width="0" style="11" hidden="1" customWidth="1" outlineLevel="1"/>
    <col min="62" max="62" width="11" style="11" hidden="1" customWidth="1" outlineLevel="1"/>
    <col min="63" max="63" width="13.5703125" style="11" hidden="1" customWidth="1" outlineLevel="1"/>
    <col min="64" max="64" width="13" style="11" hidden="1" customWidth="1" outlineLevel="1"/>
    <col min="65" max="65" width="15.7109375" style="11" hidden="1" customWidth="1" outlineLevel="1"/>
    <col min="66" max="66" width="8.5703125" style="11" collapsed="1"/>
    <col min="67" max="16384" width="8.5703125" style="11"/>
  </cols>
  <sheetData>
    <row r="2" spans="1:66" x14ac:dyDescent="0.25">
      <c r="B2" s="14" t="s">
        <v>93</v>
      </c>
    </row>
    <row r="4" spans="1:66" s="19" customFormat="1" x14ac:dyDescent="0.25">
      <c r="A4" s="134"/>
      <c r="B4" s="134"/>
      <c r="C4" s="133"/>
      <c r="D4" s="16" t="s">
        <v>0</v>
      </c>
      <c r="E4" s="16" t="s">
        <v>1</v>
      </c>
      <c r="F4" s="16" t="s">
        <v>2</v>
      </c>
      <c r="G4" s="16" t="s">
        <v>3</v>
      </c>
      <c r="H4" s="16" t="s">
        <v>4</v>
      </c>
      <c r="I4" s="16" t="s">
        <v>5</v>
      </c>
      <c r="J4" s="16" t="s">
        <v>6</v>
      </c>
      <c r="K4" s="16" t="s">
        <v>7</v>
      </c>
      <c r="L4" s="16" t="s">
        <v>8</v>
      </c>
      <c r="M4" s="16" t="s">
        <v>9</v>
      </c>
      <c r="N4" s="16" t="s">
        <v>10</v>
      </c>
      <c r="O4" s="16" t="s">
        <v>11</v>
      </c>
      <c r="P4" s="16" t="s">
        <v>12</v>
      </c>
      <c r="Q4" s="16" t="s">
        <v>13</v>
      </c>
      <c r="R4" s="16" t="s">
        <v>14</v>
      </c>
      <c r="S4" s="16" t="s">
        <v>15</v>
      </c>
      <c r="T4" s="16" t="s">
        <v>95</v>
      </c>
      <c r="U4" s="16" t="s">
        <v>96</v>
      </c>
      <c r="V4" s="16" t="s">
        <v>97</v>
      </c>
      <c r="W4" s="16" t="s">
        <v>98</v>
      </c>
      <c r="X4" s="16" t="s">
        <v>99</v>
      </c>
      <c r="Y4" s="16" t="s">
        <v>100</v>
      </c>
      <c r="Z4" s="16" t="s">
        <v>101</v>
      </c>
      <c r="AA4" s="16" t="s">
        <v>102</v>
      </c>
      <c r="AB4" s="16" t="s">
        <v>103</v>
      </c>
      <c r="AC4" s="16" t="s">
        <v>104</v>
      </c>
      <c r="AD4" s="16" t="s">
        <v>105</v>
      </c>
      <c r="AE4" s="16" t="s">
        <v>106</v>
      </c>
      <c r="AF4" s="16" t="s">
        <v>107</v>
      </c>
      <c r="AG4" s="16" t="s">
        <v>108</v>
      </c>
      <c r="AH4" s="16" t="s">
        <v>109</v>
      </c>
      <c r="AI4" s="16" t="s">
        <v>110</v>
      </c>
      <c r="AJ4" s="16" t="s">
        <v>111</v>
      </c>
      <c r="AK4" s="16" t="s">
        <v>112</v>
      </c>
      <c r="AL4" s="16" t="s">
        <v>113</v>
      </c>
      <c r="AM4" s="16" t="s">
        <v>114</v>
      </c>
      <c r="AN4" s="16" t="s">
        <v>115</v>
      </c>
      <c r="AO4" s="16" t="s">
        <v>116</v>
      </c>
      <c r="AP4" s="16" t="s">
        <v>117</v>
      </c>
      <c r="AQ4" s="16" t="s">
        <v>118</v>
      </c>
      <c r="AR4" s="135" t="s">
        <v>119</v>
      </c>
      <c r="AS4" s="16" t="s">
        <v>120</v>
      </c>
      <c r="AT4" s="16" t="s">
        <v>121</v>
      </c>
      <c r="AU4" s="16" t="s">
        <v>122</v>
      </c>
      <c r="AV4" s="16" t="s">
        <v>123</v>
      </c>
      <c r="AW4" s="16" t="s">
        <v>124</v>
      </c>
      <c r="AX4" s="16" t="s">
        <v>125</v>
      </c>
      <c r="AY4" s="16" t="s">
        <v>126</v>
      </c>
      <c r="AZ4" s="16" t="s">
        <v>127</v>
      </c>
      <c r="BA4" s="16" t="s">
        <v>128</v>
      </c>
      <c r="BB4" s="16" t="s">
        <v>129</v>
      </c>
      <c r="BC4" s="16" t="s">
        <v>130</v>
      </c>
      <c r="BD4" s="16" t="s">
        <v>131</v>
      </c>
      <c r="BE4" s="16" t="s">
        <v>132</v>
      </c>
      <c r="BF4" s="16" t="s">
        <v>133</v>
      </c>
      <c r="BG4" s="16" t="s">
        <v>134</v>
      </c>
      <c r="BH4" s="16" t="s">
        <v>135</v>
      </c>
      <c r="BI4" s="16" t="s">
        <v>136</v>
      </c>
      <c r="BJ4" s="16" t="s">
        <v>137</v>
      </c>
      <c r="BK4" s="16" t="s">
        <v>138</v>
      </c>
      <c r="BL4" s="16" t="s">
        <v>139</v>
      </c>
      <c r="BM4" s="16" t="s">
        <v>140</v>
      </c>
      <c r="BN4" s="134"/>
    </row>
    <row r="5" spans="1:66" ht="29.1"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3"/>
      <c r="AI5" s="366" t="s">
        <v>143</v>
      </c>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8"/>
    </row>
    <row r="6" spans="1:66" ht="14.85" customHeight="1" x14ac:dyDescent="0.25">
      <c r="A6" s="20"/>
      <c r="B6" s="372"/>
      <c r="C6" s="373"/>
      <c r="D6" s="369" t="s">
        <v>144</v>
      </c>
      <c r="E6" s="363" t="s">
        <v>145</v>
      </c>
      <c r="F6" s="364"/>
      <c r="G6" s="364"/>
      <c r="H6" s="364"/>
      <c r="I6" s="365"/>
      <c r="J6" s="363" t="s">
        <v>146</v>
      </c>
      <c r="K6" s="364"/>
      <c r="L6" s="364"/>
      <c r="M6" s="365"/>
      <c r="N6" s="363" t="s">
        <v>147</v>
      </c>
      <c r="O6" s="364"/>
      <c r="P6" s="364"/>
      <c r="Q6" s="365"/>
      <c r="R6" s="363" t="s">
        <v>148</v>
      </c>
      <c r="S6" s="364"/>
      <c r="T6" s="364"/>
      <c r="U6" s="365"/>
      <c r="V6" s="363" t="s">
        <v>149</v>
      </c>
      <c r="W6" s="364"/>
      <c r="X6" s="364"/>
      <c r="Y6" s="365"/>
      <c r="Z6" s="363" t="s">
        <v>150</v>
      </c>
      <c r="AA6" s="364"/>
      <c r="AB6" s="364"/>
      <c r="AC6" s="365"/>
      <c r="AD6" s="363" t="s">
        <v>151</v>
      </c>
      <c r="AE6" s="364"/>
      <c r="AF6" s="364"/>
      <c r="AG6" s="364"/>
      <c r="AH6" s="365"/>
      <c r="AI6" s="369" t="s">
        <v>152</v>
      </c>
      <c r="AJ6" s="363" t="s">
        <v>145</v>
      </c>
      <c r="AK6" s="364"/>
      <c r="AL6" s="364"/>
      <c r="AM6" s="364"/>
      <c r="AN6" s="365"/>
      <c r="AO6" s="363" t="s">
        <v>146</v>
      </c>
      <c r="AP6" s="364"/>
      <c r="AQ6" s="364"/>
      <c r="AR6" s="365"/>
      <c r="AS6" s="363" t="s">
        <v>147</v>
      </c>
      <c r="AT6" s="364"/>
      <c r="AU6" s="364"/>
      <c r="AV6" s="365"/>
      <c r="AW6" s="363" t="s">
        <v>148</v>
      </c>
      <c r="AX6" s="364"/>
      <c r="AY6" s="364"/>
      <c r="AZ6" s="365"/>
      <c r="BA6" s="363" t="s">
        <v>149</v>
      </c>
      <c r="BB6" s="364"/>
      <c r="BC6" s="364"/>
      <c r="BD6" s="365"/>
      <c r="BE6" s="363" t="s">
        <v>150</v>
      </c>
      <c r="BF6" s="364"/>
      <c r="BG6" s="364"/>
      <c r="BH6" s="365"/>
      <c r="BI6" s="363" t="s">
        <v>151</v>
      </c>
      <c r="BJ6" s="364"/>
      <c r="BK6" s="364"/>
      <c r="BL6" s="364"/>
      <c r="BM6" s="365"/>
    </row>
    <row r="7" spans="1:66" ht="33.6" customHeight="1" x14ac:dyDescent="0.25">
      <c r="A7" s="20"/>
      <c r="B7" s="372"/>
      <c r="C7" s="373"/>
      <c r="D7" s="369"/>
      <c r="E7" s="366" t="s">
        <v>153</v>
      </c>
      <c r="F7" s="367"/>
      <c r="G7" s="367"/>
      <c r="H7" s="367"/>
      <c r="I7" s="368"/>
      <c r="J7" s="366" t="s">
        <v>153</v>
      </c>
      <c r="K7" s="367"/>
      <c r="L7" s="367"/>
      <c r="M7" s="368"/>
      <c r="N7" s="366" t="s">
        <v>153</v>
      </c>
      <c r="O7" s="367"/>
      <c r="P7" s="367"/>
      <c r="Q7" s="368"/>
      <c r="R7" s="366" t="s">
        <v>153</v>
      </c>
      <c r="S7" s="367"/>
      <c r="T7" s="367"/>
      <c r="U7" s="368"/>
      <c r="V7" s="366" t="s">
        <v>153</v>
      </c>
      <c r="W7" s="367"/>
      <c r="X7" s="367"/>
      <c r="Y7" s="368"/>
      <c r="Z7" s="366" t="s">
        <v>153</v>
      </c>
      <c r="AA7" s="367"/>
      <c r="AB7" s="367"/>
      <c r="AC7" s="368"/>
      <c r="AD7" s="366" t="s">
        <v>154</v>
      </c>
      <c r="AE7" s="367"/>
      <c r="AF7" s="367"/>
      <c r="AG7" s="367"/>
      <c r="AH7" s="368"/>
      <c r="AI7" s="369"/>
      <c r="AJ7" s="366" t="s">
        <v>153</v>
      </c>
      <c r="AK7" s="367"/>
      <c r="AL7" s="367"/>
      <c r="AM7" s="367"/>
      <c r="AN7" s="368"/>
      <c r="AO7" s="366" t="s">
        <v>153</v>
      </c>
      <c r="AP7" s="367"/>
      <c r="AQ7" s="367"/>
      <c r="AR7" s="368"/>
      <c r="AS7" s="366" t="s">
        <v>153</v>
      </c>
      <c r="AT7" s="367"/>
      <c r="AU7" s="367"/>
      <c r="AV7" s="368"/>
      <c r="AW7" s="366" t="s">
        <v>153</v>
      </c>
      <c r="AX7" s="367"/>
      <c r="AY7" s="367"/>
      <c r="AZ7" s="368"/>
      <c r="BA7" s="366" t="s">
        <v>153</v>
      </c>
      <c r="BB7" s="367"/>
      <c r="BC7" s="367"/>
      <c r="BD7" s="368"/>
      <c r="BE7" s="366" t="s">
        <v>153</v>
      </c>
      <c r="BF7" s="367"/>
      <c r="BG7" s="367"/>
      <c r="BH7" s="368"/>
      <c r="BI7" s="366" t="s">
        <v>153</v>
      </c>
      <c r="BJ7" s="367"/>
      <c r="BK7" s="367"/>
      <c r="BL7" s="367"/>
      <c r="BM7" s="368"/>
    </row>
    <row r="8" spans="1:66" ht="33.6" customHeight="1" x14ac:dyDescent="0.25">
      <c r="A8" s="20"/>
      <c r="B8" s="372"/>
      <c r="C8" s="373"/>
      <c r="D8" s="369"/>
      <c r="E8" s="132"/>
      <c r="F8" s="366" t="s">
        <v>155</v>
      </c>
      <c r="G8" s="367"/>
      <c r="H8" s="367"/>
      <c r="I8" s="368"/>
      <c r="J8" s="132"/>
      <c r="K8" s="366" t="s">
        <v>155</v>
      </c>
      <c r="L8" s="367"/>
      <c r="M8" s="368"/>
      <c r="N8" s="132"/>
      <c r="O8" s="366" t="s">
        <v>155</v>
      </c>
      <c r="P8" s="367"/>
      <c r="Q8" s="368"/>
      <c r="R8" s="132"/>
      <c r="S8" s="366" t="s">
        <v>155</v>
      </c>
      <c r="T8" s="367"/>
      <c r="U8" s="368"/>
      <c r="V8" s="132"/>
      <c r="W8" s="366" t="s">
        <v>155</v>
      </c>
      <c r="X8" s="367"/>
      <c r="Y8" s="368"/>
      <c r="Z8" s="132"/>
      <c r="AA8" s="366" t="s">
        <v>155</v>
      </c>
      <c r="AB8" s="367"/>
      <c r="AC8" s="368"/>
      <c r="AD8" s="132"/>
      <c r="AE8" s="366" t="s">
        <v>155</v>
      </c>
      <c r="AF8" s="367"/>
      <c r="AG8" s="367"/>
      <c r="AH8" s="368"/>
      <c r="AI8" s="369"/>
      <c r="AJ8" s="132"/>
      <c r="AK8" s="366" t="s">
        <v>155</v>
      </c>
      <c r="AL8" s="367"/>
      <c r="AM8" s="367"/>
      <c r="AN8" s="368"/>
      <c r="AO8" s="132"/>
      <c r="AP8" s="366" t="s">
        <v>155</v>
      </c>
      <c r="AQ8" s="367"/>
      <c r="AR8" s="368"/>
      <c r="AS8" s="132"/>
      <c r="AT8" s="366" t="s">
        <v>155</v>
      </c>
      <c r="AU8" s="367"/>
      <c r="AV8" s="368"/>
      <c r="AW8" s="132"/>
      <c r="AX8" s="366" t="s">
        <v>155</v>
      </c>
      <c r="AY8" s="367"/>
      <c r="AZ8" s="368"/>
      <c r="BA8" s="132"/>
      <c r="BB8" s="366" t="s">
        <v>155</v>
      </c>
      <c r="BC8" s="367"/>
      <c r="BD8" s="368"/>
      <c r="BE8" s="132"/>
      <c r="BF8" s="366" t="s">
        <v>155</v>
      </c>
      <c r="BG8" s="367"/>
      <c r="BH8" s="368"/>
      <c r="BI8" s="132"/>
      <c r="BJ8" s="366" t="s">
        <v>155</v>
      </c>
      <c r="BK8" s="367"/>
      <c r="BL8" s="367"/>
      <c r="BM8" s="368"/>
    </row>
    <row r="9" spans="1:66" ht="45" x14ac:dyDescent="0.25">
      <c r="A9" s="20"/>
      <c r="B9" s="374"/>
      <c r="C9" s="375"/>
      <c r="D9" s="370"/>
      <c r="E9" s="22"/>
      <c r="F9" s="22"/>
      <c r="G9" s="23" t="s">
        <v>156</v>
      </c>
      <c r="H9" s="24" t="s">
        <v>157</v>
      </c>
      <c r="I9" s="24" t="s">
        <v>158</v>
      </c>
      <c r="J9" s="22"/>
      <c r="K9" s="22"/>
      <c r="L9" s="164" t="s">
        <v>156</v>
      </c>
      <c r="M9" s="24" t="s">
        <v>158</v>
      </c>
      <c r="N9" s="22"/>
      <c r="O9" s="22"/>
      <c r="P9" s="23" t="s">
        <v>156</v>
      </c>
      <c r="Q9" s="24" t="s">
        <v>158</v>
      </c>
      <c r="R9" s="22"/>
      <c r="S9" s="22"/>
      <c r="T9" s="23" t="s">
        <v>156</v>
      </c>
      <c r="U9" s="24" t="s">
        <v>158</v>
      </c>
      <c r="V9" s="22"/>
      <c r="W9" s="22"/>
      <c r="X9" s="23" t="s">
        <v>156</v>
      </c>
      <c r="Y9" s="24" t="s">
        <v>158</v>
      </c>
      <c r="Z9" s="22"/>
      <c r="AA9" s="22"/>
      <c r="AB9" s="23" t="s">
        <v>156</v>
      </c>
      <c r="AC9" s="24" t="s">
        <v>158</v>
      </c>
      <c r="AD9" s="22"/>
      <c r="AE9" s="22"/>
      <c r="AF9" s="23" t="s">
        <v>156</v>
      </c>
      <c r="AG9" s="24" t="s">
        <v>157</v>
      </c>
      <c r="AH9" s="24" t="s">
        <v>158</v>
      </c>
      <c r="AI9" s="370"/>
      <c r="AJ9" s="22"/>
      <c r="AK9" s="22"/>
      <c r="AL9" s="23" t="s">
        <v>156</v>
      </c>
      <c r="AM9" s="24" t="s">
        <v>157</v>
      </c>
      <c r="AN9" s="24" t="s">
        <v>158</v>
      </c>
      <c r="AO9" s="22"/>
      <c r="AP9" s="22"/>
      <c r="AQ9" s="23" t="s">
        <v>156</v>
      </c>
      <c r="AR9" s="24" t="s">
        <v>158</v>
      </c>
      <c r="AS9" s="22"/>
      <c r="AT9" s="22"/>
      <c r="AU9" s="23" t="s">
        <v>156</v>
      </c>
      <c r="AV9" s="24" t="s">
        <v>158</v>
      </c>
      <c r="AW9" s="22"/>
      <c r="AX9" s="22"/>
      <c r="AY9" s="23" t="s">
        <v>156</v>
      </c>
      <c r="AZ9" s="24" t="s">
        <v>158</v>
      </c>
      <c r="BA9" s="22"/>
      <c r="BB9" s="22"/>
      <c r="BC9" s="23" t="s">
        <v>156</v>
      </c>
      <c r="BD9" s="24" t="s">
        <v>158</v>
      </c>
      <c r="BE9" s="22"/>
      <c r="BF9" s="22"/>
      <c r="BG9" s="23" t="s">
        <v>156</v>
      </c>
      <c r="BH9" s="24" t="s">
        <v>158</v>
      </c>
      <c r="BI9" s="22"/>
      <c r="BJ9" s="22"/>
      <c r="BK9" s="23" t="s">
        <v>156</v>
      </c>
      <c r="BL9" s="24" t="s">
        <v>157</v>
      </c>
      <c r="BM9" s="24" t="s">
        <v>158</v>
      </c>
    </row>
    <row r="10" spans="1:66" x14ac:dyDescent="0.25">
      <c r="A10" s="20"/>
      <c r="B10" s="25"/>
      <c r="C10" s="26" t="s">
        <v>159</v>
      </c>
      <c r="D10" s="27"/>
      <c r="E10" s="28"/>
      <c r="F10" s="28"/>
      <c r="G10" s="29"/>
      <c r="H10" s="29"/>
      <c r="I10" s="29"/>
      <c r="J10" s="28"/>
      <c r="K10" s="28"/>
      <c r="L10" s="29"/>
      <c r="M10" s="29"/>
      <c r="N10" s="28"/>
      <c r="O10" s="28"/>
      <c r="P10" s="29"/>
      <c r="Q10" s="29"/>
      <c r="R10" s="28"/>
      <c r="S10" s="28"/>
      <c r="T10" s="29"/>
      <c r="U10" s="29"/>
      <c r="V10" s="28"/>
      <c r="W10" s="28"/>
      <c r="X10" s="29"/>
      <c r="Y10" s="29"/>
      <c r="Z10" s="28"/>
      <c r="AA10" s="28"/>
      <c r="AB10" s="29"/>
      <c r="AC10" s="29"/>
      <c r="AD10" s="28"/>
      <c r="AE10" s="28"/>
      <c r="AF10" s="29"/>
      <c r="AG10" s="29"/>
      <c r="AH10" s="29"/>
      <c r="AI10" s="28"/>
      <c r="AJ10" s="28"/>
      <c r="AK10" s="28"/>
      <c r="AL10" s="29"/>
      <c r="AM10" s="29"/>
      <c r="AN10" s="29"/>
      <c r="AO10" s="28"/>
      <c r="AP10" s="28"/>
      <c r="AQ10" s="29"/>
      <c r="AR10" s="29"/>
      <c r="AS10" s="28"/>
      <c r="AT10" s="28"/>
      <c r="AU10" s="29"/>
      <c r="AV10" s="29"/>
      <c r="AW10" s="28"/>
      <c r="AX10" s="28"/>
      <c r="AY10" s="29"/>
      <c r="AZ10" s="29"/>
      <c r="BA10" s="28"/>
      <c r="BB10" s="28"/>
      <c r="BC10" s="29"/>
      <c r="BD10" s="29"/>
      <c r="BE10" s="28"/>
      <c r="BF10" s="28"/>
      <c r="BG10" s="29"/>
      <c r="BH10" s="29"/>
      <c r="BI10" s="28"/>
      <c r="BJ10" s="28"/>
      <c r="BK10" s="29"/>
      <c r="BL10" s="29"/>
      <c r="BM10" s="29"/>
    </row>
    <row r="11" spans="1:66" ht="45" hidden="1" x14ac:dyDescent="0.25">
      <c r="A11" s="20"/>
      <c r="B11" s="30">
        <v>1</v>
      </c>
      <c r="C11" s="31" t="s">
        <v>160</v>
      </c>
      <c r="D11" s="69"/>
      <c r="E11" s="33"/>
      <c r="F11" s="33"/>
      <c r="G11" s="33"/>
      <c r="H11" s="33"/>
      <c r="I11" s="33"/>
      <c r="J11" s="33"/>
      <c r="K11" s="33"/>
      <c r="L11" s="33"/>
      <c r="M11" s="33"/>
      <c r="N11" s="24"/>
      <c r="O11" s="24"/>
      <c r="P11" s="24"/>
      <c r="Q11" s="24"/>
      <c r="R11" s="24"/>
      <c r="S11" s="24"/>
      <c r="T11" s="24"/>
      <c r="U11" s="24"/>
      <c r="V11" s="24"/>
      <c r="W11" s="24"/>
      <c r="X11" s="24"/>
      <c r="Y11" s="24"/>
      <c r="Z11" s="24"/>
      <c r="AA11" s="24"/>
      <c r="AB11" s="24"/>
      <c r="AC11" s="24"/>
      <c r="AD11" s="24"/>
      <c r="AE11" s="24"/>
      <c r="AF11" s="24"/>
      <c r="AG11" s="24"/>
      <c r="AH11" s="24"/>
      <c r="AI11" s="33"/>
      <c r="AJ11" s="33"/>
      <c r="AK11" s="33"/>
      <c r="AL11" s="33"/>
      <c r="AM11" s="33"/>
      <c r="AN11" s="33"/>
      <c r="AO11" s="33"/>
      <c r="AP11" s="33"/>
      <c r="AQ11" s="33"/>
      <c r="AR11" s="33"/>
      <c r="AS11" s="24"/>
      <c r="AT11" s="24"/>
      <c r="AU11" s="24"/>
      <c r="AV11" s="24"/>
      <c r="AW11" s="24"/>
      <c r="AX11" s="24"/>
      <c r="AY11" s="24"/>
      <c r="AZ11" s="24"/>
      <c r="BA11" s="24"/>
      <c r="BB11" s="24"/>
      <c r="BC11" s="24"/>
      <c r="BD11" s="24"/>
      <c r="BE11" s="24"/>
      <c r="BF11" s="24"/>
      <c r="BG11" s="24"/>
      <c r="BH11" s="24"/>
      <c r="BI11" s="24"/>
      <c r="BJ11" s="24"/>
      <c r="BK11" s="24"/>
      <c r="BL11" s="24"/>
      <c r="BM11" s="24"/>
    </row>
    <row r="12" spans="1:66" hidden="1" x14ac:dyDescent="0.25">
      <c r="A12" s="20"/>
      <c r="B12" s="30">
        <v>2</v>
      </c>
      <c r="C12" s="34" t="s">
        <v>161</v>
      </c>
      <c r="D12" s="165"/>
      <c r="E12" s="33"/>
      <c r="F12" s="33"/>
      <c r="G12" s="33"/>
      <c r="H12" s="33"/>
      <c r="I12" s="33"/>
      <c r="J12" s="33"/>
      <c r="K12" s="33"/>
      <c r="L12" s="33"/>
      <c r="M12" s="33"/>
      <c r="N12" s="24"/>
      <c r="O12" s="24"/>
      <c r="P12" s="24"/>
      <c r="Q12" s="24"/>
      <c r="R12" s="24"/>
      <c r="S12" s="24"/>
      <c r="T12" s="24"/>
      <c r="U12" s="24"/>
      <c r="V12" s="24"/>
      <c r="W12" s="24"/>
      <c r="X12" s="24"/>
      <c r="Y12" s="24"/>
      <c r="Z12" s="24"/>
      <c r="AA12" s="24"/>
      <c r="AB12" s="24"/>
      <c r="AC12" s="24"/>
      <c r="AD12" s="24"/>
      <c r="AE12" s="24"/>
      <c r="AF12" s="24"/>
      <c r="AG12" s="24"/>
      <c r="AH12" s="24"/>
      <c r="AI12" s="33"/>
      <c r="AJ12" s="33"/>
      <c r="AK12" s="33"/>
      <c r="AL12" s="33"/>
      <c r="AM12" s="33"/>
      <c r="AN12" s="33"/>
      <c r="AO12" s="33"/>
      <c r="AP12" s="33"/>
      <c r="AQ12" s="33"/>
      <c r="AR12" s="33"/>
      <c r="AS12" s="24"/>
      <c r="AT12" s="24"/>
      <c r="AU12" s="24"/>
      <c r="AV12" s="24"/>
      <c r="AW12" s="24"/>
      <c r="AX12" s="24"/>
      <c r="AY12" s="24"/>
      <c r="AZ12" s="24"/>
      <c r="BA12" s="24"/>
      <c r="BB12" s="24"/>
      <c r="BC12" s="24"/>
      <c r="BD12" s="24"/>
      <c r="BE12" s="24"/>
      <c r="BF12" s="24"/>
      <c r="BG12" s="24"/>
      <c r="BH12" s="24"/>
      <c r="BI12" s="24"/>
      <c r="BJ12" s="24"/>
      <c r="BK12" s="24"/>
      <c r="BL12" s="24"/>
      <c r="BM12" s="24"/>
    </row>
    <row r="13" spans="1:66" hidden="1" x14ac:dyDescent="0.25">
      <c r="A13" s="20"/>
      <c r="B13" s="30">
        <v>3</v>
      </c>
      <c r="C13" s="35" t="s">
        <v>162</v>
      </c>
      <c r="D13" s="166"/>
      <c r="E13" s="33"/>
      <c r="F13" s="33"/>
      <c r="G13" s="33"/>
      <c r="H13" s="33"/>
      <c r="I13" s="33"/>
      <c r="J13" s="33"/>
      <c r="K13" s="33"/>
      <c r="L13" s="33"/>
      <c r="M13" s="33"/>
      <c r="N13" s="24"/>
      <c r="O13" s="24"/>
      <c r="P13" s="24"/>
      <c r="Q13" s="24"/>
      <c r="R13" s="24"/>
      <c r="S13" s="24"/>
      <c r="T13" s="24"/>
      <c r="U13" s="24"/>
      <c r="V13" s="24"/>
      <c r="W13" s="24"/>
      <c r="X13" s="24"/>
      <c r="Y13" s="24"/>
      <c r="Z13" s="24"/>
      <c r="AA13" s="24"/>
      <c r="AB13" s="24"/>
      <c r="AC13" s="24"/>
      <c r="AD13" s="24"/>
      <c r="AE13" s="24"/>
      <c r="AF13" s="24"/>
      <c r="AG13" s="24"/>
      <c r="AH13" s="24"/>
      <c r="AI13" s="33"/>
      <c r="AJ13" s="33"/>
      <c r="AK13" s="33"/>
      <c r="AL13" s="33"/>
      <c r="AM13" s="33"/>
      <c r="AN13" s="33"/>
      <c r="AO13" s="33"/>
      <c r="AP13" s="33"/>
      <c r="AQ13" s="33"/>
      <c r="AR13" s="33"/>
      <c r="AS13" s="24"/>
      <c r="AT13" s="24"/>
      <c r="AU13" s="24"/>
      <c r="AV13" s="24"/>
      <c r="AW13" s="24"/>
      <c r="AX13" s="24"/>
      <c r="AY13" s="24"/>
      <c r="AZ13" s="24"/>
      <c r="BA13" s="24"/>
      <c r="BB13" s="24"/>
      <c r="BC13" s="24"/>
      <c r="BD13" s="24"/>
      <c r="BE13" s="24"/>
      <c r="BF13" s="24"/>
      <c r="BG13" s="24"/>
      <c r="BH13" s="24"/>
      <c r="BI13" s="24"/>
      <c r="BJ13" s="24"/>
      <c r="BK13" s="24"/>
      <c r="BL13" s="24"/>
      <c r="BM13" s="24"/>
    </row>
    <row r="14" spans="1:66" hidden="1" x14ac:dyDescent="0.25">
      <c r="A14" s="20"/>
      <c r="B14" s="30">
        <v>4</v>
      </c>
      <c r="C14" s="36" t="s">
        <v>163</v>
      </c>
      <c r="D14" s="167"/>
      <c r="E14" s="33"/>
      <c r="F14" s="33"/>
      <c r="G14" s="33"/>
      <c r="H14" s="33"/>
      <c r="I14" s="33"/>
      <c r="J14" s="33"/>
      <c r="K14" s="33"/>
      <c r="L14" s="33"/>
      <c r="M14" s="33"/>
      <c r="N14" s="24"/>
      <c r="O14" s="24"/>
      <c r="P14" s="24"/>
      <c r="Q14" s="24"/>
      <c r="R14" s="24"/>
      <c r="S14" s="24"/>
      <c r="T14" s="24"/>
      <c r="U14" s="24"/>
      <c r="V14" s="24"/>
      <c r="W14" s="24"/>
      <c r="X14" s="24"/>
      <c r="Y14" s="24"/>
      <c r="Z14" s="24"/>
      <c r="AA14" s="24"/>
      <c r="AB14" s="24"/>
      <c r="AC14" s="24"/>
      <c r="AD14" s="24"/>
      <c r="AE14" s="24"/>
      <c r="AF14" s="24"/>
      <c r="AG14" s="24"/>
      <c r="AH14" s="24"/>
      <c r="AI14" s="33"/>
      <c r="AJ14" s="33"/>
      <c r="AK14" s="33"/>
      <c r="AL14" s="33"/>
      <c r="AM14" s="33"/>
      <c r="AN14" s="33"/>
      <c r="AO14" s="33"/>
      <c r="AP14" s="33"/>
      <c r="AQ14" s="33"/>
      <c r="AR14" s="33"/>
      <c r="AS14" s="24"/>
      <c r="AT14" s="24"/>
      <c r="AU14" s="24"/>
      <c r="AV14" s="24"/>
      <c r="AW14" s="24"/>
      <c r="AX14" s="24"/>
      <c r="AY14" s="24"/>
      <c r="AZ14" s="24"/>
      <c r="BA14" s="24"/>
      <c r="BB14" s="24"/>
      <c r="BC14" s="24"/>
      <c r="BD14" s="24"/>
      <c r="BE14" s="24"/>
      <c r="BF14" s="24"/>
      <c r="BG14" s="24"/>
      <c r="BH14" s="24"/>
      <c r="BI14" s="24"/>
      <c r="BJ14" s="24"/>
      <c r="BK14" s="24"/>
      <c r="BL14" s="24"/>
      <c r="BM14" s="24"/>
    </row>
    <row r="15" spans="1:66" hidden="1" x14ac:dyDescent="0.25">
      <c r="A15" s="20"/>
      <c r="B15" s="30">
        <v>5</v>
      </c>
      <c r="C15" s="36" t="s">
        <v>164</v>
      </c>
      <c r="D15" s="166"/>
      <c r="E15" s="166"/>
      <c r="F15" s="166"/>
      <c r="G15" s="33"/>
      <c r="H15" s="166"/>
      <c r="I15" s="166"/>
      <c r="J15" s="33"/>
      <c r="K15" s="33"/>
      <c r="L15" s="33"/>
      <c r="M15" s="33"/>
      <c r="N15" s="37"/>
      <c r="O15" s="37"/>
      <c r="P15" s="37"/>
      <c r="Q15" s="37"/>
      <c r="R15" s="37"/>
      <c r="S15" s="37"/>
      <c r="T15" s="37"/>
      <c r="U15" s="37"/>
      <c r="V15" s="37"/>
      <c r="W15" s="37"/>
      <c r="X15" s="37"/>
      <c r="Y15" s="37"/>
      <c r="Z15" s="37"/>
      <c r="AA15" s="37"/>
      <c r="AB15" s="37"/>
      <c r="AC15" s="37"/>
      <c r="AD15" s="37"/>
      <c r="AE15" s="37"/>
      <c r="AF15" s="37"/>
      <c r="AG15" s="37"/>
      <c r="AH15" s="37"/>
      <c r="AI15" s="33"/>
      <c r="AJ15" s="33"/>
      <c r="AK15" s="33"/>
      <c r="AL15" s="33"/>
      <c r="AM15" s="33"/>
      <c r="AN15" s="33"/>
      <c r="AO15" s="33"/>
      <c r="AP15" s="33"/>
      <c r="AQ15" s="33"/>
      <c r="AR15" s="33"/>
      <c r="AS15" s="37"/>
      <c r="AT15" s="37"/>
      <c r="AU15" s="37"/>
      <c r="AV15" s="37"/>
      <c r="AW15" s="37"/>
      <c r="AX15" s="37"/>
      <c r="AY15" s="37"/>
      <c r="AZ15" s="37"/>
      <c r="BA15" s="37"/>
      <c r="BB15" s="37"/>
      <c r="BC15" s="37"/>
      <c r="BD15" s="37"/>
      <c r="BE15" s="37"/>
      <c r="BF15" s="37"/>
      <c r="BG15" s="37"/>
      <c r="BH15" s="37"/>
      <c r="BI15" s="37"/>
      <c r="BJ15" s="37"/>
      <c r="BK15" s="37"/>
      <c r="BL15" s="37"/>
      <c r="BM15" s="37"/>
    </row>
    <row r="16" spans="1:66" hidden="1" x14ac:dyDescent="0.25">
      <c r="A16" s="20"/>
      <c r="B16" s="30">
        <v>6</v>
      </c>
      <c r="C16" s="36" t="s">
        <v>165</v>
      </c>
      <c r="D16" s="166"/>
      <c r="E16" s="166"/>
      <c r="F16" s="166"/>
      <c r="G16" s="29"/>
      <c r="H16" s="167"/>
      <c r="I16" s="167"/>
      <c r="J16" s="33"/>
      <c r="K16" s="33"/>
      <c r="L16" s="29"/>
      <c r="M16" s="33"/>
      <c r="N16" s="24"/>
      <c r="O16" s="24"/>
      <c r="P16" s="29"/>
      <c r="Q16" s="24"/>
      <c r="R16" s="24"/>
      <c r="S16" s="24"/>
      <c r="T16" s="29"/>
      <c r="U16" s="24"/>
      <c r="V16" s="24"/>
      <c r="W16" s="24"/>
      <c r="X16" s="29"/>
      <c r="Y16" s="24"/>
      <c r="Z16" s="24"/>
      <c r="AA16" s="24"/>
      <c r="AB16" s="29"/>
      <c r="AC16" s="24"/>
      <c r="AD16" s="24"/>
      <c r="AE16" s="24"/>
      <c r="AF16" s="29"/>
      <c r="AG16" s="24"/>
      <c r="AH16" s="24"/>
      <c r="AI16" s="33"/>
      <c r="AJ16" s="33"/>
      <c r="AK16" s="33"/>
      <c r="AL16" s="29"/>
      <c r="AM16" s="33"/>
      <c r="AN16" s="33"/>
      <c r="AO16" s="33"/>
      <c r="AP16" s="33"/>
      <c r="AQ16" s="29"/>
      <c r="AR16" s="33"/>
      <c r="AS16" s="24"/>
      <c r="AT16" s="24"/>
      <c r="AU16" s="29"/>
      <c r="AV16" s="24"/>
      <c r="AW16" s="24"/>
      <c r="AX16" s="24"/>
      <c r="AY16" s="29"/>
      <c r="AZ16" s="24"/>
      <c r="BA16" s="24"/>
      <c r="BB16" s="24"/>
      <c r="BC16" s="29"/>
      <c r="BD16" s="24"/>
      <c r="BE16" s="24"/>
      <c r="BF16" s="24"/>
      <c r="BG16" s="29"/>
      <c r="BH16" s="24"/>
      <c r="BI16" s="24"/>
      <c r="BJ16" s="24"/>
      <c r="BK16" s="29"/>
      <c r="BL16" s="24"/>
      <c r="BM16" s="24"/>
    </row>
    <row r="17" spans="1:65" hidden="1" x14ac:dyDescent="0.25">
      <c r="A17" s="20"/>
      <c r="B17" s="30">
        <v>7</v>
      </c>
      <c r="C17" s="35" t="s">
        <v>166</v>
      </c>
      <c r="D17" s="166"/>
      <c r="E17" s="166"/>
      <c r="F17" s="166"/>
      <c r="G17" s="33"/>
      <c r="H17" s="166"/>
      <c r="I17" s="166"/>
      <c r="J17" s="33"/>
      <c r="K17" s="33"/>
      <c r="L17" s="33"/>
      <c r="M17" s="33"/>
      <c r="N17" s="24"/>
      <c r="O17" s="24"/>
      <c r="P17" s="24"/>
      <c r="Q17" s="24"/>
      <c r="R17" s="24"/>
      <c r="S17" s="24"/>
      <c r="T17" s="24"/>
      <c r="U17" s="24"/>
      <c r="V17" s="24"/>
      <c r="W17" s="24"/>
      <c r="X17" s="24"/>
      <c r="Y17" s="24"/>
      <c r="Z17" s="24"/>
      <c r="AA17" s="24"/>
      <c r="AB17" s="24"/>
      <c r="AC17" s="24"/>
      <c r="AD17" s="24"/>
      <c r="AE17" s="24"/>
      <c r="AF17" s="24"/>
      <c r="AG17" s="24"/>
      <c r="AH17" s="24"/>
      <c r="AI17" s="33"/>
      <c r="AJ17" s="33"/>
      <c r="AK17" s="33"/>
      <c r="AL17" s="33"/>
      <c r="AM17" s="33"/>
      <c r="AN17" s="33"/>
      <c r="AO17" s="33"/>
      <c r="AP17" s="33"/>
      <c r="AQ17" s="33"/>
      <c r="AR17" s="33"/>
      <c r="AS17" s="24"/>
      <c r="AT17" s="24"/>
      <c r="AU17" s="24"/>
      <c r="AV17" s="24"/>
      <c r="AW17" s="24"/>
      <c r="AX17" s="24"/>
      <c r="AY17" s="24"/>
      <c r="AZ17" s="24"/>
      <c r="BA17" s="24"/>
      <c r="BB17" s="24"/>
      <c r="BC17" s="24"/>
      <c r="BD17" s="24"/>
      <c r="BE17" s="24"/>
      <c r="BF17" s="24"/>
      <c r="BG17" s="24"/>
      <c r="BH17" s="24"/>
      <c r="BI17" s="24"/>
      <c r="BJ17" s="24"/>
      <c r="BK17" s="24"/>
      <c r="BL17" s="24"/>
      <c r="BM17" s="24"/>
    </row>
    <row r="18" spans="1:65" hidden="1" x14ac:dyDescent="0.25">
      <c r="A18" s="20"/>
      <c r="B18" s="30">
        <v>8</v>
      </c>
      <c r="C18" s="36" t="s">
        <v>167</v>
      </c>
      <c r="D18" s="167"/>
      <c r="E18" s="33"/>
      <c r="F18" s="33"/>
      <c r="G18" s="33"/>
      <c r="H18" s="33"/>
      <c r="I18" s="33"/>
      <c r="J18" s="33"/>
      <c r="K18" s="33"/>
      <c r="L18" s="33"/>
      <c r="M18" s="33"/>
      <c r="N18" s="24"/>
      <c r="O18" s="24"/>
      <c r="P18" s="24"/>
      <c r="Q18" s="24"/>
      <c r="R18" s="24"/>
      <c r="S18" s="24"/>
      <c r="T18" s="24"/>
      <c r="U18" s="24"/>
      <c r="V18" s="24"/>
      <c r="W18" s="24"/>
      <c r="X18" s="24"/>
      <c r="Y18" s="24"/>
      <c r="Z18" s="24"/>
      <c r="AA18" s="24"/>
      <c r="AB18" s="24"/>
      <c r="AC18" s="24"/>
      <c r="AD18" s="24"/>
      <c r="AE18" s="24"/>
      <c r="AF18" s="24"/>
      <c r="AG18" s="24"/>
      <c r="AH18" s="24"/>
      <c r="AI18" s="33"/>
      <c r="AJ18" s="33"/>
      <c r="AK18" s="33"/>
      <c r="AL18" s="33"/>
      <c r="AM18" s="33"/>
      <c r="AN18" s="33"/>
      <c r="AO18" s="33"/>
      <c r="AP18" s="33"/>
      <c r="AQ18" s="33"/>
      <c r="AR18" s="33"/>
      <c r="AS18" s="24"/>
      <c r="AT18" s="24"/>
      <c r="AU18" s="24"/>
      <c r="AV18" s="24"/>
      <c r="AW18" s="24"/>
      <c r="AX18" s="24"/>
      <c r="AY18" s="24"/>
      <c r="AZ18" s="24"/>
      <c r="BA18" s="24"/>
      <c r="BB18" s="24"/>
      <c r="BC18" s="24"/>
      <c r="BD18" s="24"/>
      <c r="BE18" s="24"/>
      <c r="BF18" s="24"/>
      <c r="BG18" s="24"/>
      <c r="BH18" s="24"/>
      <c r="BI18" s="24"/>
      <c r="BJ18" s="24"/>
      <c r="BK18" s="24"/>
      <c r="BL18" s="24"/>
      <c r="BM18" s="24"/>
    </row>
    <row r="19" spans="1:65" hidden="1" x14ac:dyDescent="0.25">
      <c r="A19" s="20"/>
      <c r="B19" s="30">
        <v>9</v>
      </c>
      <c r="C19" s="38" t="s">
        <v>168</v>
      </c>
      <c r="D19" s="168"/>
      <c r="E19" s="33"/>
      <c r="F19" s="33"/>
      <c r="G19" s="33"/>
      <c r="H19" s="33"/>
      <c r="I19" s="33"/>
      <c r="J19" s="33"/>
      <c r="K19" s="33"/>
      <c r="L19" s="33"/>
      <c r="M19" s="33"/>
      <c r="N19" s="24"/>
      <c r="O19" s="24"/>
      <c r="P19" s="24"/>
      <c r="Q19" s="24"/>
      <c r="R19" s="24"/>
      <c r="S19" s="24"/>
      <c r="T19" s="24"/>
      <c r="U19" s="24"/>
      <c r="V19" s="24"/>
      <c r="W19" s="24"/>
      <c r="X19" s="24"/>
      <c r="Y19" s="24"/>
      <c r="Z19" s="24"/>
      <c r="AA19" s="24"/>
      <c r="AB19" s="24"/>
      <c r="AC19" s="24"/>
      <c r="AD19" s="24"/>
      <c r="AE19" s="24"/>
      <c r="AF19" s="24"/>
      <c r="AG19" s="24"/>
      <c r="AH19" s="24"/>
      <c r="AI19" s="33"/>
      <c r="AJ19" s="33"/>
      <c r="AK19" s="33"/>
      <c r="AL19" s="33"/>
      <c r="AM19" s="33"/>
      <c r="AN19" s="33"/>
      <c r="AO19" s="33"/>
      <c r="AP19" s="33"/>
      <c r="AQ19" s="33"/>
      <c r="AR19" s="33"/>
      <c r="AS19" s="24"/>
      <c r="AT19" s="24"/>
      <c r="AU19" s="24"/>
      <c r="AV19" s="24"/>
      <c r="AW19" s="24"/>
      <c r="AX19" s="24"/>
      <c r="AY19" s="24"/>
      <c r="AZ19" s="24"/>
      <c r="BA19" s="24"/>
      <c r="BB19" s="24"/>
      <c r="BC19" s="24"/>
      <c r="BD19" s="24"/>
      <c r="BE19" s="24"/>
      <c r="BF19" s="24"/>
      <c r="BG19" s="24"/>
      <c r="BH19" s="24"/>
      <c r="BI19" s="24"/>
      <c r="BJ19" s="24"/>
      <c r="BK19" s="24"/>
      <c r="BL19" s="24"/>
      <c r="BM19" s="24"/>
    </row>
    <row r="20" spans="1:65" s="41" customFormat="1" hidden="1" x14ac:dyDescent="0.25">
      <c r="A20" s="39"/>
      <c r="B20" s="40">
        <v>10</v>
      </c>
      <c r="C20" s="38" t="s">
        <v>169</v>
      </c>
      <c r="D20" s="168"/>
      <c r="E20" s="33"/>
      <c r="F20" s="33"/>
      <c r="G20" s="33"/>
      <c r="H20" s="33"/>
      <c r="I20" s="33"/>
      <c r="J20" s="33"/>
      <c r="K20" s="33"/>
      <c r="L20" s="33"/>
      <c r="M20" s="33"/>
      <c r="N20" s="37"/>
      <c r="O20" s="37"/>
      <c r="P20" s="37"/>
      <c r="Q20" s="37"/>
      <c r="R20" s="37"/>
      <c r="S20" s="37"/>
      <c r="T20" s="37"/>
      <c r="U20" s="37"/>
      <c r="V20" s="37"/>
      <c r="W20" s="37"/>
      <c r="X20" s="37"/>
      <c r="Y20" s="37"/>
      <c r="Z20" s="37"/>
      <c r="AA20" s="37"/>
      <c r="AB20" s="37"/>
      <c r="AC20" s="37"/>
      <c r="AD20" s="37"/>
      <c r="AE20" s="37"/>
      <c r="AF20" s="37"/>
      <c r="AG20" s="37"/>
      <c r="AH20" s="37"/>
      <c r="AI20" s="33"/>
      <c r="AJ20" s="33"/>
      <c r="AK20" s="33"/>
      <c r="AL20" s="33"/>
      <c r="AM20" s="33"/>
      <c r="AN20" s="33"/>
      <c r="AO20" s="33"/>
      <c r="AP20" s="33"/>
      <c r="AQ20" s="33"/>
      <c r="AR20" s="33"/>
      <c r="AS20" s="37"/>
      <c r="AT20" s="37"/>
      <c r="AU20" s="37"/>
      <c r="AV20" s="37"/>
      <c r="AW20" s="37"/>
      <c r="AX20" s="37"/>
      <c r="AY20" s="37"/>
      <c r="AZ20" s="37"/>
      <c r="BA20" s="37"/>
      <c r="BB20" s="37"/>
      <c r="BC20" s="37"/>
      <c r="BD20" s="37"/>
      <c r="BE20" s="37"/>
      <c r="BF20" s="37"/>
      <c r="BG20" s="37"/>
      <c r="BH20" s="37"/>
      <c r="BI20" s="37"/>
      <c r="BJ20" s="37"/>
      <c r="BK20" s="37"/>
      <c r="BL20" s="37"/>
      <c r="BM20" s="37"/>
    </row>
    <row r="21" spans="1:65" hidden="1" x14ac:dyDescent="0.25">
      <c r="A21" s="20"/>
      <c r="B21" s="30">
        <v>11</v>
      </c>
      <c r="C21" s="38" t="s">
        <v>165</v>
      </c>
      <c r="D21" s="168"/>
      <c r="E21" s="33"/>
      <c r="F21" s="33"/>
      <c r="G21" s="29"/>
      <c r="H21" s="33"/>
      <c r="I21" s="33"/>
      <c r="J21" s="33"/>
      <c r="K21" s="33"/>
      <c r="L21" s="29"/>
      <c r="M21" s="33"/>
      <c r="N21" s="24"/>
      <c r="O21" s="24"/>
      <c r="P21" s="29"/>
      <c r="Q21" s="24"/>
      <c r="R21" s="24"/>
      <c r="S21" s="24"/>
      <c r="T21" s="29"/>
      <c r="U21" s="24"/>
      <c r="V21" s="24"/>
      <c r="W21" s="24"/>
      <c r="X21" s="29"/>
      <c r="Y21" s="24"/>
      <c r="Z21" s="24"/>
      <c r="AA21" s="24"/>
      <c r="AB21" s="29"/>
      <c r="AC21" s="24"/>
      <c r="AD21" s="24"/>
      <c r="AE21" s="24"/>
      <c r="AF21" s="29"/>
      <c r="AG21" s="24"/>
      <c r="AH21" s="24"/>
      <c r="AI21" s="33"/>
      <c r="AJ21" s="33"/>
      <c r="AK21" s="33"/>
      <c r="AL21" s="29"/>
      <c r="AM21" s="33"/>
      <c r="AN21" s="33"/>
      <c r="AO21" s="33"/>
      <c r="AP21" s="33"/>
      <c r="AQ21" s="29"/>
      <c r="AR21" s="33"/>
      <c r="AS21" s="24"/>
      <c r="AT21" s="24"/>
      <c r="AU21" s="29"/>
      <c r="AV21" s="24"/>
      <c r="AW21" s="24"/>
      <c r="AX21" s="24"/>
      <c r="AY21" s="29"/>
      <c r="AZ21" s="24"/>
      <c r="BA21" s="24"/>
      <c r="BB21" s="24"/>
      <c r="BC21" s="29"/>
      <c r="BD21" s="24"/>
      <c r="BE21" s="24"/>
      <c r="BF21" s="24"/>
      <c r="BG21" s="29"/>
      <c r="BH21" s="24"/>
      <c r="BI21" s="24"/>
      <c r="BJ21" s="24"/>
      <c r="BK21" s="29"/>
      <c r="BL21" s="24"/>
      <c r="BM21" s="24"/>
    </row>
    <row r="22" spans="1:65" hidden="1" x14ac:dyDescent="0.25">
      <c r="A22" s="20"/>
      <c r="B22" s="30">
        <v>12</v>
      </c>
      <c r="C22" s="36" t="s">
        <v>170</v>
      </c>
      <c r="D22" s="167"/>
      <c r="E22" s="33"/>
      <c r="F22" s="33"/>
      <c r="G22" s="33"/>
      <c r="H22" s="33"/>
      <c r="I22" s="33"/>
      <c r="J22" s="33"/>
      <c r="K22" s="33"/>
      <c r="L22" s="33"/>
      <c r="M22" s="33"/>
      <c r="N22" s="24"/>
      <c r="O22" s="24"/>
      <c r="P22" s="24"/>
      <c r="Q22" s="24"/>
      <c r="R22" s="24"/>
      <c r="S22" s="24"/>
      <c r="T22" s="24"/>
      <c r="U22" s="24"/>
      <c r="V22" s="24"/>
      <c r="W22" s="24"/>
      <c r="X22" s="24"/>
      <c r="Y22" s="24"/>
      <c r="Z22" s="24"/>
      <c r="AA22" s="24"/>
      <c r="AB22" s="24"/>
      <c r="AC22" s="24"/>
      <c r="AD22" s="24"/>
      <c r="AE22" s="24"/>
      <c r="AF22" s="24"/>
      <c r="AG22" s="24"/>
      <c r="AH22" s="24"/>
      <c r="AI22" s="33"/>
      <c r="AJ22" s="33"/>
      <c r="AK22" s="33"/>
      <c r="AL22" s="33"/>
      <c r="AM22" s="33"/>
      <c r="AN22" s="33"/>
      <c r="AO22" s="33"/>
      <c r="AP22" s="33"/>
      <c r="AQ22" s="33"/>
      <c r="AR22" s="33"/>
      <c r="AS22" s="24"/>
      <c r="AT22" s="24"/>
      <c r="AU22" s="24"/>
      <c r="AV22" s="24"/>
      <c r="AW22" s="24"/>
      <c r="AX22" s="24"/>
      <c r="AY22" s="24"/>
      <c r="AZ22" s="24"/>
      <c r="BA22" s="24"/>
      <c r="BB22" s="24"/>
      <c r="BC22" s="24"/>
      <c r="BD22" s="24"/>
      <c r="BE22" s="24"/>
      <c r="BF22" s="24"/>
      <c r="BG22" s="24"/>
      <c r="BH22" s="24"/>
      <c r="BI22" s="24"/>
      <c r="BJ22" s="24"/>
      <c r="BK22" s="24"/>
      <c r="BL22" s="24"/>
      <c r="BM22" s="24"/>
    </row>
    <row r="23" spans="1:65" hidden="1" x14ac:dyDescent="0.25">
      <c r="A23" s="20"/>
      <c r="B23" s="30">
        <v>13</v>
      </c>
      <c r="C23" s="38" t="s">
        <v>168</v>
      </c>
      <c r="D23" s="168"/>
      <c r="E23" s="33"/>
      <c r="F23" s="33"/>
      <c r="G23" s="33"/>
      <c r="H23" s="33"/>
      <c r="I23" s="33"/>
      <c r="J23" s="33"/>
      <c r="K23" s="33"/>
      <c r="L23" s="33"/>
      <c r="M23" s="33"/>
      <c r="N23" s="24"/>
      <c r="O23" s="24"/>
      <c r="P23" s="24"/>
      <c r="Q23" s="24"/>
      <c r="R23" s="24"/>
      <c r="S23" s="24"/>
      <c r="T23" s="24"/>
      <c r="U23" s="24"/>
      <c r="V23" s="24"/>
      <c r="W23" s="24"/>
      <c r="X23" s="24"/>
      <c r="Y23" s="24"/>
      <c r="Z23" s="24"/>
      <c r="AA23" s="24"/>
      <c r="AB23" s="24"/>
      <c r="AC23" s="24"/>
      <c r="AD23" s="24"/>
      <c r="AE23" s="24"/>
      <c r="AF23" s="24"/>
      <c r="AG23" s="24"/>
      <c r="AH23" s="24"/>
      <c r="AI23" s="33"/>
      <c r="AJ23" s="33"/>
      <c r="AK23" s="33"/>
      <c r="AL23" s="33"/>
      <c r="AM23" s="33"/>
      <c r="AN23" s="33"/>
      <c r="AO23" s="33"/>
      <c r="AP23" s="33"/>
      <c r="AQ23" s="33"/>
      <c r="AR23" s="33"/>
      <c r="AS23" s="24"/>
      <c r="AT23" s="24"/>
      <c r="AU23" s="24"/>
      <c r="AV23" s="24"/>
      <c r="AW23" s="24"/>
      <c r="AX23" s="24"/>
      <c r="AY23" s="24"/>
      <c r="AZ23" s="24"/>
      <c r="BA23" s="24"/>
      <c r="BB23" s="24"/>
      <c r="BC23" s="24"/>
      <c r="BD23" s="24"/>
      <c r="BE23" s="24"/>
      <c r="BF23" s="24"/>
      <c r="BG23" s="24"/>
      <c r="BH23" s="24"/>
      <c r="BI23" s="24"/>
      <c r="BJ23" s="24"/>
      <c r="BK23" s="24"/>
      <c r="BL23" s="24"/>
      <c r="BM23" s="24"/>
    </row>
    <row r="24" spans="1:65" s="41" customFormat="1" hidden="1" x14ac:dyDescent="0.25">
      <c r="A24" s="39"/>
      <c r="B24" s="40">
        <v>14</v>
      </c>
      <c r="C24" s="36" t="s">
        <v>164</v>
      </c>
      <c r="D24" s="168"/>
      <c r="E24" s="33"/>
      <c r="F24" s="33"/>
      <c r="G24" s="33"/>
      <c r="H24" s="33"/>
      <c r="I24" s="33"/>
      <c r="J24" s="33"/>
      <c r="K24" s="33"/>
      <c r="L24" s="33"/>
      <c r="M24" s="33"/>
      <c r="N24" s="37"/>
      <c r="O24" s="37"/>
      <c r="P24" s="37"/>
      <c r="Q24" s="37"/>
      <c r="R24" s="37"/>
      <c r="S24" s="37"/>
      <c r="T24" s="37"/>
      <c r="U24" s="37"/>
      <c r="V24" s="37"/>
      <c r="W24" s="37"/>
      <c r="X24" s="37"/>
      <c r="Y24" s="37"/>
      <c r="Z24" s="37"/>
      <c r="AA24" s="37"/>
      <c r="AB24" s="37"/>
      <c r="AC24" s="37"/>
      <c r="AD24" s="37"/>
      <c r="AE24" s="37"/>
      <c r="AF24" s="37"/>
      <c r="AG24" s="37"/>
      <c r="AH24" s="37"/>
      <c r="AI24" s="33"/>
      <c r="AJ24" s="33"/>
      <c r="AK24" s="33"/>
      <c r="AL24" s="33"/>
      <c r="AM24" s="33"/>
      <c r="AN24" s="33"/>
      <c r="AO24" s="33"/>
      <c r="AP24" s="33"/>
      <c r="AQ24" s="33"/>
      <c r="AR24" s="33"/>
      <c r="AS24" s="37"/>
      <c r="AT24" s="37"/>
      <c r="AU24" s="37"/>
      <c r="AV24" s="37"/>
      <c r="AW24" s="37"/>
      <c r="AX24" s="37"/>
      <c r="AY24" s="37"/>
      <c r="AZ24" s="37"/>
      <c r="BA24" s="37"/>
      <c r="BB24" s="37"/>
      <c r="BC24" s="37"/>
      <c r="BD24" s="37"/>
      <c r="BE24" s="37"/>
      <c r="BF24" s="37"/>
      <c r="BG24" s="37"/>
      <c r="BH24" s="37"/>
      <c r="BI24" s="37"/>
      <c r="BJ24" s="37"/>
      <c r="BK24" s="37"/>
      <c r="BL24" s="37"/>
      <c r="BM24" s="37"/>
    </row>
    <row r="25" spans="1:65" hidden="1" x14ac:dyDescent="0.25">
      <c r="A25" s="20"/>
      <c r="B25" s="30">
        <v>15</v>
      </c>
      <c r="C25" s="36" t="s">
        <v>165</v>
      </c>
      <c r="D25" s="168"/>
      <c r="E25" s="33"/>
      <c r="F25" s="33"/>
      <c r="G25" s="29"/>
      <c r="H25" s="33"/>
      <c r="I25" s="33"/>
      <c r="J25" s="33"/>
      <c r="K25" s="33"/>
      <c r="L25" s="29"/>
      <c r="M25" s="33"/>
      <c r="N25" s="24"/>
      <c r="O25" s="24"/>
      <c r="P25" s="29"/>
      <c r="Q25" s="24"/>
      <c r="R25" s="24"/>
      <c r="S25" s="24"/>
      <c r="T25" s="29"/>
      <c r="U25" s="24"/>
      <c r="V25" s="24"/>
      <c r="W25" s="24"/>
      <c r="X25" s="29"/>
      <c r="Y25" s="24"/>
      <c r="Z25" s="24"/>
      <c r="AA25" s="24"/>
      <c r="AB25" s="29"/>
      <c r="AC25" s="24"/>
      <c r="AD25" s="24"/>
      <c r="AE25" s="24"/>
      <c r="AF25" s="29"/>
      <c r="AG25" s="24"/>
      <c r="AH25" s="24"/>
      <c r="AI25" s="33"/>
      <c r="AJ25" s="33"/>
      <c r="AK25" s="33"/>
      <c r="AL25" s="29"/>
      <c r="AM25" s="33"/>
      <c r="AN25" s="33"/>
      <c r="AO25" s="33"/>
      <c r="AP25" s="33"/>
      <c r="AQ25" s="29"/>
      <c r="AR25" s="33"/>
      <c r="AS25" s="24"/>
      <c r="AT25" s="24"/>
      <c r="AU25" s="29"/>
      <c r="AV25" s="24"/>
      <c r="AW25" s="24"/>
      <c r="AX25" s="24"/>
      <c r="AY25" s="29"/>
      <c r="AZ25" s="24"/>
      <c r="BA25" s="24"/>
      <c r="BB25" s="24"/>
      <c r="BC25" s="29"/>
      <c r="BD25" s="24"/>
      <c r="BE25" s="24"/>
      <c r="BF25" s="24"/>
      <c r="BG25" s="29"/>
      <c r="BH25" s="24"/>
      <c r="BI25" s="24"/>
      <c r="BJ25" s="24"/>
      <c r="BK25" s="29"/>
      <c r="BL25" s="24"/>
      <c r="BM25" s="24"/>
    </row>
    <row r="26" spans="1:65" hidden="1" x14ac:dyDescent="0.25">
      <c r="A26" s="20"/>
      <c r="B26" s="30">
        <v>16</v>
      </c>
      <c r="C26" s="36" t="s">
        <v>171</v>
      </c>
      <c r="D26" s="167"/>
      <c r="E26" s="33"/>
      <c r="F26" s="33"/>
      <c r="G26" s="33"/>
      <c r="H26" s="33"/>
      <c r="I26" s="33"/>
      <c r="J26" s="33"/>
      <c r="K26" s="33"/>
      <c r="L26" s="33"/>
      <c r="M26" s="33"/>
      <c r="N26" s="24"/>
      <c r="O26" s="24"/>
      <c r="P26" s="24"/>
      <c r="Q26" s="24"/>
      <c r="R26" s="24"/>
      <c r="S26" s="24"/>
      <c r="T26" s="24"/>
      <c r="U26" s="24"/>
      <c r="V26" s="24"/>
      <c r="W26" s="24"/>
      <c r="X26" s="24"/>
      <c r="Y26" s="24"/>
      <c r="Z26" s="24"/>
      <c r="AA26" s="24"/>
      <c r="AB26" s="24"/>
      <c r="AC26" s="24"/>
      <c r="AD26" s="24"/>
      <c r="AE26" s="24"/>
      <c r="AF26" s="24"/>
      <c r="AG26" s="24"/>
      <c r="AH26" s="24"/>
      <c r="AI26" s="33"/>
      <c r="AJ26" s="33"/>
      <c r="AK26" s="33"/>
      <c r="AL26" s="33"/>
      <c r="AM26" s="33"/>
      <c r="AN26" s="33"/>
      <c r="AO26" s="33"/>
      <c r="AP26" s="33"/>
      <c r="AQ26" s="33"/>
      <c r="AR26" s="33"/>
      <c r="AS26" s="24"/>
      <c r="AT26" s="24"/>
      <c r="AU26" s="24"/>
      <c r="AV26" s="24"/>
      <c r="AW26" s="24"/>
      <c r="AX26" s="24"/>
      <c r="AY26" s="24"/>
      <c r="AZ26" s="24"/>
      <c r="BA26" s="24"/>
      <c r="BB26" s="24"/>
      <c r="BC26" s="24"/>
      <c r="BD26" s="24"/>
      <c r="BE26" s="24"/>
      <c r="BF26" s="24"/>
      <c r="BG26" s="24"/>
      <c r="BH26" s="24"/>
      <c r="BI26" s="24"/>
      <c r="BJ26" s="24"/>
      <c r="BK26" s="24"/>
      <c r="BL26" s="24"/>
      <c r="BM26" s="24"/>
    </row>
    <row r="27" spans="1:65" hidden="1" x14ac:dyDescent="0.25">
      <c r="A27" s="20"/>
      <c r="B27" s="30">
        <v>17</v>
      </c>
      <c r="C27" s="36" t="s">
        <v>163</v>
      </c>
      <c r="D27" s="168"/>
      <c r="E27" s="33"/>
      <c r="F27" s="33"/>
      <c r="G27" s="33"/>
      <c r="H27" s="33"/>
      <c r="I27" s="33"/>
      <c r="J27" s="33"/>
      <c r="K27" s="33"/>
      <c r="L27" s="33"/>
      <c r="M27" s="33"/>
      <c r="N27" s="24"/>
      <c r="O27" s="24"/>
      <c r="P27" s="24"/>
      <c r="Q27" s="24"/>
      <c r="R27" s="24"/>
      <c r="S27" s="24"/>
      <c r="T27" s="24"/>
      <c r="U27" s="24"/>
      <c r="V27" s="24"/>
      <c r="W27" s="24"/>
      <c r="X27" s="24"/>
      <c r="Y27" s="24"/>
      <c r="Z27" s="24"/>
      <c r="AA27" s="24"/>
      <c r="AB27" s="24"/>
      <c r="AC27" s="24"/>
      <c r="AD27" s="24"/>
      <c r="AE27" s="24"/>
      <c r="AF27" s="24"/>
      <c r="AG27" s="24"/>
      <c r="AH27" s="24"/>
      <c r="AI27" s="33"/>
      <c r="AJ27" s="33"/>
      <c r="AK27" s="33"/>
      <c r="AL27" s="33"/>
      <c r="AM27" s="33"/>
      <c r="AN27" s="33"/>
      <c r="AO27" s="33"/>
      <c r="AP27" s="33"/>
      <c r="AQ27" s="33"/>
      <c r="AR27" s="33"/>
      <c r="AS27" s="24"/>
      <c r="AT27" s="24"/>
      <c r="AU27" s="24"/>
      <c r="AV27" s="24"/>
      <c r="AW27" s="24"/>
      <c r="AX27" s="24"/>
      <c r="AY27" s="24"/>
      <c r="AZ27" s="24"/>
      <c r="BA27" s="24"/>
      <c r="BB27" s="24"/>
      <c r="BC27" s="24"/>
      <c r="BD27" s="24"/>
      <c r="BE27" s="24"/>
      <c r="BF27" s="24"/>
      <c r="BG27" s="24"/>
      <c r="BH27" s="24"/>
      <c r="BI27" s="24"/>
      <c r="BJ27" s="24"/>
      <c r="BK27" s="24"/>
      <c r="BL27" s="24"/>
      <c r="BM27" s="24"/>
    </row>
    <row r="28" spans="1:65" s="41" customFormat="1" hidden="1" x14ac:dyDescent="0.25">
      <c r="A28" s="39"/>
      <c r="B28" s="40">
        <v>18</v>
      </c>
      <c r="C28" s="36" t="s">
        <v>164</v>
      </c>
      <c r="D28" s="168"/>
      <c r="E28" s="33"/>
      <c r="F28" s="33"/>
      <c r="G28" s="33"/>
      <c r="H28" s="33"/>
      <c r="I28" s="33"/>
      <c r="J28" s="33"/>
      <c r="K28" s="33"/>
      <c r="L28" s="33"/>
      <c r="M28" s="33"/>
      <c r="N28" s="37"/>
      <c r="O28" s="37"/>
      <c r="P28" s="37"/>
      <c r="Q28" s="37"/>
      <c r="R28" s="37"/>
      <c r="S28" s="37"/>
      <c r="T28" s="37"/>
      <c r="U28" s="37"/>
      <c r="V28" s="37"/>
      <c r="W28" s="37"/>
      <c r="X28" s="37"/>
      <c r="Y28" s="37"/>
      <c r="Z28" s="37"/>
      <c r="AA28" s="37"/>
      <c r="AB28" s="37"/>
      <c r="AC28" s="37"/>
      <c r="AD28" s="37"/>
      <c r="AE28" s="37"/>
      <c r="AF28" s="37"/>
      <c r="AG28" s="37"/>
      <c r="AH28" s="37"/>
      <c r="AI28" s="33"/>
      <c r="AJ28" s="33"/>
      <c r="AK28" s="33"/>
      <c r="AL28" s="33"/>
      <c r="AM28" s="33"/>
      <c r="AN28" s="33"/>
      <c r="AO28" s="33"/>
      <c r="AP28" s="33"/>
      <c r="AQ28" s="33"/>
      <c r="AR28" s="33"/>
      <c r="AS28" s="37"/>
      <c r="AT28" s="37"/>
      <c r="AU28" s="37"/>
      <c r="AV28" s="37"/>
      <c r="AW28" s="37"/>
      <c r="AX28" s="37"/>
      <c r="AY28" s="37"/>
      <c r="AZ28" s="37"/>
      <c r="BA28" s="37"/>
      <c r="BB28" s="37"/>
      <c r="BC28" s="37"/>
      <c r="BD28" s="37"/>
      <c r="BE28" s="37"/>
      <c r="BF28" s="37"/>
      <c r="BG28" s="37"/>
      <c r="BH28" s="37"/>
      <c r="BI28" s="37"/>
      <c r="BJ28" s="37"/>
      <c r="BK28" s="37"/>
      <c r="BL28" s="37"/>
      <c r="BM28" s="37"/>
    </row>
    <row r="29" spans="1:65" hidden="1" x14ac:dyDescent="0.25">
      <c r="A29" s="20"/>
      <c r="B29" s="30">
        <v>19</v>
      </c>
      <c r="C29" s="36" t="s">
        <v>165</v>
      </c>
      <c r="D29" s="168"/>
      <c r="E29" s="33"/>
      <c r="F29" s="33"/>
      <c r="G29" s="29"/>
      <c r="H29" s="33"/>
      <c r="I29" s="33"/>
      <c r="J29" s="33"/>
      <c r="K29" s="33"/>
      <c r="L29" s="29"/>
      <c r="M29" s="33"/>
      <c r="N29" s="24"/>
      <c r="O29" s="24"/>
      <c r="P29" s="29"/>
      <c r="Q29" s="24"/>
      <c r="R29" s="24"/>
      <c r="S29" s="24"/>
      <c r="T29" s="29"/>
      <c r="U29" s="24"/>
      <c r="V29" s="24"/>
      <c r="W29" s="24"/>
      <c r="X29" s="29"/>
      <c r="Y29" s="24"/>
      <c r="Z29" s="24"/>
      <c r="AA29" s="24"/>
      <c r="AB29" s="29"/>
      <c r="AC29" s="24"/>
      <c r="AD29" s="24"/>
      <c r="AE29" s="24"/>
      <c r="AF29" s="29"/>
      <c r="AG29" s="24"/>
      <c r="AH29" s="24"/>
      <c r="AI29" s="33"/>
      <c r="AJ29" s="33"/>
      <c r="AK29" s="33"/>
      <c r="AL29" s="29"/>
      <c r="AM29" s="33"/>
      <c r="AN29" s="33"/>
      <c r="AO29" s="33"/>
      <c r="AP29" s="33"/>
      <c r="AQ29" s="29"/>
      <c r="AR29" s="33"/>
      <c r="AS29" s="24"/>
      <c r="AT29" s="24"/>
      <c r="AU29" s="29"/>
      <c r="AV29" s="24"/>
      <c r="AW29" s="24"/>
      <c r="AX29" s="24"/>
      <c r="AY29" s="29"/>
      <c r="AZ29" s="24"/>
      <c r="BA29" s="24"/>
      <c r="BB29" s="24"/>
      <c r="BC29" s="29"/>
      <c r="BD29" s="24"/>
      <c r="BE29" s="24"/>
      <c r="BF29" s="24"/>
      <c r="BG29" s="29"/>
      <c r="BH29" s="24"/>
      <c r="BI29" s="24"/>
      <c r="BJ29" s="24"/>
      <c r="BK29" s="29"/>
      <c r="BL29" s="24"/>
      <c r="BM29" s="24"/>
    </row>
    <row r="30" spans="1:65" hidden="1" x14ac:dyDescent="0.25">
      <c r="A30" s="20"/>
      <c r="B30" s="30">
        <v>20</v>
      </c>
      <c r="C30" s="34" t="s">
        <v>172</v>
      </c>
      <c r="D30" s="165"/>
      <c r="E30" s="33"/>
      <c r="F30" s="33"/>
      <c r="G30" s="33"/>
      <c r="H30" s="33"/>
      <c r="I30" s="33"/>
      <c r="J30" s="33"/>
      <c r="K30" s="33"/>
      <c r="L30" s="33"/>
      <c r="M30" s="33"/>
      <c r="N30" s="24"/>
      <c r="O30" s="24"/>
      <c r="P30" s="24"/>
      <c r="Q30" s="24"/>
      <c r="R30" s="24"/>
      <c r="S30" s="24"/>
      <c r="T30" s="24"/>
      <c r="U30" s="24"/>
      <c r="V30" s="24"/>
      <c r="W30" s="24"/>
      <c r="X30" s="24"/>
      <c r="Y30" s="24"/>
      <c r="Z30" s="24"/>
      <c r="AA30" s="24"/>
      <c r="AB30" s="24"/>
      <c r="AC30" s="24"/>
      <c r="AD30" s="24"/>
      <c r="AE30" s="24"/>
      <c r="AF30" s="24"/>
      <c r="AG30" s="24"/>
      <c r="AH30" s="24"/>
      <c r="AI30" s="33"/>
      <c r="AJ30" s="33"/>
      <c r="AK30" s="33"/>
      <c r="AL30" s="33"/>
      <c r="AM30" s="33"/>
      <c r="AN30" s="33"/>
      <c r="AO30" s="33"/>
      <c r="AP30" s="33"/>
      <c r="AQ30" s="33"/>
      <c r="AR30" s="33"/>
      <c r="AS30" s="24"/>
      <c r="AT30" s="24"/>
      <c r="AU30" s="24"/>
      <c r="AV30" s="24"/>
      <c r="AW30" s="24"/>
      <c r="AX30" s="24"/>
      <c r="AY30" s="24"/>
      <c r="AZ30" s="24"/>
      <c r="BA30" s="24"/>
      <c r="BB30" s="24"/>
      <c r="BC30" s="24"/>
      <c r="BD30" s="24"/>
      <c r="BE30" s="24"/>
      <c r="BF30" s="24"/>
      <c r="BG30" s="24"/>
      <c r="BH30" s="24"/>
      <c r="BI30" s="24"/>
      <c r="BJ30" s="24"/>
      <c r="BK30" s="24"/>
      <c r="BL30" s="24"/>
      <c r="BM30" s="24"/>
    </row>
    <row r="31" spans="1:65" hidden="1" x14ac:dyDescent="0.25">
      <c r="A31" s="20"/>
      <c r="B31" s="30">
        <v>21</v>
      </c>
      <c r="C31" s="36" t="s">
        <v>163</v>
      </c>
      <c r="D31" s="167"/>
      <c r="E31" s="33"/>
      <c r="F31" s="33"/>
      <c r="G31" s="33"/>
      <c r="H31" s="33"/>
      <c r="I31" s="33"/>
      <c r="J31" s="33"/>
      <c r="K31" s="33"/>
      <c r="L31" s="33"/>
      <c r="M31" s="33"/>
      <c r="N31" s="24"/>
      <c r="O31" s="24"/>
      <c r="P31" s="24"/>
      <c r="Q31" s="24"/>
      <c r="R31" s="24"/>
      <c r="S31" s="24"/>
      <c r="T31" s="24"/>
      <c r="U31" s="24"/>
      <c r="V31" s="24"/>
      <c r="W31" s="24"/>
      <c r="X31" s="24"/>
      <c r="Y31" s="24"/>
      <c r="Z31" s="24"/>
      <c r="AA31" s="24"/>
      <c r="AB31" s="24"/>
      <c r="AC31" s="24"/>
      <c r="AD31" s="24"/>
      <c r="AE31" s="24"/>
      <c r="AF31" s="24"/>
      <c r="AG31" s="24"/>
      <c r="AH31" s="24"/>
      <c r="AI31" s="33"/>
      <c r="AJ31" s="33"/>
      <c r="AK31" s="33"/>
      <c r="AL31" s="33"/>
      <c r="AM31" s="33"/>
      <c r="AN31" s="33"/>
      <c r="AO31" s="33"/>
      <c r="AP31" s="33"/>
      <c r="AQ31" s="33"/>
      <c r="AR31" s="33"/>
      <c r="AS31" s="24"/>
      <c r="AT31" s="24"/>
      <c r="AU31" s="24"/>
      <c r="AV31" s="24"/>
      <c r="AW31" s="24"/>
      <c r="AX31" s="24"/>
      <c r="AY31" s="24"/>
      <c r="AZ31" s="24"/>
      <c r="BA31" s="24"/>
      <c r="BB31" s="24"/>
      <c r="BC31" s="24"/>
      <c r="BD31" s="24"/>
      <c r="BE31" s="24"/>
      <c r="BF31" s="24"/>
      <c r="BG31" s="24"/>
      <c r="BH31" s="24"/>
      <c r="BI31" s="24"/>
      <c r="BJ31" s="24"/>
      <c r="BK31" s="24"/>
      <c r="BL31" s="24"/>
      <c r="BM31" s="24"/>
    </row>
    <row r="32" spans="1:65" s="41" customFormat="1" hidden="1" x14ac:dyDescent="0.25">
      <c r="A32" s="39"/>
      <c r="B32" s="40">
        <v>22</v>
      </c>
      <c r="C32" s="36" t="s">
        <v>164</v>
      </c>
      <c r="D32" s="167"/>
      <c r="E32" s="33"/>
      <c r="F32" s="33"/>
      <c r="G32" s="33"/>
      <c r="H32" s="33"/>
      <c r="I32" s="33"/>
      <c r="J32" s="33"/>
      <c r="K32" s="33"/>
      <c r="L32" s="33"/>
      <c r="M32" s="33"/>
      <c r="N32" s="37"/>
      <c r="O32" s="37"/>
      <c r="P32" s="37"/>
      <c r="Q32" s="37"/>
      <c r="R32" s="37"/>
      <c r="S32" s="37"/>
      <c r="T32" s="37"/>
      <c r="U32" s="37"/>
      <c r="V32" s="37"/>
      <c r="W32" s="37"/>
      <c r="X32" s="37"/>
      <c r="Y32" s="37"/>
      <c r="Z32" s="37"/>
      <c r="AA32" s="37"/>
      <c r="AB32" s="37"/>
      <c r="AC32" s="37"/>
      <c r="AD32" s="37"/>
      <c r="AE32" s="37"/>
      <c r="AF32" s="37"/>
      <c r="AG32" s="37"/>
      <c r="AH32" s="37"/>
      <c r="AI32" s="33"/>
      <c r="AJ32" s="33"/>
      <c r="AK32" s="33"/>
      <c r="AL32" s="33"/>
      <c r="AM32" s="33"/>
      <c r="AN32" s="33"/>
      <c r="AO32" s="33"/>
      <c r="AP32" s="33"/>
      <c r="AQ32" s="33"/>
      <c r="AR32" s="33"/>
      <c r="AS32" s="37"/>
      <c r="AT32" s="37"/>
      <c r="AU32" s="37"/>
      <c r="AV32" s="37"/>
      <c r="AW32" s="37"/>
      <c r="AX32" s="37"/>
      <c r="AY32" s="37"/>
      <c r="AZ32" s="37"/>
      <c r="BA32" s="37"/>
      <c r="BB32" s="37"/>
      <c r="BC32" s="37"/>
      <c r="BD32" s="37"/>
      <c r="BE32" s="37"/>
      <c r="BF32" s="37"/>
      <c r="BG32" s="37"/>
      <c r="BH32" s="37"/>
      <c r="BI32" s="37"/>
      <c r="BJ32" s="37"/>
      <c r="BK32" s="37"/>
      <c r="BL32" s="37"/>
      <c r="BM32" s="37"/>
    </row>
    <row r="33" spans="1:65" hidden="1" x14ac:dyDescent="0.25">
      <c r="A33" s="20"/>
      <c r="B33" s="30">
        <v>23</v>
      </c>
      <c r="C33" s="36" t="s">
        <v>165</v>
      </c>
      <c r="D33" s="167"/>
      <c r="E33" s="33"/>
      <c r="F33" s="33"/>
      <c r="G33" s="29"/>
      <c r="H33" s="33"/>
      <c r="I33" s="33"/>
      <c r="J33" s="33"/>
      <c r="K33" s="33"/>
      <c r="L33" s="29"/>
      <c r="M33" s="33"/>
      <c r="N33" s="24"/>
      <c r="O33" s="24"/>
      <c r="P33" s="29"/>
      <c r="Q33" s="24"/>
      <c r="R33" s="24"/>
      <c r="S33" s="24"/>
      <c r="T33" s="29"/>
      <c r="U33" s="24"/>
      <c r="V33" s="24"/>
      <c r="W33" s="24"/>
      <c r="X33" s="29"/>
      <c r="Y33" s="24"/>
      <c r="Z33" s="24"/>
      <c r="AA33" s="24"/>
      <c r="AB33" s="29"/>
      <c r="AC33" s="24"/>
      <c r="AD33" s="24"/>
      <c r="AE33" s="24"/>
      <c r="AF33" s="29"/>
      <c r="AG33" s="24"/>
      <c r="AH33" s="24"/>
      <c r="AI33" s="33"/>
      <c r="AJ33" s="33"/>
      <c r="AK33" s="33"/>
      <c r="AL33" s="29"/>
      <c r="AM33" s="33"/>
      <c r="AN33" s="33"/>
      <c r="AO33" s="33"/>
      <c r="AP33" s="33"/>
      <c r="AQ33" s="29"/>
      <c r="AR33" s="33"/>
      <c r="AS33" s="24"/>
      <c r="AT33" s="24"/>
      <c r="AU33" s="29"/>
      <c r="AV33" s="24"/>
      <c r="AW33" s="24"/>
      <c r="AX33" s="24"/>
      <c r="AY33" s="29"/>
      <c r="AZ33" s="24"/>
      <c r="BA33" s="24"/>
      <c r="BB33" s="24"/>
      <c r="BC33" s="29"/>
      <c r="BD33" s="24"/>
      <c r="BE33" s="24"/>
      <c r="BF33" s="24"/>
      <c r="BG33" s="29"/>
      <c r="BH33" s="24"/>
      <c r="BI33" s="24"/>
      <c r="BJ33" s="24"/>
      <c r="BK33" s="29"/>
      <c r="BL33" s="24"/>
      <c r="BM33" s="24"/>
    </row>
    <row r="34" spans="1:65" hidden="1" x14ac:dyDescent="0.25">
      <c r="A34" s="20"/>
      <c r="B34" s="30">
        <v>24</v>
      </c>
      <c r="C34" s="34" t="s">
        <v>173</v>
      </c>
      <c r="D34" s="165"/>
      <c r="E34" s="33"/>
      <c r="F34" s="33"/>
      <c r="G34" s="33"/>
      <c r="H34" s="33"/>
      <c r="I34" s="33"/>
      <c r="J34" s="33"/>
      <c r="K34" s="33"/>
      <c r="L34" s="33"/>
      <c r="M34" s="33"/>
      <c r="N34" s="29"/>
      <c r="O34" s="29"/>
      <c r="P34" s="29"/>
      <c r="Q34" s="29"/>
      <c r="R34" s="37"/>
      <c r="S34" s="37"/>
      <c r="T34" s="37"/>
      <c r="U34" s="37"/>
      <c r="V34" s="29"/>
      <c r="W34" s="29"/>
      <c r="X34" s="29"/>
      <c r="Y34" s="29"/>
      <c r="Z34" s="29"/>
      <c r="AA34" s="29"/>
      <c r="AB34" s="29"/>
      <c r="AC34" s="29"/>
      <c r="AD34" s="37"/>
      <c r="AE34" s="37"/>
      <c r="AF34" s="37"/>
      <c r="AG34" s="37"/>
      <c r="AH34" s="37"/>
      <c r="AI34" s="33"/>
      <c r="AJ34" s="33"/>
      <c r="AK34" s="33"/>
      <c r="AL34" s="33"/>
      <c r="AM34" s="33"/>
      <c r="AN34" s="33"/>
      <c r="AO34" s="33"/>
      <c r="AP34" s="33"/>
      <c r="AQ34" s="33"/>
      <c r="AR34" s="33"/>
      <c r="AS34" s="29"/>
      <c r="AT34" s="29"/>
      <c r="AU34" s="29"/>
      <c r="AV34" s="29"/>
      <c r="AW34" s="37"/>
      <c r="AX34" s="37"/>
      <c r="AY34" s="37"/>
      <c r="AZ34" s="37"/>
      <c r="BA34" s="29"/>
      <c r="BB34" s="29"/>
      <c r="BC34" s="29"/>
      <c r="BD34" s="29"/>
      <c r="BE34" s="29"/>
      <c r="BF34" s="29"/>
      <c r="BG34" s="29"/>
      <c r="BH34" s="29"/>
      <c r="BI34" s="37"/>
      <c r="BJ34" s="37"/>
      <c r="BK34" s="37"/>
      <c r="BL34" s="37"/>
      <c r="BM34" s="37"/>
    </row>
    <row r="35" spans="1:65" hidden="1" x14ac:dyDescent="0.25">
      <c r="A35" s="20"/>
      <c r="B35" s="30">
        <v>25</v>
      </c>
      <c r="C35" s="36" t="s">
        <v>174</v>
      </c>
      <c r="D35" s="167"/>
      <c r="E35" s="33"/>
      <c r="F35" s="33"/>
      <c r="G35" s="33"/>
      <c r="H35" s="33"/>
      <c r="I35" s="33"/>
      <c r="J35" s="33"/>
      <c r="K35" s="33"/>
      <c r="L35" s="33"/>
      <c r="M35" s="33"/>
      <c r="N35" s="29"/>
      <c r="O35" s="29"/>
      <c r="P35" s="29"/>
      <c r="Q35" s="29"/>
      <c r="R35" s="37"/>
      <c r="S35" s="37"/>
      <c r="T35" s="37"/>
      <c r="U35" s="37"/>
      <c r="V35" s="29"/>
      <c r="W35" s="29"/>
      <c r="X35" s="29"/>
      <c r="Y35" s="29"/>
      <c r="Z35" s="29"/>
      <c r="AA35" s="29"/>
      <c r="AB35" s="29"/>
      <c r="AC35" s="29"/>
      <c r="AD35" s="37"/>
      <c r="AE35" s="37"/>
      <c r="AF35" s="37"/>
      <c r="AG35" s="37"/>
      <c r="AH35" s="37"/>
      <c r="AI35" s="33"/>
      <c r="AJ35" s="33"/>
      <c r="AK35" s="33"/>
      <c r="AL35" s="33"/>
      <c r="AM35" s="33"/>
      <c r="AN35" s="33"/>
      <c r="AO35" s="33"/>
      <c r="AP35" s="33"/>
      <c r="AQ35" s="33"/>
      <c r="AR35" s="33"/>
      <c r="AS35" s="29"/>
      <c r="AT35" s="29"/>
      <c r="AU35" s="29"/>
      <c r="AV35" s="29"/>
      <c r="AW35" s="37"/>
      <c r="AX35" s="37"/>
      <c r="AY35" s="37"/>
      <c r="AZ35" s="37"/>
      <c r="BA35" s="29"/>
      <c r="BB35" s="29"/>
      <c r="BC35" s="29"/>
      <c r="BD35" s="29"/>
      <c r="BE35" s="29"/>
      <c r="BF35" s="29"/>
      <c r="BG35" s="29"/>
      <c r="BH35" s="29"/>
      <c r="BI35" s="37"/>
      <c r="BJ35" s="37"/>
      <c r="BK35" s="37"/>
      <c r="BL35" s="37"/>
      <c r="BM35" s="37"/>
    </row>
    <row r="36" spans="1:65" hidden="1" x14ac:dyDescent="0.25">
      <c r="A36" s="20"/>
      <c r="B36" s="30">
        <v>26</v>
      </c>
      <c r="C36" s="36" t="s">
        <v>175</v>
      </c>
      <c r="D36" s="168"/>
      <c r="E36" s="33"/>
      <c r="F36" s="33"/>
      <c r="G36" s="33"/>
      <c r="H36" s="33"/>
      <c r="I36" s="33"/>
      <c r="J36" s="33"/>
      <c r="K36" s="33"/>
      <c r="L36" s="33"/>
      <c r="M36" s="33"/>
      <c r="N36" s="29"/>
      <c r="O36" s="29"/>
      <c r="P36" s="29"/>
      <c r="Q36" s="29"/>
      <c r="R36" s="37"/>
      <c r="S36" s="37"/>
      <c r="T36" s="37"/>
      <c r="U36" s="37"/>
      <c r="V36" s="29"/>
      <c r="W36" s="29"/>
      <c r="X36" s="29"/>
      <c r="Y36" s="29"/>
      <c r="Z36" s="29"/>
      <c r="AA36" s="29"/>
      <c r="AB36" s="29"/>
      <c r="AC36" s="29"/>
      <c r="AD36" s="37"/>
      <c r="AE36" s="37"/>
      <c r="AF36" s="37"/>
      <c r="AG36" s="37"/>
      <c r="AH36" s="37"/>
      <c r="AI36" s="33"/>
      <c r="AJ36" s="33"/>
      <c r="AK36" s="33"/>
      <c r="AL36" s="33"/>
      <c r="AM36" s="33"/>
      <c r="AN36" s="33"/>
      <c r="AO36" s="33"/>
      <c r="AP36" s="33"/>
      <c r="AQ36" s="33"/>
      <c r="AR36" s="33"/>
      <c r="AS36" s="29"/>
      <c r="AT36" s="29"/>
      <c r="AU36" s="29"/>
      <c r="AV36" s="29"/>
      <c r="AW36" s="37"/>
      <c r="AX36" s="37"/>
      <c r="AY36" s="37"/>
      <c r="AZ36" s="37"/>
      <c r="BA36" s="29"/>
      <c r="BB36" s="29"/>
      <c r="BC36" s="29"/>
      <c r="BD36" s="29"/>
      <c r="BE36" s="29"/>
      <c r="BF36" s="29"/>
      <c r="BG36" s="29"/>
      <c r="BH36" s="29"/>
      <c r="BI36" s="37"/>
      <c r="BJ36" s="37"/>
      <c r="BK36" s="37"/>
      <c r="BL36" s="37"/>
      <c r="BM36" s="37"/>
    </row>
    <row r="37" spans="1:65" hidden="1" x14ac:dyDescent="0.25">
      <c r="A37" s="20"/>
      <c r="B37" s="30">
        <v>27</v>
      </c>
      <c r="C37" s="36" t="s">
        <v>176</v>
      </c>
      <c r="D37" s="167"/>
      <c r="E37" s="33"/>
      <c r="F37" s="33"/>
      <c r="G37" s="33"/>
      <c r="H37" s="33"/>
      <c r="I37" s="33"/>
      <c r="J37" s="29"/>
      <c r="K37" s="29"/>
      <c r="L37" s="29"/>
      <c r="M37" s="29"/>
      <c r="N37" s="29"/>
      <c r="O37" s="29"/>
      <c r="P37" s="29"/>
      <c r="Q37" s="29"/>
      <c r="R37" s="29"/>
      <c r="S37" s="29"/>
      <c r="T37" s="29"/>
      <c r="U37" s="29"/>
      <c r="V37" s="29"/>
      <c r="W37" s="29"/>
      <c r="X37" s="29"/>
      <c r="Y37" s="29"/>
      <c r="Z37" s="29"/>
      <c r="AA37" s="29"/>
      <c r="AB37" s="29"/>
      <c r="AC37" s="29"/>
      <c r="AD37" s="37"/>
      <c r="AE37" s="37"/>
      <c r="AF37" s="37"/>
      <c r="AG37" s="37"/>
      <c r="AH37" s="37"/>
      <c r="AI37" s="33"/>
      <c r="AJ37" s="33"/>
      <c r="AK37" s="33"/>
      <c r="AL37" s="33"/>
      <c r="AM37" s="33"/>
      <c r="AN37" s="33"/>
      <c r="AO37" s="29"/>
      <c r="AP37" s="29"/>
      <c r="AQ37" s="29"/>
      <c r="AR37" s="29"/>
      <c r="AS37" s="29"/>
      <c r="AT37" s="29"/>
      <c r="AU37" s="29"/>
      <c r="AV37" s="29"/>
      <c r="AW37" s="29"/>
      <c r="AX37" s="29"/>
      <c r="AY37" s="29"/>
      <c r="AZ37" s="29"/>
      <c r="BA37" s="29"/>
      <c r="BB37" s="29"/>
      <c r="BC37" s="29"/>
      <c r="BD37" s="29"/>
      <c r="BE37" s="29"/>
      <c r="BF37" s="29"/>
      <c r="BG37" s="29"/>
      <c r="BH37" s="29"/>
      <c r="BI37" s="37"/>
      <c r="BJ37" s="37"/>
      <c r="BK37" s="37"/>
      <c r="BL37" s="37"/>
      <c r="BM37" s="37"/>
    </row>
    <row r="38" spans="1:65" hidden="1" x14ac:dyDescent="0.25">
      <c r="A38" s="20"/>
      <c r="B38" s="30">
        <v>28</v>
      </c>
      <c r="C38" s="34" t="s">
        <v>177</v>
      </c>
      <c r="D38" s="165"/>
      <c r="E38" s="33"/>
      <c r="F38" s="33"/>
      <c r="G38" s="33"/>
      <c r="H38" s="33"/>
      <c r="I38" s="33"/>
      <c r="J38" s="33"/>
      <c r="K38" s="33"/>
      <c r="L38" s="33"/>
      <c r="M38" s="33"/>
      <c r="N38" s="37"/>
      <c r="O38" s="37"/>
      <c r="P38" s="37"/>
      <c r="Q38" s="37"/>
      <c r="R38" s="37"/>
      <c r="S38" s="37"/>
      <c r="T38" s="37"/>
      <c r="U38" s="37"/>
      <c r="V38" s="37"/>
      <c r="W38" s="37"/>
      <c r="X38" s="37"/>
      <c r="Y38" s="37"/>
      <c r="Z38" s="37"/>
      <c r="AA38" s="37"/>
      <c r="AB38" s="37"/>
      <c r="AC38" s="37"/>
      <c r="AD38" s="37"/>
      <c r="AE38" s="37"/>
      <c r="AF38" s="37"/>
      <c r="AG38" s="37"/>
      <c r="AH38" s="37"/>
      <c r="AI38" s="33"/>
      <c r="AJ38" s="33"/>
      <c r="AK38" s="33"/>
      <c r="AL38" s="33"/>
      <c r="AM38" s="33"/>
      <c r="AN38" s="33"/>
      <c r="AO38" s="33"/>
      <c r="AP38" s="33"/>
      <c r="AQ38" s="33"/>
      <c r="AR38" s="33"/>
      <c r="AS38" s="37"/>
      <c r="AT38" s="37"/>
      <c r="AU38" s="37"/>
      <c r="AV38" s="37"/>
      <c r="AW38" s="37"/>
      <c r="AX38" s="37"/>
      <c r="AY38" s="37"/>
      <c r="AZ38" s="37"/>
      <c r="BA38" s="37"/>
      <c r="BB38" s="37"/>
      <c r="BC38" s="37"/>
      <c r="BD38" s="37"/>
      <c r="BE38" s="37"/>
      <c r="BF38" s="37"/>
      <c r="BG38" s="37"/>
      <c r="BH38" s="37"/>
      <c r="BI38" s="37"/>
      <c r="BJ38" s="37"/>
      <c r="BK38" s="37"/>
      <c r="BL38" s="37"/>
      <c r="BM38" s="37"/>
    </row>
    <row r="39" spans="1:65" hidden="1" x14ac:dyDescent="0.25">
      <c r="A39" s="20"/>
      <c r="B39" s="30">
        <v>29</v>
      </c>
      <c r="C39" s="36" t="s">
        <v>178</v>
      </c>
      <c r="D39" s="165"/>
      <c r="E39" s="33"/>
      <c r="F39" s="33"/>
      <c r="G39" s="33"/>
      <c r="H39" s="33"/>
      <c r="I39" s="33"/>
      <c r="J39" s="33"/>
      <c r="K39" s="33"/>
      <c r="L39" s="33"/>
      <c r="M39" s="33"/>
      <c r="N39" s="37"/>
      <c r="O39" s="37"/>
      <c r="P39" s="37"/>
      <c r="Q39" s="37"/>
      <c r="R39" s="37"/>
      <c r="S39" s="37"/>
      <c r="T39" s="37"/>
      <c r="U39" s="37"/>
      <c r="V39" s="37"/>
      <c r="W39" s="37"/>
      <c r="X39" s="37"/>
      <c r="Y39" s="37"/>
      <c r="Z39" s="37"/>
      <c r="AA39" s="37"/>
      <c r="AB39" s="37"/>
      <c r="AC39" s="37"/>
      <c r="AD39" s="37"/>
      <c r="AE39" s="37"/>
      <c r="AF39" s="37"/>
      <c r="AG39" s="37"/>
      <c r="AH39" s="37"/>
      <c r="AI39" s="33"/>
      <c r="AJ39" s="33"/>
      <c r="AK39" s="33"/>
      <c r="AL39" s="33"/>
      <c r="AM39" s="33"/>
      <c r="AN39" s="33"/>
      <c r="AO39" s="33"/>
      <c r="AP39" s="33"/>
      <c r="AQ39" s="33"/>
      <c r="AR39" s="33"/>
      <c r="AS39" s="37"/>
      <c r="AT39" s="37"/>
      <c r="AU39" s="37"/>
      <c r="AV39" s="37"/>
      <c r="AW39" s="37"/>
      <c r="AX39" s="37"/>
      <c r="AY39" s="37"/>
      <c r="AZ39" s="37"/>
      <c r="BA39" s="37"/>
      <c r="BB39" s="37"/>
      <c r="BC39" s="37"/>
      <c r="BD39" s="37"/>
      <c r="BE39" s="37"/>
      <c r="BF39" s="37"/>
      <c r="BG39" s="37"/>
      <c r="BH39" s="37"/>
      <c r="BI39" s="37"/>
      <c r="BJ39" s="37"/>
      <c r="BK39" s="37"/>
      <c r="BL39" s="37"/>
      <c r="BM39" s="37"/>
    </row>
    <row r="40" spans="1:65" hidden="1" x14ac:dyDescent="0.25">
      <c r="A40" s="20"/>
      <c r="B40" s="30">
        <v>30</v>
      </c>
      <c r="C40" s="36" t="s">
        <v>179</v>
      </c>
      <c r="D40" s="69"/>
      <c r="E40" s="33"/>
      <c r="F40" s="33"/>
      <c r="G40" s="33"/>
      <c r="H40" s="33"/>
      <c r="I40" s="33"/>
      <c r="J40" s="33"/>
      <c r="K40" s="33"/>
      <c r="L40" s="33"/>
      <c r="M40" s="33"/>
      <c r="N40" s="37"/>
      <c r="O40" s="37"/>
      <c r="P40" s="37"/>
      <c r="Q40" s="37"/>
      <c r="R40" s="37"/>
      <c r="S40" s="37"/>
      <c r="T40" s="37"/>
      <c r="U40" s="37"/>
      <c r="V40" s="37"/>
      <c r="W40" s="37"/>
      <c r="X40" s="37"/>
      <c r="Y40" s="37"/>
      <c r="Z40" s="37"/>
      <c r="AA40" s="37"/>
      <c r="AB40" s="37"/>
      <c r="AC40" s="37"/>
      <c r="AD40" s="37"/>
      <c r="AE40" s="37"/>
      <c r="AF40" s="37"/>
      <c r="AG40" s="37"/>
      <c r="AH40" s="37"/>
      <c r="AI40" s="33"/>
      <c r="AJ40" s="33"/>
      <c r="AK40" s="33"/>
      <c r="AL40" s="33"/>
      <c r="AM40" s="33"/>
      <c r="AN40" s="33"/>
      <c r="AO40" s="33"/>
      <c r="AP40" s="33"/>
      <c r="AQ40" s="33"/>
      <c r="AR40" s="33"/>
      <c r="AS40" s="37"/>
      <c r="AT40" s="37"/>
      <c r="AU40" s="37"/>
      <c r="AV40" s="37"/>
      <c r="AW40" s="37"/>
      <c r="AX40" s="37"/>
      <c r="AY40" s="37"/>
      <c r="AZ40" s="37"/>
      <c r="BA40" s="37"/>
      <c r="BB40" s="37"/>
      <c r="BC40" s="37"/>
      <c r="BD40" s="37"/>
      <c r="BE40" s="37"/>
      <c r="BF40" s="37"/>
      <c r="BG40" s="37"/>
      <c r="BH40" s="37"/>
      <c r="BI40" s="37"/>
      <c r="BJ40" s="37"/>
      <c r="BK40" s="37"/>
      <c r="BL40" s="37"/>
      <c r="BM40" s="37"/>
    </row>
    <row r="41" spans="1:65" ht="30" hidden="1" x14ac:dyDescent="0.25">
      <c r="A41" s="20"/>
      <c r="B41" s="30">
        <v>31</v>
      </c>
      <c r="C41" s="34" t="s">
        <v>180</v>
      </c>
      <c r="D41" s="69"/>
      <c r="E41" s="33"/>
      <c r="F41" s="33"/>
      <c r="G41" s="33"/>
      <c r="H41" s="33"/>
      <c r="I41" s="33"/>
      <c r="J41" s="33"/>
      <c r="K41" s="33"/>
      <c r="L41" s="33"/>
      <c r="M41" s="33"/>
      <c r="N41" s="37"/>
      <c r="O41" s="37"/>
      <c r="P41" s="37"/>
      <c r="Q41" s="37"/>
      <c r="R41" s="37"/>
      <c r="S41" s="37"/>
      <c r="T41" s="37"/>
      <c r="U41" s="37"/>
      <c r="V41" s="37"/>
      <c r="W41" s="37"/>
      <c r="X41" s="37"/>
      <c r="Y41" s="37"/>
      <c r="Z41" s="37"/>
      <c r="AA41" s="37"/>
      <c r="AB41" s="37"/>
      <c r="AC41" s="37"/>
      <c r="AD41" s="37"/>
      <c r="AE41" s="37"/>
      <c r="AF41" s="37"/>
      <c r="AG41" s="37"/>
      <c r="AH41" s="37"/>
      <c r="AI41" s="33"/>
      <c r="AJ41" s="33"/>
      <c r="AK41" s="33"/>
      <c r="AL41" s="33"/>
      <c r="AM41" s="33"/>
      <c r="AN41" s="33"/>
      <c r="AO41" s="33"/>
      <c r="AP41" s="33"/>
      <c r="AQ41" s="33"/>
      <c r="AR41" s="33"/>
      <c r="AS41" s="37"/>
      <c r="AT41" s="37"/>
      <c r="AU41" s="37"/>
      <c r="AV41" s="37"/>
      <c r="AW41" s="37"/>
      <c r="AX41" s="37"/>
      <c r="AY41" s="37"/>
      <c r="AZ41" s="37"/>
      <c r="BA41" s="37"/>
      <c r="BB41" s="37"/>
      <c r="BC41" s="37"/>
      <c r="BD41" s="37"/>
      <c r="BE41" s="37"/>
      <c r="BF41" s="37"/>
      <c r="BG41" s="37"/>
      <c r="BH41" s="37"/>
      <c r="BI41" s="37"/>
      <c r="BJ41" s="37"/>
      <c r="BK41" s="37"/>
      <c r="BL41" s="37"/>
      <c r="BM41" s="37"/>
    </row>
    <row r="42" spans="1:65" ht="30" hidden="1" x14ac:dyDescent="0.25">
      <c r="A42" s="20"/>
      <c r="B42" s="30">
        <v>32</v>
      </c>
      <c r="C42" s="26" t="s">
        <v>181</v>
      </c>
      <c r="D42" s="69"/>
      <c r="E42" s="33"/>
      <c r="F42" s="33"/>
      <c r="G42" s="33"/>
      <c r="H42" s="33"/>
      <c r="I42" s="33"/>
      <c r="J42" s="33"/>
      <c r="K42" s="33"/>
      <c r="L42" s="33"/>
      <c r="M42" s="33"/>
      <c r="N42" s="37"/>
      <c r="O42" s="37"/>
      <c r="P42" s="37"/>
      <c r="Q42" s="37"/>
      <c r="R42" s="37"/>
      <c r="S42" s="37"/>
      <c r="T42" s="37"/>
      <c r="U42" s="37"/>
      <c r="V42" s="37"/>
      <c r="W42" s="37"/>
      <c r="X42" s="37"/>
      <c r="Y42" s="37"/>
      <c r="Z42" s="37"/>
      <c r="AA42" s="37"/>
      <c r="AB42" s="37"/>
      <c r="AC42" s="37"/>
      <c r="AD42" s="37"/>
      <c r="AE42" s="37"/>
      <c r="AF42" s="37"/>
      <c r="AG42" s="37"/>
      <c r="AH42" s="37"/>
      <c r="AI42" s="33"/>
      <c r="AJ42" s="33"/>
      <c r="AK42" s="33"/>
      <c r="AL42" s="33"/>
      <c r="AM42" s="33"/>
      <c r="AN42" s="33"/>
      <c r="AO42" s="33"/>
      <c r="AP42" s="33"/>
      <c r="AQ42" s="33"/>
      <c r="AR42" s="33"/>
      <c r="AS42" s="37"/>
      <c r="AT42" s="37"/>
      <c r="AU42" s="37"/>
      <c r="AV42" s="37"/>
      <c r="AW42" s="37"/>
      <c r="AX42" s="37"/>
      <c r="AY42" s="37"/>
      <c r="AZ42" s="37"/>
      <c r="BA42" s="37"/>
      <c r="BB42" s="37"/>
      <c r="BC42" s="37"/>
      <c r="BD42" s="37"/>
      <c r="BE42" s="37"/>
      <c r="BF42" s="37"/>
      <c r="BG42" s="37"/>
      <c r="BH42" s="37"/>
      <c r="BI42" s="37"/>
      <c r="BJ42" s="37"/>
      <c r="BK42" s="37"/>
      <c r="BL42" s="37"/>
      <c r="BM42" s="37"/>
    </row>
    <row r="43" spans="1:65" hidden="1" x14ac:dyDescent="0.25">
      <c r="A43" s="20"/>
      <c r="B43" s="30">
        <v>33</v>
      </c>
      <c r="C43" s="34" t="s">
        <v>182</v>
      </c>
      <c r="D43" s="6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row>
    <row r="44" spans="1:65" ht="30" hidden="1" x14ac:dyDescent="0.25">
      <c r="A44" s="20"/>
      <c r="B44" s="30">
        <v>34</v>
      </c>
      <c r="C44" s="35" t="s">
        <v>183</v>
      </c>
      <c r="D44" s="6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row>
    <row r="45" spans="1:65" hidden="1" x14ac:dyDescent="0.25">
      <c r="A45" s="20"/>
      <c r="B45" s="30">
        <v>35</v>
      </c>
      <c r="C45" s="36" t="s">
        <v>168</v>
      </c>
      <c r="D45" s="6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row>
    <row r="46" spans="1:65" hidden="1" x14ac:dyDescent="0.25">
      <c r="A46" s="20"/>
      <c r="B46" s="30">
        <v>36</v>
      </c>
      <c r="C46" s="38" t="s">
        <v>184</v>
      </c>
      <c r="D46" s="6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row>
    <row r="47" spans="1:65" hidden="1" x14ac:dyDescent="0.25">
      <c r="A47" s="20"/>
      <c r="B47" s="30">
        <v>37</v>
      </c>
      <c r="C47" s="38" t="s">
        <v>175</v>
      </c>
      <c r="D47" s="6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row>
    <row r="48" spans="1:65" hidden="1" x14ac:dyDescent="0.25">
      <c r="A48" s="20"/>
      <c r="B48" s="30">
        <v>38</v>
      </c>
      <c r="C48" s="36" t="s">
        <v>185</v>
      </c>
      <c r="D48" s="6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row>
    <row r="49" spans="1:65" hidden="1" x14ac:dyDescent="0.25">
      <c r="A49" s="20"/>
      <c r="B49" s="30">
        <v>39</v>
      </c>
      <c r="C49" s="36" t="s">
        <v>165</v>
      </c>
      <c r="D49" s="6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row>
    <row r="50" spans="1:65" ht="30" hidden="1" x14ac:dyDescent="0.25">
      <c r="A50" s="20"/>
      <c r="B50" s="30">
        <v>40</v>
      </c>
      <c r="C50" s="43" t="s">
        <v>186</v>
      </c>
      <c r="D50" s="6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row>
    <row r="51" spans="1:65" hidden="1" x14ac:dyDescent="0.25">
      <c r="A51" s="20"/>
      <c r="B51" s="30">
        <v>41</v>
      </c>
      <c r="C51" s="44" t="s">
        <v>168</v>
      </c>
      <c r="D51" s="6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row>
    <row r="52" spans="1:65" hidden="1" x14ac:dyDescent="0.25">
      <c r="A52" s="20"/>
      <c r="B52" s="30">
        <v>42</v>
      </c>
      <c r="C52" s="36" t="s">
        <v>185</v>
      </c>
      <c r="D52" s="6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row>
    <row r="53" spans="1:65" hidden="1" x14ac:dyDescent="0.25">
      <c r="A53" s="20"/>
      <c r="B53" s="30">
        <v>43</v>
      </c>
      <c r="C53" s="36" t="s">
        <v>165</v>
      </c>
      <c r="D53" s="6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hidden="1" x14ac:dyDescent="0.25">
      <c r="A54" s="20"/>
      <c r="B54" s="30">
        <v>44</v>
      </c>
      <c r="C54" s="34" t="s">
        <v>187</v>
      </c>
      <c r="D54" s="6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hidden="1" x14ac:dyDescent="0.25">
      <c r="A55" s="20"/>
      <c r="B55" s="30">
        <v>45</v>
      </c>
      <c r="C55" s="34" t="s">
        <v>188</v>
      </c>
      <c r="D55" s="6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hidden="1" x14ac:dyDescent="0.25">
      <c r="A56" s="20"/>
      <c r="B56" s="30">
        <v>46</v>
      </c>
      <c r="C56" s="34" t="s">
        <v>189</v>
      </c>
      <c r="D56" s="6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hidden="1" x14ac:dyDescent="0.25">
      <c r="A57" s="20"/>
      <c r="B57" s="40">
        <v>47</v>
      </c>
      <c r="C57" s="34" t="s">
        <v>190</v>
      </c>
      <c r="D57" s="6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hidden="1" x14ac:dyDescent="0.25">
      <c r="A58" s="20"/>
      <c r="B58" s="46">
        <v>48</v>
      </c>
      <c r="C58" s="47" t="s">
        <v>191</v>
      </c>
      <c r="D58" s="71"/>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row>
    <row r="59" spans="1:65" hidden="1" x14ac:dyDescent="0.25">
      <c r="A59" s="20" t="s">
        <v>192</v>
      </c>
      <c r="B59" s="30">
        <v>49</v>
      </c>
      <c r="C59" s="26" t="s">
        <v>193</v>
      </c>
      <c r="D59" s="17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hidden="1" x14ac:dyDescent="0.25">
      <c r="A60" s="20"/>
      <c r="B60" s="30">
        <v>50</v>
      </c>
      <c r="C60" s="34" t="s">
        <v>194</v>
      </c>
      <c r="D60" s="17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hidden="1" x14ac:dyDescent="0.25">
      <c r="A61" s="20"/>
      <c r="B61" s="30">
        <v>51</v>
      </c>
      <c r="C61" s="34" t="s">
        <v>195</v>
      </c>
      <c r="D61" s="17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hidden="1" x14ac:dyDescent="0.25">
      <c r="A62" s="20"/>
      <c r="B62" s="30">
        <v>52</v>
      </c>
      <c r="C62" s="34" t="s">
        <v>196</v>
      </c>
      <c r="D62" s="17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hidden="1" x14ac:dyDescent="0.25">
      <c r="A63" s="20"/>
      <c r="B63" s="30">
        <v>53</v>
      </c>
      <c r="C63" s="26" t="s">
        <v>197</v>
      </c>
      <c r="D63" s="170"/>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3"/>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row>
    <row r="64" spans="1:65" ht="14.8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9"/>
    </row>
    <row r="65" spans="1:65" ht="30" hidden="1" x14ac:dyDescent="0.25">
      <c r="A65" s="20"/>
      <c r="B65" s="30">
        <v>54</v>
      </c>
      <c r="C65" s="51" t="s">
        <v>82</v>
      </c>
      <c r="D65" s="171"/>
      <c r="E65" s="42"/>
      <c r="F65" s="42"/>
      <c r="G65" s="42"/>
      <c r="H65" s="42"/>
      <c r="I65" s="42"/>
      <c r="J65" s="42"/>
      <c r="K65" s="42"/>
      <c r="L65" s="42"/>
      <c r="M65" s="42"/>
      <c r="N65" s="24" t="s">
        <v>426</v>
      </c>
      <c r="O65" s="24" t="s">
        <v>426</v>
      </c>
      <c r="P65" s="24" t="s">
        <v>426</v>
      </c>
      <c r="Q65" s="24" t="s">
        <v>426</v>
      </c>
      <c r="R65" s="24" t="s">
        <v>426</v>
      </c>
      <c r="S65" s="24" t="s">
        <v>426</v>
      </c>
      <c r="T65" s="24" t="s">
        <v>426</v>
      </c>
      <c r="U65" s="24" t="s">
        <v>426</v>
      </c>
      <c r="V65" s="24" t="s">
        <v>426</v>
      </c>
      <c r="W65" s="24" t="s">
        <v>426</v>
      </c>
      <c r="X65" s="24" t="s">
        <v>426</v>
      </c>
      <c r="Y65" s="24" t="s">
        <v>426</v>
      </c>
      <c r="Z65" s="24" t="s">
        <v>426</v>
      </c>
      <c r="AA65" s="24" t="s">
        <v>426</v>
      </c>
      <c r="AB65" s="24" t="s">
        <v>426</v>
      </c>
      <c r="AC65" s="24" t="s">
        <v>426</v>
      </c>
      <c r="AD65" s="24"/>
      <c r="AE65" s="24"/>
      <c r="AF65" s="24"/>
      <c r="AG65" s="24"/>
      <c r="AH65" s="24"/>
      <c r="AI65" s="24"/>
      <c r="AJ65" s="24"/>
      <c r="AK65" s="24"/>
      <c r="AL65" s="24"/>
      <c r="AM65" s="24"/>
      <c r="AN65" s="24"/>
      <c r="AO65" s="24"/>
      <c r="AP65" s="24"/>
      <c r="AQ65" s="24"/>
      <c r="AR65" s="24"/>
      <c r="AS65" s="24" t="s">
        <v>426</v>
      </c>
      <c r="AT65" s="24" t="s">
        <v>426</v>
      </c>
      <c r="AU65" s="24" t="s">
        <v>426</v>
      </c>
      <c r="AV65" s="24" t="s">
        <v>426</v>
      </c>
      <c r="AW65" s="24" t="s">
        <v>426</v>
      </c>
      <c r="AX65" s="24" t="s">
        <v>426</v>
      </c>
      <c r="AY65" s="24" t="s">
        <v>426</v>
      </c>
      <c r="AZ65" s="24" t="s">
        <v>426</v>
      </c>
      <c r="BA65" s="24" t="s">
        <v>426</v>
      </c>
      <c r="BB65" s="24" t="s">
        <v>426</v>
      </c>
      <c r="BC65" s="24" t="s">
        <v>426</v>
      </c>
      <c r="BD65" s="24" t="s">
        <v>426</v>
      </c>
      <c r="BE65" s="24" t="s">
        <v>426</v>
      </c>
      <c r="BF65" s="24" t="s">
        <v>426</v>
      </c>
      <c r="BG65" s="24" t="s">
        <v>426</v>
      </c>
      <c r="BH65" s="24" t="s">
        <v>426</v>
      </c>
      <c r="BI65" s="24"/>
      <c r="BJ65" s="24"/>
      <c r="BK65" s="24"/>
      <c r="BL65" s="24"/>
      <c r="BM65" s="24"/>
    </row>
    <row r="66" spans="1:65" ht="30" x14ac:dyDescent="0.25">
      <c r="A66" s="20"/>
      <c r="B66" s="45">
        <v>55</v>
      </c>
      <c r="C66" s="42" t="s">
        <v>83</v>
      </c>
      <c r="D66" s="172">
        <f>+SUMIFS('appoggio Stock AUM_Turnover'!$D:$D,'appoggio Stock AUM_Turnover'!H:H,0)/1000000</f>
        <v>1844.329994909998</v>
      </c>
      <c r="E66" s="172">
        <f>+SUMIFS('appoggio Stock AUM_Turnover'!$AB:$AB,'appoggio Stock AUM_Turnover'!$H:$H,0)/1000000</f>
        <v>10.496955076479002</v>
      </c>
      <c r="F66" s="172">
        <f>+SUMIFS('appoggio Stock AUM_Turnover'!$AC:$AC,'appoggio Stock AUM_Turnover'!$H:$H,0)/1000000</f>
        <v>2.5614646099140006</v>
      </c>
      <c r="G66" s="173">
        <f>+SUMIFS('appoggio Stock AUM_Turnover'!$AD:$AD,'appoggio Stock AUM_Turnover'!$H:$H,0)/1000000</f>
        <v>0</v>
      </c>
      <c r="H66" s="172">
        <f>+SUMIFS('appoggio Stock AUM_Turnover'!$AE:$AE,'appoggio Stock AUM_Turnover'!$H:$H,0)/1000000</f>
        <v>8.6618051619999983E-3</v>
      </c>
      <c r="I66" s="172">
        <f>+SUMIFS('appoggio Stock AUM_Turnover'!$AF:$AF,'appoggio Stock AUM_Turnover'!$H:$H,0)/1000000</f>
        <v>1.6347517166360004</v>
      </c>
      <c r="J66" s="173">
        <f>+SUMIFS('appoggio Stock AUM_Turnover'!$AG:$AG,'appoggio Stock AUM_Turnover'!$H:$H,0)/1000000</f>
        <v>2.1936140000000001E-5</v>
      </c>
      <c r="K66" s="173">
        <f>+SUMIFS('appoggio Stock AUM_Turnover'!$AH:$AH,'appoggio Stock AUM_Turnover'!$H:$H,0)/1000000</f>
        <v>0</v>
      </c>
      <c r="L66" s="173">
        <v>0</v>
      </c>
      <c r="M66" s="173">
        <f>+SUMIFS('appoggio Stock AUM_Turnover'!$AJ:$AJ,'appoggio Stock AUM_Turnover'!$H:$H,0)/1000000</f>
        <v>0</v>
      </c>
      <c r="N66" s="42" t="s">
        <v>426</v>
      </c>
      <c r="O66" s="42" t="s">
        <v>426</v>
      </c>
      <c r="P66" s="42" t="s">
        <v>426</v>
      </c>
      <c r="Q66" s="42" t="s">
        <v>426</v>
      </c>
      <c r="R66" s="42" t="s">
        <v>426</v>
      </c>
      <c r="S66" s="42" t="s">
        <v>426</v>
      </c>
      <c r="T66" s="42" t="s">
        <v>426</v>
      </c>
      <c r="U66" s="42" t="s">
        <v>426</v>
      </c>
      <c r="V66" s="42" t="s">
        <v>426</v>
      </c>
      <c r="W66" s="42" t="s">
        <v>426</v>
      </c>
      <c r="X66" s="42" t="s">
        <v>426</v>
      </c>
      <c r="Y66" s="42" t="s">
        <v>426</v>
      </c>
      <c r="Z66" s="42" t="s">
        <v>426</v>
      </c>
      <c r="AA66" s="42" t="s">
        <v>426</v>
      </c>
      <c r="AB66" s="42" t="s">
        <v>426</v>
      </c>
      <c r="AC66" s="42" t="s">
        <v>426</v>
      </c>
      <c r="AD66" s="126">
        <f>E66+J66</f>
        <v>10.496977012619002</v>
      </c>
      <c r="AE66" s="126">
        <f t="shared" ref="AE66:AF68" si="0">F66+K66</f>
        <v>2.5614646099140006</v>
      </c>
      <c r="AF66" s="126">
        <f t="shared" si="0"/>
        <v>0</v>
      </c>
      <c r="AG66" s="126">
        <f>H66</f>
        <v>8.6618051619999983E-3</v>
      </c>
      <c r="AH66" s="126">
        <f>I66+M66</f>
        <v>1.6347517166360004</v>
      </c>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row>
    <row r="67" spans="1:65" ht="30" x14ac:dyDescent="0.25">
      <c r="A67" s="20"/>
      <c r="B67" s="45">
        <v>56</v>
      </c>
      <c r="C67" s="174" t="s">
        <v>199</v>
      </c>
      <c r="D67" s="173">
        <f>+SUMIFS('appoggio Stock AUM_Turnover'!$D:$D,'appoggio Stock AUM_Turnover'!H:H,0,'appoggio Stock AUM_Turnover'!$J:$J,"Bond")/1000000</f>
        <v>74.431167330000008</v>
      </c>
      <c r="E67" s="173">
        <f>+SUMIFS('appoggio Stock AUM_Turnover'!$AB:$AB,'appoggio Stock AUM_Turnover'!$H:$H,0,'appoggio Stock AUM_Turnover'!$J:$J,"Bond")/1000000</f>
        <v>4.5810020008000008</v>
      </c>
      <c r="F67" s="173">
        <f>+SUMIFS('appoggio Stock AUM_Turnover'!$AC:$AC,'appoggio Stock AUM_Turnover'!$H:$H,0,'appoggio Stock AUM_Turnover'!$J:$J,"Bond")/1000000</f>
        <v>1.15868153646</v>
      </c>
      <c r="G67" s="173">
        <f>+SUMIFS('appoggio Stock AUM_Turnover'!$AD:$AD,'appoggio Stock AUM_Turnover'!$H:$H,0,'appoggio Stock AUM_Turnover'!$J:$J,"Bond")/1000000</f>
        <v>0</v>
      </c>
      <c r="H67" s="172">
        <f>+SUMIFS('appoggio Stock AUM_Turnover'!$AE:$AE,'appoggio Stock AUM_Turnover'!$H:$H,0,'appoggio Stock AUM_Turnover'!$J:$J,"Bond")/1000000</f>
        <v>0</v>
      </c>
      <c r="I67" s="172">
        <f>+SUMIFS('appoggio Stock AUM_Turnover'!$AF:$AF,'appoggio Stock AUM_Turnover'!$H:$H,0,'appoggio Stock AUM_Turnover'!$J:$J,"Bond")/1000000</f>
        <v>0.75965111534000007</v>
      </c>
      <c r="J67" s="173">
        <f>+SUMIFS('appoggio Stock AUM_Turnover'!$AG:$AG,'appoggio Stock AUM_Turnover'!$H:$H,0,'appoggio Stock AUM_Turnover'!$J:$J,"Bond")/1000000</f>
        <v>0</v>
      </c>
      <c r="K67" s="173">
        <f>+SUMIFS('appoggio Stock AUM_Turnover'!$AH:$AH,'appoggio Stock AUM_Turnover'!$H:$H,0,'appoggio Stock AUM_Turnover'!$J:$J,"Bond")/1000000</f>
        <v>0</v>
      </c>
      <c r="L67" s="173">
        <v>0</v>
      </c>
      <c r="M67" s="173">
        <f>+SUMIFS('appoggio Stock AUM_Turnover'!$AJ:$AJ,'appoggio Stock AUM_Turnover'!$H:$H,0,'appoggio Stock AUM_Turnover'!$J:$J,"Bond")/1000000</f>
        <v>0</v>
      </c>
      <c r="N67" s="42" t="s">
        <v>426</v>
      </c>
      <c r="O67" s="42" t="s">
        <v>426</v>
      </c>
      <c r="P67" s="42" t="s">
        <v>426</v>
      </c>
      <c r="Q67" s="42" t="s">
        <v>426</v>
      </c>
      <c r="R67" s="42" t="s">
        <v>426</v>
      </c>
      <c r="S67" s="42" t="s">
        <v>426</v>
      </c>
      <c r="T67" s="42" t="s">
        <v>426</v>
      </c>
      <c r="U67" s="42" t="s">
        <v>426</v>
      </c>
      <c r="V67" s="42" t="s">
        <v>426</v>
      </c>
      <c r="W67" s="42" t="s">
        <v>426</v>
      </c>
      <c r="X67" s="42" t="s">
        <v>426</v>
      </c>
      <c r="Y67" s="42" t="s">
        <v>426</v>
      </c>
      <c r="Z67" s="42" t="s">
        <v>426</v>
      </c>
      <c r="AA67" s="42" t="s">
        <v>426</v>
      </c>
      <c r="AB67" s="42" t="s">
        <v>426</v>
      </c>
      <c r="AC67" s="42" t="s">
        <v>426</v>
      </c>
      <c r="AD67" s="126">
        <f t="shared" ref="AD67:AD68" si="1">E67+J67</f>
        <v>4.5810020008000008</v>
      </c>
      <c r="AE67" s="126">
        <f t="shared" si="0"/>
        <v>1.15868153646</v>
      </c>
      <c r="AF67" s="126">
        <f t="shared" si="0"/>
        <v>0</v>
      </c>
      <c r="AG67" s="126">
        <f t="shared" ref="AG67:AG68" si="2">H67</f>
        <v>0</v>
      </c>
      <c r="AH67" s="126">
        <f t="shared" ref="AH67:AH68" si="3">I67+M67</f>
        <v>0.75965111534000007</v>
      </c>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row>
    <row r="68" spans="1:65" ht="30" x14ac:dyDescent="0.25">
      <c r="A68" s="20"/>
      <c r="B68" s="40">
        <v>57</v>
      </c>
      <c r="C68" s="175" t="s">
        <v>200</v>
      </c>
      <c r="D68" s="176">
        <f>+SUMIFS('appoggio Stock AUM_Turnover'!$D:$D,'appoggio Stock AUM_Turnover'!H:H,0,'appoggio Stock AUM_Turnover'!$J:$J,"Stock")/1000000</f>
        <v>129.22692494000003</v>
      </c>
      <c r="E68" s="172">
        <f>+SUMIFS('appoggio Stock AUM_Turnover'!$AB:$AB,'appoggio Stock AUM_Turnover'!$H:$H,0,'appoggio Stock AUM_Turnover'!$J:$J,"Stock")/1000000</f>
        <v>5.002556705678999</v>
      </c>
      <c r="F68" s="172">
        <f>+SUMIFS('appoggio Stock AUM_Turnover'!$AC:$AC,'appoggio Stock AUM_Turnover'!$H:$H,0,'appoggio Stock AUM_Turnover'!$J:$J,"Stock")/1000000</f>
        <v>1.4027830734540006</v>
      </c>
      <c r="G68" s="177"/>
      <c r="H68" s="172">
        <f>+SUMIFS('appoggio Stock AUM_Turnover'!$AE:$AE,'appoggio Stock AUM_Turnover'!$H:$H,0,'appoggio Stock AUM_Turnover'!$J:$J,"sTOCK")/1000000</f>
        <v>8.6618051619999983E-3</v>
      </c>
      <c r="I68" s="172">
        <f>+SUMIFS('appoggio Stock AUM_Turnover'!$AF:$AF,'appoggio Stock AUM_Turnover'!$H:$H,0,'appoggio Stock AUM_Turnover'!$J:$J,"sTOCK")/1000000</f>
        <v>0.87510060129600042</v>
      </c>
      <c r="J68" s="173">
        <f>+SUMIFS('appoggio Stock AUM_Turnover'!$AG:$AG,'appoggio Stock AUM_Turnover'!$H:$H,0,'appoggio Stock AUM_Turnover'!$J:$J,"Stock")/1000000</f>
        <v>2.1936140000000001E-5</v>
      </c>
      <c r="K68" s="173">
        <f>+SUMIFS('appoggio Stock AUM_Turnover'!$AH:$AH,'appoggio Stock AUM_Turnover'!$H:$H,0,'appoggio Stock AUM_Turnover'!$J:$J,"Stock")/1000000</f>
        <v>0</v>
      </c>
      <c r="L68" s="177"/>
      <c r="M68" s="173">
        <f>+SUMIFS('appoggio Stock AUM_Turnover'!$AJ:$AJ,'appoggio Stock AUM_Turnover'!$H:$H,0,'appoggio Stock AUM_Turnover'!$J:$J,"sTOCK")/1000000</f>
        <v>0</v>
      </c>
      <c r="N68" s="42" t="s">
        <v>426</v>
      </c>
      <c r="O68" s="42" t="s">
        <v>426</v>
      </c>
      <c r="P68" s="42" t="s">
        <v>426</v>
      </c>
      <c r="Q68" s="42" t="s">
        <v>426</v>
      </c>
      <c r="R68" s="42" t="s">
        <v>426</v>
      </c>
      <c r="S68" s="42" t="s">
        <v>426</v>
      </c>
      <c r="T68" s="42" t="s">
        <v>426</v>
      </c>
      <c r="U68" s="42" t="s">
        <v>426</v>
      </c>
      <c r="V68" s="42" t="s">
        <v>426</v>
      </c>
      <c r="W68" s="42" t="s">
        <v>426</v>
      </c>
      <c r="X68" s="42" t="s">
        <v>426</v>
      </c>
      <c r="Y68" s="42" t="s">
        <v>426</v>
      </c>
      <c r="Z68" s="42" t="s">
        <v>426</v>
      </c>
      <c r="AA68" s="42" t="s">
        <v>426</v>
      </c>
      <c r="AB68" s="42" t="s">
        <v>426</v>
      </c>
      <c r="AC68" s="42" t="s">
        <v>426</v>
      </c>
      <c r="AD68" s="126">
        <f t="shared" si="1"/>
        <v>5.0025786418189986</v>
      </c>
      <c r="AE68" s="126">
        <f t="shared" si="0"/>
        <v>1.4027830734540006</v>
      </c>
      <c r="AF68" s="126">
        <f t="shared" si="0"/>
        <v>0</v>
      </c>
      <c r="AG68" s="126">
        <f t="shared" si="2"/>
        <v>8.6618051619999983E-3</v>
      </c>
      <c r="AH68" s="126">
        <f t="shared" si="3"/>
        <v>0.87510060129600042</v>
      </c>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row>
    <row r="70" spans="1:65" ht="46.5" customHeight="1" x14ac:dyDescent="0.25">
      <c r="B70" s="371" t="s">
        <v>201</v>
      </c>
      <c r="C70" s="371"/>
      <c r="D70" s="371"/>
      <c r="E70" s="371"/>
      <c r="G70"/>
    </row>
    <row r="71" spans="1:65" ht="63.75" customHeight="1" x14ac:dyDescent="0.25">
      <c r="B71" s="371" t="s">
        <v>202</v>
      </c>
      <c r="C71" s="371"/>
      <c r="D71" s="371"/>
      <c r="E71" s="371"/>
    </row>
    <row r="72" spans="1:65" ht="74.25" customHeight="1" x14ac:dyDescent="0.25">
      <c r="B72" s="371" t="s">
        <v>203</v>
      </c>
      <c r="C72" s="371"/>
      <c r="D72" s="371"/>
      <c r="E72" s="371"/>
    </row>
    <row r="73" spans="1:65" ht="26.25" customHeight="1" x14ac:dyDescent="0.25">
      <c r="B73" s="371" t="s">
        <v>204</v>
      </c>
      <c r="C73" s="371"/>
      <c r="D73" s="371"/>
      <c r="E73" s="371"/>
    </row>
  </sheetData>
  <mergeCells count="52">
    <mergeCell ref="B64:BM64"/>
    <mergeCell ref="B70:E70"/>
    <mergeCell ref="B71:E71"/>
    <mergeCell ref="B72:E72"/>
    <mergeCell ref="BB8:BD8"/>
    <mergeCell ref="BF8:BH8"/>
    <mergeCell ref="B73:E73"/>
    <mergeCell ref="AK8:AN8"/>
    <mergeCell ref="AP8:AR8"/>
    <mergeCell ref="AT8:AV8"/>
    <mergeCell ref="AX8:AZ8"/>
    <mergeCell ref="B5:C9"/>
    <mergeCell ref="D5:AH5"/>
    <mergeCell ref="AI5:BM5"/>
    <mergeCell ref="D6:D9"/>
    <mergeCell ref="E6:I6"/>
    <mergeCell ref="J6:M6"/>
    <mergeCell ref="N6:Q6"/>
    <mergeCell ref="R6:U6"/>
    <mergeCell ref="V6:Y6"/>
    <mergeCell ref="Z6:AC6"/>
    <mergeCell ref="BJ8:BM8"/>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s>
  <conditionalFormatting sqref="B65:XFD65 BI66:XFD68 B66:AR68">
    <cfRule type="cellIs" dxfId="95" priority="1" operator="equal">
      <formula>"Not in scope"</formula>
    </cfRule>
  </conditionalFormatting>
  <pageMargins left="0.70866141732283472" right="0.70866141732283472" top="0.74803149606299213" bottom="0.74803149606299213" header="0.31496062992125984" footer="0.31496062992125984"/>
  <pageSetup scale="14" orientation="landscape" r:id="rId1"/>
  <headerFooter>
    <oddHeader>&amp;R&amp;"Century"&amp;8&amp;KE7EC06 Gruppo Banco BPM - Uso Interno&amp;1#_x000D_</oddHead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BA9C1-B155-43B2-96F4-93D07AF17B8A}">
  <dimension ref="B2"/>
  <sheetViews>
    <sheetView workbookViewId="0"/>
  </sheetViews>
  <sheetFormatPr defaultColWidth="9.140625" defaultRowHeight="16.5" x14ac:dyDescent="0.3"/>
  <cols>
    <col min="1" max="16384" width="9.140625" style="240"/>
  </cols>
  <sheetData>
    <row r="2" spans="2:2" ht="26.25" x14ac:dyDescent="0.4">
      <c r="B2" s="241" t="s">
        <v>2957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E3FA5-02F4-4EE9-816B-D0BDE3D4DD50}">
  <dimension ref="B2"/>
  <sheetViews>
    <sheetView showGridLines="0" workbookViewId="0"/>
  </sheetViews>
  <sheetFormatPr defaultRowHeight="15" x14ac:dyDescent="0.25"/>
  <sheetData>
    <row r="2" spans="2:2" ht="18.75" x14ac:dyDescent="0.3">
      <c r="B2" s="350" t="s">
        <v>2950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AFA2F-BD74-42C7-A5FC-ACC377BE9CC8}">
  <sheetPr>
    <tabColor rgb="FF00B050"/>
  </sheetPr>
  <dimension ref="A1:Y979"/>
  <sheetViews>
    <sheetView showGridLines="0" zoomScale="80" zoomScaleNormal="8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2950</v>
      </c>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60.75" customHeight="1" x14ac:dyDescent="0.25">
      <c r="B5" s="254">
        <v>1</v>
      </c>
      <c r="C5" s="255" t="s">
        <v>2903</v>
      </c>
      <c r="D5" s="271" t="s">
        <v>2900</v>
      </c>
    </row>
    <row r="6" spans="1:9" ht="60.75" customHeight="1" x14ac:dyDescent="0.25">
      <c r="B6" s="254">
        <v>2</v>
      </c>
      <c r="C6" s="255" t="s">
        <v>2902</v>
      </c>
      <c r="D6" s="271" t="s">
        <v>2900</v>
      </c>
      <c r="I6" s="257"/>
    </row>
    <row r="7" spans="1:9" ht="60.75" customHeight="1" x14ac:dyDescent="0.25">
      <c r="B7" s="254">
        <v>3</v>
      </c>
      <c r="C7" s="255" t="s">
        <v>2901</v>
      </c>
      <c r="D7" s="271" t="s">
        <v>2900</v>
      </c>
      <c r="I7" s="257"/>
    </row>
    <row r="8" spans="1:9" ht="14.25" customHeight="1" x14ac:dyDescent="0.25">
      <c r="B8" s="249"/>
      <c r="C8" s="249"/>
      <c r="D8" s="249"/>
    </row>
    <row r="9" spans="1:9" ht="14.25" customHeight="1" x14ac:dyDescent="0.25">
      <c r="B9" s="249"/>
      <c r="C9" s="249"/>
      <c r="D9" s="251" t="s">
        <v>0</v>
      </c>
    </row>
    <row r="10" spans="1:9" ht="14.25" customHeight="1" x14ac:dyDescent="0.25">
      <c r="B10" s="249"/>
      <c r="C10" s="410" t="s">
        <v>2899</v>
      </c>
      <c r="D10" s="412" t="s">
        <v>2898</v>
      </c>
    </row>
    <row r="11" spans="1:9" ht="1.5" customHeight="1" x14ac:dyDescent="0.25">
      <c r="B11" s="249"/>
      <c r="C11" s="411"/>
      <c r="D11" s="412"/>
    </row>
    <row r="12" spans="1:9" ht="41.25" customHeight="1" x14ac:dyDescent="0.25">
      <c r="B12" s="254">
        <v>4</v>
      </c>
      <c r="C12" s="255" t="s">
        <v>2897</v>
      </c>
      <c r="D12" s="271" t="s">
        <v>2894</v>
      </c>
    </row>
    <row r="13" spans="1:9" ht="55.5" customHeight="1" x14ac:dyDescent="0.25">
      <c r="B13" s="254">
        <v>5</v>
      </c>
      <c r="C13" s="255" t="s">
        <v>2896</v>
      </c>
      <c r="D13" s="271" t="s">
        <v>2894</v>
      </c>
    </row>
    <row r="14" spans="1:9" ht="55.5" customHeight="1" x14ac:dyDescent="0.25">
      <c r="B14" s="254">
        <v>6</v>
      </c>
      <c r="C14" s="255" t="s">
        <v>2895</v>
      </c>
      <c r="D14" s="271" t="s">
        <v>2894</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E2E0-08F2-4EE5-A26E-DEAF409C973C}">
  <sheetPr>
    <tabColor rgb="FF00B050"/>
  </sheetPr>
  <dimension ref="A1:J975"/>
  <sheetViews>
    <sheetView showGridLines="0" zoomScale="80" zoomScaleNormal="80" workbookViewId="0">
      <selection activeCell="C1" sqref="C1"/>
    </sheetView>
  </sheetViews>
  <sheetFormatPr defaultColWidth="14.42578125" defaultRowHeight="15" customHeight="1" x14ac:dyDescent="0.25"/>
  <cols>
    <col min="1" max="1" width="5.28515625" style="248" customWidth="1"/>
    <col min="2" max="2" width="2.7109375" style="248" customWidth="1"/>
    <col min="3" max="3" width="50.7109375" style="248" customWidth="1"/>
    <col min="4" max="9" width="21.7109375" style="248" customWidth="1"/>
    <col min="10" max="10" width="14.7109375" style="248" customWidth="1"/>
    <col min="11" max="16384" width="14.42578125" style="248"/>
  </cols>
  <sheetData>
    <row r="1" spans="1:10" ht="18" customHeight="1" x14ac:dyDescent="0.3">
      <c r="C1" s="227" t="s">
        <v>2946</v>
      </c>
    </row>
    <row r="2" spans="1:10" ht="14.25" customHeight="1" x14ac:dyDescent="0.25">
      <c r="D2" s="257"/>
      <c r="E2" s="257"/>
      <c r="G2" s="264"/>
      <c r="I2" s="264"/>
    </row>
    <row r="3" spans="1:10" ht="14.25" customHeight="1" x14ac:dyDescent="0.25">
      <c r="D3" s="265" t="s">
        <v>0</v>
      </c>
      <c r="E3" s="265" t="s">
        <v>1</v>
      </c>
      <c r="F3" s="265" t="s">
        <v>2</v>
      </c>
      <c r="G3" s="265" t="s">
        <v>3</v>
      </c>
      <c r="H3" s="265" t="s">
        <v>4</v>
      </c>
      <c r="I3" s="265" t="s">
        <v>5</v>
      </c>
    </row>
    <row r="4" spans="1:10" ht="14.25" customHeight="1" x14ac:dyDescent="0.25">
      <c r="C4" s="416" t="s">
        <v>2918</v>
      </c>
      <c r="D4" s="413" t="s">
        <v>2917</v>
      </c>
      <c r="E4" s="414"/>
      <c r="F4" s="414"/>
      <c r="G4" s="414"/>
      <c r="H4" s="414"/>
      <c r="I4" s="414"/>
    </row>
    <row r="5" spans="1:10" ht="14.25" customHeight="1" x14ac:dyDescent="0.25">
      <c r="B5" s="257"/>
      <c r="C5" s="417"/>
      <c r="D5" s="415" t="s">
        <v>2892</v>
      </c>
      <c r="E5" s="414"/>
      <c r="F5" s="415" t="s">
        <v>2916</v>
      </c>
      <c r="G5" s="414"/>
      <c r="H5" s="415" t="s">
        <v>2915</v>
      </c>
      <c r="I5" s="414"/>
    </row>
    <row r="6" spans="1:10" ht="14.25" customHeight="1" x14ac:dyDescent="0.25">
      <c r="C6" s="418"/>
      <c r="D6" s="266" t="s">
        <v>2914</v>
      </c>
      <c r="E6" s="266" t="s">
        <v>2913</v>
      </c>
      <c r="F6" s="266" t="s">
        <v>2914</v>
      </c>
      <c r="G6" s="253" t="s">
        <v>2913</v>
      </c>
      <c r="H6" s="253" t="s">
        <v>2914</v>
      </c>
      <c r="I6" s="253" t="s">
        <v>2913</v>
      </c>
    </row>
    <row r="7" spans="1:10" ht="48.75" customHeight="1" x14ac:dyDescent="0.25">
      <c r="B7" s="254">
        <v>1</v>
      </c>
      <c r="C7" s="255" t="s">
        <v>2912</v>
      </c>
      <c r="D7" s="267">
        <v>0</v>
      </c>
      <c r="E7" s="340">
        <v>0</v>
      </c>
      <c r="F7" s="267">
        <v>0</v>
      </c>
      <c r="G7" s="340">
        <v>0</v>
      </c>
      <c r="H7" s="267">
        <v>0</v>
      </c>
      <c r="I7" s="340">
        <v>0</v>
      </c>
    </row>
    <row r="8" spans="1:10" ht="48.75" customHeight="1" x14ac:dyDescent="0.25">
      <c r="B8" s="254">
        <v>2</v>
      </c>
      <c r="C8" s="255" t="s">
        <v>2911</v>
      </c>
      <c r="D8" s="267">
        <v>0</v>
      </c>
      <c r="E8" s="340">
        <v>0</v>
      </c>
      <c r="F8" s="267">
        <v>0</v>
      </c>
      <c r="G8" s="340">
        <v>0</v>
      </c>
      <c r="H8" s="267">
        <v>0</v>
      </c>
      <c r="I8" s="340">
        <v>0</v>
      </c>
    </row>
    <row r="9" spans="1:10" ht="48.75" customHeight="1" x14ac:dyDescent="0.25">
      <c r="B9" s="254">
        <v>3</v>
      </c>
      <c r="C9" s="255" t="s">
        <v>2910</v>
      </c>
      <c r="D9" s="267">
        <v>0</v>
      </c>
      <c r="E9" s="340">
        <v>0</v>
      </c>
      <c r="F9" s="267">
        <v>0</v>
      </c>
      <c r="G9" s="340">
        <v>0</v>
      </c>
      <c r="H9" s="267">
        <v>0</v>
      </c>
      <c r="I9" s="340">
        <v>0</v>
      </c>
    </row>
    <row r="10" spans="1:10" ht="48.75" customHeight="1" x14ac:dyDescent="0.25">
      <c r="B10" s="254">
        <v>4</v>
      </c>
      <c r="C10" s="255" t="s">
        <v>2909</v>
      </c>
      <c r="D10" s="267">
        <v>0</v>
      </c>
      <c r="E10" s="340">
        <v>0</v>
      </c>
      <c r="F10" s="267">
        <v>0</v>
      </c>
      <c r="G10" s="340">
        <v>0</v>
      </c>
      <c r="H10" s="267">
        <v>0</v>
      </c>
      <c r="I10" s="340">
        <v>0</v>
      </c>
    </row>
    <row r="11" spans="1:10" ht="55.5" customHeight="1" x14ac:dyDescent="0.25">
      <c r="B11" s="254">
        <v>5</v>
      </c>
      <c r="C11" s="255" t="s">
        <v>2908</v>
      </c>
      <c r="D11" s="267">
        <v>0</v>
      </c>
      <c r="E11" s="340">
        <v>0</v>
      </c>
      <c r="F11" s="267">
        <v>0</v>
      </c>
      <c r="G11" s="340">
        <v>0</v>
      </c>
      <c r="H11" s="267">
        <v>0</v>
      </c>
      <c r="I11" s="340">
        <v>0</v>
      </c>
      <c r="J11" s="257"/>
    </row>
    <row r="12" spans="1:10" ht="55.5" customHeight="1" x14ac:dyDescent="0.25">
      <c r="B12" s="254">
        <v>6</v>
      </c>
      <c r="C12" s="255" t="s">
        <v>2907</v>
      </c>
      <c r="D12" s="267">
        <v>0</v>
      </c>
      <c r="E12" s="340">
        <v>0</v>
      </c>
      <c r="F12" s="267">
        <v>0</v>
      </c>
      <c r="G12" s="340">
        <v>0</v>
      </c>
      <c r="H12" s="267">
        <v>0</v>
      </c>
      <c r="I12" s="340">
        <v>0</v>
      </c>
      <c r="J12" s="257"/>
    </row>
    <row r="13" spans="1:10" ht="55.5" customHeight="1" x14ac:dyDescent="0.25">
      <c r="B13" s="254">
        <v>7</v>
      </c>
      <c r="C13" s="259" t="s">
        <v>2906</v>
      </c>
      <c r="D13" s="304">
        <v>2679451565.2542906</v>
      </c>
      <c r="E13" s="341">
        <v>2.0220069651261965</v>
      </c>
      <c r="F13" s="304">
        <v>2678117634.0036287</v>
      </c>
      <c r="G13" s="341">
        <v>2.0210003343981717</v>
      </c>
      <c r="H13" s="304">
        <v>1333931.2506619999</v>
      </c>
      <c r="I13" s="341">
        <v>1.0066307280244065E-3</v>
      </c>
      <c r="J13" s="257"/>
    </row>
    <row r="14" spans="1:10" ht="55.5" customHeight="1" x14ac:dyDescent="0.25">
      <c r="A14" s="257"/>
      <c r="B14" s="254">
        <v>8</v>
      </c>
      <c r="C14" s="259" t="s">
        <v>2905</v>
      </c>
      <c r="D14" s="304">
        <v>2679451565.2542906</v>
      </c>
      <c r="E14" s="341">
        <v>2.0220069651261965</v>
      </c>
      <c r="F14" s="304">
        <v>2678117634.0036287</v>
      </c>
      <c r="G14" s="341">
        <v>2.0210003343981717</v>
      </c>
      <c r="H14" s="304">
        <v>1333931.2506619999</v>
      </c>
      <c r="I14" s="341">
        <v>1.0066307280244065E-3</v>
      </c>
      <c r="J14" s="257"/>
    </row>
    <row r="15" spans="1:10" ht="55.5" customHeight="1" x14ac:dyDescent="0.25">
      <c r="A15" s="257"/>
      <c r="B15" s="257"/>
      <c r="C15" s="257"/>
      <c r="D15" s="257"/>
      <c r="E15" s="257"/>
      <c r="F15" s="257"/>
      <c r="G15" s="258"/>
      <c r="H15" s="257"/>
      <c r="I15" s="258"/>
      <c r="J15" s="257"/>
    </row>
    <row r="16" spans="1:10" ht="55.5" customHeight="1" x14ac:dyDescent="0.25">
      <c r="A16" s="257"/>
      <c r="B16" s="257"/>
      <c r="C16" s="257"/>
      <c r="D16" s="257"/>
      <c r="E16" s="257"/>
      <c r="F16" s="257"/>
      <c r="G16" s="258"/>
      <c r="H16" s="257"/>
      <c r="I16" s="258"/>
      <c r="J16" s="257"/>
    </row>
    <row r="17" spans="1:10" ht="41.25" customHeight="1" x14ac:dyDescent="0.25">
      <c r="A17" s="257"/>
      <c r="B17" s="257"/>
      <c r="C17" s="257"/>
      <c r="D17" s="257"/>
      <c r="E17" s="257"/>
      <c r="F17" s="257"/>
      <c r="G17" s="258"/>
      <c r="H17" s="257"/>
      <c r="I17" s="257"/>
      <c r="J17" s="257"/>
    </row>
    <row r="18" spans="1:10" ht="14.25" customHeight="1" x14ac:dyDescent="0.25">
      <c r="A18" s="257"/>
      <c r="B18" s="257"/>
      <c r="C18" s="257"/>
      <c r="D18" s="257"/>
      <c r="E18" s="257"/>
      <c r="F18" s="257"/>
      <c r="G18" s="258"/>
      <c r="H18" s="257"/>
      <c r="I18" s="257"/>
      <c r="J18" s="257"/>
    </row>
    <row r="19" spans="1:10" ht="14.25" customHeight="1" x14ac:dyDescent="0.25">
      <c r="C19" s="257"/>
      <c r="D19" s="257"/>
      <c r="E19" s="257"/>
      <c r="F19" s="257"/>
      <c r="G19" s="270"/>
      <c r="I19" s="264"/>
    </row>
    <row r="20" spans="1:10" ht="14.25" customHeight="1" x14ac:dyDescent="0.25">
      <c r="C20" s="257"/>
      <c r="D20" s="257"/>
      <c r="E20" s="257"/>
      <c r="F20" s="257"/>
      <c r="G20" s="264"/>
      <c r="I20" s="264"/>
    </row>
    <row r="21" spans="1:10" ht="14.25" customHeight="1" x14ac:dyDescent="0.25">
      <c r="C21" s="257"/>
      <c r="D21" s="257"/>
      <c r="E21" s="257"/>
      <c r="F21" s="257"/>
      <c r="G21" s="264"/>
      <c r="I21" s="264"/>
    </row>
    <row r="22" spans="1:10" ht="14.25" customHeight="1" x14ac:dyDescent="0.25">
      <c r="C22" s="257"/>
      <c r="D22" s="257"/>
      <c r="E22" s="257"/>
      <c r="F22" s="257"/>
      <c r="G22" s="270"/>
      <c r="I22" s="264"/>
    </row>
    <row r="23" spans="1:10" ht="14.25" customHeight="1" x14ac:dyDescent="0.25">
      <c r="C23" s="257"/>
      <c r="D23" s="257"/>
      <c r="E23" s="257"/>
      <c r="F23" s="257"/>
      <c r="G23" s="270"/>
      <c r="I23" s="264"/>
    </row>
    <row r="24" spans="1:10" ht="14.25" customHeight="1" x14ac:dyDescent="0.25">
      <c r="C24" s="257"/>
      <c r="D24" s="257"/>
      <c r="E24" s="257"/>
      <c r="G24" s="264"/>
      <c r="I24" s="264"/>
    </row>
    <row r="25" spans="1:10" ht="14.25" customHeight="1" x14ac:dyDescent="0.25">
      <c r="C25" s="257"/>
      <c r="D25" s="257"/>
      <c r="E25" s="257"/>
      <c r="G25" s="264"/>
      <c r="I25" s="264"/>
    </row>
    <row r="26" spans="1:10" ht="14.25" customHeight="1" x14ac:dyDescent="0.25">
      <c r="C26" s="257"/>
      <c r="D26" s="257"/>
      <c r="E26" s="257"/>
      <c r="G26" s="264"/>
      <c r="I26" s="264"/>
    </row>
    <row r="27" spans="1:10" ht="14.25" customHeight="1" x14ac:dyDescent="0.25">
      <c r="C27" s="257"/>
      <c r="D27" s="257"/>
      <c r="E27" s="257"/>
      <c r="G27" s="264"/>
      <c r="I27" s="264"/>
    </row>
    <row r="28" spans="1:10" ht="14.25" customHeight="1" x14ac:dyDescent="0.25">
      <c r="C28" s="257"/>
      <c r="D28" s="257"/>
      <c r="E28" s="257"/>
      <c r="G28" s="264"/>
      <c r="I28" s="264"/>
    </row>
    <row r="29" spans="1:10" ht="14.25" customHeight="1" x14ac:dyDescent="0.25">
      <c r="C29" s="257"/>
      <c r="D29" s="257"/>
      <c r="E29" s="257"/>
      <c r="G29" s="264"/>
      <c r="I29" s="264"/>
    </row>
    <row r="30" spans="1:10" ht="14.25" customHeight="1" x14ac:dyDescent="0.25">
      <c r="C30" s="257"/>
      <c r="D30" s="257"/>
      <c r="E30" s="257"/>
      <c r="G30" s="264"/>
      <c r="I30" s="264"/>
    </row>
    <row r="31" spans="1:10" ht="14.25" customHeight="1" x14ac:dyDescent="0.25">
      <c r="C31" s="257"/>
      <c r="D31" s="257"/>
      <c r="E31" s="257"/>
      <c r="G31" s="264"/>
      <c r="I31" s="264"/>
    </row>
    <row r="32" spans="1:10"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D4:I4"/>
    <mergeCell ref="D5:E5"/>
    <mergeCell ref="F5:G5"/>
    <mergeCell ref="H5:I5"/>
    <mergeCell ref="C4:C6"/>
  </mergeCells>
  <conditionalFormatting sqref="D6:I6">
    <cfRule type="cellIs" dxfId="68" priority="10" operator="between">
      <formula>#REF!</formula>
      <formula>#REF!</formula>
    </cfRule>
  </conditionalFormatting>
  <conditionalFormatting sqref="D14:E14">
    <cfRule type="cellIs" dxfId="67" priority="11" operator="equal">
      <formula>0</formula>
    </cfRule>
  </conditionalFormatting>
  <conditionalFormatting sqref="F14">
    <cfRule type="cellIs" dxfId="66" priority="9" operator="equal">
      <formula>0</formula>
    </cfRule>
  </conditionalFormatting>
  <conditionalFormatting sqref="G14">
    <cfRule type="cellIs" dxfId="65" priority="2" operator="equal">
      <formula>0</formula>
    </cfRule>
  </conditionalFormatting>
  <conditionalFormatting sqref="I14">
    <cfRule type="cellIs" dxfId="64"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CEA51-02EE-40D0-B4AB-E06C68864FAC}">
  <sheetPr>
    <tabColor rgb="FF00B050"/>
  </sheetPr>
  <dimension ref="A1:K856"/>
  <sheetViews>
    <sheetView showGridLines="0" zoomScale="80" zoomScaleNormal="80" workbookViewId="0"/>
  </sheetViews>
  <sheetFormatPr defaultColWidth="14.42578125" defaultRowHeight="15" customHeight="1" x14ac:dyDescent="0.25"/>
  <cols>
    <col min="1" max="1" width="13.28515625" style="248" customWidth="1"/>
    <col min="2" max="2" width="2.7109375" style="248" customWidth="1"/>
    <col min="3" max="3" width="50.7109375" style="248" customWidth="1"/>
    <col min="4" max="9" width="21.85546875" style="248" customWidth="1"/>
    <col min="10" max="10" width="14.7109375" style="248" customWidth="1"/>
    <col min="11" max="11" width="9.28515625" style="248" customWidth="1"/>
    <col min="12" max="16384" width="14.42578125" style="248"/>
  </cols>
  <sheetData>
    <row r="1" spans="1:11" ht="18" customHeight="1" x14ac:dyDescent="0.3">
      <c r="C1" s="227" t="s">
        <v>2946</v>
      </c>
    </row>
    <row r="2" spans="1:11" ht="14.25" customHeight="1" x14ac:dyDescent="0.25">
      <c r="D2" s="261" t="s">
        <v>0</v>
      </c>
      <c r="E2" s="261" t="s">
        <v>1</v>
      </c>
      <c r="F2" s="261" t="s">
        <v>2</v>
      </c>
      <c r="G2" s="261" t="s">
        <v>3</v>
      </c>
      <c r="H2" s="261" t="s">
        <v>4</v>
      </c>
      <c r="I2" s="261" t="s">
        <v>5</v>
      </c>
    </row>
    <row r="3" spans="1:11" ht="14.25" customHeight="1" x14ac:dyDescent="0.25">
      <c r="B3" s="257"/>
      <c r="C3" s="416" t="s">
        <v>2918</v>
      </c>
      <c r="D3" s="419" t="s">
        <v>2928</v>
      </c>
      <c r="E3" s="420"/>
      <c r="F3" s="420"/>
      <c r="G3" s="420"/>
      <c r="H3" s="420"/>
      <c r="I3" s="421"/>
    </row>
    <row r="4" spans="1:11" ht="14.25" customHeight="1" x14ac:dyDescent="0.25">
      <c r="B4" s="257"/>
      <c r="C4" s="417"/>
      <c r="D4" s="422" t="s">
        <v>2892</v>
      </c>
      <c r="E4" s="423"/>
      <c r="F4" s="424" t="s">
        <v>2916</v>
      </c>
      <c r="G4" s="425"/>
      <c r="H4" s="424" t="s">
        <v>2915</v>
      </c>
      <c r="I4" s="425"/>
    </row>
    <row r="5" spans="1:11" ht="14.25" customHeight="1" x14ac:dyDescent="0.25">
      <c r="B5" s="257"/>
      <c r="C5" s="418"/>
      <c r="D5" s="253" t="s">
        <v>2914</v>
      </c>
      <c r="E5" s="253" t="s">
        <v>2913</v>
      </c>
      <c r="F5" s="253" t="s">
        <v>2914</v>
      </c>
      <c r="G5" s="253" t="s">
        <v>2913</v>
      </c>
      <c r="H5" s="253" t="s">
        <v>2914</v>
      </c>
      <c r="I5" s="253" t="s">
        <v>2913</v>
      </c>
    </row>
    <row r="6" spans="1:11" ht="59.25" customHeight="1" x14ac:dyDescent="0.25">
      <c r="B6" s="254">
        <v>1</v>
      </c>
      <c r="C6" s="255" t="s">
        <v>2927</v>
      </c>
      <c r="D6" s="267">
        <v>0</v>
      </c>
      <c r="E6" s="340">
        <v>0</v>
      </c>
      <c r="F6" s="267">
        <v>0</v>
      </c>
      <c r="G6" s="340">
        <v>0</v>
      </c>
      <c r="H6" s="267">
        <v>0</v>
      </c>
      <c r="I6" s="340">
        <v>0</v>
      </c>
    </row>
    <row r="7" spans="1:11" ht="59.25" customHeight="1" x14ac:dyDescent="0.25">
      <c r="A7" s="257"/>
      <c r="B7" s="254">
        <v>2</v>
      </c>
      <c r="C7" s="255" t="s">
        <v>2926</v>
      </c>
      <c r="D7" s="267">
        <v>0</v>
      </c>
      <c r="E7" s="340">
        <v>0</v>
      </c>
      <c r="F7" s="267">
        <v>0</v>
      </c>
      <c r="G7" s="340">
        <v>0</v>
      </c>
      <c r="H7" s="267">
        <v>0</v>
      </c>
      <c r="I7" s="340">
        <v>0</v>
      </c>
      <c r="J7" s="257"/>
      <c r="K7" s="257"/>
    </row>
    <row r="8" spans="1:11" ht="59.25" customHeight="1" x14ac:dyDescent="0.25">
      <c r="A8" s="257"/>
      <c r="B8" s="254">
        <v>3</v>
      </c>
      <c r="C8" s="255" t="s">
        <v>2925</v>
      </c>
      <c r="D8" s="267">
        <v>0</v>
      </c>
      <c r="E8" s="340">
        <v>0</v>
      </c>
      <c r="F8" s="267">
        <v>0</v>
      </c>
      <c r="G8" s="340">
        <v>0</v>
      </c>
      <c r="H8" s="267">
        <v>0</v>
      </c>
      <c r="I8" s="340">
        <v>0</v>
      </c>
      <c r="J8" s="257"/>
      <c r="K8" s="257"/>
    </row>
    <row r="9" spans="1:11" ht="59.25" customHeight="1" x14ac:dyDescent="0.25">
      <c r="B9" s="254">
        <v>4</v>
      </c>
      <c r="C9" s="255" t="s">
        <v>2924</v>
      </c>
      <c r="D9" s="267">
        <v>0</v>
      </c>
      <c r="E9" s="340">
        <v>0</v>
      </c>
      <c r="F9" s="267">
        <v>0</v>
      </c>
      <c r="G9" s="340">
        <v>0</v>
      </c>
      <c r="H9" s="267">
        <v>0</v>
      </c>
      <c r="I9" s="340">
        <v>0</v>
      </c>
    </row>
    <row r="10" spans="1:11" ht="59.25" customHeight="1" x14ac:dyDescent="0.25">
      <c r="A10" s="257"/>
      <c r="B10" s="254">
        <v>5</v>
      </c>
      <c r="C10" s="255" t="s">
        <v>2923</v>
      </c>
      <c r="D10" s="267">
        <v>0</v>
      </c>
      <c r="E10" s="340">
        <v>0</v>
      </c>
      <c r="F10" s="267">
        <v>0</v>
      </c>
      <c r="G10" s="340">
        <v>0</v>
      </c>
      <c r="H10" s="267">
        <v>0</v>
      </c>
      <c r="I10" s="340">
        <v>0</v>
      </c>
      <c r="J10" s="257"/>
      <c r="K10" s="257"/>
    </row>
    <row r="11" spans="1:11" ht="59.25" customHeight="1" x14ac:dyDescent="0.25">
      <c r="A11" s="257"/>
      <c r="B11" s="254">
        <v>6</v>
      </c>
      <c r="C11" s="255" t="s">
        <v>2922</v>
      </c>
      <c r="D11" s="267">
        <v>0</v>
      </c>
      <c r="E11" s="340">
        <v>0</v>
      </c>
      <c r="F11" s="267">
        <v>0</v>
      </c>
      <c r="G11" s="340">
        <v>0</v>
      </c>
      <c r="H11" s="267">
        <v>0</v>
      </c>
      <c r="I11" s="340">
        <v>0</v>
      </c>
      <c r="J11" s="257"/>
      <c r="K11" s="257"/>
    </row>
    <row r="12" spans="1:11" ht="59.25" customHeight="1" x14ac:dyDescent="0.25">
      <c r="A12" s="257"/>
      <c r="B12" s="254">
        <v>7</v>
      </c>
      <c r="C12" s="259" t="s">
        <v>2921</v>
      </c>
      <c r="D12" s="304">
        <v>2679451565.2542906</v>
      </c>
      <c r="E12" s="341">
        <v>100</v>
      </c>
      <c r="F12" s="304">
        <v>2678117634.0036287</v>
      </c>
      <c r="G12" s="341">
        <v>100</v>
      </c>
      <c r="H12" s="304">
        <v>1333931.2506619999</v>
      </c>
      <c r="I12" s="341">
        <v>100</v>
      </c>
      <c r="J12" s="257"/>
      <c r="K12" s="257"/>
    </row>
    <row r="13" spans="1:11" ht="59.25" customHeight="1" x14ac:dyDescent="0.25">
      <c r="A13" s="257"/>
      <c r="B13" s="254">
        <v>8</v>
      </c>
      <c r="C13" s="259" t="s">
        <v>2920</v>
      </c>
      <c r="D13" s="304">
        <v>2679451565.2542906</v>
      </c>
      <c r="E13" s="341">
        <v>100</v>
      </c>
      <c r="F13" s="304">
        <v>2678117634.0036287</v>
      </c>
      <c r="G13" s="341">
        <v>100</v>
      </c>
      <c r="H13" s="304">
        <v>1333931.2506619999</v>
      </c>
      <c r="I13" s="341">
        <v>100</v>
      </c>
      <c r="J13" s="257"/>
      <c r="K13" s="257"/>
    </row>
    <row r="14" spans="1:11" ht="69.75" customHeight="1" x14ac:dyDescent="0.25">
      <c r="A14" s="257"/>
      <c r="B14" s="257"/>
      <c r="C14" s="257"/>
      <c r="D14" s="257"/>
      <c r="E14" s="258"/>
      <c r="F14" s="257"/>
      <c r="G14" s="257"/>
      <c r="H14" s="257"/>
      <c r="I14" s="257"/>
      <c r="J14" s="257"/>
      <c r="K14" s="257"/>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D3:I3"/>
    <mergeCell ref="D4:E4"/>
    <mergeCell ref="F4:G4"/>
    <mergeCell ref="H4:I4"/>
    <mergeCell ref="C3:C5"/>
  </mergeCells>
  <conditionalFormatting sqref="E13">
    <cfRule type="cellIs" dxfId="63" priority="3" operator="equal">
      <formula>0</formula>
    </cfRule>
  </conditionalFormatting>
  <conditionalFormatting sqref="G13">
    <cfRule type="cellIs" dxfId="62" priority="2" operator="equal">
      <formula>0</formula>
    </cfRule>
  </conditionalFormatting>
  <conditionalFormatting sqref="I13">
    <cfRule type="cellIs" dxfId="61" priority="1"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8F04-E75D-4552-B5CC-8C0ACED3EB2C}">
  <sheetPr>
    <tabColor rgb="FF00B050"/>
  </sheetPr>
  <dimension ref="A1:J961"/>
  <sheetViews>
    <sheetView showGridLines="0" zoomScale="80" zoomScaleNormal="80" workbookViewId="0"/>
  </sheetViews>
  <sheetFormatPr defaultColWidth="14.42578125" defaultRowHeight="15" customHeight="1" x14ac:dyDescent="0.25"/>
  <cols>
    <col min="1" max="1" width="15.28515625" style="248" customWidth="1"/>
    <col min="2" max="2" width="2.7109375" style="248" customWidth="1"/>
    <col min="3" max="3" width="60.7109375" style="248" customWidth="1"/>
    <col min="4" max="9" width="21.5703125" style="248" customWidth="1"/>
    <col min="10" max="10" width="14.7109375" style="248" customWidth="1"/>
    <col min="11" max="16384" width="14.42578125" style="248"/>
  </cols>
  <sheetData>
    <row r="1" spans="1:10" ht="18" customHeight="1" x14ac:dyDescent="0.3">
      <c r="C1" s="227" t="s">
        <v>2946</v>
      </c>
    </row>
    <row r="2" spans="1:10" ht="14.25" customHeight="1" x14ac:dyDescent="0.25">
      <c r="C2" s="257"/>
      <c r="D2" s="257"/>
      <c r="E2" s="258"/>
    </row>
    <row r="3" spans="1:10" ht="14.25" customHeight="1" x14ac:dyDescent="0.25">
      <c r="C3" s="257"/>
      <c r="D3" s="257"/>
      <c r="E3" s="258"/>
    </row>
    <row r="4" spans="1:10" ht="14.25" customHeight="1" x14ac:dyDescent="0.25">
      <c r="D4" s="262" t="s">
        <v>0</v>
      </c>
      <c r="E4" s="262" t="s">
        <v>1</v>
      </c>
      <c r="F4" s="262" t="s">
        <v>2</v>
      </c>
      <c r="G4" s="262" t="s">
        <v>3</v>
      </c>
      <c r="H4" s="262" t="s">
        <v>4</v>
      </c>
      <c r="I4" s="262" t="s">
        <v>5</v>
      </c>
    </row>
    <row r="5" spans="1:10" ht="14.25" customHeight="1" x14ac:dyDescent="0.25">
      <c r="B5" s="257"/>
      <c r="C5" s="413" t="s">
        <v>2918</v>
      </c>
      <c r="D5" s="426" t="s">
        <v>2928</v>
      </c>
      <c r="E5" s="414"/>
      <c r="F5" s="414"/>
      <c r="G5" s="414"/>
      <c r="H5" s="414"/>
      <c r="I5" s="414"/>
    </row>
    <row r="6" spans="1:10" ht="15" customHeight="1" x14ac:dyDescent="0.25">
      <c r="B6" s="257"/>
      <c r="C6" s="413"/>
      <c r="D6" s="427" t="s">
        <v>2892</v>
      </c>
      <c r="E6" s="414"/>
      <c r="F6" s="428" t="s">
        <v>2916</v>
      </c>
      <c r="G6" s="414"/>
      <c r="H6" s="428" t="s">
        <v>2915</v>
      </c>
      <c r="I6" s="414"/>
    </row>
    <row r="7" spans="1:10" ht="22.15" customHeight="1" x14ac:dyDescent="0.25">
      <c r="A7" s="257"/>
      <c r="B7" s="257"/>
      <c r="C7" s="413"/>
      <c r="D7" s="263" t="s">
        <v>2914</v>
      </c>
      <c r="E7" s="263" t="s">
        <v>2913</v>
      </c>
      <c r="F7" s="263" t="s">
        <v>2914</v>
      </c>
      <c r="G7" s="263" t="s">
        <v>2913</v>
      </c>
      <c r="H7" s="263" t="s">
        <v>2914</v>
      </c>
      <c r="I7" s="263" t="s">
        <v>2913</v>
      </c>
      <c r="J7" s="257"/>
    </row>
    <row r="8" spans="1:10" ht="61.9" customHeight="1" x14ac:dyDescent="0.25">
      <c r="A8" s="257"/>
      <c r="B8" s="254">
        <v>1</v>
      </c>
      <c r="C8" s="255" t="s">
        <v>2936</v>
      </c>
      <c r="D8" s="267">
        <v>0</v>
      </c>
      <c r="E8" s="340">
        <v>0</v>
      </c>
      <c r="F8" s="267">
        <v>0</v>
      </c>
      <c r="G8" s="340">
        <v>0</v>
      </c>
      <c r="H8" s="267">
        <v>0</v>
      </c>
      <c r="I8" s="340">
        <v>0</v>
      </c>
      <c r="J8" s="257"/>
    </row>
    <row r="9" spans="1:10" ht="61.9" customHeight="1" x14ac:dyDescent="0.25">
      <c r="A9" s="257"/>
      <c r="B9" s="254">
        <v>2</v>
      </c>
      <c r="C9" s="255" t="s">
        <v>2935</v>
      </c>
      <c r="D9" s="267">
        <v>0</v>
      </c>
      <c r="E9" s="340">
        <v>0</v>
      </c>
      <c r="F9" s="267">
        <v>0</v>
      </c>
      <c r="G9" s="340">
        <v>0</v>
      </c>
      <c r="H9" s="267">
        <v>0</v>
      </c>
      <c r="I9" s="340">
        <v>0</v>
      </c>
      <c r="J9" s="257"/>
    </row>
    <row r="10" spans="1:10" ht="61.9" customHeight="1" x14ac:dyDescent="0.25">
      <c r="A10" s="257"/>
      <c r="B10" s="254">
        <v>3</v>
      </c>
      <c r="C10" s="255" t="s">
        <v>2934</v>
      </c>
      <c r="D10" s="267">
        <v>0</v>
      </c>
      <c r="E10" s="340">
        <v>0</v>
      </c>
      <c r="F10" s="267">
        <v>0</v>
      </c>
      <c r="G10" s="340">
        <v>0</v>
      </c>
      <c r="H10" s="267">
        <v>0</v>
      </c>
      <c r="I10" s="340">
        <v>0</v>
      </c>
      <c r="J10" s="257"/>
    </row>
    <row r="11" spans="1:10" ht="61.9" customHeight="1" x14ac:dyDescent="0.25">
      <c r="A11" s="257"/>
      <c r="B11" s="254">
        <v>4</v>
      </c>
      <c r="C11" s="255" t="s">
        <v>2933</v>
      </c>
      <c r="D11" s="303">
        <v>4498452.4448780008</v>
      </c>
      <c r="E11" s="340">
        <v>3.3946880375757224E-3</v>
      </c>
      <c r="F11" s="303">
        <v>4498452.4448780008</v>
      </c>
      <c r="G11" s="340">
        <v>3.3946880375757224E-3</v>
      </c>
      <c r="H11" s="267">
        <v>0</v>
      </c>
      <c r="I11" s="340">
        <v>0</v>
      </c>
      <c r="J11" s="257"/>
    </row>
    <row r="12" spans="1:10" ht="55.5" customHeight="1" x14ac:dyDescent="0.25">
      <c r="A12" s="257"/>
      <c r="B12" s="254">
        <v>5</v>
      </c>
      <c r="C12" s="255" t="s">
        <v>2932</v>
      </c>
      <c r="D12" s="303">
        <v>14383666.303247998</v>
      </c>
      <c r="E12" s="340">
        <v>1.0854412830730995E-2</v>
      </c>
      <c r="F12" s="303">
        <v>14383666.303247998</v>
      </c>
      <c r="G12" s="340">
        <v>1.0854412830730995E-2</v>
      </c>
      <c r="H12" s="267">
        <v>0</v>
      </c>
      <c r="I12" s="340">
        <v>0</v>
      </c>
      <c r="J12" s="257"/>
    </row>
    <row r="13" spans="1:10" ht="56.25" customHeight="1" x14ac:dyDescent="0.25">
      <c r="A13" s="257"/>
      <c r="B13" s="254">
        <v>6</v>
      </c>
      <c r="C13" s="255" t="s">
        <v>2931</v>
      </c>
      <c r="D13" s="303">
        <v>721471.49468600005</v>
      </c>
      <c r="E13" s="340">
        <v>5.4444738106570393E-4</v>
      </c>
      <c r="F13" s="303">
        <v>721471.49468600005</v>
      </c>
      <c r="G13" s="340">
        <v>5.4444738106570393E-4</v>
      </c>
      <c r="H13" s="267">
        <v>0</v>
      </c>
      <c r="I13" s="340">
        <v>0</v>
      </c>
      <c r="J13" s="257"/>
    </row>
    <row r="14" spans="1:10" ht="38.25" x14ac:dyDescent="0.25">
      <c r="B14" s="254">
        <v>7</v>
      </c>
      <c r="C14" s="259" t="s">
        <v>2930</v>
      </c>
      <c r="D14" s="304">
        <v>27763716409.927822</v>
      </c>
      <c r="E14" s="341">
        <v>20.951462115096962</v>
      </c>
      <c r="F14" s="304">
        <v>27759861076.639999</v>
      </c>
      <c r="G14" s="341">
        <v>20.948552747052418</v>
      </c>
      <c r="H14" s="304">
        <v>3855333.2878240002</v>
      </c>
      <c r="I14" s="341">
        <v>2.9093680445472737E-3</v>
      </c>
    </row>
    <row r="15" spans="1:10" ht="50.65" customHeight="1" x14ac:dyDescent="0.25">
      <c r="B15" s="254">
        <v>8</v>
      </c>
      <c r="C15" s="259" t="s">
        <v>2929</v>
      </c>
      <c r="D15" s="304">
        <v>27783320000.170635</v>
      </c>
      <c r="E15" s="341">
        <v>20.966255663346338</v>
      </c>
      <c r="F15" s="304">
        <v>27779464666.882813</v>
      </c>
      <c r="G15" s="341">
        <v>20.96334629530179</v>
      </c>
      <c r="H15" s="304">
        <v>3855333.2878240002</v>
      </c>
      <c r="I15" s="341">
        <v>2.9093680445472737E-3</v>
      </c>
    </row>
    <row r="16" spans="1:10"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conditionalFormatting sqref="E15">
    <cfRule type="cellIs" dxfId="60" priority="8" operator="equal">
      <formula>0</formula>
    </cfRule>
  </conditionalFormatting>
  <conditionalFormatting sqref="G15">
    <cfRule type="cellIs" dxfId="59" priority="2" operator="equal">
      <formula>0</formula>
    </cfRule>
  </conditionalFormatting>
  <conditionalFormatting sqref="I15">
    <cfRule type="cellIs" dxfId="58"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1903-CE2D-49C0-AA26-58137FC1C0E5}">
  <sheetPr>
    <tabColor rgb="FF00B050"/>
  </sheetPr>
  <dimension ref="A1:J904"/>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88.7109375" style="248" customWidth="1"/>
    <col min="4" max="5" width="24.85546875" style="248" customWidth="1"/>
    <col min="6" max="6" width="8.7109375" style="248" customWidth="1"/>
    <col min="7" max="7" width="18.5703125" style="248" customWidth="1"/>
    <col min="8" max="10" width="8.7109375" style="248" customWidth="1"/>
    <col min="11" max="16384" width="14.42578125" style="248"/>
  </cols>
  <sheetData>
    <row r="1" spans="1:10" ht="18" customHeight="1" x14ac:dyDescent="0.3">
      <c r="C1" s="227" t="s">
        <v>2946</v>
      </c>
    </row>
    <row r="2" spans="1:10" ht="14.25" customHeight="1" x14ac:dyDescent="0.25">
      <c r="A2" s="249"/>
      <c r="B2" s="250"/>
      <c r="C2" s="249"/>
      <c r="D2" s="249"/>
      <c r="E2" s="249"/>
      <c r="F2" s="249"/>
      <c r="G2" s="249"/>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56">
        <v>0</v>
      </c>
      <c r="E5" s="340">
        <v>0</v>
      </c>
      <c r="F5" s="249"/>
      <c r="G5" s="249"/>
    </row>
    <row r="6" spans="1:10" ht="38.65" customHeight="1" x14ac:dyDescent="0.25">
      <c r="A6" s="249"/>
      <c r="B6" s="254">
        <v>2</v>
      </c>
      <c r="C6" s="255" t="s">
        <v>2943</v>
      </c>
      <c r="D6" s="256">
        <v>0</v>
      </c>
      <c r="E6" s="340">
        <v>0</v>
      </c>
      <c r="F6" s="249"/>
      <c r="G6" s="249"/>
    </row>
    <row r="7" spans="1:10" ht="38.65" customHeight="1" x14ac:dyDescent="0.25">
      <c r="A7" s="257"/>
      <c r="B7" s="254">
        <v>3</v>
      </c>
      <c r="C7" s="255" t="s">
        <v>2942</v>
      </c>
      <c r="D7" s="256">
        <v>0</v>
      </c>
      <c r="E7" s="340">
        <v>0</v>
      </c>
      <c r="F7" s="257"/>
      <c r="G7" s="258"/>
      <c r="H7" s="257"/>
      <c r="I7" s="257"/>
      <c r="J7" s="257"/>
    </row>
    <row r="8" spans="1:10" ht="38.65" customHeight="1" x14ac:dyDescent="0.25">
      <c r="A8" s="257"/>
      <c r="B8" s="254">
        <v>4</v>
      </c>
      <c r="C8" s="255" t="s">
        <v>2941</v>
      </c>
      <c r="D8" s="256">
        <v>0</v>
      </c>
      <c r="E8" s="340">
        <v>0</v>
      </c>
      <c r="F8" s="257"/>
      <c r="G8" s="258"/>
      <c r="H8" s="257"/>
      <c r="I8" s="257"/>
      <c r="J8" s="257"/>
    </row>
    <row r="9" spans="1:10" ht="38.65" customHeight="1" x14ac:dyDescent="0.25">
      <c r="A9" s="257"/>
      <c r="B9" s="254">
        <v>5</v>
      </c>
      <c r="C9" s="255" t="s">
        <v>2940</v>
      </c>
      <c r="D9" s="256">
        <v>0</v>
      </c>
      <c r="E9" s="340">
        <v>0</v>
      </c>
      <c r="F9" s="257"/>
      <c r="G9" s="258"/>
      <c r="H9" s="257"/>
      <c r="I9" s="257"/>
      <c r="J9" s="257"/>
    </row>
    <row r="10" spans="1:10" ht="38.65" customHeight="1" x14ac:dyDescent="0.25">
      <c r="A10" s="257"/>
      <c r="B10" s="254">
        <v>6</v>
      </c>
      <c r="C10" s="255" t="s">
        <v>2939</v>
      </c>
      <c r="D10" s="256">
        <v>0</v>
      </c>
      <c r="E10" s="340">
        <v>0</v>
      </c>
      <c r="F10" s="257"/>
      <c r="G10" s="258"/>
      <c r="H10" s="257"/>
      <c r="I10" s="257"/>
      <c r="J10" s="257"/>
    </row>
    <row r="11" spans="1:10" ht="38.65" customHeight="1" x14ac:dyDescent="0.25">
      <c r="A11" s="257"/>
      <c r="B11" s="254">
        <v>7</v>
      </c>
      <c r="C11" s="259" t="s">
        <v>2938</v>
      </c>
      <c r="D11" s="304">
        <v>102051686172.21507</v>
      </c>
      <c r="E11" s="341">
        <v>77.011737371527502</v>
      </c>
      <c r="F11" s="257"/>
      <c r="G11" s="258"/>
      <c r="H11" s="257"/>
      <c r="I11" s="257"/>
      <c r="J11" s="257"/>
    </row>
    <row r="12" spans="1:10" ht="38.65" customHeight="1" x14ac:dyDescent="0.25">
      <c r="A12" s="257"/>
      <c r="B12" s="254">
        <v>8</v>
      </c>
      <c r="C12" s="259" t="s">
        <v>2937</v>
      </c>
      <c r="D12" s="304">
        <v>102051686172.21507</v>
      </c>
      <c r="E12" s="341">
        <v>77.011737371527502</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conditionalFormatting sqref="E12">
    <cfRule type="cellIs" dxfId="57"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EE6A-5DFD-493F-B099-F7DB0B934A5A}">
  <sheetPr>
    <tabColor rgb="FF00B050"/>
  </sheetPr>
  <dimension ref="A1:K975"/>
  <sheetViews>
    <sheetView showGridLines="0" zoomScale="70" zoomScaleNormal="70" workbookViewId="0"/>
  </sheetViews>
  <sheetFormatPr defaultColWidth="14.42578125" defaultRowHeight="15" customHeight="1" x14ac:dyDescent="0.25"/>
  <cols>
    <col min="1" max="1" width="5.7109375" style="248" customWidth="1"/>
    <col min="2" max="2" width="2.7109375" style="248" customWidth="1"/>
    <col min="3" max="3" width="50.7109375" style="248" customWidth="1"/>
    <col min="4" max="9" width="19.85546875" style="248" customWidth="1"/>
    <col min="10" max="10" width="14.7109375" style="248" customWidth="1"/>
    <col min="11" max="11" width="9.28515625" style="248" customWidth="1"/>
    <col min="12" max="16384" width="14.42578125" style="248"/>
  </cols>
  <sheetData>
    <row r="1" spans="1:11" ht="18" customHeight="1" x14ac:dyDescent="0.3">
      <c r="C1" s="227" t="s">
        <v>2946</v>
      </c>
    </row>
    <row r="2" spans="1:11" ht="14.25" customHeight="1" x14ac:dyDescent="0.25">
      <c r="D2" s="257"/>
      <c r="E2" s="257"/>
      <c r="G2" s="264"/>
      <c r="I2" s="264"/>
    </row>
    <row r="3" spans="1:11" ht="14.25" customHeight="1" x14ac:dyDescent="0.25">
      <c r="D3" s="265" t="s">
        <v>0</v>
      </c>
      <c r="E3" s="265" t="s">
        <v>1</v>
      </c>
      <c r="F3" s="265" t="s">
        <v>2</v>
      </c>
      <c r="G3" s="265" t="s">
        <v>3</v>
      </c>
      <c r="H3" s="265" t="s">
        <v>4</v>
      </c>
      <c r="I3" s="265" t="s">
        <v>5</v>
      </c>
    </row>
    <row r="4" spans="1:11" ht="14.25" customHeight="1" x14ac:dyDescent="0.25">
      <c r="C4" s="416" t="s">
        <v>2918</v>
      </c>
      <c r="D4" s="413" t="s">
        <v>2917</v>
      </c>
      <c r="E4" s="414"/>
      <c r="F4" s="414"/>
      <c r="G4" s="414"/>
      <c r="H4" s="414"/>
      <c r="I4" s="414"/>
    </row>
    <row r="5" spans="1:11" ht="14.25" customHeight="1" x14ac:dyDescent="0.25">
      <c r="B5" s="257"/>
      <c r="C5" s="417"/>
      <c r="D5" s="415" t="s">
        <v>2892</v>
      </c>
      <c r="E5" s="414"/>
      <c r="F5" s="415" t="s">
        <v>2916</v>
      </c>
      <c r="G5" s="414"/>
      <c r="H5" s="415" t="s">
        <v>2915</v>
      </c>
      <c r="I5" s="414"/>
    </row>
    <row r="6" spans="1:11" ht="14.25" customHeight="1" x14ac:dyDescent="0.25">
      <c r="C6" s="418"/>
      <c r="D6" s="266" t="s">
        <v>2914</v>
      </c>
      <c r="E6" s="266" t="s">
        <v>2913</v>
      </c>
      <c r="F6" s="266" t="s">
        <v>2914</v>
      </c>
      <c r="G6" s="253" t="s">
        <v>2913</v>
      </c>
      <c r="H6" s="253" t="s">
        <v>2914</v>
      </c>
      <c r="I6" s="253" t="s">
        <v>2913</v>
      </c>
    </row>
    <row r="7" spans="1:11" ht="48.75" customHeight="1" x14ac:dyDescent="0.25">
      <c r="B7" s="254">
        <v>1</v>
      </c>
      <c r="C7" s="255" t="s">
        <v>2912</v>
      </c>
      <c r="D7" s="256">
        <v>0</v>
      </c>
      <c r="E7" s="340">
        <v>0</v>
      </c>
      <c r="F7" s="256">
        <v>0</v>
      </c>
      <c r="G7" s="340">
        <v>0</v>
      </c>
      <c r="H7" s="256">
        <v>0</v>
      </c>
      <c r="I7" s="340">
        <v>0</v>
      </c>
    </row>
    <row r="8" spans="1:11" ht="48.75" customHeight="1" x14ac:dyDescent="0.25">
      <c r="B8" s="254">
        <v>2</v>
      </c>
      <c r="C8" s="255" t="s">
        <v>2911</v>
      </c>
      <c r="D8" s="256">
        <v>0</v>
      </c>
      <c r="E8" s="340">
        <v>0</v>
      </c>
      <c r="F8" s="256">
        <v>0</v>
      </c>
      <c r="G8" s="340">
        <v>0</v>
      </c>
      <c r="H8" s="256">
        <v>0</v>
      </c>
      <c r="I8" s="340">
        <v>0</v>
      </c>
    </row>
    <row r="9" spans="1:11" ht="48.75" customHeight="1" x14ac:dyDescent="0.25">
      <c r="B9" s="254">
        <v>3</v>
      </c>
      <c r="C9" s="255" t="s">
        <v>2910</v>
      </c>
      <c r="D9" s="256">
        <v>0</v>
      </c>
      <c r="E9" s="340">
        <v>0</v>
      </c>
      <c r="F9" s="256">
        <v>0</v>
      </c>
      <c r="G9" s="340">
        <v>0</v>
      </c>
      <c r="H9" s="256">
        <v>0</v>
      </c>
      <c r="I9" s="340">
        <v>0</v>
      </c>
    </row>
    <row r="10" spans="1:11" ht="48.75" customHeight="1" x14ac:dyDescent="0.25">
      <c r="B10" s="254">
        <v>4</v>
      </c>
      <c r="C10" s="255" t="s">
        <v>2909</v>
      </c>
      <c r="D10" s="256">
        <v>0</v>
      </c>
      <c r="E10" s="340">
        <v>0</v>
      </c>
      <c r="F10" s="256">
        <v>0</v>
      </c>
      <c r="G10" s="340">
        <v>0</v>
      </c>
      <c r="H10" s="256">
        <v>0</v>
      </c>
      <c r="I10" s="340">
        <v>0</v>
      </c>
    </row>
    <row r="11" spans="1:11" ht="55.5" customHeight="1" x14ac:dyDescent="0.25">
      <c r="B11" s="254">
        <v>5</v>
      </c>
      <c r="C11" s="255" t="s">
        <v>2908</v>
      </c>
      <c r="D11" s="256">
        <v>0</v>
      </c>
      <c r="E11" s="340">
        <v>0</v>
      </c>
      <c r="F11" s="256">
        <v>0</v>
      </c>
      <c r="G11" s="340">
        <v>0</v>
      </c>
      <c r="H11" s="256">
        <v>0</v>
      </c>
      <c r="I11" s="340">
        <v>0</v>
      </c>
      <c r="J11" s="257"/>
      <c r="K11" s="257"/>
    </row>
    <row r="12" spans="1:11" ht="55.5" customHeight="1" x14ac:dyDescent="0.25">
      <c r="B12" s="254">
        <v>6</v>
      </c>
      <c r="C12" s="255" t="s">
        <v>2907</v>
      </c>
      <c r="D12" s="256">
        <v>0</v>
      </c>
      <c r="E12" s="340">
        <v>0</v>
      </c>
      <c r="F12" s="256">
        <v>0</v>
      </c>
      <c r="G12" s="340">
        <v>0</v>
      </c>
      <c r="H12" s="256">
        <v>0</v>
      </c>
      <c r="I12" s="340">
        <v>0</v>
      </c>
      <c r="J12" s="257"/>
      <c r="K12" s="257"/>
    </row>
    <row r="13" spans="1:11" ht="55.5" customHeight="1" x14ac:dyDescent="0.25">
      <c r="B13" s="254">
        <v>7</v>
      </c>
      <c r="C13" s="259" t="s">
        <v>2906</v>
      </c>
      <c r="D13" s="304">
        <v>3015151011.4670167</v>
      </c>
      <c r="E13" s="341">
        <v>2.275337395589387</v>
      </c>
      <c r="F13" s="304">
        <v>2976606279.0883398</v>
      </c>
      <c r="G13" s="341">
        <v>2.2462502053787987</v>
      </c>
      <c r="H13" s="304">
        <v>38544732.378676996</v>
      </c>
      <c r="I13" s="341">
        <v>2.9087190210588306E-2</v>
      </c>
      <c r="J13" s="257"/>
      <c r="K13" s="257"/>
    </row>
    <row r="14" spans="1:11" ht="55.5" customHeight="1" x14ac:dyDescent="0.25">
      <c r="A14" s="257"/>
      <c r="B14" s="254">
        <v>8</v>
      </c>
      <c r="C14" s="259" t="s">
        <v>2905</v>
      </c>
      <c r="D14" s="304">
        <v>3015151011.4670167</v>
      </c>
      <c r="E14" s="341">
        <v>2.275337395589387</v>
      </c>
      <c r="F14" s="304">
        <v>2976606279.0883398</v>
      </c>
      <c r="G14" s="341">
        <v>2.2462502053787987</v>
      </c>
      <c r="H14" s="304">
        <v>38544732.378676996</v>
      </c>
      <c r="I14" s="341">
        <v>2.9087190210588306E-2</v>
      </c>
      <c r="J14" s="257"/>
      <c r="K14" s="257"/>
    </row>
    <row r="15" spans="1:11" ht="55.5" customHeight="1" x14ac:dyDescent="0.25">
      <c r="A15" s="257"/>
      <c r="B15" s="257"/>
      <c r="C15" s="257"/>
      <c r="D15" s="257"/>
      <c r="E15" s="257"/>
      <c r="F15" s="257"/>
      <c r="G15" s="258"/>
      <c r="H15" s="257"/>
      <c r="I15" s="258"/>
      <c r="J15" s="257"/>
      <c r="K15" s="257"/>
    </row>
    <row r="16" spans="1:11" ht="55.5" customHeight="1" x14ac:dyDescent="0.25">
      <c r="A16" s="257"/>
      <c r="B16" s="257"/>
      <c r="C16" s="257"/>
      <c r="D16" s="257"/>
      <c r="E16" s="257"/>
      <c r="F16" s="257"/>
      <c r="G16" s="258"/>
      <c r="H16" s="257"/>
      <c r="I16" s="258"/>
      <c r="J16" s="257"/>
      <c r="K16" s="257"/>
    </row>
    <row r="17" spans="1:11" ht="41.25" customHeight="1" x14ac:dyDescent="0.25">
      <c r="A17" s="257"/>
      <c r="B17" s="257"/>
      <c r="C17" s="257"/>
      <c r="D17" s="257"/>
      <c r="E17" s="257"/>
      <c r="F17" s="257"/>
      <c r="G17" s="258"/>
      <c r="H17" s="257"/>
      <c r="I17" s="257"/>
      <c r="J17" s="257"/>
      <c r="K17" s="257"/>
    </row>
    <row r="18" spans="1:11" ht="14.25" customHeight="1" x14ac:dyDescent="0.25">
      <c r="A18" s="257"/>
      <c r="B18" s="257"/>
      <c r="C18" s="257"/>
      <c r="D18" s="257"/>
      <c r="E18" s="257"/>
      <c r="F18" s="257"/>
      <c r="G18" s="258"/>
      <c r="H18" s="257"/>
      <c r="I18" s="257"/>
      <c r="J18" s="257"/>
      <c r="K18" s="257"/>
    </row>
    <row r="19" spans="1:11" ht="14.25" customHeight="1" x14ac:dyDescent="0.25">
      <c r="C19" s="257"/>
      <c r="D19" s="257"/>
      <c r="E19" s="257"/>
      <c r="F19" s="257"/>
      <c r="G19" s="270"/>
      <c r="I19" s="264"/>
    </row>
    <row r="20" spans="1:11" ht="14.25" customHeight="1" x14ac:dyDescent="0.25">
      <c r="C20" s="257"/>
      <c r="D20" s="257"/>
      <c r="E20" s="257"/>
      <c r="F20" s="257"/>
      <c r="G20" s="264"/>
      <c r="I20" s="264"/>
    </row>
    <row r="21" spans="1:11" ht="14.25" customHeight="1" x14ac:dyDescent="0.25">
      <c r="C21" s="257"/>
      <c r="D21" s="257"/>
      <c r="E21" s="257"/>
      <c r="F21" s="257"/>
      <c r="G21" s="264"/>
      <c r="I21" s="264"/>
    </row>
    <row r="22" spans="1:11" ht="14.25" customHeight="1" x14ac:dyDescent="0.25">
      <c r="C22" s="257"/>
      <c r="D22" s="257"/>
      <c r="E22" s="257"/>
      <c r="F22" s="257"/>
      <c r="G22" s="270"/>
      <c r="I22" s="264"/>
    </row>
    <row r="23" spans="1:11" ht="14.25" customHeight="1" x14ac:dyDescent="0.25">
      <c r="C23" s="257"/>
      <c r="D23" s="257"/>
      <c r="E23" s="257"/>
      <c r="F23" s="257"/>
      <c r="G23" s="270"/>
      <c r="I23" s="264"/>
    </row>
    <row r="24" spans="1:11" ht="14.25" customHeight="1" x14ac:dyDescent="0.25">
      <c r="C24" s="257"/>
      <c r="D24" s="257"/>
      <c r="E24" s="257"/>
      <c r="G24" s="264"/>
      <c r="I24" s="264"/>
    </row>
    <row r="25" spans="1:11" ht="14.25" customHeight="1" x14ac:dyDescent="0.25">
      <c r="C25" s="257"/>
      <c r="D25" s="257"/>
      <c r="E25" s="257"/>
      <c r="G25" s="264"/>
      <c r="I25" s="264"/>
    </row>
    <row r="26" spans="1:11" ht="14.25" customHeight="1" x14ac:dyDescent="0.25">
      <c r="C26" s="257"/>
      <c r="D26" s="257"/>
      <c r="E26" s="257"/>
      <c r="G26" s="264"/>
      <c r="I26" s="264"/>
    </row>
    <row r="27" spans="1:11" ht="14.25" customHeight="1" x14ac:dyDescent="0.25">
      <c r="C27" s="257"/>
      <c r="D27" s="257"/>
      <c r="E27" s="257"/>
      <c r="G27" s="264"/>
      <c r="I27" s="264"/>
    </row>
    <row r="28" spans="1:11" ht="14.25" customHeight="1" x14ac:dyDescent="0.25">
      <c r="C28" s="257"/>
      <c r="D28" s="257"/>
      <c r="E28" s="257"/>
      <c r="G28" s="264"/>
      <c r="I28" s="264"/>
    </row>
    <row r="29" spans="1:11" ht="14.25" customHeight="1" x14ac:dyDescent="0.25">
      <c r="C29" s="257"/>
      <c r="D29" s="257"/>
      <c r="E29" s="257"/>
      <c r="G29" s="264"/>
      <c r="I29" s="264"/>
    </row>
    <row r="30" spans="1:11" ht="14.25" customHeight="1" x14ac:dyDescent="0.25">
      <c r="C30" s="257"/>
      <c r="D30" s="257"/>
      <c r="E30" s="257"/>
      <c r="G30" s="264"/>
      <c r="I30" s="264"/>
    </row>
    <row r="31" spans="1:11" ht="14.25" customHeight="1" x14ac:dyDescent="0.25">
      <c r="C31" s="257"/>
      <c r="D31" s="257"/>
      <c r="E31" s="257"/>
      <c r="G31" s="264"/>
      <c r="I31" s="264"/>
    </row>
    <row r="32" spans="1:11"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C4:C6"/>
    <mergeCell ref="D4:I4"/>
    <mergeCell ref="D5:E5"/>
    <mergeCell ref="F5:G5"/>
    <mergeCell ref="H5:I5"/>
  </mergeCells>
  <conditionalFormatting sqref="D6:I6">
    <cfRule type="cellIs" dxfId="56" priority="9" operator="between">
      <formula>#REF!</formula>
      <formula>#REF!</formula>
    </cfRule>
  </conditionalFormatting>
  <conditionalFormatting sqref="E14">
    <cfRule type="cellIs" dxfId="55" priority="8" operator="equal">
      <formula>0</formula>
    </cfRule>
  </conditionalFormatting>
  <conditionalFormatting sqref="G14">
    <cfRule type="cellIs" dxfId="54" priority="2" operator="equal">
      <formula>0</formula>
    </cfRule>
  </conditionalFormatting>
  <conditionalFormatting sqref="I14">
    <cfRule type="cellIs" dxfId="53"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62875-48ED-49D1-B389-BE1ABEEA7605}">
  <sheetPr>
    <tabColor rgb="FF00B050"/>
  </sheetPr>
  <dimension ref="A1:K856"/>
  <sheetViews>
    <sheetView showGridLines="0" zoomScale="80" zoomScaleNormal="80" workbookViewId="0"/>
  </sheetViews>
  <sheetFormatPr defaultColWidth="14.42578125" defaultRowHeight="15" customHeight="1" x14ac:dyDescent="0.25"/>
  <cols>
    <col min="1" max="1" width="5.5703125" style="248" customWidth="1"/>
    <col min="2" max="2" width="2.7109375" style="248" customWidth="1"/>
    <col min="3" max="3" width="50.7109375" style="248" customWidth="1"/>
    <col min="4" max="9" width="28.28515625" style="248" customWidth="1"/>
    <col min="10" max="10" width="14.7109375" style="248" customWidth="1"/>
    <col min="11" max="11" width="9.28515625" style="248" customWidth="1"/>
    <col min="12" max="16384" width="14.42578125" style="248"/>
  </cols>
  <sheetData>
    <row r="1" spans="1:11" ht="18" customHeight="1" x14ac:dyDescent="0.3">
      <c r="C1" s="227" t="s">
        <v>2946</v>
      </c>
    </row>
    <row r="2" spans="1:11" ht="14.25" customHeight="1" x14ac:dyDescent="0.25">
      <c r="D2" s="261" t="s">
        <v>0</v>
      </c>
      <c r="E2" s="261" t="s">
        <v>1</v>
      </c>
      <c r="F2" s="261" t="s">
        <v>2</v>
      </c>
      <c r="G2" s="261" t="s">
        <v>3</v>
      </c>
      <c r="H2" s="261" t="s">
        <v>4</v>
      </c>
      <c r="I2" s="261" t="s">
        <v>5</v>
      </c>
    </row>
    <row r="3" spans="1:11" ht="14.25" customHeight="1" x14ac:dyDescent="0.25">
      <c r="B3" s="257"/>
      <c r="C3" s="416" t="s">
        <v>2918</v>
      </c>
      <c r="D3" s="426" t="s">
        <v>2928</v>
      </c>
      <c r="E3" s="414"/>
      <c r="F3" s="414"/>
      <c r="G3" s="414"/>
      <c r="H3" s="414"/>
      <c r="I3" s="414"/>
    </row>
    <row r="4" spans="1:11" ht="14.25" customHeight="1" x14ac:dyDescent="0.25">
      <c r="B4" s="257"/>
      <c r="C4" s="417"/>
      <c r="D4" s="427" t="s">
        <v>2892</v>
      </c>
      <c r="E4" s="414"/>
      <c r="F4" s="428" t="s">
        <v>2916</v>
      </c>
      <c r="G4" s="414"/>
      <c r="H4" s="428" t="s">
        <v>2915</v>
      </c>
      <c r="I4" s="414"/>
    </row>
    <row r="5" spans="1:11" ht="14.25" customHeight="1" x14ac:dyDescent="0.25">
      <c r="B5" s="257"/>
      <c r="C5" s="418"/>
      <c r="D5" s="253" t="s">
        <v>2914</v>
      </c>
      <c r="E5" s="253" t="s">
        <v>2913</v>
      </c>
      <c r="F5" s="253" t="s">
        <v>2914</v>
      </c>
      <c r="G5" s="253" t="s">
        <v>2913</v>
      </c>
      <c r="H5" s="253" t="s">
        <v>2914</v>
      </c>
      <c r="I5" s="253" t="s">
        <v>2913</v>
      </c>
    </row>
    <row r="6" spans="1:11" ht="59.25" customHeight="1" x14ac:dyDescent="0.25">
      <c r="B6" s="254">
        <v>1</v>
      </c>
      <c r="C6" s="255" t="s">
        <v>2927</v>
      </c>
      <c r="D6" s="256">
        <v>0</v>
      </c>
      <c r="E6" s="340">
        <v>0</v>
      </c>
      <c r="F6" s="256">
        <v>0</v>
      </c>
      <c r="G6" s="340">
        <v>0</v>
      </c>
      <c r="H6" s="256">
        <v>0</v>
      </c>
      <c r="I6" s="340">
        <v>0</v>
      </c>
    </row>
    <row r="7" spans="1:11" ht="59.25" customHeight="1" x14ac:dyDescent="0.25">
      <c r="A7" s="257"/>
      <c r="B7" s="254">
        <v>2</v>
      </c>
      <c r="C7" s="255" t="s">
        <v>2926</v>
      </c>
      <c r="D7" s="256">
        <v>0</v>
      </c>
      <c r="E7" s="340">
        <v>0</v>
      </c>
      <c r="F7" s="256">
        <v>0</v>
      </c>
      <c r="G7" s="340">
        <v>0</v>
      </c>
      <c r="H7" s="256">
        <v>0</v>
      </c>
      <c r="I7" s="340">
        <v>0</v>
      </c>
      <c r="J7" s="257"/>
      <c r="K7" s="257"/>
    </row>
    <row r="8" spans="1:11" ht="59.25" customHeight="1" x14ac:dyDescent="0.25">
      <c r="A8" s="257"/>
      <c r="B8" s="254">
        <v>3</v>
      </c>
      <c r="C8" s="255" t="s">
        <v>2925</v>
      </c>
      <c r="D8" s="256">
        <v>0</v>
      </c>
      <c r="E8" s="340">
        <v>0</v>
      </c>
      <c r="F8" s="256">
        <v>0</v>
      </c>
      <c r="G8" s="340">
        <v>0</v>
      </c>
      <c r="H8" s="256">
        <v>0</v>
      </c>
      <c r="I8" s="340">
        <v>0</v>
      </c>
      <c r="J8" s="257"/>
      <c r="K8" s="257"/>
    </row>
    <row r="9" spans="1:11" ht="59.25" customHeight="1" x14ac:dyDescent="0.25">
      <c r="B9" s="254">
        <v>4</v>
      </c>
      <c r="C9" s="255" t="s">
        <v>2924</v>
      </c>
      <c r="D9" s="256">
        <v>0</v>
      </c>
      <c r="E9" s="340">
        <v>0</v>
      </c>
      <c r="F9" s="256">
        <v>0</v>
      </c>
      <c r="G9" s="340">
        <v>0</v>
      </c>
      <c r="H9" s="256">
        <v>0</v>
      </c>
      <c r="I9" s="340">
        <v>0</v>
      </c>
    </row>
    <row r="10" spans="1:11" ht="59.25" customHeight="1" x14ac:dyDescent="0.25">
      <c r="A10" s="257"/>
      <c r="B10" s="254">
        <v>5</v>
      </c>
      <c r="C10" s="255" t="s">
        <v>2923</v>
      </c>
      <c r="D10" s="256">
        <v>0</v>
      </c>
      <c r="E10" s="340">
        <v>0</v>
      </c>
      <c r="F10" s="256">
        <v>0</v>
      </c>
      <c r="G10" s="340">
        <v>0</v>
      </c>
      <c r="H10" s="256">
        <v>0</v>
      </c>
      <c r="I10" s="340">
        <v>0</v>
      </c>
      <c r="J10" s="257"/>
      <c r="K10" s="257"/>
    </row>
    <row r="11" spans="1:11" ht="59.25" customHeight="1" x14ac:dyDescent="0.25">
      <c r="A11" s="257"/>
      <c r="B11" s="254">
        <v>6</v>
      </c>
      <c r="C11" s="255" t="s">
        <v>2922</v>
      </c>
      <c r="D11" s="256">
        <v>0</v>
      </c>
      <c r="E11" s="340">
        <v>0</v>
      </c>
      <c r="F11" s="256">
        <v>0</v>
      </c>
      <c r="G11" s="340">
        <v>0</v>
      </c>
      <c r="H11" s="256">
        <v>0</v>
      </c>
      <c r="I11" s="340">
        <v>0</v>
      </c>
      <c r="J11" s="257"/>
      <c r="K11" s="257"/>
    </row>
    <row r="12" spans="1:11" ht="59.25" customHeight="1" x14ac:dyDescent="0.25">
      <c r="A12" s="257"/>
      <c r="B12" s="254">
        <v>7</v>
      </c>
      <c r="C12" s="259" t="s">
        <v>2921</v>
      </c>
      <c r="D12" s="304">
        <v>3015151011.4670167</v>
      </c>
      <c r="E12" s="341">
        <v>100</v>
      </c>
      <c r="F12" s="304">
        <v>2976606279.0883398</v>
      </c>
      <c r="G12" s="341">
        <v>100</v>
      </c>
      <c r="H12" s="304">
        <v>38544732.378676996</v>
      </c>
      <c r="I12" s="341">
        <v>100</v>
      </c>
      <c r="J12" s="257"/>
      <c r="K12" s="257"/>
    </row>
    <row r="13" spans="1:11" ht="59.25" customHeight="1" x14ac:dyDescent="0.25">
      <c r="A13" s="257"/>
      <c r="B13" s="254">
        <v>8</v>
      </c>
      <c r="C13" s="259" t="s">
        <v>2920</v>
      </c>
      <c r="D13" s="304">
        <v>3015151011.4670167</v>
      </c>
      <c r="E13" s="341">
        <v>100</v>
      </c>
      <c r="F13" s="304">
        <v>2976606279.0883398</v>
      </c>
      <c r="G13" s="341">
        <v>100</v>
      </c>
      <c r="H13" s="304">
        <v>38544732.378676996</v>
      </c>
      <c r="I13" s="341">
        <v>100</v>
      </c>
      <c r="J13" s="257"/>
      <c r="K13" s="257"/>
    </row>
    <row r="14" spans="1:11" ht="69.75" customHeight="1" x14ac:dyDescent="0.25">
      <c r="A14" s="257"/>
      <c r="B14" s="257"/>
      <c r="C14" s="257"/>
      <c r="D14" s="257"/>
      <c r="E14" s="258"/>
      <c r="F14" s="257"/>
      <c r="G14" s="257"/>
      <c r="H14" s="257"/>
      <c r="I14" s="257"/>
      <c r="J14" s="257"/>
      <c r="K14" s="257"/>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C3:C5"/>
    <mergeCell ref="D3:I3"/>
    <mergeCell ref="D4:E4"/>
    <mergeCell ref="F4:G4"/>
    <mergeCell ref="H4:I4"/>
  </mergeCells>
  <conditionalFormatting sqref="I13">
    <cfRule type="cellIs" dxfId="52" priority="3" operator="equal">
      <formula>0</formula>
    </cfRule>
  </conditionalFormatting>
  <conditionalFormatting sqref="G13">
    <cfRule type="cellIs" dxfId="51" priority="2" operator="equal">
      <formula>0</formula>
    </cfRule>
  </conditionalFormatting>
  <conditionalFormatting sqref="E13">
    <cfRule type="cellIs" dxfId="50"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1D2D-4D45-4827-B213-455DCBD1D60E}">
  <sheetPr>
    <tabColor rgb="FF00B050"/>
  </sheetPr>
  <dimension ref="A1:J961"/>
  <sheetViews>
    <sheetView showGridLines="0" zoomScale="80" zoomScaleNormal="80" workbookViewId="0"/>
  </sheetViews>
  <sheetFormatPr defaultColWidth="14.42578125" defaultRowHeight="15" customHeight="1" x14ac:dyDescent="0.25"/>
  <cols>
    <col min="1" max="1" width="5.140625" style="248" customWidth="1"/>
    <col min="2" max="2" width="2.7109375" style="248" customWidth="1"/>
    <col min="3" max="3" width="60.7109375" style="248" customWidth="1"/>
    <col min="4" max="9" width="24" style="248" customWidth="1"/>
    <col min="10" max="10" width="14.7109375" style="248" customWidth="1"/>
    <col min="11" max="16384" width="14.42578125" style="248"/>
  </cols>
  <sheetData>
    <row r="1" spans="1:10" ht="18" customHeight="1" x14ac:dyDescent="0.3">
      <c r="C1" s="227" t="s">
        <v>2946</v>
      </c>
    </row>
    <row r="2" spans="1:10" ht="14.25" customHeight="1" x14ac:dyDescent="0.25">
      <c r="C2" s="257"/>
      <c r="D2" s="257"/>
      <c r="E2" s="258"/>
    </row>
    <row r="3" spans="1:10" ht="14.25" customHeight="1" x14ac:dyDescent="0.25">
      <c r="C3" s="257"/>
      <c r="D3" s="257"/>
      <c r="E3" s="258"/>
    </row>
    <row r="4" spans="1:10" ht="14.25" customHeight="1" x14ac:dyDescent="0.25">
      <c r="D4" s="262" t="s">
        <v>0</v>
      </c>
      <c r="E4" s="262" t="s">
        <v>1</v>
      </c>
      <c r="F4" s="262" t="s">
        <v>2</v>
      </c>
      <c r="G4" s="262" t="s">
        <v>3</v>
      </c>
      <c r="H4" s="262" t="s">
        <v>4</v>
      </c>
      <c r="I4" s="262" t="s">
        <v>5</v>
      </c>
    </row>
    <row r="5" spans="1:10" ht="14.25" customHeight="1" x14ac:dyDescent="0.25">
      <c r="B5" s="257"/>
      <c r="C5" s="413" t="s">
        <v>2918</v>
      </c>
      <c r="D5" s="426" t="s">
        <v>2928</v>
      </c>
      <c r="E5" s="414"/>
      <c r="F5" s="414"/>
      <c r="G5" s="414"/>
      <c r="H5" s="414"/>
      <c r="I5" s="414"/>
    </row>
    <row r="6" spans="1:10" ht="15" customHeight="1" x14ac:dyDescent="0.25">
      <c r="B6" s="257"/>
      <c r="C6" s="413"/>
      <c r="D6" s="427" t="s">
        <v>2892</v>
      </c>
      <c r="E6" s="414"/>
      <c r="F6" s="428" t="s">
        <v>2916</v>
      </c>
      <c r="G6" s="414"/>
      <c r="H6" s="428" t="s">
        <v>2915</v>
      </c>
      <c r="I6" s="414"/>
    </row>
    <row r="7" spans="1:10" ht="22.15" customHeight="1" x14ac:dyDescent="0.25">
      <c r="A7" s="257"/>
      <c r="B7" s="257"/>
      <c r="C7" s="413"/>
      <c r="D7" s="263" t="s">
        <v>2914</v>
      </c>
      <c r="E7" s="263" t="s">
        <v>2913</v>
      </c>
      <c r="F7" s="263" t="s">
        <v>2914</v>
      </c>
      <c r="G7" s="263" t="s">
        <v>2913</v>
      </c>
      <c r="H7" s="263" t="s">
        <v>2914</v>
      </c>
      <c r="I7" s="263" t="s">
        <v>2913</v>
      </c>
      <c r="J7" s="257"/>
    </row>
    <row r="8" spans="1:10" ht="61.9" customHeight="1" x14ac:dyDescent="0.25">
      <c r="A8" s="257"/>
      <c r="B8" s="254">
        <v>1</v>
      </c>
      <c r="C8" s="255" t="s">
        <v>2936</v>
      </c>
      <c r="D8" s="256">
        <v>0</v>
      </c>
      <c r="E8" s="340">
        <v>0</v>
      </c>
      <c r="F8" s="256">
        <v>0</v>
      </c>
      <c r="G8" s="340">
        <v>0</v>
      </c>
      <c r="H8" s="256">
        <v>0</v>
      </c>
      <c r="I8" s="340">
        <v>0</v>
      </c>
      <c r="J8" s="257"/>
    </row>
    <row r="9" spans="1:10" ht="61.9" customHeight="1" x14ac:dyDescent="0.25">
      <c r="A9" s="257"/>
      <c r="B9" s="254">
        <v>2</v>
      </c>
      <c r="C9" s="255" t="s">
        <v>2935</v>
      </c>
      <c r="D9" s="256">
        <v>0</v>
      </c>
      <c r="E9" s="340">
        <v>0</v>
      </c>
      <c r="F9" s="256">
        <v>0</v>
      </c>
      <c r="G9" s="340">
        <v>0</v>
      </c>
      <c r="H9" s="256">
        <v>0</v>
      </c>
      <c r="I9" s="340">
        <v>0</v>
      </c>
      <c r="J9" s="257"/>
    </row>
    <row r="10" spans="1:10" ht="61.9" customHeight="1" x14ac:dyDescent="0.25">
      <c r="A10" s="257"/>
      <c r="B10" s="254">
        <v>3</v>
      </c>
      <c r="C10" s="255" t="s">
        <v>2934</v>
      </c>
      <c r="D10" s="256">
        <v>0</v>
      </c>
      <c r="E10" s="340">
        <v>0</v>
      </c>
      <c r="F10" s="256">
        <v>0</v>
      </c>
      <c r="G10" s="340">
        <v>0</v>
      </c>
      <c r="H10" s="256">
        <v>0</v>
      </c>
      <c r="I10" s="340">
        <v>0</v>
      </c>
      <c r="J10" s="257"/>
    </row>
    <row r="11" spans="1:10" ht="61.9" customHeight="1" x14ac:dyDescent="0.25">
      <c r="A11" s="257"/>
      <c r="B11" s="254">
        <v>4</v>
      </c>
      <c r="C11" s="255" t="s">
        <v>2933</v>
      </c>
      <c r="D11" s="303">
        <v>2575618.8778599999</v>
      </c>
      <c r="E11" s="340">
        <v>1.9436512225400819E-3</v>
      </c>
      <c r="F11" s="303">
        <v>2575618.8778599999</v>
      </c>
      <c r="G11" s="340">
        <v>1.9436512225400819E-3</v>
      </c>
      <c r="H11" s="256">
        <v>0</v>
      </c>
      <c r="I11" s="340">
        <v>0</v>
      </c>
      <c r="J11" s="257"/>
    </row>
    <row r="12" spans="1:10" ht="55.5" customHeight="1" x14ac:dyDescent="0.25">
      <c r="A12" s="257"/>
      <c r="B12" s="254">
        <v>5</v>
      </c>
      <c r="C12" s="255" t="s">
        <v>2932</v>
      </c>
      <c r="D12" s="303">
        <v>11185223.114459001</v>
      </c>
      <c r="E12" s="340">
        <v>8.4407568090450712E-3</v>
      </c>
      <c r="F12" s="303">
        <v>11185223.114459001</v>
      </c>
      <c r="G12" s="340">
        <v>8.4407568090450712E-3</v>
      </c>
      <c r="H12" s="256">
        <v>0</v>
      </c>
      <c r="I12" s="340">
        <v>0</v>
      </c>
      <c r="J12" s="257"/>
    </row>
    <row r="13" spans="1:10" ht="56.25" customHeight="1" x14ac:dyDescent="0.25">
      <c r="A13" s="257"/>
      <c r="B13" s="254">
        <v>6</v>
      </c>
      <c r="C13" s="255" t="s">
        <v>2931</v>
      </c>
      <c r="D13" s="303">
        <v>381758.48486599996</v>
      </c>
      <c r="E13" s="340">
        <v>2.8808817647794184E-4</v>
      </c>
      <c r="F13" s="303">
        <v>381758.48486599996</v>
      </c>
      <c r="G13" s="340">
        <v>2.8808817647794184E-4</v>
      </c>
      <c r="H13" s="256">
        <v>0</v>
      </c>
      <c r="I13" s="340">
        <v>0</v>
      </c>
      <c r="J13" s="257"/>
    </row>
    <row r="14" spans="1:10" ht="38.25" x14ac:dyDescent="0.25">
      <c r="B14" s="254">
        <v>7</v>
      </c>
      <c r="C14" s="259" t="s">
        <v>2930</v>
      </c>
      <c r="D14" s="304">
        <v>27538823081.815201</v>
      </c>
      <c r="E14" s="341">
        <v>20.781749819584366</v>
      </c>
      <c r="F14" s="304">
        <v>27538649813.720081</v>
      </c>
      <c r="G14" s="341">
        <v>20.781619065477923</v>
      </c>
      <c r="H14" s="304">
        <v>173268.09511999786</v>
      </c>
      <c r="I14" s="341">
        <v>1.3075410644100763E-4</v>
      </c>
    </row>
    <row r="15" spans="1:10" ht="50.65" customHeight="1" x14ac:dyDescent="0.25">
      <c r="B15" s="254">
        <v>8</v>
      </c>
      <c r="C15" s="259" t="s">
        <v>2929</v>
      </c>
      <c r="D15" s="304">
        <v>27552965682.292385</v>
      </c>
      <c r="E15" s="341">
        <v>20.792422315792429</v>
      </c>
      <c r="F15" s="304">
        <v>27552792414.197266</v>
      </c>
      <c r="G15" s="341">
        <v>20.792291561685989</v>
      </c>
      <c r="H15" s="304">
        <v>173268.09511999786</v>
      </c>
      <c r="I15" s="341">
        <v>1.3075410644100763E-4</v>
      </c>
    </row>
    <row r="16" spans="1:10"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conditionalFormatting sqref="E15">
    <cfRule type="cellIs" dxfId="49" priority="8" operator="equal">
      <formula>0</formula>
    </cfRule>
  </conditionalFormatting>
  <conditionalFormatting sqref="G15">
    <cfRule type="cellIs" dxfId="48" priority="2" operator="equal">
      <formula>0</formula>
    </cfRule>
  </conditionalFormatting>
  <conditionalFormatting sqref="I15">
    <cfRule type="cellIs" dxfId="47"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FFFF00"/>
    <pageSetUpPr fitToPage="1"/>
  </sheetPr>
  <dimension ref="A2:BN73"/>
  <sheetViews>
    <sheetView zoomScale="60" zoomScaleNormal="60" workbookViewId="0"/>
  </sheetViews>
  <sheetFormatPr defaultColWidth="8.5703125" defaultRowHeight="15" outlineLevelCol="1" x14ac:dyDescent="0.25"/>
  <cols>
    <col min="1" max="1" width="8.5703125" style="11"/>
    <col min="2" max="2" width="32" style="134" bestFit="1" customWidth="1"/>
    <col min="3" max="3" width="63.42578125" style="11" customWidth="1"/>
    <col min="4" max="4" width="26.5703125" style="11" bestFit="1" customWidth="1"/>
    <col min="5" max="6" width="13.7109375" style="11" bestFit="1" customWidth="1"/>
    <col min="7" max="7" width="23.28515625" style="11" bestFit="1" customWidth="1"/>
    <col min="8" max="8" width="17.28515625" style="11" bestFit="1" customWidth="1"/>
    <col min="9" max="9" width="14" style="11" bestFit="1" customWidth="1"/>
    <col min="10" max="10" width="14.7109375" style="11" bestFit="1" customWidth="1"/>
    <col min="11" max="11" width="11" style="11" bestFit="1" customWidth="1"/>
    <col min="12" max="12" width="21.5703125" style="11" bestFit="1" customWidth="1"/>
    <col min="13" max="13" width="14" style="11" bestFit="1" customWidth="1"/>
    <col min="14" max="14" width="0" style="13" hidden="1" customWidth="1" outlineLevel="1"/>
    <col min="15" max="15" width="11" style="13" hidden="1" customWidth="1" outlineLevel="1"/>
    <col min="16" max="16" width="13.42578125" style="13" hidden="1" customWidth="1" outlineLevel="1"/>
    <col min="17" max="17" width="11.42578125" style="13" hidden="1" customWidth="1" outlineLevel="1"/>
    <col min="18" max="18" width="0" style="13" hidden="1" customWidth="1" outlineLevel="1"/>
    <col min="19" max="19" width="11" style="13" hidden="1" customWidth="1" outlineLevel="1"/>
    <col min="20" max="20" width="13.42578125" style="13" hidden="1" customWidth="1" outlineLevel="1"/>
    <col min="21" max="21" width="11.42578125" style="13" hidden="1" customWidth="1" outlineLevel="1"/>
    <col min="22" max="22" width="0" style="13" hidden="1" customWidth="1" outlineLevel="1"/>
    <col min="23" max="23" width="11" style="13" hidden="1" customWidth="1" outlineLevel="1"/>
    <col min="24" max="24" width="13.42578125" style="13" hidden="1" customWidth="1" outlineLevel="1"/>
    <col min="25" max="25" width="11.42578125" style="13" hidden="1" customWidth="1" outlineLevel="1"/>
    <col min="26" max="26" width="0" style="13" hidden="1" customWidth="1" outlineLevel="1"/>
    <col min="27" max="27" width="11" style="13" hidden="1" customWidth="1" outlineLevel="1"/>
    <col min="28" max="28" width="13.42578125" style="13" hidden="1" customWidth="1" outlineLevel="1"/>
    <col min="29" max="29" width="11.42578125" style="13" hidden="1" customWidth="1" outlineLevel="1"/>
    <col min="30" max="30" width="14" style="11" bestFit="1" customWidth="1" collapsed="1"/>
    <col min="31" max="31" width="13.5703125" style="11" bestFit="1" customWidth="1"/>
    <col min="32" max="32" width="13" style="11" bestFit="1" customWidth="1"/>
    <col min="33" max="33" width="12.28515625" style="11" bestFit="1" customWidth="1"/>
    <col min="34" max="34" width="13.5703125" style="11" bestFit="1" customWidth="1"/>
    <col min="35" max="35" width="12.42578125" style="11" hidden="1" customWidth="1" outlineLevel="1"/>
    <col min="36" max="36" width="0" style="11" hidden="1" customWidth="1" outlineLevel="1"/>
    <col min="37" max="38" width="12.5703125" style="11" hidden="1" customWidth="1" outlineLevel="1"/>
    <col min="39" max="39" width="13" style="11" hidden="1" customWidth="1" outlineLevel="1"/>
    <col min="40" max="40" width="11.5703125" style="11" hidden="1" customWidth="1" outlineLevel="1"/>
    <col min="41" max="41" width="0" style="11" hidden="1" customWidth="1" outlineLevel="1"/>
    <col min="42" max="42" width="11.5703125" style="11" hidden="1" customWidth="1" outlineLevel="1"/>
    <col min="43" max="43" width="14.42578125" style="11" hidden="1" customWidth="1" outlineLevel="1"/>
    <col min="44" max="44" width="11.5703125" style="11" hidden="1" customWidth="1" outlineLevel="1"/>
    <col min="45" max="45" width="0" style="13" hidden="1" customWidth="1" outlineLevel="1"/>
    <col min="46" max="47" width="12.5703125" style="13" hidden="1" customWidth="1" outlineLevel="1"/>
    <col min="48" max="48" width="11.5703125" style="13" hidden="1" customWidth="1" outlineLevel="1"/>
    <col min="49" max="49" width="0" style="13" hidden="1" customWidth="1" outlineLevel="1"/>
    <col min="50" max="51" width="12.5703125" style="13" hidden="1" customWidth="1" outlineLevel="1"/>
    <col min="52" max="52" width="11.5703125" style="13" hidden="1" customWidth="1" outlineLevel="1"/>
    <col min="53" max="53" width="0" style="13" hidden="1" customWidth="1" outlineLevel="1"/>
    <col min="54" max="55" width="12.5703125" style="13" hidden="1" customWidth="1" outlineLevel="1"/>
    <col min="56" max="56" width="11.5703125" style="13" hidden="1" customWidth="1" outlineLevel="1"/>
    <col min="57" max="57" width="0" style="13" hidden="1" customWidth="1" outlineLevel="1"/>
    <col min="58" max="58" width="11.5703125" style="13" hidden="1" customWidth="1" outlineLevel="1"/>
    <col min="59" max="59" width="14.42578125" style="13" hidden="1" customWidth="1" outlineLevel="1"/>
    <col min="60" max="60" width="11.5703125" style="13" hidden="1" customWidth="1" outlineLevel="1"/>
    <col min="61" max="61" width="0" style="11" hidden="1" customWidth="1" outlineLevel="1"/>
    <col min="62" max="62" width="11" style="11" hidden="1" customWidth="1" outlineLevel="1"/>
    <col min="63" max="63" width="13.5703125" style="11" hidden="1" customWidth="1" outlineLevel="1"/>
    <col min="64" max="64" width="13" style="11" hidden="1" customWidth="1" outlineLevel="1"/>
    <col min="65" max="65" width="15.7109375" style="11" hidden="1" customWidth="1" outlineLevel="1"/>
    <col min="66" max="66" width="8.5703125" style="11" collapsed="1"/>
    <col min="67" max="16384" width="8.5703125" style="11"/>
  </cols>
  <sheetData>
    <row r="2" spans="1:66" x14ac:dyDescent="0.25">
      <c r="B2" s="14" t="s">
        <v>93</v>
      </c>
    </row>
    <row r="4" spans="1:66" s="19" customFormat="1" x14ac:dyDescent="0.25">
      <c r="A4" s="134"/>
      <c r="B4" s="134"/>
      <c r="C4" s="133"/>
      <c r="D4" s="16" t="s">
        <v>0</v>
      </c>
      <c r="E4" s="16" t="s">
        <v>1</v>
      </c>
      <c r="F4" s="16" t="s">
        <v>2</v>
      </c>
      <c r="G4" s="16" t="s">
        <v>3</v>
      </c>
      <c r="H4" s="16" t="s">
        <v>4</v>
      </c>
      <c r="I4" s="16" t="s">
        <v>5</v>
      </c>
      <c r="J4" s="16" t="s">
        <v>6</v>
      </c>
      <c r="K4" s="16" t="s">
        <v>7</v>
      </c>
      <c r="L4" s="16" t="s">
        <v>8</v>
      </c>
      <c r="M4" s="16" t="s">
        <v>9</v>
      </c>
      <c r="N4" s="16" t="s">
        <v>10</v>
      </c>
      <c r="O4" s="16" t="s">
        <v>11</v>
      </c>
      <c r="P4" s="16" t="s">
        <v>12</v>
      </c>
      <c r="Q4" s="16" t="s">
        <v>13</v>
      </c>
      <c r="R4" s="16" t="s">
        <v>14</v>
      </c>
      <c r="S4" s="16" t="s">
        <v>15</v>
      </c>
      <c r="T4" s="16" t="s">
        <v>95</v>
      </c>
      <c r="U4" s="16" t="s">
        <v>96</v>
      </c>
      <c r="V4" s="16" t="s">
        <v>97</v>
      </c>
      <c r="W4" s="16" t="s">
        <v>98</v>
      </c>
      <c r="X4" s="16" t="s">
        <v>99</v>
      </c>
      <c r="Y4" s="16" t="s">
        <v>100</v>
      </c>
      <c r="Z4" s="16" t="s">
        <v>101</v>
      </c>
      <c r="AA4" s="16" t="s">
        <v>102</v>
      </c>
      <c r="AB4" s="16" t="s">
        <v>103</v>
      </c>
      <c r="AC4" s="16" t="s">
        <v>104</v>
      </c>
      <c r="AD4" s="16" t="s">
        <v>105</v>
      </c>
      <c r="AE4" s="16" t="s">
        <v>106</v>
      </c>
      <c r="AF4" s="16" t="s">
        <v>107</v>
      </c>
      <c r="AG4" s="16" t="s">
        <v>108</v>
      </c>
      <c r="AH4" s="16" t="s">
        <v>109</v>
      </c>
      <c r="AI4" s="16" t="s">
        <v>110</v>
      </c>
      <c r="AJ4" s="16" t="s">
        <v>111</v>
      </c>
      <c r="AK4" s="16" t="s">
        <v>112</v>
      </c>
      <c r="AL4" s="16" t="s">
        <v>113</v>
      </c>
      <c r="AM4" s="16" t="s">
        <v>114</v>
      </c>
      <c r="AN4" s="16" t="s">
        <v>115</v>
      </c>
      <c r="AO4" s="16" t="s">
        <v>116</v>
      </c>
      <c r="AP4" s="16" t="s">
        <v>117</v>
      </c>
      <c r="AQ4" s="16" t="s">
        <v>118</v>
      </c>
      <c r="AR4" s="135" t="s">
        <v>119</v>
      </c>
      <c r="AS4" s="16" t="s">
        <v>120</v>
      </c>
      <c r="AT4" s="16" t="s">
        <v>121</v>
      </c>
      <c r="AU4" s="16" t="s">
        <v>122</v>
      </c>
      <c r="AV4" s="16" t="s">
        <v>123</v>
      </c>
      <c r="AW4" s="16" t="s">
        <v>124</v>
      </c>
      <c r="AX4" s="16" t="s">
        <v>125</v>
      </c>
      <c r="AY4" s="16" t="s">
        <v>126</v>
      </c>
      <c r="AZ4" s="16" t="s">
        <v>127</v>
      </c>
      <c r="BA4" s="16" t="s">
        <v>128</v>
      </c>
      <c r="BB4" s="16" t="s">
        <v>129</v>
      </c>
      <c r="BC4" s="16" t="s">
        <v>130</v>
      </c>
      <c r="BD4" s="16" t="s">
        <v>131</v>
      </c>
      <c r="BE4" s="16" t="s">
        <v>132</v>
      </c>
      <c r="BF4" s="16" t="s">
        <v>133</v>
      </c>
      <c r="BG4" s="16" t="s">
        <v>134</v>
      </c>
      <c r="BH4" s="16" t="s">
        <v>135</v>
      </c>
      <c r="BI4" s="16" t="s">
        <v>136</v>
      </c>
      <c r="BJ4" s="16" t="s">
        <v>137</v>
      </c>
      <c r="BK4" s="16" t="s">
        <v>138</v>
      </c>
      <c r="BL4" s="16" t="s">
        <v>139</v>
      </c>
      <c r="BM4" s="16" t="s">
        <v>140</v>
      </c>
      <c r="BN4" s="134"/>
    </row>
    <row r="5" spans="1:66" ht="29.1" customHeight="1" x14ac:dyDescent="0.25">
      <c r="A5" s="20"/>
      <c r="B5" s="366" t="s">
        <v>141</v>
      </c>
      <c r="C5" s="368"/>
      <c r="D5" s="372" t="s">
        <v>142</v>
      </c>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3"/>
      <c r="AI5" s="366" t="s">
        <v>143</v>
      </c>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8"/>
    </row>
    <row r="6" spans="1:66" ht="14.85" customHeight="1" x14ac:dyDescent="0.25">
      <c r="A6" s="20"/>
      <c r="B6" s="372"/>
      <c r="C6" s="373"/>
      <c r="D6" s="369" t="s">
        <v>144</v>
      </c>
      <c r="E6" s="363" t="s">
        <v>145</v>
      </c>
      <c r="F6" s="364"/>
      <c r="G6" s="364"/>
      <c r="H6" s="364"/>
      <c r="I6" s="365"/>
      <c r="J6" s="363" t="s">
        <v>146</v>
      </c>
      <c r="K6" s="364"/>
      <c r="L6" s="364"/>
      <c r="M6" s="365"/>
      <c r="N6" s="363" t="s">
        <v>147</v>
      </c>
      <c r="O6" s="364"/>
      <c r="P6" s="364"/>
      <c r="Q6" s="365"/>
      <c r="R6" s="363" t="s">
        <v>148</v>
      </c>
      <c r="S6" s="364"/>
      <c r="T6" s="364"/>
      <c r="U6" s="365"/>
      <c r="V6" s="363" t="s">
        <v>149</v>
      </c>
      <c r="W6" s="364"/>
      <c r="X6" s="364"/>
      <c r="Y6" s="365"/>
      <c r="Z6" s="363" t="s">
        <v>150</v>
      </c>
      <c r="AA6" s="364"/>
      <c r="AB6" s="364"/>
      <c r="AC6" s="365"/>
      <c r="AD6" s="363" t="s">
        <v>151</v>
      </c>
      <c r="AE6" s="364"/>
      <c r="AF6" s="364"/>
      <c r="AG6" s="364"/>
      <c r="AH6" s="365"/>
      <c r="AI6" s="369" t="s">
        <v>152</v>
      </c>
      <c r="AJ6" s="363" t="s">
        <v>145</v>
      </c>
      <c r="AK6" s="364"/>
      <c r="AL6" s="364"/>
      <c r="AM6" s="364"/>
      <c r="AN6" s="365"/>
      <c r="AO6" s="363" t="s">
        <v>146</v>
      </c>
      <c r="AP6" s="364"/>
      <c r="AQ6" s="364"/>
      <c r="AR6" s="365"/>
      <c r="AS6" s="363" t="s">
        <v>147</v>
      </c>
      <c r="AT6" s="364"/>
      <c r="AU6" s="364"/>
      <c r="AV6" s="365"/>
      <c r="AW6" s="363" t="s">
        <v>148</v>
      </c>
      <c r="AX6" s="364"/>
      <c r="AY6" s="364"/>
      <c r="AZ6" s="365"/>
      <c r="BA6" s="363" t="s">
        <v>149</v>
      </c>
      <c r="BB6" s="364"/>
      <c r="BC6" s="364"/>
      <c r="BD6" s="365"/>
      <c r="BE6" s="363" t="s">
        <v>150</v>
      </c>
      <c r="BF6" s="364"/>
      <c r="BG6" s="364"/>
      <c r="BH6" s="365"/>
      <c r="BI6" s="363" t="s">
        <v>151</v>
      </c>
      <c r="BJ6" s="364"/>
      <c r="BK6" s="364"/>
      <c r="BL6" s="364"/>
      <c r="BM6" s="365"/>
    </row>
    <row r="7" spans="1:66" ht="33.6" customHeight="1" x14ac:dyDescent="0.25">
      <c r="A7" s="20"/>
      <c r="B7" s="372"/>
      <c r="C7" s="373"/>
      <c r="D7" s="369"/>
      <c r="E7" s="366" t="s">
        <v>153</v>
      </c>
      <c r="F7" s="367"/>
      <c r="G7" s="367"/>
      <c r="H7" s="367"/>
      <c r="I7" s="368"/>
      <c r="J7" s="366" t="s">
        <v>153</v>
      </c>
      <c r="K7" s="367"/>
      <c r="L7" s="367"/>
      <c r="M7" s="368"/>
      <c r="N7" s="366" t="s">
        <v>153</v>
      </c>
      <c r="O7" s="367"/>
      <c r="P7" s="367"/>
      <c r="Q7" s="368"/>
      <c r="R7" s="366" t="s">
        <v>153</v>
      </c>
      <c r="S7" s="367"/>
      <c r="T7" s="367"/>
      <c r="U7" s="368"/>
      <c r="V7" s="366" t="s">
        <v>153</v>
      </c>
      <c r="W7" s="367"/>
      <c r="X7" s="367"/>
      <c r="Y7" s="368"/>
      <c r="Z7" s="366" t="s">
        <v>153</v>
      </c>
      <c r="AA7" s="367"/>
      <c r="AB7" s="367"/>
      <c r="AC7" s="368"/>
      <c r="AD7" s="366" t="s">
        <v>154</v>
      </c>
      <c r="AE7" s="367"/>
      <c r="AF7" s="367"/>
      <c r="AG7" s="367"/>
      <c r="AH7" s="368"/>
      <c r="AI7" s="369"/>
      <c r="AJ7" s="366" t="s">
        <v>153</v>
      </c>
      <c r="AK7" s="367"/>
      <c r="AL7" s="367"/>
      <c r="AM7" s="367"/>
      <c r="AN7" s="368"/>
      <c r="AO7" s="366" t="s">
        <v>153</v>
      </c>
      <c r="AP7" s="367"/>
      <c r="AQ7" s="367"/>
      <c r="AR7" s="368"/>
      <c r="AS7" s="366" t="s">
        <v>153</v>
      </c>
      <c r="AT7" s="367"/>
      <c r="AU7" s="367"/>
      <c r="AV7" s="368"/>
      <c r="AW7" s="366" t="s">
        <v>153</v>
      </c>
      <c r="AX7" s="367"/>
      <c r="AY7" s="367"/>
      <c r="AZ7" s="368"/>
      <c r="BA7" s="366" t="s">
        <v>153</v>
      </c>
      <c r="BB7" s="367"/>
      <c r="BC7" s="367"/>
      <c r="BD7" s="368"/>
      <c r="BE7" s="366" t="s">
        <v>153</v>
      </c>
      <c r="BF7" s="367"/>
      <c r="BG7" s="367"/>
      <c r="BH7" s="368"/>
      <c r="BI7" s="366" t="s">
        <v>153</v>
      </c>
      <c r="BJ7" s="367"/>
      <c r="BK7" s="367"/>
      <c r="BL7" s="367"/>
      <c r="BM7" s="368"/>
    </row>
    <row r="8" spans="1:66" ht="33.6" customHeight="1" x14ac:dyDescent="0.25">
      <c r="A8" s="20"/>
      <c r="B8" s="372"/>
      <c r="C8" s="373"/>
      <c r="D8" s="369"/>
      <c r="E8" s="132"/>
      <c r="F8" s="366" t="s">
        <v>155</v>
      </c>
      <c r="G8" s="367"/>
      <c r="H8" s="367"/>
      <c r="I8" s="368"/>
      <c r="J8" s="132"/>
      <c r="K8" s="366" t="s">
        <v>155</v>
      </c>
      <c r="L8" s="367"/>
      <c r="M8" s="368"/>
      <c r="N8" s="132"/>
      <c r="O8" s="366" t="s">
        <v>155</v>
      </c>
      <c r="P8" s="367"/>
      <c r="Q8" s="368"/>
      <c r="R8" s="132"/>
      <c r="S8" s="366" t="s">
        <v>155</v>
      </c>
      <c r="T8" s="367"/>
      <c r="U8" s="368"/>
      <c r="V8" s="132"/>
      <c r="W8" s="366" t="s">
        <v>155</v>
      </c>
      <c r="X8" s="367"/>
      <c r="Y8" s="368"/>
      <c r="Z8" s="132"/>
      <c r="AA8" s="366" t="s">
        <v>155</v>
      </c>
      <c r="AB8" s="367"/>
      <c r="AC8" s="368"/>
      <c r="AD8" s="132"/>
      <c r="AE8" s="366" t="s">
        <v>155</v>
      </c>
      <c r="AF8" s="367"/>
      <c r="AG8" s="367"/>
      <c r="AH8" s="368"/>
      <c r="AI8" s="369"/>
      <c r="AJ8" s="132"/>
      <c r="AK8" s="366" t="s">
        <v>155</v>
      </c>
      <c r="AL8" s="367"/>
      <c r="AM8" s="367"/>
      <c r="AN8" s="368"/>
      <c r="AO8" s="132"/>
      <c r="AP8" s="366" t="s">
        <v>155</v>
      </c>
      <c r="AQ8" s="367"/>
      <c r="AR8" s="368"/>
      <c r="AS8" s="132"/>
      <c r="AT8" s="366" t="s">
        <v>155</v>
      </c>
      <c r="AU8" s="367"/>
      <c r="AV8" s="368"/>
      <c r="AW8" s="132"/>
      <c r="AX8" s="366" t="s">
        <v>155</v>
      </c>
      <c r="AY8" s="367"/>
      <c r="AZ8" s="368"/>
      <c r="BA8" s="132"/>
      <c r="BB8" s="366" t="s">
        <v>155</v>
      </c>
      <c r="BC8" s="367"/>
      <c r="BD8" s="368"/>
      <c r="BE8" s="132"/>
      <c r="BF8" s="366" t="s">
        <v>155</v>
      </c>
      <c r="BG8" s="367"/>
      <c r="BH8" s="368"/>
      <c r="BI8" s="132"/>
      <c r="BJ8" s="366" t="s">
        <v>155</v>
      </c>
      <c r="BK8" s="367"/>
      <c r="BL8" s="367"/>
      <c r="BM8" s="368"/>
    </row>
    <row r="9" spans="1:66" ht="45" x14ac:dyDescent="0.25">
      <c r="A9" s="20"/>
      <c r="B9" s="374"/>
      <c r="C9" s="375"/>
      <c r="D9" s="370"/>
      <c r="E9" s="22"/>
      <c r="F9" s="22"/>
      <c r="G9" s="23" t="s">
        <v>156</v>
      </c>
      <c r="H9" s="24" t="s">
        <v>157</v>
      </c>
      <c r="I9" s="24" t="s">
        <v>158</v>
      </c>
      <c r="J9" s="22"/>
      <c r="K9" s="22"/>
      <c r="L9" s="164" t="s">
        <v>156</v>
      </c>
      <c r="M9" s="24" t="s">
        <v>158</v>
      </c>
      <c r="N9" s="22"/>
      <c r="O9" s="22"/>
      <c r="P9" s="23" t="s">
        <v>156</v>
      </c>
      <c r="Q9" s="24" t="s">
        <v>158</v>
      </c>
      <c r="R9" s="22"/>
      <c r="S9" s="22"/>
      <c r="T9" s="23" t="s">
        <v>156</v>
      </c>
      <c r="U9" s="24" t="s">
        <v>158</v>
      </c>
      <c r="V9" s="22"/>
      <c r="W9" s="22"/>
      <c r="X9" s="23" t="s">
        <v>156</v>
      </c>
      <c r="Y9" s="24" t="s">
        <v>158</v>
      </c>
      <c r="Z9" s="22"/>
      <c r="AA9" s="22"/>
      <c r="AB9" s="23" t="s">
        <v>156</v>
      </c>
      <c r="AC9" s="24" t="s">
        <v>158</v>
      </c>
      <c r="AD9" s="22"/>
      <c r="AE9" s="22"/>
      <c r="AF9" s="23" t="s">
        <v>156</v>
      </c>
      <c r="AG9" s="24" t="s">
        <v>157</v>
      </c>
      <c r="AH9" s="24" t="s">
        <v>158</v>
      </c>
      <c r="AI9" s="370"/>
      <c r="AJ9" s="22"/>
      <c r="AK9" s="22"/>
      <c r="AL9" s="23" t="s">
        <v>156</v>
      </c>
      <c r="AM9" s="24" t="s">
        <v>157</v>
      </c>
      <c r="AN9" s="24" t="s">
        <v>158</v>
      </c>
      <c r="AO9" s="22"/>
      <c r="AP9" s="22"/>
      <c r="AQ9" s="23" t="s">
        <v>156</v>
      </c>
      <c r="AR9" s="24" t="s">
        <v>158</v>
      </c>
      <c r="AS9" s="22"/>
      <c r="AT9" s="22"/>
      <c r="AU9" s="23" t="s">
        <v>156</v>
      </c>
      <c r="AV9" s="24" t="s">
        <v>158</v>
      </c>
      <c r="AW9" s="22"/>
      <c r="AX9" s="22"/>
      <c r="AY9" s="23" t="s">
        <v>156</v>
      </c>
      <c r="AZ9" s="24" t="s">
        <v>158</v>
      </c>
      <c r="BA9" s="22"/>
      <c r="BB9" s="22"/>
      <c r="BC9" s="23" t="s">
        <v>156</v>
      </c>
      <c r="BD9" s="24" t="s">
        <v>158</v>
      </c>
      <c r="BE9" s="22"/>
      <c r="BF9" s="22"/>
      <c r="BG9" s="23" t="s">
        <v>156</v>
      </c>
      <c r="BH9" s="24" t="s">
        <v>158</v>
      </c>
      <c r="BI9" s="22"/>
      <c r="BJ9" s="22"/>
      <c r="BK9" s="23" t="s">
        <v>156</v>
      </c>
      <c r="BL9" s="24" t="s">
        <v>157</v>
      </c>
      <c r="BM9" s="24" t="s">
        <v>158</v>
      </c>
    </row>
    <row r="10" spans="1:66" x14ac:dyDescent="0.25">
      <c r="A10" s="20"/>
      <c r="B10" s="25"/>
      <c r="C10" s="26" t="s">
        <v>159</v>
      </c>
      <c r="D10" s="27"/>
      <c r="E10" s="28"/>
      <c r="F10" s="28"/>
      <c r="G10" s="29"/>
      <c r="H10" s="29"/>
      <c r="I10" s="29"/>
      <c r="J10" s="28"/>
      <c r="K10" s="28"/>
      <c r="L10" s="29"/>
      <c r="M10" s="29"/>
      <c r="N10" s="28"/>
      <c r="O10" s="28"/>
      <c r="P10" s="29"/>
      <c r="Q10" s="29"/>
      <c r="R10" s="28"/>
      <c r="S10" s="28"/>
      <c r="T10" s="29"/>
      <c r="U10" s="29"/>
      <c r="V10" s="28"/>
      <c r="W10" s="28"/>
      <c r="X10" s="29"/>
      <c r="Y10" s="29"/>
      <c r="Z10" s="28"/>
      <c r="AA10" s="28"/>
      <c r="AB10" s="29"/>
      <c r="AC10" s="29"/>
      <c r="AD10" s="28"/>
      <c r="AE10" s="28"/>
      <c r="AF10" s="29"/>
      <c r="AG10" s="29"/>
      <c r="AH10" s="29"/>
      <c r="AI10" s="28"/>
      <c r="AJ10" s="28"/>
      <c r="AK10" s="28"/>
      <c r="AL10" s="29"/>
      <c r="AM10" s="29"/>
      <c r="AN10" s="29"/>
      <c r="AO10" s="28"/>
      <c r="AP10" s="28"/>
      <c r="AQ10" s="29"/>
      <c r="AR10" s="29"/>
      <c r="AS10" s="28"/>
      <c r="AT10" s="28"/>
      <c r="AU10" s="29"/>
      <c r="AV10" s="29"/>
      <c r="AW10" s="28"/>
      <c r="AX10" s="28"/>
      <c r="AY10" s="29"/>
      <c r="AZ10" s="29"/>
      <c r="BA10" s="28"/>
      <c r="BB10" s="28"/>
      <c r="BC10" s="29"/>
      <c r="BD10" s="29"/>
      <c r="BE10" s="28"/>
      <c r="BF10" s="28"/>
      <c r="BG10" s="29"/>
      <c r="BH10" s="29"/>
      <c r="BI10" s="28"/>
      <c r="BJ10" s="28"/>
      <c r="BK10" s="29"/>
      <c r="BL10" s="29"/>
      <c r="BM10" s="29"/>
    </row>
    <row r="11" spans="1:66" ht="45" hidden="1" x14ac:dyDescent="0.25">
      <c r="A11" s="20"/>
      <c r="B11" s="30">
        <v>1</v>
      </c>
      <c r="C11" s="31" t="s">
        <v>160</v>
      </c>
      <c r="D11" s="69"/>
      <c r="E11" s="33"/>
      <c r="F11" s="33"/>
      <c r="G11" s="33"/>
      <c r="H11" s="33"/>
      <c r="I11" s="33"/>
      <c r="J11" s="33"/>
      <c r="K11" s="33"/>
      <c r="L11" s="33"/>
      <c r="M11" s="33"/>
      <c r="N11" s="24"/>
      <c r="O11" s="24"/>
      <c r="P11" s="24"/>
      <c r="Q11" s="24"/>
      <c r="R11" s="24"/>
      <c r="S11" s="24"/>
      <c r="T11" s="24"/>
      <c r="U11" s="24"/>
      <c r="V11" s="24"/>
      <c r="W11" s="24"/>
      <c r="X11" s="24"/>
      <c r="Y11" s="24"/>
      <c r="Z11" s="24"/>
      <c r="AA11" s="24"/>
      <c r="AB11" s="24"/>
      <c r="AC11" s="24"/>
      <c r="AD11" s="24"/>
      <c r="AE11" s="24"/>
      <c r="AF11" s="24"/>
      <c r="AG11" s="24"/>
      <c r="AH11" s="24"/>
      <c r="AI11" s="33"/>
      <c r="AJ11" s="33"/>
      <c r="AK11" s="33"/>
      <c r="AL11" s="33"/>
      <c r="AM11" s="33"/>
      <c r="AN11" s="33"/>
      <c r="AO11" s="33"/>
      <c r="AP11" s="33"/>
      <c r="AQ11" s="33"/>
      <c r="AR11" s="33"/>
      <c r="AS11" s="24"/>
      <c r="AT11" s="24"/>
      <c r="AU11" s="24"/>
      <c r="AV11" s="24"/>
      <c r="AW11" s="24"/>
      <c r="AX11" s="24"/>
      <c r="AY11" s="24"/>
      <c r="AZ11" s="24"/>
      <c r="BA11" s="24"/>
      <c r="BB11" s="24"/>
      <c r="BC11" s="24"/>
      <c r="BD11" s="24"/>
      <c r="BE11" s="24"/>
      <c r="BF11" s="24"/>
      <c r="BG11" s="24"/>
      <c r="BH11" s="24"/>
      <c r="BI11" s="24"/>
      <c r="BJ11" s="24"/>
      <c r="BK11" s="24"/>
      <c r="BL11" s="24"/>
      <c r="BM11" s="24"/>
    </row>
    <row r="12" spans="1:66" hidden="1" x14ac:dyDescent="0.25">
      <c r="A12" s="20"/>
      <c r="B12" s="30">
        <v>2</v>
      </c>
      <c r="C12" s="34" t="s">
        <v>161</v>
      </c>
      <c r="D12" s="165"/>
      <c r="E12" s="33"/>
      <c r="F12" s="33"/>
      <c r="G12" s="33"/>
      <c r="H12" s="33"/>
      <c r="I12" s="33"/>
      <c r="J12" s="33"/>
      <c r="K12" s="33"/>
      <c r="L12" s="33"/>
      <c r="M12" s="33"/>
      <c r="N12" s="24"/>
      <c r="O12" s="24"/>
      <c r="P12" s="24"/>
      <c r="Q12" s="24"/>
      <c r="R12" s="24"/>
      <c r="S12" s="24"/>
      <c r="T12" s="24"/>
      <c r="U12" s="24"/>
      <c r="V12" s="24"/>
      <c r="W12" s="24"/>
      <c r="X12" s="24"/>
      <c r="Y12" s="24"/>
      <c r="Z12" s="24"/>
      <c r="AA12" s="24"/>
      <c r="AB12" s="24"/>
      <c r="AC12" s="24"/>
      <c r="AD12" s="24"/>
      <c r="AE12" s="24"/>
      <c r="AF12" s="24"/>
      <c r="AG12" s="24"/>
      <c r="AH12" s="24"/>
      <c r="AI12" s="33"/>
      <c r="AJ12" s="33"/>
      <c r="AK12" s="33"/>
      <c r="AL12" s="33"/>
      <c r="AM12" s="33"/>
      <c r="AN12" s="33"/>
      <c r="AO12" s="33"/>
      <c r="AP12" s="33"/>
      <c r="AQ12" s="33"/>
      <c r="AR12" s="33"/>
      <c r="AS12" s="24"/>
      <c r="AT12" s="24"/>
      <c r="AU12" s="24"/>
      <c r="AV12" s="24"/>
      <c r="AW12" s="24"/>
      <c r="AX12" s="24"/>
      <c r="AY12" s="24"/>
      <c r="AZ12" s="24"/>
      <c r="BA12" s="24"/>
      <c r="BB12" s="24"/>
      <c r="BC12" s="24"/>
      <c r="BD12" s="24"/>
      <c r="BE12" s="24"/>
      <c r="BF12" s="24"/>
      <c r="BG12" s="24"/>
      <c r="BH12" s="24"/>
      <c r="BI12" s="24"/>
      <c r="BJ12" s="24"/>
      <c r="BK12" s="24"/>
      <c r="BL12" s="24"/>
      <c r="BM12" s="24"/>
    </row>
    <row r="13" spans="1:66" hidden="1" x14ac:dyDescent="0.25">
      <c r="A13" s="20"/>
      <c r="B13" s="30">
        <v>3</v>
      </c>
      <c r="C13" s="35" t="s">
        <v>162</v>
      </c>
      <c r="D13" s="166"/>
      <c r="E13" s="33"/>
      <c r="F13" s="33"/>
      <c r="G13" s="33"/>
      <c r="H13" s="33"/>
      <c r="I13" s="33"/>
      <c r="J13" s="33"/>
      <c r="K13" s="33"/>
      <c r="L13" s="33"/>
      <c r="M13" s="33"/>
      <c r="N13" s="24"/>
      <c r="O13" s="24"/>
      <c r="P13" s="24"/>
      <c r="Q13" s="24"/>
      <c r="R13" s="24"/>
      <c r="S13" s="24"/>
      <c r="T13" s="24"/>
      <c r="U13" s="24"/>
      <c r="V13" s="24"/>
      <c r="W13" s="24"/>
      <c r="X13" s="24"/>
      <c r="Y13" s="24"/>
      <c r="Z13" s="24"/>
      <c r="AA13" s="24"/>
      <c r="AB13" s="24"/>
      <c r="AC13" s="24"/>
      <c r="AD13" s="24"/>
      <c r="AE13" s="24"/>
      <c r="AF13" s="24"/>
      <c r="AG13" s="24"/>
      <c r="AH13" s="24"/>
      <c r="AI13" s="33"/>
      <c r="AJ13" s="33"/>
      <c r="AK13" s="33"/>
      <c r="AL13" s="33"/>
      <c r="AM13" s="33"/>
      <c r="AN13" s="33"/>
      <c r="AO13" s="33"/>
      <c r="AP13" s="33"/>
      <c r="AQ13" s="33"/>
      <c r="AR13" s="33"/>
      <c r="AS13" s="24"/>
      <c r="AT13" s="24"/>
      <c r="AU13" s="24"/>
      <c r="AV13" s="24"/>
      <c r="AW13" s="24"/>
      <c r="AX13" s="24"/>
      <c r="AY13" s="24"/>
      <c r="AZ13" s="24"/>
      <c r="BA13" s="24"/>
      <c r="BB13" s="24"/>
      <c r="BC13" s="24"/>
      <c r="BD13" s="24"/>
      <c r="BE13" s="24"/>
      <c r="BF13" s="24"/>
      <c r="BG13" s="24"/>
      <c r="BH13" s="24"/>
      <c r="BI13" s="24"/>
      <c r="BJ13" s="24"/>
      <c r="BK13" s="24"/>
      <c r="BL13" s="24"/>
      <c r="BM13" s="24"/>
    </row>
    <row r="14" spans="1:66" hidden="1" x14ac:dyDescent="0.25">
      <c r="A14" s="20"/>
      <c r="B14" s="30">
        <v>4</v>
      </c>
      <c r="C14" s="36" t="s">
        <v>163</v>
      </c>
      <c r="D14" s="167"/>
      <c r="E14" s="33"/>
      <c r="F14" s="33"/>
      <c r="G14" s="33"/>
      <c r="H14" s="33"/>
      <c r="I14" s="33"/>
      <c r="J14" s="33"/>
      <c r="K14" s="33"/>
      <c r="L14" s="33"/>
      <c r="M14" s="33"/>
      <c r="N14" s="24"/>
      <c r="O14" s="24"/>
      <c r="P14" s="24"/>
      <c r="Q14" s="24"/>
      <c r="R14" s="24"/>
      <c r="S14" s="24"/>
      <c r="T14" s="24"/>
      <c r="U14" s="24"/>
      <c r="V14" s="24"/>
      <c r="W14" s="24"/>
      <c r="X14" s="24"/>
      <c r="Y14" s="24"/>
      <c r="Z14" s="24"/>
      <c r="AA14" s="24"/>
      <c r="AB14" s="24"/>
      <c r="AC14" s="24"/>
      <c r="AD14" s="24"/>
      <c r="AE14" s="24"/>
      <c r="AF14" s="24"/>
      <c r="AG14" s="24"/>
      <c r="AH14" s="24"/>
      <c r="AI14" s="33"/>
      <c r="AJ14" s="33"/>
      <c r="AK14" s="33"/>
      <c r="AL14" s="33"/>
      <c r="AM14" s="33"/>
      <c r="AN14" s="33"/>
      <c r="AO14" s="33"/>
      <c r="AP14" s="33"/>
      <c r="AQ14" s="33"/>
      <c r="AR14" s="33"/>
      <c r="AS14" s="24"/>
      <c r="AT14" s="24"/>
      <c r="AU14" s="24"/>
      <c r="AV14" s="24"/>
      <c r="AW14" s="24"/>
      <c r="AX14" s="24"/>
      <c r="AY14" s="24"/>
      <c r="AZ14" s="24"/>
      <c r="BA14" s="24"/>
      <c r="BB14" s="24"/>
      <c r="BC14" s="24"/>
      <c r="BD14" s="24"/>
      <c r="BE14" s="24"/>
      <c r="BF14" s="24"/>
      <c r="BG14" s="24"/>
      <c r="BH14" s="24"/>
      <c r="BI14" s="24"/>
      <c r="BJ14" s="24"/>
      <c r="BK14" s="24"/>
      <c r="BL14" s="24"/>
      <c r="BM14" s="24"/>
    </row>
    <row r="15" spans="1:66" hidden="1" x14ac:dyDescent="0.25">
      <c r="A15" s="20"/>
      <c r="B15" s="30">
        <v>5</v>
      </c>
      <c r="C15" s="36" t="s">
        <v>164</v>
      </c>
      <c r="D15" s="166"/>
      <c r="E15" s="166"/>
      <c r="F15" s="166"/>
      <c r="G15" s="33"/>
      <c r="H15" s="166"/>
      <c r="I15" s="166"/>
      <c r="J15" s="33"/>
      <c r="K15" s="33"/>
      <c r="L15" s="33"/>
      <c r="M15" s="33"/>
      <c r="N15" s="37"/>
      <c r="O15" s="37"/>
      <c r="P15" s="37"/>
      <c r="Q15" s="37"/>
      <c r="R15" s="37"/>
      <c r="S15" s="37"/>
      <c r="T15" s="37"/>
      <c r="U15" s="37"/>
      <c r="V15" s="37"/>
      <c r="W15" s="37"/>
      <c r="X15" s="37"/>
      <c r="Y15" s="37"/>
      <c r="Z15" s="37"/>
      <c r="AA15" s="37"/>
      <c r="AB15" s="37"/>
      <c r="AC15" s="37"/>
      <c r="AD15" s="37"/>
      <c r="AE15" s="37"/>
      <c r="AF15" s="37"/>
      <c r="AG15" s="37"/>
      <c r="AH15" s="37"/>
      <c r="AI15" s="33"/>
      <c r="AJ15" s="33"/>
      <c r="AK15" s="33"/>
      <c r="AL15" s="33"/>
      <c r="AM15" s="33"/>
      <c r="AN15" s="33"/>
      <c r="AO15" s="33"/>
      <c r="AP15" s="33"/>
      <c r="AQ15" s="33"/>
      <c r="AR15" s="33"/>
      <c r="AS15" s="37"/>
      <c r="AT15" s="37"/>
      <c r="AU15" s="37"/>
      <c r="AV15" s="37"/>
      <c r="AW15" s="37"/>
      <c r="AX15" s="37"/>
      <c r="AY15" s="37"/>
      <c r="AZ15" s="37"/>
      <c r="BA15" s="37"/>
      <c r="BB15" s="37"/>
      <c r="BC15" s="37"/>
      <c r="BD15" s="37"/>
      <c r="BE15" s="37"/>
      <c r="BF15" s="37"/>
      <c r="BG15" s="37"/>
      <c r="BH15" s="37"/>
      <c r="BI15" s="37"/>
      <c r="BJ15" s="37"/>
      <c r="BK15" s="37"/>
      <c r="BL15" s="37"/>
      <c r="BM15" s="37"/>
    </row>
    <row r="16" spans="1:66" hidden="1" x14ac:dyDescent="0.25">
      <c r="A16" s="20"/>
      <c r="B16" s="30">
        <v>6</v>
      </c>
      <c r="C16" s="36" t="s">
        <v>165</v>
      </c>
      <c r="D16" s="166"/>
      <c r="E16" s="166"/>
      <c r="F16" s="166"/>
      <c r="G16" s="29"/>
      <c r="H16" s="167"/>
      <c r="I16" s="167"/>
      <c r="J16" s="33"/>
      <c r="K16" s="33"/>
      <c r="L16" s="29"/>
      <c r="M16" s="33"/>
      <c r="N16" s="24"/>
      <c r="O16" s="24"/>
      <c r="P16" s="29"/>
      <c r="Q16" s="24"/>
      <c r="R16" s="24"/>
      <c r="S16" s="24"/>
      <c r="T16" s="29"/>
      <c r="U16" s="24"/>
      <c r="V16" s="24"/>
      <c r="W16" s="24"/>
      <c r="X16" s="29"/>
      <c r="Y16" s="24"/>
      <c r="Z16" s="24"/>
      <c r="AA16" s="24"/>
      <c r="AB16" s="29"/>
      <c r="AC16" s="24"/>
      <c r="AD16" s="24"/>
      <c r="AE16" s="24"/>
      <c r="AF16" s="29"/>
      <c r="AG16" s="24"/>
      <c r="AH16" s="24"/>
      <c r="AI16" s="33"/>
      <c r="AJ16" s="33"/>
      <c r="AK16" s="33"/>
      <c r="AL16" s="29"/>
      <c r="AM16" s="33"/>
      <c r="AN16" s="33"/>
      <c r="AO16" s="33"/>
      <c r="AP16" s="33"/>
      <c r="AQ16" s="29"/>
      <c r="AR16" s="33"/>
      <c r="AS16" s="24"/>
      <c r="AT16" s="24"/>
      <c r="AU16" s="29"/>
      <c r="AV16" s="24"/>
      <c r="AW16" s="24"/>
      <c r="AX16" s="24"/>
      <c r="AY16" s="29"/>
      <c r="AZ16" s="24"/>
      <c r="BA16" s="24"/>
      <c r="BB16" s="24"/>
      <c r="BC16" s="29"/>
      <c r="BD16" s="24"/>
      <c r="BE16" s="24"/>
      <c r="BF16" s="24"/>
      <c r="BG16" s="29"/>
      <c r="BH16" s="24"/>
      <c r="BI16" s="24"/>
      <c r="BJ16" s="24"/>
      <c r="BK16" s="29"/>
      <c r="BL16" s="24"/>
      <c r="BM16" s="24"/>
    </row>
    <row r="17" spans="1:65" hidden="1" x14ac:dyDescent="0.25">
      <c r="A17" s="20"/>
      <c r="B17" s="30">
        <v>7</v>
      </c>
      <c r="C17" s="35" t="s">
        <v>166</v>
      </c>
      <c r="D17" s="166"/>
      <c r="E17" s="166"/>
      <c r="F17" s="166"/>
      <c r="G17" s="33"/>
      <c r="H17" s="166"/>
      <c r="I17" s="166"/>
      <c r="J17" s="33"/>
      <c r="K17" s="33"/>
      <c r="L17" s="33"/>
      <c r="M17" s="33"/>
      <c r="N17" s="24"/>
      <c r="O17" s="24"/>
      <c r="P17" s="24"/>
      <c r="Q17" s="24"/>
      <c r="R17" s="24"/>
      <c r="S17" s="24"/>
      <c r="T17" s="24"/>
      <c r="U17" s="24"/>
      <c r="V17" s="24"/>
      <c r="W17" s="24"/>
      <c r="X17" s="24"/>
      <c r="Y17" s="24"/>
      <c r="Z17" s="24"/>
      <c r="AA17" s="24"/>
      <c r="AB17" s="24"/>
      <c r="AC17" s="24"/>
      <c r="AD17" s="24"/>
      <c r="AE17" s="24"/>
      <c r="AF17" s="24"/>
      <c r="AG17" s="24"/>
      <c r="AH17" s="24"/>
      <c r="AI17" s="33"/>
      <c r="AJ17" s="33"/>
      <c r="AK17" s="33"/>
      <c r="AL17" s="33"/>
      <c r="AM17" s="33"/>
      <c r="AN17" s="33"/>
      <c r="AO17" s="33"/>
      <c r="AP17" s="33"/>
      <c r="AQ17" s="33"/>
      <c r="AR17" s="33"/>
      <c r="AS17" s="24"/>
      <c r="AT17" s="24"/>
      <c r="AU17" s="24"/>
      <c r="AV17" s="24"/>
      <c r="AW17" s="24"/>
      <c r="AX17" s="24"/>
      <c r="AY17" s="24"/>
      <c r="AZ17" s="24"/>
      <c r="BA17" s="24"/>
      <c r="BB17" s="24"/>
      <c r="BC17" s="24"/>
      <c r="BD17" s="24"/>
      <c r="BE17" s="24"/>
      <c r="BF17" s="24"/>
      <c r="BG17" s="24"/>
      <c r="BH17" s="24"/>
      <c r="BI17" s="24"/>
      <c r="BJ17" s="24"/>
      <c r="BK17" s="24"/>
      <c r="BL17" s="24"/>
      <c r="BM17" s="24"/>
    </row>
    <row r="18" spans="1:65" hidden="1" x14ac:dyDescent="0.25">
      <c r="A18" s="20"/>
      <c r="B18" s="30">
        <v>8</v>
      </c>
      <c r="C18" s="36" t="s">
        <v>167</v>
      </c>
      <c r="D18" s="167"/>
      <c r="E18" s="33"/>
      <c r="F18" s="33"/>
      <c r="G18" s="33"/>
      <c r="H18" s="33"/>
      <c r="I18" s="33"/>
      <c r="J18" s="33"/>
      <c r="K18" s="33"/>
      <c r="L18" s="33"/>
      <c r="M18" s="33"/>
      <c r="N18" s="24"/>
      <c r="O18" s="24"/>
      <c r="P18" s="24"/>
      <c r="Q18" s="24"/>
      <c r="R18" s="24"/>
      <c r="S18" s="24"/>
      <c r="T18" s="24"/>
      <c r="U18" s="24"/>
      <c r="V18" s="24"/>
      <c r="W18" s="24"/>
      <c r="X18" s="24"/>
      <c r="Y18" s="24"/>
      <c r="Z18" s="24"/>
      <c r="AA18" s="24"/>
      <c r="AB18" s="24"/>
      <c r="AC18" s="24"/>
      <c r="AD18" s="24"/>
      <c r="AE18" s="24"/>
      <c r="AF18" s="24"/>
      <c r="AG18" s="24"/>
      <c r="AH18" s="24"/>
      <c r="AI18" s="33"/>
      <c r="AJ18" s="33"/>
      <c r="AK18" s="33"/>
      <c r="AL18" s="33"/>
      <c r="AM18" s="33"/>
      <c r="AN18" s="33"/>
      <c r="AO18" s="33"/>
      <c r="AP18" s="33"/>
      <c r="AQ18" s="33"/>
      <c r="AR18" s="33"/>
      <c r="AS18" s="24"/>
      <c r="AT18" s="24"/>
      <c r="AU18" s="24"/>
      <c r="AV18" s="24"/>
      <c r="AW18" s="24"/>
      <c r="AX18" s="24"/>
      <c r="AY18" s="24"/>
      <c r="AZ18" s="24"/>
      <c r="BA18" s="24"/>
      <c r="BB18" s="24"/>
      <c r="BC18" s="24"/>
      <c r="BD18" s="24"/>
      <c r="BE18" s="24"/>
      <c r="BF18" s="24"/>
      <c r="BG18" s="24"/>
      <c r="BH18" s="24"/>
      <c r="BI18" s="24"/>
      <c r="BJ18" s="24"/>
      <c r="BK18" s="24"/>
      <c r="BL18" s="24"/>
      <c r="BM18" s="24"/>
    </row>
    <row r="19" spans="1:65" hidden="1" x14ac:dyDescent="0.25">
      <c r="A19" s="20"/>
      <c r="B19" s="30">
        <v>9</v>
      </c>
      <c r="C19" s="38" t="s">
        <v>168</v>
      </c>
      <c r="D19" s="168"/>
      <c r="E19" s="33"/>
      <c r="F19" s="33"/>
      <c r="G19" s="33"/>
      <c r="H19" s="33"/>
      <c r="I19" s="33"/>
      <c r="J19" s="33"/>
      <c r="K19" s="33"/>
      <c r="L19" s="33"/>
      <c r="M19" s="33"/>
      <c r="N19" s="24"/>
      <c r="O19" s="24"/>
      <c r="P19" s="24"/>
      <c r="Q19" s="24"/>
      <c r="R19" s="24"/>
      <c r="S19" s="24"/>
      <c r="T19" s="24"/>
      <c r="U19" s="24"/>
      <c r="V19" s="24"/>
      <c r="W19" s="24"/>
      <c r="X19" s="24"/>
      <c r="Y19" s="24"/>
      <c r="Z19" s="24"/>
      <c r="AA19" s="24"/>
      <c r="AB19" s="24"/>
      <c r="AC19" s="24"/>
      <c r="AD19" s="24"/>
      <c r="AE19" s="24"/>
      <c r="AF19" s="24"/>
      <c r="AG19" s="24"/>
      <c r="AH19" s="24"/>
      <c r="AI19" s="33"/>
      <c r="AJ19" s="33"/>
      <c r="AK19" s="33"/>
      <c r="AL19" s="33"/>
      <c r="AM19" s="33"/>
      <c r="AN19" s="33"/>
      <c r="AO19" s="33"/>
      <c r="AP19" s="33"/>
      <c r="AQ19" s="33"/>
      <c r="AR19" s="33"/>
      <c r="AS19" s="24"/>
      <c r="AT19" s="24"/>
      <c r="AU19" s="24"/>
      <c r="AV19" s="24"/>
      <c r="AW19" s="24"/>
      <c r="AX19" s="24"/>
      <c r="AY19" s="24"/>
      <c r="AZ19" s="24"/>
      <c r="BA19" s="24"/>
      <c r="BB19" s="24"/>
      <c r="BC19" s="24"/>
      <c r="BD19" s="24"/>
      <c r="BE19" s="24"/>
      <c r="BF19" s="24"/>
      <c r="BG19" s="24"/>
      <c r="BH19" s="24"/>
      <c r="BI19" s="24"/>
      <c r="BJ19" s="24"/>
      <c r="BK19" s="24"/>
      <c r="BL19" s="24"/>
      <c r="BM19" s="24"/>
    </row>
    <row r="20" spans="1:65" s="41" customFormat="1" hidden="1" x14ac:dyDescent="0.25">
      <c r="A20" s="39"/>
      <c r="B20" s="40">
        <v>10</v>
      </c>
      <c r="C20" s="38" t="s">
        <v>169</v>
      </c>
      <c r="D20" s="168"/>
      <c r="E20" s="33"/>
      <c r="F20" s="33"/>
      <c r="G20" s="33"/>
      <c r="H20" s="33"/>
      <c r="I20" s="33"/>
      <c r="J20" s="33"/>
      <c r="K20" s="33"/>
      <c r="L20" s="33"/>
      <c r="M20" s="33"/>
      <c r="N20" s="37"/>
      <c r="O20" s="37"/>
      <c r="P20" s="37"/>
      <c r="Q20" s="37"/>
      <c r="R20" s="37"/>
      <c r="S20" s="37"/>
      <c r="T20" s="37"/>
      <c r="U20" s="37"/>
      <c r="V20" s="37"/>
      <c r="W20" s="37"/>
      <c r="X20" s="37"/>
      <c r="Y20" s="37"/>
      <c r="Z20" s="37"/>
      <c r="AA20" s="37"/>
      <c r="AB20" s="37"/>
      <c r="AC20" s="37"/>
      <c r="AD20" s="37"/>
      <c r="AE20" s="37"/>
      <c r="AF20" s="37"/>
      <c r="AG20" s="37"/>
      <c r="AH20" s="37"/>
      <c r="AI20" s="33"/>
      <c r="AJ20" s="33"/>
      <c r="AK20" s="33"/>
      <c r="AL20" s="33"/>
      <c r="AM20" s="33"/>
      <c r="AN20" s="33"/>
      <c r="AO20" s="33"/>
      <c r="AP20" s="33"/>
      <c r="AQ20" s="33"/>
      <c r="AR20" s="33"/>
      <c r="AS20" s="37"/>
      <c r="AT20" s="37"/>
      <c r="AU20" s="37"/>
      <c r="AV20" s="37"/>
      <c r="AW20" s="37"/>
      <c r="AX20" s="37"/>
      <c r="AY20" s="37"/>
      <c r="AZ20" s="37"/>
      <c r="BA20" s="37"/>
      <c r="BB20" s="37"/>
      <c r="BC20" s="37"/>
      <c r="BD20" s="37"/>
      <c r="BE20" s="37"/>
      <c r="BF20" s="37"/>
      <c r="BG20" s="37"/>
      <c r="BH20" s="37"/>
      <c r="BI20" s="37"/>
      <c r="BJ20" s="37"/>
      <c r="BK20" s="37"/>
      <c r="BL20" s="37"/>
      <c r="BM20" s="37"/>
    </row>
    <row r="21" spans="1:65" hidden="1" x14ac:dyDescent="0.25">
      <c r="A21" s="20"/>
      <c r="B21" s="30">
        <v>11</v>
      </c>
      <c r="C21" s="38" t="s">
        <v>165</v>
      </c>
      <c r="D21" s="168"/>
      <c r="E21" s="33"/>
      <c r="F21" s="33"/>
      <c r="G21" s="29"/>
      <c r="H21" s="33"/>
      <c r="I21" s="33"/>
      <c r="J21" s="33"/>
      <c r="K21" s="33"/>
      <c r="L21" s="29"/>
      <c r="M21" s="33"/>
      <c r="N21" s="24"/>
      <c r="O21" s="24"/>
      <c r="P21" s="29"/>
      <c r="Q21" s="24"/>
      <c r="R21" s="24"/>
      <c r="S21" s="24"/>
      <c r="T21" s="29"/>
      <c r="U21" s="24"/>
      <c r="V21" s="24"/>
      <c r="W21" s="24"/>
      <c r="X21" s="29"/>
      <c r="Y21" s="24"/>
      <c r="Z21" s="24"/>
      <c r="AA21" s="24"/>
      <c r="AB21" s="29"/>
      <c r="AC21" s="24"/>
      <c r="AD21" s="24"/>
      <c r="AE21" s="24"/>
      <c r="AF21" s="29"/>
      <c r="AG21" s="24"/>
      <c r="AH21" s="24"/>
      <c r="AI21" s="33"/>
      <c r="AJ21" s="33"/>
      <c r="AK21" s="33"/>
      <c r="AL21" s="29"/>
      <c r="AM21" s="33"/>
      <c r="AN21" s="33"/>
      <c r="AO21" s="33"/>
      <c r="AP21" s="33"/>
      <c r="AQ21" s="29"/>
      <c r="AR21" s="33"/>
      <c r="AS21" s="24"/>
      <c r="AT21" s="24"/>
      <c r="AU21" s="29"/>
      <c r="AV21" s="24"/>
      <c r="AW21" s="24"/>
      <c r="AX21" s="24"/>
      <c r="AY21" s="29"/>
      <c r="AZ21" s="24"/>
      <c r="BA21" s="24"/>
      <c r="BB21" s="24"/>
      <c r="BC21" s="29"/>
      <c r="BD21" s="24"/>
      <c r="BE21" s="24"/>
      <c r="BF21" s="24"/>
      <c r="BG21" s="29"/>
      <c r="BH21" s="24"/>
      <c r="BI21" s="24"/>
      <c r="BJ21" s="24"/>
      <c r="BK21" s="29"/>
      <c r="BL21" s="24"/>
      <c r="BM21" s="24"/>
    </row>
    <row r="22" spans="1:65" hidden="1" x14ac:dyDescent="0.25">
      <c r="A22" s="20"/>
      <c r="B22" s="30">
        <v>12</v>
      </c>
      <c r="C22" s="36" t="s">
        <v>170</v>
      </c>
      <c r="D22" s="167"/>
      <c r="E22" s="33"/>
      <c r="F22" s="33"/>
      <c r="G22" s="33"/>
      <c r="H22" s="33"/>
      <c r="I22" s="33"/>
      <c r="J22" s="33"/>
      <c r="K22" s="33"/>
      <c r="L22" s="33"/>
      <c r="M22" s="33"/>
      <c r="N22" s="24"/>
      <c r="O22" s="24"/>
      <c r="P22" s="24"/>
      <c r="Q22" s="24"/>
      <c r="R22" s="24"/>
      <c r="S22" s="24"/>
      <c r="T22" s="24"/>
      <c r="U22" s="24"/>
      <c r="V22" s="24"/>
      <c r="W22" s="24"/>
      <c r="X22" s="24"/>
      <c r="Y22" s="24"/>
      <c r="Z22" s="24"/>
      <c r="AA22" s="24"/>
      <c r="AB22" s="24"/>
      <c r="AC22" s="24"/>
      <c r="AD22" s="24"/>
      <c r="AE22" s="24"/>
      <c r="AF22" s="24"/>
      <c r="AG22" s="24"/>
      <c r="AH22" s="24"/>
      <c r="AI22" s="33"/>
      <c r="AJ22" s="33"/>
      <c r="AK22" s="33"/>
      <c r="AL22" s="33"/>
      <c r="AM22" s="33"/>
      <c r="AN22" s="33"/>
      <c r="AO22" s="33"/>
      <c r="AP22" s="33"/>
      <c r="AQ22" s="33"/>
      <c r="AR22" s="33"/>
      <c r="AS22" s="24"/>
      <c r="AT22" s="24"/>
      <c r="AU22" s="24"/>
      <c r="AV22" s="24"/>
      <c r="AW22" s="24"/>
      <c r="AX22" s="24"/>
      <c r="AY22" s="24"/>
      <c r="AZ22" s="24"/>
      <c r="BA22" s="24"/>
      <c r="BB22" s="24"/>
      <c r="BC22" s="24"/>
      <c r="BD22" s="24"/>
      <c r="BE22" s="24"/>
      <c r="BF22" s="24"/>
      <c r="BG22" s="24"/>
      <c r="BH22" s="24"/>
      <c r="BI22" s="24"/>
      <c r="BJ22" s="24"/>
      <c r="BK22" s="24"/>
      <c r="BL22" s="24"/>
      <c r="BM22" s="24"/>
    </row>
    <row r="23" spans="1:65" hidden="1" x14ac:dyDescent="0.25">
      <c r="A23" s="20"/>
      <c r="B23" s="30">
        <v>13</v>
      </c>
      <c r="C23" s="38" t="s">
        <v>168</v>
      </c>
      <c r="D23" s="168"/>
      <c r="E23" s="33"/>
      <c r="F23" s="33"/>
      <c r="G23" s="33"/>
      <c r="H23" s="33"/>
      <c r="I23" s="33"/>
      <c r="J23" s="33"/>
      <c r="K23" s="33"/>
      <c r="L23" s="33"/>
      <c r="M23" s="33"/>
      <c r="N23" s="24"/>
      <c r="O23" s="24"/>
      <c r="P23" s="24"/>
      <c r="Q23" s="24"/>
      <c r="R23" s="24"/>
      <c r="S23" s="24"/>
      <c r="T23" s="24"/>
      <c r="U23" s="24"/>
      <c r="V23" s="24"/>
      <c r="W23" s="24"/>
      <c r="X23" s="24"/>
      <c r="Y23" s="24"/>
      <c r="Z23" s="24"/>
      <c r="AA23" s="24"/>
      <c r="AB23" s="24"/>
      <c r="AC23" s="24"/>
      <c r="AD23" s="24"/>
      <c r="AE23" s="24"/>
      <c r="AF23" s="24"/>
      <c r="AG23" s="24"/>
      <c r="AH23" s="24"/>
      <c r="AI23" s="33"/>
      <c r="AJ23" s="33"/>
      <c r="AK23" s="33"/>
      <c r="AL23" s="33"/>
      <c r="AM23" s="33"/>
      <c r="AN23" s="33"/>
      <c r="AO23" s="33"/>
      <c r="AP23" s="33"/>
      <c r="AQ23" s="33"/>
      <c r="AR23" s="33"/>
      <c r="AS23" s="24"/>
      <c r="AT23" s="24"/>
      <c r="AU23" s="24"/>
      <c r="AV23" s="24"/>
      <c r="AW23" s="24"/>
      <c r="AX23" s="24"/>
      <c r="AY23" s="24"/>
      <c r="AZ23" s="24"/>
      <c r="BA23" s="24"/>
      <c r="BB23" s="24"/>
      <c r="BC23" s="24"/>
      <c r="BD23" s="24"/>
      <c r="BE23" s="24"/>
      <c r="BF23" s="24"/>
      <c r="BG23" s="24"/>
      <c r="BH23" s="24"/>
      <c r="BI23" s="24"/>
      <c r="BJ23" s="24"/>
      <c r="BK23" s="24"/>
      <c r="BL23" s="24"/>
      <c r="BM23" s="24"/>
    </row>
    <row r="24" spans="1:65" s="41" customFormat="1" hidden="1" x14ac:dyDescent="0.25">
      <c r="A24" s="39"/>
      <c r="B24" s="40">
        <v>14</v>
      </c>
      <c r="C24" s="36" t="s">
        <v>164</v>
      </c>
      <c r="D24" s="168"/>
      <c r="E24" s="33"/>
      <c r="F24" s="33"/>
      <c r="G24" s="33"/>
      <c r="H24" s="33"/>
      <c r="I24" s="33"/>
      <c r="J24" s="33"/>
      <c r="K24" s="33"/>
      <c r="L24" s="33"/>
      <c r="M24" s="33"/>
      <c r="N24" s="37"/>
      <c r="O24" s="37"/>
      <c r="P24" s="37"/>
      <c r="Q24" s="37"/>
      <c r="R24" s="37"/>
      <c r="S24" s="37"/>
      <c r="T24" s="37"/>
      <c r="U24" s="37"/>
      <c r="V24" s="37"/>
      <c r="W24" s="37"/>
      <c r="X24" s="37"/>
      <c r="Y24" s="37"/>
      <c r="Z24" s="37"/>
      <c r="AA24" s="37"/>
      <c r="AB24" s="37"/>
      <c r="AC24" s="37"/>
      <c r="AD24" s="37"/>
      <c r="AE24" s="37"/>
      <c r="AF24" s="37"/>
      <c r="AG24" s="37"/>
      <c r="AH24" s="37"/>
      <c r="AI24" s="33"/>
      <c r="AJ24" s="33"/>
      <c r="AK24" s="33"/>
      <c r="AL24" s="33"/>
      <c r="AM24" s="33"/>
      <c r="AN24" s="33"/>
      <c r="AO24" s="33"/>
      <c r="AP24" s="33"/>
      <c r="AQ24" s="33"/>
      <c r="AR24" s="33"/>
      <c r="AS24" s="37"/>
      <c r="AT24" s="37"/>
      <c r="AU24" s="37"/>
      <c r="AV24" s="37"/>
      <c r="AW24" s="37"/>
      <c r="AX24" s="37"/>
      <c r="AY24" s="37"/>
      <c r="AZ24" s="37"/>
      <c r="BA24" s="37"/>
      <c r="BB24" s="37"/>
      <c r="BC24" s="37"/>
      <c r="BD24" s="37"/>
      <c r="BE24" s="37"/>
      <c r="BF24" s="37"/>
      <c r="BG24" s="37"/>
      <c r="BH24" s="37"/>
      <c r="BI24" s="37"/>
      <c r="BJ24" s="37"/>
      <c r="BK24" s="37"/>
      <c r="BL24" s="37"/>
      <c r="BM24" s="37"/>
    </row>
    <row r="25" spans="1:65" hidden="1" x14ac:dyDescent="0.25">
      <c r="A25" s="20"/>
      <c r="B25" s="30">
        <v>15</v>
      </c>
      <c r="C25" s="36" t="s">
        <v>165</v>
      </c>
      <c r="D25" s="168"/>
      <c r="E25" s="33"/>
      <c r="F25" s="33"/>
      <c r="G25" s="29"/>
      <c r="H25" s="33"/>
      <c r="I25" s="33"/>
      <c r="J25" s="33"/>
      <c r="K25" s="33"/>
      <c r="L25" s="29"/>
      <c r="M25" s="33"/>
      <c r="N25" s="24"/>
      <c r="O25" s="24"/>
      <c r="P25" s="29"/>
      <c r="Q25" s="24"/>
      <c r="R25" s="24"/>
      <c r="S25" s="24"/>
      <c r="T25" s="29"/>
      <c r="U25" s="24"/>
      <c r="V25" s="24"/>
      <c r="W25" s="24"/>
      <c r="X25" s="29"/>
      <c r="Y25" s="24"/>
      <c r="Z25" s="24"/>
      <c r="AA25" s="24"/>
      <c r="AB25" s="29"/>
      <c r="AC25" s="24"/>
      <c r="AD25" s="24"/>
      <c r="AE25" s="24"/>
      <c r="AF25" s="29"/>
      <c r="AG25" s="24"/>
      <c r="AH25" s="24"/>
      <c r="AI25" s="33"/>
      <c r="AJ25" s="33"/>
      <c r="AK25" s="33"/>
      <c r="AL25" s="29"/>
      <c r="AM25" s="33"/>
      <c r="AN25" s="33"/>
      <c r="AO25" s="33"/>
      <c r="AP25" s="33"/>
      <c r="AQ25" s="29"/>
      <c r="AR25" s="33"/>
      <c r="AS25" s="24"/>
      <c r="AT25" s="24"/>
      <c r="AU25" s="29"/>
      <c r="AV25" s="24"/>
      <c r="AW25" s="24"/>
      <c r="AX25" s="24"/>
      <c r="AY25" s="29"/>
      <c r="AZ25" s="24"/>
      <c r="BA25" s="24"/>
      <c r="BB25" s="24"/>
      <c r="BC25" s="29"/>
      <c r="BD25" s="24"/>
      <c r="BE25" s="24"/>
      <c r="BF25" s="24"/>
      <c r="BG25" s="29"/>
      <c r="BH25" s="24"/>
      <c r="BI25" s="24"/>
      <c r="BJ25" s="24"/>
      <c r="BK25" s="29"/>
      <c r="BL25" s="24"/>
      <c r="BM25" s="24"/>
    </row>
    <row r="26" spans="1:65" hidden="1" x14ac:dyDescent="0.25">
      <c r="A26" s="20"/>
      <c r="B26" s="30">
        <v>16</v>
      </c>
      <c r="C26" s="36" t="s">
        <v>171</v>
      </c>
      <c r="D26" s="167"/>
      <c r="E26" s="33"/>
      <c r="F26" s="33"/>
      <c r="G26" s="33"/>
      <c r="H26" s="33"/>
      <c r="I26" s="33"/>
      <c r="J26" s="33"/>
      <c r="K26" s="33"/>
      <c r="L26" s="33"/>
      <c r="M26" s="33"/>
      <c r="N26" s="24"/>
      <c r="O26" s="24"/>
      <c r="P26" s="24"/>
      <c r="Q26" s="24"/>
      <c r="R26" s="24"/>
      <c r="S26" s="24"/>
      <c r="T26" s="24"/>
      <c r="U26" s="24"/>
      <c r="V26" s="24"/>
      <c r="W26" s="24"/>
      <c r="X26" s="24"/>
      <c r="Y26" s="24"/>
      <c r="Z26" s="24"/>
      <c r="AA26" s="24"/>
      <c r="AB26" s="24"/>
      <c r="AC26" s="24"/>
      <c r="AD26" s="24"/>
      <c r="AE26" s="24"/>
      <c r="AF26" s="24"/>
      <c r="AG26" s="24"/>
      <c r="AH26" s="24"/>
      <c r="AI26" s="33"/>
      <c r="AJ26" s="33"/>
      <c r="AK26" s="33"/>
      <c r="AL26" s="33"/>
      <c r="AM26" s="33"/>
      <c r="AN26" s="33"/>
      <c r="AO26" s="33"/>
      <c r="AP26" s="33"/>
      <c r="AQ26" s="33"/>
      <c r="AR26" s="33"/>
      <c r="AS26" s="24"/>
      <c r="AT26" s="24"/>
      <c r="AU26" s="24"/>
      <c r="AV26" s="24"/>
      <c r="AW26" s="24"/>
      <c r="AX26" s="24"/>
      <c r="AY26" s="24"/>
      <c r="AZ26" s="24"/>
      <c r="BA26" s="24"/>
      <c r="BB26" s="24"/>
      <c r="BC26" s="24"/>
      <c r="BD26" s="24"/>
      <c r="BE26" s="24"/>
      <c r="BF26" s="24"/>
      <c r="BG26" s="24"/>
      <c r="BH26" s="24"/>
      <c r="BI26" s="24"/>
      <c r="BJ26" s="24"/>
      <c r="BK26" s="24"/>
      <c r="BL26" s="24"/>
      <c r="BM26" s="24"/>
    </row>
    <row r="27" spans="1:65" hidden="1" x14ac:dyDescent="0.25">
      <c r="A27" s="20"/>
      <c r="B27" s="30">
        <v>17</v>
      </c>
      <c r="C27" s="36" t="s">
        <v>163</v>
      </c>
      <c r="D27" s="168"/>
      <c r="E27" s="33"/>
      <c r="F27" s="33"/>
      <c r="G27" s="33"/>
      <c r="H27" s="33"/>
      <c r="I27" s="33"/>
      <c r="J27" s="33"/>
      <c r="K27" s="33"/>
      <c r="L27" s="33"/>
      <c r="M27" s="33"/>
      <c r="N27" s="24"/>
      <c r="O27" s="24"/>
      <c r="P27" s="24"/>
      <c r="Q27" s="24"/>
      <c r="R27" s="24"/>
      <c r="S27" s="24"/>
      <c r="T27" s="24"/>
      <c r="U27" s="24"/>
      <c r="V27" s="24"/>
      <c r="W27" s="24"/>
      <c r="X27" s="24"/>
      <c r="Y27" s="24"/>
      <c r="Z27" s="24"/>
      <c r="AA27" s="24"/>
      <c r="AB27" s="24"/>
      <c r="AC27" s="24"/>
      <c r="AD27" s="24"/>
      <c r="AE27" s="24"/>
      <c r="AF27" s="24"/>
      <c r="AG27" s="24"/>
      <c r="AH27" s="24"/>
      <c r="AI27" s="33"/>
      <c r="AJ27" s="33"/>
      <c r="AK27" s="33"/>
      <c r="AL27" s="33"/>
      <c r="AM27" s="33"/>
      <c r="AN27" s="33"/>
      <c r="AO27" s="33"/>
      <c r="AP27" s="33"/>
      <c r="AQ27" s="33"/>
      <c r="AR27" s="33"/>
      <c r="AS27" s="24"/>
      <c r="AT27" s="24"/>
      <c r="AU27" s="24"/>
      <c r="AV27" s="24"/>
      <c r="AW27" s="24"/>
      <c r="AX27" s="24"/>
      <c r="AY27" s="24"/>
      <c r="AZ27" s="24"/>
      <c r="BA27" s="24"/>
      <c r="BB27" s="24"/>
      <c r="BC27" s="24"/>
      <c r="BD27" s="24"/>
      <c r="BE27" s="24"/>
      <c r="BF27" s="24"/>
      <c r="BG27" s="24"/>
      <c r="BH27" s="24"/>
      <c r="BI27" s="24"/>
      <c r="BJ27" s="24"/>
      <c r="BK27" s="24"/>
      <c r="BL27" s="24"/>
      <c r="BM27" s="24"/>
    </row>
    <row r="28" spans="1:65" s="41" customFormat="1" hidden="1" x14ac:dyDescent="0.25">
      <c r="A28" s="39"/>
      <c r="B28" s="40">
        <v>18</v>
      </c>
      <c r="C28" s="36" t="s">
        <v>164</v>
      </c>
      <c r="D28" s="168"/>
      <c r="E28" s="33"/>
      <c r="F28" s="33"/>
      <c r="G28" s="33"/>
      <c r="H28" s="33"/>
      <c r="I28" s="33"/>
      <c r="J28" s="33"/>
      <c r="K28" s="33"/>
      <c r="L28" s="33"/>
      <c r="M28" s="33"/>
      <c r="N28" s="37"/>
      <c r="O28" s="37"/>
      <c r="P28" s="37"/>
      <c r="Q28" s="37"/>
      <c r="R28" s="37"/>
      <c r="S28" s="37"/>
      <c r="T28" s="37"/>
      <c r="U28" s="37"/>
      <c r="V28" s="37"/>
      <c r="W28" s="37"/>
      <c r="X28" s="37"/>
      <c r="Y28" s="37"/>
      <c r="Z28" s="37"/>
      <c r="AA28" s="37"/>
      <c r="AB28" s="37"/>
      <c r="AC28" s="37"/>
      <c r="AD28" s="37"/>
      <c r="AE28" s="37"/>
      <c r="AF28" s="37"/>
      <c r="AG28" s="37"/>
      <c r="AH28" s="37"/>
      <c r="AI28" s="33"/>
      <c r="AJ28" s="33"/>
      <c r="AK28" s="33"/>
      <c r="AL28" s="33"/>
      <c r="AM28" s="33"/>
      <c r="AN28" s="33"/>
      <c r="AO28" s="33"/>
      <c r="AP28" s="33"/>
      <c r="AQ28" s="33"/>
      <c r="AR28" s="33"/>
      <c r="AS28" s="37"/>
      <c r="AT28" s="37"/>
      <c r="AU28" s="37"/>
      <c r="AV28" s="37"/>
      <c r="AW28" s="37"/>
      <c r="AX28" s="37"/>
      <c r="AY28" s="37"/>
      <c r="AZ28" s="37"/>
      <c r="BA28" s="37"/>
      <c r="BB28" s="37"/>
      <c r="BC28" s="37"/>
      <c r="BD28" s="37"/>
      <c r="BE28" s="37"/>
      <c r="BF28" s="37"/>
      <c r="BG28" s="37"/>
      <c r="BH28" s="37"/>
      <c r="BI28" s="37"/>
      <c r="BJ28" s="37"/>
      <c r="BK28" s="37"/>
      <c r="BL28" s="37"/>
      <c r="BM28" s="37"/>
    </row>
    <row r="29" spans="1:65" hidden="1" x14ac:dyDescent="0.25">
      <c r="A29" s="20"/>
      <c r="B29" s="30">
        <v>19</v>
      </c>
      <c r="C29" s="36" t="s">
        <v>165</v>
      </c>
      <c r="D29" s="168"/>
      <c r="E29" s="33"/>
      <c r="F29" s="33"/>
      <c r="G29" s="29"/>
      <c r="H29" s="33"/>
      <c r="I29" s="33"/>
      <c r="J29" s="33"/>
      <c r="K29" s="33"/>
      <c r="L29" s="29"/>
      <c r="M29" s="33"/>
      <c r="N29" s="24"/>
      <c r="O29" s="24"/>
      <c r="P29" s="29"/>
      <c r="Q29" s="24"/>
      <c r="R29" s="24"/>
      <c r="S29" s="24"/>
      <c r="T29" s="29"/>
      <c r="U29" s="24"/>
      <c r="V29" s="24"/>
      <c r="W29" s="24"/>
      <c r="X29" s="29"/>
      <c r="Y29" s="24"/>
      <c r="Z29" s="24"/>
      <c r="AA29" s="24"/>
      <c r="AB29" s="29"/>
      <c r="AC29" s="24"/>
      <c r="AD29" s="24"/>
      <c r="AE29" s="24"/>
      <c r="AF29" s="29"/>
      <c r="AG29" s="24"/>
      <c r="AH29" s="24"/>
      <c r="AI29" s="33"/>
      <c r="AJ29" s="33"/>
      <c r="AK29" s="33"/>
      <c r="AL29" s="29"/>
      <c r="AM29" s="33"/>
      <c r="AN29" s="33"/>
      <c r="AO29" s="33"/>
      <c r="AP29" s="33"/>
      <c r="AQ29" s="29"/>
      <c r="AR29" s="33"/>
      <c r="AS29" s="24"/>
      <c r="AT29" s="24"/>
      <c r="AU29" s="29"/>
      <c r="AV29" s="24"/>
      <c r="AW29" s="24"/>
      <c r="AX29" s="24"/>
      <c r="AY29" s="29"/>
      <c r="AZ29" s="24"/>
      <c r="BA29" s="24"/>
      <c r="BB29" s="24"/>
      <c r="BC29" s="29"/>
      <c r="BD29" s="24"/>
      <c r="BE29" s="24"/>
      <c r="BF29" s="24"/>
      <c r="BG29" s="29"/>
      <c r="BH29" s="24"/>
      <c r="BI29" s="24"/>
      <c r="BJ29" s="24"/>
      <c r="BK29" s="29"/>
      <c r="BL29" s="24"/>
      <c r="BM29" s="24"/>
    </row>
    <row r="30" spans="1:65" hidden="1" x14ac:dyDescent="0.25">
      <c r="A30" s="20"/>
      <c r="B30" s="30">
        <v>20</v>
      </c>
      <c r="C30" s="34" t="s">
        <v>172</v>
      </c>
      <c r="D30" s="165"/>
      <c r="E30" s="33"/>
      <c r="F30" s="33"/>
      <c r="G30" s="33"/>
      <c r="H30" s="33"/>
      <c r="I30" s="33"/>
      <c r="J30" s="33"/>
      <c r="K30" s="33"/>
      <c r="L30" s="33"/>
      <c r="M30" s="33"/>
      <c r="N30" s="24"/>
      <c r="O30" s="24"/>
      <c r="P30" s="24"/>
      <c r="Q30" s="24"/>
      <c r="R30" s="24"/>
      <c r="S30" s="24"/>
      <c r="T30" s="24"/>
      <c r="U30" s="24"/>
      <c r="V30" s="24"/>
      <c r="W30" s="24"/>
      <c r="X30" s="24"/>
      <c r="Y30" s="24"/>
      <c r="Z30" s="24"/>
      <c r="AA30" s="24"/>
      <c r="AB30" s="24"/>
      <c r="AC30" s="24"/>
      <c r="AD30" s="24"/>
      <c r="AE30" s="24"/>
      <c r="AF30" s="24"/>
      <c r="AG30" s="24"/>
      <c r="AH30" s="24"/>
      <c r="AI30" s="33"/>
      <c r="AJ30" s="33"/>
      <c r="AK30" s="33"/>
      <c r="AL30" s="33"/>
      <c r="AM30" s="33"/>
      <c r="AN30" s="33"/>
      <c r="AO30" s="33"/>
      <c r="AP30" s="33"/>
      <c r="AQ30" s="33"/>
      <c r="AR30" s="33"/>
      <c r="AS30" s="24"/>
      <c r="AT30" s="24"/>
      <c r="AU30" s="24"/>
      <c r="AV30" s="24"/>
      <c r="AW30" s="24"/>
      <c r="AX30" s="24"/>
      <c r="AY30" s="24"/>
      <c r="AZ30" s="24"/>
      <c r="BA30" s="24"/>
      <c r="BB30" s="24"/>
      <c r="BC30" s="24"/>
      <c r="BD30" s="24"/>
      <c r="BE30" s="24"/>
      <c r="BF30" s="24"/>
      <c r="BG30" s="24"/>
      <c r="BH30" s="24"/>
      <c r="BI30" s="24"/>
      <c r="BJ30" s="24"/>
      <c r="BK30" s="24"/>
      <c r="BL30" s="24"/>
      <c r="BM30" s="24"/>
    </row>
    <row r="31" spans="1:65" hidden="1" x14ac:dyDescent="0.25">
      <c r="A31" s="20"/>
      <c r="B31" s="30">
        <v>21</v>
      </c>
      <c r="C31" s="36" t="s">
        <v>163</v>
      </c>
      <c r="D31" s="167"/>
      <c r="E31" s="33"/>
      <c r="F31" s="33"/>
      <c r="G31" s="33"/>
      <c r="H31" s="33"/>
      <c r="I31" s="33"/>
      <c r="J31" s="33"/>
      <c r="K31" s="33"/>
      <c r="L31" s="33"/>
      <c r="M31" s="33"/>
      <c r="N31" s="24"/>
      <c r="O31" s="24"/>
      <c r="P31" s="24"/>
      <c r="Q31" s="24"/>
      <c r="R31" s="24"/>
      <c r="S31" s="24"/>
      <c r="T31" s="24"/>
      <c r="U31" s="24"/>
      <c r="V31" s="24"/>
      <c r="W31" s="24"/>
      <c r="X31" s="24"/>
      <c r="Y31" s="24"/>
      <c r="Z31" s="24"/>
      <c r="AA31" s="24"/>
      <c r="AB31" s="24"/>
      <c r="AC31" s="24"/>
      <c r="AD31" s="24"/>
      <c r="AE31" s="24"/>
      <c r="AF31" s="24"/>
      <c r="AG31" s="24"/>
      <c r="AH31" s="24"/>
      <c r="AI31" s="33"/>
      <c r="AJ31" s="33"/>
      <c r="AK31" s="33"/>
      <c r="AL31" s="33"/>
      <c r="AM31" s="33"/>
      <c r="AN31" s="33"/>
      <c r="AO31" s="33"/>
      <c r="AP31" s="33"/>
      <c r="AQ31" s="33"/>
      <c r="AR31" s="33"/>
      <c r="AS31" s="24"/>
      <c r="AT31" s="24"/>
      <c r="AU31" s="24"/>
      <c r="AV31" s="24"/>
      <c r="AW31" s="24"/>
      <c r="AX31" s="24"/>
      <c r="AY31" s="24"/>
      <c r="AZ31" s="24"/>
      <c r="BA31" s="24"/>
      <c r="BB31" s="24"/>
      <c r="BC31" s="24"/>
      <c r="BD31" s="24"/>
      <c r="BE31" s="24"/>
      <c r="BF31" s="24"/>
      <c r="BG31" s="24"/>
      <c r="BH31" s="24"/>
      <c r="BI31" s="24"/>
      <c r="BJ31" s="24"/>
      <c r="BK31" s="24"/>
      <c r="BL31" s="24"/>
      <c r="BM31" s="24"/>
    </row>
    <row r="32" spans="1:65" s="41" customFormat="1" hidden="1" x14ac:dyDescent="0.25">
      <c r="A32" s="39"/>
      <c r="B32" s="40">
        <v>22</v>
      </c>
      <c r="C32" s="36" t="s">
        <v>164</v>
      </c>
      <c r="D32" s="167"/>
      <c r="E32" s="33"/>
      <c r="F32" s="33"/>
      <c r="G32" s="33"/>
      <c r="H32" s="33"/>
      <c r="I32" s="33"/>
      <c r="J32" s="33"/>
      <c r="K32" s="33"/>
      <c r="L32" s="33"/>
      <c r="M32" s="33"/>
      <c r="N32" s="37"/>
      <c r="O32" s="37"/>
      <c r="P32" s="37"/>
      <c r="Q32" s="37"/>
      <c r="R32" s="37"/>
      <c r="S32" s="37"/>
      <c r="T32" s="37"/>
      <c r="U32" s="37"/>
      <c r="V32" s="37"/>
      <c r="W32" s="37"/>
      <c r="X32" s="37"/>
      <c r="Y32" s="37"/>
      <c r="Z32" s="37"/>
      <c r="AA32" s="37"/>
      <c r="AB32" s="37"/>
      <c r="AC32" s="37"/>
      <c r="AD32" s="37"/>
      <c r="AE32" s="37"/>
      <c r="AF32" s="37"/>
      <c r="AG32" s="37"/>
      <c r="AH32" s="37"/>
      <c r="AI32" s="33"/>
      <c r="AJ32" s="33"/>
      <c r="AK32" s="33"/>
      <c r="AL32" s="33"/>
      <c r="AM32" s="33"/>
      <c r="AN32" s="33"/>
      <c r="AO32" s="33"/>
      <c r="AP32" s="33"/>
      <c r="AQ32" s="33"/>
      <c r="AR32" s="33"/>
      <c r="AS32" s="37"/>
      <c r="AT32" s="37"/>
      <c r="AU32" s="37"/>
      <c r="AV32" s="37"/>
      <c r="AW32" s="37"/>
      <c r="AX32" s="37"/>
      <c r="AY32" s="37"/>
      <c r="AZ32" s="37"/>
      <c r="BA32" s="37"/>
      <c r="BB32" s="37"/>
      <c r="BC32" s="37"/>
      <c r="BD32" s="37"/>
      <c r="BE32" s="37"/>
      <c r="BF32" s="37"/>
      <c r="BG32" s="37"/>
      <c r="BH32" s="37"/>
      <c r="BI32" s="37"/>
      <c r="BJ32" s="37"/>
      <c r="BK32" s="37"/>
      <c r="BL32" s="37"/>
      <c r="BM32" s="37"/>
    </row>
    <row r="33" spans="1:65" hidden="1" x14ac:dyDescent="0.25">
      <c r="A33" s="20"/>
      <c r="B33" s="30">
        <v>23</v>
      </c>
      <c r="C33" s="36" t="s">
        <v>165</v>
      </c>
      <c r="D33" s="167"/>
      <c r="E33" s="33"/>
      <c r="F33" s="33"/>
      <c r="G33" s="29"/>
      <c r="H33" s="33"/>
      <c r="I33" s="33"/>
      <c r="J33" s="33"/>
      <c r="K33" s="33"/>
      <c r="L33" s="29"/>
      <c r="M33" s="33"/>
      <c r="N33" s="24"/>
      <c r="O33" s="24"/>
      <c r="P33" s="29"/>
      <c r="Q33" s="24"/>
      <c r="R33" s="24"/>
      <c r="S33" s="24"/>
      <c r="T33" s="29"/>
      <c r="U33" s="24"/>
      <c r="V33" s="24"/>
      <c r="W33" s="24"/>
      <c r="X33" s="29"/>
      <c r="Y33" s="24"/>
      <c r="Z33" s="24"/>
      <c r="AA33" s="24"/>
      <c r="AB33" s="29"/>
      <c r="AC33" s="24"/>
      <c r="AD33" s="24"/>
      <c r="AE33" s="24"/>
      <c r="AF33" s="29"/>
      <c r="AG33" s="24"/>
      <c r="AH33" s="24"/>
      <c r="AI33" s="33"/>
      <c r="AJ33" s="33"/>
      <c r="AK33" s="33"/>
      <c r="AL33" s="29"/>
      <c r="AM33" s="33"/>
      <c r="AN33" s="33"/>
      <c r="AO33" s="33"/>
      <c r="AP33" s="33"/>
      <c r="AQ33" s="29"/>
      <c r="AR33" s="33"/>
      <c r="AS33" s="24"/>
      <c r="AT33" s="24"/>
      <c r="AU33" s="29"/>
      <c r="AV33" s="24"/>
      <c r="AW33" s="24"/>
      <c r="AX33" s="24"/>
      <c r="AY33" s="29"/>
      <c r="AZ33" s="24"/>
      <c r="BA33" s="24"/>
      <c r="BB33" s="24"/>
      <c r="BC33" s="29"/>
      <c r="BD33" s="24"/>
      <c r="BE33" s="24"/>
      <c r="BF33" s="24"/>
      <c r="BG33" s="29"/>
      <c r="BH33" s="24"/>
      <c r="BI33" s="24"/>
      <c r="BJ33" s="24"/>
      <c r="BK33" s="29"/>
      <c r="BL33" s="24"/>
      <c r="BM33" s="24"/>
    </row>
    <row r="34" spans="1:65" hidden="1" x14ac:dyDescent="0.25">
      <c r="A34" s="20"/>
      <c r="B34" s="30">
        <v>24</v>
      </c>
      <c r="C34" s="34" t="s">
        <v>173</v>
      </c>
      <c r="D34" s="165"/>
      <c r="E34" s="33"/>
      <c r="F34" s="33"/>
      <c r="G34" s="33"/>
      <c r="H34" s="33"/>
      <c r="I34" s="33"/>
      <c r="J34" s="33"/>
      <c r="K34" s="33"/>
      <c r="L34" s="33"/>
      <c r="M34" s="33"/>
      <c r="N34" s="29"/>
      <c r="O34" s="29"/>
      <c r="P34" s="29"/>
      <c r="Q34" s="29"/>
      <c r="R34" s="37"/>
      <c r="S34" s="37"/>
      <c r="T34" s="37"/>
      <c r="U34" s="37"/>
      <c r="V34" s="29"/>
      <c r="W34" s="29"/>
      <c r="X34" s="29"/>
      <c r="Y34" s="29"/>
      <c r="Z34" s="29"/>
      <c r="AA34" s="29"/>
      <c r="AB34" s="29"/>
      <c r="AC34" s="29"/>
      <c r="AD34" s="37"/>
      <c r="AE34" s="37"/>
      <c r="AF34" s="37"/>
      <c r="AG34" s="37"/>
      <c r="AH34" s="37"/>
      <c r="AI34" s="33"/>
      <c r="AJ34" s="33"/>
      <c r="AK34" s="33"/>
      <c r="AL34" s="33"/>
      <c r="AM34" s="33"/>
      <c r="AN34" s="33"/>
      <c r="AO34" s="33"/>
      <c r="AP34" s="33"/>
      <c r="AQ34" s="33"/>
      <c r="AR34" s="33"/>
      <c r="AS34" s="29"/>
      <c r="AT34" s="29"/>
      <c r="AU34" s="29"/>
      <c r="AV34" s="29"/>
      <c r="AW34" s="37"/>
      <c r="AX34" s="37"/>
      <c r="AY34" s="37"/>
      <c r="AZ34" s="37"/>
      <c r="BA34" s="29"/>
      <c r="BB34" s="29"/>
      <c r="BC34" s="29"/>
      <c r="BD34" s="29"/>
      <c r="BE34" s="29"/>
      <c r="BF34" s="29"/>
      <c r="BG34" s="29"/>
      <c r="BH34" s="29"/>
      <c r="BI34" s="37"/>
      <c r="BJ34" s="37"/>
      <c r="BK34" s="37"/>
      <c r="BL34" s="37"/>
      <c r="BM34" s="37"/>
    </row>
    <row r="35" spans="1:65" hidden="1" x14ac:dyDescent="0.25">
      <c r="A35" s="20"/>
      <c r="B35" s="30">
        <v>25</v>
      </c>
      <c r="C35" s="36" t="s">
        <v>174</v>
      </c>
      <c r="D35" s="167"/>
      <c r="E35" s="33"/>
      <c r="F35" s="33"/>
      <c r="G35" s="33"/>
      <c r="H35" s="33"/>
      <c r="I35" s="33"/>
      <c r="J35" s="33"/>
      <c r="K35" s="33"/>
      <c r="L35" s="33"/>
      <c r="M35" s="33"/>
      <c r="N35" s="29"/>
      <c r="O35" s="29"/>
      <c r="P35" s="29"/>
      <c r="Q35" s="29"/>
      <c r="R35" s="37"/>
      <c r="S35" s="37"/>
      <c r="T35" s="37"/>
      <c r="U35" s="37"/>
      <c r="V35" s="29"/>
      <c r="W35" s="29"/>
      <c r="X35" s="29"/>
      <c r="Y35" s="29"/>
      <c r="Z35" s="29"/>
      <c r="AA35" s="29"/>
      <c r="AB35" s="29"/>
      <c r="AC35" s="29"/>
      <c r="AD35" s="37"/>
      <c r="AE35" s="37"/>
      <c r="AF35" s="37"/>
      <c r="AG35" s="37"/>
      <c r="AH35" s="37"/>
      <c r="AI35" s="33"/>
      <c r="AJ35" s="33"/>
      <c r="AK35" s="33"/>
      <c r="AL35" s="33"/>
      <c r="AM35" s="33"/>
      <c r="AN35" s="33"/>
      <c r="AO35" s="33"/>
      <c r="AP35" s="33"/>
      <c r="AQ35" s="33"/>
      <c r="AR35" s="33"/>
      <c r="AS35" s="29"/>
      <c r="AT35" s="29"/>
      <c r="AU35" s="29"/>
      <c r="AV35" s="29"/>
      <c r="AW35" s="37"/>
      <c r="AX35" s="37"/>
      <c r="AY35" s="37"/>
      <c r="AZ35" s="37"/>
      <c r="BA35" s="29"/>
      <c r="BB35" s="29"/>
      <c r="BC35" s="29"/>
      <c r="BD35" s="29"/>
      <c r="BE35" s="29"/>
      <c r="BF35" s="29"/>
      <c r="BG35" s="29"/>
      <c r="BH35" s="29"/>
      <c r="BI35" s="37"/>
      <c r="BJ35" s="37"/>
      <c r="BK35" s="37"/>
      <c r="BL35" s="37"/>
      <c r="BM35" s="37"/>
    </row>
    <row r="36" spans="1:65" hidden="1" x14ac:dyDescent="0.25">
      <c r="A36" s="20"/>
      <c r="B36" s="30">
        <v>26</v>
      </c>
      <c r="C36" s="36" t="s">
        <v>175</v>
      </c>
      <c r="D36" s="168"/>
      <c r="E36" s="33"/>
      <c r="F36" s="33"/>
      <c r="G36" s="33"/>
      <c r="H36" s="33"/>
      <c r="I36" s="33"/>
      <c r="J36" s="33"/>
      <c r="K36" s="33"/>
      <c r="L36" s="33"/>
      <c r="M36" s="33"/>
      <c r="N36" s="29"/>
      <c r="O36" s="29"/>
      <c r="P36" s="29"/>
      <c r="Q36" s="29"/>
      <c r="R36" s="37"/>
      <c r="S36" s="37"/>
      <c r="T36" s="37"/>
      <c r="U36" s="37"/>
      <c r="V36" s="29"/>
      <c r="W36" s="29"/>
      <c r="X36" s="29"/>
      <c r="Y36" s="29"/>
      <c r="Z36" s="29"/>
      <c r="AA36" s="29"/>
      <c r="AB36" s="29"/>
      <c r="AC36" s="29"/>
      <c r="AD36" s="37"/>
      <c r="AE36" s="37"/>
      <c r="AF36" s="37"/>
      <c r="AG36" s="37"/>
      <c r="AH36" s="37"/>
      <c r="AI36" s="33"/>
      <c r="AJ36" s="33"/>
      <c r="AK36" s="33"/>
      <c r="AL36" s="33"/>
      <c r="AM36" s="33"/>
      <c r="AN36" s="33"/>
      <c r="AO36" s="33"/>
      <c r="AP36" s="33"/>
      <c r="AQ36" s="33"/>
      <c r="AR36" s="33"/>
      <c r="AS36" s="29"/>
      <c r="AT36" s="29"/>
      <c r="AU36" s="29"/>
      <c r="AV36" s="29"/>
      <c r="AW36" s="37"/>
      <c r="AX36" s="37"/>
      <c r="AY36" s="37"/>
      <c r="AZ36" s="37"/>
      <c r="BA36" s="29"/>
      <c r="BB36" s="29"/>
      <c r="BC36" s="29"/>
      <c r="BD36" s="29"/>
      <c r="BE36" s="29"/>
      <c r="BF36" s="29"/>
      <c r="BG36" s="29"/>
      <c r="BH36" s="29"/>
      <c r="BI36" s="37"/>
      <c r="BJ36" s="37"/>
      <c r="BK36" s="37"/>
      <c r="BL36" s="37"/>
      <c r="BM36" s="37"/>
    </row>
    <row r="37" spans="1:65" hidden="1" x14ac:dyDescent="0.25">
      <c r="A37" s="20"/>
      <c r="B37" s="30">
        <v>27</v>
      </c>
      <c r="C37" s="36" t="s">
        <v>176</v>
      </c>
      <c r="D37" s="167"/>
      <c r="E37" s="33"/>
      <c r="F37" s="33"/>
      <c r="G37" s="33"/>
      <c r="H37" s="33"/>
      <c r="I37" s="33"/>
      <c r="J37" s="29"/>
      <c r="K37" s="29"/>
      <c r="L37" s="29"/>
      <c r="M37" s="29"/>
      <c r="N37" s="29"/>
      <c r="O37" s="29"/>
      <c r="P37" s="29"/>
      <c r="Q37" s="29"/>
      <c r="R37" s="29"/>
      <c r="S37" s="29"/>
      <c r="T37" s="29"/>
      <c r="U37" s="29"/>
      <c r="V37" s="29"/>
      <c r="W37" s="29"/>
      <c r="X37" s="29"/>
      <c r="Y37" s="29"/>
      <c r="Z37" s="29"/>
      <c r="AA37" s="29"/>
      <c r="AB37" s="29"/>
      <c r="AC37" s="29"/>
      <c r="AD37" s="37"/>
      <c r="AE37" s="37"/>
      <c r="AF37" s="37"/>
      <c r="AG37" s="37"/>
      <c r="AH37" s="37"/>
      <c r="AI37" s="33"/>
      <c r="AJ37" s="33"/>
      <c r="AK37" s="33"/>
      <c r="AL37" s="33"/>
      <c r="AM37" s="33"/>
      <c r="AN37" s="33"/>
      <c r="AO37" s="29"/>
      <c r="AP37" s="29"/>
      <c r="AQ37" s="29"/>
      <c r="AR37" s="29"/>
      <c r="AS37" s="29"/>
      <c r="AT37" s="29"/>
      <c r="AU37" s="29"/>
      <c r="AV37" s="29"/>
      <c r="AW37" s="29"/>
      <c r="AX37" s="29"/>
      <c r="AY37" s="29"/>
      <c r="AZ37" s="29"/>
      <c r="BA37" s="29"/>
      <c r="BB37" s="29"/>
      <c r="BC37" s="29"/>
      <c r="BD37" s="29"/>
      <c r="BE37" s="29"/>
      <c r="BF37" s="29"/>
      <c r="BG37" s="29"/>
      <c r="BH37" s="29"/>
      <c r="BI37" s="37"/>
      <c r="BJ37" s="37"/>
      <c r="BK37" s="37"/>
      <c r="BL37" s="37"/>
      <c r="BM37" s="37"/>
    </row>
    <row r="38" spans="1:65" hidden="1" x14ac:dyDescent="0.25">
      <c r="A38" s="20"/>
      <c r="B38" s="30">
        <v>28</v>
      </c>
      <c r="C38" s="34" t="s">
        <v>177</v>
      </c>
      <c r="D38" s="165"/>
      <c r="E38" s="33"/>
      <c r="F38" s="33"/>
      <c r="G38" s="33"/>
      <c r="H38" s="33"/>
      <c r="I38" s="33"/>
      <c r="J38" s="33"/>
      <c r="K38" s="33"/>
      <c r="L38" s="33"/>
      <c r="M38" s="33"/>
      <c r="N38" s="37"/>
      <c r="O38" s="37"/>
      <c r="P38" s="37"/>
      <c r="Q38" s="37"/>
      <c r="R38" s="37"/>
      <c r="S38" s="37"/>
      <c r="T38" s="37"/>
      <c r="U38" s="37"/>
      <c r="V38" s="37"/>
      <c r="W38" s="37"/>
      <c r="X38" s="37"/>
      <c r="Y38" s="37"/>
      <c r="Z38" s="37"/>
      <c r="AA38" s="37"/>
      <c r="AB38" s="37"/>
      <c r="AC38" s="37"/>
      <c r="AD38" s="37"/>
      <c r="AE38" s="37"/>
      <c r="AF38" s="37"/>
      <c r="AG38" s="37"/>
      <c r="AH38" s="37"/>
      <c r="AI38" s="33"/>
      <c r="AJ38" s="33"/>
      <c r="AK38" s="33"/>
      <c r="AL38" s="33"/>
      <c r="AM38" s="33"/>
      <c r="AN38" s="33"/>
      <c r="AO38" s="33"/>
      <c r="AP38" s="33"/>
      <c r="AQ38" s="33"/>
      <c r="AR38" s="33"/>
      <c r="AS38" s="37"/>
      <c r="AT38" s="37"/>
      <c r="AU38" s="37"/>
      <c r="AV38" s="37"/>
      <c r="AW38" s="37"/>
      <c r="AX38" s="37"/>
      <c r="AY38" s="37"/>
      <c r="AZ38" s="37"/>
      <c r="BA38" s="37"/>
      <c r="BB38" s="37"/>
      <c r="BC38" s="37"/>
      <c r="BD38" s="37"/>
      <c r="BE38" s="37"/>
      <c r="BF38" s="37"/>
      <c r="BG38" s="37"/>
      <c r="BH38" s="37"/>
      <c r="BI38" s="37"/>
      <c r="BJ38" s="37"/>
      <c r="BK38" s="37"/>
      <c r="BL38" s="37"/>
      <c r="BM38" s="37"/>
    </row>
    <row r="39" spans="1:65" hidden="1" x14ac:dyDescent="0.25">
      <c r="A39" s="20"/>
      <c r="B39" s="30">
        <v>29</v>
      </c>
      <c r="C39" s="36" t="s">
        <v>178</v>
      </c>
      <c r="D39" s="165"/>
      <c r="E39" s="33"/>
      <c r="F39" s="33"/>
      <c r="G39" s="33"/>
      <c r="H39" s="33"/>
      <c r="I39" s="33"/>
      <c r="J39" s="33"/>
      <c r="K39" s="33"/>
      <c r="L39" s="33"/>
      <c r="M39" s="33"/>
      <c r="N39" s="37"/>
      <c r="O39" s="37"/>
      <c r="P39" s="37"/>
      <c r="Q39" s="37"/>
      <c r="R39" s="37"/>
      <c r="S39" s="37"/>
      <c r="T39" s="37"/>
      <c r="U39" s="37"/>
      <c r="V39" s="37"/>
      <c r="W39" s="37"/>
      <c r="X39" s="37"/>
      <c r="Y39" s="37"/>
      <c r="Z39" s="37"/>
      <c r="AA39" s="37"/>
      <c r="AB39" s="37"/>
      <c r="AC39" s="37"/>
      <c r="AD39" s="37"/>
      <c r="AE39" s="37"/>
      <c r="AF39" s="37"/>
      <c r="AG39" s="37"/>
      <c r="AH39" s="37"/>
      <c r="AI39" s="33"/>
      <c r="AJ39" s="33"/>
      <c r="AK39" s="33"/>
      <c r="AL39" s="33"/>
      <c r="AM39" s="33"/>
      <c r="AN39" s="33"/>
      <c r="AO39" s="33"/>
      <c r="AP39" s="33"/>
      <c r="AQ39" s="33"/>
      <c r="AR39" s="33"/>
      <c r="AS39" s="37"/>
      <c r="AT39" s="37"/>
      <c r="AU39" s="37"/>
      <c r="AV39" s="37"/>
      <c r="AW39" s="37"/>
      <c r="AX39" s="37"/>
      <c r="AY39" s="37"/>
      <c r="AZ39" s="37"/>
      <c r="BA39" s="37"/>
      <c r="BB39" s="37"/>
      <c r="BC39" s="37"/>
      <c r="BD39" s="37"/>
      <c r="BE39" s="37"/>
      <c r="BF39" s="37"/>
      <c r="BG39" s="37"/>
      <c r="BH39" s="37"/>
      <c r="BI39" s="37"/>
      <c r="BJ39" s="37"/>
      <c r="BK39" s="37"/>
      <c r="BL39" s="37"/>
      <c r="BM39" s="37"/>
    </row>
    <row r="40" spans="1:65" hidden="1" x14ac:dyDescent="0.25">
      <c r="A40" s="20"/>
      <c r="B40" s="30">
        <v>30</v>
      </c>
      <c r="C40" s="36" t="s">
        <v>179</v>
      </c>
      <c r="D40" s="69"/>
      <c r="E40" s="33"/>
      <c r="F40" s="33"/>
      <c r="G40" s="33"/>
      <c r="H40" s="33"/>
      <c r="I40" s="33"/>
      <c r="J40" s="33"/>
      <c r="K40" s="33"/>
      <c r="L40" s="33"/>
      <c r="M40" s="33"/>
      <c r="N40" s="37"/>
      <c r="O40" s="37"/>
      <c r="P40" s="37"/>
      <c r="Q40" s="37"/>
      <c r="R40" s="37"/>
      <c r="S40" s="37"/>
      <c r="T40" s="37"/>
      <c r="U40" s="37"/>
      <c r="V40" s="37"/>
      <c r="W40" s="37"/>
      <c r="X40" s="37"/>
      <c r="Y40" s="37"/>
      <c r="Z40" s="37"/>
      <c r="AA40" s="37"/>
      <c r="AB40" s="37"/>
      <c r="AC40" s="37"/>
      <c r="AD40" s="37"/>
      <c r="AE40" s="37"/>
      <c r="AF40" s="37"/>
      <c r="AG40" s="37"/>
      <c r="AH40" s="37"/>
      <c r="AI40" s="33"/>
      <c r="AJ40" s="33"/>
      <c r="AK40" s="33"/>
      <c r="AL40" s="33"/>
      <c r="AM40" s="33"/>
      <c r="AN40" s="33"/>
      <c r="AO40" s="33"/>
      <c r="AP40" s="33"/>
      <c r="AQ40" s="33"/>
      <c r="AR40" s="33"/>
      <c r="AS40" s="37"/>
      <c r="AT40" s="37"/>
      <c r="AU40" s="37"/>
      <c r="AV40" s="37"/>
      <c r="AW40" s="37"/>
      <c r="AX40" s="37"/>
      <c r="AY40" s="37"/>
      <c r="AZ40" s="37"/>
      <c r="BA40" s="37"/>
      <c r="BB40" s="37"/>
      <c r="BC40" s="37"/>
      <c r="BD40" s="37"/>
      <c r="BE40" s="37"/>
      <c r="BF40" s="37"/>
      <c r="BG40" s="37"/>
      <c r="BH40" s="37"/>
      <c r="BI40" s="37"/>
      <c r="BJ40" s="37"/>
      <c r="BK40" s="37"/>
      <c r="BL40" s="37"/>
      <c r="BM40" s="37"/>
    </row>
    <row r="41" spans="1:65" ht="30" hidden="1" x14ac:dyDescent="0.25">
      <c r="A41" s="20"/>
      <c r="B41" s="30">
        <v>31</v>
      </c>
      <c r="C41" s="34" t="s">
        <v>180</v>
      </c>
      <c r="D41" s="69"/>
      <c r="E41" s="33"/>
      <c r="F41" s="33"/>
      <c r="G41" s="33"/>
      <c r="H41" s="33"/>
      <c r="I41" s="33"/>
      <c r="J41" s="33"/>
      <c r="K41" s="33"/>
      <c r="L41" s="33"/>
      <c r="M41" s="33"/>
      <c r="N41" s="37"/>
      <c r="O41" s="37"/>
      <c r="P41" s="37"/>
      <c r="Q41" s="37"/>
      <c r="R41" s="37"/>
      <c r="S41" s="37"/>
      <c r="T41" s="37"/>
      <c r="U41" s="37"/>
      <c r="V41" s="37"/>
      <c r="W41" s="37"/>
      <c r="X41" s="37"/>
      <c r="Y41" s="37"/>
      <c r="Z41" s="37"/>
      <c r="AA41" s="37"/>
      <c r="AB41" s="37"/>
      <c r="AC41" s="37"/>
      <c r="AD41" s="37"/>
      <c r="AE41" s="37"/>
      <c r="AF41" s="37"/>
      <c r="AG41" s="37"/>
      <c r="AH41" s="37"/>
      <c r="AI41" s="33"/>
      <c r="AJ41" s="33"/>
      <c r="AK41" s="33"/>
      <c r="AL41" s="33"/>
      <c r="AM41" s="33"/>
      <c r="AN41" s="33"/>
      <c r="AO41" s="33"/>
      <c r="AP41" s="33"/>
      <c r="AQ41" s="33"/>
      <c r="AR41" s="33"/>
      <c r="AS41" s="37"/>
      <c r="AT41" s="37"/>
      <c r="AU41" s="37"/>
      <c r="AV41" s="37"/>
      <c r="AW41" s="37"/>
      <c r="AX41" s="37"/>
      <c r="AY41" s="37"/>
      <c r="AZ41" s="37"/>
      <c r="BA41" s="37"/>
      <c r="BB41" s="37"/>
      <c r="BC41" s="37"/>
      <c r="BD41" s="37"/>
      <c r="BE41" s="37"/>
      <c r="BF41" s="37"/>
      <c r="BG41" s="37"/>
      <c r="BH41" s="37"/>
      <c r="BI41" s="37"/>
      <c r="BJ41" s="37"/>
      <c r="BK41" s="37"/>
      <c r="BL41" s="37"/>
      <c r="BM41" s="37"/>
    </row>
    <row r="42" spans="1:65" ht="30" hidden="1" x14ac:dyDescent="0.25">
      <c r="A42" s="20"/>
      <c r="B42" s="30">
        <v>32</v>
      </c>
      <c r="C42" s="26" t="s">
        <v>181</v>
      </c>
      <c r="D42" s="69"/>
      <c r="E42" s="33"/>
      <c r="F42" s="33"/>
      <c r="G42" s="33"/>
      <c r="H42" s="33"/>
      <c r="I42" s="33"/>
      <c r="J42" s="33"/>
      <c r="K42" s="33"/>
      <c r="L42" s="33"/>
      <c r="M42" s="33"/>
      <c r="N42" s="37"/>
      <c r="O42" s="37"/>
      <c r="P42" s="37"/>
      <c r="Q42" s="37"/>
      <c r="R42" s="37"/>
      <c r="S42" s="37"/>
      <c r="T42" s="37"/>
      <c r="U42" s="37"/>
      <c r="V42" s="37"/>
      <c r="W42" s="37"/>
      <c r="X42" s="37"/>
      <c r="Y42" s="37"/>
      <c r="Z42" s="37"/>
      <c r="AA42" s="37"/>
      <c r="AB42" s="37"/>
      <c r="AC42" s="37"/>
      <c r="AD42" s="37"/>
      <c r="AE42" s="37"/>
      <c r="AF42" s="37"/>
      <c r="AG42" s="37"/>
      <c r="AH42" s="37"/>
      <c r="AI42" s="33"/>
      <c r="AJ42" s="33"/>
      <c r="AK42" s="33"/>
      <c r="AL42" s="33"/>
      <c r="AM42" s="33"/>
      <c r="AN42" s="33"/>
      <c r="AO42" s="33"/>
      <c r="AP42" s="33"/>
      <c r="AQ42" s="33"/>
      <c r="AR42" s="33"/>
      <c r="AS42" s="37"/>
      <c r="AT42" s="37"/>
      <c r="AU42" s="37"/>
      <c r="AV42" s="37"/>
      <c r="AW42" s="37"/>
      <c r="AX42" s="37"/>
      <c r="AY42" s="37"/>
      <c r="AZ42" s="37"/>
      <c r="BA42" s="37"/>
      <c r="BB42" s="37"/>
      <c r="BC42" s="37"/>
      <c r="BD42" s="37"/>
      <c r="BE42" s="37"/>
      <c r="BF42" s="37"/>
      <c r="BG42" s="37"/>
      <c r="BH42" s="37"/>
      <c r="BI42" s="37"/>
      <c r="BJ42" s="37"/>
      <c r="BK42" s="37"/>
      <c r="BL42" s="37"/>
      <c r="BM42" s="37"/>
    </row>
    <row r="43" spans="1:65" hidden="1" x14ac:dyDescent="0.25">
      <c r="A43" s="20"/>
      <c r="B43" s="30">
        <v>33</v>
      </c>
      <c r="C43" s="34" t="s">
        <v>182</v>
      </c>
      <c r="D43" s="6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row>
    <row r="44" spans="1:65" ht="30" hidden="1" x14ac:dyDescent="0.25">
      <c r="A44" s="20"/>
      <c r="B44" s="30">
        <v>34</v>
      </c>
      <c r="C44" s="35" t="s">
        <v>183</v>
      </c>
      <c r="D44" s="6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row>
    <row r="45" spans="1:65" hidden="1" x14ac:dyDescent="0.25">
      <c r="A45" s="20"/>
      <c r="B45" s="30">
        <v>35</v>
      </c>
      <c r="C45" s="36" t="s">
        <v>168</v>
      </c>
      <c r="D45" s="6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row>
    <row r="46" spans="1:65" hidden="1" x14ac:dyDescent="0.25">
      <c r="A46" s="20"/>
      <c r="B46" s="30">
        <v>36</v>
      </c>
      <c r="C46" s="38" t="s">
        <v>184</v>
      </c>
      <c r="D46" s="6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row>
    <row r="47" spans="1:65" hidden="1" x14ac:dyDescent="0.25">
      <c r="A47" s="20"/>
      <c r="B47" s="30">
        <v>37</v>
      </c>
      <c r="C47" s="38" t="s">
        <v>175</v>
      </c>
      <c r="D47" s="6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row>
    <row r="48" spans="1:65" hidden="1" x14ac:dyDescent="0.25">
      <c r="A48" s="20"/>
      <c r="B48" s="30">
        <v>38</v>
      </c>
      <c r="C48" s="36" t="s">
        <v>185</v>
      </c>
      <c r="D48" s="6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row>
    <row r="49" spans="1:65" hidden="1" x14ac:dyDescent="0.25">
      <c r="A49" s="20"/>
      <c r="B49" s="30">
        <v>39</v>
      </c>
      <c r="C49" s="36" t="s">
        <v>165</v>
      </c>
      <c r="D49" s="6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row>
    <row r="50" spans="1:65" ht="30" hidden="1" x14ac:dyDescent="0.25">
      <c r="A50" s="20"/>
      <c r="B50" s="30">
        <v>40</v>
      </c>
      <c r="C50" s="43" t="s">
        <v>186</v>
      </c>
      <c r="D50" s="6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row>
    <row r="51" spans="1:65" hidden="1" x14ac:dyDescent="0.25">
      <c r="A51" s="20"/>
      <c r="B51" s="30">
        <v>41</v>
      </c>
      <c r="C51" s="44" t="s">
        <v>168</v>
      </c>
      <c r="D51" s="6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row>
    <row r="52" spans="1:65" hidden="1" x14ac:dyDescent="0.25">
      <c r="A52" s="20"/>
      <c r="B52" s="30">
        <v>42</v>
      </c>
      <c r="C52" s="36" t="s">
        <v>185</v>
      </c>
      <c r="D52" s="6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row>
    <row r="53" spans="1:65" hidden="1" x14ac:dyDescent="0.25">
      <c r="A53" s="20"/>
      <c r="B53" s="30">
        <v>43</v>
      </c>
      <c r="C53" s="36" t="s">
        <v>165</v>
      </c>
      <c r="D53" s="6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hidden="1" x14ac:dyDescent="0.25">
      <c r="A54" s="20"/>
      <c r="B54" s="30">
        <v>44</v>
      </c>
      <c r="C54" s="34" t="s">
        <v>187</v>
      </c>
      <c r="D54" s="6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hidden="1" x14ac:dyDescent="0.25">
      <c r="A55" s="20"/>
      <c r="B55" s="30">
        <v>45</v>
      </c>
      <c r="C55" s="34" t="s">
        <v>188</v>
      </c>
      <c r="D55" s="6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hidden="1" x14ac:dyDescent="0.25">
      <c r="A56" s="20"/>
      <c r="B56" s="30">
        <v>46</v>
      </c>
      <c r="C56" s="34" t="s">
        <v>189</v>
      </c>
      <c r="D56" s="6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hidden="1" x14ac:dyDescent="0.25">
      <c r="A57" s="20"/>
      <c r="B57" s="40">
        <v>47</v>
      </c>
      <c r="C57" s="34" t="s">
        <v>190</v>
      </c>
      <c r="D57" s="6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hidden="1" x14ac:dyDescent="0.25">
      <c r="A58" s="20"/>
      <c r="B58" s="46">
        <v>48</v>
      </c>
      <c r="C58" s="47" t="s">
        <v>191</v>
      </c>
      <c r="D58" s="71"/>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row>
    <row r="59" spans="1:65" hidden="1" x14ac:dyDescent="0.25">
      <c r="A59" s="20" t="s">
        <v>192</v>
      </c>
      <c r="B59" s="30">
        <v>49</v>
      </c>
      <c r="C59" s="26" t="s">
        <v>193</v>
      </c>
      <c r="D59" s="17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hidden="1" x14ac:dyDescent="0.25">
      <c r="A60" s="20"/>
      <c r="B60" s="30">
        <v>50</v>
      </c>
      <c r="C60" s="34" t="s">
        <v>194</v>
      </c>
      <c r="D60" s="17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hidden="1" x14ac:dyDescent="0.25">
      <c r="A61" s="20"/>
      <c r="B61" s="30">
        <v>51</v>
      </c>
      <c r="C61" s="34" t="s">
        <v>195</v>
      </c>
      <c r="D61" s="17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hidden="1" x14ac:dyDescent="0.25">
      <c r="A62" s="20"/>
      <c r="B62" s="30">
        <v>52</v>
      </c>
      <c r="C62" s="34" t="s">
        <v>196</v>
      </c>
      <c r="D62" s="17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hidden="1" x14ac:dyDescent="0.25">
      <c r="A63" s="20"/>
      <c r="B63" s="30">
        <v>53</v>
      </c>
      <c r="C63" s="26" t="s">
        <v>197</v>
      </c>
      <c r="D63" s="170"/>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3"/>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row>
    <row r="64" spans="1:65" ht="14.8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9"/>
    </row>
    <row r="65" spans="1:65" ht="30" hidden="1" x14ac:dyDescent="0.25">
      <c r="A65" s="20"/>
      <c r="B65" s="30">
        <v>54</v>
      </c>
      <c r="C65" s="51" t="s">
        <v>82</v>
      </c>
      <c r="D65" s="171"/>
      <c r="E65" s="42"/>
      <c r="F65" s="42"/>
      <c r="G65" s="42"/>
      <c r="H65" s="42"/>
      <c r="I65" s="42"/>
      <c r="J65" s="42"/>
      <c r="K65" s="42"/>
      <c r="L65" s="42"/>
      <c r="M65" s="42"/>
      <c r="N65" s="24" t="s">
        <v>426</v>
      </c>
      <c r="O65" s="24" t="s">
        <v>426</v>
      </c>
      <c r="P65" s="24" t="s">
        <v>426</v>
      </c>
      <c r="Q65" s="24" t="s">
        <v>426</v>
      </c>
      <c r="R65" s="24" t="s">
        <v>426</v>
      </c>
      <c r="S65" s="24" t="s">
        <v>426</v>
      </c>
      <c r="T65" s="24" t="s">
        <v>426</v>
      </c>
      <c r="U65" s="24" t="s">
        <v>426</v>
      </c>
      <c r="V65" s="24" t="s">
        <v>426</v>
      </c>
      <c r="W65" s="24" t="s">
        <v>426</v>
      </c>
      <c r="X65" s="24" t="s">
        <v>426</v>
      </c>
      <c r="Y65" s="24" t="s">
        <v>426</v>
      </c>
      <c r="Z65" s="24" t="s">
        <v>426</v>
      </c>
      <c r="AA65" s="24" t="s">
        <v>426</v>
      </c>
      <c r="AB65" s="24" t="s">
        <v>426</v>
      </c>
      <c r="AC65" s="24" t="s">
        <v>426</v>
      </c>
      <c r="AD65" s="24"/>
      <c r="AE65" s="24"/>
      <c r="AF65" s="24"/>
      <c r="AG65" s="24"/>
      <c r="AH65" s="24"/>
      <c r="AI65" s="24"/>
      <c r="AJ65" s="24"/>
      <c r="AK65" s="24"/>
      <c r="AL65" s="24"/>
      <c r="AM65" s="24"/>
      <c r="AN65" s="24"/>
      <c r="AO65" s="24"/>
      <c r="AP65" s="24"/>
      <c r="AQ65" s="24"/>
      <c r="AR65" s="24"/>
      <c r="AS65" s="24" t="s">
        <v>426</v>
      </c>
      <c r="AT65" s="24" t="s">
        <v>426</v>
      </c>
      <c r="AU65" s="24" t="s">
        <v>426</v>
      </c>
      <c r="AV65" s="24" t="s">
        <v>426</v>
      </c>
      <c r="AW65" s="24" t="s">
        <v>426</v>
      </c>
      <c r="AX65" s="24" t="s">
        <v>426</v>
      </c>
      <c r="AY65" s="24" t="s">
        <v>426</v>
      </c>
      <c r="AZ65" s="24" t="s">
        <v>426</v>
      </c>
      <c r="BA65" s="24" t="s">
        <v>426</v>
      </c>
      <c r="BB65" s="24" t="s">
        <v>426</v>
      </c>
      <c r="BC65" s="24" t="s">
        <v>426</v>
      </c>
      <c r="BD65" s="24" t="s">
        <v>426</v>
      </c>
      <c r="BE65" s="24" t="s">
        <v>426</v>
      </c>
      <c r="BF65" s="24" t="s">
        <v>426</v>
      </c>
      <c r="BG65" s="24" t="s">
        <v>426</v>
      </c>
      <c r="BH65" s="24" t="s">
        <v>426</v>
      </c>
      <c r="BI65" s="24"/>
      <c r="BJ65" s="24"/>
      <c r="BK65" s="24"/>
      <c r="BL65" s="24"/>
      <c r="BM65" s="24"/>
    </row>
    <row r="66" spans="1:65" ht="30" x14ac:dyDescent="0.25">
      <c r="A66" s="20"/>
      <c r="B66" s="45">
        <v>55</v>
      </c>
      <c r="C66" s="42" t="s">
        <v>83</v>
      </c>
      <c r="D66" s="172">
        <f>+SUMIFS('appoggio Stock AUM_Capex'!$D:$D,'appoggio Stock AUM_Capex'!H:H,0)/1000000</f>
        <v>1844.329994909998</v>
      </c>
      <c r="E66" s="172">
        <f>+SUMIFS('appoggio Stock AUM_Capex'!$AB:$AB,'appoggio Stock AUM_Capex'!$H:$H,0)/1000000</f>
        <v>15.517613681070001</v>
      </c>
      <c r="F66" s="172">
        <f>+SUMIFS('appoggio Stock AUM_Capex'!$AC:$AC,'appoggio Stock AUM_Capex'!$H:$H,0)/1000000</f>
        <v>8.5842015920370027</v>
      </c>
      <c r="G66" s="173">
        <f>+SUMIFS('appoggio Stock AUM_Capex'!$AD:$AD,'appoggio Stock AUM_Capex'!$H:$H,0)/1000000</f>
        <v>0</v>
      </c>
      <c r="H66" s="172">
        <f>+SUMIFS('appoggio Stock AUM_Capex'!$AE:$AE,'appoggio Stock AUM_Capex'!$H:$H,0)/1000000</f>
        <v>5.2105562458E-2</v>
      </c>
      <c r="I66" s="172">
        <f>+SUMIFS('appoggio Stock AUM_Capex'!$AF:$AF,'appoggio Stock AUM_Capex'!$H:$H,0)/1000000</f>
        <v>3.1030252360569999</v>
      </c>
      <c r="J66" s="173">
        <f>+SUMIFS('appoggio Stock AUM_Capex'!$AG:$AG,'appoggio Stock AUM_Capex'!$H:$H,0)/1000000</f>
        <v>5.5071565609999998E-2</v>
      </c>
      <c r="K66" s="173">
        <f>+SUMIFS('appoggio Stock AUM_Capex'!$AH:$AH,'appoggio Stock AUM_Capex'!$H:$H,0)/1000000</f>
        <v>1.3727058410000001E-2</v>
      </c>
      <c r="L66" s="173">
        <v>0</v>
      </c>
      <c r="M66" s="173">
        <f>+SUMIFS('appoggio Stock AUM_Capex'!$AJ:$AJ,'appoggio Stock AUM_Capex'!$H:$H,0)/1000000</f>
        <v>6.2036880999999996E-4</v>
      </c>
      <c r="N66" s="24" t="s">
        <v>426</v>
      </c>
      <c r="O66" s="24" t="s">
        <v>426</v>
      </c>
      <c r="P66" s="24" t="s">
        <v>426</v>
      </c>
      <c r="Q66" s="24" t="s">
        <v>426</v>
      </c>
      <c r="R66" s="24" t="s">
        <v>426</v>
      </c>
      <c r="S66" s="24" t="s">
        <v>426</v>
      </c>
      <c r="T66" s="24" t="s">
        <v>426</v>
      </c>
      <c r="U66" s="24" t="s">
        <v>426</v>
      </c>
      <c r="V66" s="24" t="s">
        <v>426</v>
      </c>
      <c r="W66" s="24" t="s">
        <v>426</v>
      </c>
      <c r="X66" s="24" t="s">
        <v>426</v>
      </c>
      <c r="Y66" s="24" t="s">
        <v>426</v>
      </c>
      <c r="Z66" s="24" t="s">
        <v>426</v>
      </c>
      <c r="AA66" s="24" t="s">
        <v>426</v>
      </c>
      <c r="AB66" s="24" t="s">
        <v>426</v>
      </c>
      <c r="AC66" s="24" t="s">
        <v>426</v>
      </c>
      <c r="AD66" s="126">
        <f>E66+J66</f>
        <v>15.572685246680001</v>
      </c>
      <c r="AE66" s="126">
        <f t="shared" ref="AE66:AF68" si="0">F66+K66</f>
        <v>8.5979286504470025</v>
      </c>
      <c r="AF66" s="126">
        <f t="shared" si="0"/>
        <v>0</v>
      </c>
      <c r="AG66" s="126">
        <f>H66</f>
        <v>5.2105562458E-2</v>
      </c>
      <c r="AH66" s="126">
        <f>I66+M66</f>
        <v>3.1036456048669998</v>
      </c>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row>
    <row r="67" spans="1:65" ht="30" x14ac:dyDescent="0.25">
      <c r="A67" s="20"/>
      <c r="B67" s="45">
        <v>56</v>
      </c>
      <c r="C67" s="174" t="s">
        <v>199</v>
      </c>
      <c r="D67" s="173">
        <f>+SUMIFS('appoggio Stock AUM_Capex'!$D:$D,'appoggio Stock AUM_Capex'!H:H,0,'appoggio Stock AUM_Capex'!$J:$J,"Bond")/1000000</f>
        <v>74.431167330000022</v>
      </c>
      <c r="E67" s="173">
        <f>+SUMIFS('appoggio Stock AUM_Capex'!$AB:$AB,'appoggio Stock AUM_Capex'!$H:$H,0,'appoggio Stock AUM_Capex'!$J:$J,"Bond")/1000000</f>
        <v>6.9862856121199997</v>
      </c>
      <c r="F67" s="173">
        <f>+SUMIFS('appoggio Stock AUM_Capex'!$AC:$AC,'appoggio Stock AUM_Capex'!$H:$H,0,'appoggio Stock AUM_Capex'!$J:$J,"Bond")/1000000</f>
        <v>3.8945097987459998</v>
      </c>
      <c r="G67" s="173">
        <f>+SUMIFS('appoggio Stock AUM_Capex'!$AD:$AD,'appoggio Stock AUM_Capex'!$H:$H,0,'appoggio Stock AUM_Capex'!$J:$J,"Bond")/1000000</f>
        <v>0</v>
      </c>
      <c r="H67" s="172">
        <f>+SUMIFS('appoggio Stock AUM_Capex'!$AE:$AE,'appoggio Stock AUM_Capex'!$H:$H,0,'appoggio Stock AUM_Capex'!$J:$J,"Bond")/1000000</f>
        <v>0</v>
      </c>
      <c r="I67" s="172">
        <f>+SUMIFS('appoggio Stock AUM_Capex'!$AF:$AF,'appoggio Stock AUM_Capex'!$H:$H,0,'appoggio Stock AUM_Capex'!$J:$J,"Bond")/1000000</f>
        <v>2.2473555338039999</v>
      </c>
      <c r="J67" s="173">
        <f>+SUMIFS('appoggio Stock AUM_Capex'!$AG:$AG,'appoggio Stock AUM_Capex'!$H:$H,0,'appoggio Stock AUM_Capex'!$J:$J,"Bond")/1000000</f>
        <v>5.1594090189999997E-2</v>
      </c>
      <c r="K67" s="173">
        <f>+SUMIFS('appoggio Stock AUM_Capex'!$AH:$AH,'appoggio Stock AUM_Capex'!$H:$H,0,'appoggio Stock AUM_Capex'!$J:$J,"Bond")/1000000</f>
        <v>1.1127028589999999E-2</v>
      </c>
      <c r="L67" s="173">
        <v>0</v>
      </c>
      <c r="M67" s="173">
        <f>+SUMIFS('appoggio Stock AUM_Capex'!$AJ:$AJ,'appoggio Stock AUM_Capex'!$H:$H,0,'appoggio Stock AUM_Capex'!$J:$J,"Bond")/1000000</f>
        <v>5.0583827E-4</v>
      </c>
      <c r="N67" s="24" t="s">
        <v>426</v>
      </c>
      <c r="O67" s="24" t="s">
        <v>426</v>
      </c>
      <c r="P67" s="24" t="s">
        <v>426</v>
      </c>
      <c r="Q67" s="24" t="s">
        <v>426</v>
      </c>
      <c r="R67" s="24" t="s">
        <v>426</v>
      </c>
      <c r="S67" s="24" t="s">
        <v>426</v>
      </c>
      <c r="T67" s="24" t="s">
        <v>426</v>
      </c>
      <c r="U67" s="24" t="s">
        <v>426</v>
      </c>
      <c r="V67" s="24" t="s">
        <v>426</v>
      </c>
      <c r="W67" s="24" t="s">
        <v>426</v>
      </c>
      <c r="X67" s="24" t="s">
        <v>426</v>
      </c>
      <c r="Y67" s="24" t="s">
        <v>426</v>
      </c>
      <c r="Z67" s="24" t="s">
        <v>426</v>
      </c>
      <c r="AA67" s="24" t="s">
        <v>426</v>
      </c>
      <c r="AB67" s="24" t="s">
        <v>426</v>
      </c>
      <c r="AC67" s="24" t="s">
        <v>426</v>
      </c>
      <c r="AD67" s="126">
        <f t="shared" ref="AD67:AD68" si="1">E67+J67</f>
        <v>7.0378797023099997</v>
      </c>
      <c r="AE67" s="126">
        <f t="shared" si="0"/>
        <v>3.9056368273359996</v>
      </c>
      <c r="AF67" s="126">
        <f t="shared" si="0"/>
        <v>0</v>
      </c>
      <c r="AG67" s="126">
        <f t="shared" ref="AG67:AG68" si="2">H67</f>
        <v>0</v>
      </c>
      <c r="AH67" s="126">
        <f t="shared" ref="AH67:AH68" si="3">I67+M67</f>
        <v>2.2478613720739999</v>
      </c>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row>
    <row r="68" spans="1:65" ht="30" x14ac:dyDescent="0.25">
      <c r="A68" s="20"/>
      <c r="B68" s="40">
        <v>57</v>
      </c>
      <c r="C68" s="175" t="s">
        <v>200</v>
      </c>
      <c r="D68" s="176">
        <f>+SUMIFS('appoggio Stock AUM_Capex'!$D:$D,'appoggio Stock AUM_Capex'!H:H,0,'appoggio Stock AUM_Capex'!$J:$J,"Stock")/1000000</f>
        <v>129.22692494000003</v>
      </c>
      <c r="E68" s="172">
        <f>+SUMIFS('appoggio Stock AUM_Capex'!$AB:$AB,'appoggio Stock AUM_Capex'!$H:$H,0,'appoggio Stock AUM_Capex'!$J:$J,"Stock")/1000000</f>
        <v>7.6179316989500014</v>
      </c>
      <c r="F68" s="172">
        <f>+SUMIFS('appoggio Stock AUM_Capex'!$AC:$AC,'appoggio Stock AUM_Capex'!$H:$H,0,'appoggio Stock AUM_Capex'!$J:$J,"Stock")/1000000</f>
        <v>4.6896917932910007</v>
      </c>
      <c r="G68" s="177"/>
      <c r="H68" s="172">
        <f>+SUMIFS('appoggio Stock AUM_Capex'!$AE:$AE,'appoggio Stock AUM_Capex'!$H:$H,0,'appoggio Stock AUM_Capex'!$J:$J,"sTOCK")/1000000</f>
        <v>5.2105562458E-2</v>
      </c>
      <c r="I68" s="172">
        <f>+SUMIFS('appoggio Stock AUM_Capex'!$AF:$AF,'appoggio Stock AUM_Capex'!$H:$H,0,'appoggio Stock AUM_Capex'!$J:$J,"sTOCK")/1000000</f>
        <v>0.85566970225299999</v>
      </c>
      <c r="J68" s="173">
        <f>+SUMIFS('appoggio Stock AUM_Capex'!$AG:$AG,'appoggio Stock AUM_Capex'!$H:$H,0,'appoggio Stock AUM_Capex'!$J:$J,"Stock")/1000000</f>
        <v>3.4774754200000003E-3</v>
      </c>
      <c r="K68" s="173">
        <f>+SUMIFS('appoggio Stock AUM_Capex'!$AH:$AH,'appoggio Stock AUM_Capex'!$H:$H,0,'appoggio Stock AUM_Capex'!$J:$J,"Stock")/1000000</f>
        <v>2.60002982E-3</v>
      </c>
      <c r="L68" s="177"/>
      <c r="M68" s="173">
        <f>+SUMIFS('appoggio Stock AUM_Capex'!$AJ:$AJ,'appoggio Stock AUM_Capex'!$H:$H,0,'appoggio Stock AUM_Capex'!$J:$J,"sTOCK")/1000000</f>
        <v>1.1453054E-4</v>
      </c>
      <c r="N68" s="24" t="s">
        <v>426</v>
      </c>
      <c r="O68" s="24" t="s">
        <v>426</v>
      </c>
      <c r="P68" s="24" t="s">
        <v>426</v>
      </c>
      <c r="Q68" s="24" t="s">
        <v>426</v>
      </c>
      <c r="R68" s="24" t="s">
        <v>426</v>
      </c>
      <c r="S68" s="24" t="s">
        <v>426</v>
      </c>
      <c r="T68" s="24" t="s">
        <v>426</v>
      </c>
      <c r="U68" s="24" t="s">
        <v>426</v>
      </c>
      <c r="V68" s="24" t="s">
        <v>426</v>
      </c>
      <c r="W68" s="24" t="s">
        <v>426</v>
      </c>
      <c r="X68" s="24" t="s">
        <v>426</v>
      </c>
      <c r="Y68" s="24" t="s">
        <v>426</v>
      </c>
      <c r="Z68" s="24" t="s">
        <v>426</v>
      </c>
      <c r="AA68" s="24" t="s">
        <v>426</v>
      </c>
      <c r="AB68" s="24" t="s">
        <v>426</v>
      </c>
      <c r="AC68" s="24" t="s">
        <v>426</v>
      </c>
      <c r="AD68" s="126">
        <f t="shared" si="1"/>
        <v>7.6214091743700019</v>
      </c>
      <c r="AE68" s="126">
        <f t="shared" si="0"/>
        <v>4.6922918231110007</v>
      </c>
      <c r="AF68" s="126">
        <f t="shared" si="0"/>
        <v>0</v>
      </c>
      <c r="AG68" s="126">
        <f t="shared" si="2"/>
        <v>5.2105562458E-2</v>
      </c>
      <c r="AH68" s="126">
        <f t="shared" si="3"/>
        <v>0.85578423279299998</v>
      </c>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row>
    <row r="70" spans="1:65" ht="46.5" customHeight="1" x14ac:dyDescent="0.25">
      <c r="B70" s="371" t="s">
        <v>201</v>
      </c>
      <c r="C70" s="371"/>
      <c r="D70" s="371"/>
      <c r="E70" s="371"/>
      <c r="G70"/>
    </row>
    <row r="71" spans="1:65" ht="63.75" customHeight="1" x14ac:dyDescent="0.25">
      <c r="B71" s="371" t="s">
        <v>202</v>
      </c>
      <c r="C71" s="371"/>
      <c r="D71" s="371"/>
      <c r="E71" s="371"/>
    </row>
    <row r="72" spans="1:65" ht="74.25" customHeight="1" x14ac:dyDescent="0.25">
      <c r="B72" s="371" t="s">
        <v>203</v>
      </c>
      <c r="C72" s="371"/>
      <c r="D72" s="371"/>
      <c r="E72" s="371"/>
    </row>
    <row r="73" spans="1:65" ht="26.25" customHeight="1" x14ac:dyDescent="0.25">
      <c r="B73" s="371" t="s">
        <v>204</v>
      </c>
      <c r="C73" s="371"/>
      <c r="D73" s="371"/>
      <c r="E73" s="371"/>
    </row>
  </sheetData>
  <mergeCells count="52">
    <mergeCell ref="B64:BM64"/>
    <mergeCell ref="B70:E70"/>
    <mergeCell ref="B71:E71"/>
    <mergeCell ref="B72:E72"/>
    <mergeCell ref="BB8:BD8"/>
    <mergeCell ref="BF8:BH8"/>
    <mergeCell ref="B73:E73"/>
    <mergeCell ref="AK8:AN8"/>
    <mergeCell ref="AP8:AR8"/>
    <mergeCell ref="AT8:AV8"/>
    <mergeCell ref="AX8:AZ8"/>
    <mergeCell ref="B5:C9"/>
    <mergeCell ref="D5:AH5"/>
    <mergeCell ref="AI5:BM5"/>
    <mergeCell ref="D6:D9"/>
    <mergeCell ref="E6:I6"/>
    <mergeCell ref="J6:M6"/>
    <mergeCell ref="N6:Q6"/>
    <mergeCell ref="R6:U6"/>
    <mergeCell ref="V6:Y6"/>
    <mergeCell ref="Z6:AC6"/>
    <mergeCell ref="BJ8:BM8"/>
    <mergeCell ref="BA7:BD7"/>
    <mergeCell ref="BE7:BH7"/>
    <mergeCell ref="BI7:BM7"/>
    <mergeCell ref="F8:I8"/>
    <mergeCell ref="K8:M8"/>
    <mergeCell ref="O8:Q8"/>
    <mergeCell ref="S8:U8"/>
    <mergeCell ref="W8:Y8"/>
    <mergeCell ref="AA8:AC8"/>
    <mergeCell ref="AE8:AH8"/>
    <mergeCell ref="AJ7:AN7"/>
    <mergeCell ref="AO7:AR7"/>
    <mergeCell ref="AS7:AV7"/>
    <mergeCell ref="AW7:AZ7"/>
    <mergeCell ref="BA6:BD6"/>
    <mergeCell ref="BE6:BH6"/>
    <mergeCell ref="BI6:BM6"/>
    <mergeCell ref="E7:I7"/>
    <mergeCell ref="J7:M7"/>
    <mergeCell ref="N7:Q7"/>
    <mergeCell ref="R7:U7"/>
    <mergeCell ref="V7:Y7"/>
    <mergeCell ref="Z7:AC7"/>
    <mergeCell ref="AD7:AH7"/>
    <mergeCell ref="AD6:AH6"/>
    <mergeCell ref="AI6:AI9"/>
    <mergeCell ref="AJ6:AN6"/>
    <mergeCell ref="AO6:AR6"/>
    <mergeCell ref="AS6:AV6"/>
    <mergeCell ref="AW6:AZ6"/>
  </mergeCells>
  <conditionalFormatting sqref="B65:XFD65 BI66:XFD68 B66:C68 N66:AC68 AI66:AR68">
    <cfRule type="cellIs" dxfId="94" priority="3" operator="equal">
      <formula>"Not in scope"</formula>
    </cfRule>
  </conditionalFormatting>
  <conditionalFormatting sqref="D66:M68">
    <cfRule type="cellIs" dxfId="93" priority="2" operator="equal">
      <formula>"Not in scope"</formula>
    </cfRule>
  </conditionalFormatting>
  <conditionalFormatting sqref="AD66:AH68">
    <cfRule type="cellIs" dxfId="92" priority="1" operator="equal">
      <formula>"Not in scope"</formula>
    </cfRule>
  </conditionalFormatting>
  <pageMargins left="0.70866141732283472" right="0.70866141732283472" top="0.74803149606299213" bottom="0.74803149606299213" header="0.31496062992125984" footer="0.31496062992125984"/>
  <pageSetup scale="14" orientation="landscape" r:id="rId1"/>
  <headerFooter>
    <oddHeader>&amp;R&amp;"Century"&amp;8&amp;KE7EC06 Gruppo Banco BPM - Uso Interno&amp;1#_x000D_</oddHead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BF243-F95E-4DD4-B437-F13475ED1425}">
  <sheetPr>
    <tabColor rgb="FF00B050"/>
  </sheetPr>
  <dimension ref="A1:J904"/>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88.7109375" style="248" customWidth="1"/>
    <col min="4" max="5" width="25.7109375" style="248" customWidth="1"/>
    <col min="6" max="6" width="8.7109375" style="248" customWidth="1"/>
    <col min="7" max="7" width="18.5703125" style="248" customWidth="1"/>
    <col min="8" max="10" width="8.7109375" style="248" customWidth="1"/>
    <col min="11" max="16384" width="14.42578125" style="248"/>
  </cols>
  <sheetData>
    <row r="1" spans="1:10" ht="18" customHeight="1" x14ac:dyDescent="0.3">
      <c r="C1" s="227" t="s">
        <v>2946</v>
      </c>
    </row>
    <row r="2" spans="1:10" ht="14.25" customHeight="1" x14ac:dyDescent="0.25">
      <c r="A2" s="249"/>
      <c r="B2" s="250"/>
      <c r="C2" s="249"/>
      <c r="D2" s="249"/>
      <c r="E2" s="249"/>
      <c r="F2" s="249"/>
      <c r="G2" s="249"/>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56">
        <v>0</v>
      </c>
      <c r="E5" s="340">
        <v>0</v>
      </c>
      <c r="F5" s="249"/>
      <c r="G5" s="249"/>
    </row>
    <row r="6" spans="1:10" ht="38.65" customHeight="1" x14ac:dyDescent="0.25">
      <c r="A6" s="249"/>
      <c r="B6" s="254">
        <v>2</v>
      </c>
      <c r="C6" s="255" t="s">
        <v>2943</v>
      </c>
      <c r="D6" s="256">
        <v>0</v>
      </c>
      <c r="E6" s="340">
        <v>0</v>
      </c>
      <c r="F6" s="249"/>
      <c r="G6" s="249"/>
    </row>
    <row r="7" spans="1:10" ht="38.65" customHeight="1" x14ac:dyDescent="0.25">
      <c r="A7" s="257"/>
      <c r="B7" s="254">
        <v>3</v>
      </c>
      <c r="C7" s="255" t="s">
        <v>2942</v>
      </c>
      <c r="D7" s="256">
        <v>0</v>
      </c>
      <c r="E7" s="340">
        <v>0</v>
      </c>
      <c r="F7" s="257"/>
      <c r="G7" s="258"/>
      <c r="H7" s="257"/>
      <c r="I7" s="257"/>
      <c r="J7" s="257"/>
    </row>
    <row r="8" spans="1:10" ht="38.65" customHeight="1" x14ac:dyDescent="0.25">
      <c r="A8" s="257"/>
      <c r="B8" s="254">
        <v>4</v>
      </c>
      <c r="C8" s="255" t="s">
        <v>2941</v>
      </c>
      <c r="D8" s="256">
        <v>0</v>
      </c>
      <c r="E8" s="340">
        <v>0</v>
      </c>
      <c r="F8" s="257"/>
      <c r="G8" s="258"/>
      <c r="H8" s="257"/>
      <c r="I8" s="257"/>
      <c r="J8" s="257"/>
    </row>
    <row r="9" spans="1:10" ht="38.65" customHeight="1" x14ac:dyDescent="0.25">
      <c r="A9" s="257"/>
      <c r="B9" s="254">
        <v>5</v>
      </c>
      <c r="C9" s="255" t="s">
        <v>2940</v>
      </c>
      <c r="D9" s="256">
        <v>0</v>
      </c>
      <c r="E9" s="340">
        <v>0</v>
      </c>
      <c r="F9" s="257"/>
      <c r="G9" s="258"/>
      <c r="H9" s="257"/>
      <c r="I9" s="257"/>
      <c r="J9" s="257"/>
    </row>
    <row r="10" spans="1:10" ht="38.65" customHeight="1" x14ac:dyDescent="0.25">
      <c r="A10" s="257"/>
      <c r="B10" s="254">
        <v>6</v>
      </c>
      <c r="C10" s="255" t="s">
        <v>2939</v>
      </c>
      <c r="D10" s="256">
        <v>0</v>
      </c>
      <c r="E10" s="340">
        <v>0</v>
      </c>
      <c r="F10" s="257"/>
      <c r="G10" s="258"/>
      <c r="H10" s="257"/>
      <c r="I10" s="257"/>
      <c r="J10" s="257"/>
    </row>
    <row r="11" spans="1:10" ht="38.65" customHeight="1" x14ac:dyDescent="0.25">
      <c r="A11" s="257"/>
      <c r="B11" s="254">
        <v>7</v>
      </c>
      <c r="C11" s="259" t="s">
        <v>2938</v>
      </c>
      <c r="D11" s="304">
        <v>101946341043.8806</v>
      </c>
      <c r="E11" s="341">
        <v>76.932240288618203</v>
      </c>
      <c r="F11" s="257"/>
      <c r="G11" s="258"/>
      <c r="H11" s="257"/>
      <c r="I11" s="257"/>
      <c r="J11" s="257"/>
    </row>
    <row r="12" spans="1:10" ht="38.65" customHeight="1" x14ac:dyDescent="0.25">
      <c r="A12" s="257"/>
      <c r="B12" s="254">
        <v>8</v>
      </c>
      <c r="C12" s="259" t="s">
        <v>2937</v>
      </c>
      <c r="D12" s="304">
        <v>101946341043.8806</v>
      </c>
      <c r="E12" s="341">
        <v>76.932240288618203</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conditionalFormatting sqref="E12">
    <cfRule type="cellIs" dxfId="46"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A75F-1F08-412D-9916-3EAE9DAD8274}">
  <dimension ref="B2"/>
  <sheetViews>
    <sheetView showGridLines="0" workbookViewId="0"/>
  </sheetViews>
  <sheetFormatPr defaultRowHeight="15" x14ac:dyDescent="0.25"/>
  <sheetData>
    <row r="2" spans="2:2" ht="18.75" x14ac:dyDescent="0.3">
      <c r="B2" s="350" t="s">
        <v>2951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CAFD-DD82-455D-9174-B3734D635A2E}">
  <sheetPr>
    <tabColor rgb="FF00B050"/>
  </sheetPr>
  <dimension ref="A1:Y979"/>
  <sheetViews>
    <sheetView showGridLines="0" zoomScale="80" zoomScaleNormal="8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2954</v>
      </c>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57" customHeight="1" x14ac:dyDescent="0.25">
      <c r="B5" s="254">
        <v>1</v>
      </c>
      <c r="C5" s="255" t="s">
        <v>2903</v>
      </c>
      <c r="D5" s="271" t="s">
        <v>2900</v>
      </c>
    </row>
    <row r="6" spans="1:9" ht="57" customHeight="1" x14ac:dyDescent="0.25">
      <c r="B6" s="254">
        <v>2</v>
      </c>
      <c r="C6" s="255" t="s">
        <v>2902</v>
      </c>
      <c r="D6" s="271" t="s">
        <v>2900</v>
      </c>
      <c r="I6" s="257"/>
    </row>
    <row r="7" spans="1:9" ht="57" customHeight="1" x14ac:dyDescent="0.25">
      <c r="B7" s="254">
        <v>3</v>
      </c>
      <c r="C7" s="255" t="s">
        <v>2901</v>
      </c>
      <c r="D7" s="271" t="s">
        <v>2900</v>
      </c>
      <c r="I7" s="257"/>
    </row>
    <row r="8" spans="1:9" ht="14.25" customHeight="1" x14ac:dyDescent="0.25">
      <c r="B8" s="249"/>
      <c r="C8" s="249"/>
      <c r="D8" s="272"/>
    </row>
    <row r="9" spans="1:9" ht="14.25" customHeight="1" x14ac:dyDescent="0.25">
      <c r="B9" s="249"/>
      <c r="C9" s="249"/>
      <c r="D9" s="273" t="s">
        <v>0</v>
      </c>
    </row>
    <row r="10" spans="1:9" ht="14.25" customHeight="1" x14ac:dyDescent="0.25">
      <c r="B10" s="249"/>
      <c r="C10" s="410" t="s">
        <v>2899</v>
      </c>
      <c r="D10" s="429" t="s">
        <v>2898</v>
      </c>
    </row>
    <row r="11" spans="1:9" ht="1.5" customHeight="1" x14ac:dyDescent="0.25">
      <c r="B11" s="249"/>
      <c r="C11" s="411"/>
      <c r="D11" s="429"/>
    </row>
    <row r="12" spans="1:9" ht="41.25" customHeight="1" x14ac:dyDescent="0.25">
      <c r="B12" s="254">
        <v>4</v>
      </c>
      <c r="C12" s="255" t="s">
        <v>2897</v>
      </c>
      <c r="D12" s="271" t="s">
        <v>2900</v>
      </c>
    </row>
    <row r="13" spans="1:9" ht="55.5" customHeight="1" x14ac:dyDescent="0.25">
      <c r="B13" s="254">
        <v>5</v>
      </c>
      <c r="C13" s="255" t="s">
        <v>2896</v>
      </c>
      <c r="D13" s="271" t="s">
        <v>2900</v>
      </c>
    </row>
    <row r="14" spans="1:9" ht="55.5" customHeight="1" x14ac:dyDescent="0.25">
      <c r="B14" s="254">
        <v>6</v>
      </c>
      <c r="C14" s="255" t="s">
        <v>2895</v>
      </c>
      <c r="D14" s="271" t="s">
        <v>2900</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B739-94D2-4D6B-8794-3B60A4B6414D}">
  <sheetPr>
    <tabColor rgb="FF00B050"/>
  </sheetPr>
  <dimension ref="A1:P975"/>
  <sheetViews>
    <sheetView showGridLines="0" zoomScale="80" zoomScaleNormal="80" workbookViewId="0">
      <selection activeCell="C1" sqref="C1"/>
    </sheetView>
  </sheetViews>
  <sheetFormatPr defaultColWidth="14.42578125" defaultRowHeight="15" customHeight="1" x14ac:dyDescent="0.25"/>
  <cols>
    <col min="1" max="1" width="4.7109375" style="248" customWidth="1"/>
    <col min="2" max="2" width="2.7109375" style="248" customWidth="1"/>
    <col min="3" max="3" width="50.7109375" style="248" customWidth="1"/>
    <col min="4" max="9" width="22" style="248" customWidth="1"/>
    <col min="10" max="10" width="14.7109375" style="248" customWidth="1"/>
    <col min="11" max="16" width="9.28515625" style="248" customWidth="1"/>
    <col min="17" max="16384" width="14.42578125" style="248"/>
  </cols>
  <sheetData>
    <row r="1" spans="1:16" ht="15" customHeight="1" x14ac:dyDescent="0.3">
      <c r="C1" s="227" t="s">
        <v>2945</v>
      </c>
    </row>
    <row r="2" spans="1:16" ht="14.25" customHeight="1" x14ac:dyDescent="0.25">
      <c r="D2" s="257"/>
      <c r="E2" s="257"/>
      <c r="G2" s="264"/>
      <c r="I2" s="264"/>
    </row>
    <row r="3" spans="1:16" ht="14.25" customHeight="1" x14ac:dyDescent="0.25">
      <c r="D3" s="265" t="s">
        <v>0</v>
      </c>
      <c r="E3" s="265" t="s">
        <v>1</v>
      </c>
      <c r="F3" s="265" t="s">
        <v>2</v>
      </c>
      <c r="G3" s="265" t="s">
        <v>3</v>
      </c>
      <c r="H3" s="265" t="s">
        <v>4</v>
      </c>
      <c r="I3" s="265" t="s">
        <v>5</v>
      </c>
    </row>
    <row r="4" spans="1:16" ht="14.25" customHeight="1" x14ac:dyDescent="0.25">
      <c r="C4" s="416" t="s">
        <v>2918</v>
      </c>
      <c r="D4" s="413" t="s">
        <v>2917</v>
      </c>
      <c r="E4" s="414"/>
      <c r="F4" s="414"/>
      <c r="G4" s="414"/>
      <c r="H4" s="414"/>
      <c r="I4" s="414"/>
    </row>
    <row r="5" spans="1:16" ht="14.25" customHeight="1" x14ac:dyDescent="0.25">
      <c r="B5" s="257"/>
      <c r="C5" s="417"/>
      <c r="D5" s="415" t="s">
        <v>2892</v>
      </c>
      <c r="E5" s="414"/>
      <c r="F5" s="415" t="s">
        <v>2916</v>
      </c>
      <c r="G5" s="414"/>
      <c r="H5" s="415" t="s">
        <v>2915</v>
      </c>
      <c r="I5" s="414"/>
    </row>
    <row r="6" spans="1:16" ht="14.25" customHeight="1" x14ac:dyDescent="0.25">
      <c r="C6" s="418"/>
      <c r="D6" s="266" t="s">
        <v>2914</v>
      </c>
      <c r="E6" s="266" t="s">
        <v>2913</v>
      </c>
      <c r="F6" s="266" t="s">
        <v>2914</v>
      </c>
      <c r="G6" s="253" t="s">
        <v>2913</v>
      </c>
      <c r="H6" s="253" t="s">
        <v>2914</v>
      </c>
      <c r="I6" s="253" t="s">
        <v>2913</v>
      </c>
    </row>
    <row r="7" spans="1:16" ht="59.25" customHeight="1" x14ac:dyDescent="0.25">
      <c r="B7" s="254">
        <v>1</v>
      </c>
      <c r="C7" s="255" t="s">
        <v>2912</v>
      </c>
      <c r="D7" s="287">
        <v>0</v>
      </c>
      <c r="E7" s="344">
        <v>0</v>
      </c>
      <c r="F7" s="287">
        <v>0</v>
      </c>
      <c r="G7" s="344">
        <v>0</v>
      </c>
      <c r="H7" s="287">
        <v>0</v>
      </c>
      <c r="I7" s="344">
        <v>0</v>
      </c>
    </row>
    <row r="8" spans="1:16" ht="59.25" customHeight="1" x14ac:dyDescent="0.25">
      <c r="B8" s="254">
        <v>2</v>
      </c>
      <c r="C8" s="255" t="s">
        <v>2911</v>
      </c>
      <c r="D8" s="287">
        <v>0</v>
      </c>
      <c r="E8" s="344">
        <v>0</v>
      </c>
      <c r="F8" s="287">
        <v>0</v>
      </c>
      <c r="G8" s="344">
        <v>0</v>
      </c>
      <c r="H8" s="287">
        <v>0</v>
      </c>
      <c r="I8" s="344">
        <v>0</v>
      </c>
    </row>
    <row r="9" spans="1:16" ht="59.25" customHeight="1" x14ac:dyDescent="0.25">
      <c r="B9" s="254">
        <v>3</v>
      </c>
      <c r="C9" s="255" t="s">
        <v>2910</v>
      </c>
      <c r="D9" s="287">
        <v>0</v>
      </c>
      <c r="E9" s="344">
        <v>0</v>
      </c>
      <c r="F9" s="287">
        <v>0</v>
      </c>
      <c r="G9" s="344">
        <v>0</v>
      </c>
      <c r="H9" s="287">
        <v>0</v>
      </c>
      <c r="I9" s="344">
        <v>0</v>
      </c>
    </row>
    <row r="10" spans="1:16" ht="59.25" customHeight="1" x14ac:dyDescent="0.25">
      <c r="B10" s="254">
        <v>4</v>
      </c>
      <c r="C10" s="255" t="s">
        <v>2909</v>
      </c>
      <c r="D10" s="287">
        <v>0</v>
      </c>
      <c r="E10" s="344">
        <v>0</v>
      </c>
      <c r="F10" s="287">
        <v>0</v>
      </c>
      <c r="G10" s="344">
        <v>0</v>
      </c>
      <c r="H10" s="287">
        <v>0</v>
      </c>
      <c r="I10" s="344">
        <v>0</v>
      </c>
    </row>
    <row r="11" spans="1:16" ht="59.25" customHeight="1" x14ac:dyDescent="0.25">
      <c r="B11" s="254">
        <v>5</v>
      </c>
      <c r="C11" s="255" t="s">
        <v>2908</v>
      </c>
      <c r="D11" s="287">
        <v>0</v>
      </c>
      <c r="E11" s="344">
        <v>0</v>
      </c>
      <c r="F11" s="287">
        <v>0</v>
      </c>
      <c r="G11" s="344">
        <v>0</v>
      </c>
      <c r="H11" s="287">
        <v>0</v>
      </c>
      <c r="I11" s="344">
        <v>0</v>
      </c>
      <c r="J11" s="257"/>
      <c r="K11" s="257"/>
      <c r="L11" s="257"/>
      <c r="M11" s="257"/>
      <c r="N11" s="257"/>
      <c r="O11" s="257"/>
      <c r="P11" s="257"/>
    </row>
    <row r="12" spans="1:16" ht="59.25" customHeight="1" x14ac:dyDescent="0.25">
      <c r="B12" s="254">
        <v>6</v>
      </c>
      <c r="C12" s="255" t="s">
        <v>2907</v>
      </c>
      <c r="D12" s="287">
        <v>0</v>
      </c>
      <c r="E12" s="344">
        <v>0</v>
      </c>
      <c r="F12" s="287">
        <v>0</v>
      </c>
      <c r="G12" s="344">
        <v>0</v>
      </c>
      <c r="H12" s="287">
        <v>0</v>
      </c>
      <c r="I12" s="344">
        <v>0</v>
      </c>
      <c r="J12" s="257"/>
      <c r="K12" s="257"/>
      <c r="L12" s="257"/>
      <c r="M12" s="257"/>
      <c r="N12" s="257"/>
      <c r="O12" s="257"/>
      <c r="P12" s="257"/>
    </row>
    <row r="13" spans="1:16" ht="59.25" customHeight="1" x14ac:dyDescent="0.25">
      <c r="B13" s="254">
        <v>7</v>
      </c>
      <c r="C13" s="259" t="s">
        <v>2906</v>
      </c>
      <c r="D13" s="287">
        <v>0</v>
      </c>
      <c r="E13" s="345">
        <v>0</v>
      </c>
      <c r="F13" s="288">
        <v>0</v>
      </c>
      <c r="G13" s="345">
        <v>0</v>
      </c>
      <c r="H13" s="288">
        <v>0</v>
      </c>
      <c r="I13" s="345">
        <v>0</v>
      </c>
      <c r="J13" s="257"/>
      <c r="K13" s="257"/>
      <c r="L13" s="257"/>
      <c r="M13" s="257"/>
      <c r="N13" s="257"/>
      <c r="O13" s="257"/>
      <c r="P13" s="257"/>
    </row>
    <row r="14" spans="1:16" ht="59.25" customHeight="1" x14ac:dyDescent="0.25">
      <c r="A14" s="257"/>
      <c r="B14" s="254">
        <v>8</v>
      </c>
      <c r="C14" s="259" t="s">
        <v>2905</v>
      </c>
      <c r="D14" s="288">
        <v>0</v>
      </c>
      <c r="E14" s="345">
        <v>0</v>
      </c>
      <c r="F14" s="288">
        <v>0</v>
      </c>
      <c r="G14" s="345">
        <v>0</v>
      </c>
      <c r="H14" s="288">
        <v>0</v>
      </c>
      <c r="I14" s="345">
        <v>0</v>
      </c>
      <c r="J14" s="257"/>
      <c r="K14" s="257"/>
      <c r="L14" s="257"/>
      <c r="M14" s="257"/>
      <c r="N14" s="257"/>
      <c r="O14" s="257"/>
      <c r="P14" s="257"/>
    </row>
    <row r="15" spans="1:16" ht="55.5" customHeight="1" x14ac:dyDescent="0.25">
      <c r="A15" s="257"/>
      <c r="B15" s="257"/>
      <c r="C15" s="257"/>
      <c r="D15" s="257"/>
      <c r="E15" s="257"/>
      <c r="F15" s="257"/>
      <c r="G15" s="258"/>
      <c r="H15" s="257"/>
      <c r="I15" s="258"/>
      <c r="J15" s="257"/>
      <c r="K15" s="257"/>
      <c r="L15" s="257"/>
      <c r="M15" s="257"/>
      <c r="N15" s="257"/>
      <c r="O15" s="257"/>
      <c r="P15" s="257"/>
    </row>
    <row r="16" spans="1:16" ht="55.5" customHeight="1" x14ac:dyDescent="0.25">
      <c r="A16" s="257"/>
      <c r="B16" s="257"/>
      <c r="C16" s="257"/>
      <c r="D16" s="257"/>
      <c r="E16" s="257"/>
      <c r="F16" s="257"/>
      <c r="G16" s="258"/>
      <c r="H16" s="257"/>
      <c r="I16" s="258"/>
      <c r="J16" s="257"/>
      <c r="K16" s="257"/>
      <c r="L16" s="257"/>
      <c r="M16" s="257"/>
      <c r="N16" s="257"/>
      <c r="O16" s="257"/>
      <c r="P16" s="257"/>
    </row>
    <row r="17" spans="1:16" ht="41.25" customHeight="1" x14ac:dyDescent="0.25">
      <c r="A17" s="257"/>
      <c r="B17" s="257"/>
      <c r="C17" s="257"/>
      <c r="D17" s="257"/>
      <c r="E17" s="257"/>
      <c r="F17" s="257"/>
      <c r="G17" s="258"/>
      <c r="H17" s="257"/>
      <c r="I17" s="257"/>
      <c r="J17" s="257"/>
      <c r="K17" s="257"/>
      <c r="L17" s="257"/>
      <c r="M17" s="257"/>
      <c r="N17" s="257"/>
      <c r="O17" s="257"/>
      <c r="P17" s="257"/>
    </row>
    <row r="18" spans="1:16" ht="14.25" customHeight="1" x14ac:dyDescent="0.25">
      <c r="A18" s="257"/>
      <c r="B18" s="257"/>
      <c r="C18" s="257"/>
      <c r="D18" s="257"/>
      <c r="E18" s="257"/>
      <c r="F18" s="257"/>
      <c r="G18" s="258"/>
      <c r="H18" s="257"/>
      <c r="I18" s="257"/>
      <c r="J18" s="257"/>
      <c r="K18" s="257"/>
      <c r="L18" s="257"/>
      <c r="M18" s="257"/>
      <c r="N18" s="257"/>
      <c r="O18" s="257"/>
      <c r="P18" s="257"/>
    </row>
    <row r="19" spans="1:16" ht="14.25" customHeight="1" x14ac:dyDescent="0.25">
      <c r="C19" s="257"/>
      <c r="D19" s="257"/>
      <c r="E19" s="257"/>
      <c r="F19" s="257"/>
      <c r="G19" s="270"/>
      <c r="I19" s="264"/>
    </row>
    <row r="20" spans="1:16" ht="14.25" customHeight="1" x14ac:dyDescent="0.25">
      <c r="C20" s="257"/>
      <c r="D20" s="257"/>
      <c r="E20" s="257"/>
      <c r="F20" s="257"/>
      <c r="G20" s="264"/>
      <c r="I20" s="264"/>
    </row>
    <row r="21" spans="1:16" ht="14.25" customHeight="1" x14ac:dyDescent="0.25">
      <c r="C21" s="257"/>
      <c r="D21" s="257"/>
      <c r="E21" s="257"/>
      <c r="F21" s="257"/>
      <c r="G21" s="264"/>
      <c r="I21" s="264"/>
    </row>
    <row r="22" spans="1:16" ht="14.25" customHeight="1" x14ac:dyDescent="0.25">
      <c r="C22" s="257"/>
      <c r="D22" s="257"/>
      <c r="E22" s="257"/>
      <c r="F22" s="257"/>
      <c r="G22" s="270"/>
      <c r="I22" s="264"/>
    </row>
    <row r="23" spans="1:16" ht="14.25" customHeight="1" x14ac:dyDescent="0.25">
      <c r="C23" s="257"/>
      <c r="D23" s="257"/>
      <c r="E23" s="257"/>
      <c r="F23" s="257"/>
      <c r="G23" s="270"/>
      <c r="I23" s="264"/>
    </row>
    <row r="24" spans="1:16" ht="14.25" customHeight="1" x14ac:dyDescent="0.25">
      <c r="C24" s="257"/>
      <c r="D24" s="257"/>
      <c r="E24" s="257"/>
      <c r="G24" s="264"/>
      <c r="I24" s="264"/>
    </row>
    <row r="25" spans="1:16" ht="14.25" customHeight="1" x14ac:dyDescent="0.25">
      <c r="C25" s="257"/>
      <c r="D25" s="257"/>
      <c r="E25" s="257"/>
      <c r="G25" s="264"/>
      <c r="I25" s="264"/>
    </row>
    <row r="26" spans="1:16" ht="14.25" customHeight="1" x14ac:dyDescent="0.25">
      <c r="C26" s="257"/>
      <c r="D26" s="257"/>
      <c r="E26" s="257"/>
      <c r="G26" s="264"/>
      <c r="I26" s="264"/>
    </row>
    <row r="27" spans="1:16" ht="14.25" customHeight="1" x14ac:dyDescent="0.25">
      <c r="C27" s="257"/>
      <c r="D27" s="257"/>
      <c r="E27" s="257"/>
      <c r="G27" s="264"/>
      <c r="I27" s="264"/>
    </row>
    <row r="28" spans="1:16" ht="14.25" customHeight="1" x14ac:dyDescent="0.25">
      <c r="C28" s="257"/>
      <c r="D28" s="257"/>
      <c r="E28" s="257"/>
      <c r="G28" s="264"/>
      <c r="I28" s="264"/>
    </row>
    <row r="29" spans="1:16" ht="14.25" customHeight="1" x14ac:dyDescent="0.25">
      <c r="C29" s="257"/>
      <c r="D29" s="257"/>
      <c r="E29" s="257"/>
      <c r="G29" s="264"/>
      <c r="I29" s="264"/>
    </row>
    <row r="30" spans="1:16" ht="14.25" customHeight="1" x14ac:dyDescent="0.25">
      <c r="C30" s="257"/>
      <c r="D30" s="257"/>
      <c r="E30" s="257"/>
      <c r="G30" s="264"/>
      <c r="I30" s="264"/>
    </row>
    <row r="31" spans="1:16" ht="14.25" customHeight="1" x14ac:dyDescent="0.25">
      <c r="C31" s="257"/>
      <c r="D31" s="257"/>
      <c r="E31" s="257"/>
      <c r="G31" s="264"/>
      <c r="I31" s="264"/>
    </row>
    <row r="32" spans="1:16"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D4:I4"/>
    <mergeCell ref="D5:E5"/>
    <mergeCell ref="F5:G5"/>
    <mergeCell ref="H5:I5"/>
    <mergeCell ref="C4:C6"/>
  </mergeCells>
  <conditionalFormatting sqref="D6:I6">
    <cfRule type="cellIs" dxfId="45"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0CE7-3413-4CCE-9503-D386ABF5C0CE}">
  <sheetPr>
    <tabColor rgb="FF00B050"/>
  </sheetPr>
  <dimension ref="A1:K857"/>
  <sheetViews>
    <sheetView showGridLines="0" zoomScale="80" zoomScaleNormal="80" workbookViewId="0"/>
  </sheetViews>
  <sheetFormatPr defaultColWidth="14.42578125" defaultRowHeight="15" customHeight="1" x14ac:dyDescent="0.25"/>
  <cols>
    <col min="1" max="1" width="13.28515625" style="248" customWidth="1"/>
    <col min="2" max="2" width="2.7109375" style="248" customWidth="1"/>
    <col min="3" max="3" width="52.42578125" style="248" customWidth="1"/>
    <col min="4" max="9" width="22.85546875" style="248" customWidth="1"/>
    <col min="10" max="10" width="14.7109375" style="248" customWidth="1"/>
    <col min="11" max="11" width="9.28515625" style="248" customWidth="1"/>
    <col min="12" max="16384" width="14.42578125" style="248"/>
  </cols>
  <sheetData>
    <row r="1" spans="1:11" ht="18.75" x14ac:dyDescent="0.3">
      <c r="C1" s="227" t="s">
        <v>2945</v>
      </c>
    </row>
    <row r="2" spans="1:11" ht="15.6" customHeight="1" x14ac:dyDescent="0.3">
      <c r="C2" s="228"/>
      <c r="D2" s="276"/>
      <c r="E2" s="257"/>
      <c r="F2" s="274"/>
      <c r="G2" s="264"/>
      <c r="H2" s="274"/>
      <c r="I2" s="264"/>
    </row>
    <row r="3" spans="1:11" ht="14.25" customHeight="1" x14ac:dyDescent="0.25">
      <c r="D3" s="261" t="s">
        <v>0</v>
      </c>
      <c r="E3" s="261" t="s">
        <v>1</v>
      </c>
      <c r="F3" s="261" t="s">
        <v>2</v>
      </c>
      <c r="G3" s="261" t="s">
        <v>3</v>
      </c>
      <c r="H3" s="261" t="s">
        <v>4</v>
      </c>
      <c r="I3" s="261" t="s">
        <v>5</v>
      </c>
    </row>
    <row r="4" spans="1:11" ht="14.25" customHeight="1" x14ac:dyDescent="0.25">
      <c r="B4" s="257"/>
      <c r="C4" s="416" t="s">
        <v>2918</v>
      </c>
      <c r="D4" s="426" t="s">
        <v>2928</v>
      </c>
      <c r="E4" s="414"/>
      <c r="F4" s="414"/>
      <c r="G4" s="414"/>
      <c r="H4" s="414"/>
      <c r="I4" s="414"/>
    </row>
    <row r="5" spans="1:11" ht="14.25" customHeight="1" x14ac:dyDescent="0.25">
      <c r="B5" s="257"/>
      <c r="C5" s="417"/>
      <c r="D5" s="427" t="s">
        <v>2892</v>
      </c>
      <c r="E5" s="414"/>
      <c r="F5" s="428" t="s">
        <v>2916</v>
      </c>
      <c r="G5" s="414"/>
      <c r="H5" s="428" t="s">
        <v>2915</v>
      </c>
      <c r="I5" s="414"/>
    </row>
    <row r="6" spans="1:11" ht="14.25" customHeight="1" x14ac:dyDescent="0.25">
      <c r="B6" s="257"/>
      <c r="C6" s="418"/>
      <c r="D6" s="253" t="s">
        <v>2914</v>
      </c>
      <c r="E6" s="253" t="s">
        <v>2913</v>
      </c>
      <c r="F6" s="253" t="s">
        <v>2914</v>
      </c>
      <c r="G6" s="253" t="s">
        <v>2913</v>
      </c>
      <c r="H6" s="253" t="s">
        <v>2914</v>
      </c>
      <c r="I6" s="253" t="s">
        <v>2913</v>
      </c>
    </row>
    <row r="7" spans="1:11" ht="59.25" customHeight="1" x14ac:dyDescent="0.25">
      <c r="B7" s="254">
        <v>1</v>
      </c>
      <c r="C7" s="255" t="s">
        <v>2927</v>
      </c>
      <c r="D7" s="287">
        <v>0</v>
      </c>
      <c r="E7" s="344">
        <v>0</v>
      </c>
      <c r="F7" s="287">
        <v>0</v>
      </c>
      <c r="G7" s="344">
        <v>0</v>
      </c>
      <c r="H7" s="287">
        <v>0</v>
      </c>
      <c r="I7" s="344">
        <v>0</v>
      </c>
    </row>
    <row r="8" spans="1:11" ht="59.25" customHeight="1" x14ac:dyDescent="0.25">
      <c r="A8" s="257"/>
      <c r="B8" s="254">
        <v>2</v>
      </c>
      <c r="C8" s="255" t="s">
        <v>2926</v>
      </c>
      <c r="D8" s="287">
        <v>0</v>
      </c>
      <c r="E8" s="344">
        <v>0</v>
      </c>
      <c r="F8" s="287">
        <v>0</v>
      </c>
      <c r="G8" s="344">
        <v>0</v>
      </c>
      <c r="H8" s="287">
        <v>0</v>
      </c>
      <c r="I8" s="344">
        <v>0</v>
      </c>
      <c r="J8" s="257"/>
      <c r="K8" s="257"/>
    </row>
    <row r="9" spans="1:11" ht="59.25" customHeight="1" x14ac:dyDescent="0.25">
      <c r="A9" s="257"/>
      <c r="B9" s="254">
        <v>3</v>
      </c>
      <c r="C9" s="255" t="s">
        <v>2925</v>
      </c>
      <c r="D9" s="287">
        <v>0</v>
      </c>
      <c r="E9" s="344">
        <v>0</v>
      </c>
      <c r="F9" s="287">
        <v>0</v>
      </c>
      <c r="G9" s="344">
        <v>0</v>
      </c>
      <c r="H9" s="287">
        <v>0</v>
      </c>
      <c r="I9" s="344">
        <v>0</v>
      </c>
      <c r="J9" s="257"/>
      <c r="K9" s="257"/>
    </row>
    <row r="10" spans="1:11" ht="59.25" customHeight="1" x14ac:dyDescent="0.25">
      <c r="B10" s="254">
        <v>4</v>
      </c>
      <c r="C10" s="255" t="s">
        <v>2924</v>
      </c>
      <c r="D10" s="287">
        <v>0</v>
      </c>
      <c r="E10" s="344">
        <v>0</v>
      </c>
      <c r="F10" s="287">
        <v>0</v>
      </c>
      <c r="G10" s="344">
        <v>0</v>
      </c>
      <c r="H10" s="287">
        <v>0</v>
      </c>
      <c r="I10" s="344">
        <v>0</v>
      </c>
    </row>
    <row r="11" spans="1:11" ht="59.25" customHeight="1" x14ac:dyDescent="0.25">
      <c r="A11" s="257"/>
      <c r="B11" s="254">
        <v>5</v>
      </c>
      <c r="C11" s="255" t="s">
        <v>2923</v>
      </c>
      <c r="D11" s="287">
        <v>0</v>
      </c>
      <c r="E11" s="344">
        <v>0</v>
      </c>
      <c r="F11" s="287">
        <v>0</v>
      </c>
      <c r="G11" s="344">
        <v>0</v>
      </c>
      <c r="H11" s="287">
        <v>0</v>
      </c>
      <c r="I11" s="344">
        <v>0</v>
      </c>
      <c r="J11" s="257"/>
      <c r="K11" s="257"/>
    </row>
    <row r="12" spans="1:11" ht="59.25" customHeight="1" x14ac:dyDescent="0.25">
      <c r="A12" s="257"/>
      <c r="B12" s="254">
        <v>6</v>
      </c>
      <c r="C12" s="255" t="s">
        <v>2922</v>
      </c>
      <c r="D12" s="287">
        <v>0</v>
      </c>
      <c r="E12" s="344">
        <v>0</v>
      </c>
      <c r="F12" s="287">
        <v>0</v>
      </c>
      <c r="G12" s="344">
        <v>0</v>
      </c>
      <c r="H12" s="287">
        <v>0</v>
      </c>
      <c r="I12" s="344">
        <v>0</v>
      </c>
      <c r="J12" s="257"/>
      <c r="K12" s="257"/>
    </row>
    <row r="13" spans="1:11" ht="59.25" customHeight="1" x14ac:dyDescent="0.25">
      <c r="A13" s="257"/>
      <c r="B13" s="254">
        <v>7</v>
      </c>
      <c r="C13" s="259" t="s">
        <v>2921</v>
      </c>
      <c r="D13" s="288">
        <v>0</v>
      </c>
      <c r="E13" s="345">
        <v>0</v>
      </c>
      <c r="F13" s="288">
        <v>0</v>
      </c>
      <c r="G13" s="345">
        <v>0</v>
      </c>
      <c r="H13" s="288">
        <v>0</v>
      </c>
      <c r="I13" s="345">
        <v>0</v>
      </c>
      <c r="J13" s="257"/>
      <c r="K13" s="257"/>
    </row>
    <row r="14" spans="1:11" ht="59.25" customHeight="1" x14ac:dyDescent="0.25">
      <c r="A14" s="257"/>
      <c r="B14" s="254">
        <v>8</v>
      </c>
      <c r="C14" s="259" t="s">
        <v>2920</v>
      </c>
      <c r="D14" s="288">
        <v>0</v>
      </c>
      <c r="E14" s="345">
        <v>0</v>
      </c>
      <c r="F14" s="288">
        <v>0</v>
      </c>
      <c r="G14" s="345">
        <v>0</v>
      </c>
      <c r="H14" s="288">
        <v>0</v>
      </c>
      <c r="I14" s="345">
        <v>0</v>
      </c>
      <c r="J14" s="257"/>
      <c r="K14" s="257"/>
    </row>
    <row r="15" spans="1:11" ht="69.75" customHeight="1" x14ac:dyDescent="0.25">
      <c r="A15" s="257"/>
      <c r="B15" s="257"/>
      <c r="C15" s="257"/>
      <c r="D15" s="257"/>
      <c r="E15" s="258"/>
      <c r="F15" s="257"/>
      <c r="G15" s="257"/>
      <c r="H15" s="257"/>
      <c r="I15" s="257"/>
      <c r="J15" s="257"/>
      <c r="K15" s="257"/>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sheetData>
  <mergeCells count="5">
    <mergeCell ref="D4:I4"/>
    <mergeCell ref="D5:E5"/>
    <mergeCell ref="F5:G5"/>
    <mergeCell ref="H5:I5"/>
    <mergeCell ref="C4:C6"/>
  </mergeCells>
  <pageMargins left="0.7" right="0.7" top="0.75" bottom="0.75" header="0" footer="0"/>
  <pageSetup orientation="portrait" r:id="rId1"/>
  <headerFooter>
    <oddHeader>&amp;R&amp;"Century"&amp;8&amp;KE7EC06 Gruppo Banco BPM - Uso Interno&amp;1#_x000D_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EA92C-FAC5-46A4-BA51-7987F329AAEB}">
  <sheetPr>
    <tabColor rgb="FF00B050"/>
  </sheetPr>
  <dimension ref="A1:K959"/>
  <sheetViews>
    <sheetView showGridLines="0" zoomScale="80" zoomScaleNormal="80" workbookViewId="0"/>
  </sheetViews>
  <sheetFormatPr defaultColWidth="14.42578125" defaultRowHeight="15" customHeight="1" x14ac:dyDescent="0.25"/>
  <cols>
    <col min="1" max="1" width="4.42578125" style="248" customWidth="1"/>
    <col min="2" max="2" width="2.7109375" style="248" customWidth="1"/>
    <col min="3" max="3" width="60.7109375" style="248" customWidth="1"/>
    <col min="4" max="9" width="23" style="248" customWidth="1"/>
    <col min="10" max="10" width="14.7109375" style="248" customWidth="1"/>
    <col min="11" max="11" width="9.28515625" style="248" customWidth="1"/>
    <col min="12" max="16384" width="14.42578125" style="248"/>
  </cols>
  <sheetData>
    <row r="1" spans="1:11" ht="15" customHeight="1" x14ac:dyDescent="0.3">
      <c r="C1" s="227" t="s">
        <v>2945</v>
      </c>
    </row>
    <row r="2" spans="1:11" ht="15" customHeight="1" x14ac:dyDescent="0.3">
      <c r="C2" s="227"/>
    </row>
    <row r="3" spans="1:11" ht="14.25" customHeight="1" x14ac:dyDescent="0.25">
      <c r="D3" s="262" t="s">
        <v>0</v>
      </c>
      <c r="E3" s="262" t="s">
        <v>1</v>
      </c>
      <c r="F3" s="262" t="s">
        <v>2</v>
      </c>
      <c r="G3" s="262" t="s">
        <v>3</v>
      </c>
      <c r="H3" s="262" t="s">
        <v>4</v>
      </c>
      <c r="I3" s="262" t="s">
        <v>5</v>
      </c>
    </row>
    <row r="4" spans="1:11" ht="14.25" customHeight="1" x14ac:dyDescent="0.25">
      <c r="B4" s="257"/>
      <c r="C4" s="413" t="s">
        <v>2918</v>
      </c>
      <c r="D4" s="426" t="s">
        <v>2928</v>
      </c>
      <c r="E4" s="414"/>
      <c r="F4" s="414"/>
      <c r="G4" s="414"/>
      <c r="H4" s="414"/>
      <c r="I4" s="414"/>
    </row>
    <row r="5" spans="1:11" ht="15" customHeight="1" x14ac:dyDescent="0.25">
      <c r="B5" s="257"/>
      <c r="C5" s="413"/>
      <c r="D5" s="427" t="s">
        <v>2892</v>
      </c>
      <c r="E5" s="414"/>
      <c r="F5" s="428" t="s">
        <v>2916</v>
      </c>
      <c r="G5" s="414"/>
      <c r="H5" s="428" t="s">
        <v>2915</v>
      </c>
      <c r="I5" s="414"/>
    </row>
    <row r="6" spans="1:11" ht="22.15" customHeight="1" x14ac:dyDescent="0.25">
      <c r="A6" s="257"/>
      <c r="B6" s="257"/>
      <c r="C6" s="413"/>
      <c r="D6" s="263" t="s">
        <v>2914</v>
      </c>
      <c r="E6" s="263" t="s">
        <v>2913</v>
      </c>
      <c r="F6" s="263" t="s">
        <v>2914</v>
      </c>
      <c r="G6" s="263" t="s">
        <v>2913</v>
      </c>
      <c r="H6" s="263" t="s">
        <v>2914</v>
      </c>
      <c r="I6" s="263" t="s">
        <v>2913</v>
      </c>
      <c r="J6" s="257"/>
      <c r="K6" s="257"/>
    </row>
    <row r="7" spans="1:11" ht="61.9" customHeight="1" x14ac:dyDescent="0.25">
      <c r="A7" s="257"/>
      <c r="B7" s="254">
        <v>1</v>
      </c>
      <c r="C7" s="255" t="s">
        <v>2936</v>
      </c>
      <c r="D7" s="289">
        <v>0</v>
      </c>
      <c r="E7" s="344">
        <v>0</v>
      </c>
      <c r="F7" s="289">
        <v>0</v>
      </c>
      <c r="G7" s="344">
        <v>0</v>
      </c>
      <c r="H7" s="289">
        <v>0</v>
      </c>
      <c r="I7" s="344">
        <v>0</v>
      </c>
      <c r="J7" s="257"/>
      <c r="K7" s="257"/>
    </row>
    <row r="8" spans="1:11" ht="61.9" customHeight="1" x14ac:dyDescent="0.25">
      <c r="A8" s="257"/>
      <c r="B8" s="254">
        <v>2</v>
      </c>
      <c r="C8" s="255" t="s">
        <v>2935</v>
      </c>
      <c r="D8" s="289">
        <v>0</v>
      </c>
      <c r="E8" s="344">
        <v>0</v>
      </c>
      <c r="F8" s="289">
        <v>0</v>
      </c>
      <c r="G8" s="344">
        <v>0</v>
      </c>
      <c r="H8" s="289">
        <v>0</v>
      </c>
      <c r="I8" s="344">
        <v>0</v>
      </c>
      <c r="J8" s="257"/>
      <c r="K8" s="257"/>
    </row>
    <row r="9" spans="1:11" ht="61.9" customHeight="1" x14ac:dyDescent="0.25">
      <c r="A9" s="257"/>
      <c r="B9" s="254">
        <v>3</v>
      </c>
      <c r="C9" s="255" t="s">
        <v>2934</v>
      </c>
      <c r="D9" s="289">
        <v>0</v>
      </c>
      <c r="E9" s="344">
        <v>0</v>
      </c>
      <c r="F9" s="289">
        <v>0</v>
      </c>
      <c r="G9" s="344">
        <v>0</v>
      </c>
      <c r="H9" s="289">
        <v>0</v>
      </c>
      <c r="I9" s="344">
        <v>0</v>
      </c>
      <c r="J9" s="257"/>
      <c r="K9" s="257"/>
    </row>
    <row r="10" spans="1:11" ht="61.9" customHeight="1" x14ac:dyDescent="0.25">
      <c r="A10" s="257"/>
      <c r="B10" s="254">
        <v>4</v>
      </c>
      <c r="C10" s="255" t="s">
        <v>2933</v>
      </c>
      <c r="D10" s="289">
        <v>0</v>
      </c>
      <c r="E10" s="344">
        <v>0</v>
      </c>
      <c r="F10" s="289">
        <v>0</v>
      </c>
      <c r="G10" s="344">
        <v>0</v>
      </c>
      <c r="H10" s="289">
        <v>0</v>
      </c>
      <c r="I10" s="344">
        <v>0</v>
      </c>
      <c r="J10" s="257"/>
      <c r="K10" s="257"/>
    </row>
    <row r="11" spans="1:11" ht="55.5" customHeight="1" x14ac:dyDescent="0.25">
      <c r="A11" s="257"/>
      <c r="B11" s="254">
        <v>5</v>
      </c>
      <c r="C11" s="255" t="s">
        <v>2932</v>
      </c>
      <c r="D11" s="289">
        <v>0</v>
      </c>
      <c r="E11" s="344">
        <v>0</v>
      </c>
      <c r="F11" s="289">
        <v>0</v>
      </c>
      <c r="G11" s="344">
        <v>0</v>
      </c>
      <c r="H11" s="289">
        <v>0</v>
      </c>
      <c r="I11" s="344">
        <v>0</v>
      </c>
      <c r="J11" s="257"/>
      <c r="K11" s="257"/>
    </row>
    <row r="12" spans="1:11" ht="56.25" customHeight="1" x14ac:dyDescent="0.25">
      <c r="A12" s="257"/>
      <c r="B12" s="254">
        <v>6</v>
      </c>
      <c r="C12" s="255" t="s">
        <v>2931</v>
      </c>
      <c r="D12" s="289">
        <v>0</v>
      </c>
      <c r="E12" s="344">
        <v>0</v>
      </c>
      <c r="F12" s="289">
        <v>0</v>
      </c>
      <c r="G12" s="344">
        <v>0</v>
      </c>
      <c r="H12" s="289">
        <v>0</v>
      </c>
      <c r="I12" s="344">
        <v>0</v>
      </c>
      <c r="J12" s="257"/>
      <c r="K12" s="257"/>
    </row>
    <row r="13" spans="1:11" ht="38.25" x14ac:dyDescent="0.25">
      <c r="B13" s="254">
        <v>7</v>
      </c>
      <c r="C13" s="259" t="s">
        <v>2930</v>
      </c>
      <c r="D13" s="304">
        <v>3059540.4291690001</v>
      </c>
      <c r="E13" s="345">
        <v>0.71297525098824888</v>
      </c>
      <c r="F13" s="304">
        <v>3059540.4291690001</v>
      </c>
      <c r="G13" s="345">
        <v>0.71297525098824888</v>
      </c>
      <c r="H13" s="289">
        <v>0</v>
      </c>
      <c r="I13" s="345">
        <v>0</v>
      </c>
    </row>
    <row r="14" spans="1:11" ht="50.65" customHeight="1" x14ac:dyDescent="0.25">
      <c r="B14" s="254">
        <v>8</v>
      </c>
      <c r="C14" s="259" t="s">
        <v>2929</v>
      </c>
      <c r="D14" s="304">
        <v>3059540.4291690001</v>
      </c>
      <c r="E14" s="345">
        <v>0.71297525098824888</v>
      </c>
      <c r="F14" s="304">
        <v>3059540.4291690001</v>
      </c>
      <c r="G14" s="345">
        <v>0.71297525098824888</v>
      </c>
      <c r="H14" s="290">
        <v>0</v>
      </c>
      <c r="I14" s="345">
        <v>0</v>
      </c>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sheetData>
  <mergeCells count="5">
    <mergeCell ref="C4:C6"/>
    <mergeCell ref="D4:I4"/>
    <mergeCell ref="D5:E5"/>
    <mergeCell ref="F5:G5"/>
    <mergeCell ref="H5:I5"/>
  </mergeCells>
  <pageMargins left="0.7" right="0.7" top="0.75" bottom="0.75" header="0" footer="0"/>
  <pageSetup orientation="portrait" r:id="rId1"/>
  <headerFooter>
    <oddHeader>&amp;R&amp;"Century"&amp;8&amp;KE7EC06 Gruppo Banco BPM - Uso Interno&amp;1#_x000D_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6956A-3C64-4FB5-94E9-D6A7013E5851}">
  <sheetPr>
    <tabColor rgb="FF00B050"/>
  </sheetPr>
  <dimension ref="A1:J904"/>
  <sheetViews>
    <sheetView showGridLines="0" zoomScale="80" zoomScaleNormal="80" workbookViewId="0"/>
  </sheetViews>
  <sheetFormatPr defaultColWidth="14.42578125" defaultRowHeight="15" customHeight="1" x14ac:dyDescent="0.25"/>
  <cols>
    <col min="1" max="1" width="4.5703125" style="248" customWidth="1"/>
    <col min="2" max="2" width="2.7109375" style="248" customWidth="1"/>
    <col min="3" max="3" width="88.7109375" style="248" customWidth="1"/>
    <col min="4" max="5" width="23.28515625" style="248" customWidth="1"/>
    <col min="6" max="6" width="8.7109375" style="248" customWidth="1"/>
    <col min="7" max="7" width="18.5703125" style="248" customWidth="1"/>
    <col min="8" max="10" width="8.7109375" style="248" customWidth="1"/>
    <col min="11" max="16384" width="14.42578125" style="248"/>
  </cols>
  <sheetData>
    <row r="1" spans="1:10" ht="15.6" customHeight="1" x14ac:dyDescent="0.3">
      <c r="C1" s="227" t="s">
        <v>2945</v>
      </c>
    </row>
    <row r="2" spans="1:10" ht="15.6" customHeight="1" x14ac:dyDescent="0.3">
      <c r="C2" s="228"/>
      <c r="D2" s="276"/>
      <c r="E2" s="257"/>
      <c r="F2" s="274"/>
      <c r="G2" s="264"/>
      <c r="H2" s="274"/>
      <c r="I2" s="264"/>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89">
        <v>0</v>
      </c>
      <c r="E5" s="344">
        <v>0</v>
      </c>
      <c r="F5" s="249"/>
      <c r="G5" s="249"/>
    </row>
    <row r="6" spans="1:10" ht="38.65" customHeight="1" x14ac:dyDescent="0.25">
      <c r="A6" s="249"/>
      <c r="B6" s="254">
        <v>2</v>
      </c>
      <c r="C6" s="255" t="s">
        <v>2943</v>
      </c>
      <c r="D6" s="289">
        <v>0</v>
      </c>
      <c r="E6" s="344">
        <v>0</v>
      </c>
      <c r="F6" s="249"/>
      <c r="G6" s="249"/>
    </row>
    <row r="7" spans="1:10" ht="38.65" customHeight="1" x14ac:dyDescent="0.25">
      <c r="A7" s="257"/>
      <c r="B7" s="254">
        <v>3</v>
      </c>
      <c r="C7" s="255" t="s">
        <v>2942</v>
      </c>
      <c r="D7" s="289">
        <v>0</v>
      </c>
      <c r="E7" s="344">
        <v>0</v>
      </c>
      <c r="F7" s="257"/>
      <c r="G7" s="258"/>
      <c r="H7" s="257"/>
      <c r="I7" s="257"/>
      <c r="J7" s="257"/>
    </row>
    <row r="8" spans="1:10" ht="38.65" customHeight="1" x14ac:dyDescent="0.25">
      <c r="A8" s="257"/>
      <c r="B8" s="254">
        <v>4</v>
      </c>
      <c r="C8" s="255" t="s">
        <v>2941</v>
      </c>
      <c r="D8" s="289">
        <v>0</v>
      </c>
      <c r="E8" s="344">
        <v>0</v>
      </c>
      <c r="F8" s="257"/>
      <c r="G8" s="258"/>
      <c r="H8" s="257"/>
      <c r="I8" s="257"/>
      <c r="J8" s="257"/>
    </row>
    <row r="9" spans="1:10" ht="38.65" customHeight="1" x14ac:dyDescent="0.25">
      <c r="A9" s="257"/>
      <c r="B9" s="254">
        <v>5</v>
      </c>
      <c r="C9" s="255" t="s">
        <v>2940</v>
      </c>
      <c r="D9" s="289">
        <v>0</v>
      </c>
      <c r="E9" s="344">
        <v>0</v>
      </c>
      <c r="F9" s="257"/>
      <c r="G9" s="258"/>
      <c r="H9" s="257"/>
      <c r="I9" s="257"/>
      <c r="J9" s="257"/>
    </row>
    <row r="10" spans="1:10" ht="38.65" customHeight="1" x14ac:dyDescent="0.25">
      <c r="A10" s="257"/>
      <c r="B10" s="254">
        <v>6</v>
      </c>
      <c r="C10" s="255" t="s">
        <v>2939</v>
      </c>
      <c r="D10" s="289">
        <v>0</v>
      </c>
      <c r="E10" s="344">
        <v>0</v>
      </c>
      <c r="F10" s="257"/>
      <c r="G10" s="258"/>
      <c r="H10" s="257"/>
      <c r="I10" s="257"/>
      <c r="J10" s="257"/>
    </row>
    <row r="11" spans="1:10" ht="38.65" customHeight="1" x14ac:dyDescent="0.25">
      <c r="A11" s="257"/>
      <c r="B11" s="254">
        <v>7</v>
      </c>
      <c r="C11" s="259" t="s">
        <v>2938</v>
      </c>
      <c r="D11" s="304">
        <v>426063409.48083103</v>
      </c>
      <c r="E11" s="344">
        <v>99.287024749011707</v>
      </c>
      <c r="F11" s="257"/>
      <c r="G11" s="258"/>
      <c r="H11" s="257"/>
      <c r="I11" s="257"/>
      <c r="J11" s="257"/>
    </row>
    <row r="12" spans="1:10" ht="38.65" customHeight="1" x14ac:dyDescent="0.25">
      <c r="A12" s="257"/>
      <c r="B12" s="254">
        <v>8</v>
      </c>
      <c r="C12" s="259" t="s">
        <v>2937</v>
      </c>
      <c r="D12" s="304">
        <v>426063409.48083103</v>
      </c>
      <c r="E12" s="344">
        <v>99.287024749011707</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pageMargins left="0.7" right="0.7" top="0.75" bottom="0.75" header="0" footer="0"/>
  <pageSetup orientation="portrait" r:id="rId1"/>
  <headerFooter>
    <oddHeader>&amp;R&amp;"Century"&amp;8&amp;KE7EC06 Gruppo Banco BPM - Uso Interno&amp;1#_x000D_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5CAE-E11D-41A1-94F5-ACE08B5DA599}">
  <sheetPr>
    <tabColor rgb="FF00B050"/>
  </sheetPr>
  <dimension ref="A1:P975"/>
  <sheetViews>
    <sheetView showGridLines="0" zoomScale="80" zoomScaleNormal="80" workbookViewId="0"/>
  </sheetViews>
  <sheetFormatPr defaultColWidth="14.42578125" defaultRowHeight="15" customHeight="1" x14ac:dyDescent="0.25"/>
  <cols>
    <col min="1" max="1" width="4.7109375" style="248" customWidth="1"/>
    <col min="2" max="2" width="2.7109375" style="248" customWidth="1"/>
    <col min="3" max="3" width="50.7109375" style="248" customWidth="1"/>
    <col min="4" max="9" width="20.5703125" style="248" customWidth="1"/>
    <col min="10" max="10" width="14.7109375" style="248" customWidth="1"/>
    <col min="11" max="16" width="9.28515625" style="248" customWidth="1"/>
    <col min="17" max="16384" width="14.42578125" style="248"/>
  </cols>
  <sheetData>
    <row r="1" spans="1:16" ht="15" customHeight="1" x14ac:dyDescent="0.3">
      <c r="C1" s="227" t="s">
        <v>2945</v>
      </c>
    </row>
    <row r="2" spans="1:16" ht="14.25" customHeight="1" x14ac:dyDescent="0.25">
      <c r="D2" s="257"/>
      <c r="E2" s="257"/>
      <c r="G2" s="264"/>
      <c r="I2" s="264"/>
    </row>
    <row r="3" spans="1:16" ht="14.25" customHeight="1" x14ac:dyDescent="0.25">
      <c r="D3" s="265" t="s">
        <v>0</v>
      </c>
      <c r="E3" s="265" t="s">
        <v>1</v>
      </c>
      <c r="F3" s="265" t="s">
        <v>2</v>
      </c>
      <c r="G3" s="265" t="s">
        <v>3</v>
      </c>
      <c r="H3" s="265" t="s">
        <v>4</v>
      </c>
      <c r="I3" s="265" t="s">
        <v>5</v>
      </c>
    </row>
    <row r="4" spans="1:16" ht="14.25" customHeight="1" x14ac:dyDescent="0.25">
      <c r="C4" s="416" t="s">
        <v>2918</v>
      </c>
      <c r="D4" s="413" t="s">
        <v>2917</v>
      </c>
      <c r="E4" s="414"/>
      <c r="F4" s="414"/>
      <c r="G4" s="414"/>
      <c r="H4" s="414"/>
      <c r="I4" s="414"/>
    </row>
    <row r="5" spans="1:16" ht="14.25" customHeight="1" x14ac:dyDescent="0.25">
      <c r="B5" s="257"/>
      <c r="C5" s="417"/>
      <c r="D5" s="415" t="s">
        <v>2892</v>
      </c>
      <c r="E5" s="414"/>
      <c r="F5" s="415" t="s">
        <v>2916</v>
      </c>
      <c r="G5" s="414"/>
      <c r="H5" s="415" t="s">
        <v>2915</v>
      </c>
      <c r="I5" s="414"/>
    </row>
    <row r="6" spans="1:16" ht="14.25" customHeight="1" x14ac:dyDescent="0.25">
      <c r="C6" s="418"/>
      <c r="D6" s="266" t="s">
        <v>2914</v>
      </c>
      <c r="E6" s="266" t="s">
        <v>2913</v>
      </c>
      <c r="F6" s="266" t="s">
        <v>2914</v>
      </c>
      <c r="G6" s="253" t="s">
        <v>2913</v>
      </c>
      <c r="H6" s="253" t="s">
        <v>2914</v>
      </c>
      <c r="I6" s="253" t="s">
        <v>2913</v>
      </c>
    </row>
    <row r="7" spans="1:16" ht="48.75" customHeight="1" x14ac:dyDescent="0.25">
      <c r="B7" s="254">
        <v>1</v>
      </c>
      <c r="C7" s="255" t="s">
        <v>2912</v>
      </c>
      <c r="D7" s="287">
        <v>0</v>
      </c>
      <c r="E7" s="344">
        <v>0</v>
      </c>
      <c r="F7" s="287">
        <v>0</v>
      </c>
      <c r="G7" s="344">
        <v>0</v>
      </c>
      <c r="H7" s="287">
        <v>0</v>
      </c>
      <c r="I7" s="344">
        <v>0</v>
      </c>
    </row>
    <row r="8" spans="1:16" ht="48.75" customHeight="1" x14ac:dyDescent="0.25">
      <c r="B8" s="254">
        <v>2</v>
      </c>
      <c r="C8" s="255" t="s">
        <v>2911</v>
      </c>
      <c r="D8" s="287">
        <v>0</v>
      </c>
      <c r="E8" s="344">
        <v>0</v>
      </c>
      <c r="F8" s="287">
        <v>0</v>
      </c>
      <c r="G8" s="344">
        <v>0</v>
      </c>
      <c r="H8" s="287">
        <v>0</v>
      </c>
      <c r="I8" s="344">
        <v>0</v>
      </c>
    </row>
    <row r="9" spans="1:16" ht="48.75" customHeight="1" x14ac:dyDescent="0.25">
      <c r="B9" s="254">
        <v>3</v>
      </c>
      <c r="C9" s="255" t="s">
        <v>2910</v>
      </c>
      <c r="D9" s="287">
        <v>0</v>
      </c>
      <c r="E9" s="344">
        <v>0</v>
      </c>
      <c r="F9" s="287">
        <v>0</v>
      </c>
      <c r="G9" s="344">
        <v>0</v>
      </c>
      <c r="H9" s="287">
        <v>0</v>
      </c>
      <c r="I9" s="344">
        <v>0</v>
      </c>
    </row>
    <row r="10" spans="1:16" ht="48.75" customHeight="1" x14ac:dyDescent="0.25">
      <c r="B10" s="254">
        <v>4</v>
      </c>
      <c r="C10" s="255" t="s">
        <v>2909</v>
      </c>
      <c r="D10" s="287">
        <v>0</v>
      </c>
      <c r="E10" s="344">
        <v>0</v>
      </c>
      <c r="F10" s="287">
        <v>0</v>
      </c>
      <c r="G10" s="344">
        <v>0</v>
      </c>
      <c r="H10" s="287">
        <v>0</v>
      </c>
      <c r="I10" s="344">
        <v>0</v>
      </c>
    </row>
    <row r="11" spans="1:16" ht="55.5" customHeight="1" x14ac:dyDescent="0.25">
      <c r="B11" s="254">
        <v>5</v>
      </c>
      <c r="C11" s="255" t="s">
        <v>2908</v>
      </c>
      <c r="D11" s="287">
        <v>0</v>
      </c>
      <c r="E11" s="344">
        <v>0</v>
      </c>
      <c r="F11" s="287">
        <v>0</v>
      </c>
      <c r="G11" s="344">
        <v>0</v>
      </c>
      <c r="H11" s="287">
        <v>0</v>
      </c>
      <c r="I11" s="344">
        <v>0</v>
      </c>
      <c r="J11" s="257"/>
      <c r="K11" s="257"/>
      <c r="L11" s="257"/>
      <c r="M11" s="257"/>
      <c r="N11" s="257"/>
      <c r="O11" s="257"/>
      <c r="P11" s="257"/>
    </row>
    <row r="12" spans="1:16" ht="55.5" customHeight="1" x14ac:dyDescent="0.25">
      <c r="B12" s="254">
        <v>6</v>
      </c>
      <c r="C12" s="255" t="s">
        <v>2907</v>
      </c>
      <c r="D12" s="287">
        <v>0</v>
      </c>
      <c r="E12" s="344">
        <v>0</v>
      </c>
      <c r="F12" s="287">
        <v>0</v>
      </c>
      <c r="G12" s="344">
        <v>0</v>
      </c>
      <c r="H12" s="287">
        <v>0</v>
      </c>
      <c r="I12" s="344">
        <v>0</v>
      </c>
      <c r="J12" s="257"/>
      <c r="K12" s="257"/>
      <c r="L12" s="257"/>
      <c r="M12" s="257"/>
      <c r="N12" s="257"/>
      <c r="O12" s="257"/>
      <c r="P12" s="257"/>
    </row>
    <row r="13" spans="1:16" ht="55.5" customHeight="1" x14ac:dyDescent="0.25">
      <c r="B13" s="254">
        <v>7</v>
      </c>
      <c r="C13" s="259" t="s">
        <v>2906</v>
      </c>
      <c r="D13" s="287">
        <v>0</v>
      </c>
      <c r="E13" s="344">
        <v>0</v>
      </c>
      <c r="F13" s="287">
        <v>0</v>
      </c>
      <c r="G13" s="344">
        <v>0</v>
      </c>
      <c r="H13" s="287">
        <v>0</v>
      </c>
      <c r="I13" s="344">
        <v>0</v>
      </c>
      <c r="J13" s="257"/>
      <c r="K13" s="257"/>
      <c r="L13" s="257"/>
      <c r="M13" s="257"/>
      <c r="N13" s="257"/>
      <c r="O13" s="257"/>
      <c r="P13" s="257"/>
    </row>
    <row r="14" spans="1:16" ht="55.5" customHeight="1" x14ac:dyDescent="0.25">
      <c r="A14" s="257"/>
      <c r="B14" s="254">
        <v>8</v>
      </c>
      <c r="C14" s="259" t="s">
        <v>2905</v>
      </c>
      <c r="D14" s="287">
        <v>0</v>
      </c>
      <c r="E14" s="344">
        <v>0</v>
      </c>
      <c r="F14" s="269">
        <v>0</v>
      </c>
      <c r="G14" s="344">
        <v>0</v>
      </c>
      <c r="H14" s="269">
        <v>0</v>
      </c>
      <c r="I14" s="344">
        <v>0</v>
      </c>
      <c r="J14" s="257"/>
      <c r="K14" s="257"/>
      <c r="L14" s="257"/>
      <c r="M14" s="257"/>
      <c r="N14" s="257"/>
      <c r="O14" s="257"/>
      <c r="P14" s="257"/>
    </row>
    <row r="15" spans="1:16" ht="55.5" customHeight="1" x14ac:dyDescent="0.25">
      <c r="A15" s="257"/>
      <c r="B15" s="257"/>
      <c r="C15" s="257"/>
      <c r="D15" s="257"/>
      <c r="E15" s="257"/>
      <c r="F15" s="257"/>
      <c r="G15" s="258"/>
      <c r="H15" s="257"/>
      <c r="I15" s="258"/>
      <c r="J15" s="257"/>
      <c r="K15" s="257"/>
      <c r="L15" s="257"/>
      <c r="M15" s="257"/>
      <c r="N15" s="257"/>
      <c r="O15" s="257"/>
      <c r="P15" s="257"/>
    </row>
    <row r="16" spans="1:16" ht="55.5" customHeight="1" x14ac:dyDescent="0.25">
      <c r="A16" s="257"/>
      <c r="B16" s="257"/>
      <c r="C16" s="257"/>
      <c r="D16" s="257"/>
      <c r="E16" s="257"/>
      <c r="F16" s="257"/>
      <c r="G16" s="258"/>
      <c r="H16" s="257"/>
      <c r="I16" s="258"/>
      <c r="J16" s="257"/>
      <c r="K16" s="257"/>
      <c r="L16" s="257"/>
      <c r="M16" s="257"/>
      <c r="N16" s="257"/>
      <c r="O16" s="257"/>
      <c r="P16" s="257"/>
    </row>
    <row r="17" spans="1:16" ht="41.25" customHeight="1" x14ac:dyDescent="0.25">
      <c r="A17" s="257"/>
      <c r="B17" s="257"/>
      <c r="C17" s="257"/>
      <c r="D17" s="257"/>
      <c r="E17" s="257"/>
      <c r="F17" s="257"/>
      <c r="G17" s="258"/>
      <c r="H17" s="257"/>
      <c r="I17" s="257"/>
      <c r="J17" s="257"/>
      <c r="K17" s="257"/>
      <c r="L17" s="257"/>
      <c r="M17" s="257"/>
      <c r="N17" s="257"/>
      <c r="O17" s="257"/>
      <c r="P17" s="257"/>
    </row>
    <row r="18" spans="1:16" ht="14.25" customHeight="1" x14ac:dyDescent="0.25">
      <c r="A18" s="257"/>
      <c r="B18" s="257"/>
      <c r="C18" s="257"/>
      <c r="D18" s="257"/>
      <c r="E18" s="257"/>
      <c r="F18" s="257"/>
      <c r="G18" s="258"/>
      <c r="H18" s="257"/>
      <c r="I18" s="257"/>
      <c r="J18" s="257"/>
      <c r="K18" s="257"/>
      <c r="L18" s="257"/>
      <c r="M18" s="257"/>
      <c r="N18" s="257"/>
      <c r="O18" s="257"/>
      <c r="P18" s="257"/>
    </row>
    <row r="19" spans="1:16" ht="14.25" customHeight="1" x14ac:dyDescent="0.25">
      <c r="C19" s="257"/>
      <c r="D19" s="257"/>
      <c r="E19" s="257"/>
      <c r="F19" s="257"/>
      <c r="G19" s="270"/>
      <c r="I19" s="264"/>
    </row>
    <row r="20" spans="1:16" ht="14.25" customHeight="1" x14ac:dyDescent="0.25">
      <c r="C20" s="257"/>
      <c r="D20" s="257"/>
      <c r="E20" s="257"/>
      <c r="F20" s="257"/>
      <c r="G20" s="264"/>
      <c r="I20" s="264"/>
    </row>
    <row r="21" spans="1:16" ht="14.25" customHeight="1" x14ac:dyDescent="0.25">
      <c r="C21" s="257"/>
      <c r="D21" s="257"/>
      <c r="E21" s="257"/>
      <c r="F21" s="257"/>
      <c r="G21" s="264"/>
      <c r="I21" s="264"/>
    </row>
    <row r="22" spans="1:16" ht="14.25" customHeight="1" x14ac:dyDescent="0.25">
      <c r="C22" s="257"/>
      <c r="D22" s="257"/>
      <c r="E22" s="257"/>
      <c r="F22" s="257"/>
      <c r="G22" s="270"/>
      <c r="I22" s="264"/>
    </row>
    <row r="23" spans="1:16" ht="14.25" customHeight="1" x14ac:dyDescent="0.25">
      <c r="C23" s="257"/>
      <c r="D23" s="257"/>
      <c r="E23" s="257"/>
      <c r="F23" s="257"/>
      <c r="G23" s="270"/>
      <c r="I23" s="264"/>
    </row>
    <row r="24" spans="1:16" ht="14.25" customHeight="1" x14ac:dyDescent="0.25">
      <c r="C24" s="257"/>
      <c r="D24" s="257"/>
      <c r="E24" s="257"/>
      <c r="G24" s="264"/>
      <c r="I24" s="264"/>
    </row>
    <row r="25" spans="1:16" ht="14.25" customHeight="1" x14ac:dyDescent="0.25">
      <c r="C25" s="257"/>
      <c r="D25" s="257"/>
      <c r="E25" s="257"/>
      <c r="G25" s="264"/>
      <c r="I25" s="264"/>
    </row>
    <row r="26" spans="1:16" ht="14.25" customHeight="1" x14ac:dyDescent="0.25">
      <c r="C26" s="257"/>
      <c r="D26" s="257"/>
      <c r="E26" s="257"/>
      <c r="G26" s="264"/>
      <c r="I26" s="264"/>
    </row>
    <row r="27" spans="1:16" ht="14.25" customHeight="1" x14ac:dyDescent="0.25">
      <c r="C27" s="257"/>
      <c r="D27" s="257"/>
      <c r="E27" s="257"/>
      <c r="G27" s="264"/>
      <c r="I27" s="264"/>
    </row>
    <row r="28" spans="1:16" ht="14.25" customHeight="1" x14ac:dyDescent="0.25">
      <c r="C28" s="257"/>
      <c r="D28" s="257"/>
      <c r="E28" s="257"/>
      <c r="G28" s="264"/>
      <c r="I28" s="264"/>
    </row>
    <row r="29" spans="1:16" ht="14.25" customHeight="1" x14ac:dyDescent="0.25">
      <c r="C29" s="257"/>
      <c r="D29" s="257"/>
      <c r="E29" s="257"/>
      <c r="G29" s="264"/>
      <c r="I29" s="264"/>
    </row>
    <row r="30" spans="1:16" ht="14.25" customHeight="1" x14ac:dyDescent="0.25">
      <c r="C30" s="257"/>
      <c r="D30" s="257"/>
      <c r="E30" s="257"/>
      <c r="G30" s="264"/>
      <c r="I30" s="264"/>
    </row>
    <row r="31" spans="1:16" ht="14.25" customHeight="1" x14ac:dyDescent="0.25">
      <c r="C31" s="257"/>
      <c r="D31" s="257"/>
      <c r="E31" s="257"/>
      <c r="G31" s="264"/>
      <c r="I31" s="264"/>
    </row>
    <row r="32" spans="1:16"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C4:C6"/>
    <mergeCell ref="D4:I4"/>
    <mergeCell ref="D5:E5"/>
    <mergeCell ref="F5:G5"/>
    <mergeCell ref="H5:I5"/>
  </mergeCells>
  <conditionalFormatting sqref="D6:I6">
    <cfRule type="cellIs" dxfId="44" priority="3" operator="between">
      <formula>#REF!</formula>
      <formula>#REF!</formula>
    </cfRule>
  </conditionalFormatting>
  <conditionalFormatting sqref="F14">
    <cfRule type="cellIs" dxfId="43" priority="2" operator="equal">
      <formula>0</formula>
    </cfRule>
  </conditionalFormatting>
  <conditionalFormatting sqref="H14">
    <cfRule type="cellIs" dxfId="42"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BA18D-4C3F-42B6-82C0-56502CF3ED26}">
  <sheetPr>
    <tabColor rgb="FF00B050"/>
  </sheetPr>
  <dimension ref="A1:K857"/>
  <sheetViews>
    <sheetView showGridLines="0" zoomScale="80" zoomScaleNormal="80" workbookViewId="0"/>
  </sheetViews>
  <sheetFormatPr defaultColWidth="14.42578125" defaultRowHeight="15" customHeight="1" x14ac:dyDescent="0.25"/>
  <cols>
    <col min="1" max="1" width="7" style="248" customWidth="1"/>
    <col min="2" max="2" width="2.7109375" style="248" customWidth="1"/>
    <col min="3" max="3" width="50.7109375" style="248" customWidth="1"/>
    <col min="4" max="9" width="23" style="248" customWidth="1"/>
    <col min="10" max="10" width="14.7109375" style="248" customWidth="1"/>
    <col min="11" max="11" width="9.28515625" style="248" customWidth="1"/>
    <col min="12" max="16384" width="14.42578125" style="248"/>
  </cols>
  <sheetData>
    <row r="1" spans="1:11" ht="18.75" x14ac:dyDescent="0.3">
      <c r="C1" s="227" t="s">
        <v>2945</v>
      </c>
    </row>
    <row r="2" spans="1:11" ht="14.25" customHeight="1" x14ac:dyDescent="0.25">
      <c r="C2" s="257"/>
      <c r="D2" s="257"/>
      <c r="E2" s="258"/>
    </row>
    <row r="3" spans="1:11" ht="14.25" customHeight="1" x14ac:dyDescent="0.25">
      <c r="D3" s="261" t="s">
        <v>0</v>
      </c>
      <c r="E3" s="261" t="s">
        <v>1</v>
      </c>
      <c r="F3" s="261" t="s">
        <v>2</v>
      </c>
      <c r="G3" s="261" t="s">
        <v>3</v>
      </c>
      <c r="H3" s="261" t="s">
        <v>4</v>
      </c>
      <c r="I3" s="261" t="s">
        <v>5</v>
      </c>
    </row>
    <row r="4" spans="1:11" ht="14.25" customHeight="1" x14ac:dyDescent="0.25">
      <c r="B4" s="257"/>
      <c r="C4" s="416" t="s">
        <v>2918</v>
      </c>
      <c r="D4" s="426" t="s">
        <v>2928</v>
      </c>
      <c r="E4" s="414"/>
      <c r="F4" s="414"/>
      <c r="G4" s="414"/>
      <c r="H4" s="414"/>
      <c r="I4" s="414"/>
    </row>
    <row r="5" spans="1:11" ht="14.25" customHeight="1" x14ac:dyDescent="0.25">
      <c r="B5" s="257"/>
      <c r="C5" s="417"/>
      <c r="D5" s="427" t="s">
        <v>2892</v>
      </c>
      <c r="E5" s="414"/>
      <c r="F5" s="428" t="s">
        <v>2916</v>
      </c>
      <c r="G5" s="414"/>
      <c r="H5" s="428" t="s">
        <v>2915</v>
      </c>
      <c r="I5" s="414"/>
    </row>
    <row r="6" spans="1:11" ht="14.25" customHeight="1" x14ac:dyDescent="0.25">
      <c r="B6" s="257"/>
      <c r="C6" s="418"/>
      <c r="D6" s="253" t="s">
        <v>2914</v>
      </c>
      <c r="E6" s="253" t="s">
        <v>2913</v>
      </c>
      <c r="F6" s="253" t="s">
        <v>2914</v>
      </c>
      <c r="G6" s="253" t="s">
        <v>2913</v>
      </c>
      <c r="H6" s="253" t="s">
        <v>2914</v>
      </c>
      <c r="I6" s="253" t="s">
        <v>2913</v>
      </c>
    </row>
    <row r="7" spans="1:11" ht="59.25" customHeight="1" x14ac:dyDescent="0.25">
      <c r="B7" s="254">
        <v>1</v>
      </c>
      <c r="C7" s="255" t="s">
        <v>2927</v>
      </c>
      <c r="D7" s="289">
        <v>0</v>
      </c>
      <c r="E7" s="344">
        <v>0</v>
      </c>
      <c r="F7" s="289">
        <v>0</v>
      </c>
      <c r="G7" s="344">
        <v>0</v>
      </c>
      <c r="H7" s="289">
        <v>0</v>
      </c>
      <c r="I7" s="344">
        <v>0</v>
      </c>
    </row>
    <row r="8" spans="1:11" ht="59.25" customHeight="1" x14ac:dyDescent="0.25">
      <c r="A8" s="257"/>
      <c r="B8" s="254">
        <v>2</v>
      </c>
      <c r="C8" s="255" t="s">
        <v>2926</v>
      </c>
      <c r="D8" s="289">
        <v>0</v>
      </c>
      <c r="E8" s="344">
        <v>0</v>
      </c>
      <c r="F8" s="289">
        <v>0</v>
      </c>
      <c r="G8" s="344">
        <v>0</v>
      </c>
      <c r="H8" s="289">
        <v>0</v>
      </c>
      <c r="I8" s="344">
        <v>0</v>
      </c>
      <c r="J8" s="257"/>
      <c r="K8" s="257"/>
    </row>
    <row r="9" spans="1:11" ht="59.25" customHeight="1" x14ac:dyDescent="0.25">
      <c r="A9" s="257"/>
      <c r="B9" s="254">
        <v>3</v>
      </c>
      <c r="C9" s="255" t="s">
        <v>2925</v>
      </c>
      <c r="D9" s="289">
        <v>0</v>
      </c>
      <c r="E9" s="344">
        <v>0</v>
      </c>
      <c r="F9" s="289">
        <v>0</v>
      </c>
      <c r="G9" s="344">
        <v>0</v>
      </c>
      <c r="H9" s="289">
        <v>0</v>
      </c>
      <c r="I9" s="344">
        <v>0</v>
      </c>
      <c r="J9" s="257"/>
      <c r="K9" s="257"/>
    </row>
    <row r="10" spans="1:11" ht="59.25" customHeight="1" x14ac:dyDescent="0.25">
      <c r="B10" s="254">
        <v>4</v>
      </c>
      <c r="C10" s="255" t="s">
        <v>2924</v>
      </c>
      <c r="D10" s="289">
        <v>0</v>
      </c>
      <c r="E10" s="344">
        <v>0</v>
      </c>
      <c r="F10" s="289">
        <v>0</v>
      </c>
      <c r="G10" s="344">
        <v>0</v>
      </c>
      <c r="H10" s="289">
        <v>0</v>
      </c>
      <c r="I10" s="344">
        <v>0</v>
      </c>
    </row>
    <row r="11" spans="1:11" ht="59.25" customHeight="1" x14ac:dyDescent="0.25">
      <c r="A11" s="257"/>
      <c r="B11" s="254">
        <v>5</v>
      </c>
      <c r="C11" s="255" t="s">
        <v>2923</v>
      </c>
      <c r="D11" s="289">
        <v>0</v>
      </c>
      <c r="E11" s="344">
        <v>0</v>
      </c>
      <c r="F11" s="289">
        <v>0</v>
      </c>
      <c r="G11" s="344">
        <v>0</v>
      </c>
      <c r="H11" s="289">
        <v>0</v>
      </c>
      <c r="I11" s="344">
        <v>0</v>
      </c>
      <c r="J11" s="257"/>
      <c r="K11" s="257"/>
    </row>
    <row r="12" spans="1:11" ht="59.25" customHeight="1" x14ac:dyDescent="0.25">
      <c r="A12" s="257"/>
      <c r="B12" s="254">
        <v>6</v>
      </c>
      <c r="C12" s="255" t="s">
        <v>2922</v>
      </c>
      <c r="D12" s="289">
        <v>0</v>
      </c>
      <c r="E12" s="344">
        <v>0</v>
      </c>
      <c r="F12" s="289">
        <v>0</v>
      </c>
      <c r="G12" s="344">
        <v>0</v>
      </c>
      <c r="H12" s="289">
        <v>0</v>
      </c>
      <c r="I12" s="344">
        <v>0</v>
      </c>
      <c r="J12" s="257"/>
      <c r="K12" s="257"/>
    </row>
    <row r="13" spans="1:11" ht="59.25" customHeight="1" x14ac:dyDescent="0.25">
      <c r="A13" s="257"/>
      <c r="B13" s="254">
        <v>7</v>
      </c>
      <c r="C13" s="259" t="s">
        <v>2921</v>
      </c>
      <c r="D13" s="289">
        <v>0</v>
      </c>
      <c r="E13" s="344">
        <v>0</v>
      </c>
      <c r="F13" s="289">
        <v>0</v>
      </c>
      <c r="G13" s="344">
        <v>0</v>
      </c>
      <c r="H13" s="289">
        <v>0</v>
      </c>
      <c r="I13" s="344">
        <v>0</v>
      </c>
      <c r="J13" s="257"/>
      <c r="K13" s="257"/>
    </row>
    <row r="14" spans="1:11" ht="59.25" customHeight="1" x14ac:dyDescent="0.25">
      <c r="A14" s="257"/>
      <c r="B14" s="254">
        <v>8</v>
      </c>
      <c r="C14" s="259" t="s">
        <v>2920</v>
      </c>
      <c r="D14" s="289">
        <v>0</v>
      </c>
      <c r="E14" s="344">
        <v>0</v>
      </c>
      <c r="F14" s="289">
        <v>0</v>
      </c>
      <c r="G14" s="344">
        <v>0</v>
      </c>
      <c r="H14" s="289">
        <v>0</v>
      </c>
      <c r="I14" s="344">
        <v>0</v>
      </c>
      <c r="J14" s="257"/>
      <c r="K14" s="257"/>
    </row>
    <row r="15" spans="1:11" ht="69.75" customHeight="1" x14ac:dyDescent="0.25">
      <c r="A15" s="257"/>
      <c r="B15" s="257"/>
      <c r="C15" s="257"/>
      <c r="D15" s="257"/>
      <c r="E15" s="258"/>
      <c r="F15" s="257"/>
      <c r="G15" s="257"/>
      <c r="H15" s="257"/>
      <c r="I15" s="257"/>
      <c r="J15" s="257"/>
      <c r="K15" s="257"/>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sheetData>
  <mergeCells count="5">
    <mergeCell ref="C4:C6"/>
    <mergeCell ref="D4:I4"/>
    <mergeCell ref="D5:E5"/>
    <mergeCell ref="F5:G5"/>
    <mergeCell ref="H5:I5"/>
  </mergeCells>
  <pageMargins left="0.7" right="0.7" top="0.75" bottom="0.75" header="0" footer="0"/>
  <pageSetup orientation="portrait" r:id="rId1"/>
  <headerFooter>
    <oddHeader>&amp;R&amp;"Century"&amp;8&amp;KE7EC06 Gruppo Banco BPM - Uso Interno&amp;1#_x000D_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B132-DCC5-4313-93B2-1F98091A1B9A}">
  <sheetPr>
    <tabColor rgb="FF00B050"/>
  </sheetPr>
  <dimension ref="A1:N960"/>
  <sheetViews>
    <sheetView showGridLines="0" zoomScale="80" zoomScaleNormal="80" workbookViewId="0"/>
  </sheetViews>
  <sheetFormatPr defaultColWidth="14.42578125" defaultRowHeight="15" customHeight="1" x14ac:dyDescent="0.25"/>
  <cols>
    <col min="1" max="1" width="5.28515625" style="248" customWidth="1"/>
    <col min="2" max="2" width="2.7109375" style="248" customWidth="1"/>
    <col min="3" max="3" width="60.7109375" style="248" customWidth="1"/>
    <col min="4" max="9" width="24.7109375" style="248" customWidth="1"/>
    <col min="10" max="10" width="14.7109375" style="248" customWidth="1"/>
    <col min="11" max="14" width="9.28515625" style="248" customWidth="1"/>
    <col min="15" max="16384" width="14.42578125" style="248"/>
  </cols>
  <sheetData>
    <row r="1" spans="1:14" ht="18.75" x14ac:dyDescent="0.3">
      <c r="C1" s="227" t="s">
        <v>2945</v>
      </c>
      <c r="D1" s="257"/>
      <c r="E1" s="258"/>
    </row>
    <row r="2" spans="1:14" ht="14.25" customHeight="1" x14ac:dyDescent="0.25">
      <c r="C2" s="257"/>
      <c r="D2" s="257"/>
      <c r="E2" s="258"/>
    </row>
    <row r="3" spans="1:14" ht="14.25" customHeight="1" x14ac:dyDescent="0.25">
      <c r="D3" s="262" t="s">
        <v>0</v>
      </c>
      <c r="E3" s="262" t="s">
        <v>1</v>
      </c>
      <c r="F3" s="262" t="s">
        <v>2</v>
      </c>
      <c r="G3" s="262" t="s">
        <v>3</v>
      </c>
      <c r="H3" s="262" t="s">
        <v>4</v>
      </c>
      <c r="I3" s="262" t="s">
        <v>5</v>
      </c>
    </row>
    <row r="4" spans="1:14" ht="14.25" customHeight="1" x14ac:dyDescent="0.25">
      <c r="B4" s="257"/>
      <c r="C4" s="413" t="s">
        <v>2918</v>
      </c>
      <c r="D4" s="426" t="s">
        <v>2928</v>
      </c>
      <c r="E4" s="414"/>
      <c r="F4" s="414"/>
      <c r="G4" s="414"/>
      <c r="H4" s="414"/>
      <c r="I4" s="414"/>
    </row>
    <row r="5" spans="1:14" ht="15" customHeight="1" x14ac:dyDescent="0.25">
      <c r="B5" s="257"/>
      <c r="C5" s="413"/>
      <c r="D5" s="427" t="s">
        <v>2892</v>
      </c>
      <c r="E5" s="414"/>
      <c r="F5" s="428" t="s">
        <v>2916</v>
      </c>
      <c r="G5" s="414"/>
      <c r="H5" s="428" t="s">
        <v>2915</v>
      </c>
      <c r="I5" s="414"/>
    </row>
    <row r="6" spans="1:14" ht="22.15" customHeight="1" x14ac:dyDescent="0.25">
      <c r="A6" s="257"/>
      <c r="B6" s="257"/>
      <c r="C6" s="413"/>
      <c r="D6" s="263" t="s">
        <v>2914</v>
      </c>
      <c r="E6" s="263" t="s">
        <v>2913</v>
      </c>
      <c r="F6" s="263" t="s">
        <v>2914</v>
      </c>
      <c r="G6" s="263" t="s">
        <v>2913</v>
      </c>
      <c r="H6" s="263" t="s">
        <v>2914</v>
      </c>
      <c r="I6" s="263" t="s">
        <v>2913</v>
      </c>
      <c r="J6" s="257"/>
      <c r="K6" s="257"/>
      <c r="L6" s="257"/>
      <c r="M6" s="257"/>
      <c r="N6" s="257"/>
    </row>
    <row r="7" spans="1:14" ht="61.9" customHeight="1" x14ac:dyDescent="0.25">
      <c r="A7" s="257"/>
      <c r="B7" s="254">
        <v>1</v>
      </c>
      <c r="C7" s="255" t="s">
        <v>2936</v>
      </c>
      <c r="D7" s="289">
        <v>0</v>
      </c>
      <c r="E7" s="344">
        <v>0</v>
      </c>
      <c r="F7" s="289">
        <v>0</v>
      </c>
      <c r="G7" s="344">
        <v>0</v>
      </c>
      <c r="H7" s="289">
        <v>0</v>
      </c>
      <c r="I7" s="344">
        <v>0</v>
      </c>
      <c r="J7" s="257"/>
      <c r="K7" s="257"/>
      <c r="L7" s="257"/>
      <c r="M7" s="257"/>
      <c r="N7" s="257"/>
    </row>
    <row r="8" spans="1:14" ht="61.9" customHeight="1" x14ac:dyDescent="0.25">
      <c r="A8" s="257"/>
      <c r="B8" s="254">
        <v>2</v>
      </c>
      <c r="C8" s="255" t="s">
        <v>2935</v>
      </c>
      <c r="D8" s="289">
        <v>0</v>
      </c>
      <c r="E8" s="344">
        <v>0</v>
      </c>
      <c r="F8" s="289">
        <v>0</v>
      </c>
      <c r="G8" s="344">
        <v>0</v>
      </c>
      <c r="H8" s="289">
        <v>0</v>
      </c>
      <c r="I8" s="344">
        <v>0</v>
      </c>
      <c r="J8" s="257"/>
      <c r="K8" s="257"/>
      <c r="L8" s="257"/>
      <c r="M8" s="257"/>
      <c r="N8" s="257"/>
    </row>
    <row r="9" spans="1:14" ht="61.9" customHeight="1" x14ac:dyDescent="0.25">
      <c r="A9" s="257"/>
      <c r="B9" s="254">
        <v>3</v>
      </c>
      <c r="C9" s="255" t="s">
        <v>2934</v>
      </c>
      <c r="D9" s="289">
        <v>0</v>
      </c>
      <c r="E9" s="344">
        <v>0</v>
      </c>
      <c r="F9" s="289">
        <v>0</v>
      </c>
      <c r="G9" s="344">
        <v>0</v>
      </c>
      <c r="H9" s="289">
        <v>0</v>
      </c>
      <c r="I9" s="344">
        <v>0</v>
      </c>
      <c r="J9" s="257"/>
      <c r="K9" s="257"/>
      <c r="L9" s="257"/>
      <c r="M9" s="257"/>
      <c r="N9" s="257"/>
    </row>
    <row r="10" spans="1:14" ht="61.9" customHeight="1" x14ac:dyDescent="0.25">
      <c r="A10" s="257"/>
      <c r="B10" s="254">
        <v>4</v>
      </c>
      <c r="C10" s="255" t="s">
        <v>2933</v>
      </c>
      <c r="D10" s="289">
        <v>0</v>
      </c>
      <c r="E10" s="344">
        <v>0</v>
      </c>
      <c r="F10" s="289">
        <v>0</v>
      </c>
      <c r="G10" s="344">
        <v>0</v>
      </c>
      <c r="H10" s="289">
        <v>0</v>
      </c>
      <c r="I10" s="344">
        <v>0</v>
      </c>
      <c r="J10" s="257"/>
      <c r="K10" s="257"/>
      <c r="L10" s="257"/>
      <c r="M10" s="257"/>
      <c r="N10" s="257"/>
    </row>
    <row r="11" spans="1:14" ht="55.5" customHeight="1" x14ac:dyDescent="0.25">
      <c r="A11" s="257"/>
      <c r="B11" s="254">
        <v>5</v>
      </c>
      <c r="C11" s="255" t="s">
        <v>2932</v>
      </c>
      <c r="D11" s="289">
        <v>0</v>
      </c>
      <c r="E11" s="344">
        <v>0</v>
      </c>
      <c r="F11" s="289">
        <v>0</v>
      </c>
      <c r="G11" s="344">
        <v>0</v>
      </c>
      <c r="H11" s="289">
        <v>0</v>
      </c>
      <c r="I11" s="344">
        <v>0</v>
      </c>
      <c r="J11" s="257"/>
      <c r="K11" s="257"/>
      <c r="L11" s="257"/>
      <c r="M11" s="257"/>
      <c r="N11" s="257"/>
    </row>
    <row r="12" spans="1:14" ht="56.25" customHeight="1" x14ac:dyDescent="0.25">
      <c r="A12" s="257"/>
      <c r="B12" s="254">
        <v>6</v>
      </c>
      <c r="C12" s="255" t="s">
        <v>2931</v>
      </c>
      <c r="D12" s="289">
        <v>0</v>
      </c>
      <c r="E12" s="344">
        <v>0</v>
      </c>
      <c r="F12" s="289">
        <v>0</v>
      </c>
      <c r="G12" s="344">
        <v>0</v>
      </c>
      <c r="H12" s="289">
        <v>0</v>
      </c>
      <c r="I12" s="344">
        <v>0</v>
      </c>
      <c r="J12" s="257"/>
      <c r="K12" s="257"/>
      <c r="L12" s="257"/>
      <c r="M12" s="257"/>
      <c r="N12" s="257"/>
    </row>
    <row r="13" spans="1:14" ht="38.25" x14ac:dyDescent="0.25">
      <c r="B13" s="254">
        <v>7</v>
      </c>
      <c r="C13" s="259" t="s">
        <v>2930</v>
      </c>
      <c r="D13" s="304">
        <v>3118961.6160010002</v>
      </c>
      <c r="E13" s="344">
        <v>0.726822374952246</v>
      </c>
      <c r="F13" s="304">
        <v>3118961.6160010002</v>
      </c>
      <c r="G13" s="344">
        <v>0.726822374952246</v>
      </c>
      <c r="H13" s="290">
        <v>0</v>
      </c>
      <c r="I13" s="344">
        <v>0</v>
      </c>
    </row>
    <row r="14" spans="1:14" ht="50.65" customHeight="1" x14ac:dyDescent="0.25">
      <c r="B14" s="254">
        <v>8</v>
      </c>
      <c r="C14" s="259" t="s">
        <v>2929</v>
      </c>
      <c r="D14" s="304">
        <v>3118961.6160010002</v>
      </c>
      <c r="E14" s="344">
        <v>0.726822374952246</v>
      </c>
      <c r="F14" s="304">
        <v>3118961.6160010002</v>
      </c>
      <c r="G14" s="344">
        <v>0.726822374952246</v>
      </c>
      <c r="H14" s="290">
        <v>0</v>
      </c>
      <c r="I14" s="344">
        <v>0</v>
      </c>
    </row>
    <row r="15" spans="1:14" ht="14.25" customHeight="1" x14ac:dyDescent="0.25">
      <c r="C15" s="257"/>
      <c r="D15" s="257"/>
      <c r="E15" s="258"/>
    </row>
    <row r="16" spans="1:14"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sheetData>
  <mergeCells count="5">
    <mergeCell ref="C4:C6"/>
    <mergeCell ref="D4:I4"/>
    <mergeCell ref="D5:E5"/>
    <mergeCell ref="F5:G5"/>
    <mergeCell ref="H5:I5"/>
  </mergeCells>
  <conditionalFormatting sqref="D14">
    <cfRule type="cellIs" dxfId="41"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pageSetUpPr fitToPage="1"/>
  </sheetPr>
  <dimension ref="B2:D20"/>
  <sheetViews>
    <sheetView tabSelected="1" zoomScaleNormal="100" zoomScalePageLayoutView="70" workbookViewId="0"/>
  </sheetViews>
  <sheetFormatPr defaultColWidth="8.7109375" defaultRowHeight="15" x14ac:dyDescent="0.25"/>
  <cols>
    <col min="1" max="1" width="8.7109375" style="6"/>
    <col min="2" max="2" width="11" style="6" customWidth="1"/>
    <col min="3" max="3" width="86" style="6" bestFit="1" customWidth="1"/>
    <col min="4" max="16384" width="8.7109375" style="6"/>
  </cols>
  <sheetData>
    <row r="2" spans="2:4" x14ac:dyDescent="0.25">
      <c r="B2" s="380" t="s">
        <v>2948</v>
      </c>
      <c r="C2" s="380"/>
    </row>
    <row r="4" spans="2:4" ht="30" x14ac:dyDescent="0.25">
      <c r="B4" s="7" t="s">
        <v>60</v>
      </c>
      <c r="C4" s="7" t="s">
        <v>61</v>
      </c>
    </row>
    <row r="5" spans="2:4" s="53" customFormat="1" x14ac:dyDescent="0.25">
      <c r="B5" s="246">
        <v>0</v>
      </c>
      <c r="C5" s="247" t="s">
        <v>62</v>
      </c>
    </row>
    <row r="6" spans="2:4" s="53" customFormat="1" x14ac:dyDescent="0.25">
      <c r="B6" s="246">
        <v>1</v>
      </c>
      <c r="C6" s="247" t="s">
        <v>63</v>
      </c>
    </row>
    <row r="7" spans="2:4" s="53" customFormat="1" x14ac:dyDescent="0.25">
      <c r="B7" s="246">
        <v>2</v>
      </c>
      <c r="C7" s="247" t="s">
        <v>64</v>
      </c>
    </row>
    <row r="8" spans="2:4" s="53" customFormat="1" x14ac:dyDescent="0.25">
      <c r="B8" s="246">
        <v>3</v>
      </c>
      <c r="C8" s="247" t="s">
        <v>65</v>
      </c>
    </row>
    <row r="9" spans="2:4" s="53" customFormat="1" x14ac:dyDescent="0.25">
      <c r="B9" s="246">
        <v>4</v>
      </c>
      <c r="C9" s="247" t="s">
        <v>66</v>
      </c>
    </row>
    <row r="10" spans="2:4" s="279" customFormat="1" ht="45" customHeight="1" x14ac:dyDescent="0.25">
      <c r="B10" s="280"/>
      <c r="C10" s="278"/>
    </row>
    <row r="11" spans="2:4" s="281" customFormat="1" ht="15" customHeight="1" x14ac:dyDescent="0.25">
      <c r="B11" s="381" t="s">
        <v>2949</v>
      </c>
      <c r="C11" s="381"/>
    </row>
    <row r="12" spans="2:4" s="281" customFormat="1" ht="15" customHeight="1" x14ac:dyDescent="0.25">
      <c r="B12" s="282"/>
      <c r="C12" s="282"/>
    </row>
    <row r="13" spans="2:4" s="281" customFormat="1" ht="22.5" customHeight="1" x14ac:dyDescent="0.25">
      <c r="B13" s="283"/>
      <c r="C13" s="430" t="s">
        <v>2947</v>
      </c>
      <c r="D13" s="53"/>
    </row>
    <row r="14" spans="2:4" s="53" customFormat="1" ht="22.5" customHeight="1" x14ac:dyDescent="0.25">
      <c r="B14" s="283"/>
      <c r="C14" s="431" t="s">
        <v>2893</v>
      </c>
    </row>
    <row r="15" spans="2:4" s="53" customFormat="1" ht="22.5" customHeight="1" x14ac:dyDescent="0.25"/>
    <row r="20" spans="3:3" ht="45" x14ac:dyDescent="0.25">
      <c r="C20" s="8" t="s">
        <v>67</v>
      </c>
    </row>
  </sheetData>
  <mergeCells count="2">
    <mergeCell ref="B2:C2"/>
    <mergeCell ref="B11:C11"/>
  </mergeCells>
  <hyperlinks>
    <hyperlink ref="C5" location="'0. Sintesi dei KPI'!A1" display="Sintesi dei KPI" xr:uid="{00000000-0004-0000-0400-000000000000}"/>
    <hyperlink ref="C6" location="'1.Cov.assets(GAR,off-bal)_TURN'!A1" display="Attivi per il calcolo del GAR" xr:uid="{00000000-0004-0000-0400-000001000000}"/>
    <hyperlink ref="C7" location="'2.GAR-Sector information_TURN'!A1" display="GAR - informazioni sul settore" xr:uid="{00000000-0004-0000-0400-000002000000}"/>
    <hyperlink ref="C8" location="'3.GAR KPIs Stock_TURNOVER'!A1" display="KPI GAR (stock)" xr:uid="{00000000-0004-0000-0400-000003000000}"/>
    <hyperlink ref="C9" location="'4.GAR KPIs flow_OnBal_TURNOVER'!A1" display="KPI GAR (flusso)" xr:uid="{00000000-0004-0000-0400-000004000000}"/>
    <hyperlink ref="C14" location="'Flow GAR'!A1" display="Annex XII Flow GAR" xr:uid="{D49AA920-E2DC-41CC-9437-B9F2AE083802}"/>
    <hyperlink ref="C13" location="'Stock GAR'!A1" display="Annex XII Stock GAR v2" xr:uid="{43E0E70F-43CB-459D-BF75-EED53CFDE396}"/>
  </hyperlinks>
  <pageMargins left="0.70866141732283472" right="0.70866141732283472" top="1.1417322834645669" bottom="0.74803149606299213" header="0.70866141732283472" footer="0.31496062992125984"/>
  <pageSetup paperSize="9" orientation="landscape" r:id="rId1"/>
  <headerFooter>
    <oddHeader>&amp;C
Annex VI&amp;R&amp;"Century"&amp;8&amp;KE7EC06Gruppo Banco BPM - Uso Interno&amp;1#</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4005C-81B4-4A6D-8D15-A94760537642}">
  <sheetPr>
    <tabColor rgb="FF00B050"/>
  </sheetPr>
  <dimension ref="A1:J904"/>
  <sheetViews>
    <sheetView showGridLines="0" zoomScale="80" zoomScaleNormal="80" workbookViewId="0"/>
  </sheetViews>
  <sheetFormatPr defaultColWidth="14.42578125" defaultRowHeight="15" customHeight="1" x14ac:dyDescent="0.25"/>
  <cols>
    <col min="1" max="1" width="4.7109375" style="248" customWidth="1"/>
    <col min="2" max="2" width="2.7109375" style="248" customWidth="1"/>
    <col min="3" max="3" width="88.7109375" style="248" customWidth="1"/>
    <col min="4" max="5" width="30.7109375" style="248" customWidth="1"/>
    <col min="6" max="6" width="8.7109375" style="248" customWidth="1"/>
    <col min="7" max="7" width="18.5703125" style="248" customWidth="1"/>
    <col min="8" max="10" width="8.7109375" style="248" customWidth="1"/>
    <col min="11" max="16384" width="14.42578125" style="248"/>
  </cols>
  <sheetData>
    <row r="1" spans="1:10" ht="15" customHeight="1" x14ac:dyDescent="0.3">
      <c r="C1" s="227" t="s">
        <v>2945</v>
      </c>
    </row>
    <row r="2" spans="1:10" ht="14.25" customHeight="1" x14ac:dyDescent="0.25">
      <c r="A2" s="249"/>
      <c r="B2" s="250"/>
      <c r="C2" s="249"/>
      <c r="D2" s="249"/>
      <c r="E2" s="249"/>
      <c r="F2" s="249"/>
      <c r="G2" s="249"/>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89">
        <v>0</v>
      </c>
      <c r="E5" s="344">
        <v>0</v>
      </c>
      <c r="F5" s="249"/>
      <c r="G5" s="249"/>
    </row>
    <row r="6" spans="1:10" ht="38.65" customHeight="1" x14ac:dyDescent="0.25">
      <c r="A6" s="249"/>
      <c r="B6" s="254">
        <v>2</v>
      </c>
      <c r="C6" s="255" t="s">
        <v>2943</v>
      </c>
      <c r="D6" s="289">
        <v>0</v>
      </c>
      <c r="E6" s="344">
        <v>0</v>
      </c>
      <c r="F6" s="249"/>
      <c r="G6" s="249"/>
    </row>
    <row r="7" spans="1:10" ht="38.65" customHeight="1" x14ac:dyDescent="0.25">
      <c r="A7" s="257"/>
      <c r="B7" s="254">
        <v>3</v>
      </c>
      <c r="C7" s="255" t="s">
        <v>2942</v>
      </c>
      <c r="D7" s="289">
        <v>0</v>
      </c>
      <c r="E7" s="344">
        <v>0</v>
      </c>
      <c r="F7" s="257"/>
      <c r="G7" s="258"/>
      <c r="H7" s="257"/>
      <c r="I7" s="257"/>
      <c r="J7" s="257"/>
    </row>
    <row r="8" spans="1:10" ht="38.65" customHeight="1" x14ac:dyDescent="0.25">
      <c r="A8" s="257"/>
      <c r="B8" s="254">
        <v>4</v>
      </c>
      <c r="C8" s="255" t="s">
        <v>2941</v>
      </c>
      <c r="D8" s="289">
        <v>0</v>
      </c>
      <c r="E8" s="344">
        <v>0</v>
      </c>
      <c r="F8" s="257"/>
      <c r="G8" s="258"/>
      <c r="H8" s="257"/>
      <c r="I8" s="257"/>
      <c r="J8" s="257"/>
    </row>
    <row r="9" spans="1:10" ht="38.65" customHeight="1" x14ac:dyDescent="0.25">
      <c r="A9" s="257"/>
      <c r="B9" s="254">
        <v>5</v>
      </c>
      <c r="C9" s="255" t="s">
        <v>2940</v>
      </c>
      <c r="D9" s="289">
        <v>0</v>
      </c>
      <c r="E9" s="344">
        <v>0</v>
      </c>
      <c r="F9" s="257"/>
      <c r="G9" s="258"/>
      <c r="H9" s="257"/>
      <c r="I9" s="257"/>
      <c r="J9" s="257"/>
    </row>
    <row r="10" spans="1:10" ht="38.65" customHeight="1" x14ac:dyDescent="0.25">
      <c r="A10" s="257"/>
      <c r="B10" s="254">
        <v>6</v>
      </c>
      <c r="C10" s="255" t="s">
        <v>2939</v>
      </c>
      <c r="D10" s="289">
        <v>0</v>
      </c>
      <c r="E10" s="344">
        <v>0</v>
      </c>
      <c r="F10" s="257"/>
      <c r="G10" s="258"/>
      <c r="H10" s="257"/>
      <c r="I10" s="257"/>
      <c r="J10" s="257"/>
    </row>
    <row r="11" spans="1:10" ht="38.65" customHeight="1" x14ac:dyDescent="0.25">
      <c r="A11" s="257"/>
      <c r="B11" s="254">
        <v>7</v>
      </c>
      <c r="C11" s="259" t="s">
        <v>2938</v>
      </c>
      <c r="D11" s="304">
        <v>426003988.29399902</v>
      </c>
      <c r="E11" s="344">
        <v>99.273177625047794</v>
      </c>
      <c r="F11" s="257"/>
      <c r="G11" s="258"/>
      <c r="H11" s="257"/>
      <c r="I11" s="257"/>
      <c r="J11" s="257"/>
    </row>
    <row r="12" spans="1:10" ht="38.65" customHeight="1" x14ac:dyDescent="0.25">
      <c r="A12" s="257"/>
      <c r="B12" s="254">
        <v>8</v>
      </c>
      <c r="C12" s="259" t="s">
        <v>2937</v>
      </c>
      <c r="D12" s="304">
        <v>426003988.29399902</v>
      </c>
      <c r="E12" s="344">
        <v>99.273177625047794</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pageMargins left="0.7" right="0.7" top="0.75" bottom="0.75" header="0" footer="0"/>
  <pageSetup orientation="portrait" r:id="rId1"/>
  <headerFooter>
    <oddHeader>&amp;R&amp;"Century"&amp;8&amp;KE7EC06 Gruppo Banco BPM - Uso Interno&amp;1#_x000D_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A2CE-FE6B-4EA0-9B94-F0432FC1F8A8}">
  <sheetPr>
    <tabColor rgb="FF00B050"/>
  </sheetPr>
  <dimension ref="A1:Y979"/>
  <sheetViews>
    <sheetView showGridLines="0" zoomScale="80" zoomScaleNormal="8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2955</v>
      </c>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54" customHeight="1" x14ac:dyDescent="0.25">
      <c r="B5" s="254">
        <v>1</v>
      </c>
      <c r="C5" s="255" t="s">
        <v>2903</v>
      </c>
      <c r="D5" s="271" t="s">
        <v>2900</v>
      </c>
    </row>
    <row r="6" spans="1:9" ht="54" customHeight="1" x14ac:dyDescent="0.25">
      <c r="B6" s="254">
        <v>2</v>
      </c>
      <c r="C6" s="255" t="s">
        <v>2902</v>
      </c>
      <c r="D6" s="271" t="s">
        <v>2900</v>
      </c>
      <c r="I6" s="257"/>
    </row>
    <row r="7" spans="1:9" ht="54" customHeight="1" x14ac:dyDescent="0.25">
      <c r="B7" s="254">
        <v>3</v>
      </c>
      <c r="C7" s="255" t="s">
        <v>2901</v>
      </c>
      <c r="D7" s="271" t="s">
        <v>2900</v>
      </c>
      <c r="I7" s="257"/>
    </row>
    <row r="8" spans="1:9" ht="14.25" customHeight="1" x14ac:dyDescent="0.25">
      <c r="B8" s="249"/>
      <c r="C8" s="249"/>
      <c r="D8" s="272"/>
    </row>
    <row r="9" spans="1:9" ht="14.25" customHeight="1" x14ac:dyDescent="0.25">
      <c r="B9" s="249"/>
      <c r="C9" s="249"/>
      <c r="D9" s="273" t="s">
        <v>0</v>
      </c>
    </row>
    <row r="10" spans="1:9" ht="14.25" customHeight="1" x14ac:dyDescent="0.25">
      <c r="B10" s="249"/>
      <c r="C10" s="410" t="s">
        <v>2899</v>
      </c>
      <c r="D10" s="429" t="s">
        <v>2898</v>
      </c>
    </row>
    <row r="11" spans="1:9" ht="1.5" customHeight="1" x14ac:dyDescent="0.25">
      <c r="B11" s="249"/>
      <c r="C11" s="411"/>
      <c r="D11" s="429"/>
    </row>
    <row r="12" spans="1:9" ht="41.25" customHeight="1" x14ac:dyDescent="0.25">
      <c r="B12" s="254">
        <v>4</v>
      </c>
      <c r="C12" s="255" t="s">
        <v>2897</v>
      </c>
      <c r="D12" s="271" t="s">
        <v>2894</v>
      </c>
    </row>
    <row r="13" spans="1:9" ht="55.5" customHeight="1" x14ac:dyDescent="0.25">
      <c r="B13" s="254">
        <v>5</v>
      </c>
      <c r="C13" s="255" t="s">
        <v>2896</v>
      </c>
      <c r="D13" s="271" t="s">
        <v>2894</v>
      </c>
    </row>
    <row r="14" spans="1:9" ht="55.5" customHeight="1" x14ac:dyDescent="0.25">
      <c r="B14" s="254">
        <v>6</v>
      </c>
      <c r="C14" s="255" t="s">
        <v>2895</v>
      </c>
      <c r="D14" s="271" t="s">
        <v>2894</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2889E-F428-42BA-820F-699E0C491130}">
  <sheetPr>
    <tabColor rgb="FF00B050"/>
  </sheetPr>
  <dimension ref="A1:M975"/>
  <sheetViews>
    <sheetView showGridLines="0" zoomScale="80" zoomScaleNormal="80" workbookViewId="0"/>
  </sheetViews>
  <sheetFormatPr defaultColWidth="14.42578125" defaultRowHeight="15" customHeight="1" x14ac:dyDescent="0.25"/>
  <cols>
    <col min="1" max="1" width="9" style="248" customWidth="1"/>
    <col min="2" max="2" width="2.7109375" style="248" customWidth="1"/>
    <col min="3" max="3" width="50.7109375" style="248" customWidth="1"/>
    <col min="4" max="9" width="20" style="248" customWidth="1"/>
    <col min="10" max="10" width="14.7109375" style="248" customWidth="1"/>
    <col min="11" max="13" width="9.28515625" style="248" customWidth="1"/>
    <col min="14" max="16384" width="14.42578125" style="248"/>
  </cols>
  <sheetData>
    <row r="1" spans="1:13" ht="18" customHeight="1" x14ac:dyDescent="0.3">
      <c r="C1" s="227" t="s">
        <v>2919</v>
      </c>
    </row>
    <row r="2" spans="1:13" ht="14.25" customHeight="1" x14ac:dyDescent="0.25">
      <c r="D2" s="257"/>
      <c r="E2" s="257"/>
      <c r="G2" s="264"/>
      <c r="I2" s="264"/>
    </row>
    <row r="3" spans="1:13" ht="14.25" customHeight="1" x14ac:dyDescent="0.25">
      <c r="D3" s="265" t="s">
        <v>0</v>
      </c>
      <c r="E3" s="265" t="s">
        <v>1</v>
      </c>
      <c r="F3" s="265" t="s">
        <v>2</v>
      </c>
      <c r="G3" s="265" t="s">
        <v>3</v>
      </c>
      <c r="H3" s="265" t="s">
        <v>4</v>
      </c>
      <c r="I3" s="265" t="s">
        <v>5</v>
      </c>
    </row>
    <row r="4" spans="1:13" ht="14.25" customHeight="1" x14ac:dyDescent="0.25">
      <c r="C4" s="416" t="s">
        <v>2918</v>
      </c>
      <c r="D4" s="413" t="s">
        <v>2917</v>
      </c>
      <c r="E4" s="414"/>
      <c r="F4" s="414"/>
      <c r="G4" s="414"/>
      <c r="H4" s="414"/>
      <c r="I4" s="414"/>
    </row>
    <row r="5" spans="1:13" ht="14.25" customHeight="1" x14ac:dyDescent="0.25">
      <c r="B5" s="257"/>
      <c r="C5" s="417"/>
      <c r="D5" s="415" t="s">
        <v>2892</v>
      </c>
      <c r="E5" s="414"/>
      <c r="F5" s="415" t="s">
        <v>2916</v>
      </c>
      <c r="G5" s="414"/>
      <c r="H5" s="415" t="s">
        <v>2915</v>
      </c>
      <c r="I5" s="414"/>
    </row>
    <row r="6" spans="1:13" ht="14.25" customHeight="1" x14ac:dyDescent="0.25">
      <c r="C6" s="418"/>
      <c r="D6" s="266" t="s">
        <v>2914</v>
      </c>
      <c r="E6" s="266" t="s">
        <v>2913</v>
      </c>
      <c r="F6" s="266" t="s">
        <v>2914</v>
      </c>
      <c r="G6" s="253" t="s">
        <v>2913</v>
      </c>
      <c r="H6" s="253" t="s">
        <v>2914</v>
      </c>
      <c r="I6" s="253" t="s">
        <v>2913</v>
      </c>
    </row>
    <row r="7" spans="1:13" ht="48.75" customHeight="1" x14ac:dyDescent="0.25">
      <c r="B7" s="254">
        <v>1</v>
      </c>
      <c r="C7" s="255" t="s">
        <v>2912</v>
      </c>
      <c r="D7" s="267">
        <v>0</v>
      </c>
      <c r="E7" s="340">
        <v>0</v>
      </c>
      <c r="F7" s="267">
        <v>0</v>
      </c>
      <c r="G7" s="340">
        <v>0</v>
      </c>
      <c r="H7" s="267">
        <v>0</v>
      </c>
      <c r="I7" s="340">
        <v>0</v>
      </c>
    </row>
    <row r="8" spans="1:13" ht="48.75" customHeight="1" x14ac:dyDescent="0.25">
      <c r="B8" s="254">
        <v>2</v>
      </c>
      <c r="C8" s="255" t="s">
        <v>2911</v>
      </c>
      <c r="D8" s="267">
        <v>0</v>
      </c>
      <c r="E8" s="340">
        <v>0</v>
      </c>
      <c r="F8" s="267">
        <v>0</v>
      </c>
      <c r="G8" s="340">
        <v>0</v>
      </c>
      <c r="H8" s="267">
        <v>0</v>
      </c>
      <c r="I8" s="340">
        <v>0</v>
      </c>
    </row>
    <row r="9" spans="1:13" ht="48.75" customHeight="1" x14ac:dyDescent="0.25">
      <c r="B9" s="254">
        <v>3</v>
      </c>
      <c r="C9" s="255" t="s">
        <v>2910</v>
      </c>
      <c r="D9" s="267">
        <v>0</v>
      </c>
      <c r="E9" s="340">
        <v>0</v>
      </c>
      <c r="F9" s="267">
        <v>0</v>
      </c>
      <c r="G9" s="340">
        <v>0</v>
      </c>
      <c r="H9" s="267">
        <v>0</v>
      </c>
      <c r="I9" s="340">
        <v>0</v>
      </c>
    </row>
    <row r="10" spans="1:13" ht="48.75" customHeight="1" x14ac:dyDescent="0.25">
      <c r="B10" s="254">
        <v>4</v>
      </c>
      <c r="C10" s="255" t="s">
        <v>2909</v>
      </c>
      <c r="D10" s="268">
        <v>0</v>
      </c>
      <c r="E10" s="340">
        <v>0</v>
      </c>
      <c r="F10" s="267">
        <v>0</v>
      </c>
      <c r="G10" s="340">
        <v>0</v>
      </c>
      <c r="H10" s="267">
        <v>0</v>
      </c>
      <c r="I10" s="340">
        <v>0</v>
      </c>
    </row>
    <row r="11" spans="1:13" ht="55.5" customHeight="1" x14ac:dyDescent="0.25">
      <c r="B11" s="254">
        <v>5</v>
      </c>
      <c r="C11" s="255" t="s">
        <v>2908</v>
      </c>
      <c r="D11" s="268">
        <v>0</v>
      </c>
      <c r="E11" s="340">
        <v>0</v>
      </c>
      <c r="F11" s="267">
        <v>0</v>
      </c>
      <c r="G11" s="340">
        <v>0</v>
      </c>
      <c r="H11" s="267">
        <v>0</v>
      </c>
      <c r="I11" s="340">
        <v>0</v>
      </c>
      <c r="J11" s="257"/>
      <c r="K11" s="257"/>
      <c r="L11" s="257"/>
      <c r="M11" s="257"/>
    </row>
    <row r="12" spans="1:13" ht="55.5" customHeight="1" x14ac:dyDescent="0.25">
      <c r="B12" s="254">
        <v>6</v>
      </c>
      <c r="C12" s="255" t="s">
        <v>2907</v>
      </c>
      <c r="D12" s="268">
        <v>0</v>
      </c>
      <c r="E12" s="340">
        <v>0</v>
      </c>
      <c r="F12" s="267">
        <v>0</v>
      </c>
      <c r="G12" s="340">
        <v>0</v>
      </c>
      <c r="H12" s="267">
        <v>0</v>
      </c>
      <c r="I12" s="340">
        <v>0</v>
      </c>
      <c r="J12" s="257"/>
      <c r="K12" s="257"/>
      <c r="L12" s="257"/>
      <c r="M12" s="257"/>
    </row>
    <row r="13" spans="1:13" ht="55.5" customHeight="1" x14ac:dyDescent="0.25">
      <c r="B13" s="254">
        <v>7</v>
      </c>
      <c r="C13" s="259" t="s">
        <v>2906</v>
      </c>
      <c r="D13" s="304">
        <v>2561464.6099140006</v>
      </c>
      <c r="E13" s="341">
        <v>0.13888320511964555</v>
      </c>
      <c r="F13" s="304">
        <v>2561464.6099140006</v>
      </c>
      <c r="G13" s="341">
        <v>0.13888320511964555</v>
      </c>
      <c r="H13" s="269">
        <v>0</v>
      </c>
      <c r="I13" s="341">
        <v>0</v>
      </c>
      <c r="J13" s="257"/>
      <c r="K13" s="257"/>
      <c r="L13" s="257"/>
      <c r="M13" s="257"/>
    </row>
    <row r="14" spans="1:13" ht="55.5" customHeight="1" x14ac:dyDescent="0.25">
      <c r="A14" s="257"/>
      <c r="B14" s="254">
        <v>8</v>
      </c>
      <c r="C14" s="259" t="s">
        <v>2905</v>
      </c>
      <c r="D14" s="304">
        <v>2561464.6099140006</v>
      </c>
      <c r="E14" s="341">
        <v>0.13888320511964555</v>
      </c>
      <c r="F14" s="304">
        <v>2561464.6099140006</v>
      </c>
      <c r="G14" s="341">
        <v>0.13888320511964555</v>
      </c>
      <c r="H14" s="269">
        <v>0</v>
      </c>
      <c r="I14" s="341">
        <v>0</v>
      </c>
      <c r="J14" s="257"/>
      <c r="K14" s="257"/>
      <c r="L14" s="257"/>
      <c r="M14" s="257"/>
    </row>
    <row r="15" spans="1:13" ht="55.5" customHeight="1" x14ac:dyDescent="0.25">
      <c r="A15" s="257"/>
      <c r="B15" s="257"/>
      <c r="C15" s="257"/>
      <c r="D15" s="257"/>
      <c r="E15" s="257"/>
      <c r="F15" s="257"/>
      <c r="G15" s="258"/>
      <c r="H15" s="257"/>
      <c r="I15" s="258"/>
      <c r="J15" s="257"/>
      <c r="K15" s="257"/>
      <c r="L15" s="257"/>
      <c r="M15" s="257"/>
    </row>
    <row r="16" spans="1:13" ht="55.5" customHeight="1" x14ac:dyDescent="0.25">
      <c r="A16" s="257"/>
      <c r="B16" s="257"/>
      <c r="C16" s="257"/>
      <c r="D16" s="257"/>
      <c r="E16" s="257"/>
      <c r="F16" s="257"/>
      <c r="G16" s="258"/>
      <c r="H16" s="257"/>
      <c r="I16" s="258"/>
      <c r="J16" s="257"/>
      <c r="K16" s="257"/>
      <c r="L16" s="257"/>
      <c r="M16" s="257"/>
    </row>
    <row r="17" spans="1:13" ht="41.25" customHeight="1" x14ac:dyDescent="0.25">
      <c r="A17" s="257"/>
      <c r="B17" s="257"/>
      <c r="C17" s="257"/>
      <c r="D17" s="257"/>
      <c r="E17" s="257"/>
      <c r="F17" s="257"/>
      <c r="G17" s="258"/>
      <c r="H17" s="257"/>
      <c r="I17" s="257"/>
      <c r="J17" s="257"/>
      <c r="K17" s="257"/>
      <c r="L17" s="257"/>
      <c r="M17" s="257"/>
    </row>
    <row r="18" spans="1:13" ht="14.25" customHeight="1" x14ac:dyDescent="0.25">
      <c r="A18" s="257"/>
      <c r="B18" s="257"/>
      <c r="C18" s="257"/>
      <c r="D18" s="257"/>
      <c r="E18" s="257"/>
      <c r="F18" s="257"/>
      <c r="G18" s="258"/>
      <c r="H18" s="257"/>
      <c r="I18" s="257"/>
      <c r="J18" s="257"/>
      <c r="K18" s="257"/>
      <c r="L18" s="257"/>
      <c r="M18" s="257"/>
    </row>
    <row r="19" spans="1:13" ht="14.25" customHeight="1" x14ac:dyDescent="0.25">
      <c r="C19" s="257"/>
      <c r="D19" s="257"/>
      <c r="E19" s="257"/>
      <c r="F19" s="257"/>
      <c r="G19" s="270"/>
      <c r="I19" s="264"/>
    </row>
    <row r="20" spans="1:13" ht="14.25" customHeight="1" x14ac:dyDescent="0.25">
      <c r="C20" s="257"/>
      <c r="D20" s="257"/>
      <c r="E20" s="257"/>
      <c r="F20" s="257"/>
      <c r="G20" s="264"/>
      <c r="I20" s="264"/>
    </row>
    <row r="21" spans="1:13" ht="14.25" customHeight="1" x14ac:dyDescent="0.25">
      <c r="C21" s="257"/>
      <c r="D21" s="257"/>
      <c r="E21" s="257"/>
      <c r="F21" s="257"/>
      <c r="G21" s="264"/>
      <c r="I21" s="264"/>
    </row>
    <row r="22" spans="1:13" ht="14.25" customHeight="1" x14ac:dyDescent="0.25">
      <c r="C22" s="257"/>
      <c r="D22" s="257"/>
      <c r="E22" s="257"/>
      <c r="F22" s="257"/>
      <c r="G22" s="270"/>
      <c r="I22" s="264"/>
    </row>
    <row r="23" spans="1:13" ht="14.25" customHeight="1" x14ac:dyDescent="0.25">
      <c r="C23" s="257"/>
      <c r="D23" s="257"/>
      <c r="E23" s="257"/>
      <c r="F23" s="257"/>
      <c r="G23" s="270"/>
      <c r="I23" s="264"/>
    </row>
    <row r="24" spans="1:13" ht="14.25" customHeight="1" x14ac:dyDescent="0.25">
      <c r="C24" s="257"/>
      <c r="D24" s="257"/>
      <c r="E24" s="257"/>
      <c r="G24" s="264"/>
      <c r="I24" s="264"/>
    </row>
    <row r="25" spans="1:13" ht="14.25" customHeight="1" x14ac:dyDescent="0.25">
      <c r="C25" s="257"/>
      <c r="D25" s="257"/>
      <c r="E25" s="257"/>
      <c r="G25" s="264"/>
      <c r="I25" s="264"/>
    </row>
    <row r="26" spans="1:13" ht="14.25" customHeight="1" x14ac:dyDescent="0.25">
      <c r="C26" s="257"/>
      <c r="D26" s="257"/>
      <c r="E26" s="257"/>
      <c r="G26" s="264"/>
      <c r="I26" s="264"/>
    </row>
    <row r="27" spans="1:13" ht="14.25" customHeight="1" x14ac:dyDescent="0.25">
      <c r="C27" s="257"/>
      <c r="D27" s="257"/>
      <c r="E27" s="257"/>
      <c r="G27" s="264"/>
      <c r="I27" s="264"/>
    </row>
    <row r="28" spans="1:13" ht="14.25" customHeight="1" x14ac:dyDescent="0.25">
      <c r="C28" s="257"/>
      <c r="D28" s="257"/>
      <c r="E28" s="257"/>
      <c r="G28" s="264"/>
      <c r="I28" s="264"/>
    </row>
    <row r="29" spans="1:13" ht="14.25" customHeight="1" x14ac:dyDescent="0.25">
      <c r="C29" s="257"/>
      <c r="D29" s="257"/>
      <c r="E29" s="257"/>
      <c r="G29" s="264"/>
      <c r="I29" s="264"/>
    </row>
    <row r="30" spans="1:13" ht="14.25" customHeight="1" x14ac:dyDescent="0.25">
      <c r="C30" s="257"/>
      <c r="D30" s="257"/>
      <c r="E30" s="257"/>
      <c r="G30" s="264"/>
      <c r="I30" s="264"/>
    </row>
    <row r="31" spans="1:13" ht="14.25" customHeight="1" x14ac:dyDescent="0.25">
      <c r="C31" s="257"/>
      <c r="D31" s="257"/>
      <c r="E31" s="257"/>
      <c r="G31" s="264"/>
      <c r="I31" s="264"/>
    </row>
    <row r="32" spans="1:13"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D4:I4"/>
    <mergeCell ref="D5:E5"/>
    <mergeCell ref="F5:G5"/>
    <mergeCell ref="H5:I5"/>
    <mergeCell ref="C4:C6"/>
  </mergeCells>
  <conditionalFormatting sqref="D6:I6">
    <cfRule type="cellIs" dxfId="40" priority="8" operator="between">
      <formula>#REF!</formula>
      <formula>#REF!</formula>
    </cfRule>
  </conditionalFormatting>
  <conditionalFormatting sqref="D14:E14">
    <cfRule type="cellIs" dxfId="39" priority="9" operator="equal">
      <formula>0</formula>
    </cfRule>
  </conditionalFormatting>
  <conditionalFormatting sqref="F14">
    <cfRule type="cellIs" dxfId="38" priority="7" operator="equal">
      <formula>0</formula>
    </cfRule>
  </conditionalFormatting>
  <conditionalFormatting sqref="G14">
    <cfRule type="cellIs" dxfId="37" priority="2"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0D8E-D490-46D2-9D8D-09F44C12FF23}">
  <sheetPr>
    <tabColor rgb="FF00B050"/>
  </sheetPr>
  <dimension ref="A1:J856"/>
  <sheetViews>
    <sheetView showGridLines="0" zoomScale="80" zoomScaleNormal="80" workbookViewId="0"/>
  </sheetViews>
  <sheetFormatPr defaultColWidth="14.42578125" defaultRowHeight="15" customHeight="1" x14ac:dyDescent="0.25"/>
  <cols>
    <col min="1" max="1" width="7.140625" style="248" customWidth="1"/>
    <col min="2" max="2" width="2.7109375" style="248" customWidth="1"/>
    <col min="3" max="3" width="50.7109375" style="248" customWidth="1"/>
    <col min="4" max="9" width="29.42578125" style="248" customWidth="1"/>
    <col min="10" max="10" width="14.7109375" style="248" customWidth="1"/>
    <col min="11" max="16384" width="14.42578125" style="248"/>
  </cols>
  <sheetData>
    <row r="1" spans="1:10" ht="18" customHeight="1" x14ac:dyDescent="0.3">
      <c r="C1" s="227" t="s">
        <v>2919</v>
      </c>
    </row>
    <row r="2" spans="1:10" ht="14.25" customHeight="1" x14ac:dyDescent="0.25">
      <c r="D2" s="261" t="s">
        <v>0</v>
      </c>
      <c r="E2" s="261" t="s">
        <v>1</v>
      </c>
      <c r="F2" s="261" t="s">
        <v>2</v>
      </c>
      <c r="G2" s="261" t="s">
        <v>3</v>
      </c>
      <c r="H2" s="261" t="s">
        <v>4</v>
      </c>
      <c r="I2" s="261" t="s">
        <v>5</v>
      </c>
    </row>
    <row r="3" spans="1:10" ht="14.25" customHeight="1" x14ac:dyDescent="0.25">
      <c r="B3" s="257"/>
      <c r="C3" s="416" t="s">
        <v>2918</v>
      </c>
      <c r="D3" s="426" t="s">
        <v>2928</v>
      </c>
      <c r="E3" s="414"/>
      <c r="F3" s="414"/>
      <c r="G3" s="414"/>
      <c r="H3" s="414"/>
      <c r="I3" s="414"/>
    </row>
    <row r="4" spans="1:10" ht="14.25" customHeight="1" x14ac:dyDescent="0.25">
      <c r="B4" s="257"/>
      <c r="C4" s="417"/>
      <c r="D4" s="427" t="s">
        <v>2892</v>
      </c>
      <c r="E4" s="414"/>
      <c r="F4" s="428" t="s">
        <v>2916</v>
      </c>
      <c r="G4" s="414"/>
      <c r="H4" s="428" t="s">
        <v>2915</v>
      </c>
      <c r="I4" s="414"/>
    </row>
    <row r="5" spans="1:10" ht="14.25" customHeight="1" x14ac:dyDescent="0.25">
      <c r="B5" s="257"/>
      <c r="C5" s="418"/>
      <c r="D5" s="253" t="s">
        <v>2914</v>
      </c>
      <c r="E5" s="253" t="s">
        <v>2913</v>
      </c>
      <c r="F5" s="253" t="s">
        <v>2914</v>
      </c>
      <c r="G5" s="253" t="s">
        <v>2913</v>
      </c>
      <c r="H5" s="253" t="s">
        <v>2914</v>
      </c>
      <c r="I5" s="253" t="s">
        <v>2913</v>
      </c>
    </row>
    <row r="6" spans="1:10" ht="59.25" customHeight="1" x14ac:dyDescent="0.25">
      <c r="B6" s="254">
        <v>1</v>
      </c>
      <c r="C6" s="255" t="s">
        <v>2927</v>
      </c>
      <c r="D6" s="267">
        <v>0</v>
      </c>
      <c r="E6" s="340">
        <v>0</v>
      </c>
      <c r="F6" s="267">
        <v>0</v>
      </c>
      <c r="G6" s="340">
        <v>0</v>
      </c>
      <c r="H6" s="267">
        <v>0</v>
      </c>
      <c r="I6" s="340">
        <v>0</v>
      </c>
    </row>
    <row r="7" spans="1:10" ht="59.25" customHeight="1" x14ac:dyDescent="0.25">
      <c r="A7" s="257"/>
      <c r="B7" s="254">
        <v>2</v>
      </c>
      <c r="C7" s="255" t="s">
        <v>2926</v>
      </c>
      <c r="D7" s="267">
        <v>0</v>
      </c>
      <c r="E7" s="340">
        <v>0</v>
      </c>
      <c r="F7" s="267">
        <v>0</v>
      </c>
      <c r="G7" s="340">
        <v>0</v>
      </c>
      <c r="H7" s="267">
        <v>0</v>
      </c>
      <c r="I7" s="340">
        <v>0</v>
      </c>
      <c r="J7" s="257"/>
    </row>
    <row r="8" spans="1:10" ht="59.25" customHeight="1" x14ac:dyDescent="0.25">
      <c r="A8" s="257"/>
      <c r="B8" s="254">
        <v>3</v>
      </c>
      <c r="C8" s="255" t="s">
        <v>2925</v>
      </c>
      <c r="D8" s="267">
        <v>0</v>
      </c>
      <c r="E8" s="340">
        <v>0</v>
      </c>
      <c r="F8" s="267">
        <v>0</v>
      </c>
      <c r="G8" s="340">
        <v>0</v>
      </c>
      <c r="H8" s="267">
        <v>0</v>
      </c>
      <c r="I8" s="340">
        <v>0</v>
      </c>
      <c r="J8" s="257"/>
    </row>
    <row r="9" spans="1:10" ht="59.25" customHeight="1" x14ac:dyDescent="0.25">
      <c r="B9" s="254">
        <v>4</v>
      </c>
      <c r="C9" s="255" t="s">
        <v>2924</v>
      </c>
      <c r="D9" s="267">
        <v>0</v>
      </c>
      <c r="E9" s="340">
        <v>0</v>
      </c>
      <c r="F9" s="267">
        <v>0</v>
      </c>
      <c r="G9" s="340">
        <v>0</v>
      </c>
      <c r="H9" s="267">
        <v>0</v>
      </c>
      <c r="I9" s="340">
        <v>0</v>
      </c>
    </row>
    <row r="10" spans="1:10" ht="59.25" customHeight="1" x14ac:dyDescent="0.25">
      <c r="A10" s="257"/>
      <c r="B10" s="254">
        <v>5</v>
      </c>
      <c r="C10" s="255" t="s">
        <v>2923</v>
      </c>
      <c r="D10" s="267">
        <v>0</v>
      </c>
      <c r="E10" s="340">
        <v>0</v>
      </c>
      <c r="F10" s="267">
        <v>0</v>
      </c>
      <c r="G10" s="340">
        <v>0</v>
      </c>
      <c r="H10" s="267">
        <v>0</v>
      </c>
      <c r="I10" s="340">
        <v>0</v>
      </c>
      <c r="J10" s="257"/>
    </row>
    <row r="11" spans="1:10" ht="59.25" customHeight="1" x14ac:dyDescent="0.25">
      <c r="A11" s="257"/>
      <c r="B11" s="254">
        <v>6</v>
      </c>
      <c r="C11" s="255" t="s">
        <v>2922</v>
      </c>
      <c r="D11" s="267">
        <v>0</v>
      </c>
      <c r="E11" s="340">
        <v>0</v>
      </c>
      <c r="F11" s="267">
        <v>0</v>
      </c>
      <c r="G11" s="340">
        <v>0</v>
      </c>
      <c r="H11" s="267">
        <v>0</v>
      </c>
      <c r="I11" s="340">
        <v>0</v>
      </c>
      <c r="J11" s="257"/>
    </row>
    <row r="12" spans="1:10" ht="59.25" customHeight="1" x14ac:dyDescent="0.25">
      <c r="A12" s="257"/>
      <c r="B12" s="254">
        <v>7</v>
      </c>
      <c r="C12" s="259" t="s">
        <v>2921</v>
      </c>
      <c r="D12" s="304">
        <v>2561464.6099140006</v>
      </c>
      <c r="E12" s="341">
        <v>100</v>
      </c>
      <c r="F12" s="304">
        <v>2561464.6099140006</v>
      </c>
      <c r="G12" s="341">
        <v>100</v>
      </c>
      <c r="H12" s="269">
        <v>0</v>
      </c>
      <c r="I12" s="341">
        <v>0</v>
      </c>
      <c r="J12" s="257"/>
    </row>
    <row r="13" spans="1:10" ht="59.25" customHeight="1" x14ac:dyDescent="0.25">
      <c r="A13" s="257"/>
      <c r="B13" s="254">
        <v>8</v>
      </c>
      <c r="C13" s="259" t="s">
        <v>2920</v>
      </c>
      <c r="D13" s="304">
        <v>2561464.6099140006</v>
      </c>
      <c r="E13" s="341">
        <v>100</v>
      </c>
      <c r="F13" s="304">
        <v>2561464.6099140006</v>
      </c>
      <c r="G13" s="341">
        <v>100</v>
      </c>
      <c r="H13" s="269">
        <v>0</v>
      </c>
      <c r="I13" s="341">
        <v>0</v>
      </c>
      <c r="J13" s="257"/>
    </row>
    <row r="14" spans="1:10" ht="69.75" customHeight="1" x14ac:dyDescent="0.25">
      <c r="A14" s="257"/>
      <c r="B14" s="257"/>
      <c r="C14" s="257"/>
      <c r="D14" s="257"/>
      <c r="E14" s="258"/>
      <c r="F14" s="257"/>
      <c r="G14" s="257"/>
      <c r="H14" s="257"/>
      <c r="I14" s="257"/>
      <c r="J14" s="257"/>
    </row>
    <row r="15" spans="1:10" ht="14.25" customHeight="1" x14ac:dyDescent="0.25">
      <c r="C15" s="257"/>
      <c r="D15" s="257"/>
      <c r="E15" s="258"/>
    </row>
    <row r="16" spans="1:10"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D3:I3"/>
    <mergeCell ref="D4:E4"/>
    <mergeCell ref="F4:G4"/>
    <mergeCell ref="H4:I4"/>
    <mergeCell ref="C3:C5"/>
  </mergeCells>
  <conditionalFormatting sqref="E13">
    <cfRule type="cellIs" dxfId="36" priority="7" operator="equal">
      <formula>0</formula>
    </cfRule>
  </conditionalFormatting>
  <conditionalFormatting sqref="G13">
    <cfRule type="cellIs" dxfId="35" priority="2"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6C35-F4FF-46CC-BC41-402FD145D497}">
  <sheetPr>
    <tabColor rgb="FF00B050"/>
  </sheetPr>
  <dimension ref="A1:L961"/>
  <sheetViews>
    <sheetView showGridLines="0" zoomScale="80" zoomScaleNormal="80" workbookViewId="0"/>
  </sheetViews>
  <sheetFormatPr defaultColWidth="14.42578125" defaultRowHeight="15" customHeight="1" x14ac:dyDescent="0.25"/>
  <cols>
    <col min="1" max="1" width="7.28515625" style="248" customWidth="1"/>
    <col min="2" max="2" width="2.7109375" style="248" customWidth="1"/>
    <col min="3" max="3" width="60.7109375" style="248" customWidth="1"/>
    <col min="4" max="9" width="22.42578125" style="248" customWidth="1"/>
    <col min="10" max="10" width="14.7109375" style="248" customWidth="1"/>
    <col min="11" max="12" width="9.28515625" style="248" customWidth="1"/>
    <col min="13" max="16384" width="14.42578125" style="248"/>
  </cols>
  <sheetData>
    <row r="1" spans="1:12" ht="18" customHeight="1" x14ac:dyDescent="0.3">
      <c r="C1" s="227" t="s">
        <v>2919</v>
      </c>
    </row>
    <row r="2" spans="1:12" ht="14.25" customHeight="1" x14ac:dyDescent="0.25">
      <c r="C2" s="257"/>
      <c r="D2" s="257"/>
      <c r="E2" s="258"/>
    </row>
    <row r="3" spans="1:12" ht="14.25" customHeight="1" x14ac:dyDescent="0.25">
      <c r="C3" s="257"/>
      <c r="D3" s="257"/>
      <c r="E3" s="258"/>
    </row>
    <row r="4" spans="1:12" ht="14.25" customHeight="1" x14ac:dyDescent="0.25">
      <c r="D4" s="262" t="s">
        <v>0</v>
      </c>
      <c r="E4" s="262" t="s">
        <v>1</v>
      </c>
      <c r="F4" s="262" t="s">
        <v>2</v>
      </c>
      <c r="G4" s="262" t="s">
        <v>3</v>
      </c>
      <c r="H4" s="262" t="s">
        <v>4</v>
      </c>
      <c r="I4" s="262" t="s">
        <v>5</v>
      </c>
    </row>
    <row r="5" spans="1:12" ht="14.25" customHeight="1" x14ac:dyDescent="0.25">
      <c r="B5" s="257"/>
      <c r="C5" s="413" t="s">
        <v>2918</v>
      </c>
      <c r="D5" s="426" t="s">
        <v>2928</v>
      </c>
      <c r="E5" s="414"/>
      <c r="F5" s="414"/>
      <c r="G5" s="414"/>
      <c r="H5" s="414"/>
      <c r="I5" s="414"/>
    </row>
    <row r="6" spans="1:12" ht="15" customHeight="1" x14ac:dyDescent="0.25">
      <c r="B6" s="257"/>
      <c r="C6" s="413"/>
      <c r="D6" s="427" t="s">
        <v>2892</v>
      </c>
      <c r="E6" s="414"/>
      <c r="F6" s="428" t="s">
        <v>2916</v>
      </c>
      <c r="G6" s="414"/>
      <c r="H6" s="428" t="s">
        <v>2915</v>
      </c>
      <c r="I6" s="414"/>
    </row>
    <row r="7" spans="1:12" ht="22.15" customHeight="1" x14ac:dyDescent="0.25">
      <c r="A7" s="257"/>
      <c r="B7" s="257"/>
      <c r="C7" s="413"/>
      <c r="D7" s="263" t="s">
        <v>2914</v>
      </c>
      <c r="E7" s="263" t="s">
        <v>2913</v>
      </c>
      <c r="F7" s="263" t="s">
        <v>2914</v>
      </c>
      <c r="G7" s="263" t="s">
        <v>2913</v>
      </c>
      <c r="H7" s="263" t="s">
        <v>2914</v>
      </c>
      <c r="I7" s="263" t="s">
        <v>2913</v>
      </c>
      <c r="J7" s="257"/>
      <c r="K7" s="257"/>
      <c r="L7" s="257"/>
    </row>
    <row r="8" spans="1:12" ht="61.9" customHeight="1" x14ac:dyDescent="0.25">
      <c r="A8" s="257"/>
      <c r="B8" s="254">
        <v>1</v>
      </c>
      <c r="C8" s="255" t="s">
        <v>2936</v>
      </c>
      <c r="D8" s="267">
        <v>0</v>
      </c>
      <c r="E8" s="340">
        <v>0</v>
      </c>
      <c r="F8" s="267">
        <v>0</v>
      </c>
      <c r="G8" s="340">
        <v>0</v>
      </c>
      <c r="H8" s="267">
        <v>0</v>
      </c>
      <c r="I8" s="340">
        <v>0</v>
      </c>
      <c r="J8" s="257"/>
      <c r="K8" s="257"/>
      <c r="L8" s="257"/>
    </row>
    <row r="9" spans="1:12" ht="61.9" customHeight="1" x14ac:dyDescent="0.25">
      <c r="A9" s="257"/>
      <c r="B9" s="254">
        <v>2</v>
      </c>
      <c r="C9" s="255" t="s">
        <v>2935</v>
      </c>
      <c r="D9" s="267">
        <v>0</v>
      </c>
      <c r="E9" s="340">
        <v>0</v>
      </c>
      <c r="F9" s="267">
        <v>0</v>
      </c>
      <c r="G9" s="340">
        <v>0</v>
      </c>
      <c r="H9" s="267">
        <v>0</v>
      </c>
      <c r="I9" s="340">
        <v>0</v>
      </c>
      <c r="J9" s="257"/>
      <c r="K9" s="257"/>
      <c r="L9" s="257"/>
    </row>
    <row r="10" spans="1:12" ht="61.9" customHeight="1" x14ac:dyDescent="0.25">
      <c r="A10" s="257"/>
      <c r="B10" s="254">
        <v>3</v>
      </c>
      <c r="C10" s="255" t="s">
        <v>2934</v>
      </c>
      <c r="D10" s="267">
        <v>0</v>
      </c>
      <c r="E10" s="340">
        <v>0</v>
      </c>
      <c r="F10" s="267">
        <v>0</v>
      </c>
      <c r="G10" s="340">
        <v>0</v>
      </c>
      <c r="H10" s="267">
        <v>0</v>
      </c>
      <c r="I10" s="340">
        <v>0</v>
      </c>
      <c r="J10" s="257"/>
      <c r="K10" s="257"/>
      <c r="L10" s="257"/>
    </row>
    <row r="11" spans="1:12" ht="61.9" customHeight="1" x14ac:dyDescent="0.25">
      <c r="A11" s="257"/>
      <c r="B11" s="254">
        <v>4</v>
      </c>
      <c r="C11" s="255" t="s">
        <v>2933</v>
      </c>
      <c r="D11" s="303">
        <v>129665.46195000003</v>
      </c>
      <c r="E11" s="340">
        <v>7.0304914146520521E-3</v>
      </c>
      <c r="F11" s="303">
        <v>129665.46195000003</v>
      </c>
      <c r="G11" s="340">
        <v>7.0304914146520521E-3</v>
      </c>
      <c r="H11" s="267">
        <v>0</v>
      </c>
      <c r="I11" s="340">
        <v>0</v>
      </c>
      <c r="J11" s="257"/>
      <c r="K11" s="257"/>
      <c r="L11" s="257"/>
    </row>
    <row r="12" spans="1:12" ht="55.5" customHeight="1" x14ac:dyDescent="0.25">
      <c r="A12" s="257"/>
      <c r="B12" s="254">
        <v>5</v>
      </c>
      <c r="C12" s="255" t="s">
        <v>2932</v>
      </c>
      <c r="D12" s="303">
        <v>244895.12780999998</v>
      </c>
      <c r="E12" s="340">
        <v>1.3278270617832178E-2</v>
      </c>
      <c r="F12" s="303">
        <v>244895.12780999998</v>
      </c>
      <c r="G12" s="340">
        <v>1.3278270617832178E-2</v>
      </c>
      <c r="H12" s="267">
        <v>0</v>
      </c>
      <c r="I12" s="340">
        <v>0</v>
      </c>
      <c r="J12" s="257"/>
      <c r="K12" s="257"/>
      <c r="L12" s="257"/>
    </row>
    <row r="13" spans="1:12" ht="56.25" customHeight="1" x14ac:dyDescent="0.25">
      <c r="A13" s="257"/>
      <c r="B13" s="254">
        <v>6</v>
      </c>
      <c r="C13" s="255" t="s">
        <v>2931</v>
      </c>
      <c r="D13" s="303">
        <v>172.11632999999998</v>
      </c>
      <c r="E13" s="340">
        <v>9.3321873241235842E-6</v>
      </c>
      <c r="F13" s="303">
        <v>172.11632999999998</v>
      </c>
      <c r="G13" s="340">
        <v>9.3321873241235842E-6</v>
      </c>
      <c r="H13" s="267">
        <v>0</v>
      </c>
      <c r="I13" s="340">
        <v>0</v>
      </c>
      <c r="J13" s="257"/>
      <c r="K13" s="257"/>
      <c r="L13" s="257"/>
    </row>
    <row r="14" spans="1:12" ht="38.25" x14ac:dyDescent="0.25">
      <c r="B14" s="254">
        <v>7</v>
      </c>
      <c r="C14" s="259" t="s">
        <v>2930</v>
      </c>
      <c r="D14" s="304">
        <v>7560779.6966150012</v>
      </c>
      <c r="E14" s="340">
        <v>0.40994722839629155</v>
      </c>
      <c r="F14" s="304">
        <v>7560757.7604750022</v>
      </c>
      <c r="G14" s="340">
        <v>0.40994603901369409</v>
      </c>
      <c r="H14" s="304">
        <v>21.936140000000002</v>
      </c>
      <c r="I14" s="340">
        <v>1.1893825975036789E-6</v>
      </c>
    </row>
    <row r="15" spans="1:12" ht="50.65" customHeight="1" x14ac:dyDescent="0.25">
      <c r="B15" s="254">
        <v>8</v>
      </c>
      <c r="C15" s="259" t="s">
        <v>2929</v>
      </c>
      <c r="D15" s="304">
        <v>7935512.4027050007</v>
      </c>
      <c r="E15" s="340">
        <v>0.4302653226160999</v>
      </c>
      <c r="F15" s="304">
        <v>7935490.4665650018</v>
      </c>
      <c r="G15" s="340">
        <v>0.43026413323350243</v>
      </c>
      <c r="H15" s="304">
        <v>21.936140000000002</v>
      </c>
      <c r="I15" s="340">
        <v>1.1893825975036789E-6</v>
      </c>
    </row>
    <row r="16" spans="1:12"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9580-E4AB-49D9-851C-ADA8DED7CB09}">
  <sheetPr>
    <tabColor rgb="FF00B050"/>
  </sheetPr>
  <dimension ref="A1:J904"/>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88.7109375" style="248" customWidth="1"/>
    <col min="4" max="5" width="25.7109375" style="248" customWidth="1"/>
    <col min="6" max="6" width="8.7109375" style="248" customWidth="1"/>
    <col min="7" max="7" width="18.5703125" style="248" customWidth="1"/>
    <col min="8" max="10" width="8.7109375" style="248" customWidth="1"/>
    <col min="11" max="16384" width="14.42578125" style="248"/>
  </cols>
  <sheetData>
    <row r="1" spans="1:10" ht="18" customHeight="1" x14ac:dyDescent="0.3">
      <c r="C1" s="227" t="s">
        <v>2919</v>
      </c>
    </row>
    <row r="2" spans="1:10" ht="14.25" customHeight="1" x14ac:dyDescent="0.25">
      <c r="A2" s="249"/>
      <c r="B2" s="250"/>
      <c r="C2" s="249"/>
      <c r="D2" s="249"/>
      <c r="E2" s="249"/>
      <c r="F2" s="249"/>
      <c r="G2" s="249"/>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56">
        <v>0</v>
      </c>
      <c r="E5" s="340">
        <v>0</v>
      </c>
      <c r="F5" s="249"/>
      <c r="G5" s="249"/>
    </row>
    <row r="6" spans="1:10" ht="38.65" customHeight="1" x14ac:dyDescent="0.25">
      <c r="A6" s="249"/>
      <c r="B6" s="254">
        <v>2</v>
      </c>
      <c r="C6" s="255" t="s">
        <v>2943</v>
      </c>
      <c r="D6" s="256">
        <v>0</v>
      </c>
      <c r="E6" s="340">
        <v>0</v>
      </c>
      <c r="F6" s="249"/>
      <c r="G6" s="249"/>
    </row>
    <row r="7" spans="1:10" ht="38.65" customHeight="1" x14ac:dyDescent="0.25">
      <c r="A7" s="257"/>
      <c r="B7" s="254">
        <v>3</v>
      </c>
      <c r="C7" s="255" t="s">
        <v>2942</v>
      </c>
      <c r="D7" s="256">
        <v>0</v>
      </c>
      <c r="E7" s="340">
        <v>0</v>
      </c>
      <c r="F7" s="257"/>
      <c r="G7" s="258"/>
      <c r="H7" s="257"/>
      <c r="I7" s="257"/>
      <c r="J7" s="257"/>
    </row>
    <row r="8" spans="1:10" ht="38.65" customHeight="1" x14ac:dyDescent="0.25">
      <c r="A8" s="257"/>
      <c r="B8" s="254">
        <v>4</v>
      </c>
      <c r="C8" s="255" t="s">
        <v>2941</v>
      </c>
      <c r="D8" s="256">
        <v>0</v>
      </c>
      <c r="E8" s="340">
        <v>0</v>
      </c>
      <c r="F8" s="257"/>
      <c r="G8" s="258"/>
      <c r="H8" s="257"/>
      <c r="I8" s="257"/>
      <c r="J8" s="257"/>
    </row>
    <row r="9" spans="1:10" ht="38.65" customHeight="1" x14ac:dyDescent="0.25">
      <c r="A9" s="257"/>
      <c r="B9" s="254">
        <v>5</v>
      </c>
      <c r="C9" s="255" t="s">
        <v>2940</v>
      </c>
      <c r="D9" s="256">
        <v>0</v>
      </c>
      <c r="E9" s="340">
        <v>0</v>
      </c>
      <c r="F9" s="257"/>
      <c r="G9" s="258"/>
      <c r="H9" s="257"/>
      <c r="I9" s="257"/>
      <c r="J9" s="257"/>
    </row>
    <row r="10" spans="1:10" ht="38.65" customHeight="1" x14ac:dyDescent="0.25">
      <c r="A10" s="257"/>
      <c r="B10" s="254">
        <v>6</v>
      </c>
      <c r="C10" s="255" t="s">
        <v>2939</v>
      </c>
      <c r="D10" s="256">
        <v>0</v>
      </c>
      <c r="E10" s="340">
        <v>0</v>
      </c>
      <c r="F10" s="257"/>
      <c r="G10" s="258"/>
      <c r="H10" s="257"/>
      <c r="I10" s="257"/>
      <c r="J10" s="257"/>
    </row>
    <row r="11" spans="1:10" ht="38.65" customHeight="1" x14ac:dyDescent="0.25">
      <c r="A11" s="257"/>
      <c r="B11" s="254">
        <v>7</v>
      </c>
      <c r="C11" s="259" t="s">
        <v>2938</v>
      </c>
      <c r="D11" s="304">
        <v>1833833017.8973789</v>
      </c>
      <c r="E11" s="340">
        <v>99.430851472264294</v>
      </c>
      <c r="F11" s="257"/>
      <c r="G11" s="258"/>
      <c r="H11" s="257"/>
      <c r="I11" s="257"/>
      <c r="J11" s="257"/>
    </row>
    <row r="12" spans="1:10" ht="38.65" customHeight="1" x14ac:dyDescent="0.25">
      <c r="A12" s="257"/>
      <c r="B12" s="254">
        <v>8</v>
      </c>
      <c r="C12" s="259" t="s">
        <v>2937</v>
      </c>
      <c r="D12" s="304">
        <v>1833833017.8973789</v>
      </c>
      <c r="E12" s="340">
        <v>99.430851472264294</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conditionalFormatting sqref="D11">
    <cfRule type="cellIs" dxfId="34" priority="2" operator="equal">
      <formula>0</formula>
    </cfRule>
  </conditionalFormatting>
  <conditionalFormatting sqref="D12">
    <cfRule type="cellIs" dxfId="33"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21A16-A20D-4EC3-AA5B-8D9244383B99}">
  <sheetPr>
    <tabColor rgb="FF00B050"/>
  </sheetPr>
  <dimension ref="A1:L975"/>
  <sheetViews>
    <sheetView showGridLines="0" zoomScale="80" zoomScaleNormal="80" workbookViewId="0"/>
  </sheetViews>
  <sheetFormatPr defaultColWidth="14.42578125" defaultRowHeight="15" customHeight="1" x14ac:dyDescent="0.25"/>
  <cols>
    <col min="1" max="1" width="7.42578125" style="248" customWidth="1"/>
    <col min="2" max="2" width="2.7109375" style="248" customWidth="1"/>
    <col min="3" max="3" width="50.7109375" style="248" customWidth="1"/>
    <col min="4" max="9" width="21.7109375" style="248" customWidth="1"/>
    <col min="10" max="10" width="14.7109375" style="248" customWidth="1"/>
    <col min="11" max="12" width="9.28515625" style="248" customWidth="1"/>
    <col min="13" max="16384" width="14.42578125" style="248"/>
  </cols>
  <sheetData>
    <row r="1" spans="1:12" ht="18" customHeight="1" x14ac:dyDescent="0.3">
      <c r="C1" s="227" t="s">
        <v>2919</v>
      </c>
    </row>
    <row r="2" spans="1:12" ht="14.25" customHeight="1" x14ac:dyDescent="0.25">
      <c r="D2" s="257"/>
      <c r="E2" s="257"/>
      <c r="G2" s="264"/>
      <c r="I2" s="264"/>
    </row>
    <row r="3" spans="1:12" ht="14.25" customHeight="1" x14ac:dyDescent="0.25">
      <c r="D3" s="265" t="s">
        <v>0</v>
      </c>
      <c r="E3" s="265" t="s">
        <v>1</v>
      </c>
      <c r="F3" s="265" t="s">
        <v>2</v>
      </c>
      <c r="G3" s="265" t="s">
        <v>3</v>
      </c>
      <c r="H3" s="265" t="s">
        <v>4</v>
      </c>
      <c r="I3" s="265" t="s">
        <v>5</v>
      </c>
    </row>
    <row r="4" spans="1:12" ht="14.25" customHeight="1" x14ac:dyDescent="0.25">
      <c r="C4" s="416" t="s">
        <v>2918</v>
      </c>
      <c r="D4" s="413" t="s">
        <v>2917</v>
      </c>
      <c r="E4" s="414"/>
      <c r="F4" s="414"/>
      <c r="G4" s="414"/>
      <c r="H4" s="414"/>
      <c r="I4" s="414"/>
    </row>
    <row r="5" spans="1:12" ht="14.25" customHeight="1" x14ac:dyDescent="0.25">
      <c r="B5" s="257"/>
      <c r="C5" s="417"/>
      <c r="D5" s="415" t="s">
        <v>2892</v>
      </c>
      <c r="E5" s="414"/>
      <c r="F5" s="415" t="s">
        <v>2916</v>
      </c>
      <c r="G5" s="414"/>
      <c r="H5" s="415" t="s">
        <v>2915</v>
      </c>
      <c r="I5" s="414"/>
    </row>
    <row r="6" spans="1:12" ht="14.25" customHeight="1" x14ac:dyDescent="0.25">
      <c r="C6" s="418"/>
      <c r="D6" s="266" t="s">
        <v>2914</v>
      </c>
      <c r="E6" s="266" t="s">
        <v>2913</v>
      </c>
      <c r="F6" s="266" t="s">
        <v>2914</v>
      </c>
      <c r="G6" s="253" t="s">
        <v>2913</v>
      </c>
      <c r="H6" s="253" t="s">
        <v>2914</v>
      </c>
      <c r="I6" s="253" t="s">
        <v>2913</v>
      </c>
    </row>
    <row r="7" spans="1:12" ht="48.75" customHeight="1" x14ac:dyDescent="0.25">
      <c r="B7" s="254">
        <v>1</v>
      </c>
      <c r="C7" s="255" t="s">
        <v>2912</v>
      </c>
      <c r="D7" s="256">
        <v>0</v>
      </c>
      <c r="E7" s="340">
        <v>0</v>
      </c>
      <c r="F7" s="256">
        <v>0</v>
      </c>
      <c r="G7" s="340">
        <v>0</v>
      </c>
      <c r="H7" s="256">
        <v>0</v>
      </c>
      <c r="I7" s="340">
        <v>0</v>
      </c>
    </row>
    <row r="8" spans="1:12" ht="48.75" customHeight="1" x14ac:dyDescent="0.25">
      <c r="B8" s="254">
        <v>2</v>
      </c>
      <c r="C8" s="255" t="s">
        <v>2911</v>
      </c>
      <c r="D8" s="256">
        <v>0</v>
      </c>
      <c r="E8" s="340">
        <v>0</v>
      </c>
      <c r="F8" s="256">
        <v>0</v>
      </c>
      <c r="G8" s="340">
        <v>0</v>
      </c>
      <c r="H8" s="256">
        <v>0</v>
      </c>
      <c r="I8" s="340">
        <v>0</v>
      </c>
    </row>
    <row r="9" spans="1:12" ht="48.75" customHeight="1" x14ac:dyDescent="0.25">
      <c r="B9" s="254">
        <v>3</v>
      </c>
      <c r="C9" s="255" t="s">
        <v>2910</v>
      </c>
      <c r="D9" s="256">
        <v>0</v>
      </c>
      <c r="E9" s="340">
        <v>0</v>
      </c>
      <c r="F9" s="256">
        <v>0</v>
      </c>
      <c r="G9" s="340">
        <v>0</v>
      </c>
      <c r="H9" s="256">
        <v>0</v>
      </c>
      <c r="I9" s="340">
        <v>0</v>
      </c>
    </row>
    <row r="10" spans="1:12" ht="48.75" customHeight="1" x14ac:dyDescent="0.25">
      <c r="B10" s="254">
        <v>4</v>
      </c>
      <c r="C10" s="255" t="s">
        <v>2909</v>
      </c>
      <c r="D10" s="256">
        <v>0</v>
      </c>
      <c r="E10" s="340">
        <v>0</v>
      </c>
      <c r="F10" s="256">
        <v>0</v>
      </c>
      <c r="G10" s="340">
        <v>0</v>
      </c>
      <c r="H10" s="256">
        <v>0</v>
      </c>
      <c r="I10" s="340">
        <v>0</v>
      </c>
    </row>
    <row r="11" spans="1:12" ht="55.5" customHeight="1" x14ac:dyDescent="0.25">
      <c r="B11" s="254">
        <v>5</v>
      </c>
      <c r="C11" s="255" t="s">
        <v>2908</v>
      </c>
      <c r="D11" s="256">
        <v>0</v>
      </c>
      <c r="E11" s="340">
        <v>0</v>
      </c>
      <c r="F11" s="256">
        <v>0</v>
      </c>
      <c r="G11" s="340">
        <v>0</v>
      </c>
      <c r="H11" s="256">
        <v>0</v>
      </c>
      <c r="I11" s="340">
        <v>0</v>
      </c>
      <c r="J11" s="257"/>
      <c r="K11" s="257"/>
      <c r="L11" s="257"/>
    </row>
    <row r="12" spans="1:12" ht="55.5" customHeight="1" x14ac:dyDescent="0.25">
      <c r="B12" s="254">
        <v>6</v>
      </c>
      <c r="C12" s="255" t="s">
        <v>2907</v>
      </c>
      <c r="D12" s="256">
        <v>0</v>
      </c>
      <c r="E12" s="340">
        <v>0</v>
      </c>
      <c r="F12" s="256">
        <v>0</v>
      </c>
      <c r="G12" s="340">
        <v>0</v>
      </c>
      <c r="H12" s="256">
        <v>0</v>
      </c>
      <c r="I12" s="340">
        <v>0</v>
      </c>
      <c r="J12" s="257"/>
      <c r="K12" s="257"/>
      <c r="L12" s="257"/>
    </row>
    <row r="13" spans="1:12" ht="55.5" customHeight="1" x14ac:dyDescent="0.25">
      <c r="B13" s="254">
        <v>7</v>
      </c>
      <c r="C13" s="259" t="s">
        <v>2906</v>
      </c>
      <c r="D13" s="304">
        <v>8597928.6504470035</v>
      </c>
      <c r="E13" s="341">
        <v>0.46618168517432679</v>
      </c>
      <c r="F13" s="304">
        <v>8584201.5920370035</v>
      </c>
      <c r="G13" s="341">
        <v>0.46543740088421148</v>
      </c>
      <c r="H13" s="304">
        <v>13727.058410000001</v>
      </c>
      <c r="I13" s="341">
        <v>7.4428429011533118E-4</v>
      </c>
      <c r="J13" s="257"/>
      <c r="K13" s="257"/>
      <c r="L13" s="257"/>
    </row>
    <row r="14" spans="1:12" ht="55.5" customHeight="1" x14ac:dyDescent="0.25">
      <c r="A14" s="257"/>
      <c r="B14" s="254">
        <v>8</v>
      </c>
      <c r="C14" s="259" t="s">
        <v>2905</v>
      </c>
      <c r="D14" s="304">
        <v>8597928.6504470035</v>
      </c>
      <c r="E14" s="341">
        <v>0.46618168517432679</v>
      </c>
      <c r="F14" s="304">
        <v>8584201.5920370035</v>
      </c>
      <c r="G14" s="341">
        <v>0.46543740088421148</v>
      </c>
      <c r="H14" s="304">
        <v>13727.058410000001</v>
      </c>
      <c r="I14" s="341">
        <v>7.4428429011533118E-4</v>
      </c>
      <c r="J14" s="257"/>
      <c r="K14" s="257"/>
      <c r="L14" s="257"/>
    </row>
    <row r="15" spans="1:12" ht="55.5" customHeight="1" x14ac:dyDescent="0.25">
      <c r="A15" s="257"/>
      <c r="B15" s="257"/>
      <c r="C15" s="257"/>
      <c r="D15" s="257"/>
      <c r="E15" s="257"/>
      <c r="F15" s="257"/>
      <c r="G15" s="258"/>
      <c r="H15" s="257"/>
      <c r="I15" s="258"/>
      <c r="J15" s="257"/>
      <c r="K15" s="257"/>
      <c r="L15" s="257"/>
    </row>
    <row r="16" spans="1:12" ht="55.5" customHeight="1" x14ac:dyDescent="0.25">
      <c r="A16" s="257"/>
      <c r="B16" s="257"/>
      <c r="C16" s="257"/>
      <c r="D16" s="257"/>
      <c r="E16" s="257"/>
      <c r="F16" s="257"/>
      <c r="G16" s="258"/>
      <c r="H16" s="257"/>
      <c r="I16" s="258"/>
      <c r="J16" s="257"/>
      <c r="K16" s="257"/>
      <c r="L16" s="257"/>
    </row>
    <row r="17" spans="1:12" ht="41.25" customHeight="1" x14ac:dyDescent="0.25">
      <c r="A17" s="257"/>
      <c r="B17" s="257"/>
      <c r="C17" s="257"/>
      <c r="D17" s="257"/>
      <c r="E17" s="257"/>
      <c r="F17" s="257"/>
      <c r="G17" s="258"/>
      <c r="H17" s="257"/>
      <c r="I17" s="257"/>
      <c r="J17" s="257"/>
      <c r="K17" s="257"/>
      <c r="L17" s="257"/>
    </row>
    <row r="18" spans="1:12" ht="14.25" customHeight="1" x14ac:dyDescent="0.25">
      <c r="A18" s="257"/>
      <c r="B18" s="257"/>
      <c r="C18" s="257"/>
      <c r="D18" s="257"/>
      <c r="E18" s="257"/>
      <c r="F18" s="257"/>
      <c r="G18" s="258"/>
      <c r="H18" s="257"/>
      <c r="I18" s="257"/>
      <c r="J18" s="257"/>
      <c r="K18" s="257"/>
      <c r="L18" s="257"/>
    </row>
    <row r="19" spans="1:12" ht="14.25" customHeight="1" x14ac:dyDescent="0.25">
      <c r="C19" s="257"/>
      <c r="D19" s="257"/>
      <c r="E19" s="257"/>
      <c r="F19" s="257"/>
      <c r="G19" s="270"/>
      <c r="I19" s="264"/>
    </row>
    <row r="20" spans="1:12" ht="14.25" customHeight="1" x14ac:dyDescent="0.25">
      <c r="C20" s="257"/>
      <c r="D20" s="257"/>
      <c r="E20" s="257"/>
      <c r="F20" s="257"/>
      <c r="G20" s="264"/>
      <c r="I20" s="264"/>
    </row>
    <row r="21" spans="1:12" ht="14.25" customHeight="1" x14ac:dyDescent="0.25">
      <c r="C21" s="257"/>
      <c r="D21" s="257"/>
      <c r="E21" s="257"/>
      <c r="F21" s="257"/>
      <c r="G21" s="264"/>
      <c r="I21" s="264"/>
    </row>
    <row r="22" spans="1:12" ht="14.25" customHeight="1" x14ac:dyDescent="0.25">
      <c r="C22" s="257"/>
      <c r="D22" s="257"/>
      <c r="E22" s="257"/>
      <c r="F22" s="257"/>
      <c r="G22" s="270"/>
      <c r="I22" s="264"/>
    </row>
    <row r="23" spans="1:12" ht="14.25" customHeight="1" x14ac:dyDescent="0.25">
      <c r="C23" s="257"/>
      <c r="D23" s="257"/>
      <c r="E23" s="257"/>
      <c r="F23" s="257"/>
      <c r="G23" s="270"/>
      <c r="I23" s="264"/>
    </row>
    <row r="24" spans="1:12" ht="14.25" customHeight="1" x14ac:dyDescent="0.25">
      <c r="C24" s="257"/>
      <c r="D24" s="257"/>
      <c r="E24" s="257"/>
      <c r="G24" s="264"/>
      <c r="I24" s="264"/>
    </row>
    <row r="25" spans="1:12" ht="14.25" customHeight="1" x14ac:dyDescent="0.25">
      <c r="C25" s="257"/>
      <c r="D25" s="257"/>
      <c r="E25" s="257"/>
      <c r="G25" s="264"/>
      <c r="I25" s="264"/>
    </row>
    <row r="26" spans="1:12" ht="14.25" customHeight="1" x14ac:dyDescent="0.25">
      <c r="C26" s="257"/>
      <c r="D26" s="257"/>
      <c r="E26" s="257"/>
      <c r="G26" s="264"/>
      <c r="I26" s="264"/>
    </row>
    <row r="27" spans="1:12" ht="14.25" customHeight="1" x14ac:dyDescent="0.25">
      <c r="C27" s="257"/>
      <c r="D27" s="257"/>
      <c r="E27" s="257"/>
      <c r="G27" s="264"/>
      <c r="I27" s="264"/>
    </row>
    <row r="28" spans="1:12" ht="14.25" customHeight="1" x14ac:dyDescent="0.25">
      <c r="C28" s="257"/>
      <c r="D28" s="257"/>
      <c r="E28" s="257"/>
      <c r="G28" s="264"/>
      <c r="I28" s="264"/>
    </row>
    <row r="29" spans="1:12" ht="14.25" customHeight="1" x14ac:dyDescent="0.25">
      <c r="C29" s="257"/>
      <c r="D29" s="257"/>
      <c r="E29" s="257"/>
      <c r="G29" s="264"/>
      <c r="I29" s="264"/>
    </row>
    <row r="30" spans="1:12" ht="14.25" customHeight="1" x14ac:dyDescent="0.25">
      <c r="C30" s="257"/>
      <c r="D30" s="257"/>
      <c r="E30" s="257"/>
      <c r="G30" s="264"/>
      <c r="I30" s="264"/>
    </row>
    <row r="31" spans="1:12" ht="14.25" customHeight="1" x14ac:dyDescent="0.25">
      <c r="C31" s="257"/>
      <c r="D31" s="257"/>
      <c r="E31" s="257"/>
      <c r="G31" s="264"/>
      <c r="I31" s="264"/>
    </row>
    <row r="32" spans="1:12"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C4:C6"/>
    <mergeCell ref="D4:I4"/>
    <mergeCell ref="D5:E5"/>
    <mergeCell ref="F5:G5"/>
    <mergeCell ref="H5:I5"/>
  </mergeCells>
  <conditionalFormatting sqref="D6:I6">
    <cfRule type="cellIs" dxfId="32"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8D92-53E0-4646-A8F5-3706A5C9ED14}">
  <sheetPr>
    <tabColor rgb="FF00B050"/>
  </sheetPr>
  <dimension ref="A1:K856"/>
  <sheetViews>
    <sheetView showGridLines="0" zoomScale="80" zoomScaleNormal="80" workbookViewId="0"/>
  </sheetViews>
  <sheetFormatPr defaultColWidth="14.42578125" defaultRowHeight="15" customHeight="1" x14ac:dyDescent="0.25"/>
  <cols>
    <col min="1" max="1" width="5.28515625" style="248" customWidth="1"/>
    <col min="2" max="2" width="2.7109375" style="248" customWidth="1"/>
    <col min="3" max="3" width="50.7109375" style="248" customWidth="1"/>
    <col min="4" max="9" width="21.42578125" style="248" customWidth="1"/>
    <col min="10" max="10" width="14.7109375" style="248" customWidth="1"/>
    <col min="11" max="11" width="9.28515625" style="248" customWidth="1"/>
    <col min="12" max="16384" width="14.42578125" style="248"/>
  </cols>
  <sheetData>
    <row r="1" spans="1:11" ht="18" customHeight="1" x14ac:dyDescent="0.3">
      <c r="C1" s="227" t="s">
        <v>2919</v>
      </c>
    </row>
    <row r="2" spans="1:11" ht="14.25" customHeight="1" x14ac:dyDescent="0.25">
      <c r="D2" s="261" t="s">
        <v>0</v>
      </c>
      <c r="E2" s="261" t="s">
        <v>1</v>
      </c>
      <c r="F2" s="261" t="s">
        <v>2</v>
      </c>
      <c r="G2" s="261" t="s">
        <v>3</v>
      </c>
      <c r="H2" s="261" t="s">
        <v>4</v>
      </c>
      <c r="I2" s="261" t="s">
        <v>5</v>
      </c>
    </row>
    <row r="3" spans="1:11" ht="14.25" customHeight="1" x14ac:dyDescent="0.25">
      <c r="B3" s="257"/>
      <c r="C3" s="416" t="s">
        <v>2918</v>
      </c>
      <c r="D3" s="426" t="s">
        <v>2928</v>
      </c>
      <c r="E3" s="414"/>
      <c r="F3" s="414"/>
      <c r="G3" s="414"/>
      <c r="H3" s="414"/>
      <c r="I3" s="414"/>
    </row>
    <row r="4" spans="1:11" ht="14.25" customHeight="1" x14ac:dyDescent="0.25">
      <c r="B4" s="257"/>
      <c r="C4" s="417"/>
      <c r="D4" s="427" t="s">
        <v>2892</v>
      </c>
      <c r="E4" s="414"/>
      <c r="F4" s="428" t="s">
        <v>2916</v>
      </c>
      <c r="G4" s="414"/>
      <c r="H4" s="428" t="s">
        <v>2915</v>
      </c>
      <c r="I4" s="414"/>
    </row>
    <row r="5" spans="1:11" ht="14.25" customHeight="1" x14ac:dyDescent="0.25">
      <c r="B5" s="257"/>
      <c r="C5" s="418"/>
      <c r="D5" s="253" t="s">
        <v>2914</v>
      </c>
      <c r="E5" s="253" t="s">
        <v>2913</v>
      </c>
      <c r="F5" s="253" t="s">
        <v>2914</v>
      </c>
      <c r="G5" s="253" t="s">
        <v>2913</v>
      </c>
      <c r="H5" s="253" t="s">
        <v>2914</v>
      </c>
      <c r="I5" s="253" t="s">
        <v>2913</v>
      </c>
    </row>
    <row r="6" spans="1:11" ht="59.25" customHeight="1" x14ac:dyDescent="0.25">
      <c r="B6" s="254">
        <v>1</v>
      </c>
      <c r="C6" s="255" t="s">
        <v>2927</v>
      </c>
      <c r="D6" s="256">
        <v>0</v>
      </c>
      <c r="E6" s="340">
        <v>0</v>
      </c>
      <c r="F6" s="256">
        <v>0</v>
      </c>
      <c r="G6" s="340">
        <v>0</v>
      </c>
      <c r="H6" s="256">
        <v>0</v>
      </c>
      <c r="I6" s="340">
        <v>0</v>
      </c>
    </row>
    <row r="7" spans="1:11" ht="59.25" customHeight="1" x14ac:dyDescent="0.25">
      <c r="A7" s="257"/>
      <c r="B7" s="254">
        <v>2</v>
      </c>
      <c r="C7" s="255" t="s">
        <v>2926</v>
      </c>
      <c r="D7" s="256">
        <v>0</v>
      </c>
      <c r="E7" s="340">
        <v>0</v>
      </c>
      <c r="F7" s="256">
        <v>0</v>
      </c>
      <c r="G7" s="340">
        <v>0</v>
      </c>
      <c r="H7" s="256">
        <v>0</v>
      </c>
      <c r="I7" s="340">
        <v>0</v>
      </c>
      <c r="J7" s="257"/>
      <c r="K7" s="257"/>
    </row>
    <row r="8" spans="1:11" ht="59.25" customHeight="1" x14ac:dyDescent="0.25">
      <c r="A8" s="257"/>
      <c r="B8" s="254">
        <v>3</v>
      </c>
      <c r="C8" s="255" t="s">
        <v>2925</v>
      </c>
      <c r="D8" s="256">
        <v>0</v>
      </c>
      <c r="E8" s="340">
        <v>0</v>
      </c>
      <c r="F8" s="256">
        <v>0</v>
      </c>
      <c r="G8" s="340">
        <v>0</v>
      </c>
      <c r="H8" s="256">
        <v>0</v>
      </c>
      <c r="I8" s="340">
        <v>0</v>
      </c>
      <c r="J8" s="257"/>
      <c r="K8" s="257"/>
    </row>
    <row r="9" spans="1:11" ht="59.25" customHeight="1" x14ac:dyDescent="0.25">
      <c r="B9" s="254">
        <v>4</v>
      </c>
      <c r="C9" s="255" t="s">
        <v>2924</v>
      </c>
      <c r="D9" s="256">
        <v>0</v>
      </c>
      <c r="E9" s="340">
        <v>0</v>
      </c>
      <c r="F9" s="256">
        <v>0</v>
      </c>
      <c r="G9" s="340">
        <v>0</v>
      </c>
      <c r="H9" s="256">
        <v>0</v>
      </c>
      <c r="I9" s="340">
        <v>0</v>
      </c>
    </row>
    <row r="10" spans="1:11" ht="59.25" customHeight="1" x14ac:dyDescent="0.25">
      <c r="A10" s="257"/>
      <c r="B10" s="254">
        <v>5</v>
      </c>
      <c r="C10" s="255" t="s">
        <v>2923</v>
      </c>
      <c r="D10" s="256">
        <v>0</v>
      </c>
      <c r="E10" s="340">
        <v>0</v>
      </c>
      <c r="F10" s="256">
        <v>0</v>
      </c>
      <c r="G10" s="340">
        <v>0</v>
      </c>
      <c r="H10" s="256">
        <v>0</v>
      </c>
      <c r="I10" s="340">
        <v>0</v>
      </c>
      <c r="J10" s="257"/>
      <c r="K10" s="257"/>
    </row>
    <row r="11" spans="1:11" ht="59.25" customHeight="1" x14ac:dyDescent="0.25">
      <c r="A11" s="257"/>
      <c r="B11" s="254">
        <v>6</v>
      </c>
      <c r="C11" s="255" t="s">
        <v>2922</v>
      </c>
      <c r="D11" s="256">
        <v>0</v>
      </c>
      <c r="E11" s="340">
        <v>0</v>
      </c>
      <c r="F11" s="256">
        <v>0</v>
      </c>
      <c r="G11" s="340">
        <v>0</v>
      </c>
      <c r="H11" s="256">
        <v>0</v>
      </c>
      <c r="I11" s="340">
        <v>0</v>
      </c>
      <c r="J11" s="257"/>
      <c r="K11" s="257"/>
    </row>
    <row r="12" spans="1:11" ht="59.25" customHeight="1" x14ac:dyDescent="0.25">
      <c r="A12" s="257"/>
      <c r="B12" s="254">
        <v>7</v>
      </c>
      <c r="C12" s="259" t="s">
        <v>2921</v>
      </c>
      <c r="D12" s="304">
        <v>8597928.6504470035</v>
      </c>
      <c r="E12" s="341">
        <v>100</v>
      </c>
      <c r="F12" s="304">
        <v>8584201.5920370035</v>
      </c>
      <c r="G12" s="341">
        <v>100</v>
      </c>
      <c r="H12" s="304">
        <v>13727.058410000001</v>
      </c>
      <c r="I12" s="341">
        <v>100</v>
      </c>
      <c r="J12" s="257"/>
      <c r="K12" s="257"/>
    </row>
    <row r="13" spans="1:11" ht="59.25" customHeight="1" x14ac:dyDescent="0.25">
      <c r="A13" s="257"/>
      <c r="B13" s="254">
        <v>8</v>
      </c>
      <c r="C13" s="259" t="s">
        <v>2920</v>
      </c>
      <c r="D13" s="304">
        <v>8597928.6504470035</v>
      </c>
      <c r="E13" s="341">
        <v>100</v>
      </c>
      <c r="F13" s="304">
        <v>8584201.5920370035</v>
      </c>
      <c r="G13" s="341">
        <v>100</v>
      </c>
      <c r="H13" s="304">
        <v>13727.058410000001</v>
      </c>
      <c r="I13" s="341">
        <v>100</v>
      </c>
      <c r="J13" s="257"/>
      <c r="K13" s="257"/>
    </row>
    <row r="14" spans="1:11" ht="69.75" customHeight="1" x14ac:dyDescent="0.25">
      <c r="A14" s="257"/>
      <c r="B14" s="257"/>
      <c r="C14" s="257"/>
      <c r="D14" s="257"/>
      <c r="E14" s="258"/>
      <c r="F14" s="257"/>
      <c r="G14" s="257"/>
      <c r="H14" s="257"/>
      <c r="I14" s="257"/>
      <c r="J14" s="257"/>
      <c r="K14" s="257"/>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C3:C5"/>
    <mergeCell ref="D3:I3"/>
    <mergeCell ref="D4:E4"/>
    <mergeCell ref="F4:G4"/>
    <mergeCell ref="H4:I4"/>
  </mergeCells>
  <conditionalFormatting sqref="E13">
    <cfRule type="cellIs" dxfId="31" priority="3" operator="equal">
      <formula>0</formula>
    </cfRule>
  </conditionalFormatting>
  <conditionalFormatting sqref="G13">
    <cfRule type="cellIs" dxfId="30" priority="2" operator="equal">
      <formula>0</formula>
    </cfRule>
  </conditionalFormatting>
  <conditionalFormatting sqref="I13">
    <cfRule type="cellIs" dxfId="29" priority="1"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FEEA-36C7-429D-AE05-780E76725AD8}">
  <sheetPr>
    <tabColor rgb="FF00B050"/>
  </sheetPr>
  <dimension ref="A1:L961"/>
  <sheetViews>
    <sheetView showGridLines="0" zoomScale="80" zoomScaleNormal="80" workbookViewId="0"/>
  </sheetViews>
  <sheetFormatPr defaultColWidth="14.42578125" defaultRowHeight="15" customHeight="1" x14ac:dyDescent="0.25"/>
  <cols>
    <col min="1" max="1" width="4.28515625" style="248" customWidth="1"/>
    <col min="2" max="2" width="2.7109375" style="248" customWidth="1"/>
    <col min="3" max="3" width="60.7109375" style="248" customWidth="1"/>
    <col min="4" max="9" width="20.42578125" style="248" customWidth="1"/>
    <col min="10" max="10" width="14.7109375" style="248" customWidth="1"/>
    <col min="11" max="12" width="9.28515625" style="248" customWidth="1"/>
    <col min="13" max="16384" width="14.42578125" style="248"/>
  </cols>
  <sheetData>
    <row r="1" spans="1:12" ht="18" customHeight="1" x14ac:dyDescent="0.3">
      <c r="C1" s="227" t="s">
        <v>2919</v>
      </c>
    </row>
    <row r="2" spans="1:12" ht="14.25" customHeight="1" x14ac:dyDescent="0.25">
      <c r="C2" s="257"/>
      <c r="D2" s="257"/>
      <c r="E2" s="258"/>
    </row>
    <row r="3" spans="1:12" ht="14.25" customHeight="1" x14ac:dyDescent="0.25">
      <c r="C3" s="257"/>
      <c r="D3" s="257"/>
      <c r="E3" s="258"/>
    </row>
    <row r="4" spans="1:12" ht="14.25" customHeight="1" x14ac:dyDescent="0.25">
      <c r="D4" s="262" t="s">
        <v>0</v>
      </c>
      <c r="E4" s="262" t="s">
        <v>1</v>
      </c>
      <c r="F4" s="262" t="s">
        <v>2</v>
      </c>
      <c r="G4" s="262" t="s">
        <v>3</v>
      </c>
      <c r="H4" s="262" t="s">
        <v>4</v>
      </c>
      <c r="I4" s="262" t="s">
        <v>5</v>
      </c>
    </row>
    <row r="5" spans="1:12" ht="14.25" customHeight="1" x14ac:dyDescent="0.25">
      <c r="B5" s="257"/>
      <c r="C5" s="413" t="s">
        <v>2918</v>
      </c>
      <c r="D5" s="426" t="s">
        <v>2928</v>
      </c>
      <c r="E5" s="414"/>
      <c r="F5" s="414"/>
      <c r="G5" s="414"/>
      <c r="H5" s="414"/>
      <c r="I5" s="414"/>
    </row>
    <row r="6" spans="1:12" ht="15" customHeight="1" x14ac:dyDescent="0.25">
      <c r="B6" s="257"/>
      <c r="C6" s="413"/>
      <c r="D6" s="427" t="s">
        <v>2892</v>
      </c>
      <c r="E6" s="414"/>
      <c r="F6" s="428" t="s">
        <v>2916</v>
      </c>
      <c r="G6" s="414"/>
      <c r="H6" s="428" t="s">
        <v>2915</v>
      </c>
      <c r="I6" s="414"/>
    </row>
    <row r="7" spans="1:12" ht="22.15" customHeight="1" x14ac:dyDescent="0.25">
      <c r="A7" s="257"/>
      <c r="B7" s="257"/>
      <c r="C7" s="413"/>
      <c r="D7" s="263" t="s">
        <v>2914</v>
      </c>
      <c r="E7" s="263" t="s">
        <v>2913</v>
      </c>
      <c r="F7" s="263" t="s">
        <v>2914</v>
      </c>
      <c r="G7" s="263" t="s">
        <v>2913</v>
      </c>
      <c r="H7" s="263" t="s">
        <v>2914</v>
      </c>
      <c r="I7" s="263" t="s">
        <v>2913</v>
      </c>
      <c r="J7" s="257"/>
      <c r="K7" s="257"/>
      <c r="L7" s="257"/>
    </row>
    <row r="8" spans="1:12" ht="61.9" customHeight="1" x14ac:dyDescent="0.25">
      <c r="A8" s="257"/>
      <c r="B8" s="254">
        <v>1</v>
      </c>
      <c r="C8" s="255" t="s">
        <v>2936</v>
      </c>
      <c r="D8" s="256">
        <v>0</v>
      </c>
      <c r="E8" s="340">
        <v>0</v>
      </c>
      <c r="F8" s="256">
        <v>0</v>
      </c>
      <c r="G8" s="340">
        <v>0</v>
      </c>
      <c r="H8" s="256">
        <v>0</v>
      </c>
      <c r="I8" s="340">
        <v>0</v>
      </c>
      <c r="J8" s="257"/>
      <c r="K8" s="257"/>
      <c r="L8" s="257"/>
    </row>
    <row r="9" spans="1:12" ht="61.9" customHeight="1" x14ac:dyDescent="0.25">
      <c r="A9" s="257"/>
      <c r="B9" s="254">
        <v>2</v>
      </c>
      <c r="C9" s="255" t="s">
        <v>2935</v>
      </c>
      <c r="D9" s="256">
        <v>0</v>
      </c>
      <c r="E9" s="340">
        <v>0</v>
      </c>
      <c r="F9" s="256">
        <v>0</v>
      </c>
      <c r="G9" s="340">
        <v>0</v>
      </c>
      <c r="H9" s="256">
        <v>0</v>
      </c>
      <c r="I9" s="340">
        <v>0</v>
      </c>
      <c r="J9" s="257"/>
      <c r="K9" s="257"/>
      <c r="L9" s="257"/>
    </row>
    <row r="10" spans="1:12" ht="61.9" customHeight="1" x14ac:dyDescent="0.25">
      <c r="A10" s="257"/>
      <c r="B10" s="254">
        <v>3</v>
      </c>
      <c r="C10" s="255" t="s">
        <v>2934</v>
      </c>
      <c r="D10" s="256">
        <v>0</v>
      </c>
      <c r="E10" s="340">
        <v>0</v>
      </c>
      <c r="F10" s="256">
        <v>0</v>
      </c>
      <c r="G10" s="340">
        <v>0</v>
      </c>
      <c r="H10" s="256">
        <v>0</v>
      </c>
      <c r="I10" s="340">
        <v>0</v>
      </c>
      <c r="J10" s="257"/>
      <c r="K10" s="257"/>
      <c r="L10" s="257"/>
    </row>
    <row r="11" spans="1:12" ht="61.9" customHeight="1" x14ac:dyDescent="0.25">
      <c r="A11" s="257"/>
      <c r="B11" s="254">
        <v>4</v>
      </c>
      <c r="C11" s="255" t="s">
        <v>2933</v>
      </c>
      <c r="D11" s="303">
        <v>52912.25258</v>
      </c>
      <c r="E11" s="340">
        <v>2.8689146045462479E-3</v>
      </c>
      <c r="F11" s="303">
        <v>52912.25258</v>
      </c>
      <c r="G11" s="340">
        <v>2.8689146045462479E-3</v>
      </c>
      <c r="H11" s="256">
        <v>0</v>
      </c>
      <c r="I11" s="340">
        <v>0</v>
      </c>
      <c r="J11" s="257"/>
      <c r="K11" s="257"/>
      <c r="L11" s="257"/>
    </row>
    <row r="12" spans="1:12" ht="55.5" customHeight="1" x14ac:dyDescent="0.25">
      <c r="A12" s="257"/>
      <c r="B12" s="254">
        <v>5</v>
      </c>
      <c r="C12" s="255" t="s">
        <v>2932</v>
      </c>
      <c r="D12" s="303">
        <v>167405.283345</v>
      </c>
      <c r="E12" s="340">
        <v>9.0767532820594434E-3</v>
      </c>
      <c r="F12" s="303">
        <v>167405.283345</v>
      </c>
      <c r="G12" s="340">
        <v>9.0767532820594434E-3</v>
      </c>
      <c r="H12" s="256">
        <v>0</v>
      </c>
      <c r="I12" s="340">
        <v>0</v>
      </c>
      <c r="J12" s="257"/>
      <c r="K12" s="257"/>
      <c r="L12" s="257"/>
    </row>
    <row r="13" spans="1:12" ht="56.25" customHeight="1" x14ac:dyDescent="0.25">
      <c r="A13" s="257"/>
      <c r="B13" s="254">
        <v>6</v>
      </c>
      <c r="C13" s="255" t="s">
        <v>2931</v>
      </c>
      <c r="D13" s="303">
        <v>202.4898</v>
      </c>
      <c r="E13" s="340">
        <v>1.097904391073363E-5</v>
      </c>
      <c r="F13" s="303">
        <v>202.4898</v>
      </c>
      <c r="G13" s="340">
        <v>1.097904391073363E-5</v>
      </c>
      <c r="H13" s="256">
        <v>0</v>
      </c>
      <c r="I13" s="340">
        <v>0</v>
      </c>
      <c r="J13" s="257"/>
      <c r="K13" s="257"/>
      <c r="L13" s="257"/>
    </row>
    <row r="14" spans="1:12" ht="38.25" x14ac:dyDescent="0.25">
      <c r="B14" s="254">
        <v>7</v>
      </c>
      <c r="C14" s="259" t="s">
        <v>2930</v>
      </c>
      <c r="D14" s="304">
        <v>6754236.5705079986</v>
      </c>
      <c r="E14" s="341">
        <v>0.36621627307197813</v>
      </c>
      <c r="F14" s="304">
        <v>6712892.0633079987</v>
      </c>
      <c r="G14" s="341">
        <v>0.36397456430434422</v>
      </c>
      <c r="H14" s="304">
        <v>41344.507199999993</v>
      </c>
      <c r="I14" s="341">
        <v>2.2417087676339384E-3</v>
      </c>
    </row>
    <row r="15" spans="1:12" ht="50.65" customHeight="1" x14ac:dyDescent="0.25">
      <c r="B15" s="254">
        <v>8</v>
      </c>
      <c r="C15" s="259" t="s">
        <v>2929</v>
      </c>
      <c r="D15" s="304">
        <v>6974756.5962329982</v>
      </c>
      <c r="E15" s="341">
        <v>0.37817292000249458</v>
      </c>
      <c r="F15" s="304">
        <v>6933412.0890329983</v>
      </c>
      <c r="G15" s="341">
        <v>0.37593121123486062</v>
      </c>
      <c r="H15" s="304">
        <v>41344.507199999993</v>
      </c>
      <c r="I15" s="341">
        <v>2.2417087676339384E-3</v>
      </c>
    </row>
    <row r="16" spans="1:12"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6F14A-89D9-4F90-ABB3-26F5B843AAC2}">
  <sheetPr>
    <tabColor rgb="FF00B050"/>
  </sheetPr>
  <dimension ref="A1:J904"/>
  <sheetViews>
    <sheetView showGridLines="0" zoomScale="80" zoomScaleNormal="80" workbookViewId="0"/>
  </sheetViews>
  <sheetFormatPr defaultColWidth="14.42578125" defaultRowHeight="15" customHeight="1" x14ac:dyDescent="0.25"/>
  <cols>
    <col min="1" max="1" width="3.85546875" style="248" customWidth="1"/>
    <col min="2" max="2" width="2.7109375" style="248" customWidth="1"/>
    <col min="3" max="3" width="88.7109375" style="248" customWidth="1"/>
    <col min="4" max="5" width="21.28515625" style="248" customWidth="1"/>
    <col min="6" max="6" width="8.7109375" style="248" customWidth="1"/>
    <col min="7" max="7" width="18.5703125" style="248" customWidth="1"/>
    <col min="8" max="10" width="8.7109375" style="248" customWidth="1"/>
    <col min="11" max="16384" width="14.42578125" style="248"/>
  </cols>
  <sheetData>
    <row r="1" spans="1:10" ht="18" customHeight="1" x14ac:dyDescent="0.3">
      <c r="C1" s="227" t="s">
        <v>2919</v>
      </c>
    </row>
    <row r="2" spans="1:10" ht="14.25" customHeight="1" x14ac:dyDescent="0.25">
      <c r="A2" s="249"/>
      <c r="B2" s="250"/>
      <c r="C2" s="249"/>
      <c r="D2" s="249"/>
      <c r="E2" s="249"/>
      <c r="F2" s="249"/>
      <c r="G2" s="249"/>
    </row>
    <row r="3" spans="1:10" ht="14.25" customHeight="1" x14ac:dyDescent="0.25">
      <c r="A3" s="249"/>
      <c r="B3" s="250"/>
      <c r="C3" s="249"/>
      <c r="D3" s="251" t="s">
        <v>0</v>
      </c>
      <c r="E3" s="251" t="s">
        <v>1</v>
      </c>
      <c r="F3" s="249"/>
      <c r="G3" s="249"/>
    </row>
    <row r="4" spans="1:10" ht="14.25" customHeight="1" x14ac:dyDescent="0.25">
      <c r="A4" s="249"/>
      <c r="B4" s="250"/>
      <c r="C4" s="252" t="s">
        <v>2918</v>
      </c>
      <c r="D4" s="253" t="s">
        <v>2914</v>
      </c>
      <c r="E4" s="253" t="s">
        <v>2913</v>
      </c>
      <c r="F4" s="249"/>
      <c r="G4" s="249"/>
    </row>
    <row r="5" spans="1:10" ht="38.65" customHeight="1" x14ac:dyDescent="0.25">
      <c r="A5" s="249"/>
      <c r="B5" s="254">
        <v>1</v>
      </c>
      <c r="C5" s="255" t="s">
        <v>2944</v>
      </c>
      <c r="D5" s="256">
        <v>0</v>
      </c>
      <c r="E5" s="340">
        <v>0</v>
      </c>
      <c r="F5" s="249"/>
      <c r="G5" s="249"/>
    </row>
    <row r="6" spans="1:10" ht="38.65" customHeight="1" x14ac:dyDescent="0.25">
      <c r="A6" s="249"/>
      <c r="B6" s="254">
        <v>2</v>
      </c>
      <c r="C6" s="255" t="s">
        <v>2943</v>
      </c>
      <c r="D6" s="256">
        <v>0</v>
      </c>
      <c r="E6" s="340">
        <v>0</v>
      </c>
      <c r="F6" s="249"/>
      <c r="G6" s="249"/>
    </row>
    <row r="7" spans="1:10" ht="38.65" customHeight="1" x14ac:dyDescent="0.25">
      <c r="A7" s="257"/>
      <c r="B7" s="254">
        <v>3</v>
      </c>
      <c r="C7" s="255" t="s">
        <v>2942</v>
      </c>
      <c r="D7" s="256">
        <v>0</v>
      </c>
      <c r="E7" s="340">
        <v>0</v>
      </c>
      <c r="F7" s="257"/>
      <c r="G7" s="258"/>
      <c r="H7" s="257"/>
      <c r="I7" s="257"/>
      <c r="J7" s="257"/>
    </row>
    <row r="8" spans="1:10" ht="38.65" customHeight="1" x14ac:dyDescent="0.25">
      <c r="A8" s="257"/>
      <c r="B8" s="254">
        <v>4</v>
      </c>
      <c r="C8" s="255" t="s">
        <v>2941</v>
      </c>
      <c r="D8" s="256">
        <v>0</v>
      </c>
      <c r="E8" s="340">
        <v>0</v>
      </c>
      <c r="F8" s="257"/>
      <c r="G8" s="258"/>
      <c r="H8" s="257"/>
      <c r="I8" s="257"/>
      <c r="J8" s="257"/>
    </row>
    <row r="9" spans="1:10" ht="38.65" customHeight="1" x14ac:dyDescent="0.25">
      <c r="A9" s="257"/>
      <c r="B9" s="254">
        <v>5</v>
      </c>
      <c r="C9" s="255" t="s">
        <v>2940</v>
      </c>
      <c r="D9" s="256">
        <v>0</v>
      </c>
      <c r="E9" s="340">
        <v>0</v>
      </c>
      <c r="F9" s="257"/>
      <c r="G9" s="258"/>
      <c r="H9" s="257"/>
      <c r="I9" s="257"/>
      <c r="J9" s="257"/>
    </row>
    <row r="10" spans="1:10" ht="38.65" customHeight="1" x14ac:dyDescent="0.25">
      <c r="A10" s="257"/>
      <c r="B10" s="254">
        <v>6</v>
      </c>
      <c r="C10" s="255" t="s">
        <v>2939</v>
      </c>
      <c r="D10" s="256">
        <v>0</v>
      </c>
      <c r="E10" s="340">
        <v>0</v>
      </c>
      <c r="F10" s="257"/>
      <c r="G10" s="258"/>
      <c r="H10" s="257"/>
      <c r="I10" s="257"/>
      <c r="J10" s="257"/>
    </row>
    <row r="11" spans="1:10" ht="38.65" customHeight="1" x14ac:dyDescent="0.25">
      <c r="A11" s="257"/>
      <c r="B11" s="254">
        <v>7</v>
      </c>
      <c r="C11" s="259" t="s">
        <v>2938</v>
      </c>
      <c r="D11" s="304">
        <v>1828757309.6633179</v>
      </c>
      <c r="E11" s="340">
        <v>99.155645394823196</v>
      </c>
      <c r="F11" s="257"/>
      <c r="G11" s="258"/>
      <c r="H11" s="257"/>
      <c r="I11" s="257"/>
      <c r="J11" s="257"/>
    </row>
    <row r="12" spans="1:10" ht="38.65" customHeight="1" x14ac:dyDescent="0.25">
      <c r="A12" s="257"/>
      <c r="B12" s="254">
        <v>8</v>
      </c>
      <c r="C12" s="259" t="s">
        <v>2937</v>
      </c>
      <c r="D12" s="304">
        <v>1828757309.6633179</v>
      </c>
      <c r="E12" s="340">
        <v>99.155645394823196</v>
      </c>
      <c r="F12" s="257"/>
      <c r="G12" s="258"/>
      <c r="H12" s="257"/>
      <c r="I12" s="257"/>
      <c r="J12" s="257"/>
    </row>
    <row r="13" spans="1:10" ht="41.25" customHeight="1" x14ac:dyDescent="0.25">
      <c r="A13" s="257"/>
      <c r="B13" s="257"/>
      <c r="C13" s="257"/>
      <c r="D13" s="258"/>
      <c r="E13" s="257"/>
      <c r="F13" s="257"/>
      <c r="G13" s="258"/>
      <c r="H13" s="257"/>
      <c r="I13" s="257"/>
      <c r="J13" s="257"/>
    </row>
    <row r="14" spans="1:10" ht="14.25" customHeight="1" x14ac:dyDescent="0.25">
      <c r="A14" s="249"/>
      <c r="B14" s="250"/>
      <c r="C14" s="249"/>
      <c r="D14" s="249"/>
      <c r="E14" s="249"/>
      <c r="F14" s="249"/>
      <c r="G14" s="249"/>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pageMargins left="0.7" right="0.7" top="0.75" bottom="0.75" header="0" footer="0"/>
  <pageSetup orientation="portrait" r:id="rId1"/>
  <headerFooter>
    <oddHeader>&amp;R&amp;"Century"&amp;8&amp;KE7EC06 Gruppo Banco BPM - Uso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tabColor rgb="FF00B050"/>
  </sheetPr>
  <dimension ref="A1:BB94"/>
  <sheetViews>
    <sheetView zoomScale="70" zoomScaleNormal="70" zoomScalePageLayoutView="62" workbookViewId="0"/>
  </sheetViews>
  <sheetFormatPr defaultColWidth="8.7109375" defaultRowHeight="15" x14ac:dyDescent="0.25"/>
  <cols>
    <col min="1" max="1" width="5" style="230" customWidth="1"/>
    <col min="2" max="2" width="5.28515625" style="230" customWidth="1"/>
    <col min="3" max="3" width="17.140625" style="9" customWidth="1"/>
    <col min="4" max="4" width="42.140625" style="9" customWidth="1"/>
    <col min="5" max="5" width="38.5703125" style="9" bestFit="1" customWidth="1"/>
    <col min="6" max="6" width="34.7109375" style="9" bestFit="1" customWidth="1"/>
    <col min="7" max="7" width="14.42578125" style="9" bestFit="1" customWidth="1"/>
    <col min="8" max="8" width="10.5703125" style="9" bestFit="1" customWidth="1"/>
    <col min="9" max="9" width="25.7109375" style="9" bestFit="1" customWidth="1"/>
    <col min="10" max="10" width="25.7109375" style="9" customWidth="1"/>
    <col min="11" max="11" width="25" style="9" customWidth="1"/>
    <col min="12" max="12" width="25.7109375" style="9" customWidth="1"/>
    <col min="13" max="54" width="8.7109375" style="230"/>
    <col min="55" max="16384" width="8.7109375" style="9"/>
  </cols>
  <sheetData>
    <row r="1" spans="1:54" s="230" customFormat="1" x14ac:dyDescent="0.25"/>
    <row r="2" spans="1:54" s="230" customFormat="1" x14ac:dyDescent="0.25">
      <c r="C2" s="231" t="s">
        <v>68</v>
      </c>
    </row>
    <row r="3" spans="1:54" s="230" customFormat="1" x14ac:dyDescent="0.25"/>
    <row r="4" spans="1:54" s="348" customFormat="1" ht="91.5" customHeight="1" x14ac:dyDescent="0.25">
      <c r="A4" s="58"/>
      <c r="B4" s="58"/>
      <c r="C4" s="382"/>
      <c r="D4" s="383"/>
      <c r="E4" s="346" t="s">
        <v>69</v>
      </c>
      <c r="F4" s="346" t="s">
        <v>70</v>
      </c>
      <c r="G4" s="346" t="s">
        <v>71</v>
      </c>
      <c r="H4" s="346" t="s">
        <v>72</v>
      </c>
      <c r="I4" s="347" t="s">
        <v>73</v>
      </c>
      <c r="J4" s="347" t="s">
        <v>74</v>
      </c>
      <c r="K4" s="347" t="s">
        <v>75</v>
      </c>
      <c r="L4" s="347" t="s">
        <v>76</v>
      </c>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row>
    <row r="5" spans="1:54" s="230" customFormat="1" ht="45.75" customHeight="1" x14ac:dyDescent="0.25">
      <c r="C5" s="232" t="s">
        <v>77</v>
      </c>
      <c r="D5" s="232" t="s">
        <v>78</v>
      </c>
      <c r="E5" s="291">
        <v>2679451565.2542901</v>
      </c>
      <c r="F5" s="291">
        <v>3015151011.4670167</v>
      </c>
      <c r="G5" s="330">
        <v>2.0220069651261965</v>
      </c>
      <c r="H5" s="330">
        <v>2.275337395589387</v>
      </c>
      <c r="I5" s="330">
        <v>70.80808994655716</v>
      </c>
      <c r="J5" s="330">
        <v>70.80808994655716</v>
      </c>
      <c r="K5" s="330">
        <v>51.06721874418119</v>
      </c>
      <c r="L5" s="330">
        <v>29.191910053442843</v>
      </c>
      <c r="M5" s="233"/>
      <c r="N5" s="233"/>
    </row>
    <row r="6" spans="1:54" s="230" customFormat="1" x14ac:dyDescent="0.25">
      <c r="C6" s="10"/>
      <c r="D6" s="10"/>
      <c r="E6" s="10"/>
      <c r="F6" s="10"/>
      <c r="G6" s="10"/>
      <c r="H6" s="10"/>
      <c r="I6" s="10"/>
      <c r="J6" s="10"/>
    </row>
    <row r="7" spans="1:54" s="348" customFormat="1" ht="107.25" customHeight="1" x14ac:dyDescent="0.25">
      <c r="A7" s="58"/>
      <c r="B7" s="58"/>
      <c r="C7" s="384"/>
      <c r="D7" s="384"/>
      <c r="E7" s="346" t="s">
        <v>69</v>
      </c>
      <c r="F7" s="346" t="s">
        <v>70</v>
      </c>
      <c r="G7" s="349" t="s">
        <v>424</v>
      </c>
      <c r="H7" s="349" t="s">
        <v>425</v>
      </c>
      <c r="I7" s="347" t="s">
        <v>2884</v>
      </c>
      <c r="J7" s="347" t="s">
        <v>2885</v>
      </c>
      <c r="K7" s="347" t="s">
        <v>75</v>
      </c>
      <c r="L7" s="347" t="s">
        <v>76</v>
      </c>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row>
    <row r="8" spans="1:54" s="230" customFormat="1" x14ac:dyDescent="0.25">
      <c r="C8" s="234" t="s">
        <v>79</v>
      </c>
      <c r="D8" s="235" t="s">
        <v>80</v>
      </c>
      <c r="E8" s="292">
        <v>1232966266.3014033</v>
      </c>
      <c r="F8" s="292">
        <v>1381743715.7047386</v>
      </c>
      <c r="G8" s="327">
        <v>0.93043905348237788</v>
      </c>
      <c r="H8" s="327">
        <v>1.0427116703298873</v>
      </c>
      <c r="I8" s="327">
        <v>52.49235113521533</v>
      </c>
      <c r="J8" s="327">
        <v>52.492351135215323</v>
      </c>
      <c r="K8" s="328">
        <v>42.911694532591746</v>
      </c>
      <c r="L8" s="327">
        <v>47.50764886478467</v>
      </c>
    </row>
    <row r="9" spans="1:54" s="230" customFormat="1" x14ac:dyDescent="0.25">
      <c r="C9" s="234"/>
      <c r="D9" s="235" t="s">
        <v>81</v>
      </c>
      <c r="E9" s="293" t="s">
        <v>426</v>
      </c>
      <c r="F9" s="293" t="s">
        <v>426</v>
      </c>
      <c r="G9" s="329" t="e">
        <v>#VALUE!</v>
      </c>
      <c r="H9" s="329" t="e">
        <v>#VALUE!</v>
      </c>
      <c r="I9" s="329">
        <v>0</v>
      </c>
      <c r="J9" s="329">
        <v>0</v>
      </c>
      <c r="K9" s="329">
        <v>0</v>
      </c>
      <c r="L9" s="329">
        <v>0</v>
      </c>
    </row>
    <row r="10" spans="1:54" s="230" customFormat="1" x14ac:dyDescent="0.25">
      <c r="C10" s="234"/>
      <c r="D10" s="235" t="s">
        <v>82</v>
      </c>
      <c r="E10" s="292">
        <v>0</v>
      </c>
      <c r="F10" s="292">
        <v>0</v>
      </c>
      <c r="G10" s="328">
        <v>0</v>
      </c>
      <c r="H10" s="328">
        <v>0</v>
      </c>
      <c r="I10" s="329">
        <v>0</v>
      </c>
      <c r="J10" s="329">
        <v>0</v>
      </c>
      <c r="K10" s="329">
        <v>0</v>
      </c>
      <c r="L10" s="329">
        <v>0</v>
      </c>
    </row>
    <row r="11" spans="1:54" s="230" customFormat="1" x14ac:dyDescent="0.25">
      <c r="C11" s="234"/>
      <c r="D11" s="235" t="s">
        <v>83</v>
      </c>
      <c r="E11" s="292">
        <v>2561464.6099140006</v>
      </c>
      <c r="F11" s="292">
        <v>8597928.6504470035</v>
      </c>
      <c r="G11" s="328">
        <v>0.13888320511964553</v>
      </c>
      <c r="H11" s="328">
        <v>0.46618168517432673</v>
      </c>
      <c r="I11" s="329">
        <v>0</v>
      </c>
      <c r="J11" s="329">
        <v>0</v>
      </c>
      <c r="K11" s="329">
        <v>0</v>
      </c>
      <c r="L11" s="329">
        <v>0</v>
      </c>
    </row>
    <row r="12" spans="1:54" s="230" customFormat="1" x14ac:dyDescent="0.25">
      <c r="C12" s="234"/>
      <c r="D12" s="235" t="s">
        <v>84</v>
      </c>
      <c r="E12" s="293" t="s">
        <v>426</v>
      </c>
      <c r="F12" s="293" t="s">
        <v>426</v>
      </c>
      <c r="G12" s="329" t="e">
        <v>#VALUE!</v>
      </c>
      <c r="H12" s="329" t="e">
        <v>#VALUE!</v>
      </c>
      <c r="I12" s="329">
        <v>0</v>
      </c>
      <c r="J12" s="329">
        <v>0</v>
      </c>
      <c r="K12" s="329">
        <v>0</v>
      </c>
      <c r="L12" s="329">
        <v>0</v>
      </c>
    </row>
    <row r="13" spans="1:54" s="230" customFormat="1" x14ac:dyDescent="0.25">
      <c r="C13" s="236"/>
    </row>
    <row r="14" spans="1:54" s="230" customFormat="1" x14ac:dyDescent="0.25">
      <c r="C14" s="237" t="s">
        <v>85</v>
      </c>
    </row>
    <row r="15" spans="1:54" s="230" customFormat="1" x14ac:dyDescent="0.25">
      <c r="C15" s="237" t="s">
        <v>86</v>
      </c>
    </row>
    <row r="16" spans="1:54" s="230" customFormat="1" x14ac:dyDescent="0.25">
      <c r="C16" s="237" t="s">
        <v>87</v>
      </c>
    </row>
    <row r="17" spans="3:3" s="230" customFormat="1" x14ac:dyDescent="0.25">
      <c r="C17" s="237" t="s">
        <v>88</v>
      </c>
    </row>
    <row r="18" spans="3:3" s="230" customFormat="1" x14ac:dyDescent="0.25">
      <c r="C18" s="237" t="s">
        <v>89</v>
      </c>
    </row>
    <row r="19" spans="3:3" s="230" customFormat="1" x14ac:dyDescent="0.25">
      <c r="C19" s="237" t="s">
        <v>90</v>
      </c>
    </row>
    <row r="20" spans="3:3" s="230" customFormat="1" x14ac:dyDescent="0.25">
      <c r="C20" s="238" t="s">
        <v>91</v>
      </c>
    </row>
    <row r="21" spans="3:3" s="230" customFormat="1" x14ac:dyDescent="0.25">
      <c r="C21" s="239" t="s">
        <v>92</v>
      </c>
    </row>
    <row r="22" spans="3:3" s="230" customFormat="1" x14ac:dyDescent="0.25"/>
    <row r="23" spans="3:3" s="230" customFormat="1" x14ac:dyDescent="0.25"/>
    <row r="24" spans="3:3" s="230" customFormat="1" x14ac:dyDescent="0.25"/>
    <row r="25" spans="3:3" s="230" customFormat="1" x14ac:dyDescent="0.25"/>
    <row r="26" spans="3:3" s="230" customFormat="1" x14ac:dyDescent="0.25"/>
    <row r="27" spans="3:3" s="230" customFormat="1" x14ac:dyDescent="0.25"/>
    <row r="28" spans="3:3" s="230" customFormat="1" x14ac:dyDescent="0.25"/>
    <row r="29" spans="3:3" s="230" customFormat="1" x14ac:dyDescent="0.25"/>
    <row r="30" spans="3:3" s="230" customFormat="1" x14ac:dyDescent="0.25"/>
    <row r="31" spans="3:3" s="230" customFormat="1" x14ac:dyDescent="0.25"/>
    <row r="32" spans="3:3" s="230" customFormat="1" x14ac:dyDescent="0.25"/>
    <row r="33" s="230" customFormat="1" x14ac:dyDescent="0.25"/>
    <row r="34" s="230" customFormat="1" x14ac:dyDescent="0.25"/>
    <row r="35" s="230" customFormat="1" x14ac:dyDescent="0.25"/>
    <row r="36" s="230" customFormat="1" x14ac:dyDescent="0.25"/>
    <row r="37" s="230" customFormat="1" x14ac:dyDescent="0.25"/>
    <row r="38" s="230" customFormat="1" x14ac:dyDescent="0.25"/>
    <row r="39" s="230" customFormat="1" x14ac:dyDescent="0.25"/>
    <row r="40" s="230" customFormat="1" x14ac:dyDescent="0.25"/>
    <row r="41" s="230" customFormat="1" x14ac:dyDescent="0.25"/>
    <row r="42" s="230" customFormat="1" x14ac:dyDescent="0.25"/>
    <row r="43" s="230" customFormat="1" x14ac:dyDescent="0.25"/>
    <row r="44" s="230" customFormat="1" x14ac:dyDescent="0.25"/>
    <row r="45" s="230" customFormat="1" x14ac:dyDescent="0.25"/>
    <row r="46" s="230" customFormat="1" x14ac:dyDescent="0.25"/>
    <row r="47" s="230" customFormat="1" x14ac:dyDescent="0.25"/>
    <row r="48" s="230" customFormat="1" x14ac:dyDescent="0.25"/>
    <row r="49" s="230" customFormat="1" x14ac:dyDescent="0.25"/>
    <row r="50" s="230" customFormat="1" x14ac:dyDescent="0.25"/>
    <row r="51" s="230" customFormat="1" x14ac:dyDescent="0.25"/>
    <row r="52" s="230" customFormat="1" x14ac:dyDescent="0.25"/>
    <row r="53" s="230" customFormat="1" x14ac:dyDescent="0.25"/>
    <row r="54" s="230" customFormat="1" x14ac:dyDescent="0.25"/>
    <row r="55" s="230" customFormat="1" x14ac:dyDescent="0.25"/>
    <row r="56" s="230" customFormat="1" x14ac:dyDescent="0.25"/>
    <row r="57" s="230" customFormat="1" x14ac:dyDescent="0.25"/>
    <row r="58" s="230" customFormat="1" x14ac:dyDescent="0.25"/>
    <row r="59" s="230" customFormat="1" x14ac:dyDescent="0.25"/>
    <row r="60" s="230" customFormat="1" x14ac:dyDescent="0.25"/>
    <row r="61" s="230" customFormat="1" x14ac:dyDescent="0.25"/>
    <row r="62" s="230" customFormat="1" x14ac:dyDescent="0.25"/>
    <row r="63" s="230" customFormat="1" x14ac:dyDescent="0.25"/>
    <row r="64" s="230" customFormat="1" x14ac:dyDescent="0.25"/>
    <row r="65" s="230" customFormat="1" x14ac:dyDescent="0.25"/>
    <row r="66" s="230" customFormat="1" x14ac:dyDescent="0.25"/>
    <row r="67" s="230" customFormat="1" x14ac:dyDescent="0.25"/>
    <row r="68" s="230" customFormat="1" x14ac:dyDescent="0.25"/>
    <row r="69" s="230" customFormat="1" x14ac:dyDescent="0.25"/>
    <row r="70" s="230" customFormat="1" x14ac:dyDescent="0.25"/>
    <row r="71" s="230" customFormat="1" x14ac:dyDescent="0.25"/>
    <row r="72" s="230" customFormat="1" x14ac:dyDescent="0.25"/>
    <row r="73" s="230" customFormat="1" x14ac:dyDescent="0.25"/>
    <row r="74" s="230" customFormat="1" x14ac:dyDescent="0.25"/>
    <row r="75" s="230" customFormat="1" x14ac:dyDescent="0.25"/>
    <row r="76" s="230" customFormat="1" x14ac:dyDescent="0.25"/>
    <row r="77" s="230" customFormat="1" x14ac:dyDescent="0.25"/>
    <row r="78" s="230" customFormat="1" x14ac:dyDescent="0.25"/>
    <row r="79" s="230" customFormat="1" x14ac:dyDescent="0.25"/>
    <row r="80" s="230" customFormat="1" x14ac:dyDescent="0.25"/>
    <row r="81" s="230" customFormat="1" x14ac:dyDescent="0.25"/>
    <row r="82" s="230" customFormat="1" x14ac:dyDescent="0.25"/>
    <row r="83" s="230" customFormat="1" x14ac:dyDescent="0.25"/>
    <row r="84" s="230" customFormat="1" x14ac:dyDescent="0.25"/>
    <row r="85" s="230" customFormat="1" x14ac:dyDescent="0.25"/>
    <row r="86" s="230" customFormat="1" x14ac:dyDescent="0.25"/>
    <row r="87" s="230" customFormat="1" x14ac:dyDescent="0.25"/>
    <row r="88" s="230" customFormat="1" x14ac:dyDescent="0.25"/>
    <row r="89" s="230" customFormat="1" x14ac:dyDescent="0.25"/>
    <row r="90" s="230" customFormat="1" x14ac:dyDescent="0.25"/>
    <row r="91" s="230" customFormat="1" x14ac:dyDescent="0.25"/>
    <row r="92" s="230" customFormat="1" x14ac:dyDescent="0.25"/>
    <row r="93" s="230" customFormat="1" x14ac:dyDescent="0.25"/>
    <row r="94" s="230" customFormat="1" x14ac:dyDescent="0.25"/>
  </sheetData>
  <mergeCells count="2">
    <mergeCell ref="C4:D4"/>
    <mergeCell ref="C7:D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C241B-6F14-4365-BDFF-7EB7F6A1C1A9}">
  <dimension ref="B1:B2"/>
  <sheetViews>
    <sheetView workbookViewId="0"/>
  </sheetViews>
  <sheetFormatPr defaultColWidth="9.140625" defaultRowHeight="16.5" x14ac:dyDescent="0.3"/>
  <cols>
    <col min="1" max="16384" width="9.140625" style="240"/>
  </cols>
  <sheetData>
    <row r="1" spans="2:2" ht="27.75" customHeight="1" x14ac:dyDescent="0.3"/>
    <row r="2" spans="2:2" ht="26.25" x14ac:dyDescent="0.4">
      <c r="B2" s="241" t="s">
        <v>2958</v>
      </c>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2B26-C712-4A12-8C48-EA274E90CE5A}">
  <dimension ref="B2"/>
  <sheetViews>
    <sheetView showGridLines="0" workbookViewId="0"/>
  </sheetViews>
  <sheetFormatPr defaultRowHeight="15" x14ac:dyDescent="0.25"/>
  <sheetData>
    <row r="2" spans="2:2" ht="18.75" x14ac:dyDescent="0.3">
      <c r="B2" s="350" t="s">
        <v>2950</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AA51-F69D-4B9C-9186-389EB9ECA135}">
  <sheetPr>
    <tabColor rgb="FF00B050"/>
  </sheetPr>
  <dimension ref="A1:Y979"/>
  <sheetViews>
    <sheetView showGridLines="0" zoomScale="80" zoomScaleNormal="8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2956</v>
      </c>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59.25" customHeight="1" x14ac:dyDescent="0.25">
      <c r="B5" s="254">
        <v>1</v>
      </c>
      <c r="C5" s="255" t="s">
        <v>2903</v>
      </c>
      <c r="D5" s="271" t="s">
        <v>2900</v>
      </c>
    </row>
    <row r="6" spans="1:9" ht="59.25" customHeight="1" x14ac:dyDescent="0.25">
      <c r="B6" s="254">
        <v>2</v>
      </c>
      <c r="C6" s="255" t="s">
        <v>2902</v>
      </c>
      <c r="D6" s="271" t="s">
        <v>2900</v>
      </c>
      <c r="I6" s="257"/>
    </row>
    <row r="7" spans="1:9" ht="59.25" customHeight="1" x14ac:dyDescent="0.25">
      <c r="B7" s="254">
        <v>3</v>
      </c>
      <c r="C7" s="255" t="s">
        <v>2901</v>
      </c>
      <c r="D7" s="271" t="s">
        <v>2900</v>
      </c>
      <c r="I7" s="257"/>
    </row>
    <row r="8" spans="1:9" ht="14.25" customHeight="1" x14ac:dyDescent="0.25">
      <c r="B8" s="249"/>
      <c r="C8" s="249"/>
      <c r="D8" s="272"/>
    </row>
    <row r="9" spans="1:9" ht="14.25" customHeight="1" x14ac:dyDescent="0.25">
      <c r="B9" s="249"/>
      <c r="C9" s="249"/>
      <c r="D9" s="273" t="s">
        <v>0</v>
      </c>
    </row>
    <row r="10" spans="1:9" ht="14.25" customHeight="1" x14ac:dyDescent="0.25">
      <c r="B10" s="249"/>
      <c r="C10" s="410" t="s">
        <v>2899</v>
      </c>
      <c r="D10" s="429" t="s">
        <v>2898</v>
      </c>
    </row>
    <row r="11" spans="1:9" ht="1.5" customHeight="1" x14ac:dyDescent="0.25">
      <c r="B11" s="249"/>
      <c r="C11" s="411"/>
      <c r="D11" s="429"/>
    </row>
    <row r="12" spans="1:9" ht="41.25" customHeight="1" x14ac:dyDescent="0.25">
      <c r="B12" s="254">
        <v>4</v>
      </c>
      <c r="C12" s="255" t="s">
        <v>2897</v>
      </c>
      <c r="D12" s="271" t="s">
        <v>2894</v>
      </c>
    </row>
    <row r="13" spans="1:9" ht="55.5" customHeight="1" x14ac:dyDescent="0.25">
      <c r="B13" s="254">
        <v>5</v>
      </c>
      <c r="C13" s="255" t="s">
        <v>2896</v>
      </c>
      <c r="D13" s="271" t="s">
        <v>2894</v>
      </c>
    </row>
    <row r="14" spans="1:9" ht="55.5" customHeight="1" x14ac:dyDescent="0.25">
      <c r="B14" s="254">
        <v>6</v>
      </c>
      <c r="C14" s="255" t="s">
        <v>2895</v>
      </c>
      <c r="D14" s="271" t="s">
        <v>2894</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5461-66CB-45F8-A32D-CE9661F9C138}">
  <sheetPr>
    <tabColor rgb="FF00B050"/>
  </sheetPr>
  <dimension ref="A1:M976"/>
  <sheetViews>
    <sheetView showGridLines="0" zoomScale="80" zoomScaleNormal="80" workbookViewId="0"/>
  </sheetViews>
  <sheetFormatPr defaultColWidth="14.42578125" defaultRowHeight="15" customHeight="1" x14ac:dyDescent="0.25"/>
  <cols>
    <col min="1" max="1" width="11.5703125" style="248" customWidth="1"/>
    <col min="2" max="2" width="2.7109375" style="248" customWidth="1"/>
    <col min="3" max="3" width="50.7109375" style="248" customWidth="1"/>
    <col min="4" max="9" width="21.7109375" style="248" customWidth="1"/>
    <col min="10" max="10" width="14.7109375" style="248" customWidth="1"/>
    <col min="11" max="13" width="9.28515625" style="248" customWidth="1"/>
    <col min="14" max="16384" width="14.42578125" style="248"/>
  </cols>
  <sheetData>
    <row r="1" spans="1:13" ht="15" customHeight="1" x14ac:dyDescent="0.3">
      <c r="C1" s="227" t="s">
        <v>2946</v>
      </c>
    </row>
    <row r="2" spans="1:13" s="351" customFormat="1" ht="14.25" customHeight="1" x14ac:dyDescent="0.3">
      <c r="C2" s="357"/>
      <c r="D2" s="353"/>
      <c r="E2" s="354"/>
      <c r="F2" s="355"/>
      <c r="G2" s="356"/>
      <c r="H2" s="355"/>
      <c r="I2" s="356"/>
    </row>
    <row r="3" spans="1:13" ht="14.25" customHeight="1" x14ac:dyDescent="0.25">
      <c r="D3" s="257"/>
      <c r="E3" s="257"/>
      <c r="G3" s="264"/>
      <c r="I3" s="264"/>
    </row>
    <row r="4" spans="1:13" ht="14.25" customHeight="1" x14ac:dyDescent="0.25">
      <c r="D4" s="265" t="s">
        <v>0</v>
      </c>
      <c r="E4" s="265" t="s">
        <v>1</v>
      </c>
      <c r="F4" s="265" t="s">
        <v>2</v>
      </c>
      <c r="G4" s="265" t="s">
        <v>3</v>
      </c>
      <c r="H4" s="265" t="s">
        <v>4</v>
      </c>
      <c r="I4" s="265" t="s">
        <v>5</v>
      </c>
    </row>
    <row r="5" spans="1:13" ht="14.25" customHeight="1" x14ac:dyDescent="0.25">
      <c r="C5" s="416" t="s">
        <v>2918</v>
      </c>
      <c r="D5" s="413" t="s">
        <v>2917</v>
      </c>
      <c r="E5" s="414"/>
      <c r="F5" s="414"/>
      <c r="G5" s="414"/>
      <c r="H5" s="414"/>
      <c r="I5" s="414"/>
    </row>
    <row r="6" spans="1:13" ht="14.25" customHeight="1" x14ac:dyDescent="0.25">
      <c r="B6" s="257"/>
      <c r="C6" s="417"/>
      <c r="D6" s="415" t="s">
        <v>2892</v>
      </c>
      <c r="E6" s="414"/>
      <c r="F6" s="415" t="s">
        <v>2916</v>
      </c>
      <c r="G6" s="414"/>
      <c r="H6" s="415" t="s">
        <v>2915</v>
      </c>
      <c r="I6" s="414"/>
    </row>
    <row r="7" spans="1:13" ht="14.25" customHeight="1" x14ac:dyDescent="0.25">
      <c r="C7" s="418"/>
      <c r="D7" s="266" t="s">
        <v>2914</v>
      </c>
      <c r="E7" s="266" t="s">
        <v>2913</v>
      </c>
      <c r="F7" s="266" t="s">
        <v>2914</v>
      </c>
      <c r="G7" s="253" t="s">
        <v>2913</v>
      </c>
      <c r="H7" s="253" t="s">
        <v>2914</v>
      </c>
      <c r="I7" s="253" t="s">
        <v>2913</v>
      </c>
    </row>
    <row r="8" spans="1:13" ht="48.75" customHeight="1" x14ac:dyDescent="0.25">
      <c r="B8" s="254">
        <v>1</v>
      </c>
      <c r="C8" s="255" t="s">
        <v>2912</v>
      </c>
      <c r="D8" s="256">
        <v>0</v>
      </c>
      <c r="E8" s="344">
        <v>0</v>
      </c>
      <c r="F8" s="256">
        <v>0</v>
      </c>
      <c r="G8" s="344">
        <v>0</v>
      </c>
      <c r="H8" s="256">
        <v>0</v>
      </c>
      <c r="I8" s="344">
        <v>0</v>
      </c>
    </row>
    <row r="9" spans="1:13" ht="48.75" customHeight="1" x14ac:dyDescent="0.25">
      <c r="B9" s="254">
        <v>2</v>
      </c>
      <c r="C9" s="255" t="s">
        <v>2911</v>
      </c>
      <c r="D9" s="256">
        <v>0</v>
      </c>
      <c r="E9" s="344">
        <v>0</v>
      </c>
      <c r="F9" s="256">
        <v>0</v>
      </c>
      <c r="G9" s="344">
        <v>0</v>
      </c>
      <c r="H9" s="256">
        <v>0</v>
      </c>
      <c r="I9" s="344">
        <v>0</v>
      </c>
    </row>
    <row r="10" spans="1:13" ht="48.75" customHeight="1" x14ac:dyDescent="0.25">
      <c r="B10" s="254">
        <v>3</v>
      </c>
      <c r="C10" s="255" t="s">
        <v>2910</v>
      </c>
      <c r="D10" s="256">
        <v>0</v>
      </c>
      <c r="E10" s="344">
        <v>0</v>
      </c>
      <c r="F10" s="256">
        <v>0</v>
      </c>
      <c r="G10" s="344">
        <v>0</v>
      </c>
      <c r="H10" s="256">
        <v>0</v>
      </c>
      <c r="I10" s="344">
        <v>0</v>
      </c>
    </row>
    <row r="11" spans="1:13" ht="48.75" customHeight="1" x14ac:dyDescent="0.25">
      <c r="B11" s="254">
        <v>4</v>
      </c>
      <c r="C11" s="255" t="s">
        <v>2909</v>
      </c>
      <c r="D11" s="256">
        <v>0</v>
      </c>
      <c r="E11" s="344">
        <v>0</v>
      </c>
      <c r="F11" s="256">
        <v>0</v>
      </c>
      <c r="G11" s="344">
        <v>0</v>
      </c>
      <c r="H11" s="256">
        <v>0</v>
      </c>
      <c r="I11" s="344">
        <v>0</v>
      </c>
    </row>
    <row r="12" spans="1:13" ht="55.5" customHeight="1" x14ac:dyDescent="0.25">
      <c r="B12" s="254">
        <v>5</v>
      </c>
      <c r="C12" s="255" t="s">
        <v>2908</v>
      </c>
      <c r="D12" s="256">
        <v>0</v>
      </c>
      <c r="E12" s="344">
        <v>0</v>
      </c>
      <c r="F12" s="256">
        <v>0</v>
      </c>
      <c r="G12" s="344">
        <v>0</v>
      </c>
      <c r="H12" s="256">
        <v>0</v>
      </c>
      <c r="I12" s="344">
        <v>0</v>
      </c>
      <c r="J12" s="257"/>
      <c r="K12" s="257"/>
      <c r="L12" s="257"/>
      <c r="M12" s="257"/>
    </row>
    <row r="13" spans="1:13" ht="55.5" customHeight="1" x14ac:dyDescent="0.25">
      <c r="B13" s="254">
        <v>6</v>
      </c>
      <c r="C13" s="255" t="s">
        <v>2907</v>
      </c>
      <c r="D13" s="256">
        <v>0</v>
      </c>
      <c r="E13" s="344">
        <v>0</v>
      </c>
      <c r="F13" s="256">
        <v>0</v>
      </c>
      <c r="G13" s="344">
        <v>0</v>
      </c>
      <c r="H13" s="256">
        <v>0</v>
      </c>
      <c r="I13" s="344">
        <v>0</v>
      </c>
      <c r="J13" s="257"/>
      <c r="K13" s="257"/>
      <c r="L13" s="257"/>
      <c r="M13" s="257"/>
    </row>
    <row r="14" spans="1:13" ht="55.5" customHeight="1" x14ac:dyDescent="0.25">
      <c r="B14" s="254">
        <v>7</v>
      </c>
      <c r="C14" s="259" t="s">
        <v>2906</v>
      </c>
      <c r="D14" s="304">
        <v>1232966266.3014033</v>
      </c>
      <c r="E14" s="345">
        <v>0.93043905348237788</v>
      </c>
      <c r="F14" s="304">
        <v>1232966266.3014033</v>
      </c>
      <c r="G14" s="345">
        <v>0.93043905348237788</v>
      </c>
      <c r="H14" s="260">
        <v>0</v>
      </c>
      <c r="I14" s="345">
        <v>0</v>
      </c>
      <c r="J14" s="257"/>
      <c r="K14" s="257"/>
      <c r="L14" s="257"/>
      <c r="M14" s="257"/>
    </row>
    <row r="15" spans="1:13" ht="55.5" customHeight="1" x14ac:dyDescent="0.25">
      <c r="A15" s="257"/>
      <c r="B15" s="254">
        <v>8</v>
      </c>
      <c r="C15" s="259" t="s">
        <v>2905</v>
      </c>
      <c r="D15" s="304">
        <v>1232966266.3014033</v>
      </c>
      <c r="E15" s="345">
        <v>0.93043905348237788</v>
      </c>
      <c r="F15" s="304">
        <v>1232966266.3014033</v>
      </c>
      <c r="G15" s="345">
        <v>0.93043905348237788</v>
      </c>
      <c r="H15" s="260">
        <v>0</v>
      </c>
      <c r="I15" s="345">
        <v>0</v>
      </c>
      <c r="J15" s="257"/>
      <c r="K15" s="257"/>
      <c r="L15" s="257"/>
      <c r="M15" s="257"/>
    </row>
    <row r="16" spans="1:13" ht="55.5" customHeight="1" x14ac:dyDescent="0.25">
      <c r="A16" s="257"/>
      <c r="B16" s="257"/>
      <c r="C16" s="257"/>
      <c r="D16" s="257"/>
      <c r="E16" s="257"/>
      <c r="F16" s="257"/>
      <c r="G16" s="258"/>
      <c r="H16" s="257"/>
      <c r="I16" s="258"/>
      <c r="J16" s="257"/>
      <c r="K16" s="257"/>
      <c r="L16" s="257"/>
      <c r="M16" s="257"/>
    </row>
    <row r="17" spans="1:13" ht="55.5" customHeight="1" x14ac:dyDescent="0.25">
      <c r="A17" s="257"/>
      <c r="B17" s="257"/>
      <c r="C17" s="257"/>
      <c r="D17" s="257"/>
      <c r="E17" s="257"/>
      <c r="F17" s="257"/>
      <c r="G17" s="258"/>
      <c r="H17" s="257"/>
      <c r="I17" s="258"/>
      <c r="J17" s="257"/>
      <c r="K17" s="257"/>
      <c r="L17" s="257"/>
      <c r="M17" s="257"/>
    </row>
    <row r="18" spans="1:13" ht="41.25" customHeight="1" x14ac:dyDescent="0.25">
      <c r="A18" s="257"/>
      <c r="B18" s="257"/>
      <c r="C18" s="257"/>
      <c r="D18" s="257"/>
      <c r="E18" s="257"/>
      <c r="F18" s="257"/>
      <c r="G18" s="258"/>
      <c r="H18" s="257"/>
      <c r="I18" s="257"/>
      <c r="J18" s="257"/>
      <c r="K18" s="257"/>
      <c r="L18" s="257"/>
      <c r="M18" s="257"/>
    </row>
    <row r="19" spans="1:13" ht="14.25" customHeight="1" x14ac:dyDescent="0.25">
      <c r="A19" s="257"/>
      <c r="B19" s="257"/>
      <c r="C19" s="257"/>
      <c r="D19" s="257"/>
      <c r="E19" s="257"/>
      <c r="F19" s="257"/>
      <c r="G19" s="258"/>
      <c r="H19" s="257"/>
      <c r="I19" s="257"/>
      <c r="J19" s="257"/>
      <c r="K19" s="257"/>
      <c r="L19" s="257"/>
      <c r="M19" s="257"/>
    </row>
    <row r="20" spans="1:13" ht="14.25" customHeight="1" x14ac:dyDescent="0.25">
      <c r="C20" s="257"/>
      <c r="D20" s="257"/>
      <c r="E20" s="257"/>
      <c r="F20" s="257"/>
      <c r="G20" s="270"/>
      <c r="I20" s="264"/>
    </row>
    <row r="21" spans="1:13" ht="14.25" customHeight="1" x14ac:dyDescent="0.25">
      <c r="C21" s="257"/>
      <c r="D21" s="257"/>
      <c r="E21" s="257"/>
      <c r="F21" s="257"/>
      <c r="G21" s="264"/>
      <c r="I21" s="264"/>
    </row>
    <row r="22" spans="1:13" ht="14.25" customHeight="1" x14ac:dyDescent="0.25">
      <c r="C22" s="257"/>
      <c r="D22" s="257"/>
      <c r="E22" s="257"/>
      <c r="F22" s="257"/>
      <c r="G22" s="264"/>
      <c r="I22" s="264"/>
    </row>
    <row r="23" spans="1:13" ht="14.25" customHeight="1" x14ac:dyDescent="0.25">
      <c r="C23" s="257"/>
      <c r="D23" s="257"/>
      <c r="E23" s="257"/>
      <c r="F23" s="257"/>
      <c r="G23" s="270"/>
      <c r="I23" s="264"/>
    </row>
    <row r="24" spans="1:13" ht="14.25" customHeight="1" x14ac:dyDescent="0.25">
      <c r="C24" s="257"/>
      <c r="D24" s="257"/>
      <c r="E24" s="257"/>
      <c r="F24" s="257"/>
      <c r="G24" s="270"/>
      <c r="I24" s="264"/>
    </row>
    <row r="25" spans="1:13" ht="14.25" customHeight="1" x14ac:dyDescent="0.25">
      <c r="C25" s="257"/>
      <c r="D25" s="257"/>
      <c r="E25" s="257"/>
      <c r="G25" s="264"/>
      <c r="I25" s="264"/>
    </row>
    <row r="26" spans="1:13" ht="14.25" customHeight="1" x14ac:dyDescent="0.25">
      <c r="C26" s="257"/>
      <c r="D26" s="257"/>
      <c r="E26" s="257"/>
      <c r="G26" s="264"/>
      <c r="I26" s="264"/>
    </row>
    <row r="27" spans="1:13" ht="14.25" customHeight="1" x14ac:dyDescent="0.25">
      <c r="C27" s="257"/>
      <c r="D27" s="257"/>
      <c r="E27" s="257"/>
      <c r="G27" s="264"/>
      <c r="I27" s="264"/>
    </row>
    <row r="28" spans="1:13" ht="14.25" customHeight="1" x14ac:dyDescent="0.25">
      <c r="C28" s="257"/>
      <c r="D28" s="257"/>
      <c r="E28" s="257"/>
      <c r="G28" s="264"/>
      <c r="I28" s="264"/>
    </row>
    <row r="29" spans="1:13" ht="14.25" customHeight="1" x14ac:dyDescent="0.25">
      <c r="C29" s="257"/>
      <c r="D29" s="257"/>
      <c r="E29" s="257"/>
      <c r="G29" s="264"/>
      <c r="I29" s="264"/>
    </row>
    <row r="30" spans="1:13" ht="14.25" customHeight="1" x14ac:dyDescent="0.25">
      <c r="C30" s="257"/>
      <c r="D30" s="257"/>
      <c r="E30" s="257"/>
      <c r="G30" s="264"/>
      <c r="I30" s="264"/>
    </row>
    <row r="31" spans="1:13" ht="14.25" customHeight="1" x14ac:dyDescent="0.25">
      <c r="C31" s="257"/>
      <c r="D31" s="257"/>
      <c r="E31" s="257"/>
      <c r="G31" s="264"/>
      <c r="I31" s="264"/>
    </row>
    <row r="32" spans="1:13"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row r="976" spans="3:9" ht="14.25" customHeight="1" x14ac:dyDescent="0.25">
      <c r="C976" s="257"/>
      <c r="D976" s="257"/>
      <c r="E976" s="257"/>
      <c r="G976" s="264"/>
      <c r="I976" s="264"/>
    </row>
  </sheetData>
  <mergeCells count="5">
    <mergeCell ref="D5:I5"/>
    <mergeCell ref="D6:E6"/>
    <mergeCell ref="F6:G6"/>
    <mergeCell ref="H6:I6"/>
    <mergeCell ref="C5:C7"/>
  </mergeCells>
  <conditionalFormatting sqref="D7:I7">
    <cfRule type="cellIs" dxfId="28"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80EA-071C-4C03-87B5-AF8ECF706269}">
  <sheetPr>
    <tabColor rgb="FF00B050"/>
  </sheetPr>
  <dimension ref="A1:K858"/>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52.42578125" style="248" customWidth="1"/>
    <col min="4" max="9" width="21.85546875" style="248" customWidth="1"/>
    <col min="10" max="10" width="14.7109375" style="248" customWidth="1"/>
    <col min="11" max="11" width="9.28515625" style="248" customWidth="1"/>
    <col min="12" max="16384" width="14.42578125" style="248"/>
  </cols>
  <sheetData>
    <row r="1" spans="1:11" ht="20.45" customHeight="1" x14ac:dyDescent="0.3">
      <c r="C1" s="227" t="s">
        <v>2946</v>
      </c>
    </row>
    <row r="2" spans="1:11" s="351" customFormat="1" ht="20.45" customHeight="1" x14ac:dyDescent="0.3">
      <c r="C2" s="357"/>
      <c r="D2" s="353"/>
      <c r="E2" s="354"/>
      <c r="F2" s="355"/>
      <c r="G2" s="356"/>
      <c r="H2" s="355"/>
      <c r="I2" s="356"/>
    </row>
    <row r="3" spans="1:11" ht="15.6" customHeight="1" x14ac:dyDescent="0.3">
      <c r="C3" s="228"/>
      <c r="D3" s="276"/>
      <c r="E3" s="257"/>
      <c r="F3" s="274"/>
      <c r="G3" s="264"/>
      <c r="H3" s="274"/>
      <c r="I3" s="264"/>
    </row>
    <row r="4" spans="1:11" ht="14.25" customHeight="1" x14ac:dyDescent="0.25">
      <c r="D4" s="261" t="s">
        <v>0</v>
      </c>
      <c r="E4" s="261" t="s">
        <v>1</v>
      </c>
      <c r="F4" s="261" t="s">
        <v>2</v>
      </c>
      <c r="G4" s="261" t="s">
        <v>3</v>
      </c>
      <c r="H4" s="261" t="s">
        <v>4</v>
      </c>
      <c r="I4" s="261" t="s">
        <v>5</v>
      </c>
    </row>
    <row r="5" spans="1:11" ht="14.25" customHeight="1" x14ac:dyDescent="0.25">
      <c r="B5" s="257"/>
      <c r="C5" s="416" t="s">
        <v>2918</v>
      </c>
      <c r="D5" s="426" t="s">
        <v>2928</v>
      </c>
      <c r="E5" s="414"/>
      <c r="F5" s="414"/>
      <c r="G5" s="414"/>
      <c r="H5" s="414"/>
      <c r="I5" s="414"/>
    </row>
    <row r="6" spans="1:11" ht="14.25" customHeight="1" x14ac:dyDescent="0.25">
      <c r="B6" s="257"/>
      <c r="C6" s="417"/>
      <c r="D6" s="427" t="s">
        <v>2892</v>
      </c>
      <c r="E6" s="414"/>
      <c r="F6" s="428" t="s">
        <v>2916</v>
      </c>
      <c r="G6" s="414"/>
      <c r="H6" s="428" t="s">
        <v>2915</v>
      </c>
      <c r="I6" s="414"/>
    </row>
    <row r="7" spans="1:11" ht="14.25" customHeight="1" x14ac:dyDescent="0.25">
      <c r="B7" s="257"/>
      <c r="C7" s="418"/>
      <c r="D7" s="253" t="s">
        <v>2914</v>
      </c>
      <c r="E7" s="253" t="s">
        <v>2913</v>
      </c>
      <c r="F7" s="253" t="s">
        <v>2914</v>
      </c>
      <c r="G7" s="253" t="s">
        <v>2913</v>
      </c>
      <c r="H7" s="253" t="s">
        <v>2914</v>
      </c>
      <c r="I7" s="253" t="s">
        <v>2913</v>
      </c>
    </row>
    <row r="8" spans="1:11" ht="59.25" customHeight="1" x14ac:dyDescent="0.25">
      <c r="B8" s="254">
        <v>1</v>
      </c>
      <c r="C8" s="255" t="s">
        <v>2927</v>
      </c>
      <c r="D8" s="256">
        <v>0</v>
      </c>
      <c r="E8" s="344">
        <v>0</v>
      </c>
      <c r="F8" s="256">
        <v>0</v>
      </c>
      <c r="G8" s="344">
        <v>0</v>
      </c>
      <c r="H8" s="256">
        <v>0</v>
      </c>
      <c r="I8" s="344">
        <v>0</v>
      </c>
    </row>
    <row r="9" spans="1:11" ht="59.25" customHeight="1" x14ac:dyDescent="0.25">
      <c r="A9" s="257"/>
      <c r="B9" s="254">
        <v>2</v>
      </c>
      <c r="C9" s="255" t="s">
        <v>2926</v>
      </c>
      <c r="D9" s="256">
        <v>0</v>
      </c>
      <c r="E9" s="344">
        <v>0</v>
      </c>
      <c r="F9" s="256">
        <v>0</v>
      </c>
      <c r="G9" s="344">
        <v>0</v>
      </c>
      <c r="H9" s="256">
        <v>0</v>
      </c>
      <c r="I9" s="344">
        <v>0</v>
      </c>
      <c r="J9" s="257"/>
      <c r="K9" s="257"/>
    </row>
    <row r="10" spans="1:11" ht="59.25" customHeight="1" x14ac:dyDescent="0.25">
      <c r="A10" s="257"/>
      <c r="B10" s="254">
        <v>3</v>
      </c>
      <c r="C10" s="255" t="s">
        <v>2925</v>
      </c>
      <c r="D10" s="256">
        <v>0</v>
      </c>
      <c r="E10" s="344">
        <v>0</v>
      </c>
      <c r="F10" s="256">
        <v>0</v>
      </c>
      <c r="G10" s="344">
        <v>0</v>
      </c>
      <c r="H10" s="256">
        <v>0</v>
      </c>
      <c r="I10" s="344">
        <v>0</v>
      </c>
      <c r="J10" s="257"/>
      <c r="K10" s="257"/>
    </row>
    <row r="11" spans="1:11" ht="59.25" customHeight="1" x14ac:dyDescent="0.25">
      <c r="B11" s="254">
        <v>4</v>
      </c>
      <c r="C11" s="255" t="s">
        <v>2924</v>
      </c>
      <c r="D11" s="256">
        <v>0</v>
      </c>
      <c r="E11" s="344">
        <v>0</v>
      </c>
      <c r="F11" s="256">
        <v>0</v>
      </c>
      <c r="G11" s="344">
        <v>0</v>
      </c>
      <c r="H11" s="256">
        <v>0</v>
      </c>
      <c r="I11" s="344">
        <v>0</v>
      </c>
    </row>
    <row r="12" spans="1:11" ht="59.25" customHeight="1" x14ac:dyDescent="0.25">
      <c r="A12" s="257"/>
      <c r="B12" s="254">
        <v>5</v>
      </c>
      <c r="C12" s="255" t="s">
        <v>2923</v>
      </c>
      <c r="D12" s="256">
        <v>0</v>
      </c>
      <c r="E12" s="344">
        <v>0</v>
      </c>
      <c r="F12" s="256">
        <v>0</v>
      </c>
      <c r="G12" s="344">
        <v>0</v>
      </c>
      <c r="H12" s="256">
        <v>0</v>
      </c>
      <c r="I12" s="344">
        <v>0</v>
      </c>
      <c r="J12" s="257"/>
      <c r="K12" s="257"/>
    </row>
    <row r="13" spans="1:11" ht="59.25" customHeight="1" x14ac:dyDescent="0.25">
      <c r="A13" s="257"/>
      <c r="B13" s="254">
        <v>6</v>
      </c>
      <c r="C13" s="255" t="s">
        <v>2922</v>
      </c>
      <c r="D13" s="256">
        <v>0</v>
      </c>
      <c r="E13" s="344">
        <v>0</v>
      </c>
      <c r="F13" s="256">
        <v>0</v>
      </c>
      <c r="G13" s="344">
        <v>0</v>
      </c>
      <c r="H13" s="256">
        <v>0</v>
      </c>
      <c r="I13" s="344">
        <v>0</v>
      </c>
      <c r="J13" s="257"/>
      <c r="K13" s="257"/>
    </row>
    <row r="14" spans="1:11" ht="59.25" customHeight="1" x14ac:dyDescent="0.25">
      <c r="A14" s="257"/>
      <c r="B14" s="254">
        <v>7</v>
      </c>
      <c r="C14" s="259" t="s">
        <v>2921</v>
      </c>
      <c r="D14" s="304">
        <v>1232966266.3014033</v>
      </c>
      <c r="E14" s="345">
        <v>100</v>
      </c>
      <c r="F14" s="304">
        <v>1232966266.3014033</v>
      </c>
      <c r="G14" s="345">
        <v>100</v>
      </c>
      <c r="H14" s="260">
        <v>0</v>
      </c>
      <c r="I14" s="345">
        <v>0</v>
      </c>
      <c r="J14" s="257"/>
      <c r="K14" s="257"/>
    </row>
    <row r="15" spans="1:11" ht="59.25" customHeight="1" x14ac:dyDescent="0.25">
      <c r="A15" s="257"/>
      <c r="B15" s="254">
        <v>8</v>
      </c>
      <c r="C15" s="259" t="s">
        <v>2920</v>
      </c>
      <c r="D15" s="304">
        <v>1232966266.3014033</v>
      </c>
      <c r="E15" s="345">
        <v>100</v>
      </c>
      <c r="F15" s="304">
        <v>1232966266.3014033</v>
      </c>
      <c r="G15" s="345">
        <v>100</v>
      </c>
      <c r="H15" s="260">
        <v>0</v>
      </c>
      <c r="I15" s="345">
        <v>0</v>
      </c>
      <c r="J15" s="257"/>
      <c r="K15" s="257"/>
    </row>
    <row r="16" spans="1:11" ht="69.75" customHeight="1" x14ac:dyDescent="0.25">
      <c r="A16" s="257"/>
      <c r="B16" s="257"/>
      <c r="C16" s="257"/>
      <c r="D16" s="257"/>
      <c r="E16" s="258"/>
      <c r="F16" s="257"/>
      <c r="G16" s="257"/>
      <c r="H16" s="257"/>
      <c r="I16" s="257"/>
      <c r="J16" s="257"/>
      <c r="K16" s="257"/>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sheetData>
  <mergeCells count="5">
    <mergeCell ref="D5:I5"/>
    <mergeCell ref="D6:E6"/>
    <mergeCell ref="F6:G6"/>
    <mergeCell ref="H6:I6"/>
    <mergeCell ref="C5:C7"/>
  </mergeCells>
  <pageMargins left="0.7" right="0.7" top="0.75" bottom="0.75" header="0" footer="0"/>
  <pageSetup orientation="portrait"/>
  <headerFooter>
    <oddHeader>&amp;R&amp;"Century"&amp;8&amp;KE7EC06 Gruppo Banco BPM - Uso Interno&amp;1#_x000D_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A0CDC-8773-489F-8590-CC186746D61E}">
  <sheetPr>
    <tabColor rgb="FF00B050"/>
  </sheetPr>
  <dimension ref="A1:K961"/>
  <sheetViews>
    <sheetView showGridLines="0" zoomScale="80" zoomScaleNormal="80" workbookViewId="0"/>
  </sheetViews>
  <sheetFormatPr defaultColWidth="14.42578125" defaultRowHeight="15" customHeight="1" x14ac:dyDescent="0.25"/>
  <cols>
    <col min="1" max="1" width="4.28515625" style="248" customWidth="1"/>
    <col min="2" max="2" width="2.7109375" style="248" customWidth="1"/>
    <col min="3" max="3" width="60.7109375" style="248" customWidth="1"/>
    <col min="4" max="9" width="22.7109375" style="248" customWidth="1"/>
    <col min="10" max="10" width="14.7109375" style="248" customWidth="1"/>
    <col min="11" max="11" width="9.28515625" style="248" customWidth="1"/>
    <col min="12" max="16384" width="14.42578125" style="248"/>
  </cols>
  <sheetData>
    <row r="1" spans="1:11" ht="24" customHeight="1" x14ac:dyDescent="0.25">
      <c r="C1" s="229" t="s">
        <v>2946</v>
      </c>
    </row>
    <row r="2" spans="1:11" s="351" customFormat="1" ht="20.45" customHeight="1" x14ac:dyDescent="0.3">
      <c r="C2" s="357"/>
      <c r="D2" s="353"/>
      <c r="E2" s="354"/>
      <c r="F2" s="355"/>
      <c r="G2" s="356"/>
      <c r="H2" s="355"/>
      <c r="I2" s="356"/>
    </row>
    <row r="3" spans="1:11" ht="20.45" customHeight="1" x14ac:dyDescent="0.3">
      <c r="C3" s="228"/>
      <c r="D3" s="276"/>
      <c r="E3" s="257"/>
      <c r="F3" s="274"/>
      <c r="G3" s="264"/>
      <c r="H3" s="274"/>
      <c r="I3" s="264"/>
    </row>
    <row r="4" spans="1:11" ht="14.25" customHeight="1" x14ac:dyDescent="0.25">
      <c r="D4" s="262" t="s">
        <v>0</v>
      </c>
      <c r="E4" s="262" t="s">
        <v>1</v>
      </c>
      <c r="F4" s="262" t="s">
        <v>2</v>
      </c>
      <c r="G4" s="262" t="s">
        <v>3</v>
      </c>
      <c r="H4" s="262" t="s">
        <v>4</v>
      </c>
      <c r="I4" s="262" t="s">
        <v>5</v>
      </c>
    </row>
    <row r="5" spans="1:11" ht="14.25" customHeight="1" x14ac:dyDescent="0.25">
      <c r="B5" s="257"/>
      <c r="C5" s="413" t="s">
        <v>2918</v>
      </c>
      <c r="D5" s="426" t="s">
        <v>2928</v>
      </c>
      <c r="E5" s="414"/>
      <c r="F5" s="414"/>
      <c r="G5" s="414"/>
      <c r="H5" s="414"/>
      <c r="I5" s="414"/>
    </row>
    <row r="6" spans="1:11" ht="15" customHeight="1" x14ac:dyDescent="0.25">
      <c r="B6" s="257"/>
      <c r="C6" s="413"/>
      <c r="D6" s="427" t="s">
        <v>2892</v>
      </c>
      <c r="E6" s="414"/>
      <c r="F6" s="428" t="s">
        <v>2916</v>
      </c>
      <c r="G6" s="414"/>
      <c r="H6" s="428" t="s">
        <v>2915</v>
      </c>
      <c r="I6" s="414"/>
    </row>
    <row r="7" spans="1:11" ht="22.15" customHeight="1" x14ac:dyDescent="0.25">
      <c r="A7" s="257"/>
      <c r="B7" s="257"/>
      <c r="C7" s="413"/>
      <c r="D7" s="263" t="s">
        <v>2914</v>
      </c>
      <c r="E7" s="263" t="s">
        <v>2913</v>
      </c>
      <c r="F7" s="263" t="s">
        <v>2914</v>
      </c>
      <c r="G7" s="263" t="s">
        <v>2913</v>
      </c>
      <c r="H7" s="263" t="s">
        <v>2914</v>
      </c>
      <c r="I7" s="263" t="s">
        <v>2913</v>
      </c>
      <c r="J7" s="257"/>
      <c r="K7" s="257"/>
    </row>
    <row r="8" spans="1:11" ht="61.9" customHeight="1" x14ac:dyDescent="0.25">
      <c r="A8" s="257"/>
      <c r="B8" s="254">
        <v>1</v>
      </c>
      <c r="C8" s="255" t="s">
        <v>2936</v>
      </c>
      <c r="D8" s="256">
        <v>0</v>
      </c>
      <c r="E8" s="344">
        <v>0</v>
      </c>
      <c r="F8" s="256">
        <v>0</v>
      </c>
      <c r="G8" s="344">
        <v>0</v>
      </c>
      <c r="H8" s="256">
        <v>0</v>
      </c>
      <c r="I8" s="344">
        <v>0</v>
      </c>
      <c r="J8" s="257"/>
      <c r="K8" s="257"/>
    </row>
    <row r="9" spans="1:11" ht="61.9" customHeight="1" x14ac:dyDescent="0.25">
      <c r="A9" s="257"/>
      <c r="B9" s="254">
        <v>2</v>
      </c>
      <c r="C9" s="255" t="s">
        <v>2935</v>
      </c>
      <c r="D9" s="256">
        <v>0</v>
      </c>
      <c r="E9" s="344">
        <v>0</v>
      </c>
      <c r="F9" s="256">
        <v>0</v>
      </c>
      <c r="G9" s="344">
        <v>0</v>
      </c>
      <c r="H9" s="256">
        <v>0</v>
      </c>
      <c r="I9" s="344">
        <v>0</v>
      </c>
      <c r="J9" s="257"/>
      <c r="K9" s="257"/>
    </row>
    <row r="10" spans="1:11" ht="61.9" customHeight="1" x14ac:dyDescent="0.25">
      <c r="A10" s="257"/>
      <c r="B10" s="254">
        <v>3</v>
      </c>
      <c r="C10" s="255" t="s">
        <v>2934</v>
      </c>
      <c r="D10" s="256">
        <v>0</v>
      </c>
      <c r="E10" s="344">
        <v>0</v>
      </c>
      <c r="F10" s="256">
        <v>0</v>
      </c>
      <c r="G10" s="344">
        <v>0</v>
      </c>
      <c r="H10" s="256">
        <v>0</v>
      </c>
      <c r="I10" s="344">
        <v>0</v>
      </c>
      <c r="J10" s="257"/>
      <c r="K10" s="257"/>
    </row>
    <row r="11" spans="1:11" ht="61.9" customHeight="1" x14ac:dyDescent="0.25">
      <c r="A11" s="257"/>
      <c r="B11" s="254">
        <v>4</v>
      </c>
      <c r="C11" s="255" t="s">
        <v>2933</v>
      </c>
      <c r="D11" s="303">
        <v>341713.02898399998</v>
      </c>
      <c r="E11" s="344">
        <v>2.5786848832792553E-4</v>
      </c>
      <c r="F11" s="303">
        <v>341713.02898399998</v>
      </c>
      <c r="G11" s="344">
        <v>2.5786848832792553E-4</v>
      </c>
      <c r="H11" s="256">
        <v>0</v>
      </c>
      <c r="I11" s="344">
        <v>0</v>
      </c>
      <c r="J11" s="257"/>
      <c r="K11" s="257"/>
    </row>
    <row r="12" spans="1:11" ht="55.5" customHeight="1" x14ac:dyDescent="0.25">
      <c r="A12" s="257"/>
      <c r="B12" s="254">
        <v>5</v>
      </c>
      <c r="C12" s="255" t="s">
        <v>2932</v>
      </c>
      <c r="D12" s="303">
        <v>11351.855863999999</v>
      </c>
      <c r="E12" s="344">
        <v>8.5665036538692842E-6</v>
      </c>
      <c r="F12" s="303">
        <v>11351.855863999999</v>
      </c>
      <c r="G12" s="344">
        <v>8.5665036538692842E-6</v>
      </c>
      <c r="H12" s="256">
        <v>0</v>
      </c>
      <c r="I12" s="344">
        <v>0</v>
      </c>
      <c r="J12" s="257"/>
      <c r="K12" s="257"/>
    </row>
    <row r="13" spans="1:11" ht="56.25" customHeight="1" x14ac:dyDescent="0.25">
      <c r="A13" s="257"/>
      <c r="B13" s="254">
        <v>6</v>
      </c>
      <c r="C13" s="255" t="s">
        <v>2931</v>
      </c>
      <c r="D13" s="303">
        <v>5734.572056</v>
      </c>
      <c r="E13" s="344">
        <v>4.3275067142889772E-6</v>
      </c>
      <c r="F13" s="303">
        <v>5734.572056</v>
      </c>
      <c r="G13" s="344">
        <v>4.3275067142889772E-6</v>
      </c>
      <c r="H13" s="256">
        <v>0</v>
      </c>
      <c r="I13" s="344">
        <v>0</v>
      </c>
      <c r="J13" s="257"/>
      <c r="K13" s="257"/>
    </row>
    <row r="14" spans="1:11" ht="38.25" x14ac:dyDescent="0.25">
      <c r="B14" s="254">
        <v>7</v>
      </c>
      <c r="C14" s="259" t="s">
        <v>2930</v>
      </c>
      <c r="D14" s="304">
        <v>6435112713.8909187</v>
      </c>
      <c r="E14" s="345">
        <v>4.8561589608822437</v>
      </c>
      <c r="F14" s="304">
        <v>6434610865.6631765</v>
      </c>
      <c r="G14" s="345">
        <v>4.8557802488259822</v>
      </c>
      <c r="H14" s="304">
        <v>501848.22774199996</v>
      </c>
      <c r="I14" s="345">
        <v>3.787120562615054E-4</v>
      </c>
    </row>
    <row r="15" spans="1:11" ht="50.65" customHeight="1" x14ac:dyDescent="0.25">
      <c r="B15" s="254">
        <v>8</v>
      </c>
      <c r="C15" s="259" t="s">
        <v>2929</v>
      </c>
      <c r="D15" s="304">
        <v>6435471513.3478231</v>
      </c>
      <c r="E15" s="345">
        <v>4.8564297233809404</v>
      </c>
      <c r="F15" s="304">
        <v>6434969665.1200809</v>
      </c>
      <c r="G15" s="345">
        <v>4.8560510113246789</v>
      </c>
      <c r="H15" s="304">
        <v>501848.22774199996</v>
      </c>
      <c r="I15" s="345">
        <v>3.787120562615054E-4</v>
      </c>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0140-7983-458E-9B76-6BEE749135D8}">
  <sheetPr>
    <tabColor rgb="FF00B050"/>
  </sheetPr>
  <dimension ref="A1:J905"/>
  <sheetViews>
    <sheetView showGridLines="0" zoomScale="80" zoomScaleNormal="80" workbookViewId="0"/>
  </sheetViews>
  <sheetFormatPr defaultColWidth="14.42578125" defaultRowHeight="15" customHeight="1" x14ac:dyDescent="0.25"/>
  <cols>
    <col min="1" max="1" width="4.140625" style="248" customWidth="1"/>
    <col min="2" max="2" width="2.7109375" style="248" customWidth="1"/>
    <col min="3" max="3" width="88.7109375" style="248" customWidth="1"/>
    <col min="4" max="5" width="32.7109375" style="248" customWidth="1"/>
    <col min="6" max="6" width="8.7109375" style="248" customWidth="1"/>
    <col min="7" max="7" width="18.5703125" style="248" customWidth="1"/>
    <col min="8" max="10" width="8.7109375" style="248" customWidth="1"/>
    <col min="11" max="16384" width="14.42578125" style="248"/>
  </cols>
  <sheetData>
    <row r="1" spans="1:10" ht="18" customHeight="1" x14ac:dyDescent="0.3">
      <c r="C1" s="227" t="s">
        <v>2946</v>
      </c>
    </row>
    <row r="2" spans="1:10" s="351" customFormat="1" ht="20.45" customHeight="1" x14ac:dyDescent="0.25">
      <c r="C2" s="352"/>
      <c r="D2" s="353"/>
      <c r="E2" s="354"/>
      <c r="F2" s="355"/>
      <c r="G2" s="356"/>
      <c r="H2" s="355"/>
      <c r="I2" s="356"/>
    </row>
    <row r="3" spans="1:10" ht="15.6" customHeight="1" x14ac:dyDescent="0.3">
      <c r="C3" s="228"/>
      <c r="D3" s="276"/>
      <c r="E3" s="257"/>
      <c r="F3" s="274"/>
      <c r="G3" s="264"/>
      <c r="H3" s="274"/>
      <c r="I3" s="264"/>
    </row>
    <row r="4" spans="1:10" ht="14.25" customHeight="1" x14ac:dyDescent="0.25">
      <c r="A4" s="249"/>
      <c r="B4" s="250"/>
      <c r="C4" s="249"/>
      <c r="D4" s="251" t="s">
        <v>0</v>
      </c>
      <c r="E4" s="251" t="s">
        <v>1</v>
      </c>
      <c r="F4" s="249"/>
      <c r="G4" s="249"/>
    </row>
    <row r="5" spans="1:10" ht="14.25" customHeight="1" x14ac:dyDescent="0.25">
      <c r="A5" s="249"/>
      <c r="B5" s="250"/>
      <c r="C5" s="252" t="s">
        <v>2918</v>
      </c>
      <c r="D5" s="253" t="s">
        <v>2914</v>
      </c>
      <c r="E5" s="253" t="s">
        <v>2913</v>
      </c>
      <c r="F5" s="249"/>
      <c r="G5" s="249"/>
    </row>
    <row r="6" spans="1:10" ht="38.65" customHeight="1" x14ac:dyDescent="0.25">
      <c r="A6" s="249"/>
      <c r="B6" s="254">
        <v>1</v>
      </c>
      <c r="C6" s="255" t="s">
        <v>2944</v>
      </c>
      <c r="D6" s="256">
        <v>0</v>
      </c>
      <c r="E6" s="344">
        <v>0</v>
      </c>
      <c r="F6" s="249"/>
      <c r="G6" s="249"/>
    </row>
    <row r="7" spans="1:10" ht="38.65" customHeight="1" x14ac:dyDescent="0.25">
      <c r="A7" s="249"/>
      <c r="B7" s="254">
        <v>2</v>
      </c>
      <c r="C7" s="255" t="s">
        <v>2943</v>
      </c>
      <c r="D7" s="256">
        <v>0</v>
      </c>
      <c r="E7" s="344">
        <v>0</v>
      </c>
      <c r="F7" s="249"/>
      <c r="G7" s="249"/>
    </row>
    <row r="8" spans="1:10" ht="38.65" customHeight="1" x14ac:dyDescent="0.25">
      <c r="A8" s="257"/>
      <c r="B8" s="254">
        <v>3</v>
      </c>
      <c r="C8" s="255" t="s">
        <v>2942</v>
      </c>
      <c r="D8" s="256">
        <v>0</v>
      </c>
      <c r="E8" s="344">
        <v>0</v>
      </c>
      <c r="F8" s="257"/>
      <c r="G8" s="258"/>
      <c r="H8" s="257"/>
      <c r="I8" s="257"/>
      <c r="J8" s="257"/>
    </row>
    <row r="9" spans="1:10" ht="38.65" customHeight="1" x14ac:dyDescent="0.25">
      <c r="A9" s="257"/>
      <c r="B9" s="254">
        <v>4</v>
      </c>
      <c r="C9" s="255" t="s">
        <v>2941</v>
      </c>
      <c r="D9" s="256">
        <v>0</v>
      </c>
      <c r="E9" s="344">
        <v>0</v>
      </c>
      <c r="F9" s="257"/>
      <c r="G9" s="258"/>
      <c r="H9" s="257"/>
      <c r="I9" s="257"/>
      <c r="J9" s="257"/>
    </row>
    <row r="10" spans="1:10" ht="38.65" customHeight="1" x14ac:dyDescent="0.25">
      <c r="A10" s="257"/>
      <c r="B10" s="254">
        <v>5</v>
      </c>
      <c r="C10" s="255" t="s">
        <v>2940</v>
      </c>
      <c r="D10" s="256">
        <v>0</v>
      </c>
      <c r="E10" s="344">
        <v>0</v>
      </c>
      <c r="F10" s="257"/>
      <c r="G10" s="258"/>
      <c r="H10" s="257"/>
      <c r="I10" s="257"/>
      <c r="J10" s="257"/>
    </row>
    <row r="11" spans="1:10" ht="38.65" customHeight="1" x14ac:dyDescent="0.25">
      <c r="A11" s="257"/>
      <c r="B11" s="254">
        <v>6</v>
      </c>
      <c r="C11" s="255" t="s">
        <v>2939</v>
      </c>
      <c r="D11" s="256">
        <v>0</v>
      </c>
      <c r="E11" s="344">
        <v>0</v>
      </c>
      <c r="F11" s="257"/>
      <c r="G11" s="258"/>
      <c r="H11" s="257"/>
      <c r="I11" s="257"/>
      <c r="J11" s="257"/>
    </row>
    <row r="12" spans="1:10" ht="38.65" customHeight="1" x14ac:dyDescent="0.25">
      <c r="A12" s="257"/>
      <c r="B12" s="254">
        <v>7</v>
      </c>
      <c r="C12" s="259" t="s">
        <v>2938</v>
      </c>
      <c r="D12" s="304">
        <v>52569760631.720879</v>
      </c>
      <c r="E12" s="345">
        <v>39.670962345709903</v>
      </c>
      <c r="F12" s="257"/>
      <c r="G12" s="258"/>
      <c r="H12" s="257"/>
      <c r="I12" s="257"/>
      <c r="J12" s="257"/>
    </row>
    <row r="13" spans="1:10" ht="38.65" customHeight="1" x14ac:dyDescent="0.25">
      <c r="A13" s="257"/>
      <c r="B13" s="254">
        <v>8</v>
      </c>
      <c r="C13" s="259" t="s">
        <v>2937</v>
      </c>
      <c r="D13" s="304">
        <v>52569760631.720879</v>
      </c>
      <c r="E13" s="345">
        <v>39.670962345709903</v>
      </c>
      <c r="F13" s="257"/>
      <c r="G13" s="258"/>
      <c r="H13" s="257"/>
      <c r="I13" s="257"/>
      <c r="J13" s="257"/>
    </row>
    <row r="14" spans="1:10" ht="41.25" customHeight="1" x14ac:dyDescent="0.25">
      <c r="A14" s="257"/>
      <c r="B14" s="257"/>
      <c r="C14" s="257"/>
      <c r="D14" s="258"/>
      <c r="E14" s="257"/>
      <c r="F14" s="257"/>
      <c r="G14" s="258"/>
      <c r="H14" s="257"/>
      <c r="I14" s="257"/>
      <c r="J14" s="257"/>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row r="905" spans="1:7" ht="14.25" customHeight="1" x14ac:dyDescent="0.25">
      <c r="A905" s="249"/>
      <c r="B905" s="250"/>
      <c r="C905" s="249"/>
      <c r="D905" s="249"/>
      <c r="E905" s="249"/>
      <c r="F905" s="249"/>
      <c r="G905" s="249"/>
    </row>
  </sheetData>
  <conditionalFormatting sqref="D12">
    <cfRule type="cellIs" dxfId="27" priority="2" operator="equal">
      <formula>0</formula>
    </cfRule>
  </conditionalFormatting>
  <conditionalFormatting sqref="D13">
    <cfRule type="cellIs" dxfId="26"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6C2C-906C-4A0E-BFFB-899D32C2260E}">
  <sheetPr>
    <tabColor rgb="FF00B050"/>
  </sheetPr>
  <dimension ref="A1:M976"/>
  <sheetViews>
    <sheetView showGridLines="0" zoomScale="80" zoomScaleNormal="80" workbookViewId="0"/>
  </sheetViews>
  <sheetFormatPr defaultColWidth="14.42578125" defaultRowHeight="15" customHeight="1" x14ac:dyDescent="0.25"/>
  <cols>
    <col min="1" max="1" width="7" style="248" customWidth="1"/>
    <col min="2" max="2" width="2.7109375" style="248" customWidth="1"/>
    <col min="3" max="3" width="50.7109375" style="248" customWidth="1"/>
    <col min="4" max="9" width="23.5703125" style="248" customWidth="1"/>
    <col min="10" max="10" width="14.7109375" style="248" customWidth="1"/>
    <col min="11" max="13" width="9.28515625" style="248" customWidth="1"/>
    <col min="14" max="16384" width="14.42578125" style="248"/>
  </cols>
  <sheetData>
    <row r="1" spans="1:13" ht="15" customHeight="1" x14ac:dyDescent="0.3">
      <c r="C1" s="227" t="s">
        <v>2946</v>
      </c>
    </row>
    <row r="2" spans="1:13" s="351" customFormat="1" ht="20.45" customHeight="1" x14ac:dyDescent="0.25">
      <c r="C2" s="352"/>
      <c r="D2" s="353"/>
      <c r="E2" s="354"/>
      <c r="F2" s="355"/>
      <c r="G2" s="356"/>
      <c r="H2" s="355"/>
      <c r="I2" s="356"/>
    </row>
    <row r="3" spans="1:13" ht="14.25" customHeight="1" x14ac:dyDescent="0.25">
      <c r="D3" s="257"/>
      <c r="E3" s="257"/>
      <c r="G3" s="264"/>
      <c r="I3" s="264"/>
    </row>
    <row r="4" spans="1:13" ht="14.25" customHeight="1" x14ac:dyDescent="0.25">
      <c r="D4" s="265" t="s">
        <v>0</v>
      </c>
      <c r="E4" s="265" t="s">
        <v>1</v>
      </c>
      <c r="F4" s="265" t="s">
        <v>2</v>
      </c>
      <c r="G4" s="265" t="s">
        <v>3</v>
      </c>
      <c r="H4" s="265" t="s">
        <v>4</v>
      </c>
      <c r="I4" s="265" t="s">
        <v>5</v>
      </c>
    </row>
    <row r="5" spans="1:13" ht="14.25" customHeight="1" x14ac:dyDescent="0.25">
      <c r="C5" s="416" t="s">
        <v>2918</v>
      </c>
      <c r="D5" s="413" t="s">
        <v>2917</v>
      </c>
      <c r="E5" s="414"/>
      <c r="F5" s="414"/>
      <c r="G5" s="414"/>
      <c r="H5" s="414"/>
      <c r="I5" s="414"/>
    </row>
    <row r="6" spans="1:13" ht="14.25" customHeight="1" x14ac:dyDescent="0.25">
      <c r="B6" s="257"/>
      <c r="C6" s="417"/>
      <c r="D6" s="415" t="s">
        <v>2892</v>
      </c>
      <c r="E6" s="414"/>
      <c r="F6" s="415" t="s">
        <v>2916</v>
      </c>
      <c r="G6" s="414"/>
      <c r="H6" s="415" t="s">
        <v>2915</v>
      </c>
      <c r="I6" s="414"/>
    </row>
    <row r="7" spans="1:13" ht="14.25" customHeight="1" x14ac:dyDescent="0.25">
      <c r="C7" s="418"/>
      <c r="D7" s="266" t="s">
        <v>2914</v>
      </c>
      <c r="E7" s="266" t="s">
        <v>2913</v>
      </c>
      <c r="F7" s="266" t="s">
        <v>2914</v>
      </c>
      <c r="G7" s="253" t="s">
        <v>2913</v>
      </c>
      <c r="H7" s="253" t="s">
        <v>2914</v>
      </c>
      <c r="I7" s="253" t="s">
        <v>2913</v>
      </c>
    </row>
    <row r="8" spans="1:13" ht="48.75" customHeight="1" x14ac:dyDescent="0.25">
      <c r="B8" s="254">
        <v>1</v>
      </c>
      <c r="C8" s="255" t="s">
        <v>2912</v>
      </c>
      <c r="D8" s="256">
        <v>0</v>
      </c>
      <c r="E8" s="344">
        <v>0</v>
      </c>
      <c r="F8" s="256">
        <v>0</v>
      </c>
      <c r="G8" s="344">
        <v>0</v>
      </c>
      <c r="H8" s="256">
        <v>0</v>
      </c>
      <c r="I8" s="344">
        <v>0</v>
      </c>
    </row>
    <row r="9" spans="1:13" ht="48.75" customHeight="1" x14ac:dyDescent="0.25">
      <c r="B9" s="254">
        <v>2</v>
      </c>
      <c r="C9" s="255" t="s">
        <v>2911</v>
      </c>
      <c r="D9" s="256">
        <v>0</v>
      </c>
      <c r="E9" s="344">
        <v>0</v>
      </c>
      <c r="F9" s="256">
        <v>0</v>
      </c>
      <c r="G9" s="344">
        <v>0</v>
      </c>
      <c r="H9" s="256">
        <v>0</v>
      </c>
      <c r="I9" s="344">
        <v>0</v>
      </c>
    </row>
    <row r="10" spans="1:13" ht="48.75" customHeight="1" x14ac:dyDescent="0.25">
      <c r="B10" s="254">
        <v>3</v>
      </c>
      <c r="C10" s="255" t="s">
        <v>2910</v>
      </c>
      <c r="D10" s="256">
        <v>0</v>
      </c>
      <c r="E10" s="344">
        <v>0</v>
      </c>
      <c r="F10" s="256">
        <v>0</v>
      </c>
      <c r="G10" s="344">
        <v>0</v>
      </c>
      <c r="H10" s="256">
        <v>0</v>
      </c>
      <c r="I10" s="344">
        <v>0</v>
      </c>
    </row>
    <row r="11" spans="1:13" ht="48.75" customHeight="1" x14ac:dyDescent="0.25">
      <c r="B11" s="254">
        <v>4</v>
      </c>
      <c r="C11" s="255" t="s">
        <v>2909</v>
      </c>
      <c r="D11" s="256">
        <v>0</v>
      </c>
      <c r="E11" s="344">
        <v>0</v>
      </c>
      <c r="F11" s="256">
        <v>0</v>
      </c>
      <c r="G11" s="344">
        <v>0</v>
      </c>
      <c r="H11" s="256">
        <v>0</v>
      </c>
      <c r="I11" s="344">
        <v>0</v>
      </c>
    </row>
    <row r="12" spans="1:13" ht="55.5" customHeight="1" x14ac:dyDescent="0.25">
      <c r="B12" s="254">
        <v>5</v>
      </c>
      <c r="C12" s="255" t="s">
        <v>2908</v>
      </c>
      <c r="D12" s="256">
        <v>0</v>
      </c>
      <c r="E12" s="344">
        <v>0</v>
      </c>
      <c r="F12" s="256">
        <v>0</v>
      </c>
      <c r="G12" s="344">
        <v>0</v>
      </c>
      <c r="H12" s="256">
        <v>0</v>
      </c>
      <c r="I12" s="344">
        <v>0</v>
      </c>
      <c r="J12" s="257"/>
      <c r="K12" s="257"/>
      <c r="L12" s="257"/>
      <c r="M12" s="257"/>
    </row>
    <row r="13" spans="1:13" ht="55.5" customHeight="1" x14ac:dyDescent="0.25">
      <c r="B13" s="254">
        <v>6</v>
      </c>
      <c r="C13" s="255" t="s">
        <v>2907</v>
      </c>
      <c r="D13" s="256">
        <v>0</v>
      </c>
      <c r="E13" s="344">
        <v>0</v>
      </c>
      <c r="F13" s="256">
        <v>0</v>
      </c>
      <c r="G13" s="344">
        <v>0</v>
      </c>
      <c r="H13" s="256">
        <v>0</v>
      </c>
      <c r="I13" s="344">
        <v>0</v>
      </c>
      <c r="J13" s="257"/>
      <c r="K13" s="257"/>
      <c r="L13" s="257"/>
      <c r="M13" s="257"/>
    </row>
    <row r="14" spans="1:13" ht="55.5" customHeight="1" x14ac:dyDescent="0.25">
      <c r="B14" s="254">
        <v>7</v>
      </c>
      <c r="C14" s="259" t="s">
        <v>2906</v>
      </c>
      <c r="D14" s="304">
        <v>1381743715.7047386</v>
      </c>
      <c r="E14" s="345">
        <v>1.0427116703298873</v>
      </c>
      <c r="F14" s="304">
        <v>1353543258.5302687</v>
      </c>
      <c r="G14" s="345">
        <v>1.0214306285055281</v>
      </c>
      <c r="H14" s="304">
        <v>28200457.17447</v>
      </c>
      <c r="I14" s="345">
        <v>2.1281041824359227E-2</v>
      </c>
      <c r="J14" s="257"/>
      <c r="K14" s="257"/>
      <c r="L14" s="257"/>
      <c r="M14" s="257"/>
    </row>
    <row r="15" spans="1:13" ht="55.5" customHeight="1" x14ac:dyDescent="0.25">
      <c r="A15" s="257"/>
      <c r="B15" s="254">
        <v>8</v>
      </c>
      <c r="C15" s="259" t="s">
        <v>2905</v>
      </c>
      <c r="D15" s="304">
        <v>1381743715.7047386</v>
      </c>
      <c r="E15" s="345">
        <v>1.0427116703298873</v>
      </c>
      <c r="F15" s="304">
        <v>1353543258.5302687</v>
      </c>
      <c r="G15" s="345">
        <v>1.0214306285055281</v>
      </c>
      <c r="H15" s="304">
        <v>28200457.17447</v>
      </c>
      <c r="I15" s="345">
        <v>2.1281041824359227E-2</v>
      </c>
      <c r="J15" s="257"/>
      <c r="K15" s="257"/>
      <c r="L15" s="257"/>
      <c r="M15" s="257"/>
    </row>
    <row r="16" spans="1:13" ht="55.5" customHeight="1" x14ac:dyDescent="0.25">
      <c r="A16" s="257"/>
      <c r="B16" s="257"/>
      <c r="C16" s="257"/>
      <c r="D16" s="257"/>
      <c r="E16" s="257"/>
      <c r="F16" s="257"/>
      <c r="G16" s="258"/>
      <c r="H16" s="257"/>
      <c r="I16" s="258"/>
      <c r="J16" s="257"/>
      <c r="K16" s="257"/>
      <c r="L16" s="257"/>
      <c r="M16" s="257"/>
    </row>
    <row r="17" spans="1:13" ht="55.5" customHeight="1" x14ac:dyDescent="0.25">
      <c r="A17" s="257"/>
      <c r="B17" s="257"/>
      <c r="C17" s="257"/>
      <c r="D17" s="257"/>
      <c r="E17" s="257"/>
      <c r="F17" s="257"/>
      <c r="G17" s="258"/>
      <c r="H17" s="257"/>
      <c r="I17" s="258"/>
      <c r="J17" s="257"/>
      <c r="K17" s="257"/>
      <c r="L17" s="257"/>
      <c r="M17" s="257"/>
    </row>
    <row r="18" spans="1:13" ht="41.25" customHeight="1" x14ac:dyDescent="0.25">
      <c r="A18" s="257"/>
      <c r="B18" s="257"/>
      <c r="C18" s="257"/>
      <c r="D18" s="257"/>
      <c r="E18" s="257"/>
      <c r="F18" s="257"/>
      <c r="G18" s="258"/>
      <c r="H18" s="257"/>
      <c r="I18" s="257"/>
      <c r="J18" s="257"/>
      <c r="K18" s="257"/>
      <c r="L18" s="257"/>
      <c r="M18" s="257"/>
    </row>
    <row r="19" spans="1:13" ht="14.25" customHeight="1" x14ac:dyDescent="0.25">
      <c r="A19" s="257"/>
      <c r="B19" s="257"/>
      <c r="C19" s="257"/>
      <c r="D19" s="257"/>
      <c r="E19" s="257"/>
      <c r="F19" s="257"/>
      <c r="G19" s="258"/>
      <c r="H19" s="257"/>
      <c r="I19" s="257"/>
      <c r="J19" s="257"/>
      <c r="K19" s="257"/>
      <c r="L19" s="257"/>
      <c r="M19" s="257"/>
    </row>
    <row r="20" spans="1:13" ht="14.25" customHeight="1" x14ac:dyDescent="0.25">
      <c r="C20" s="257"/>
      <c r="D20" s="257"/>
      <c r="E20" s="257"/>
      <c r="F20" s="257"/>
      <c r="G20" s="270"/>
      <c r="I20" s="264"/>
    </row>
    <row r="21" spans="1:13" ht="14.25" customHeight="1" x14ac:dyDescent="0.25">
      <c r="C21" s="257"/>
      <c r="D21" s="257"/>
      <c r="E21" s="257"/>
      <c r="F21" s="257"/>
      <c r="G21" s="264"/>
      <c r="I21" s="264"/>
    </row>
    <row r="22" spans="1:13" ht="14.25" customHeight="1" x14ac:dyDescent="0.25">
      <c r="C22" s="257"/>
      <c r="D22" s="257"/>
      <c r="E22" s="257"/>
      <c r="F22" s="257"/>
      <c r="G22" s="264"/>
      <c r="I22" s="264"/>
    </row>
    <row r="23" spans="1:13" ht="14.25" customHeight="1" x14ac:dyDescent="0.25">
      <c r="C23" s="257"/>
      <c r="D23" s="257"/>
      <c r="E23" s="257"/>
      <c r="F23" s="257"/>
      <c r="G23" s="270"/>
      <c r="I23" s="264"/>
    </row>
    <row r="24" spans="1:13" ht="14.25" customHeight="1" x14ac:dyDescent="0.25">
      <c r="C24" s="257"/>
      <c r="D24" s="257"/>
      <c r="E24" s="257"/>
      <c r="F24" s="257"/>
      <c r="G24" s="270"/>
      <c r="I24" s="264"/>
    </row>
    <row r="25" spans="1:13" ht="14.25" customHeight="1" x14ac:dyDescent="0.25">
      <c r="C25" s="257"/>
      <c r="D25" s="257"/>
      <c r="E25" s="257"/>
      <c r="G25" s="264"/>
      <c r="I25" s="264"/>
    </row>
    <row r="26" spans="1:13" ht="14.25" customHeight="1" x14ac:dyDescent="0.25">
      <c r="C26" s="257"/>
      <c r="D26" s="257"/>
      <c r="E26" s="257"/>
      <c r="G26" s="264"/>
      <c r="I26" s="264"/>
    </row>
    <row r="27" spans="1:13" ht="14.25" customHeight="1" x14ac:dyDescent="0.25">
      <c r="C27" s="257"/>
      <c r="D27" s="257"/>
      <c r="E27" s="257"/>
      <c r="G27" s="264"/>
      <c r="I27" s="264"/>
    </row>
    <row r="28" spans="1:13" ht="14.25" customHeight="1" x14ac:dyDescent="0.25">
      <c r="C28" s="257"/>
      <c r="D28" s="257"/>
      <c r="E28" s="257"/>
      <c r="G28" s="264"/>
      <c r="I28" s="264"/>
    </row>
    <row r="29" spans="1:13" ht="14.25" customHeight="1" x14ac:dyDescent="0.25">
      <c r="C29" s="257"/>
      <c r="D29" s="257"/>
      <c r="E29" s="257"/>
      <c r="G29" s="264"/>
      <c r="I29" s="264"/>
    </row>
    <row r="30" spans="1:13" ht="14.25" customHeight="1" x14ac:dyDescent="0.25">
      <c r="C30" s="257"/>
      <c r="D30" s="257"/>
      <c r="E30" s="257"/>
      <c r="G30" s="264"/>
      <c r="I30" s="264"/>
    </row>
    <row r="31" spans="1:13" ht="14.25" customHeight="1" x14ac:dyDescent="0.25">
      <c r="C31" s="257"/>
      <c r="D31" s="257"/>
      <c r="E31" s="257"/>
      <c r="G31" s="264"/>
      <c r="I31" s="264"/>
    </row>
    <row r="32" spans="1:13"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row r="976" spans="3:9" ht="14.25" customHeight="1" x14ac:dyDescent="0.25">
      <c r="C976" s="257"/>
      <c r="D976" s="257"/>
      <c r="E976" s="257"/>
      <c r="G976" s="264"/>
      <c r="I976" s="264"/>
    </row>
  </sheetData>
  <mergeCells count="5">
    <mergeCell ref="C5:C7"/>
    <mergeCell ref="D5:I5"/>
    <mergeCell ref="D6:E6"/>
    <mergeCell ref="F6:G6"/>
    <mergeCell ref="H6:I6"/>
  </mergeCells>
  <conditionalFormatting sqref="D7:I7">
    <cfRule type="cellIs" dxfId="25" priority="11" operator="between">
      <formula>#REF!</formula>
      <formula>#REF!</formula>
    </cfRule>
  </conditionalFormatting>
  <conditionalFormatting sqref="D14:D15">
    <cfRule type="cellIs" dxfId="24" priority="10" operator="equal">
      <formula>0</formula>
    </cfRule>
  </conditionalFormatting>
  <conditionalFormatting sqref="F14">
    <cfRule type="cellIs" dxfId="23" priority="9" operator="equal">
      <formula>0</formula>
    </cfRule>
  </conditionalFormatting>
  <conditionalFormatting sqref="H14">
    <cfRule type="cellIs" dxfId="22" priority="8" operator="equal">
      <formula>0</formula>
    </cfRule>
  </conditionalFormatting>
  <conditionalFormatting sqref="F15">
    <cfRule type="cellIs" dxfId="21" priority="7" operator="equal">
      <formula>0</formula>
    </cfRule>
  </conditionalFormatting>
  <conditionalFormatting sqref="H15">
    <cfRule type="cellIs" dxfId="20" priority="6"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9B271-A0EE-4E1D-9578-276A9910DD9A}">
  <sheetPr>
    <tabColor rgb="FF00B050"/>
  </sheetPr>
  <dimension ref="A1:K858"/>
  <sheetViews>
    <sheetView showGridLines="0" zoomScale="80" zoomScaleNormal="80" workbookViewId="0"/>
  </sheetViews>
  <sheetFormatPr defaultColWidth="14.42578125" defaultRowHeight="15" customHeight="1" x14ac:dyDescent="0.25"/>
  <cols>
    <col min="1" max="1" width="7" style="248" customWidth="1"/>
    <col min="2" max="2" width="2.7109375" style="248" customWidth="1"/>
    <col min="3" max="3" width="50.7109375" style="248" customWidth="1"/>
    <col min="4" max="9" width="19.7109375" style="248" customWidth="1"/>
    <col min="10" max="10" width="14.7109375" style="248" customWidth="1"/>
    <col min="11" max="11" width="9.28515625" style="248" customWidth="1"/>
    <col min="12" max="16384" width="14.42578125" style="248"/>
  </cols>
  <sheetData>
    <row r="1" spans="1:11" ht="18.75" x14ac:dyDescent="0.3">
      <c r="C1" s="227" t="s">
        <v>2946</v>
      </c>
    </row>
    <row r="2" spans="1:11" s="351" customFormat="1" ht="20.45" customHeight="1" x14ac:dyDescent="0.25">
      <c r="C2" s="352"/>
      <c r="D2" s="353"/>
      <c r="E2" s="354"/>
      <c r="F2" s="355"/>
      <c r="G2" s="356"/>
      <c r="H2" s="355"/>
      <c r="I2" s="356"/>
    </row>
    <row r="3" spans="1:11" ht="14.25" customHeight="1" x14ac:dyDescent="0.25">
      <c r="C3" s="257"/>
      <c r="D3" s="257"/>
      <c r="E3" s="258"/>
    </row>
    <row r="4" spans="1:11" ht="14.25" customHeight="1" x14ac:dyDescent="0.25">
      <c r="D4" s="261" t="s">
        <v>0</v>
      </c>
      <c r="E4" s="261" t="s">
        <v>1</v>
      </c>
      <c r="F4" s="261" t="s">
        <v>2</v>
      </c>
      <c r="G4" s="261" t="s">
        <v>3</v>
      </c>
      <c r="H4" s="261" t="s">
        <v>4</v>
      </c>
      <c r="I4" s="261" t="s">
        <v>5</v>
      </c>
    </row>
    <row r="5" spans="1:11" ht="14.25" customHeight="1" x14ac:dyDescent="0.25">
      <c r="B5" s="257"/>
      <c r="C5" s="416" t="s">
        <v>2918</v>
      </c>
      <c r="D5" s="426" t="s">
        <v>2928</v>
      </c>
      <c r="E5" s="414"/>
      <c r="F5" s="414"/>
      <c r="G5" s="414"/>
      <c r="H5" s="414"/>
      <c r="I5" s="414"/>
    </row>
    <row r="6" spans="1:11" ht="14.25" customHeight="1" x14ac:dyDescent="0.25">
      <c r="B6" s="257"/>
      <c r="C6" s="417"/>
      <c r="D6" s="427" t="s">
        <v>2892</v>
      </c>
      <c r="E6" s="414"/>
      <c r="F6" s="428" t="s">
        <v>2916</v>
      </c>
      <c r="G6" s="414"/>
      <c r="H6" s="428" t="s">
        <v>2915</v>
      </c>
      <c r="I6" s="414"/>
    </row>
    <row r="7" spans="1:11" ht="14.25" customHeight="1" x14ac:dyDescent="0.25">
      <c r="B7" s="257"/>
      <c r="C7" s="418"/>
      <c r="D7" s="253" t="s">
        <v>2914</v>
      </c>
      <c r="E7" s="253" t="s">
        <v>2913</v>
      </c>
      <c r="F7" s="253" t="s">
        <v>2914</v>
      </c>
      <c r="G7" s="253" t="s">
        <v>2913</v>
      </c>
      <c r="H7" s="253" t="s">
        <v>2914</v>
      </c>
      <c r="I7" s="253" t="s">
        <v>2913</v>
      </c>
    </row>
    <row r="8" spans="1:11" ht="59.25" customHeight="1" x14ac:dyDescent="0.25">
      <c r="B8" s="254">
        <v>1</v>
      </c>
      <c r="C8" s="255" t="s">
        <v>2927</v>
      </c>
      <c r="D8" s="256">
        <v>0</v>
      </c>
      <c r="E8" s="344">
        <v>0</v>
      </c>
      <c r="F8" s="256">
        <v>0</v>
      </c>
      <c r="G8" s="344">
        <v>0</v>
      </c>
      <c r="H8" s="256">
        <v>0</v>
      </c>
      <c r="I8" s="344">
        <v>0</v>
      </c>
    </row>
    <row r="9" spans="1:11" ht="59.25" customHeight="1" x14ac:dyDescent="0.25">
      <c r="A9" s="257"/>
      <c r="B9" s="254">
        <v>2</v>
      </c>
      <c r="C9" s="255" t="s">
        <v>2926</v>
      </c>
      <c r="D9" s="256">
        <v>0</v>
      </c>
      <c r="E9" s="344">
        <v>0</v>
      </c>
      <c r="F9" s="256">
        <v>0</v>
      </c>
      <c r="G9" s="344">
        <v>0</v>
      </c>
      <c r="H9" s="256">
        <v>0</v>
      </c>
      <c r="I9" s="344">
        <v>0</v>
      </c>
      <c r="J9" s="257"/>
      <c r="K9" s="257"/>
    </row>
    <row r="10" spans="1:11" ht="59.25" customHeight="1" x14ac:dyDescent="0.25">
      <c r="A10" s="257"/>
      <c r="B10" s="254">
        <v>3</v>
      </c>
      <c r="C10" s="255" t="s">
        <v>2925</v>
      </c>
      <c r="D10" s="256">
        <v>0</v>
      </c>
      <c r="E10" s="344">
        <v>0</v>
      </c>
      <c r="F10" s="256">
        <v>0</v>
      </c>
      <c r="G10" s="344">
        <v>0</v>
      </c>
      <c r="H10" s="256">
        <v>0</v>
      </c>
      <c r="I10" s="344">
        <v>0</v>
      </c>
      <c r="J10" s="257"/>
      <c r="K10" s="257"/>
    </row>
    <row r="11" spans="1:11" ht="59.25" customHeight="1" x14ac:dyDescent="0.25">
      <c r="B11" s="254">
        <v>4</v>
      </c>
      <c r="C11" s="255" t="s">
        <v>2924</v>
      </c>
      <c r="D11" s="256">
        <v>0</v>
      </c>
      <c r="E11" s="344">
        <v>0</v>
      </c>
      <c r="F11" s="256">
        <v>0</v>
      </c>
      <c r="G11" s="344">
        <v>0</v>
      </c>
      <c r="H11" s="256">
        <v>0</v>
      </c>
      <c r="I11" s="344">
        <v>0</v>
      </c>
    </row>
    <row r="12" spans="1:11" ht="59.25" customHeight="1" x14ac:dyDescent="0.25">
      <c r="A12" s="257"/>
      <c r="B12" s="254">
        <v>5</v>
      </c>
      <c r="C12" s="255" t="s">
        <v>2923</v>
      </c>
      <c r="D12" s="256">
        <v>0</v>
      </c>
      <c r="E12" s="344">
        <v>0</v>
      </c>
      <c r="F12" s="256">
        <v>0</v>
      </c>
      <c r="G12" s="344">
        <v>0</v>
      </c>
      <c r="H12" s="256">
        <v>0</v>
      </c>
      <c r="I12" s="344">
        <v>0</v>
      </c>
      <c r="J12" s="257"/>
      <c r="K12" s="257"/>
    </row>
    <row r="13" spans="1:11" ht="59.25" customHeight="1" x14ac:dyDescent="0.25">
      <c r="A13" s="257"/>
      <c r="B13" s="254">
        <v>6</v>
      </c>
      <c r="C13" s="255" t="s">
        <v>2922</v>
      </c>
      <c r="D13" s="256">
        <v>0</v>
      </c>
      <c r="E13" s="344">
        <v>0</v>
      </c>
      <c r="F13" s="256">
        <v>0</v>
      </c>
      <c r="G13" s="344">
        <v>0</v>
      </c>
      <c r="H13" s="256">
        <v>0</v>
      </c>
      <c r="I13" s="344">
        <v>0</v>
      </c>
      <c r="J13" s="257"/>
      <c r="K13" s="257"/>
    </row>
    <row r="14" spans="1:11" ht="59.25" customHeight="1" x14ac:dyDescent="0.25">
      <c r="A14" s="257"/>
      <c r="B14" s="254">
        <v>7</v>
      </c>
      <c r="C14" s="259" t="s">
        <v>2921</v>
      </c>
      <c r="D14" s="304">
        <v>1381743715.7047386</v>
      </c>
      <c r="E14" s="345">
        <v>100</v>
      </c>
      <c r="F14" s="304">
        <v>1353543258.5302687</v>
      </c>
      <c r="G14" s="345">
        <v>100</v>
      </c>
      <c r="H14" s="304">
        <v>28200457.17447</v>
      </c>
      <c r="I14" s="345">
        <v>100</v>
      </c>
      <c r="J14" s="257"/>
      <c r="K14" s="257"/>
    </row>
    <row r="15" spans="1:11" ht="59.25" customHeight="1" x14ac:dyDescent="0.25">
      <c r="A15" s="257"/>
      <c r="B15" s="254">
        <v>8</v>
      </c>
      <c r="C15" s="259" t="s">
        <v>2920</v>
      </c>
      <c r="D15" s="304">
        <v>1381743715.7047386</v>
      </c>
      <c r="E15" s="345">
        <v>100</v>
      </c>
      <c r="F15" s="304">
        <v>1353543258.5302687</v>
      </c>
      <c r="G15" s="345">
        <v>100</v>
      </c>
      <c r="H15" s="304">
        <v>28200457.17447</v>
      </c>
      <c r="I15" s="345">
        <v>100</v>
      </c>
      <c r="J15" s="257"/>
      <c r="K15" s="257"/>
    </row>
    <row r="16" spans="1:11" ht="69.75" customHeight="1" x14ac:dyDescent="0.25">
      <c r="A16" s="257"/>
      <c r="B16" s="257"/>
      <c r="C16" s="257"/>
      <c r="D16" s="257"/>
      <c r="E16" s="258"/>
      <c r="F16" s="257"/>
      <c r="G16" s="257"/>
      <c r="H16" s="257"/>
      <c r="I16" s="257"/>
      <c r="J16" s="257"/>
      <c r="K16" s="257"/>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sheetData>
  <mergeCells count="5">
    <mergeCell ref="C5:C7"/>
    <mergeCell ref="D5:I5"/>
    <mergeCell ref="D6:E6"/>
    <mergeCell ref="F6:G6"/>
    <mergeCell ref="H6:I6"/>
  </mergeCells>
  <conditionalFormatting sqref="D14">
    <cfRule type="cellIs" dxfId="19" priority="6" operator="equal">
      <formula>0</formula>
    </cfRule>
  </conditionalFormatting>
  <conditionalFormatting sqref="D15">
    <cfRule type="cellIs" dxfId="18" priority="5" operator="equal">
      <formula>0</formula>
    </cfRule>
  </conditionalFormatting>
  <conditionalFormatting sqref="F14">
    <cfRule type="cellIs" dxfId="17" priority="4" operator="equal">
      <formula>0</formula>
    </cfRule>
  </conditionalFormatting>
  <conditionalFormatting sqref="H14">
    <cfRule type="cellIs" dxfId="16" priority="3" operator="equal">
      <formula>0</formula>
    </cfRule>
  </conditionalFormatting>
  <conditionalFormatting sqref="F15">
    <cfRule type="cellIs" dxfId="15" priority="2" operator="equal">
      <formula>0</formula>
    </cfRule>
  </conditionalFormatting>
  <conditionalFormatting sqref="H15">
    <cfRule type="cellIs" dxfId="14" priority="1"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37AA1-DE7C-4C0E-814B-736678AECC96}">
  <sheetPr>
    <tabColor rgb="FF00B050"/>
  </sheetPr>
  <dimension ref="A1:K961"/>
  <sheetViews>
    <sheetView showGridLines="0" zoomScale="80" zoomScaleNormal="80" workbookViewId="0"/>
  </sheetViews>
  <sheetFormatPr defaultColWidth="14.42578125" defaultRowHeight="15" customHeight="1" x14ac:dyDescent="0.25"/>
  <cols>
    <col min="1" max="1" width="4.85546875" style="248" customWidth="1"/>
    <col min="2" max="2" width="2.7109375" style="248" customWidth="1"/>
    <col min="3" max="3" width="60.7109375" style="248" customWidth="1"/>
    <col min="4" max="9" width="27.28515625" style="248" customWidth="1"/>
    <col min="10" max="10" width="14.7109375" style="248" customWidth="1"/>
    <col min="11" max="11" width="9.28515625" style="248" customWidth="1"/>
    <col min="12" max="16384" width="14.42578125" style="248"/>
  </cols>
  <sheetData>
    <row r="1" spans="1:11" ht="18.75" x14ac:dyDescent="0.3">
      <c r="C1" s="227" t="s">
        <v>2946</v>
      </c>
      <c r="D1" s="257"/>
      <c r="E1" s="258"/>
    </row>
    <row r="2" spans="1:11" s="351" customFormat="1" ht="20.45" customHeight="1" x14ac:dyDescent="0.25">
      <c r="C2" s="352"/>
      <c r="D2" s="353"/>
      <c r="E2" s="354"/>
      <c r="F2" s="355"/>
      <c r="G2" s="356"/>
      <c r="H2" s="355"/>
      <c r="I2" s="356"/>
    </row>
    <row r="3" spans="1:11" ht="14.25" customHeight="1" x14ac:dyDescent="0.25">
      <c r="C3" s="257"/>
      <c r="D3" s="257"/>
      <c r="E3" s="258"/>
    </row>
    <row r="4" spans="1:11" ht="14.25" customHeight="1" x14ac:dyDescent="0.25">
      <c r="D4" s="262" t="s">
        <v>0</v>
      </c>
      <c r="E4" s="262" t="s">
        <v>1</v>
      </c>
      <c r="F4" s="262" t="s">
        <v>2</v>
      </c>
      <c r="G4" s="262" t="s">
        <v>3</v>
      </c>
      <c r="H4" s="262" t="s">
        <v>4</v>
      </c>
      <c r="I4" s="262" t="s">
        <v>5</v>
      </c>
    </row>
    <row r="5" spans="1:11" ht="14.25" customHeight="1" x14ac:dyDescent="0.25">
      <c r="B5" s="257"/>
      <c r="C5" s="413" t="s">
        <v>2918</v>
      </c>
      <c r="D5" s="426" t="s">
        <v>2928</v>
      </c>
      <c r="E5" s="414"/>
      <c r="F5" s="414"/>
      <c r="G5" s="414"/>
      <c r="H5" s="414"/>
      <c r="I5" s="414"/>
    </row>
    <row r="6" spans="1:11" ht="15" customHeight="1" x14ac:dyDescent="0.25">
      <c r="B6" s="257"/>
      <c r="C6" s="413"/>
      <c r="D6" s="427" t="s">
        <v>2892</v>
      </c>
      <c r="E6" s="414"/>
      <c r="F6" s="428" t="s">
        <v>2916</v>
      </c>
      <c r="G6" s="414"/>
      <c r="H6" s="428" t="s">
        <v>2915</v>
      </c>
      <c r="I6" s="414"/>
    </row>
    <row r="7" spans="1:11" ht="22.15" customHeight="1" x14ac:dyDescent="0.25">
      <c r="A7" s="257"/>
      <c r="B7" s="257"/>
      <c r="C7" s="413"/>
      <c r="D7" s="263" t="s">
        <v>2914</v>
      </c>
      <c r="E7" s="263" t="s">
        <v>2913</v>
      </c>
      <c r="F7" s="263" t="s">
        <v>2914</v>
      </c>
      <c r="G7" s="263" t="s">
        <v>2913</v>
      </c>
      <c r="H7" s="263" t="s">
        <v>2914</v>
      </c>
      <c r="I7" s="263" t="s">
        <v>2913</v>
      </c>
      <c r="J7" s="257"/>
      <c r="K7" s="257"/>
    </row>
    <row r="8" spans="1:11" ht="61.9" customHeight="1" x14ac:dyDescent="0.25">
      <c r="A8" s="257"/>
      <c r="B8" s="254">
        <v>1</v>
      </c>
      <c r="C8" s="255" t="s">
        <v>2936</v>
      </c>
      <c r="D8" s="256">
        <v>0</v>
      </c>
      <c r="E8" s="344">
        <v>0</v>
      </c>
      <c r="F8" s="256">
        <v>0</v>
      </c>
      <c r="G8" s="344">
        <v>0</v>
      </c>
      <c r="H8" s="256">
        <v>0</v>
      </c>
      <c r="I8" s="344">
        <v>0</v>
      </c>
      <c r="J8" s="257"/>
      <c r="K8" s="257"/>
    </row>
    <row r="9" spans="1:11" ht="61.9" customHeight="1" x14ac:dyDescent="0.25">
      <c r="A9" s="257"/>
      <c r="B9" s="254">
        <v>2</v>
      </c>
      <c r="C9" s="255" t="s">
        <v>2935</v>
      </c>
      <c r="D9" s="256">
        <v>0</v>
      </c>
      <c r="E9" s="344">
        <v>0</v>
      </c>
      <c r="F9" s="256">
        <v>0</v>
      </c>
      <c r="G9" s="344">
        <v>0</v>
      </c>
      <c r="H9" s="256">
        <v>0</v>
      </c>
      <c r="I9" s="344">
        <v>0</v>
      </c>
      <c r="J9" s="257"/>
      <c r="K9" s="257"/>
    </row>
    <row r="10" spans="1:11" ht="61.9" customHeight="1" x14ac:dyDescent="0.25">
      <c r="A10" s="257"/>
      <c r="B10" s="254">
        <v>3</v>
      </c>
      <c r="C10" s="255" t="s">
        <v>2934</v>
      </c>
      <c r="D10" s="256">
        <v>0</v>
      </c>
      <c r="E10" s="344">
        <v>0</v>
      </c>
      <c r="F10" s="256">
        <v>0</v>
      </c>
      <c r="G10" s="344">
        <v>0</v>
      </c>
      <c r="H10" s="256">
        <v>0</v>
      </c>
      <c r="I10" s="344">
        <v>0</v>
      </c>
      <c r="J10" s="257"/>
      <c r="K10" s="257"/>
    </row>
    <row r="11" spans="1:11" ht="61.9" customHeight="1" x14ac:dyDescent="0.25">
      <c r="A11" s="257"/>
      <c r="B11" s="254">
        <v>4</v>
      </c>
      <c r="C11" s="255" t="s">
        <v>2933</v>
      </c>
      <c r="D11" s="303">
        <v>195650.10544000001</v>
      </c>
      <c r="E11" s="344">
        <v>1.476443467228004E-4</v>
      </c>
      <c r="F11" s="303">
        <v>195650.10544000001</v>
      </c>
      <c r="G11" s="344">
        <v>1.476443467228004E-4</v>
      </c>
      <c r="H11" s="256">
        <v>0</v>
      </c>
      <c r="I11" s="344">
        <v>0</v>
      </c>
      <c r="J11" s="257"/>
      <c r="K11" s="257"/>
    </row>
    <row r="12" spans="1:11" ht="55.5" customHeight="1" x14ac:dyDescent="0.25">
      <c r="A12" s="257"/>
      <c r="B12" s="254">
        <v>5</v>
      </c>
      <c r="C12" s="255" t="s">
        <v>2932</v>
      </c>
      <c r="D12" s="303">
        <v>38081.596100000002</v>
      </c>
      <c r="E12" s="344">
        <v>2.873769153204114E-5</v>
      </c>
      <c r="F12" s="303">
        <v>38081.596100000002</v>
      </c>
      <c r="G12" s="344">
        <v>2.873769153204114E-5</v>
      </c>
      <c r="H12" s="256">
        <v>0</v>
      </c>
      <c r="I12" s="344">
        <v>0</v>
      </c>
      <c r="J12" s="257"/>
      <c r="K12" s="257"/>
    </row>
    <row r="13" spans="1:11" ht="56.25" customHeight="1" x14ac:dyDescent="0.25">
      <c r="A13" s="257"/>
      <c r="B13" s="254">
        <v>6</v>
      </c>
      <c r="C13" s="255" t="s">
        <v>2931</v>
      </c>
      <c r="D13" s="303">
        <v>6746.5553600000003</v>
      </c>
      <c r="E13" s="344">
        <v>5.0911843697517384E-6</v>
      </c>
      <c r="F13" s="303">
        <v>6746.5553600000003</v>
      </c>
      <c r="G13" s="344">
        <v>5.0911843697517384E-6</v>
      </c>
      <c r="H13" s="256">
        <v>0</v>
      </c>
      <c r="I13" s="344">
        <v>0</v>
      </c>
      <c r="J13" s="257"/>
      <c r="K13" s="257"/>
    </row>
    <row r="14" spans="1:11" ht="38.25" x14ac:dyDescent="0.25">
      <c r="B14" s="254">
        <v>7</v>
      </c>
      <c r="C14" s="259" t="s">
        <v>2930</v>
      </c>
      <c r="D14" s="304">
        <v>6283725357.1615429</v>
      </c>
      <c r="E14" s="345">
        <v>4.7419168175614734</v>
      </c>
      <c r="F14" s="304">
        <v>6283608641.1165028</v>
      </c>
      <c r="G14" s="345">
        <v>4.7418287395909395</v>
      </c>
      <c r="H14" s="304">
        <v>116716.04504000396</v>
      </c>
      <c r="I14" s="345">
        <v>8.8077970534419206E-5</v>
      </c>
    </row>
    <row r="15" spans="1:11" ht="50.65" customHeight="1" x14ac:dyDescent="0.25">
      <c r="B15" s="254">
        <v>8</v>
      </c>
      <c r="C15" s="259" t="s">
        <v>2929</v>
      </c>
      <c r="D15" s="304">
        <v>6283965835.4184427</v>
      </c>
      <c r="E15" s="345">
        <v>4.7420982907840985</v>
      </c>
      <c r="F15" s="304">
        <v>6283849119.3734026</v>
      </c>
      <c r="G15" s="345">
        <v>4.7420102128135637</v>
      </c>
      <c r="H15" s="304">
        <v>116716.04504000396</v>
      </c>
      <c r="I15" s="345">
        <v>8.8077970534419206E-5</v>
      </c>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tabColor rgb="FFFFFF00"/>
  </sheetPr>
  <dimension ref="A1:AA80"/>
  <sheetViews>
    <sheetView workbookViewId="0"/>
  </sheetViews>
  <sheetFormatPr defaultColWidth="8.85546875" defaultRowHeight="15" x14ac:dyDescent="0.25"/>
  <cols>
    <col min="1" max="1" width="22.7109375" style="73" bestFit="1" customWidth="1"/>
    <col min="2" max="2" width="16.5703125" style="73" bestFit="1" customWidth="1"/>
    <col min="3" max="3" width="28.85546875" style="73" bestFit="1" customWidth="1"/>
    <col min="4" max="4" width="23" style="73" bestFit="1" customWidth="1"/>
    <col min="5" max="5" width="36.85546875" style="73" bestFit="1" customWidth="1"/>
    <col min="6" max="6" width="22.7109375" style="73" bestFit="1" customWidth="1"/>
    <col min="7" max="7" width="23.140625" style="73" bestFit="1" customWidth="1"/>
    <col min="8" max="8" width="32.5703125" style="73" bestFit="1" customWidth="1"/>
    <col min="9" max="9" width="42.28515625" style="73" bestFit="1" customWidth="1"/>
    <col min="10" max="10" width="25.140625" style="73" bestFit="1" customWidth="1"/>
    <col min="11" max="11" width="31.5703125" style="73" bestFit="1" customWidth="1"/>
    <col min="12" max="12" width="35.85546875" style="73" bestFit="1" customWidth="1"/>
    <col min="13" max="13" width="33.140625" style="73" bestFit="1" customWidth="1"/>
    <col min="14" max="14" width="31.5703125" style="73" bestFit="1" customWidth="1"/>
    <col min="15" max="15" width="16.5703125" style="73" bestFit="1" customWidth="1"/>
    <col min="16" max="16" width="20.28515625" style="73" bestFit="1" customWidth="1"/>
    <col min="17" max="18" width="17.5703125" style="73" bestFit="1" customWidth="1"/>
    <col min="19" max="19" width="14.7109375" style="73" bestFit="1" customWidth="1"/>
    <col min="20" max="20" width="13.5703125" style="73" bestFit="1" customWidth="1"/>
    <col min="21" max="21" width="15.7109375" style="73" bestFit="1" customWidth="1"/>
    <col min="22" max="22" width="14" style="73" bestFit="1" customWidth="1"/>
    <col min="23" max="23" width="14.5703125" style="73" bestFit="1" customWidth="1"/>
    <col min="24" max="24" width="21" style="73" customWidth="1"/>
    <col min="25" max="25" width="15.7109375" style="73" customWidth="1"/>
    <col min="26" max="26" width="20.28515625" style="73" customWidth="1"/>
    <col min="27" max="27" width="11.28515625" style="73" bestFit="1" customWidth="1"/>
    <col min="28" max="16384" width="8.85546875" style="73"/>
  </cols>
  <sheetData>
    <row r="1" spans="1:27" customFormat="1" ht="33" x14ac:dyDescent="0.25">
      <c r="A1" s="2" t="s">
        <v>45</v>
      </c>
      <c r="B1" s="2" t="s">
        <v>46</v>
      </c>
      <c r="C1" s="2" t="s">
        <v>47</v>
      </c>
      <c r="D1" s="2" t="s">
        <v>48</v>
      </c>
      <c r="E1" s="2" t="s">
        <v>30</v>
      </c>
      <c r="F1" s="2" t="s">
        <v>59</v>
      </c>
      <c r="G1" s="2" t="s">
        <v>34</v>
      </c>
      <c r="H1" s="2" t="s">
        <v>31</v>
      </c>
      <c r="I1" s="2" t="s">
        <v>32</v>
      </c>
      <c r="J1" s="2" t="s">
        <v>33</v>
      </c>
      <c r="K1" s="2" t="s">
        <v>49</v>
      </c>
      <c r="L1" s="2" t="s">
        <v>50</v>
      </c>
      <c r="M1" s="2" t="s">
        <v>37</v>
      </c>
      <c r="N1" s="2" t="s">
        <v>51</v>
      </c>
      <c r="O1" s="2" t="s">
        <v>38</v>
      </c>
      <c r="P1" s="2" t="s">
        <v>52</v>
      </c>
      <c r="Q1" s="2" t="s">
        <v>53</v>
      </c>
      <c r="R1" s="2" t="s">
        <v>39</v>
      </c>
      <c r="S1" s="2" t="s">
        <v>40</v>
      </c>
      <c r="T1" s="2" t="s">
        <v>41</v>
      </c>
      <c r="U1" s="2" t="s">
        <v>42</v>
      </c>
      <c r="V1" s="2" t="s">
        <v>43</v>
      </c>
      <c r="W1" s="2" t="s">
        <v>44</v>
      </c>
      <c r="X1" s="2" t="s">
        <v>54</v>
      </c>
      <c r="Y1" s="2" t="s">
        <v>57</v>
      </c>
      <c r="Z1" s="2" t="s">
        <v>58</v>
      </c>
      <c r="AA1" s="2" t="s">
        <v>364</v>
      </c>
    </row>
    <row r="2" spans="1:27" customFormat="1" hidden="1" x14ac:dyDescent="0.25">
      <c r="A2" s="1" t="s">
        <v>26</v>
      </c>
      <c r="B2" s="1" t="s">
        <v>36</v>
      </c>
      <c r="C2" s="1" t="s">
        <v>55</v>
      </c>
      <c r="D2" s="1" t="s">
        <v>23</v>
      </c>
      <c r="E2" s="1" t="s">
        <v>23</v>
      </c>
      <c r="F2" s="1" t="s">
        <v>24</v>
      </c>
      <c r="G2" s="1" t="s">
        <v>23</v>
      </c>
      <c r="H2" s="1" t="s">
        <v>23</v>
      </c>
      <c r="I2" s="1" t="s">
        <v>23</v>
      </c>
      <c r="J2" s="1" t="s">
        <v>23</v>
      </c>
      <c r="K2" s="1" t="s">
        <v>23</v>
      </c>
      <c r="L2" s="1" t="s">
        <v>23</v>
      </c>
      <c r="M2" s="1" t="s">
        <v>23</v>
      </c>
      <c r="N2" s="1" t="s">
        <v>23</v>
      </c>
      <c r="O2">
        <v>2187550727.1300001</v>
      </c>
      <c r="P2">
        <v>1174788289.5999999</v>
      </c>
      <c r="Q2">
        <v>812689.940256109</v>
      </c>
      <c r="R2">
        <v>0</v>
      </c>
      <c r="S2">
        <v>0</v>
      </c>
      <c r="T2">
        <v>0</v>
      </c>
      <c r="U2">
        <v>0</v>
      </c>
      <c r="V2">
        <v>0</v>
      </c>
      <c r="W2">
        <v>0</v>
      </c>
      <c r="X2" s="4">
        <v>45358</v>
      </c>
      <c r="Y2" s="1" t="s">
        <v>356</v>
      </c>
      <c r="Z2" s="4">
        <v>45291</v>
      </c>
      <c r="AA2" s="3" t="s">
        <v>363</v>
      </c>
    </row>
    <row r="3" spans="1:27" customFormat="1" hidden="1" x14ac:dyDescent="0.25">
      <c r="A3" s="1" t="s">
        <v>26</v>
      </c>
      <c r="B3" s="1" t="s">
        <v>36</v>
      </c>
      <c r="C3" s="1" t="s">
        <v>55</v>
      </c>
      <c r="D3" s="1" t="s">
        <v>24</v>
      </c>
      <c r="E3" s="1" t="s">
        <v>23</v>
      </c>
      <c r="F3" s="1" t="s">
        <v>23</v>
      </c>
      <c r="G3" s="1" t="s">
        <v>23</v>
      </c>
      <c r="H3" s="1" t="s">
        <v>23</v>
      </c>
      <c r="I3" s="1" t="s">
        <v>23</v>
      </c>
      <c r="J3" s="1" t="s">
        <v>23</v>
      </c>
      <c r="K3" s="1" t="s">
        <v>23</v>
      </c>
      <c r="L3" s="1" t="s">
        <v>23</v>
      </c>
      <c r="M3" s="1" t="s">
        <v>23</v>
      </c>
      <c r="N3" s="1" t="s">
        <v>23</v>
      </c>
      <c r="O3">
        <v>3275496033.5699902</v>
      </c>
      <c r="P3">
        <v>1142134438.17924</v>
      </c>
      <c r="Q3">
        <v>417711672.77453101</v>
      </c>
      <c r="R3">
        <v>95583745.587290004</v>
      </c>
      <c r="S3">
        <v>162289529.03554401</v>
      </c>
      <c r="T3">
        <v>5079192.8089279998</v>
      </c>
      <c r="U3">
        <v>1333931.2506619999</v>
      </c>
      <c r="V3">
        <v>1333931.2506619999</v>
      </c>
      <c r="W3">
        <v>0</v>
      </c>
      <c r="X3" s="4">
        <v>45358</v>
      </c>
      <c r="Y3" s="1" t="s">
        <v>356</v>
      </c>
      <c r="Z3" s="4">
        <v>45291</v>
      </c>
      <c r="AA3" s="3" t="s">
        <v>363</v>
      </c>
    </row>
    <row r="4" spans="1:27" customFormat="1" hidden="1" x14ac:dyDescent="0.25">
      <c r="A4" s="1" t="s">
        <v>26</v>
      </c>
      <c r="B4" s="1" t="s">
        <v>36</v>
      </c>
      <c r="C4" s="1" t="s">
        <v>55</v>
      </c>
      <c r="D4" s="1" t="s">
        <v>23</v>
      </c>
      <c r="E4" s="1" t="s">
        <v>23</v>
      </c>
      <c r="F4" s="1" t="s">
        <v>23</v>
      </c>
      <c r="G4" s="1" t="s">
        <v>23</v>
      </c>
      <c r="H4" s="1" t="s">
        <v>23</v>
      </c>
      <c r="I4" s="1" t="s">
        <v>23</v>
      </c>
      <c r="J4" s="1" t="s">
        <v>23</v>
      </c>
      <c r="K4" s="1" t="s">
        <v>23</v>
      </c>
      <c r="L4" s="1" t="s">
        <v>23</v>
      </c>
      <c r="M4" s="1" t="s">
        <v>23</v>
      </c>
      <c r="N4" s="1" t="s">
        <v>23</v>
      </c>
      <c r="O4">
        <v>51745142464.309898</v>
      </c>
      <c r="P4">
        <v>10760199809.839899</v>
      </c>
      <c r="Q4">
        <v>193824814.53927699</v>
      </c>
      <c r="R4">
        <v>0</v>
      </c>
      <c r="S4">
        <v>0</v>
      </c>
      <c r="T4">
        <v>0</v>
      </c>
      <c r="U4">
        <v>0</v>
      </c>
      <c r="V4">
        <v>0</v>
      </c>
      <c r="W4">
        <v>0</v>
      </c>
      <c r="X4" s="4">
        <v>45358</v>
      </c>
      <c r="Y4" s="1" t="s">
        <v>356</v>
      </c>
      <c r="Z4" s="4">
        <v>45291</v>
      </c>
      <c r="AA4" s="3" t="s">
        <v>363</v>
      </c>
    </row>
    <row r="5" spans="1:27" customFormat="1" hidden="1" x14ac:dyDescent="0.25">
      <c r="A5" s="1" t="s">
        <v>26</v>
      </c>
      <c r="B5" s="1" t="s">
        <v>36</v>
      </c>
      <c r="C5" s="1" t="s">
        <v>55</v>
      </c>
      <c r="D5" s="1" t="s">
        <v>23</v>
      </c>
      <c r="E5" s="1" t="s">
        <v>23</v>
      </c>
      <c r="F5" s="1" t="s">
        <v>23</v>
      </c>
      <c r="G5" s="1" t="s">
        <v>23</v>
      </c>
      <c r="H5" s="1" t="s">
        <v>23</v>
      </c>
      <c r="I5" s="1" t="s">
        <v>23</v>
      </c>
      <c r="J5" s="1" t="s">
        <v>23</v>
      </c>
      <c r="K5" s="1" t="s">
        <v>23</v>
      </c>
      <c r="L5" s="1" t="s">
        <v>23</v>
      </c>
      <c r="M5" s="1" t="s">
        <v>24</v>
      </c>
      <c r="N5" s="1" t="s">
        <v>23</v>
      </c>
      <c r="O5">
        <v>1229903.52</v>
      </c>
      <c r="P5">
        <v>1229903.52</v>
      </c>
      <c r="Q5">
        <v>0</v>
      </c>
      <c r="R5">
        <v>0</v>
      </c>
      <c r="S5">
        <v>0</v>
      </c>
      <c r="T5">
        <v>0</v>
      </c>
      <c r="U5">
        <v>0</v>
      </c>
      <c r="V5">
        <v>0</v>
      </c>
      <c r="W5">
        <v>0</v>
      </c>
      <c r="X5" s="4">
        <v>45358</v>
      </c>
      <c r="Y5" s="1" t="s">
        <v>356</v>
      </c>
      <c r="Z5" s="4">
        <v>45291</v>
      </c>
      <c r="AA5" s="3" t="s">
        <v>363</v>
      </c>
    </row>
    <row r="6" spans="1:27" customFormat="1" hidden="1" x14ac:dyDescent="0.25">
      <c r="A6" s="1" t="s">
        <v>26</v>
      </c>
      <c r="B6" s="1" t="s">
        <v>36</v>
      </c>
      <c r="C6" s="1" t="s">
        <v>29</v>
      </c>
      <c r="D6" s="1" t="s">
        <v>23</v>
      </c>
      <c r="E6" s="1" t="s">
        <v>23</v>
      </c>
      <c r="F6" s="1" t="s">
        <v>23</v>
      </c>
      <c r="G6" s="1" t="s">
        <v>24</v>
      </c>
      <c r="H6" s="1" t="s">
        <v>23</v>
      </c>
      <c r="I6" s="1" t="s">
        <v>23</v>
      </c>
      <c r="J6" s="1" t="s">
        <v>23</v>
      </c>
      <c r="K6" s="1" t="s">
        <v>23</v>
      </c>
      <c r="L6" s="1" t="s">
        <v>23</v>
      </c>
      <c r="M6" s="1" t="s">
        <v>23</v>
      </c>
      <c r="N6" s="1" t="s">
        <v>23</v>
      </c>
      <c r="O6">
        <v>27581819441</v>
      </c>
      <c r="P6">
        <v>27581819441</v>
      </c>
      <c r="Q6">
        <v>2149890306.2298899</v>
      </c>
      <c r="R6">
        <v>0</v>
      </c>
      <c r="S6">
        <v>0</v>
      </c>
      <c r="T6">
        <v>0</v>
      </c>
      <c r="U6">
        <v>0</v>
      </c>
      <c r="V6">
        <v>0</v>
      </c>
      <c r="W6">
        <v>0</v>
      </c>
      <c r="X6" s="4">
        <v>45358</v>
      </c>
      <c r="Y6" s="1" t="s">
        <v>356</v>
      </c>
      <c r="Z6" s="4">
        <v>45291</v>
      </c>
      <c r="AA6" s="3" t="s">
        <v>363</v>
      </c>
    </row>
    <row r="7" spans="1:27" customFormat="1" hidden="1" x14ac:dyDescent="0.25">
      <c r="A7" s="1" t="s">
        <v>26</v>
      </c>
      <c r="B7" s="1" t="s">
        <v>36</v>
      </c>
      <c r="C7" s="1" t="s">
        <v>29</v>
      </c>
      <c r="D7" s="1" t="s">
        <v>23</v>
      </c>
      <c r="E7" s="1" t="s">
        <v>23</v>
      </c>
      <c r="F7" s="1" t="s">
        <v>23</v>
      </c>
      <c r="G7" s="1" t="s">
        <v>23</v>
      </c>
      <c r="H7" s="1" t="s">
        <v>23</v>
      </c>
      <c r="I7" s="1" t="s">
        <v>23</v>
      </c>
      <c r="J7" s="1" t="s">
        <v>23</v>
      </c>
      <c r="K7" s="1" t="s">
        <v>23</v>
      </c>
      <c r="L7" s="1" t="s">
        <v>23</v>
      </c>
      <c r="M7" s="1" t="s">
        <v>24</v>
      </c>
      <c r="N7" s="1" t="s">
        <v>23</v>
      </c>
      <c r="O7">
        <v>25811165.260000002</v>
      </c>
      <c r="P7">
        <v>25811165.260000002</v>
      </c>
      <c r="Q7">
        <v>0</v>
      </c>
      <c r="R7">
        <v>0</v>
      </c>
      <c r="S7">
        <v>0</v>
      </c>
      <c r="T7">
        <v>0</v>
      </c>
      <c r="U7">
        <v>0</v>
      </c>
      <c r="V7">
        <v>0</v>
      </c>
      <c r="W7">
        <v>0</v>
      </c>
      <c r="X7" s="4">
        <v>45358</v>
      </c>
      <c r="Y7" s="1" t="s">
        <v>356</v>
      </c>
      <c r="Z7" s="4">
        <v>45291</v>
      </c>
      <c r="AA7" s="3" t="s">
        <v>363</v>
      </c>
    </row>
    <row r="8" spans="1:27" customFormat="1" hidden="1" x14ac:dyDescent="0.25">
      <c r="A8" s="1" t="s">
        <v>26</v>
      </c>
      <c r="B8" s="1" t="s">
        <v>36</v>
      </c>
      <c r="C8" s="1" t="s">
        <v>29</v>
      </c>
      <c r="D8" s="1" t="s">
        <v>23</v>
      </c>
      <c r="E8" s="1" t="s">
        <v>23</v>
      </c>
      <c r="F8" s="1" t="s">
        <v>23</v>
      </c>
      <c r="G8" s="1" t="s">
        <v>24</v>
      </c>
      <c r="H8" s="1" t="s">
        <v>23</v>
      </c>
      <c r="I8" s="1" t="s">
        <v>23</v>
      </c>
      <c r="J8" s="1" t="s">
        <v>23</v>
      </c>
      <c r="K8" s="1" t="s">
        <v>23</v>
      </c>
      <c r="L8" s="1" t="s">
        <v>23</v>
      </c>
      <c r="M8" s="1" t="s">
        <v>24</v>
      </c>
      <c r="N8" s="1" t="s">
        <v>23</v>
      </c>
      <c r="O8">
        <v>123257161.65000001</v>
      </c>
      <c r="P8">
        <v>123257161.65000001</v>
      </c>
      <c r="Q8">
        <v>0</v>
      </c>
      <c r="R8">
        <v>0</v>
      </c>
      <c r="S8">
        <v>0</v>
      </c>
      <c r="T8">
        <v>0</v>
      </c>
      <c r="U8">
        <v>0</v>
      </c>
      <c r="V8">
        <v>0</v>
      </c>
      <c r="W8">
        <v>0</v>
      </c>
      <c r="X8" s="4">
        <v>45358</v>
      </c>
      <c r="Y8" s="1" t="s">
        <v>356</v>
      </c>
      <c r="Z8" s="4">
        <v>45291</v>
      </c>
      <c r="AA8" s="3" t="s">
        <v>363</v>
      </c>
    </row>
    <row r="9" spans="1:27" customFormat="1" hidden="1" x14ac:dyDescent="0.25">
      <c r="A9" s="1" t="s">
        <v>26</v>
      </c>
      <c r="B9" s="1" t="s">
        <v>36</v>
      </c>
      <c r="C9" s="1" t="s">
        <v>29</v>
      </c>
      <c r="D9" s="1" t="s">
        <v>23</v>
      </c>
      <c r="E9" s="1" t="s">
        <v>24</v>
      </c>
      <c r="F9" s="1" t="s">
        <v>23</v>
      </c>
      <c r="G9" s="1" t="s">
        <v>23</v>
      </c>
      <c r="H9" s="1" t="s">
        <v>23</v>
      </c>
      <c r="I9" s="1" t="s">
        <v>23</v>
      </c>
      <c r="J9" s="1" t="s">
        <v>23</v>
      </c>
      <c r="K9" s="1" t="s">
        <v>23</v>
      </c>
      <c r="L9" s="1" t="s">
        <v>23</v>
      </c>
      <c r="M9" s="1" t="s">
        <v>23</v>
      </c>
      <c r="N9" s="1" t="s">
        <v>23</v>
      </c>
      <c r="O9">
        <v>264026705.44999999</v>
      </c>
      <c r="P9">
        <v>264026705.44999999</v>
      </c>
      <c r="Q9">
        <v>0</v>
      </c>
      <c r="R9">
        <v>0</v>
      </c>
      <c r="S9">
        <v>0</v>
      </c>
      <c r="T9">
        <v>0</v>
      </c>
      <c r="U9">
        <v>0</v>
      </c>
      <c r="V9">
        <v>0</v>
      </c>
      <c r="W9">
        <v>0</v>
      </c>
      <c r="X9" s="4">
        <v>45358</v>
      </c>
      <c r="Y9" s="1" t="s">
        <v>356</v>
      </c>
      <c r="Z9" s="4">
        <v>45291</v>
      </c>
      <c r="AA9" s="3" t="s">
        <v>363</v>
      </c>
    </row>
    <row r="10" spans="1:27" customFormat="1" hidden="1" x14ac:dyDescent="0.25">
      <c r="A10" s="1" t="s">
        <v>26</v>
      </c>
      <c r="B10" s="1" t="s">
        <v>36</v>
      </c>
      <c r="C10" s="1" t="s">
        <v>29</v>
      </c>
      <c r="D10" s="1" t="s">
        <v>23</v>
      </c>
      <c r="E10" s="1" t="s">
        <v>23</v>
      </c>
      <c r="F10" s="1" t="s">
        <v>23</v>
      </c>
      <c r="G10" s="1" t="s">
        <v>23</v>
      </c>
      <c r="H10" s="1" t="s">
        <v>23</v>
      </c>
      <c r="I10" s="1" t="s">
        <v>23</v>
      </c>
      <c r="J10" s="1" t="s">
        <v>23</v>
      </c>
      <c r="K10" s="1" t="s">
        <v>23</v>
      </c>
      <c r="L10" s="1" t="s">
        <v>23</v>
      </c>
      <c r="M10" s="1" t="s">
        <v>23</v>
      </c>
      <c r="N10" s="1" t="s">
        <v>23</v>
      </c>
      <c r="O10">
        <v>5859685289.1000004</v>
      </c>
      <c r="P10">
        <v>5859685289.1000004</v>
      </c>
      <c r="Q10">
        <v>0</v>
      </c>
      <c r="R10">
        <v>0</v>
      </c>
      <c r="S10">
        <v>0</v>
      </c>
      <c r="T10">
        <v>0</v>
      </c>
      <c r="U10">
        <v>0</v>
      </c>
      <c r="V10">
        <v>0</v>
      </c>
      <c r="W10">
        <v>0</v>
      </c>
      <c r="X10" s="4">
        <v>45358</v>
      </c>
      <c r="Y10" s="1" t="s">
        <v>356</v>
      </c>
      <c r="Z10" s="4">
        <v>45291</v>
      </c>
      <c r="AA10" s="3" t="s">
        <v>363</v>
      </c>
    </row>
    <row r="11" spans="1:27" customFormat="1" hidden="1" x14ac:dyDescent="0.25">
      <c r="A11" s="1" t="s">
        <v>26</v>
      </c>
      <c r="B11" s="1" t="s">
        <v>36</v>
      </c>
      <c r="C11" s="1" t="s">
        <v>28</v>
      </c>
      <c r="D11" s="1" t="s">
        <v>23</v>
      </c>
      <c r="E11" s="1" t="s">
        <v>23</v>
      </c>
      <c r="F11" s="1" t="s">
        <v>23</v>
      </c>
      <c r="G11" s="1" t="s">
        <v>23</v>
      </c>
      <c r="H11" s="1" t="s">
        <v>23</v>
      </c>
      <c r="I11" s="1" t="s">
        <v>23</v>
      </c>
      <c r="J11" s="1" t="s">
        <v>23</v>
      </c>
      <c r="K11" s="1" t="s">
        <v>23</v>
      </c>
      <c r="L11" s="1" t="s">
        <v>23</v>
      </c>
      <c r="M11" s="1" t="s">
        <v>23</v>
      </c>
      <c r="N11" s="1" t="s">
        <v>23</v>
      </c>
      <c r="O11">
        <v>2010217716.75</v>
      </c>
      <c r="P11">
        <v>0</v>
      </c>
      <c r="Q11">
        <v>0</v>
      </c>
      <c r="R11">
        <v>0</v>
      </c>
      <c r="S11">
        <v>0</v>
      </c>
      <c r="T11">
        <v>0</v>
      </c>
      <c r="U11">
        <v>0</v>
      </c>
      <c r="V11">
        <v>0</v>
      </c>
      <c r="W11">
        <v>0</v>
      </c>
      <c r="X11" s="4">
        <v>45358</v>
      </c>
      <c r="Y11" s="1" t="s">
        <v>356</v>
      </c>
      <c r="Z11" s="4">
        <v>45291</v>
      </c>
      <c r="AA11" s="3" t="s">
        <v>363</v>
      </c>
    </row>
    <row r="12" spans="1:27" customFormat="1" hidden="1" x14ac:dyDescent="0.25">
      <c r="A12" s="1" t="s">
        <v>26</v>
      </c>
      <c r="B12" s="1" t="s">
        <v>36</v>
      </c>
      <c r="C12" s="1" t="s">
        <v>28</v>
      </c>
      <c r="D12" s="1" t="s">
        <v>24</v>
      </c>
      <c r="E12" s="1" t="s">
        <v>23</v>
      </c>
      <c r="F12" s="1" t="s">
        <v>23</v>
      </c>
      <c r="G12" s="1" t="s">
        <v>23</v>
      </c>
      <c r="H12" s="1" t="s">
        <v>23</v>
      </c>
      <c r="I12" s="1" t="s">
        <v>23</v>
      </c>
      <c r="J12" s="1" t="s">
        <v>23</v>
      </c>
      <c r="K12" s="1" t="s">
        <v>23</v>
      </c>
      <c r="L12" s="1" t="s">
        <v>23</v>
      </c>
      <c r="M12" s="1" t="s">
        <v>23</v>
      </c>
      <c r="N12" s="1" t="s">
        <v>23</v>
      </c>
      <c r="O12">
        <v>1087480312</v>
      </c>
      <c r="P12">
        <v>68541543.766941994</v>
      </c>
      <c r="Q12">
        <v>0</v>
      </c>
      <c r="R12">
        <v>0</v>
      </c>
      <c r="S12">
        <v>0</v>
      </c>
      <c r="T12">
        <v>0</v>
      </c>
      <c r="U12">
        <v>0</v>
      </c>
      <c r="V12">
        <v>0</v>
      </c>
      <c r="W12">
        <v>0</v>
      </c>
      <c r="X12" s="4">
        <v>45358</v>
      </c>
      <c r="Y12" s="1" t="s">
        <v>356</v>
      </c>
      <c r="Z12" s="4">
        <v>45291</v>
      </c>
      <c r="AA12" s="3" t="s">
        <v>363</v>
      </c>
    </row>
    <row r="13" spans="1:27" customFormat="1" hidden="1" x14ac:dyDescent="0.25">
      <c r="A13" s="1" t="s">
        <v>26</v>
      </c>
      <c r="B13" s="1" t="s">
        <v>36</v>
      </c>
      <c r="C13" s="1" t="s">
        <v>27</v>
      </c>
      <c r="D13" s="1" t="s">
        <v>23</v>
      </c>
      <c r="E13" s="1" t="s">
        <v>23</v>
      </c>
      <c r="F13" s="1" t="s">
        <v>23</v>
      </c>
      <c r="G13" s="1" t="s">
        <v>23</v>
      </c>
      <c r="H13" s="1" t="s">
        <v>23</v>
      </c>
      <c r="I13" s="1" t="s">
        <v>23</v>
      </c>
      <c r="J13" s="1" t="s">
        <v>23</v>
      </c>
      <c r="K13" s="1" t="s">
        <v>24</v>
      </c>
      <c r="L13" s="1" t="s">
        <v>23</v>
      </c>
      <c r="M13" s="1" t="s">
        <v>23</v>
      </c>
      <c r="N13" s="1" t="s">
        <v>23</v>
      </c>
      <c r="O13">
        <v>169842650.37</v>
      </c>
      <c r="P13">
        <v>0</v>
      </c>
      <c r="Q13">
        <v>0</v>
      </c>
      <c r="R13">
        <v>0</v>
      </c>
      <c r="S13">
        <v>0</v>
      </c>
      <c r="T13">
        <v>0</v>
      </c>
      <c r="U13">
        <v>0</v>
      </c>
      <c r="V13">
        <v>0</v>
      </c>
      <c r="W13">
        <v>0</v>
      </c>
      <c r="X13" s="4">
        <v>45358</v>
      </c>
      <c r="Y13" s="1" t="s">
        <v>356</v>
      </c>
      <c r="Z13" s="4">
        <v>45291</v>
      </c>
      <c r="AA13" s="3" t="s">
        <v>363</v>
      </c>
    </row>
    <row r="14" spans="1:27" customFormat="1" hidden="1" x14ac:dyDescent="0.25">
      <c r="A14" s="1" t="s">
        <v>26</v>
      </c>
      <c r="B14" s="1" t="s">
        <v>36</v>
      </c>
      <c r="C14" s="1" t="s">
        <v>27</v>
      </c>
      <c r="D14" s="1" t="s">
        <v>24</v>
      </c>
      <c r="E14" s="1" t="s">
        <v>23</v>
      </c>
      <c r="F14" s="1" t="s">
        <v>23</v>
      </c>
      <c r="G14" s="1" t="s">
        <v>23</v>
      </c>
      <c r="H14" s="1" t="s">
        <v>23</v>
      </c>
      <c r="I14" s="1" t="s">
        <v>23</v>
      </c>
      <c r="J14" s="1" t="s">
        <v>23</v>
      </c>
      <c r="K14" s="1" t="s">
        <v>23</v>
      </c>
      <c r="L14" s="1" t="s">
        <v>23</v>
      </c>
      <c r="M14" s="1" t="s">
        <v>23</v>
      </c>
      <c r="N14" s="1" t="s">
        <v>24</v>
      </c>
      <c r="O14">
        <v>48239190.520000003</v>
      </c>
      <c r="P14">
        <v>0</v>
      </c>
      <c r="Q14">
        <v>0</v>
      </c>
      <c r="R14">
        <v>0</v>
      </c>
      <c r="S14">
        <v>0</v>
      </c>
      <c r="T14">
        <v>0</v>
      </c>
      <c r="U14">
        <v>0</v>
      </c>
      <c r="V14">
        <v>0</v>
      </c>
      <c r="W14">
        <v>0</v>
      </c>
      <c r="X14" s="4">
        <v>45358</v>
      </c>
      <c r="Y14" s="1" t="s">
        <v>356</v>
      </c>
      <c r="Z14" s="4">
        <v>45291</v>
      </c>
      <c r="AA14" s="3" t="s">
        <v>363</v>
      </c>
    </row>
    <row r="15" spans="1:27" customFormat="1" hidden="1" x14ac:dyDescent="0.25">
      <c r="A15" s="1" t="s">
        <v>26</v>
      </c>
      <c r="B15" s="1" t="s">
        <v>36</v>
      </c>
      <c r="C15" s="1" t="s">
        <v>27</v>
      </c>
      <c r="D15" s="1" t="s">
        <v>23</v>
      </c>
      <c r="E15" s="1" t="s">
        <v>23</v>
      </c>
      <c r="F15" s="1" t="s">
        <v>23</v>
      </c>
      <c r="G15" s="1" t="s">
        <v>23</v>
      </c>
      <c r="H15" s="1" t="s">
        <v>23</v>
      </c>
      <c r="I15" s="1" t="s">
        <v>23</v>
      </c>
      <c r="J15" s="1" t="s">
        <v>23</v>
      </c>
      <c r="K15" s="1" t="s">
        <v>23</v>
      </c>
      <c r="L15" s="1" t="s">
        <v>23</v>
      </c>
      <c r="M15" s="1" t="s">
        <v>23</v>
      </c>
      <c r="N15" s="1" t="s">
        <v>24</v>
      </c>
      <c r="O15">
        <v>1355662807.3699999</v>
      </c>
      <c r="P15">
        <v>0</v>
      </c>
      <c r="Q15">
        <v>0</v>
      </c>
      <c r="R15">
        <v>0</v>
      </c>
      <c r="S15">
        <v>0</v>
      </c>
      <c r="T15">
        <v>0</v>
      </c>
      <c r="U15">
        <v>0</v>
      </c>
      <c r="V15">
        <v>0</v>
      </c>
      <c r="W15">
        <v>0</v>
      </c>
      <c r="X15" s="4">
        <v>45358</v>
      </c>
      <c r="Y15" s="1" t="s">
        <v>356</v>
      </c>
      <c r="Z15" s="4">
        <v>45291</v>
      </c>
      <c r="AA15" s="3" t="s">
        <v>363</v>
      </c>
    </row>
    <row r="16" spans="1:27" customFormat="1" hidden="1" x14ac:dyDescent="0.25">
      <c r="A16" s="1" t="s">
        <v>26</v>
      </c>
      <c r="B16" s="1" t="s">
        <v>36</v>
      </c>
      <c r="C16" s="1" t="s">
        <v>56</v>
      </c>
      <c r="D16" s="1" t="s">
        <v>24</v>
      </c>
      <c r="E16" s="1" t="s">
        <v>23</v>
      </c>
      <c r="F16" s="1" t="s">
        <v>23</v>
      </c>
      <c r="G16" s="1" t="s">
        <v>23</v>
      </c>
      <c r="H16" s="1" t="s">
        <v>23</v>
      </c>
      <c r="I16" s="1" t="s">
        <v>23</v>
      </c>
      <c r="J16" s="1" t="s">
        <v>24</v>
      </c>
      <c r="K16" s="1" t="s">
        <v>23</v>
      </c>
      <c r="L16" s="1" t="s">
        <v>23</v>
      </c>
      <c r="M16" s="1" t="s">
        <v>23</v>
      </c>
      <c r="N16" s="1" t="s">
        <v>23</v>
      </c>
      <c r="O16">
        <v>4211231.5</v>
      </c>
      <c r="P16">
        <v>306404.76419999998</v>
      </c>
      <c r="Q16">
        <v>0</v>
      </c>
      <c r="R16">
        <v>0</v>
      </c>
      <c r="S16">
        <v>0</v>
      </c>
      <c r="T16">
        <v>0</v>
      </c>
      <c r="U16">
        <v>0</v>
      </c>
      <c r="V16">
        <v>0</v>
      </c>
      <c r="W16">
        <v>0</v>
      </c>
      <c r="X16" s="4">
        <v>45358</v>
      </c>
      <c r="Y16" s="1" t="s">
        <v>356</v>
      </c>
      <c r="Z16" s="4">
        <v>45291</v>
      </c>
      <c r="AA16" s="3" t="s">
        <v>363</v>
      </c>
    </row>
    <row r="17" spans="1:27" customFormat="1" hidden="1" x14ac:dyDescent="0.25">
      <c r="A17" s="1" t="s">
        <v>26</v>
      </c>
      <c r="B17" s="1" t="s">
        <v>36</v>
      </c>
      <c r="C17" s="1" t="s">
        <v>56</v>
      </c>
      <c r="D17" s="1" t="s">
        <v>23</v>
      </c>
      <c r="E17" s="1" t="s">
        <v>23</v>
      </c>
      <c r="F17" s="1" t="s">
        <v>23</v>
      </c>
      <c r="G17" s="1" t="s">
        <v>23</v>
      </c>
      <c r="H17" s="1" t="s">
        <v>23</v>
      </c>
      <c r="I17" s="1" t="s">
        <v>23</v>
      </c>
      <c r="J17" s="1" t="s">
        <v>23</v>
      </c>
      <c r="K17" s="1" t="s">
        <v>23</v>
      </c>
      <c r="L17" s="1" t="s">
        <v>23</v>
      </c>
      <c r="M17" s="1" t="s">
        <v>23</v>
      </c>
      <c r="N17" s="1" t="s">
        <v>23</v>
      </c>
      <c r="O17">
        <v>9917338601.8499908</v>
      </c>
      <c r="P17">
        <v>0</v>
      </c>
      <c r="Q17">
        <v>0</v>
      </c>
      <c r="R17">
        <v>0</v>
      </c>
      <c r="S17">
        <v>0</v>
      </c>
      <c r="T17">
        <v>0</v>
      </c>
      <c r="U17">
        <v>0</v>
      </c>
      <c r="V17">
        <v>0</v>
      </c>
      <c r="W17">
        <v>0</v>
      </c>
      <c r="X17" s="4">
        <v>45358</v>
      </c>
      <c r="Y17" s="1" t="s">
        <v>356</v>
      </c>
      <c r="Z17" s="4">
        <v>45291</v>
      </c>
      <c r="AA17" s="3" t="s">
        <v>363</v>
      </c>
    </row>
    <row r="18" spans="1:27" customFormat="1" hidden="1" x14ac:dyDescent="0.25">
      <c r="A18" s="1" t="s">
        <v>26</v>
      </c>
      <c r="B18" s="1" t="s">
        <v>36</v>
      </c>
      <c r="C18" s="1" t="s">
        <v>56</v>
      </c>
      <c r="D18" s="1" t="s">
        <v>23</v>
      </c>
      <c r="E18" s="1" t="s">
        <v>23</v>
      </c>
      <c r="F18" s="1" t="s">
        <v>23</v>
      </c>
      <c r="G18" s="1" t="s">
        <v>23</v>
      </c>
      <c r="H18" s="1" t="s">
        <v>24</v>
      </c>
      <c r="I18" s="1" t="s">
        <v>23</v>
      </c>
      <c r="J18" s="1" t="s">
        <v>23</v>
      </c>
      <c r="K18" s="1" t="s">
        <v>23</v>
      </c>
      <c r="L18" s="1" t="s">
        <v>23</v>
      </c>
      <c r="M18" s="1" t="s">
        <v>23</v>
      </c>
      <c r="N18" s="1" t="s">
        <v>23</v>
      </c>
      <c r="O18">
        <v>504388665.45999902</v>
      </c>
      <c r="P18">
        <v>0</v>
      </c>
      <c r="Q18">
        <v>0</v>
      </c>
      <c r="R18">
        <v>0</v>
      </c>
      <c r="S18">
        <v>0</v>
      </c>
      <c r="T18">
        <v>0</v>
      </c>
      <c r="U18">
        <v>0</v>
      </c>
      <c r="V18">
        <v>0</v>
      </c>
      <c r="W18">
        <v>0</v>
      </c>
      <c r="X18" s="4">
        <v>45358</v>
      </c>
      <c r="Y18" s="1" t="s">
        <v>356</v>
      </c>
      <c r="Z18" s="4">
        <v>45291</v>
      </c>
      <c r="AA18" s="3" t="s">
        <v>363</v>
      </c>
    </row>
    <row r="19" spans="1:27" customFormat="1" hidden="1" x14ac:dyDescent="0.25">
      <c r="A19" s="1" t="s">
        <v>26</v>
      </c>
      <c r="B19" s="1" t="s">
        <v>36</v>
      </c>
      <c r="C19" s="1" t="s">
        <v>56</v>
      </c>
      <c r="D19" s="1" t="s">
        <v>23</v>
      </c>
      <c r="E19" s="1" t="s">
        <v>23</v>
      </c>
      <c r="F19" s="1" t="s">
        <v>23</v>
      </c>
      <c r="G19" s="1" t="s">
        <v>23</v>
      </c>
      <c r="H19" s="1" t="s">
        <v>23</v>
      </c>
      <c r="I19" s="1" t="s">
        <v>23</v>
      </c>
      <c r="J19" s="1" t="s">
        <v>24</v>
      </c>
      <c r="K19" s="1" t="s">
        <v>23</v>
      </c>
      <c r="L19" s="1" t="s">
        <v>23</v>
      </c>
      <c r="M19" s="1" t="s">
        <v>23</v>
      </c>
      <c r="N19" s="1" t="s">
        <v>23</v>
      </c>
      <c r="O19">
        <v>171841894.97999999</v>
      </c>
      <c r="P19">
        <v>0</v>
      </c>
      <c r="Q19">
        <v>0</v>
      </c>
      <c r="R19">
        <v>0</v>
      </c>
      <c r="S19">
        <v>0</v>
      </c>
      <c r="T19">
        <v>0</v>
      </c>
      <c r="U19">
        <v>0</v>
      </c>
      <c r="V19">
        <v>0</v>
      </c>
      <c r="W19">
        <v>0</v>
      </c>
      <c r="X19" s="4">
        <v>45358</v>
      </c>
      <c r="Y19" s="1" t="s">
        <v>356</v>
      </c>
      <c r="Z19" s="4">
        <v>45291</v>
      </c>
      <c r="AA19" s="3" t="s">
        <v>363</v>
      </c>
    </row>
    <row r="20" spans="1:27" customFormat="1" hidden="1" x14ac:dyDescent="0.25">
      <c r="A20" s="1" t="s">
        <v>26</v>
      </c>
      <c r="B20" s="1" t="s">
        <v>36</v>
      </c>
      <c r="C20" s="1" t="s">
        <v>56</v>
      </c>
      <c r="D20" s="1" t="s">
        <v>23</v>
      </c>
      <c r="E20" s="1" t="s">
        <v>23</v>
      </c>
      <c r="F20" s="1" t="s">
        <v>24</v>
      </c>
      <c r="G20" s="1" t="s">
        <v>23</v>
      </c>
      <c r="H20" s="1" t="s">
        <v>23</v>
      </c>
      <c r="I20" s="1" t="s">
        <v>23</v>
      </c>
      <c r="J20" s="1" t="s">
        <v>23</v>
      </c>
      <c r="K20" s="1" t="s">
        <v>23</v>
      </c>
      <c r="L20" s="1" t="s">
        <v>23</v>
      </c>
      <c r="M20" s="1" t="s">
        <v>23</v>
      </c>
      <c r="N20" s="1" t="s">
        <v>23</v>
      </c>
      <c r="O20">
        <v>285673323.13999999</v>
      </c>
      <c r="P20">
        <v>0</v>
      </c>
      <c r="Q20">
        <v>0</v>
      </c>
      <c r="R20">
        <v>0</v>
      </c>
      <c r="S20">
        <v>0</v>
      </c>
      <c r="T20">
        <v>0</v>
      </c>
      <c r="U20">
        <v>0</v>
      </c>
      <c r="V20">
        <v>0</v>
      </c>
      <c r="W20">
        <v>0</v>
      </c>
      <c r="X20" s="4">
        <v>45358</v>
      </c>
      <c r="Y20" s="1" t="s">
        <v>356</v>
      </c>
      <c r="Z20" s="4">
        <v>45291</v>
      </c>
      <c r="AA20" s="3" t="s">
        <v>363</v>
      </c>
    </row>
    <row r="21" spans="1:27" customFormat="1" hidden="1" x14ac:dyDescent="0.25">
      <c r="A21" s="1" t="s">
        <v>26</v>
      </c>
      <c r="B21" s="1" t="s">
        <v>36</v>
      </c>
      <c r="C21" s="1" t="s">
        <v>56</v>
      </c>
      <c r="D21" s="1" t="s">
        <v>23</v>
      </c>
      <c r="E21" s="1" t="s">
        <v>23</v>
      </c>
      <c r="F21" s="1" t="s">
        <v>24</v>
      </c>
      <c r="G21" s="1" t="s">
        <v>23</v>
      </c>
      <c r="H21" s="1" t="s">
        <v>24</v>
      </c>
      <c r="I21" s="1" t="s">
        <v>23</v>
      </c>
      <c r="J21" s="1" t="s">
        <v>23</v>
      </c>
      <c r="K21" s="1" t="s">
        <v>23</v>
      </c>
      <c r="L21" s="1" t="s">
        <v>23</v>
      </c>
      <c r="M21" s="1" t="s">
        <v>23</v>
      </c>
      <c r="N21" s="1" t="s">
        <v>23</v>
      </c>
      <c r="O21">
        <v>997279232.90999901</v>
      </c>
      <c r="P21">
        <v>0</v>
      </c>
      <c r="Q21">
        <v>0</v>
      </c>
      <c r="R21">
        <v>0</v>
      </c>
      <c r="S21">
        <v>0</v>
      </c>
      <c r="T21">
        <v>0</v>
      </c>
      <c r="U21">
        <v>0</v>
      </c>
      <c r="V21">
        <v>0</v>
      </c>
      <c r="W21">
        <v>0</v>
      </c>
      <c r="X21" s="4">
        <v>45358</v>
      </c>
      <c r="Y21" s="1" t="s">
        <v>356</v>
      </c>
      <c r="Z21" s="4">
        <v>45291</v>
      </c>
      <c r="AA21" s="3" t="s">
        <v>363</v>
      </c>
    </row>
    <row r="22" spans="1:27" customFormat="1" hidden="1" x14ac:dyDescent="0.25">
      <c r="A22" s="1" t="s">
        <v>26</v>
      </c>
      <c r="B22" s="1" t="s">
        <v>36</v>
      </c>
      <c r="C22" s="1" t="s">
        <v>56</v>
      </c>
      <c r="D22" s="1" t="s">
        <v>23</v>
      </c>
      <c r="E22" s="1" t="s">
        <v>23</v>
      </c>
      <c r="F22" s="1" t="s">
        <v>23</v>
      </c>
      <c r="G22" s="1" t="s">
        <v>23</v>
      </c>
      <c r="H22" s="1" t="s">
        <v>23</v>
      </c>
      <c r="I22" s="1" t="s">
        <v>24</v>
      </c>
      <c r="J22" s="1" t="s">
        <v>23</v>
      </c>
      <c r="K22" s="1" t="s">
        <v>23</v>
      </c>
      <c r="L22" s="1" t="s">
        <v>23</v>
      </c>
      <c r="M22" s="1" t="s">
        <v>23</v>
      </c>
      <c r="N22" s="1" t="s">
        <v>23</v>
      </c>
      <c r="O22">
        <v>82880753.409999996</v>
      </c>
      <c r="P22">
        <v>0</v>
      </c>
      <c r="Q22">
        <v>0</v>
      </c>
      <c r="R22">
        <v>0</v>
      </c>
      <c r="S22">
        <v>0</v>
      </c>
      <c r="T22">
        <v>0</v>
      </c>
      <c r="U22">
        <v>0</v>
      </c>
      <c r="V22">
        <v>0</v>
      </c>
      <c r="W22">
        <v>0</v>
      </c>
      <c r="X22" s="4">
        <v>45358</v>
      </c>
      <c r="Y22" s="1" t="s">
        <v>356</v>
      </c>
      <c r="Z22" s="4">
        <v>45291</v>
      </c>
      <c r="AA22" s="3" t="s">
        <v>363</v>
      </c>
    </row>
    <row r="23" spans="1:27" customFormat="1" hidden="1" x14ac:dyDescent="0.25">
      <c r="A23" s="1" t="s">
        <v>26</v>
      </c>
      <c r="B23" s="1" t="s">
        <v>36</v>
      </c>
      <c r="C23" s="1" t="s">
        <v>56</v>
      </c>
      <c r="D23" s="1" t="s">
        <v>24</v>
      </c>
      <c r="E23" s="1" t="s">
        <v>23</v>
      </c>
      <c r="F23" s="1" t="s">
        <v>23</v>
      </c>
      <c r="G23" s="1" t="s">
        <v>23</v>
      </c>
      <c r="H23" s="1" t="s">
        <v>23</v>
      </c>
      <c r="I23" s="1" t="s">
        <v>24</v>
      </c>
      <c r="J23" s="1" t="s">
        <v>23</v>
      </c>
      <c r="K23" s="1" t="s">
        <v>23</v>
      </c>
      <c r="L23" s="1" t="s">
        <v>23</v>
      </c>
      <c r="M23" s="1" t="s">
        <v>23</v>
      </c>
      <c r="N23" s="1" t="s">
        <v>23</v>
      </c>
      <c r="O23">
        <v>3763.55</v>
      </c>
      <c r="P23">
        <v>0</v>
      </c>
      <c r="Q23">
        <v>0</v>
      </c>
      <c r="R23">
        <v>0</v>
      </c>
      <c r="S23">
        <v>0</v>
      </c>
      <c r="T23">
        <v>0</v>
      </c>
      <c r="U23">
        <v>0</v>
      </c>
      <c r="V23">
        <v>0</v>
      </c>
      <c r="W23">
        <v>0</v>
      </c>
      <c r="X23" s="4">
        <v>45358</v>
      </c>
      <c r="Y23" s="1" t="s">
        <v>356</v>
      </c>
      <c r="Z23" s="4">
        <v>45291</v>
      </c>
      <c r="AA23" s="3" t="s">
        <v>363</v>
      </c>
    </row>
    <row r="24" spans="1:27" customFormat="1" hidden="1" x14ac:dyDescent="0.25">
      <c r="A24" s="1" t="s">
        <v>26</v>
      </c>
      <c r="B24" s="1" t="s">
        <v>36</v>
      </c>
      <c r="C24" s="1" t="s">
        <v>56</v>
      </c>
      <c r="D24" s="1" t="s">
        <v>24</v>
      </c>
      <c r="E24" s="1" t="s">
        <v>23</v>
      </c>
      <c r="F24" s="1" t="s">
        <v>23</v>
      </c>
      <c r="G24" s="1" t="s">
        <v>23</v>
      </c>
      <c r="H24" s="1" t="s">
        <v>23</v>
      </c>
      <c r="I24" s="1" t="s">
        <v>23</v>
      </c>
      <c r="J24" s="1" t="s">
        <v>23</v>
      </c>
      <c r="K24" s="1" t="s">
        <v>23</v>
      </c>
      <c r="L24" s="1" t="s">
        <v>23</v>
      </c>
      <c r="M24" s="1" t="s">
        <v>23</v>
      </c>
      <c r="N24" s="1" t="s">
        <v>23</v>
      </c>
      <c r="O24" s="5">
        <v>1341879783.53</v>
      </c>
      <c r="P24">
        <v>0</v>
      </c>
      <c r="Q24">
        <v>0</v>
      </c>
      <c r="R24">
        <v>0</v>
      </c>
      <c r="S24">
        <v>0</v>
      </c>
      <c r="T24">
        <v>0</v>
      </c>
      <c r="U24">
        <v>0</v>
      </c>
      <c r="V24">
        <v>0</v>
      </c>
      <c r="W24">
        <v>0</v>
      </c>
      <c r="X24" s="4">
        <v>45358</v>
      </c>
      <c r="Y24" s="1" t="s">
        <v>356</v>
      </c>
      <c r="Z24" s="4">
        <v>45291</v>
      </c>
      <c r="AA24" s="3" t="s">
        <v>363</v>
      </c>
    </row>
    <row r="25" spans="1:27" customFormat="1" hidden="1" x14ac:dyDescent="0.25">
      <c r="A25" s="1" t="s">
        <v>26</v>
      </c>
      <c r="B25" s="1" t="s">
        <v>35</v>
      </c>
      <c r="C25" s="1" t="s">
        <v>55</v>
      </c>
      <c r="D25" s="1" t="s">
        <v>24</v>
      </c>
      <c r="E25" s="1" t="s">
        <v>23</v>
      </c>
      <c r="F25" s="1" t="s">
        <v>23</v>
      </c>
      <c r="G25" s="1" t="s">
        <v>23</v>
      </c>
      <c r="H25" s="1" t="s">
        <v>23</v>
      </c>
      <c r="I25" s="1" t="s">
        <v>23</v>
      </c>
      <c r="J25" s="1" t="s">
        <v>23</v>
      </c>
      <c r="K25" s="1" t="s">
        <v>23</v>
      </c>
      <c r="L25" s="1" t="s">
        <v>23</v>
      </c>
      <c r="M25" s="1" t="s">
        <v>23</v>
      </c>
      <c r="N25" s="1" t="s">
        <v>23</v>
      </c>
      <c r="O25">
        <v>29271887.66</v>
      </c>
      <c r="P25">
        <v>0</v>
      </c>
      <c r="Q25">
        <v>0</v>
      </c>
      <c r="R25">
        <v>0</v>
      </c>
      <c r="S25">
        <v>0</v>
      </c>
      <c r="T25">
        <v>0</v>
      </c>
      <c r="U25">
        <v>0</v>
      </c>
      <c r="V25">
        <v>0</v>
      </c>
      <c r="W25">
        <v>0</v>
      </c>
      <c r="X25" s="4">
        <v>45358</v>
      </c>
      <c r="Y25" s="1" t="s">
        <v>356</v>
      </c>
      <c r="Z25" s="4">
        <v>45291</v>
      </c>
      <c r="AA25" s="3" t="s">
        <v>363</v>
      </c>
    </row>
    <row r="26" spans="1:27" customFormat="1" hidden="1" x14ac:dyDescent="0.25">
      <c r="A26" s="1" t="s">
        <v>26</v>
      </c>
      <c r="B26" s="1" t="s">
        <v>35</v>
      </c>
      <c r="C26" s="1" t="s">
        <v>55</v>
      </c>
      <c r="D26" s="1" t="s">
        <v>23</v>
      </c>
      <c r="E26" s="1" t="s">
        <v>23</v>
      </c>
      <c r="F26" s="1" t="s">
        <v>23</v>
      </c>
      <c r="G26" s="1" t="s">
        <v>23</v>
      </c>
      <c r="H26" s="1" t="s">
        <v>23</v>
      </c>
      <c r="I26" s="1" t="s">
        <v>23</v>
      </c>
      <c r="J26" s="1" t="s">
        <v>23</v>
      </c>
      <c r="K26" s="1" t="s">
        <v>23</v>
      </c>
      <c r="L26" s="1" t="s">
        <v>23</v>
      </c>
      <c r="M26" s="1" t="s">
        <v>23</v>
      </c>
      <c r="N26" s="1" t="s">
        <v>23</v>
      </c>
      <c r="O26">
        <v>478157513.88999999</v>
      </c>
      <c r="P26">
        <v>1615668.19</v>
      </c>
      <c r="Q26">
        <v>0</v>
      </c>
      <c r="R26">
        <v>0</v>
      </c>
      <c r="S26">
        <v>0</v>
      </c>
      <c r="T26">
        <v>0</v>
      </c>
      <c r="U26">
        <v>0</v>
      </c>
      <c r="V26">
        <v>0</v>
      </c>
      <c r="W26">
        <v>0</v>
      </c>
      <c r="X26" s="4">
        <v>45358</v>
      </c>
      <c r="Y26" s="1" t="s">
        <v>356</v>
      </c>
      <c r="Z26" s="4">
        <v>45291</v>
      </c>
      <c r="AA26" s="3" t="s">
        <v>363</v>
      </c>
    </row>
    <row r="27" spans="1:27" customFormat="1" hidden="1" x14ac:dyDescent="0.25">
      <c r="A27" s="1" t="s">
        <v>26</v>
      </c>
      <c r="B27" s="1" t="s">
        <v>35</v>
      </c>
      <c r="C27" s="1" t="s">
        <v>29</v>
      </c>
      <c r="D27" s="1" t="s">
        <v>23</v>
      </c>
      <c r="E27" s="1" t="s">
        <v>23</v>
      </c>
      <c r="F27" s="1" t="s">
        <v>23</v>
      </c>
      <c r="G27" s="1" t="s">
        <v>24</v>
      </c>
      <c r="H27" s="1" t="s">
        <v>23</v>
      </c>
      <c r="I27" s="1" t="s">
        <v>23</v>
      </c>
      <c r="J27" s="1" t="s">
        <v>23</v>
      </c>
      <c r="K27" s="1" t="s">
        <v>23</v>
      </c>
      <c r="L27" s="1" t="s">
        <v>23</v>
      </c>
      <c r="M27" s="1" t="s">
        <v>24</v>
      </c>
      <c r="N27" s="1" t="s">
        <v>23</v>
      </c>
      <c r="O27">
        <v>51352.02</v>
      </c>
      <c r="P27">
        <v>51352.02</v>
      </c>
      <c r="Q27">
        <v>0</v>
      </c>
      <c r="R27">
        <v>0</v>
      </c>
      <c r="S27">
        <v>0</v>
      </c>
      <c r="T27">
        <v>0</v>
      </c>
      <c r="U27">
        <v>0</v>
      </c>
      <c r="V27">
        <v>0</v>
      </c>
      <c r="W27">
        <v>0</v>
      </c>
      <c r="X27" s="4">
        <v>45358</v>
      </c>
      <c r="Y27" s="1" t="s">
        <v>356</v>
      </c>
      <c r="Z27" s="4">
        <v>45291</v>
      </c>
      <c r="AA27" s="3" t="s">
        <v>363</v>
      </c>
    </row>
    <row r="28" spans="1:27" customFormat="1" hidden="1" x14ac:dyDescent="0.25">
      <c r="A28" s="1" t="s">
        <v>26</v>
      </c>
      <c r="B28" s="1" t="s">
        <v>35</v>
      </c>
      <c r="C28" s="1" t="s">
        <v>29</v>
      </c>
      <c r="D28" s="1" t="s">
        <v>23</v>
      </c>
      <c r="E28" s="1" t="s">
        <v>23</v>
      </c>
      <c r="F28" s="1" t="s">
        <v>23</v>
      </c>
      <c r="G28" s="1" t="s">
        <v>23</v>
      </c>
      <c r="H28" s="1" t="s">
        <v>23</v>
      </c>
      <c r="I28" s="1" t="s">
        <v>23</v>
      </c>
      <c r="J28" s="1" t="s">
        <v>23</v>
      </c>
      <c r="K28" s="1" t="s">
        <v>23</v>
      </c>
      <c r="L28" s="1" t="s">
        <v>23</v>
      </c>
      <c r="M28" s="1" t="s">
        <v>23</v>
      </c>
      <c r="N28" s="1" t="s">
        <v>23</v>
      </c>
      <c r="O28">
        <v>9708731.5800000001</v>
      </c>
      <c r="P28">
        <v>9708731.5800000001</v>
      </c>
      <c r="Q28">
        <v>0</v>
      </c>
      <c r="R28">
        <v>0</v>
      </c>
      <c r="S28">
        <v>0</v>
      </c>
      <c r="T28">
        <v>0</v>
      </c>
      <c r="U28">
        <v>0</v>
      </c>
      <c r="V28">
        <v>0</v>
      </c>
      <c r="W28">
        <v>0</v>
      </c>
      <c r="X28" s="4">
        <v>45358</v>
      </c>
      <c r="Y28" s="1" t="s">
        <v>356</v>
      </c>
      <c r="Z28" s="4">
        <v>45291</v>
      </c>
      <c r="AA28" s="3" t="s">
        <v>363</v>
      </c>
    </row>
    <row r="29" spans="1:27" customFormat="1" hidden="1" x14ac:dyDescent="0.25">
      <c r="A29" s="1" t="s">
        <v>26</v>
      </c>
      <c r="B29" s="1" t="s">
        <v>35</v>
      </c>
      <c r="C29" s="1" t="s">
        <v>29</v>
      </c>
      <c r="D29" s="1" t="s">
        <v>23</v>
      </c>
      <c r="E29" s="1" t="s">
        <v>24</v>
      </c>
      <c r="F29" s="1" t="s">
        <v>23</v>
      </c>
      <c r="G29" s="1" t="s">
        <v>23</v>
      </c>
      <c r="H29" s="1" t="s">
        <v>23</v>
      </c>
      <c r="I29" s="1" t="s">
        <v>23</v>
      </c>
      <c r="J29" s="1" t="s">
        <v>23</v>
      </c>
      <c r="K29" s="1" t="s">
        <v>23</v>
      </c>
      <c r="L29" s="1" t="s">
        <v>23</v>
      </c>
      <c r="M29" s="1" t="s">
        <v>23</v>
      </c>
      <c r="N29" s="1" t="s">
        <v>23</v>
      </c>
      <c r="O29">
        <v>877.59</v>
      </c>
      <c r="P29">
        <v>877.59</v>
      </c>
      <c r="Q29">
        <v>0</v>
      </c>
      <c r="R29">
        <v>0</v>
      </c>
      <c r="S29">
        <v>0</v>
      </c>
      <c r="T29">
        <v>0</v>
      </c>
      <c r="U29">
        <v>0</v>
      </c>
      <c r="V29">
        <v>0</v>
      </c>
      <c r="W29">
        <v>0</v>
      </c>
      <c r="X29" s="4">
        <v>45358</v>
      </c>
      <c r="Y29" s="1" t="s">
        <v>356</v>
      </c>
      <c r="Z29" s="4">
        <v>45291</v>
      </c>
      <c r="AA29" s="3" t="s">
        <v>363</v>
      </c>
    </row>
    <row r="30" spans="1:27" customFormat="1" hidden="1" x14ac:dyDescent="0.25">
      <c r="A30" s="1" t="s">
        <v>26</v>
      </c>
      <c r="B30" s="1" t="s">
        <v>35</v>
      </c>
      <c r="C30" s="1" t="s">
        <v>29</v>
      </c>
      <c r="D30" s="1" t="s">
        <v>23</v>
      </c>
      <c r="E30" s="1" t="s">
        <v>23</v>
      </c>
      <c r="F30" s="1" t="s">
        <v>23</v>
      </c>
      <c r="G30" s="1" t="s">
        <v>23</v>
      </c>
      <c r="H30" s="1" t="s">
        <v>23</v>
      </c>
      <c r="I30" s="1" t="s">
        <v>23</v>
      </c>
      <c r="J30" s="1" t="s">
        <v>23</v>
      </c>
      <c r="K30" s="1" t="s">
        <v>23</v>
      </c>
      <c r="L30" s="1" t="s">
        <v>23</v>
      </c>
      <c r="M30" s="1" t="s">
        <v>24</v>
      </c>
      <c r="N30" s="1" t="s">
        <v>23</v>
      </c>
      <c r="O30">
        <v>298760.06</v>
      </c>
      <c r="P30">
        <v>298760.06</v>
      </c>
      <c r="Q30">
        <v>0</v>
      </c>
      <c r="R30">
        <v>0</v>
      </c>
      <c r="S30">
        <v>0</v>
      </c>
      <c r="T30">
        <v>0</v>
      </c>
      <c r="U30">
        <v>0</v>
      </c>
      <c r="V30">
        <v>0</v>
      </c>
      <c r="W30">
        <v>0</v>
      </c>
      <c r="X30" s="4">
        <v>45358</v>
      </c>
      <c r="Y30" s="1" t="s">
        <v>356</v>
      </c>
      <c r="Z30" s="4">
        <v>45291</v>
      </c>
      <c r="AA30" s="3" t="s">
        <v>363</v>
      </c>
    </row>
    <row r="31" spans="1:27" customFormat="1" hidden="1" x14ac:dyDescent="0.25">
      <c r="A31" s="1" t="s">
        <v>26</v>
      </c>
      <c r="B31" s="1" t="s">
        <v>35</v>
      </c>
      <c r="C31" s="1" t="s">
        <v>29</v>
      </c>
      <c r="D31" s="1" t="s">
        <v>23</v>
      </c>
      <c r="E31" s="1" t="s">
        <v>23</v>
      </c>
      <c r="F31" s="1" t="s">
        <v>23</v>
      </c>
      <c r="G31" s="1" t="s">
        <v>24</v>
      </c>
      <c r="H31" s="1" t="s">
        <v>23</v>
      </c>
      <c r="I31" s="1" t="s">
        <v>23</v>
      </c>
      <c r="J31" s="1" t="s">
        <v>23</v>
      </c>
      <c r="K31" s="1" t="s">
        <v>23</v>
      </c>
      <c r="L31" s="1" t="s">
        <v>23</v>
      </c>
      <c r="M31" s="1" t="s">
        <v>23</v>
      </c>
      <c r="N31" s="1" t="s">
        <v>23</v>
      </c>
      <c r="O31">
        <v>61349269.280000001</v>
      </c>
      <c r="P31">
        <v>61349269.280000001</v>
      </c>
      <c r="Q31">
        <v>7030858.7881398704</v>
      </c>
      <c r="R31">
        <v>0</v>
      </c>
      <c r="S31">
        <v>0</v>
      </c>
      <c r="T31">
        <v>0</v>
      </c>
      <c r="U31">
        <v>0</v>
      </c>
      <c r="V31">
        <v>0</v>
      </c>
      <c r="W31">
        <v>0</v>
      </c>
      <c r="X31" s="4">
        <v>45358</v>
      </c>
      <c r="Y31" s="1" t="s">
        <v>356</v>
      </c>
      <c r="Z31" s="4">
        <v>45291</v>
      </c>
      <c r="AA31" s="3" t="s">
        <v>363</v>
      </c>
    </row>
    <row r="32" spans="1:27" customFormat="1" hidden="1" x14ac:dyDescent="0.25">
      <c r="A32" s="1" t="s">
        <v>26</v>
      </c>
      <c r="B32" s="1" t="s">
        <v>35</v>
      </c>
      <c r="C32" s="1" t="s">
        <v>28</v>
      </c>
      <c r="D32" s="1" t="s">
        <v>23</v>
      </c>
      <c r="E32" s="1" t="s">
        <v>23</v>
      </c>
      <c r="F32" s="1" t="s">
        <v>23</v>
      </c>
      <c r="G32" s="1" t="s">
        <v>23</v>
      </c>
      <c r="H32" s="1" t="s">
        <v>23</v>
      </c>
      <c r="I32" s="1" t="s">
        <v>23</v>
      </c>
      <c r="J32" s="1" t="s">
        <v>23</v>
      </c>
      <c r="K32" s="1" t="s">
        <v>23</v>
      </c>
      <c r="L32" s="1" t="s">
        <v>23</v>
      </c>
      <c r="M32" s="1" t="s">
        <v>23</v>
      </c>
      <c r="N32" s="1" t="s">
        <v>23</v>
      </c>
      <c r="O32">
        <v>80760741.280000001</v>
      </c>
      <c r="P32">
        <v>0</v>
      </c>
      <c r="Q32">
        <v>0</v>
      </c>
      <c r="R32">
        <v>0</v>
      </c>
      <c r="S32">
        <v>0</v>
      </c>
      <c r="T32">
        <v>0</v>
      </c>
      <c r="U32">
        <v>0</v>
      </c>
      <c r="V32">
        <v>0</v>
      </c>
      <c r="W32">
        <v>0</v>
      </c>
      <c r="X32" s="4">
        <v>45358</v>
      </c>
      <c r="Y32" s="1" t="s">
        <v>356</v>
      </c>
      <c r="Z32" s="4">
        <v>45291</v>
      </c>
      <c r="AA32" s="3" t="s">
        <v>363</v>
      </c>
    </row>
    <row r="33" spans="1:27" customFormat="1" hidden="1" x14ac:dyDescent="0.25">
      <c r="A33" s="1" t="s">
        <v>26</v>
      </c>
      <c r="B33" s="1" t="s">
        <v>35</v>
      </c>
      <c r="C33" s="1" t="s">
        <v>27</v>
      </c>
      <c r="D33" s="1" t="s">
        <v>23</v>
      </c>
      <c r="E33" s="1" t="s">
        <v>23</v>
      </c>
      <c r="F33" s="1" t="s">
        <v>23</v>
      </c>
      <c r="G33" s="1" t="s">
        <v>23</v>
      </c>
      <c r="H33" s="1" t="s">
        <v>23</v>
      </c>
      <c r="I33" s="1" t="s">
        <v>23</v>
      </c>
      <c r="J33" s="1" t="s">
        <v>23</v>
      </c>
      <c r="K33" s="1" t="s">
        <v>23</v>
      </c>
      <c r="L33" s="1" t="s">
        <v>23</v>
      </c>
      <c r="M33" s="1" t="s">
        <v>23</v>
      </c>
      <c r="N33" s="1" t="s">
        <v>24</v>
      </c>
      <c r="O33">
        <v>124571559.95999999</v>
      </c>
      <c r="P33">
        <v>0</v>
      </c>
      <c r="Q33">
        <v>0</v>
      </c>
      <c r="R33">
        <v>0</v>
      </c>
      <c r="S33">
        <v>0</v>
      </c>
      <c r="T33">
        <v>0</v>
      </c>
      <c r="U33">
        <v>0</v>
      </c>
      <c r="V33">
        <v>0</v>
      </c>
      <c r="W33">
        <v>0</v>
      </c>
      <c r="X33" s="4">
        <v>45358</v>
      </c>
      <c r="Y33" s="1" t="s">
        <v>356</v>
      </c>
      <c r="Z33" s="4">
        <v>45291</v>
      </c>
      <c r="AA33" s="3" t="s">
        <v>363</v>
      </c>
    </row>
    <row r="34" spans="1:27" customFormat="1" hidden="1" x14ac:dyDescent="0.25">
      <c r="A34" s="1" t="s">
        <v>26</v>
      </c>
      <c r="B34" s="1" t="s">
        <v>35</v>
      </c>
      <c r="C34" s="1" t="s">
        <v>56</v>
      </c>
      <c r="D34" s="1" t="s">
        <v>23</v>
      </c>
      <c r="E34" s="1" t="s">
        <v>23</v>
      </c>
      <c r="F34" s="1" t="s">
        <v>23</v>
      </c>
      <c r="G34" s="1" t="s">
        <v>23</v>
      </c>
      <c r="H34" s="1" t="s">
        <v>23</v>
      </c>
      <c r="I34" s="1" t="s">
        <v>23</v>
      </c>
      <c r="J34" s="1" t="s">
        <v>23</v>
      </c>
      <c r="K34" s="1" t="s">
        <v>23</v>
      </c>
      <c r="L34" s="1" t="s">
        <v>23</v>
      </c>
      <c r="M34" s="1" t="s">
        <v>23</v>
      </c>
      <c r="N34" s="1" t="s">
        <v>23</v>
      </c>
      <c r="O34">
        <v>475805488.31999999</v>
      </c>
      <c r="P34">
        <v>0</v>
      </c>
      <c r="Q34">
        <v>0</v>
      </c>
      <c r="R34">
        <v>0</v>
      </c>
      <c r="S34">
        <v>0</v>
      </c>
      <c r="T34">
        <v>0</v>
      </c>
      <c r="U34">
        <v>0</v>
      </c>
      <c r="V34">
        <v>0</v>
      </c>
      <c r="W34">
        <v>0</v>
      </c>
      <c r="X34" s="4">
        <v>45358</v>
      </c>
      <c r="Y34" s="1" t="s">
        <v>356</v>
      </c>
      <c r="Z34" s="4">
        <v>45291</v>
      </c>
      <c r="AA34" s="3" t="s">
        <v>363</v>
      </c>
    </row>
    <row r="35" spans="1:27" customFormat="1" hidden="1" x14ac:dyDescent="0.25">
      <c r="A35" s="1" t="s">
        <v>25</v>
      </c>
      <c r="B35" s="1" t="s">
        <v>36</v>
      </c>
      <c r="C35" s="1" t="s">
        <v>55</v>
      </c>
      <c r="D35" s="1" t="s">
        <v>23</v>
      </c>
      <c r="E35" s="1" t="s">
        <v>23</v>
      </c>
      <c r="F35" s="1" t="s">
        <v>23</v>
      </c>
      <c r="G35" s="1" t="s">
        <v>23</v>
      </c>
      <c r="H35" s="1" t="s">
        <v>23</v>
      </c>
      <c r="I35" s="1" t="s">
        <v>23</v>
      </c>
      <c r="J35" s="1" t="s">
        <v>23</v>
      </c>
      <c r="K35" s="1" t="s">
        <v>23</v>
      </c>
      <c r="L35" s="1" t="s">
        <v>23</v>
      </c>
      <c r="M35" s="1" t="s">
        <v>23</v>
      </c>
      <c r="N35" s="1" t="s">
        <v>23</v>
      </c>
      <c r="O35" s="5">
        <v>189370056.09999999</v>
      </c>
      <c r="P35">
        <v>189370056.09999999</v>
      </c>
      <c r="X35" s="4">
        <v>45358</v>
      </c>
      <c r="Y35" s="1" t="s">
        <v>356</v>
      </c>
      <c r="Z35" s="4">
        <v>45291</v>
      </c>
      <c r="AA35" s="3" t="s">
        <v>363</v>
      </c>
    </row>
    <row r="36" spans="1:27" customFormat="1" hidden="1" x14ac:dyDescent="0.25">
      <c r="A36" s="1" t="s">
        <v>25</v>
      </c>
      <c r="B36" s="1" t="s">
        <v>36</v>
      </c>
      <c r="C36" s="1" t="s">
        <v>55</v>
      </c>
      <c r="D36" s="1" t="s">
        <v>24</v>
      </c>
      <c r="E36" s="1" t="s">
        <v>23</v>
      </c>
      <c r="F36" s="1" t="s">
        <v>23</v>
      </c>
      <c r="G36" s="1" t="s">
        <v>23</v>
      </c>
      <c r="H36" s="1" t="s">
        <v>23</v>
      </c>
      <c r="I36" s="1" t="s">
        <v>23</v>
      </c>
      <c r="J36" s="1" t="s">
        <v>23</v>
      </c>
      <c r="K36" s="1" t="s">
        <v>23</v>
      </c>
      <c r="L36" s="1" t="s">
        <v>23</v>
      </c>
      <c r="M36" s="1" t="s">
        <v>23</v>
      </c>
      <c r="N36" s="1" t="s">
        <v>23</v>
      </c>
      <c r="O36">
        <v>1225159.69</v>
      </c>
      <c r="P36">
        <v>1225159.69</v>
      </c>
      <c r="Q36">
        <v>0</v>
      </c>
      <c r="R36">
        <v>0</v>
      </c>
      <c r="S36">
        <v>0</v>
      </c>
      <c r="T36">
        <v>88211.49768</v>
      </c>
      <c r="U36">
        <v>0</v>
      </c>
      <c r="V36">
        <v>0</v>
      </c>
      <c r="W36">
        <v>0</v>
      </c>
      <c r="X36" s="4">
        <v>45358</v>
      </c>
      <c r="Y36" s="1" t="s">
        <v>356</v>
      </c>
      <c r="Z36" s="4">
        <v>45291</v>
      </c>
      <c r="AA36" s="3" t="s">
        <v>363</v>
      </c>
    </row>
    <row r="37" spans="1:27" customFormat="1" hidden="1" x14ac:dyDescent="0.25">
      <c r="A37" s="1" t="s">
        <v>25</v>
      </c>
      <c r="B37" s="1" t="s">
        <v>36</v>
      </c>
      <c r="C37" s="1" t="s">
        <v>28</v>
      </c>
      <c r="D37" s="1" t="s">
        <v>24</v>
      </c>
      <c r="E37" s="1" t="s">
        <v>23</v>
      </c>
      <c r="F37" s="1" t="s">
        <v>23</v>
      </c>
      <c r="G37" s="1" t="s">
        <v>23</v>
      </c>
      <c r="H37" s="1" t="s">
        <v>23</v>
      </c>
      <c r="I37" s="1" t="s">
        <v>23</v>
      </c>
      <c r="J37" s="1" t="s">
        <v>23</v>
      </c>
      <c r="K37" s="1" t="s">
        <v>23</v>
      </c>
      <c r="L37" s="1" t="s">
        <v>23</v>
      </c>
      <c r="M37" s="1" t="s">
        <v>23</v>
      </c>
      <c r="N37" s="1" t="s">
        <v>23</v>
      </c>
      <c r="O37">
        <v>52418637.25</v>
      </c>
      <c r="P37">
        <v>10080103.943174999</v>
      </c>
      <c r="Q37">
        <v>0</v>
      </c>
      <c r="R37">
        <v>0</v>
      </c>
      <c r="S37">
        <v>0</v>
      </c>
      <c r="T37">
        <v>0</v>
      </c>
      <c r="U37">
        <v>0</v>
      </c>
      <c r="V37">
        <v>0</v>
      </c>
      <c r="W37">
        <v>0</v>
      </c>
      <c r="X37" s="4">
        <v>45358</v>
      </c>
      <c r="Y37" s="1" t="s">
        <v>356</v>
      </c>
      <c r="Z37" s="4">
        <v>45291</v>
      </c>
      <c r="AA37" s="3" t="s">
        <v>363</v>
      </c>
    </row>
    <row r="38" spans="1:27" customFormat="1" hidden="1" x14ac:dyDescent="0.25">
      <c r="A38" s="1" t="s">
        <v>25</v>
      </c>
      <c r="B38" s="1" t="s">
        <v>36</v>
      </c>
      <c r="C38" s="1" t="s">
        <v>28</v>
      </c>
      <c r="D38" s="1" t="s">
        <v>23</v>
      </c>
      <c r="E38" s="1" t="s">
        <v>23</v>
      </c>
      <c r="F38" s="1" t="s">
        <v>23</v>
      </c>
      <c r="G38" s="1" t="s">
        <v>23</v>
      </c>
      <c r="H38" s="1" t="s">
        <v>23</v>
      </c>
      <c r="I38" s="1" t="s">
        <v>23</v>
      </c>
      <c r="J38" s="1" t="s">
        <v>23</v>
      </c>
      <c r="K38" s="1" t="s">
        <v>23</v>
      </c>
      <c r="L38" s="1" t="s">
        <v>23</v>
      </c>
      <c r="M38" s="1" t="s">
        <v>23</v>
      </c>
      <c r="N38" s="1" t="s">
        <v>23</v>
      </c>
      <c r="O38">
        <v>19282882.760000002</v>
      </c>
      <c r="P38">
        <v>0</v>
      </c>
      <c r="Q38">
        <v>0</v>
      </c>
      <c r="R38">
        <v>0</v>
      </c>
      <c r="S38">
        <v>0</v>
      </c>
      <c r="T38">
        <v>0</v>
      </c>
      <c r="U38">
        <v>0</v>
      </c>
      <c r="V38">
        <v>0</v>
      </c>
      <c r="W38">
        <v>0</v>
      </c>
      <c r="X38" s="4">
        <v>45358</v>
      </c>
      <c r="Y38" s="1" t="s">
        <v>356</v>
      </c>
      <c r="Z38" s="4">
        <v>45291</v>
      </c>
      <c r="AA38" s="3" t="s">
        <v>363</v>
      </c>
    </row>
    <row r="39" spans="1:27" customFormat="1" hidden="1" x14ac:dyDescent="0.25">
      <c r="A39" s="1" t="s">
        <v>25</v>
      </c>
      <c r="B39" s="1" t="s">
        <v>36</v>
      </c>
      <c r="C39" s="1" t="s">
        <v>56</v>
      </c>
      <c r="D39" s="1" t="s">
        <v>23</v>
      </c>
      <c r="E39" s="1" t="s">
        <v>23</v>
      </c>
      <c r="F39" s="1" t="s">
        <v>23</v>
      </c>
      <c r="G39" s="1" t="s">
        <v>23</v>
      </c>
      <c r="H39" s="1" t="s">
        <v>23</v>
      </c>
      <c r="I39" s="1" t="s">
        <v>24</v>
      </c>
      <c r="J39" s="1" t="s">
        <v>23</v>
      </c>
      <c r="K39" s="1" t="s">
        <v>23</v>
      </c>
      <c r="L39" s="1" t="s">
        <v>23</v>
      </c>
      <c r="M39" s="1" t="s">
        <v>23</v>
      </c>
      <c r="N39" s="1" t="s">
        <v>23</v>
      </c>
      <c r="O39">
        <v>591771582.54999995</v>
      </c>
      <c r="P39">
        <v>0</v>
      </c>
      <c r="Q39">
        <v>0</v>
      </c>
      <c r="R39">
        <v>0</v>
      </c>
      <c r="S39">
        <v>0</v>
      </c>
      <c r="T39">
        <v>0</v>
      </c>
      <c r="U39">
        <v>0</v>
      </c>
      <c r="V39">
        <v>0</v>
      </c>
      <c r="W39">
        <v>0</v>
      </c>
      <c r="X39" s="4">
        <v>45358</v>
      </c>
      <c r="Y39" s="1" t="s">
        <v>356</v>
      </c>
      <c r="Z39" s="4">
        <v>45291</v>
      </c>
      <c r="AA39" s="3" t="s">
        <v>363</v>
      </c>
    </row>
    <row r="40" spans="1:27" customFormat="1" hidden="1" x14ac:dyDescent="0.25">
      <c r="A40" s="1" t="s">
        <v>25</v>
      </c>
      <c r="B40" s="1" t="s">
        <v>36</v>
      </c>
      <c r="C40" s="1" t="s">
        <v>56</v>
      </c>
      <c r="D40" s="1" t="s">
        <v>23</v>
      </c>
      <c r="E40" s="1" t="s">
        <v>23</v>
      </c>
      <c r="F40" s="1" t="s">
        <v>23</v>
      </c>
      <c r="G40" s="1" t="s">
        <v>23</v>
      </c>
      <c r="H40" s="1" t="s">
        <v>23</v>
      </c>
      <c r="I40" s="1" t="s">
        <v>23</v>
      </c>
      <c r="J40" s="1" t="s">
        <v>23</v>
      </c>
      <c r="K40" s="1" t="s">
        <v>23</v>
      </c>
      <c r="L40" s="1" t="s">
        <v>23</v>
      </c>
      <c r="M40" s="1" t="s">
        <v>23</v>
      </c>
      <c r="N40" s="1" t="s">
        <v>23</v>
      </c>
      <c r="O40">
        <v>1580028200.25</v>
      </c>
      <c r="P40">
        <v>0</v>
      </c>
      <c r="Q40">
        <v>0</v>
      </c>
      <c r="R40">
        <v>0</v>
      </c>
      <c r="S40">
        <v>0</v>
      </c>
      <c r="T40">
        <v>0</v>
      </c>
      <c r="U40">
        <v>0</v>
      </c>
      <c r="V40">
        <v>0</v>
      </c>
      <c r="W40">
        <v>0</v>
      </c>
      <c r="X40" s="4">
        <v>45358</v>
      </c>
      <c r="Y40" s="1" t="s">
        <v>356</v>
      </c>
      <c r="Z40" s="4">
        <v>45291</v>
      </c>
      <c r="AA40" s="3" t="s">
        <v>363</v>
      </c>
    </row>
    <row r="41" spans="1:27" customFormat="1" hidden="1" x14ac:dyDescent="0.25">
      <c r="A41" s="1" t="s">
        <v>25</v>
      </c>
      <c r="B41" s="1" t="s">
        <v>36</v>
      </c>
      <c r="C41" s="1" t="s">
        <v>56</v>
      </c>
      <c r="D41" s="1" t="s">
        <v>23</v>
      </c>
      <c r="E41" s="1" t="s">
        <v>23</v>
      </c>
      <c r="F41" s="1" t="s">
        <v>24</v>
      </c>
      <c r="G41" s="1" t="s">
        <v>23</v>
      </c>
      <c r="H41" s="1" t="s">
        <v>24</v>
      </c>
      <c r="I41" s="1" t="s">
        <v>23</v>
      </c>
      <c r="J41" s="1" t="s">
        <v>23</v>
      </c>
      <c r="K41" s="1" t="s">
        <v>23</v>
      </c>
      <c r="L41" s="1" t="s">
        <v>23</v>
      </c>
      <c r="M41" s="1" t="s">
        <v>23</v>
      </c>
      <c r="N41" s="1" t="s">
        <v>23</v>
      </c>
      <c r="O41">
        <v>76028243.260000005</v>
      </c>
      <c r="P41">
        <v>0</v>
      </c>
      <c r="Q41">
        <v>0</v>
      </c>
      <c r="R41">
        <v>0</v>
      </c>
      <c r="S41">
        <v>0</v>
      </c>
      <c r="T41">
        <v>0</v>
      </c>
      <c r="U41">
        <v>0</v>
      </c>
      <c r="V41">
        <v>0</v>
      </c>
      <c r="W41">
        <v>0</v>
      </c>
      <c r="X41" s="4">
        <v>45358</v>
      </c>
      <c r="Y41" s="1" t="s">
        <v>356</v>
      </c>
      <c r="Z41" s="4">
        <v>45291</v>
      </c>
      <c r="AA41" s="3" t="s">
        <v>363</v>
      </c>
    </row>
    <row r="42" spans="1:27" customFormat="1" hidden="1" x14ac:dyDescent="0.25">
      <c r="A42" s="1" t="s">
        <v>25</v>
      </c>
      <c r="B42" s="1" t="s">
        <v>36</v>
      </c>
      <c r="C42" s="1" t="s">
        <v>56</v>
      </c>
      <c r="D42" s="1" t="s">
        <v>23</v>
      </c>
      <c r="E42" s="1" t="s">
        <v>23</v>
      </c>
      <c r="F42" s="1" t="s">
        <v>23</v>
      </c>
      <c r="G42" s="1" t="s">
        <v>23</v>
      </c>
      <c r="H42" s="1" t="s">
        <v>23</v>
      </c>
      <c r="I42" s="1" t="s">
        <v>23</v>
      </c>
      <c r="J42" s="1" t="s">
        <v>24</v>
      </c>
      <c r="K42" s="1" t="s">
        <v>23</v>
      </c>
      <c r="L42" s="1" t="s">
        <v>23</v>
      </c>
      <c r="M42" s="1" t="s">
        <v>23</v>
      </c>
      <c r="N42" s="1" t="s">
        <v>23</v>
      </c>
      <c r="O42">
        <v>850895039.32000005</v>
      </c>
      <c r="P42">
        <v>0</v>
      </c>
      <c r="Q42">
        <v>0</v>
      </c>
      <c r="R42">
        <v>0</v>
      </c>
      <c r="S42">
        <v>0</v>
      </c>
      <c r="T42">
        <v>0</v>
      </c>
      <c r="U42">
        <v>0</v>
      </c>
      <c r="V42">
        <v>0</v>
      </c>
      <c r="W42">
        <v>0</v>
      </c>
      <c r="X42" s="4">
        <v>45358</v>
      </c>
      <c r="Y42" s="1" t="s">
        <v>356</v>
      </c>
      <c r="Z42" s="4">
        <v>45291</v>
      </c>
      <c r="AA42" s="3" t="s">
        <v>363</v>
      </c>
    </row>
    <row r="43" spans="1:27" customFormat="1" hidden="1" x14ac:dyDescent="0.25">
      <c r="A43" s="1" t="s">
        <v>25</v>
      </c>
      <c r="B43" s="1" t="s">
        <v>36</v>
      </c>
      <c r="C43" s="1" t="s">
        <v>56</v>
      </c>
      <c r="D43" s="1" t="s">
        <v>23</v>
      </c>
      <c r="E43" s="1" t="s">
        <v>23</v>
      </c>
      <c r="F43" s="1" t="s">
        <v>23</v>
      </c>
      <c r="G43" s="1" t="s">
        <v>23</v>
      </c>
      <c r="H43" s="1" t="s">
        <v>24</v>
      </c>
      <c r="I43" s="1" t="s">
        <v>23</v>
      </c>
      <c r="J43" s="1" t="s">
        <v>23</v>
      </c>
      <c r="K43" s="1" t="s">
        <v>23</v>
      </c>
      <c r="L43" s="1" t="s">
        <v>23</v>
      </c>
      <c r="M43" s="1" t="s">
        <v>23</v>
      </c>
      <c r="N43" s="1" t="s">
        <v>23</v>
      </c>
      <c r="O43">
        <v>314855809.77999997</v>
      </c>
      <c r="P43">
        <v>0</v>
      </c>
      <c r="Q43">
        <v>0</v>
      </c>
      <c r="R43">
        <v>0</v>
      </c>
      <c r="S43">
        <v>0</v>
      </c>
      <c r="T43">
        <v>0</v>
      </c>
      <c r="U43">
        <v>0</v>
      </c>
      <c r="V43">
        <v>0</v>
      </c>
      <c r="W43">
        <v>0</v>
      </c>
      <c r="X43" s="4">
        <v>45358</v>
      </c>
      <c r="Y43" s="1" t="s">
        <v>356</v>
      </c>
      <c r="Z43" s="4">
        <v>45291</v>
      </c>
      <c r="AA43" s="3" t="s">
        <v>363</v>
      </c>
    </row>
    <row r="44" spans="1:27" customFormat="1" hidden="1" x14ac:dyDescent="0.25">
      <c r="A44" s="1" t="s">
        <v>25</v>
      </c>
      <c r="B44" s="1" t="s">
        <v>36</v>
      </c>
      <c r="C44" s="1" t="s">
        <v>56</v>
      </c>
      <c r="D44" s="1" t="s">
        <v>24</v>
      </c>
      <c r="E44" s="1" t="s">
        <v>23</v>
      </c>
      <c r="F44" s="1" t="s">
        <v>23</v>
      </c>
      <c r="G44" s="1" t="s">
        <v>23</v>
      </c>
      <c r="H44" s="1" t="s">
        <v>23</v>
      </c>
      <c r="I44" s="1" t="s">
        <v>23</v>
      </c>
      <c r="J44" s="1" t="s">
        <v>23</v>
      </c>
      <c r="K44" s="1" t="s">
        <v>23</v>
      </c>
      <c r="L44" s="1" t="s">
        <v>23</v>
      </c>
      <c r="M44" s="1" t="s">
        <v>23</v>
      </c>
      <c r="N44" s="1" t="s">
        <v>23</v>
      </c>
      <c r="O44" s="5">
        <v>178436706.22</v>
      </c>
      <c r="P44">
        <v>0</v>
      </c>
      <c r="Q44">
        <v>0</v>
      </c>
      <c r="R44">
        <v>0</v>
      </c>
      <c r="S44">
        <v>0</v>
      </c>
      <c r="T44">
        <v>0</v>
      </c>
      <c r="U44">
        <v>0</v>
      </c>
      <c r="V44">
        <v>0</v>
      </c>
      <c r="W44">
        <v>0</v>
      </c>
      <c r="X44" s="4">
        <v>45358</v>
      </c>
      <c r="Y44" s="1" t="s">
        <v>356</v>
      </c>
      <c r="Z44" s="4">
        <v>45291</v>
      </c>
      <c r="AA44" s="3" t="s">
        <v>363</v>
      </c>
    </row>
    <row r="45" spans="1:27" customFormat="1" hidden="1" x14ac:dyDescent="0.25">
      <c r="A45" s="1" t="s">
        <v>25</v>
      </c>
      <c r="B45" s="1" t="s">
        <v>35</v>
      </c>
      <c r="C45" s="1" t="s">
        <v>55</v>
      </c>
      <c r="D45" s="1" t="s">
        <v>23</v>
      </c>
      <c r="E45" s="1" t="s">
        <v>23</v>
      </c>
      <c r="F45" s="1" t="s">
        <v>23</v>
      </c>
      <c r="G45" s="1" t="s">
        <v>23</v>
      </c>
      <c r="H45" s="1" t="s">
        <v>23</v>
      </c>
      <c r="I45" s="1" t="s">
        <v>23</v>
      </c>
      <c r="J45" s="1" t="s">
        <v>23</v>
      </c>
      <c r="K45" s="1" t="s">
        <v>23</v>
      </c>
      <c r="L45" s="1" t="s">
        <v>23</v>
      </c>
      <c r="M45" s="1" t="s">
        <v>23</v>
      </c>
      <c r="N45" s="1" t="s">
        <v>23</v>
      </c>
      <c r="O45">
        <v>0.69</v>
      </c>
      <c r="P45">
        <v>0.69</v>
      </c>
      <c r="X45" s="4">
        <v>45358</v>
      </c>
      <c r="Y45" s="1" t="s">
        <v>356</v>
      </c>
      <c r="Z45" s="4">
        <v>45291</v>
      </c>
      <c r="AA45" s="3" t="s">
        <v>363</v>
      </c>
    </row>
    <row r="46" spans="1:27" customFormat="1" hidden="1" x14ac:dyDescent="0.25">
      <c r="A46" s="1" t="s">
        <v>25</v>
      </c>
      <c r="B46" s="1" t="s">
        <v>35</v>
      </c>
      <c r="C46" s="1" t="s">
        <v>56</v>
      </c>
      <c r="D46" s="1" t="s">
        <v>23</v>
      </c>
      <c r="E46" s="1" t="s">
        <v>23</v>
      </c>
      <c r="F46" s="1" t="s">
        <v>23</v>
      </c>
      <c r="G46" s="1" t="s">
        <v>23</v>
      </c>
      <c r="H46" s="1" t="s">
        <v>23</v>
      </c>
      <c r="I46" s="1" t="s">
        <v>23</v>
      </c>
      <c r="J46" s="1" t="s">
        <v>23</v>
      </c>
      <c r="K46" s="1" t="s">
        <v>23</v>
      </c>
      <c r="L46" s="1" t="s">
        <v>23</v>
      </c>
      <c r="M46" s="1" t="s">
        <v>23</v>
      </c>
      <c r="N46" s="1" t="s">
        <v>23</v>
      </c>
      <c r="O46">
        <v>37523924.600000001</v>
      </c>
      <c r="P46">
        <v>0</v>
      </c>
      <c r="Q46">
        <v>0</v>
      </c>
      <c r="R46">
        <v>0</v>
      </c>
      <c r="S46">
        <v>0</v>
      </c>
      <c r="T46">
        <v>0</v>
      </c>
      <c r="U46">
        <v>0</v>
      </c>
      <c r="V46">
        <v>0</v>
      </c>
      <c r="W46">
        <v>0</v>
      </c>
      <c r="X46" s="4">
        <v>45358</v>
      </c>
      <c r="Y46" s="1" t="s">
        <v>356</v>
      </c>
      <c r="Z46" s="4">
        <v>45291</v>
      </c>
      <c r="AA46" s="3" t="s">
        <v>363</v>
      </c>
    </row>
    <row r="47" spans="1:27" customFormat="1" hidden="1" x14ac:dyDescent="0.25">
      <c r="A47" s="1" t="s">
        <v>22</v>
      </c>
      <c r="B47" s="1" t="s">
        <v>36</v>
      </c>
      <c r="C47" s="1" t="s">
        <v>55</v>
      </c>
      <c r="D47" s="1" t="s">
        <v>24</v>
      </c>
      <c r="E47" s="1" t="s">
        <v>23</v>
      </c>
      <c r="F47" s="1" t="s">
        <v>23</v>
      </c>
      <c r="G47" s="1" t="s">
        <v>23</v>
      </c>
      <c r="H47" s="1" t="s">
        <v>23</v>
      </c>
      <c r="I47" s="1" t="s">
        <v>23</v>
      </c>
      <c r="J47" s="1" t="s">
        <v>23</v>
      </c>
      <c r="K47" s="1" t="s">
        <v>23</v>
      </c>
      <c r="L47" s="1" t="s">
        <v>23</v>
      </c>
      <c r="M47" s="1" t="s">
        <v>23</v>
      </c>
      <c r="N47" s="1" t="s">
        <v>23</v>
      </c>
      <c r="O47">
        <v>405712118.27999997</v>
      </c>
      <c r="P47">
        <v>146571002.29318199</v>
      </c>
      <c r="Q47">
        <v>103484796.211068</v>
      </c>
      <c r="R47">
        <v>4716273.8075000001</v>
      </c>
      <c r="S47">
        <v>40162036.390617996</v>
      </c>
      <c r="T47">
        <v>21860.231877999999</v>
      </c>
      <c r="U47">
        <v>0</v>
      </c>
      <c r="V47">
        <v>0</v>
      </c>
      <c r="W47">
        <v>0</v>
      </c>
      <c r="X47" s="4">
        <v>45358</v>
      </c>
      <c r="Y47" s="1" t="s">
        <v>356</v>
      </c>
      <c r="Z47" s="4">
        <v>45291</v>
      </c>
      <c r="AA47" s="3" t="s">
        <v>363</v>
      </c>
    </row>
    <row r="48" spans="1:27" customFormat="1" hidden="1" x14ac:dyDescent="0.25">
      <c r="A48" s="1" t="s">
        <v>22</v>
      </c>
      <c r="B48" s="1" t="s">
        <v>36</v>
      </c>
      <c r="C48" s="1" t="s">
        <v>55</v>
      </c>
      <c r="D48" s="1" t="s">
        <v>23</v>
      </c>
      <c r="E48" s="1" t="s">
        <v>23</v>
      </c>
      <c r="F48" s="1" t="s">
        <v>23</v>
      </c>
      <c r="G48" s="1" t="s">
        <v>23</v>
      </c>
      <c r="H48" s="1" t="s">
        <v>23</v>
      </c>
      <c r="I48" s="1" t="s">
        <v>23</v>
      </c>
      <c r="J48" s="1" t="s">
        <v>23</v>
      </c>
      <c r="K48" s="1" t="s">
        <v>23</v>
      </c>
      <c r="L48" s="1" t="s">
        <v>23</v>
      </c>
      <c r="M48" s="1" t="s">
        <v>23</v>
      </c>
      <c r="N48" s="1" t="s">
        <v>23</v>
      </c>
      <c r="O48">
        <v>341967981.27999997</v>
      </c>
      <c r="P48">
        <v>0</v>
      </c>
      <c r="Q48">
        <v>0</v>
      </c>
      <c r="R48">
        <v>0</v>
      </c>
      <c r="S48">
        <v>0</v>
      </c>
      <c r="T48">
        <v>0</v>
      </c>
      <c r="U48">
        <v>0</v>
      </c>
      <c r="V48">
        <v>0</v>
      </c>
      <c r="W48">
        <v>0</v>
      </c>
      <c r="X48" s="4">
        <v>45358</v>
      </c>
      <c r="Y48" s="1" t="s">
        <v>356</v>
      </c>
      <c r="Z48" s="4">
        <v>45291</v>
      </c>
      <c r="AA48" s="3" t="s">
        <v>363</v>
      </c>
    </row>
    <row r="49" spans="1:27" customFormat="1" hidden="1" x14ac:dyDescent="0.25">
      <c r="A49" s="1" t="s">
        <v>22</v>
      </c>
      <c r="B49" s="1" t="s">
        <v>36</v>
      </c>
      <c r="C49" s="1" t="s">
        <v>55</v>
      </c>
      <c r="D49" s="1" t="s">
        <v>23</v>
      </c>
      <c r="E49" s="1" t="s">
        <v>23</v>
      </c>
      <c r="F49" s="1" t="s">
        <v>24</v>
      </c>
      <c r="G49" s="1" t="s">
        <v>23</v>
      </c>
      <c r="H49" s="1" t="s">
        <v>23</v>
      </c>
      <c r="I49" s="1" t="s">
        <v>23</v>
      </c>
      <c r="J49" s="1" t="s">
        <v>23</v>
      </c>
      <c r="K49" s="1" t="s">
        <v>23</v>
      </c>
      <c r="L49" s="1" t="s">
        <v>23</v>
      </c>
      <c r="M49" s="1" t="s">
        <v>23</v>
      </c>
      <c r="N49" s="1" t="s">
        <v>23</v>
      </c>
      <c r="O49">
        <v>14653047.52</v>
      </c>
      <c r="X49" s="4">
        <v>45358</v>
      </c>
      <c r="Y49" s="1" t="s">
        <v>356</v>
      </c>
      <c r="Z49" s="4">
        <v>45291</v>
      </c>
      <c r="AA49" s="3" t="s">
        <v>363</v>
      </c>
    </row>
    <row r="50" spans="1:27" customFormat="1" hidden="1" x14ac:dyDescent="0.25">
      <c r="A50" s="1" t="s">
        <v>22</v>
      </c>
      <c r="B50" s="1" t="s">
        <v>36</v>
      </c>
      <c r="C50" s="1" t="s">
        <v>28</v>
      </c>
      <c r="D50" s="1" t="s">
        <v>24</v>
      </c>
      <c r="E50" s="1" t="s">
        <v>23</v>
      </c>
      <c r="F50" s="1" t="s">
        <v>23</v>
      </c>
      <c r="G50" s="1" t="s">
        <v>23</v>
      </c>
      <c r="H50" s="1" t="s">
        <v>23</v>
      </c>
      <c r="I50" s="1" t="s">
        <v>23</v>
      </c>
      <c r="J50" s="1" t="s">
        <v>23</v>
      </c>
      <c r="K50" s="1" t="s">
        <v>23</v>
      </c>
      <c r="L50" s="1" t="s">
        <v>23</v>
      </c>
      <c r="M50" s="1" t="s">
        <v>23</v>
      </c>
      <c r="N50" s="1" t="s">
        <v>23</v>
      </c>
      <c r="O50">
        <v>1475950619.3599999</v>
      </c>
      <c r="P50">
        <v>431618204.06480902</v>
      </c>
      <c r="Q50">
        <v>0</v>
      </c>
      <c r="R50">
        <v>0</v>
      </c>
      <c r="S50">
        <v>0</v>
      </c>
      <c r="T50">
        <v>0</v>
      </c>
      <c r="U50">
        <v>0</v>
      </c>
      <c r="V50">
        <v>0</v>
      </c>
      <c r="W50">
        <v>0</v>
      </c>
      <c r="X50" s="4">
        <v>45358</v>
      </c>
      <c r="Y50" s="1" t="s">
        <v>356</v>
      </c>
      <c r="Z50" s="4">
        <v>45291</v>
      </c>
      <c r="AA50" s="3" t="s">
        <v>363</v>
      </c>
    </row>
    <row r="51" spans="1:27" customFormat="1" hidden="1" x14ac:dyDescent="0.25">
      <c r="A51" s="1" t="s">
        <v>22</v>
      </c>
      <c r="B51" s="1" t="s">
        <v>36</v>
      </c>
      <c r="C51" s="1" t="s">
        <v>28</v>
      </c>
      <c r="D51" s="1" t="s">
        <v>23</v>
      </c>
      <c r="E51" s="1" t="s">
        <v>23</v>
      </c>
      <c r="F51" s="1" t="s">
        <v>23</v>
      </c>
      <c r="G51" s="1" t="s">
        <v>23</v>
      </c>
      <c r="H51" s="1" t="s">
        <v>23</v>
      </c>
      <c r="I51" s="1" t="s">
        <v>23</v>
      </c>
      <c r="J51" s="1" t="s">
        <v>23</v>
      </c>
      <c r="K51" s="1" t="s">
        <v>23</v>
      </c>
      <c r="L51" s="1" t="s">
        <v>23</v>
      </c>
      <c r="M51" s="1" t="s">
        <v>23</v>
      </c>
      <c r="N51" s="1" t="s">
        <v>23</v>
      </c>
      <c r="O51">
        <v>1018509996.92</v>
      </c>
      <c r="P51">
        <v>0</v>
      </c>
      <c r="Q51">
        <v>0</v>
      </c>
      <c r="R51">
        <v>0</v>
      </c>
      <c r="S51">
        <v>0</v>
      </c>
      <c r="T51">
        <v>0</v>
      </c>
      <c r="U51">
        <v>0</v>
      </c>
      <c r="V51">
        <v>0</v>
      </c>
      <c r="W51">
        <v>0</v>
      </c>
      <c r="X51" s="4">
        <v>45358</v>
      </c>
      <c r="Y51" s="1" t="s">
        <v>356</v>
      </c>
      <c r="Z51" s="4">
        <v>45291</v>
      </c>
      <c r="AA51" s="3" t="s">
        <v>363</v>
      </c>
    </row>
    <row r="52" spans="1:27" customFormat="1" hidden="1" x14ac:dyDescent="0.25">
      <c r="A52" s="1" t="s">
        <v>22</v>
      </c>
      <c r="B52" s="1" t="s">
        <v>36</v>
      </c>
      <c r="C52" s="1" t="s">
        <v>27</v>
      </c>
      <c r="D52" s="1" t="s">
        <v>23</v>
      </c>
      <c r="E52" s="1" t="s">
        <v>23</v>
      </c>
      <c r="F52" s="1" t="s">
        <v>23</v>
      </c>
      <c r="G52" s="1" t="s">
        <v>23</v>
      </c>
      <c r="H52" s="1" t="s">
        <v>23</v>
      </c>
      <c r="I52" s="1" t="s">
        <v>23</v>
      </c>
      <c r="J52" s="1" t="s">
        <v>23</v>
      </c>
      <c r="K52" s="1" t="s">
        <v>24</v>
      </c>
      <c r="L52" s="1" t="s">
        <v>23</v>
      </c>
      <c r="M52" s="1" t="s">
        <v>23</v>
      </c>
      <c r="N52" s="1" t="s">
        <v>23</v>
      </c>
      <c r="O52">
        <v>14419112.460000001</v>
      </c>
      <c r="P52">
        <v>0</v>
      </c>
      <c r="Q52">
        <v>0</v>
      </c>
      <c r="R52">
        <v>0</v>
      </c>
      <c r="S52">
        <v>0</v>
      </c>
      <c r="T52">
        <v>0</v>
      </c>
      <c r="U52">
        <v>0</v>
      </c>
      <c r="V52">
        <v>0</v>
      </c>
      <c r="W52">
        <v>0</v>
      </c>
      <c r="X52" s="4">
        <v>45358</v>
      </c>
      <c r="Y52" s="1" t="s">
        <v>356</v>
      </c>
      <c r="Z52" s="4">
        <v>45291</v>
      </c>
      <c r="AA52" s="3" t="s">
        <v>363</v>
      </c>
    </row>
    <row r="53" spans="1:27" customFormat="1" hidden="1" x14ac:dyDescent="0.25">
      <c r="A53" s="1" t="s">
        <v>22</v>
      </c>
      <c r="B53" s="1" t="s">
        <v>36</v>
      </c>
      <c r="C53" s="1" t="s">
        <v>27</v>
      </c>
      <c r="D53" s="1" t="s">
        <v>24</v>
      </c>
      <c r="E53" s="1" t="s">
        <v>23</v>
      </c>
      <c r="F53" s="1" t="s">
        <v>23</v>
      </c>
      <c r="G53" s="1" t="s">
        <v>23</v>
      </c>
      <c r="H53" s="1" t="s">
        <v>23</v>
      </c>
      <c r="I53" s="1" t="s">
        <v>23</v>
      </c>
      <c r="J53" s="1" t="s">
        <v>23</v>
      </c>
      <c r="K53" s="1" t="s">
        <v>23</v>
      </c>
      <c r="L53" s="1" t="s">
        <v>23</v>
      </c>
      <c r="M53" s="1" t="s">
        <v>23</v>
      </c>
      <c r="N53" s="1" t="s">
        <v>24</v>
      </c>
      <c r="O53">
        <v>30598834.239999998</v>
      </c>
      <c r="P53">
        <v>0</v>
      </c>
      <c r="Q53">
        <v>0</v>
      </c>
      <c r="R53">
        <v>0</v>
      </c>
      <c r="S53">
        <v>0</v>
      </c>
      <c r="T53">
        <v>0</v>
      </c>
      <c r="U53">
        <v>0</v>
      </c>
      <c r="V53">
        <v>0</v>
      </c>
      <c r="W53">
        <v>0</v>
      </c>
      <c r="X53" s="4">
        <v>45358</v>
      </c>
      <c r="Y53" s="1" t="s">
        <v>356</v>
      </c>
      <c r="Z53" s="4">
        <v>45291</v>
      </c>
      <c r="AA53" s="3" t="s">
        <v>363</v>
      </c>
    </row>
    <row r="54" spans="1:27" customFormat="1" hidden="1" x14ac:dyDescent="0.25">
      <c r="A54" s="1" t="s">
        <v>22</v>
      </c>
      <c r="B54" s="1" t="s">
        <v>36</v>
      </c>
      <c r="C54" s="1" t="s">
        <v>27</v>
      </c>
      <c r="D54" s="1" t="s">
        <v>23</v>
      </c>
      <c r="E54" s="1" t="s">
        <v>23</v>
      </c>
      <c r="F54" s="1" t="s">
        <v>23</v>
      </c>
      <c r="G54" s="1" t="s">
        <v>23</v>
      </c>
      <c r="H54" s="1" t="s">
        <v>23</v>
      </c>
      <c r="I54" s="1" t="s">
        <v>23</v>
      </c>
      <c r="J54" s="1" t="s">
        <v>23</v>
      </c>
      <c r="K54" s="1" t="s">
        <v>23</v>
      </c>
      <c r="L54" s="1" t="s">
        <v>23</v>
      </c>
      <c r="M54" s="1" t="s">
        <v>23</v>
      </c>
      <c r="N54" s="1" t="s">
        <v>24</v>
      </c>
      <c r="O54">
        <v>26282973540.139999</v>
      </c>
      <c r="P54">
        <v>0</v>
      </c>
      <c r="Q54">
        <v>0</v>
      </c>
      <c r="R54">
        <v>0</v>
      </c>
      <c r="S54">
        <v>0</v>
      </c>
      <c r="T54">
        <v>0</v>
      </c>
      <c r="U54">
        <v>0</v>
      </c>
      <c r="V54">
        <v>0</v>
      </c>
      <c r="W54">
        <v>0</v>
      </c>
      <c r="X54" s="4">
        <v>45358</v>
      </c>
      <c r="Y54" s="1" t="s">
        <v>356</v>
      </c>
      <c r="Z54" s="4">
        <v>45291</v>
      </c>
      <c r="AA54" s="3" t="s">
        <v>363</v>
      </c>
    </row>
    <row r="55" spans="1:27" customFormat="1" hidden="1" x14ac:dyDescent="0.25">
      <c r="A55" s="1" t="s">
        <v>22</v>
      </c>
      <c r="B55" s="1" t="s">
        <v>36</v>
      </c>
      <c r="C55" s="1" t="s">
        <v>56</v>
      </c>
      <c r="D55" s="1" t="s">
        <v>23</v>
      </c>
      <c r="E55" s="1" t="s">
        <v>23</v>
      </c>
      <c r="F55" s="1" t="s">
        <v>23</v>
      </c>
      <c r="G55" s="1" t="s">
        <v>23</v>
      </c>
      <c r="H55" s="1" t="s">
        <v>23</v>
      </c>
      <c r="I55" s="1" t="s">
        <v>23</v>
      </c>
      <c r="J55" s="1" t="s">
        <v>24</v>
      </c>
      <c r="K55" s="1" t="s">
        <v>23</v>
      </c>
      <c r="L55" s="1" t="s">
        <v>23</v>
      </c>
      <c r="M55" s="1" t="s">
        <v>23</v>
      </c>
      <c r="N55" s="1" t="s">
        <v>23</v>
      </c>
      <c r="O55">
        <v>2498885.98</v>
      </c>
      <c r="P55">
        <v>0</v>
      </c>
      <c r="Q55">
        <v>0</v>
      </c>
      <c r="R55">
        <v>0</v>
      </c>
      <c r="S55">
        <v>0</v>
      </c>
      <c r="T55">
        <v>0</v>
      </c>
      <c r="U55">
        <v>0</v>
      </c>
      <c r="V55">
        <v>0</v>
      </c>
      <c r="W55">
        <v>0</v>
      </c>
      <c r="X55" s="4">
        <v>45358</v>
      </c>
      <c r="Y55" s="1" t="s">
        <v>356</v>
      </c>
      <c r="Z55" s="4">
        <v>45291</v>
      </c>
      <c r="AA55" s="3" t="s">
        <v>363</v>
      </c>
    </row>
    <row r="56" spans="1:27" customFormat="1" hidden="1" x14ac:dyDescent="0.25">
      <c r="A56" s="1" t="s">
        <v>22</v>
      </c>
      <c r="B56" s="1" t="s">
        <v>36</v>
      </c>
      <c r="C56" s="1" t="s">
        <v>56</v>
      </c>
      <c r="D56" s="1" t="s">
        <v>24</v>
      </c>
      <c r="E56" s="1" t="s">
        <v>23</v>
      </c>
      <c r="F56" s="1" t="s">
        <v>23</v>
      </c>
      <c r="G56" s="1" t="s">
        <v>23</v>
      </c>
      <c r="H56" s="1" t="s">
        <v>23</v>
      </c>
      <c r="I56" s="1" t="s">
        <v>23</v>
      </c>
      <c r="J56" s="1" t="s">
        <v>23</v>
      </c>
      <c r="K56" s="1" t="s">
        <v>23</v>
      </c>
      <c r="L56" s="1" t="s">
        <v>23</v>
      </c>
      <c r="M56" s="1" t="s">
        <v>23</v>
      </c>
      <c r="N56" s="1" t="s">
        <v>23</v>
      </c>
      <c r="O56" s="5">
        <v>273116128.61000001</v>
      </c>
      <c r="P56">
        <v>29474008.606146</v>
      </c>
      <c r="Q56">
        <v>0</v>
      </c>
      <c r="R56">
        <v>0</v>
      </c>
      <c r="S56">
        <v>0</v>
      </c>
      <c r="T56">
        <v>0</v>
      </c>
      <c r="U56">
        <v>0</v>
      </c>
      <c r="V56">
        <v>0</v>
      </c>
      <c r="W56">
        <v>0</v>
      </c>
      <c r="X56" s="4">
        <v>45358</v>
      </c>
      <c r="Y56" s="1" t="s">
        <v>356</v>
      </c>
      <c r="Z56" s="4">
        <v>45291</v>
      </c>
      <c r="AA56" s="3" t="s">
        <v>363</v>
      </c>
    </row>
    <row r="57" spans="1:27" customFormat="1" hidden="1" x14ac:dyDescent="0.25">
      <c r="A57" s="1" t="s">
        <v>22</v>
      </c>
      <c r="B57" s="1" t="s">
        <v>36</v>
      </c>
      <c r="C57" s="1" t="s">
        <v>56</v>
      </c>
      <c r="D57" s="1" t="s">
        <v>23</v>
      </c>
      <c r="E57" s="1" t="s">
        <v>23</v>
      </c>
      <c r="F57" s="1" t="s">
        <v>23</v>
      </c>
      <c r="G57" s="1" t="s">
        <v>23</v>
      </c>
      <c r="H57" s="1" t="s">
        <v>23</v>
      </c>
      <c r="I57" s="1" t="s">
        <v>23</v>
      </c>
      <c r="J57" s="1" t="s">
        <v>23</v>
      </c>
      <c r="K57" s="1" t="s">
        <v>23</v>
      </c>
      <c r="L57" s="1" t="s">
        <v>23</v>
      </c>
      <c r="M57" s="1" t="s">
        <v>23</v>
      </c>
      <c r="N57" s="1" t="s">
        <v>23</v>
      </c>
      <c r="O57">
        <v>2422936385.1300001</v>
      </c>
      <c r="P57">
        <v>0</v>
      </c>
      <c r="Q57">
        <v>0</v>
      </c>
      <c r="R57">
        <v>0</v>
      </c>
      <c r="S57">
        <v>0</v>
      </c>
      <c r="T57">
        <v>0</v>
      </c>
      <c r="U57">
        <v>0</v>
      </c>
      <c r="V57">
        <v>0</v>
      </c>
      <c r="W57">
        <v>0</v>
      </c>
      <c r="X57" s="4">
        <v>45358</v>
      </c>
      <c r="Y57" s="1" t="s">
        <v>356</v>
      </c>
      <c r="Z57" s="4">
        <v>45291</v>
      </c>
      <c r="AA57" s="3" t="s">
        <v>363</v>
      </c>
    </row>
    <row r="58" spans="1:27" customFormat="1" hidden="1" x14ac:dyDescent="0.25">
      <c r="A58" s="1" t="s">
        <v>22</v>
      </c>
      <c r="B58" s="1" t="s">
        <v>36</v>
      </c>
      <c r="C58" s="1" t="s">
        <v>56</v>
      </c>
      <c r="D58" s="1" t="s">
        <v>24</v>
      </c>
      <c r="E58" s="1" t="s">
        <v>23</v>
      </c>
      <c r="F58" s="1" t="s">
        <v>23</v>
      </c>
      <c r="G58" s="1" t="s">
        <v>23</v>
      </c>
      <c r="H58" s="1" t="s">
        <v>23</v>
      </c>
      <c r="I58" s="1" t="s">
        <v>23</v>
      </c>
      <c r="J58" s="1" t="s">
        <v>24</v>
      </c>
      <c r="K58" s="1" t="s">
        <v>23</v>
      </c>
      <c r="L58" s="1" t="s">
        <v>23</v>
      </c>
      <c r="M58" s="1" t="s">
        <v>23</v>
      </c>
      <c r="N58" s="1" t="s">
        <v>23</v>
      </c>
      <c r="O58">
        <v>0.66</v>
      </c>
      <c r="P58">
        <v>0.14718000000000001</v>
      </c>
      <c r="Q58">
        <v>0</v>
      </c>
      <c r="R58">
        <v>0</v>
      </c>
      <c r="S58">
        <v>0</v>
      </c>
      <c r="T58">
        <v>0</v>
      </c>
      <c r="U58">
        <v>0</v>
      </c>
      <c r="V58">
        <v>0</v>
      </c>
      <c r="W58">
        <v>0</v>
      </c>
      <c r="X58" s="4">
        <v>45358</v>
      </c>
      <c r="Y58" s="1" t="s">
        <v>356</v>
      </c>
      <c r="Z58" s="4">
        <v>45291</v>
      </c>
      <c r="AA58" s="3" t="s">
        <v>363</v>
      </c>
    </row>
    <row r="59" spans="1:27" customFormat="1" hidden="1" x14ac:dyDescent="0.25">
      <c r="A59" s="1" t="s">
        <v>22</v>
      </c>
      <c r="B59" s="1" t="s">
        <v>35</v>
      </c>
      <c r="C59" s="1" t="s">
        <v>55</v>
      </c>
      <c r="D59" s="1" t="s">
        <v>23</v>
      </c>
      <c r="E59" s="1" t="s">
        <v>23</v>
      </c>
      <c r="F59" s="1" t="s">
        <v>23</v>
      </c>
      <c r="G59" s="1" t="s">
        <v>23</v>
      </c>
      <c r="H59" s="1" t="s">
        <v>23</v>
      </c>
      <c r="I59" s="1" t="s">
        <v>23</v>
      </c>
      <c r="J59" s="1" t="s">
        <v>23</v>
      </c>
      <c r="K59" s="1" t="s">
        <v>23</v>
      </c>
      <c r="L59" s="1" t="s">
        <v>23</v>
      </c>
      <c r="M59" s="1" t="s">
        <v>23</v>
      </c>
      <c r="N59" s="1" t="s">
        <v>23</v>
      </c>
      <c r="O59">
        <v>258143812.94</v>
      </c>
      <c r="P59">
        <v>0</v>
      </c>
      <c r="Q59">
        <v>0</v>
      </c>
      <c r="R59">
        <v>0</v>
      </c>
      <c r="S59">
        <v>0</v>
      </c>
      <c r="T59">
        <v>0</v>
      </c>
      <c r="U59">
        <v>0</v>
      </c>
      <c r="V59">
        <v>0</v>
      </c>
      <c r="W59">
        <v>0</v>
      </c>
      <c r="X59" s="4">
        <v>45358</v>
      </c>
      <c r="Y59" s="1" t="s">
        <v>356</v>
      </c>
      <c r="Z59" s="4">
        <v>45291</v>
      </c>
      <c r="AA59" s="3" t="s">
        <v>363</v>
      </c>
    </row>
    <row r="60" spans="1:27" customFormat="1" hidden="1" x14ac:dyDescent="0.25">
      <c r="A60" s="1" t="s">
        <v>22</v>
      </c>
      <c r="B60" s="1" t="s">
        <v>35</v>
      </c>
      <c r="C60" s="1" t="s">
        <v>28</v>
      </c>
      <c r="D60" s="1" t="s">
        <v>23</v>
      </c>
      <c r="E60" s="1" t="s">
        <v>23</v>
      </c>
      <c r="F60" s="1" t="s">
        <v>23</v>
      </c>
      <c r="G60" s="1" t="s">
        <v>23</v>
      </c>
      <c r="H60" s="1" t="s">
        <v>23</v>
      </c>
      <c r="I60" s="1" t="s">
        <v>23</v>
      </c>
      <c r="J60" s="1" t="s">
        <v>23</v>
      </c>
      <c r="K60" s="1" t="s">
        <v>23</v>
      </c>
      <c r="L60" s="1" t="s">
        <v>23</v>
      </c>
      <c r="M60" s="1" t="s">
        <v>23</v>
      </c>
      <c r="N60" s="1" t="s">
        <v>23</v>
      </c>
      <c r="O60">
        <v>272414901.22000003</v>
      </c>
      <c r="P60">
        <v>0</v>
      </c>
      <c r="Q60">
        <v>0</v>
      </c>
      <c r="R60">
        <v>0</v>
      </c>
      <c r="S60">
        <v>0</v>
      </c>
      <c r="T60">
        <v>0</v>
      </c>
      <c r="U60">
        <v>0</v>
      </c>
      <c r="V60">
        <v>0</v>
      </c>
      <c r="W60">
        <v>0</v>
      </c>
      <c r="X60" s="4">
        <v>45358</v>
      </c>
      <c r="Y60" s="1" t="s">
        <v>356</v>
      </c>
      <c r="Z60" s="4">
        <v>45291</v>
      </c>
      <c r="AA60" s="3" t="s">
        <v>363</v>
      </c>
    </row>
    <row r="61" spans="1:27" customFormat="1" hidden="1" x14ac:dyDescent="0.25">
      <c r="A61" s="1" t="s">
        <v>22</v>
      </c>
      <c r="B61" s="1" t="s">
        <v>35</v>
      </c>
      <c r="C61" s="1" t="s">
        <v>28</v>
      </c>
      <c r="D61" s="1" t="s">
        <v>24</v>
      </c>
      <c r="E61" s="1" t="s">
        <v>23</v>
      </c>
      <c r="F61" s="1" t="s">
        <v>23</v>
      </c>
      <c r="G61" s="1" t="s">
        <v>23</v>
      </c>
      <c r="H61" s="1" t="s">
        <v>23</v>
      </c>
      <c r="I61" s="1" t="s">
        <v>23</v>
      </c>
      <c r="J61" s="1" t="s">
        <v>23</v>
      </c>
      <c r="K61" s="1" t="s">
        <v>23</v>
      </c>
      <c r="L61" s="1" t="s">
        <v>23</v>
      </c>
      <c r="M61" s="1" t="s">
        <v>23</v>
      </c>
      <c r="N61" s="1" t="s">
        <v>23</v>
      </c>
      <c r="O61">
        <v>8761163.3399999999</v>
      </c>
      <c r="P61">
        <v>1619939.1015659999</v>
      </c>
      <c r="Q61">
        <v>0</v>
      </c>
      <c r="R61">
        <v>0</v>
      </c>
      <c r="S61">
        <v>0</v>
      </c>
      <c r="T61">
        <v>0</v>
      </c>
      <c r="U61">
        <v>0</v>
      </c>
      <c r="V61">
        <v>0</v>
      </c>
      <c r="W61">
        <v>0</v>
      </c>
      <c r="X61" s="4">
        <v>45358</v>
      </c>
      <c r="Y61" s="1" t="s">
        <v>356</v>
      </c>
      <c r="Z61" s="4">
        <v>45291</v>
      </c>
      <c r="AA61" s="3" t="s">
        <v>363</v>
      </c>
    </row>
    <row r="62" spans="1:27" customFormat="1" hidden="1" x14ac:dyDescent="0.25">
      <c r="A62" t="s">
        <v>22</v>
      </c>
      <c r="B62" t="s">
        <v>35</v>
      </c>
      <c r="C62" t="s">
        <v>27</v>
      </c>
      <c r="D62" t="s">
        <v>23</v>
      </c>
      <c r="E62" t="s">
        <v>23</v>
      </c>
      <c r="F62" t="s">
        <v>23</v>
      </c>
      <c r="G62" t="s">
        <v>23</v>
      </c>
      <c r="H62" t="s">
        <v>23</v>
      </c>
      <c r="I62" t="s">
        <v>23</v>
      </c>
      <c r="J62" t="s">
        <v>23</v>
      </c>
      <c r="K62" t="s">
        <v>23</v>
      </c>
      <c r="L62" t="s">
        <v>23</v>
      </c>
      <c r="M62" t="s">
        <v>23</v>
      </c>
      <c r="N62" t="s">
        <v>24</v>
      </c>
      <c r="O62">
        <v>3989236330.1300001</v>
      </c>
      <c r="P62">
        <v>0</v>
      </c>
      <c r="Q62">
        <v>0</v>
      </c>
      <c r="R62">
        <v>0</v>
      </c>
      <c r="S62">
        <v>0</v>
      </c>
      <c r="T62">
        <v>0</v>
      </c>
      <c r="U62">
        <v>0</v>
      </c>
      <c r="V62">
        <v>0</v>
      </c>
      <c r="W62">
        <v>0</v>
      </c>
      <c r="X62" s="4">
        <v>45358</v>
      </c>
      <c r="Y62" s="1" t="s">
        <v>356</v>
      </c>
      <c r="Z62" s="4">
        <v>45291</v>
      </c>
      <c r="AA62" s="3" t="s">
        <v>363</v>
      </c>
    </row>
    <row r="63" spans="1:27" customFormat="1" hidden="1" x14ac:dyDescent="0.25">
      <c r="A63" t="s">
        <v>22</v>
      </c>
      <c r="B63" t="s">
        <v>35</v>
      </c>
      <c r="C63" t="s">
        <v>56</v>
      </c>
      <c r="D63" t="s">
        <v>23</v>
      </c>
      <c r="E63" t="s">
        <v>23</v>
      </c>
      <c r="F63" t="s">
        <v>23</v>
      </c>
      <c r="G63" t="s">
        <v>23</v>
      </c>
      <c r="H63" t="s">
        <v>23</v>
      </c>
      <c r="I63" t="s">
        <v>23</v>
      </c>
      <c r="J63" t="s">
        <v>23</v>
      </c>
      <c r="K63" t="s">
        <v>23</v>
      </c>
      <c r="L63" t="s">
        <v>23</v>
      </c>
      <c r="M63" t="s">
        <v>23</v>
      </c>
      <c r="N63" t="s">
        <v>23</v>
      </c>
      <c r="O63">
        <v>720208320.50999999</v>
      </c>
      <c r="P63">
        <v>0</v>
      </c>
      <c r="Q63">
        <v>0</v>
      </c>
      <c r="R63">
        <v>0</v>
      </c>
      <c r="S63">
        <v>0</v>
      </c>
      <c r="T63">
        <v>0</v>
      </c>
      <c r="U63">
        <v>0</v>
      </c>
      <c r="V63">
        <v>0</v>
      </c>
      <c r="W63">
        <v>0</v>
      </c>
      <c r="X63" s="4">
        <v>45358</v>
      </c>
      <c r="Y63" s="1" t="s">
        <v>356</v>
      </c>
      <c r="Z63" s="4">
        <v>45291</v>
      </c>
      <c r="AA63" s="3" t="s">
        <v>363</v>
      </c>
    </row>
    <row r="64" spans="1:27" x14ac:dyDescent="0.25">
      <c r="A64" s="1" t="s">
        <v>361</v>
      </c>
      <c r="B64" s="1" t="s">
        <v>36</v>
      </c>
      <c r="C64" s="1" t="s">
        <v>55</v>
      </c>
      <c r="D64" s="1" t="s">
        <v>23</v>
      </c>
      <c r="E64" s="1" t="s">
        <v>23</v>
      </c>
      <c r="F64" s="1" t="s">
        <v>23</v>
      </c>
      <c r="G64" s="1" t="s">
        <v>23</v>
      </c>
      <c r="H64" s="1" t="s">
        <v>23</v>
      </c>
      <c r="I64" s="1" t="s">
        <v>23</v>
      </c>
      <c r="J64" s="1" t="s">
        <v>23</v>
      </c>
      <c r="K64" s="1" t="s">
        <v>23</v>
      </c>
      <c r="L64" s="1" t="s">
        <v>23</v>
      </c>
      <c r="M64" s="1" t="s">
        <v>23</v>
      </c>
      <c r="N64" s="1" t="s">
        <v>23</v>
      </c>
      <c r="O64">
        <v>385013190.94999999</v>
      </c>
      <c r="P64">
        <v>0</v>
      </c>
      <c r="Q64">
        <v>0</v>
      </c>
      <c r="R64">
        <v>0</v>
      </c>
      <c r="S64">
        <v>0</v>
      </c>
      <c r="T64">
        <v>0</v>
      </c>
      <c r="U64">
        <v>0</v>
      </c>
      <c r="V64">
        <v>0</v>
      </c>
      <c r="W64">
        <v>0</v>
      </c>
      <c r="X64" s="4">
        <v>45450</v>
      </c>
      <c r="Y64" s="1" t="s">
        <v>362</v>
      </c>
      <c r="Z64" s="4">
        <v>45291</v>
      </c>
      <c r="AA64" s="3" t="s">
        <v>363</v>
      </c>
    </row>
    <row r="65" spans="1:27" x14ac:dyDescent="0.25">
      <c r="A65" s="1" t="s">
        <v>361</v>
      </c>
      <c r="B65" s="1" t="s">
        <v>36</v>
      </c>
      <c r="C65" s="1" t="s">
        <v>55</v>
      </c>
      <c r="D65" s="1" t="s">
        <v>23</v>
      </c>
      <c r="E65" s="1" t="s">
        <v>23</v>
      </c>
      <c r="F65" s="1" t="s">
        <v>24</v>
      </c>
      <c r="G65" s="1" t="s">
        <v>23</v>
      </c>
      <c r="H65" s="1" t="s">
        <v>23</v>
      </c>
      <c r="I65" s="1" t="s">
        <v>23</v>
      </c>
      <c r="J65" s="1" t="s">
        <v>23</v>
      </c>
      <c r="K65" s="1" t="s">
        <v>23</v>
      </c>
      <c r="L65" s="1" t="s">
        <v>23</v>
      </c>
      <c r="M65" s="1" t="s">
        <v>23</v>
      </c>
      <c r="N65" s="1" t="s">
        <v>23</v>
      </c>
      <c r="O65">
        <v>992250</v>
      </c>
      <c r="P65"/>
      <c r="Q65"/>
      <c r="R65"/>
      <c r="S65"/>
      <c r="T65"/>
      <c r="U65"/>
      <c r="V65"/>
      <c r="W65"/>
      <c r="X65" s="4">
        <v>45450</v>
      </c>
      <c r="Y65" s="1" t="s">
        <v>362</v>
      </c>
      <c r="Z65" s="4">
        <v>45291</v>
      </c>
      <c r="AA65" s="3" t="s">
        <v>363</v>
      </c>
    </row>
    <row r="66" spans="1:27" x14ac:dyDescent="0.25">
      <c r="A66" s="1" t="s">
        <v>361</v>
      </c>
      <c r="B66" s="1" t="s">
        <v>36</v>
      </c>
      <c r="C66" s="1" t="s">
        <v>55</v>
      </c>
      <c r="D66" s="1" t="s">
        <v>24</v>
      </c>
      <c r="E66" s="1" t="s">
        <v>23</v>
      </c>
      <c r="F66" s="1" t="s">
        <v>23</v>
      </c>
      <c r="G66" s="1" t="s">
        <v>23</v>
      </c>
      <c r="H66" s="1" t="s">
        <v>23</v>
      </c>
      <c r="I66" s="1" t="s">
        <v>23</v>
      </c>
      <c r="J66" s="1" t="s">
        <v>23</v>
      </c>
      <c r="K66" s="1" t="s">
        <v>23</v>
      </c>
      <c r="L66" s="1" t="s">
        <v>23</v>
      </c>
      <c r="M66" s="1" t="s">
        <v>23</v>
      </c>
      <c r="N66" s="1" t="s">
        <v>23</v>
      </c>
      <c r="O66">
        <v>3001234.73</v>
      </c>
      <c r="P66">
        <v>13.335084</v>
      </c>
      <c r="Q66">
        <v>2.345987</v>
      </c>
      <c r="R66">
        <v>0</v>
      </c>
      <c r="S66">
        <v>0</v>
      </c>
      <c r="T66">
        <v>0</v>
      </c>
      <c r="U66">
        <v>0</v>
      </c>
      <c r="V66">
        <v>0</v>
      </c>
      <c r="W66">
        <v>0</v>
      </c>
      <c r="X66" s="4">
        <v>45450</v>
      </c>
      <c r="Y66" s="1" t="s">
        <v>362</v>
      </c>
      <c r="Z66" s="4">
        <v>45291</v>
      </c>
      <c r="AA66" s="3" t="s">
        <v>363</v>
      </c>
    </row>
    <row r="67" spans="1:27" x14ac:dyDescent="0.25">
      <c r="A67" s="1" t="s">
        <v>361</v>
      </c>
      <c r="B67" s="1" t="s">
        <v>36</v>
      </c>
      <c r="C67" s="1" t="s">
        <v>28</v>
      </c>
      <c r="D67" s="1" t="s">
        <v>23</v>
      </c>
      <c r="E67" s="1" t="s">
        <v>23</v>
      </c>
      <c r="F67" s="1" t="s">
        <v>23</v>
      </c>
      <c r="G67" s="1" t="s">
        <v>23</v>
      </c>
      <c r="H67" s="1" t="s">
        <v>23</v>
      </c>
      <c r="I67" s="1" t="s">
        <v>23</v>
      </c>
      <c r="J67" s="1" t="s">
        <v>23</v>
      </c>
      <c r="K67" s="1" t="s">
        <v>23</v>
      </c>
      <c r="L67" s="1" t="s">
        <v>23</v>
      </c>
      <c r="M67" s="1" t="s">
        <v>23</v>
      </c>
      <c r="N67" s="1" t="s">
        <v>23</v>
      </c>
      <c r="O67">
        <v>90000</v>
      </c>
      <c r="P67">
        <v>0</v>
      </c>
      <c r="Q67">
        <v>0</v>
      </c>
      <c r="R67">
        <v>0</v>
      </c>
      <c r="S67">
        <v>0</v>
      </c>
      <c r="T67">
        <v>0</v>
      </c>
      <c r="U67">
        <v>0</v>
      </c>
      <c r="V67">
        <v>0</v>
      </c>
      <c r="W67">
        <v>0</v>
      </c>
      <c r="X67" s="4">
        <v>45450</v>
      </c>
      <c r="Y67" s="1" t="s">
        <v>362</v>
      </c>
      <c r="Z67" s="4">
        <v>45291</v>
      </c>
      <c r="AA67" s="3" t="s">
        <v>363</v>
      </c>
    </row>
    <row r="68" spans="1:27" x14ac:dyDescent="0.25">
      <c r="A68" s="1" t="s">
        <v>361</v>
      </c>
      <c r="B68" s="1" t="s">
        <v>36</v>
      </c>
      <c r="C68" s="1" t="s">
        <v>28</v>
      </c>
      <c r="D68" s="1" t="s">
        <v>24</v>
      </c>
      <c r="E68" s="1" t="s">
        <v>23</v>
      </c>
      <c r="F68" s="1" t="s">
        <v>23</v>
      </c>
      <c r="G68" s="1" t="s">
        <v>23</v>
      </c>
      <c r="H68" s="1" t="s">
        <v>23</v>
      </c>
      <c r="I68" s="1" t="s">
        <v>23</v>
      </c>
      <c r="J68" s="1" t="s">
        <v>23</v>
      </c>
      <c r="K68" s="1" t="s">
        <v>23</v>
      </c>
      <c r="L68" s="1" t="s">
        <v>23</v>
      </c>
      <c r="M68" s="1" t="s">
        <v>23</v>
      </c>
      <c r="N68" s="1" t="s">
        <v>23</v>
      </c>
      <c r="O68">
        <v>13507845.890000001</v>
      </c>
      <c r="P68">
        <v>3059527.094085</v>
      </c>
      <c r="Q68">
        <v>0</v>
      </c>
      <c r="R68">
        <v>0</v>
      </c>
      <c r="S68">
        <v>0</v>
      </c>
      <c r="T68">
        <v>0</v>
      </c>
      <c r="U68">
        <v>0</v>
      </c>
      <c r="V68">
        <v>0</v>
      </c>
      <c r="W68">
        <v>0</v>
      </c>
      <c r="X68" s="4">
        <v>45450</v>
      </c>
      <c r="Y68" s="1" t="s">
        <v>362</v>
      </c>
      <c r="Z68" s="4">
        <v>45291</v>
      </c>
      <c r="AA68" s="3" t="s">
        <v>363</v>
      </c>
    </row>
    <row r="69" spans="1:27" x14ac:dyDescent="0.25">
      <c r="A69" s="1" t="s">
        <v>361</v>
      </c>
      <c r="B69" s="1" t="s">
        <v>36</v>
      </c>
      <c r="C69" s="1" t="s">
        <v>56</v>
      </c>
      <c r="D69" s="1" t="s">
        <v>23</v>
      </c>
      <c r="E69" s="1" t="s">
        <v>23</v>
      </c>
      <c r="F69" s="1" t="s">
        <v>23</v>
      </c>
      <c r="G69" s="1" t="s">
        <v>23</v>
      </c>
      <c r="H69" s="1" t="s">
        <v>23</v>
      </c>
      <c r="I69" s="1" t="s">
        <v>23</v>
      </c>
      <c r="J69" s="1" t="s">
        <v>23</v>
      </c>
      <c r="K69" s="1" t="s">
        <v>23</v>
      </c>
      <c r="L69" s="1" t="s">
        <v>23</v>
      </c>
      <c r="M69" s="1" t="s">
        <v>23</v>
      </c>
      <c r="N69" s="1" t="s">
        <v>23</v>
      </c>
      <c r="O69">
        <v>2896838.19</v>
      </c>
      <c r="P69">
        <v>0</v>
      </c>
      <c r="Q69">
        <v>0</v>
      </c>
      <c r="R69">
        <v>0</v>
      </c>
      <c r="S69">
        <v>0</v>
      </c>
      <c r="T69">
        <v>0</v>
      </c>
      <c r="U69">
        <v>0</v>
      </c>
      <c r="V69">
        <v>0</v>
      </c>
      <c r="W69">
        <v>0</v>
      </c>
      <c r="X69" s="4">
        <v>45450</v>
      </c>
      <c r="Y69" s="1" t="s">
        <v>362</v>
      </c>
      <c r="Z69" s="4">
        <v>45291</v>
      </c>
      <c r="AA69" s="3" t="s">
        <v>363</v>
      </c>
    </row>
    <row r="70" spans="1:27" x14ac:dyDescent="0.25">
      <c r="A70" s="1" t="s">
        <v>361</v>
      </c>
      <c r="B70" s="1" t="s">
        <v>36</v>
      </c>
      <c r="C70" s="1" t="s">
        <v>56</v>
      </c>
      <c r="D70" s="1" t="s">
        <v>24</v>
      </c>
      <c r="E70" s="1" t="s">
        <v>23</v>
      </c>
      <c r="F70" s="1" t="s">
        <v>23</v>
      </c>
      <c r="G70" s="1" t="s">
        <v>23</v>
      </c>
      <c r="H70" s="1" t="s">
        <v>23</v>
      </c>
      <c r="I70" s="1" t="s">
        <v>23</v>
      </c>
      <c r="J70" s="1" t="s">
        <v>23</v>
      </c>
      <c r="K70" s="1" t="s">
        <v>23</v>
      </c>
      <c r="L70" s="1" t="s">
        <v>23</v>
      </c>
      <c r="M70" s="1" t="s">
        <v>23</v>
      </c>
      <c r="N70" s="1" t="s">
        <v>23</v>
      </c>
      <c r="O70">
        <v>23137310.489999998</v>
      </c>
      <c r="P70">
        <v>0</v>
      </c>
      <c r="Q70">
        <v>0</v>
      </c>
      <c r="R70">
        <v>0</v>
      </c>
      <c r="S70">
        <v>0</v>
      </c>
      <c r="T70">
        <v>0</v>
      </c>
      <c r="U70">
        <v>0</v>
      </c>
      <c r="V70">
        <v>0</v>
      </c>
      <c r="W70">
        <v>0</v>
      </c>
      <c r="X70" s="4">
        <v>45450</v>
      </c>
      <c r="Y70" s="1" t="s">
        <v>362</v>
      </c>
      <c r="Z70" s="4">
        <v>45291</v>
      </c>
      <c r="AA70" s="3" t="s">
        <v>363</v>
      </c>
    </row>
    <row r="71" spans="1:27" x14ac:dyDescent="0.25">
      <c r="A71" s="1" t="s">
        <v>361</v>
      </c>
      <c r="B71" s="1" t="s">
        <v>35</v>
      </c>
      <c r="C71" s="1" t="s">
        <v>55</v>
      </c>
      <c r="D71" s="1" t="s">
        <v>23</v>
      </c>
      <c r="E71" s="1" t="s">
        <v>23</v>
      </c>
      <c r="F71" s="1" t="s">
        <v>23</v>
      </c>
      <c r="G71" s="1" t="s">
        <v>23</v>
      </c>
      <c r="H71" s="1" t="s">
        <v>23</v>
      </c>
      <c r="I71" s="1" t="s">
        <v>23</v>
      </c>
      <c r="J71" s="1" t="s">
        <v>23</v>
      </c>
      <c r="K71" s="1" t="s">
        <v>23</v>
      </c>
      <c r="L71" s="1" t="s">
        <v>23</v>
      </c>
      <c r="M71" s="1" t="s">
        <v>23</v>
      </c>
      <c r="N71" s="1" t="s">
        <v>23</v>
      </c>
      <c r="O71">
        <v>484279.66</v>
      </c>
      <c r="P71"/>
      <c r="Q71"/>
      <c r="R71"/>
      <c r="S71"/>
      <c r="T71"/>
      <c r="U71"/>
      <c r="V71"/>
      <c r="W71"/>
      <c r="X71" s="4">
        <v>45450</v>
      </c>
      <c r="Y71" s="1" t="s">
        <v>362</v>
      </c>
      <c r="Z71" s="4">
        <v>45291</v>
      </c>
      <c r="AA71" s="3" t="s">
        <v>363</v>
      </c>
    </row>
    <row r="72" spans="1:27" x14ac:dyDescent="0.25">
      <c r="A72"/>
      <c r="B72"/>
      <c r="C72"/>
      <c r="D72"/>
      <c r="E72"/>
      <c r="F72"/>
      <c r="G72"/>
      <c r="H72"/>
      <c r="I72"/>
      <c r="J72"/>
      <c r="K72"/>
      <c r="L72"/>
      <c r="M72"/>
      <c r="N72"/>
      <c r="O72"/>
      <c r="P72"/>
      <c r="Q72"/>
      <c r="R72"/>
      <c r="S72"/>
      <c r="T72"/>
      <c r="U72"/>
      <c r="V72"/>
      <c r="W72"/>
      <c r="X72" s="4"/>
      <c r="Y72" s="1"/>
      <c r="Z72" s="4"/>
      <c r="AA72" s="3"/>
    </row>
    <row r="73" spans="1:27" x14ac:dyDescent="0.25">
      <c r="A73" s="91" t="s">
        <v>427</v>
      </c>
      <c r="B73"/>
      <c r="C73"/>
      <c r="D73"/>
      <c r="E73"/>
      <c r="F73"/>
      <c r="G73"/>
      <c r="H73"/>
      <c r="I73"/>
      <c r="J73"/>
      <c r="K73"/>
      <c r="L73"/>
      <c r="M73"/>
      <c r="N73"/>
      <c r="O73"/>
      <c r="P73"/>
      <c r="Q73"/>
      <c r="R73"/>
      <c r="S73"/>
      <c r="T73"/>
      <c r="U73"/>
      <c r="V73"/>
      <c r="W73"/>
      <c r="X73" s="4"/>
      <c r="Y73" s="1"/>
      <c r="Z73" s="4"/>
      <c r="AA73" s="3"/>
    </row>
    <row r="74" spans="1:27" ht="45" x14ac:dyDescent="0.25">
      <c r="A74" s="127" t="s">
        <v>428</v>
      </c>
      <c r="B74" s="128">
        <v>1844329994.9099979</v>
      </c>
    </row>
    <row r="75" spans="1:27" x14ac:dyDescent="0.25">
      <c r="N75" s="76"/>
    </row>
    <row r="76" spans="1:27" x14ac:dyDescent="0.25">
      <c r="N76" s="75"/>
    </row>
    <row r="79" spans="1:27" x14ac:dyDescent="0.25">
      <c r="N79" s="76"/>
    </row>
    <row r="80" spans="1:27" x14ac:dyDescent="0.25">
      <c r="N80" s="77"/>
    </row>
  </sheetData>
  <pageMargins left="0.7" right="0.7" top="0.75" bottom="0.75" header="0.3" footer="0.3"/>
  <pageSetup paperSize="9" orientation="portrait" horizontalDpi="1200" verticalDpi="1200"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D7766-9996-4995-A60F-372C1051D65D}">
  <sheetPr>
    <tabColor rgb="FF00B050"/>
  </sheetPr>
  <dimension ref="A1:J905"/>
  <sheetViews>
    <sheetView showGridLines="0" zoomScale="80" zoomScaleNormal="80" workbookViewId="0"/>
  </sheetViews>
  <sheetFormatPr defaultColWidth="14.42578125" defaultRowHeight="15" customHeight="1" x14ac:dyDescent="0.25"/>
  <cols>
    <col min="1" max="1" width="3.85546875" style="248" customWidth="1"/>
    <col min="2" max="2" width="2.7109375" style="248" customWidth="1"/>
    <col min="3" max="3" width="88.7109375" style="248" customWidth="1"/>
    <col min="4" max="5" width="32.85546875" style="248" customWidth="1"/>
    <col min="6" max="6" width="8.7109375" style="248" customWidth="1"/>
    <col min="7" max="7" width="18.5703125" style="248" customWidth="1"/>
    <col min="8" max="10" width="8.7109375" style="248" customWidth="1"/>
    <col min="11" max="16384" width="14.42578125" style="248"/>
  </cols>
  <sheetData>
    <row r="1" spans="1:10" ht="15" customHeight="1" x14ac:dyDescent="0.3">
      <c r="C1" s="227" t="s">
        <v>2946</v>
      </c>
    </row>
    <row r="2" spans="1:10" s="351" customFormat="1" ht="20.45" customHeight="1" x14ac:dyDescent="0.25">
      <c r="C2" s="352"/>
      <c r="D2" s="353"/>
      <c r="E2" s="354"/>
      <c r="F2" s="355"/>
      <c r="G2" s="356"/>
      <c r="H2" s="355"/>
      <c r="I2" s="356"/>
    </row>
    <row r="3" spans="1:10" ht="14.25" customHeight="1" x14ac:dyDescent="0.25">
      <c r="A3" s="249"/>
      <c r="B3" s="250"/>
      <c r="C3" s="249"/>
      <c r="D3" s="249"/>
      <c r="E3" s="249"/>
      <c r="F3" s="249"/>
      <c r="G3" s="249"/>
    </row>
    <row r="4" spans="1:10" ht="14.25" customHeight="1" x14ac:dyDescent="0.25">
      <c r="A4" s="249"/>
      <c r="B4" s="250"/>
      <c r="C4" s="249"/>
      <c r="D4" s="251" t="s">
        <v>0</v>
      </c>
      <c r="E4" s="251" t="s">
        <v>1</v>
      </c>
      <c r="F4" s="249"/>
      <c r="G4" s="249"/>
    </row>
    <row r="5" spans="1:10" ht="14.25" customHeight="1" x14ac:dyDescent="0.25">
      <c r="A5" s="249"/>
      <c r="B5" s="250"/>
      <c r="C5" s="252" t="s">
        <v>2918</v>
      </c>
      <c r="D5" s="253" t="s">
        <v>2914</v>
      </c>
      <c r="E5" s="253" t="s">
        <v>2913</v>
      </c>
      <c r="F5" s="249"/>
      <c r="G5" s="249"/>
    </row>
    <row r="6" spans="1:10" ht="38.65" customHeight="1" x14ac:dyDescent="0.25">
      <c r="A6" s="249"/>
      <c r="B6" s="254">
        <v>1</v>
      </c>
      <c r="C6" s="255" t="s">
        <v>2944</v>
      </c>
      <c r="D6" s="256">
        <v>0</v>
      </c>
      <c r="E6" s="344">
        <v>0</v>
      </c>
      <c r="F6" s="249"/>
      <c r="G6" s="249"/>
    </row>
    <row r="7" spans="1:10" ht="38.65" customHeight="1" x14ac:dyDescent="0.25">
      <c r="A7" s="249"/>
      <c r="B7" s="254">
        <v>2</v>
      </c>
      <c r="C7" s="255" t="s">
        <v>2943</v>
      </c>
      <c r="D7" s="256">
        <v>0</v>
      </c>
      <c r="E7" s="344">
        <v>0</v>
      </c>
      <c r="F7" s="249"/>
      <c r="G7" s="249"/>
    </row>
    <row r="8" spans="1:10" ht="38.65" customHeight="1" x14ac:dyDescent="0.25">
      <c r="A8" s="257"/>
      <c r="B8" s="254">
        <v>3</v>
      </c>
      <c r="C8" s="255" t="s">
        <v>2942</v>
      </c>
      <c r="D8" s="256">
        <v>0</v>
      </c>
      <c r="E8" s="344">
        <v>0</v>
      </c>
      <c r="F8" s="257"/>
      <c r="G8" s="258"/>
      <c r="H8" s="257"/>
      <c r="I8" s="257"/>
      <c r="J8" s="257"/>
    </row>
    <row r="9" spans="1:10" ht="38.65" customHeight="1" x14ac:dyDescent="0.25">
      <c r="A9" s="257"/>
      <c r="B9" s="254">
        <v>4</v>
      </c>
      <c r="C9" s="255" t="s">
        <v>2941</v>
      </c>
      <c r="D9" s="256">
        <v>0</v>
      </c>
      <c r="E9" s="344">
        <v>0</v>
      </c>
      <c r="F9" s="257"/>
      <c r="G9" s="258"/>
      <c r="H9" s="257"/>
      <c r="I9" s="257"/>
      <c r="J9" s="257"/>
    </row>
    <row r="10" spans="1:10" ht="38.65" customHeight="1" x14ac:dyDescent="0.25">
      <c r="A10" s="257"/>
      <c r="B10" s="254">
        <v>5</v>
      </c>
      <c r="C10" s="255" t="s">
        <v>2940</v>
      </c>
      <c r="D10" s="256">
        <v>0</v>
      </c>
      <c r="E10" s="344">
        <v>0</v>
      </c>
      <c r="F10" s="257"/>
      <c r="G10" s="258"/>
      <c r="H10" s="257"/>
      <c r="I10" s="257"/>
      <c r="J10" s="257"/>
    </row>
    <row r="11" spans="1:10" ht="38.65" customHeight="1" x14ac:dyDescent="0.25">
      <c r="A11" s="257"/>
      <c r="B11" s="254">
        <v>6</v>
      </c>
      <c r="C11" s="255" t="s">
        <v>2939</v>
      </c>
      <c r="D11" s="256">
        <v>0</v>
      </c>
      <c r="E11" s="344">
        <v>0</v>
      </c>
      <c r="F11" s="257"/>
      <c r="G11" s="258"/>
      <c r="H11" s="257"/>
      <c r="I11" s="257"/>
      <c r="J11" s="257"/>
    </row>
    <row r="12" spans="1:10" ht="38.65" customHeight="1" x14ac:dyDescent="0.25">
      <c r="A12" s="257"/>
      <c r="B12" s="254">
        <v>7</v>
      </c>
      <c r="C12" s="259" t="s">
        <v>2938</v>
      </c>
      <c r="D12" s="304">
        <v>52572488860.246918</v>
      </c>
      <c r="E12" s="345">
        <v>39.673021161459303</v>
      </c>
      <c r="F12" s="257"/>
      <c r="G12" s="258"/>
      <c r="H12" s="257"/>
      <c r="I12" s="257"/>
      <c r="J12" s="257"/>
    </row>
    <row r="13" spans="1:10" ht="38.65" customHeight="1" x14ac:dyDescent="0.25">
      <c r="A13" s="257"/>
      <c r="B13" s="254">
        <v>8</v>
      </c>
      <c r="C13" s="259" t="s">
        <v>2937</v>
      </c>
      <c r="D13" s="304">
        <v>52572488860.246918</v>
      </c>
      <c r="E13" s="345">
        <v>39.673021161459303</v>
      </c>
      <c r="F13" s="257"/>
      <c r="G13" s="258"/>
      <c r="H13" s="257"/>
      <c r="I13" s="257"/>
      <c r="J13" s="257"/>
    </row>
    <row r="14" spans="1:10" ht="41.25" customHeight="1" x14ac:dyDescent="0.25">
      <c r="A14" s="257"/>
      <c r="B14" s="257"/>
      <c r="C14" s="257"/>
      <c r="D14" s="258"/>
      <c r="E14" s="257"/>
      <c r="F14" s="257"/>
      <c r="G14" s="258"/>
      <c r="H14" s="257"/>
      <c r="I14" s="257"/>
      <c r="J14" s="257"/>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row r="905" spans="1:7" ht="14.25" customHeight="1" x14ac:dyDescent="0.25">
      <c r="A905" s="249"/>
      <c r="B905" s="250"/>
      <c r="C905" s="249"/>
      <c r="D905" s="249"/>
      <c r="E905" s="249"/>
      <c r="F905" s="249"/>
      <c r="G905" s="249"/>
    </row>
  </sheetData>
  <pageMargins left="0.7" right="0.7" top="0.75" bottom="0.75" header="0" footer="0"/>
  <pageSetup orientation="portrait" r:id="rId1"/>
  <headerFooter>
    <oddHeader>&amp;R&amp;"Century"&amp;8&amp;KE7EC06 Gruppo Banco BPM - Uso Interno&amp;1#_x000D_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6E06-9CB8-4C78-B7A9-570C7BB0216C}">
  <dimension ref="B2"/>
  <sheetViews>
    <sheetView showGridLines="0" workbookViewId="0"/>
  </sheetViews>
  <sheetFormatPr defaultRowHeight="15" x14ac:dyDescent="0.25"/>
  <sheetData>
    <row r="2" spans="2:2" ht="18.75" x14ac:dyDescent="0.3">
      <c r="B2" s="350" t="s">
        <v>2951</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071E-130D-4D7B-BE48-9A8FD64C164F}">
  <sheetPr>
    <tabColor rgb="FF00B050"/>
  </sheetPr>
  <dimension ref="A1:Y979"/>
  <sheetViews>
    <sheetView showGridLines="0" zoomScale="90" zoomScaleNormal="9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2953</v>
      </c>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57" customHeight="1" x14ac:dyDescent="0.25">
      <c r="B5" s="254">
        <v>1</v>
      </c>
      <c r="C5" s="255" t="s">
        <v>2903</v>
      </c>
      <c r="D5" s="271" t="s">
        <v>2900</v>
      </c>
    </row>
    <row r="6" spans="1:9" ht="57" customHeight="1" x14ac:dyDescent="0.25">
      <c r="B6" s="254">
        <v>2</v>
      </c>
      <c r="C6" s="255" t="s">
        <v>2902</v>
      </c>
      <c r="D6" s="271" t="s">
        <v>2900</v>
      </c>
      <c r="I6" s="257"/>
    </row>
    <row r="7" spans="1:9" ht="57" customHeight="1" x14ac:dyDescent="0.25">
      <c r="B7" s="254">
        <v>3</v>
      </c>
      <c r="C7" s="255" t="s">
        <v>2901</v>
      </c>
      <c r="D7" s="271" t="s">
        <v>2900</v>
      </c>
      <c r="I7" s="257"/>
    </row>
    <row r="8" spans="1:9" ht="14.25" customHeight="1" x14ac:dyDescent="0.25">
      <c r="B8" s="249"/>
      <c r="C8" s="249"/>
      <c r="D8" s="272"/>
    </row>
    <row r="9" spans="1:9" ht="14.25" customHeight="1" x14ac:dyDescent="0.25">
      <c r="B9" s="249"/>
      <c r="C9" s="249"/>
      <c r="D9" s="273" t="s">
        <v>0</v>
      </c>
    </row>
    <row r="10" spans="1:9" ht="14.25" customHeight="1" x14ac:dyDescent="0.25">
      <c r="B10" s="249"/>
      <c r="C10" s="410" t="s">
        <v>2899</v>
      </c>
      <c r="D10" s="429" t="s">
        <v>2898</v>
      </c>
    </row>
    <row r="11" spans="1:9" ht="1.5" customHeight="1" x14ac:dyDescent="0.25">
      <c r="B11" s="249"/>
      <c r="C11" s="411"/>
      <c r="D11" s="429"/>
    </row>
    <row r="12" spans="1:9" ht="41.25" customHeight="1" x14ac:dyDescent="0.25">
      <c r="B12" s="254">
        <v>4</v>
      </c>
      <c r="C12" s="255" t="s">
        <v>2897</v>
      </c>
      <c r="D12" s="271" t="s">
        <v>2900</v>
      </c>
    </row>
    <row r="13" spans="1:9" ht="55.5" customHeight="1" x14ac:dyDescent="0.25">
      <c r="B13" s="254">
        <v>5</v>
      </c>
      <c r="C13" s="255" t="s">
        <v>2896</v>
      </c>
      <c r="D13" s="271" t="s">
        <v>2900</v>
      </c>
    </row>
    <row r="14" spans="1:9" ht="55.5" customHeight="1" x14ac:dyDescent="0.25">
      <c r="B14" s="254">
        <v>6</v>
      </c>
      <c r="C14" s="255" t="s">
        <v>2895</v>
      </c>
      <c r="D14" s="271" t="s">
        <v>2900</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B07C-2CD2-463F-A66E-A3BE7351C81B}">
  <sheetPr>
    <tabColor rgb="FF00B050"/>
  </sheetPr>
  <dimension ref="A1:P976"/>
  <sheetViews>
    <sheetView showGridLines="0" zoomScale="80" zoomScaleNormal="80" workbookViewId="0">
      <selection activeCell="C1" sqref="C1"/>
    </sheetView>
  </sheetViews>
  <sheetFormatPr defaultColWidth="14.42578125" defaultRowHeight="15" customHeight="1" x14ac:dyDescent="0.25"/>
  <cols>
    <col min="1" max="1" width="4.28515625" style="248" customWidth="1"/>
    <col min="2" max="2" width="2.7109375" style="248" customWidth="1"/>
    <col min="3" max="3" width="50.7109375" style="248" customWidth="1"/>
    <col min="4" max="9" width="26.140625" style="248" customWidth="1"/>
    <col min="10" max="10" width="14.7109375" style="248" customWidth="1"/>
    <col min="11" max="16" width="9.28515625" style="248" customWidth="1"/>
    <col min="17" max="16384" width="14.42578125" style="248"/>
  </cols>
  <sheetData>
    <row r="1" spans="1:16" ht="15" customHeight="1" x14ac:dyDescent="0.3">
      <c r="C1" s="227" t="s">
        <v>2945</v>
      </c>
    </row>
    <row r="2" spans="1:16" s="351" customFormat="1" ht="14.25" customHeight="1" x14ac:dyDescent="0.3">
      <c r="C2" s="357"/>
      <c r="D2" s="353"/>
      <c r="E2" s="354"/>
      <c r="F2" s="355"/>
      <c r="G2" s="356"/>
      <c r="H2" s="355"/>
      <c r="I2" s="356"/>
    </row>
    <row r="3" spans="1:16" ht="14.25" customHeight="1" x14ac:dyDescent="0.25">
      <c r="D3" s="257"/>
      <c r="E3" s="257"/>
      <c r="G3" s="264"/>
      <c r="I3" s="264"/>
    </row>
    <row r="4" spans="1:16" ht="14.25" customHeight="1" x14ac:dyDescent="0.25">
      <c r="D4" s="265" t="s">
        <v>0</v>
      </c>
      <c r="E4" s="265" t="s">
        <v>1</v>
      </c>
      <c r="F4" s="265" t="s">
        <v>2</v>
      </c>
      <c r="G4" s="265" t="s">
        <v>3</v>
      </c>
      <c r="H4" s="265" t="s">
        <v>4</v>
      </c>
      <c r="I4" s="265" t="s">
        <v>5</v>
      </c>
    </row>
    <row r="5" spans="1:16" ht="14.25" customHeight="1" x14ac:dyDescent="0.25">
      <c r="C5" s="416" t="s">
        <v>2918</v>
      </c>
      <c r="D5" s="413" t="s">
        <v>2917</v>
      </c>
      <c r="E5" s="414"/>
      <c r="F5" s="414"/>
      <c r="G5" s="414"/>
      <c r="H5" s="414"/>
      <c r="I5" s="414"/>
    </row>
    <row r="6" spans="1:16" ht="14.25" customHeight="1" x14ac:dyDescent="0.25">
      <c r="B6" s="257"/>
      <c r="C6" s="417"/>
      <c r="D6" s="415" t="s">
        <v>2892</v>
      </c>
      <c r="E6" s="414"/>
      <c r="F6" s="415" t="s">
        <v>2916</v>
      </c>
      <c r="G6" s="414"/>
      <c r="H6" s="415" t="s">
        <v>2915</v>
      </c>
      <c r="I6" s="414"/>
    </row>
    <row r="7" spans="1:16" ht="14.25" customHeight="1" x14ac:dyDescent="0.25">
      <c r="C7" s="418"/>
      <c r="D7" s="266" t="s">
        <v>2914</v>
      </c>
      <c r="E7" s="266" t="s">
        <v>2913</v>
      </c>
      <c r="F7" s="266" t="s">
        <v>2914</v>
      </c>
      <c r="G7" s="253" t="s">
        <v>2913</v>
      </c>
      <c r="H7" s="253" t="s">
        <v>2914</v>
      </c>
      <c r="I7" s="253" t="s">
        <v>2913</v>
      </c>
    </row>
    <row r="8" spans="1:16" ht="48.75" customHeight="1" x14ac:dyDescent="0.25">
      <c r="B8" s="254">
        <v>1</v>
      </c>
      <c r="C8" s="255" t="s">
        <v>2912</v>
      </c>
      <c r="D8" s="275">
        <v>0</v>
      </c>
      <c r="E8" s="343">
        <v>0</v>
      </c>
      <c r="F8" s="275">
        <v>0</v>
      </c>
      <c r="G8" s="343">
        <v>0</v>
      </c>
      <c r="H8" s="275">
        <v>0</v>
      </c>
      <c r="I8" s="343">
        <v>0</v>
      </c>
    </row>
    <row r="9" spans="1:16" ht="48.75" customHeight="1" x14ac:dyDescent="0.25">
      <c r="B9" s="254">
        <v>2</v>
      </c>
      <c r="C9" s="255" t="s">
        <v>2911</v>
      </c>
      <c r="D9" s="275">
        <v>0</v>
      </c>
      <c r="E9" s="343">
        <v>0</v>
      </c>
      <c r="F9" s="275">
        <v>0</v>
      </c>
      <c r="G9" s="343">
        <v>0</v>
      </c>
      <c r="H9" s="275">
        <v>0</v>
      </c>
      <c r="I9" s="343">
        <v>0</v>
      </c>
    </row>
    <row r="10" spans="1:16" ht="48.75" customHeight="1" x14ac:dyDescent="0.25">
      <c r="B10" s="254">
        <v>3</v>
      </c>
      <c r="C10" s="255" t="s">
        <v>2910</v>
      </c>
      <c r="D10" s="275">
        <v>0</v>
      </c>
      <c r="E10" s="343">
        <v>0</v>
      </c>
      <c r="F10" s="275">
        <v>0</v>
      </c>
      <c r="G10" s="343">
        <v>0</v>
      </c>
      <c r="H10" s="275">
        <v>0</v>
      </c>
      <c r="I10" s="343">
        <v>0</v>
      </c>
    </row>
    <row r="11" spans="1:16" ht="48.75" customHeight="1" x14ac:dyDescent="0.25">
      <c r="B11" s="254">
        <v>4</v>
      </c>
      <c r="C11" s="255" t="s">
        <v>2909</v>
      </c>
      <c r="D11" s="275">
        <v>0</v>
      </c>
      <c r="E11" s="343">
        <v>0</v>
      </c>
      <c r="F11" s="275">
        <v>0</v>
      </c>
      <c r="G11" s="343">
        <v>0</v>
      </c>
      <c r="H11" s="275">
        <v>0</v>
      </c>
      <c r="I11" s="343">
        <v>0</v>
      </c>
    </row>
    <row r="12" spans="1:16" ht="55.5" customHeight="1" x14ac:dyDescent="0.25">
      <c r="B12" s="254">
        <v>5</v>
      </c>
      <c r="C12" s="255" t="s">
        <v>2908</v>
      </c>
      <c r="D12" s="275">
        <v>0</v>
      </c>
      <c r="E12" s="343">
        <v>0</v>
      </c>
      <c r="F12" s="275">
        <v>0</v>
      </c>
      <c r="G12" s="343">
        <v>0</v>
      </c>
      <c r="H12" s="275">
        <v>0</v>
      </c>
      <c r="I12" s="343">
        <v>0</v>
      </c>
      <c r="J12" s="257"/>
      <c r="K12" s="257"/>
      <c r="L12" s="257"/>
      <c r="M12" s="257"/>
      <c r="N12" s="257"/>
      <c r="O12" s="257"/>
      <c r="P12" s="257"/>
    </row>
    <row r="13" spans="1:16" ht="55.5" customHeight="1" x14ac:dyDescent="0.25">
      <c r="B13" s="254">
        <v>6</v>
      </c>
      <c r="C13" s="255" t="s">
        <v>2907</v>
      </c>
      <c r="D13" s="275">
        <v>0</v>
      </c>
      <c r="E13" s="343">
        <v>0</v>
      </c>
      <c r="F13" s="275">
        <v>0</v>
      </c>
      <c r="G13" s="343">
        <v>0</v>
      </c>
      <c r="H13" s="275">
        <v>0</v>
      </c>
      <c r="I13" s="343">
        <v>0</v>
      </c>
      <c r="J13" s="257"/>
      <c r="K13" s="257"/>
      <c r="L13" s="257"/>
      <c r="M13" s="257"/>
      <c r="N13" s="257"/>
      <c r="O13" s="257"/>
      <c r="P13" s="257"/>
    </row>
    <row r="14" spans="1:16" ht="55.5" customHeight="1" x14ac:dyDescent="0.25">
      <c r="B14" s="254">
        <v>7</v>
      </c>
      <c r="C14" s="259" t="s">
        <v>2906</v>
      </c>
      <c r="D14" s="275">
        <v>0</v>
      </c>
      <c r="E14" s="343">
        <v>0</v>
      </c>
      <c r="F14" s="275">
        <v>0</v>
      </c>
      <c r="G14" s="343">
        <v>0</v>
      </c>
      <c r="H14" s="275">
        <v>0</v>
      </c>
      <c r="I14" s="343">
        <v>0</v>
      </c>
      <c r="J14" s="257"/>
      <c r="K14" s="257"/>
      <c r="L14" s="257"/>
      <c r="M14" s="257"/>
      <c r="N14" s="257"/>
      <c r="O14" s="257"/>
      <c r="P14" s="257"/>
    </row>
    <row r="15" spans="1:16" ht="55.5" customHeight="1" x14ac:dyDescent="0.25">
      <c r="A15" s="257"/>
      <c r="B15" s="254">
        <v>8</v>
      </c>
      <c r="C15" s="259" t="s">
        <v>2905</v>
      </c>
      <c r="D15" s="275">
        <v>0</v>
      </c>
      <c r="E15" s="343">
        <v>0</v>
      </c>
      <c r="F15" s="275">
        <v>0</v>
      </c>
      <c r="G15" s="343">
        <v>0</v>
      </c>
      <c r="H15" s="275">
        <v>0</v>
      </c>
      <c r="I15" s="343">
        <v>0</v>
      </c>
      <c r="J15" s="257"/>
      <c r="K15" s="257"/>
      <c r="L15" s="257"/>
      <c r="M15" s="257"/>
      <c r="N15" s="257"/>
      <c r="O15" s="257"/>
      <c r="P15" s="257"/>
    </row>
    <row r="16" spans="1:16" ht="55.5" customHeight="1" x14ac:dyDescent="0.25">
      <c r="A16" s="257"/>
      <c r="B16" s="257"/>
      <c r="C16" s="257"/>
      <c r="D16" s="257"/>
      <c r="E16" s="257"/>
      <c r="F16" s="257"/>
      <c r="G16" s="258"/>
      <c r="H16" s="257"/>
      <c r="I16" s="258"/>
      <c r="J16" s="257"/>
      <c r="K16" s="257"/>
      <c r="L16" s="257"/>
      <c r="M16" s="257"/>
      <c r="N16" s="257"/>
      <c r="O16" s="257"/>
      <c r="P16" s="257"/>
    </row>
    <row r="17" spans="1:16" ht="55.5" customHeight="1" x14ac:dyDescent="0.25">
      <c r="A17" s="257"/>
      <c r="B17" s="257"/>
      <c r="C17" s="257"/>
      <c r="D17" s="257"/>
      <c r="E17" s="257"/>
      <c r="F17" s="257"/>
      <c r="G17" s="258"/>
      <c r="H17" s="257"/>
      <c r="I17" s="258"/>
      <c r="J17" s="257"/>
      <c r="K17" s="257"/>
      <c r="L17" s="257"/>
      <c r="M17" s="257"/>
      <c r="N17" s="257"/>
      <c r="O17" s="257"/>
      <c r="P17" s="257"/>
    </row>
    <row r="18" spans="1:16" ht="41.25" customHeight="1" x14ac:dyDescent="0.25">
      <c r="A18" s="257"/>
      <c r="B18" s="257"/>
      <c r="C18" s="257"/>
      <c r="D18" s="257"/>
      <c r="E18" s="257"/>
      <c r="F18" s="257"/>
      <c r="G18" s="258"/>
      <c r="H18" s="257"/>
      <c r="I18" s="257"/>
      <c r="J18" s="257"/>
      <c r="K18" s="257"/>
      <c r="L18" s="257"/>
      <c r="M18" s="257"/>
      <c r="N18" s="257"/>
      <c r="O18" s="257"/>
      <c r="P18" s="257"/>
    </row>
    <row r="19" spans="1:16" ht="14.25" customHeight="1" x14ac:dyDescent="0.25">
      <c r="A19" s="257"/>
      <c r="B19" s="257"/>
      <c r="C19" s="257"/>
      <c r="D19" s="257"/>
      <c r="E19" s="257"/>
      <c r="F19" s="257"/>
      <c r="G19" s="258"/>
      <c r="H19" s="257"/>
      <c r="I19" s="257"/>
      <c r="J19" s="257"/>
      <c r="K19" s="257"/>
      <c r="L19" s="257"/>
      <c r="M19" s="257"/>
      <c r="N19" s="257"/>
      <c r="O19" s="257"/>
      <c r="P19" s="257"/>
    </row>
    <row r="20" spans="1:16" ht="14.25" customHeight="1" x14ac:dyDescent="0.25">
      <c r="C20" s="257"/>
      <c r="D20" s="257"/>
      <c r="E20" s="257"/>
      <c r="F20" s="257"/>
      <c r="G20" s="270"/>
      <c r="I20" s="264"/>
    </row>
    <row r="21" spans="1:16" ht="14.25" customHeight="1" x14ac:dyDescent="0.25">
      <c r="C21" s="257"/>
      <c r="D21" s="257"/>
      <c r="E21" s="257"/>
      <c r="F21" s="257"/>
      <c r="G21" s="264"/>
      <c r="I21" s="264"/>
    </row>
    <row r="22" spans="1:16" ht="14.25" customHeight="1" x14ac:dyDescent="0.25">
      <c r="C22" s="257"/>
      <c r="D22" s="257"/>
      <c r="E22" s="257"/>
      <c r="F22" s="257"/>
      <c r="G22" s="264"/>
      <c r="I22" s="264"/>
    </row>
    <row r="23" spans="1:16" ht="14.25" customHeight="1" x14ac:dyDescent="0.25">
      <c r="C23" s="257"/>
      <c r="D23" s="257"/>
      <c r="E23" s="257"/>
      <c r="F23" s="257"/>
      <c r="G23" s="270"/>
      <c r="I23" s="264"/>
    </row>
    <row r="24" spans="1:16" ht="14.25" customHeight="1" x14ac:dyDescent="0.25">
      <c r="C24" s="257"/>
      <c r="D24" s="257"/>
      <c r="E24" s="257"/>
      <c r="F24" s="257"/>
      <c r="G24" s="270"/>
      <c r="I24" s="264"/>
    </row>
    <row r="25" spans="1:16" ht="14.25" customHeight="1" x14ac:dyDescent="0.25">
      <c r="C25" s="257"/>
      <c r="D25" s="257"/>
      <c r="E25" s="257"/>
      <c r="G25" s="264"/>
      <c r="I25" s="264"/>
    </row>
    <row r="26" spans="1:16" ht="14.25" customHeight="1" x14ac:dyDescent="0.25">
      <c r="C26" s="257"/>
      <c r="D26" s="257"/>
      <c r="E26" s="257"/>
      <c r="G26" s="264"/>
      <c r="I26" s="264"/>
    </row>
    <row r="27" spans="1:16" ht="14.25" customHeight="1" x14ac:dyDescent="0.25">
      <c r="C27" s="257"/>
      <c r="D27" s="257"/>
      <c r="E27" s="257"/>
      <c r="G27" s="264"/>
      <c r="I27" s="264"/>
    </row>
    <row r="28" spans="1:16" ht="14.25" customHeight="1" x14ac:dyDescent="0.25">
      <c r="C28" s="257"/>
      <c r="D28" s="257"/>
      <c r="E28" s="257"/>
      <c r="G28" s="264"/>
      <c r="I28" s="264"/>
    </row>
    <row r="29" spans="1:16" ht="14.25" customHeight="1" x14ac:dyDescent="0.25">
      <c r="C29" s="257"/>
      <c r="D29" s="257"/>
      <c r="E29" s="257"/>
      <c r="G29" s="264"/>
      <c r="I29" s="264"/>
    </row>
    <row r="30" spans="1:16" ht="14.25" customHeight="1" x14ac:dyDescent="0.25">
      <c r="C30" s="257"/>
      <c r="D30" s="257"/>
      <c r="E30" s="257"/>
      <c r="G30" s="264"/>
      <c r="I30" s="264"/>
    </row>
    <row r="31" spans="1:16" ht="14.25" customHeight="1" x14ac:dyDescent="0.25">
      <c r="C31" s="257"/>
      <c r="D31" s="257"/>
      <c r="E31" s="257"/>
      <c r="G31" s="264"/>
      <c r="I31" s="264"/>
    </row>
    <row r="32" spans="1:16"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row r="976" spans="3:9" ht="14.25" customHeight="1" x14ac:dyDescent="0.25">
      <c r="C976" s="257"/>
      <c r="D976" s="257"/>
      <c r="E976" s="257"/>
      <c r="G976" s="264"/>
      <c r="I976" s="264"/>
    </row>
  </sheetData>
  <mergeCells count="5">
    <mergeCell ref="D5:I5"/>
    <mergeCell ref="D6:E6"/>
    <mergeCell ref="F6:G6"/>
    <mergeCell ref="H6:I6"/>
    <mergeCell ref="C5:C7"/>
  </mergeCells>
  <conditionalFormatting sqref="D7:I7">
    <cfRule type="cellIs" dxfId="13"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DF06-4807-4512-9285-6C3E297F0B16}">
  <sheetPr>
    <tabColor rgb="FF00B050"/>
  </sheetPr>
  <dimension ref="A1:K858"/>
  <sheetViews>
    <sheetView showGridLines="0" zoomScale="80" zoomScaleNormal="80" workbookViewId="0"/>
  </sheetViews>
  <sheetFormatPr defaultColWidth="14.42578125" defaultRowHeight="15" customHeight="1" x14ac:dyDescent="0.25"/>
  <cols>
    <col min="1" max="1" width="4.5703125" style="248" customWidth="1"/>
    <col min="2" max="2" width="2.7109375" style="248" customWidth="1"/>
    <col min="3" max="3" width="52.42578125" style="248" customWidth="1"/>
    <col min="4" max="9" width="26" style="248" customWidth="1"/>
    <col min="10" max="10" width="14.7109375" style="248" customWidth="1"/>
    <col min="11" max="11" width="9.28515625" style="248" customWidth="1"/>
    <col min="12" max="16384" width="14.42578125" style="248"/>
  </cols>
  <sheetData>
    <row r="1" spans="1:11" ht="18.75" x14ac:dyDescent="0.3">
      <c r="C1" s="227" t="s">
        <v>2945</v>
      </c>
    </row>
    <row r="2" spans="1:11" s="351" customFormat="1" ht="18.75" x14ac:dyDescent="0.3">
      <c r="C2" s="357"/>
      <c r="D2" s="353"/>
      <c r="E2" s="354"/>
      <c r="F2" s="355"/>
      <c r="G2" s="356"/>
      <c r="H2" s="355"/>
      <c r="I2" s="356"/>
    </row>
    <row r="3" spans="1:11" ht="15.6" customHeight="1" x14ac:dyDescent="0.3">
      <c r="C3" s="228"/>
      <c r="D3" s="276"/>
      <c r="E3" s="257"/>
      <c r="F3" s="274"/>
      <c r="G3" s="264"/>
      <c r="H3" s="274"/>
      <c r="I3" s="264"/>
    </row>
    <row r="4" spans="1:11" ht="14.25" customHeight="1" x14ac:dyDescent="0.25">
      <c r="D4" s="261" t="s">
        <v>0</v>
      </c>
      <c r="E4" s="261" t="s">
        <v>1</v>
      </c>
      <c r="F4" s="261" t="s">
        <v>2</v>
      </c>
      <c r="G4" s="261" t="s">
        <v>3</v>
      </c>
      <c r="H4" s="261" t="s">
        <v>4</v>
      </c>
      <c r="I4" s="261" t="s">
        <v>5</v>
      </c>
    </row>
    <row r="5" spans="1:11" ht="14.25" customHeight="1" x14ac:dyDescent="0.25">
      <c r="B5" s="257"/>
      <c r="C5" s="416" t="s">
        <v>2918</v>
      </c>
      <c r="D5" s="426" t="s">
        <v>2928</v>
      </c>
      <c r="E5" s="414"/>
      <c r="F5" s="414"/>
      <c r="G5" s="414"/>
      <c r="H5" s="414"/>
      <c r="I5" s="414"/>
    </row>
    <row r="6" spans="1:11" ht="14.25" customHeight="1" x14ac:dyDescent="0.25">
      <c r="B6" s="257"/>
      <c r="C6" s="417"/>
      <c r="D6" s="427" t="s">
        <v>2892</v>
      </c>
      <c r="E6" s="414"/>
      <c r="F6" s="428" t="s">
        <v>2916</v>
      </c>
      <c r="G6" s="414"/>
      <c r="H6" s="428" t="s">
        <v>2915</v>
      </c>
      <c r="I6" s="414"/>
    </row>
    <row r="7" spans="1:11" ht="14.25" customHeight="1" x14ac:dyDescent="0.25">
      <c r="B7" s="257"/>
      <c r="C7" s="418"/>
      <c r="D7" s="253" t="s">
        <v>2914</v>
      </c>
      <c r="E7" s="253" t="s">
        <v>2913</v>
      </c>
      <c r="F7" s="253" t="s">
        <v>2914</v>
      </c>
      <c r="G7" s="253" t="s">
        <v>2913</v>
      </c>
      <c r="H7" s="253" t="s">
        <v>2914</v>
      </c>
      <c r="I7" s="253" t="s">
        <v>2913</v>
      </c>
    </row>
    <row r="8" spans="1:11" ht="59.25" customHeight="1" x14ac:dyDescent="0.25">
      <c r="B8" s="254">
        <v>1</v>
      </c>
      <c r="C8" s="255" t="s">
        <v>2927</v>
      </c>
      <c r="D8" s="275">
        <v>0</v>
      </c>
      <c r="E8" s="343">
        <v>0</v>
      </c>
      <c r="F8" s="275">
        <v>0</v>
      </c>
      <c r="G8" s="343">
        <v>0</v>
      </c>
      <c r="H8" s="275">
        <v>0</v>
      </c>
      <c r="I8" s="343">
        <v>0</v>
      </c>
    </row>
    <row r="9" spans="1:11" ht="59.25" customHeight="1" x14ac:dyDescent="0.25">
      <c r="A9" s="257"/>
      <c r="B9" s="254">
        <v>2</v>
      </c>
      <c r="C9" s="255" t="s">
        <v>2926</v>
      </c>
      <c r="D9" s="275">
        <v>0</v>
      </c>
      <c r="E9" s="343">
        <v>0</v>
      </c>
      <c r="F9" s="275">
        <v>0</v>
      </c>
      <c r="G9" s="343">
        <v>0</v>
      </c>
      <c r="H9" s="275">
        <v>0</v>
      </c>
      <c r="I9" s="343">
        <v>0</v>
      </c>
      <c r="J9" s="257"/>
      <c r="K9" s="257"/>
    </row>
    <row r="10" spans="1:11" ht="59.25" customHeight="1" x14ac:dyDescent="0.25">
      <c r="A10" s="257"/>
      <c r="B10" s="254">
        <v>3</v>
      </c>
      <c r="C10" s="255" t="s">
        <v>2925</v>
      </c>
      <c r="D10" s="275">
        <v>0</v>
      </c>
      <c r="E10" s="343">
        <v>0</v>
      </c>
      <c r="F10" s="275">
        <v>0</v>
      </c>
      <c r="G10" s="343">
        <v>0</v>
      </c>
      <c r="H10" s="275">
        <v>0</v>
      </c>
      <c r="I10" s="343">
        <v>0</v>
      </c>
      <c r="J10" s="257"/>
      <c r="K10" s="257"/>
    </row>
    <row r="11" spans="1:11" ht="59.25" customHeight="1" x14ac:dyDescent="0.25">
      <c r="B11" s="254">
        <v>4</v>
      </c>
      <c r="C11" s="255" t="s">
        <v>2924</v>
      </c>
      <c r="D11" s="275">
        <v>0</v>
      </c>
      <c r="E11" s="343">
        <v>0</v>
      </c>
      <c r="F11" s="275">
        <v>0</v>
      </c>
      <c r="G11" s="343">
        <v>0</v>
      </c>
      <c r="H11" s="275">
        <v>0</v>
      </c>
      <c r="I11" s="343">
        <v>0</v>
      </c>
    </row>
    <row r="12" spans="1:11" ht="59.25" customHeight="1" x14ac:dyDescent="0.25">
      <c r="A12" s="257"/>
      <c r="B12" s="254">
        <v>5</v>
      </c>
      <c r="C12" s="255" t="s">
        <v>2923</v>
      </c>
      <c r="D12" s="275">
        <v>0</v>
      </c>
      <c r="E12" s="343">
        <v>0</v>
      </c>
      <c r="F12" s="275">
        <v>0</v>
      </c>
      <c r="G12" s="343">
        <v>0</v>
      </c>
      <c r="H12" s="275">
        <v>0</v>
      </c>
      <c r="I12" s="343">
        <v>0</v>
      </c>
      <c r="J12" s="257"/>
      <c r="K12" s="257"/>
    </row>
    <row r="13" spans="1:11" ht="59.25" customHeight="1" x14ac:dyDescent="0.25">
      <c r="A13" s="257"/>
      <c r="B13" s="254">
        <v>6</v>
      </c>
      <c r="C13" s="255" t="s">
        <v>2922</v>
      </c>
      <c r="D13" s="275">
        <v>0</v>
      </c>
      <c r="E13" s="343">
        <v>0</v>
      </c>
      <c r="F13" s="275">
        <v>0</v>
      </c>
      <c r="G13" s="343">
        <v>0</v>
      </c>
      <c r="H13" s="275">
        <v>0</v>
      </c>
      <c r="I13" s="343">
        <v>0</v>
      </c>
      <c r="J13" s="257"/>
      <c r="K13" s="257"/>
    </row>
    <row r="14" spans="1:11" ht="59.25" customHeight="1" x14ac:dyDescent="0.25">
      <c r="A14" s="257"/>
      <c r="B14" s="254">
        <v>7</v>
      </c>
      <c r="C14" s="259" t="s">
        <v>2921</v>
      </c>
      <c r="D14" s="275">
        <v>0</v>
      </c>
      <c r="E14" s="343">
        <v>0</v>
      </c>
      <c r="F14" s="275">
        <v>0</v>
      </c>
      <c r="G14" s="343">
        <v>0</v>
      </c>
      <c r="H14" s="275">
        <v>0</v>
      </c>
      <c r="I14" s="343">
        <v>0</v>
      </c>
      <c r="J14" s="257"/>
      <c r="K14" s="257"/>
    </row>
    <row r="15" spans="1:11" ht="59.25" customHeight="1" x14ac:dyDescent="0.25">
      <c r="A15" s="257"/>
      <c r="B15" s="254">
        <v>8</v>
      </c>
      <c r="C15" s="259" t="s">
        <v>2920</v>
      </c>
      <c r="D15" s="275">
        <v>0</v>
      </c>
      <c r="E15" s="343">
        <v>0</v>
      </c>
      <c r="F15" s="275">
        <v>0</v>
      </c>
      <c r="G15" s="343">
        <v>0</v>
      </c>
      <c r="H15" s="275">
        <v>0</v>
      </c>
      <c r="I15" s="343">
        <v>0</v>
      </c>
      <c r="J15" s="257"/>
      <c r="K15" s="257"/>
    </row>
    <row r="16" spans="1:11" ht="69.75" customHeight="1" x14ac:dyDescent="0.25">
      <c r="A16" s="257"/>
      <c r="B16" s="257"/>
      <c r="C16" s="257"/>
      <c r="D16" s="257"/>
      <c r="E16" s="258"/>
      <c r="F16" s="257"/>
      <c r="G16" s="257"/>
      <c r="H16" s="257"/>
      <c r="I16" s="257"/>
      <c r="J16" s="257"/>
      <c r="K16" s="257"/>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sheetData>
  <mergeCells count="5">
    <mergeCell ref="D5:I5"/>
    <mergeCell ref="D6:E6"/>
    <mergeCell ref="F6:G6"/>
    <mergeCell ref="H6:I6"/>
    <mergeCell ref="C5:C7"/>
  </mergeCells>
  <pageMargins left="0.7" right="0.7" top="0.75" bottom="0.75" header="0" footer="0"/>
  <pageSetup orientation="portrait" r:id="rId1"/>
  <headerFooter>
    <oddHeader>&amp;R&amp;"Century"&amp;8&amp;KE7EC06 Gruppo Banco BPM - Uso Interno&amp;1#_x000D_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F535-C70A-43FE-BDCD-216DA685FC73}">
  <sheetPr>
    <tabColor rgb="FF00B050"/>
  </sheetPr>
  <dimension ref="A1:N960"/>
  <sheetViews>
    <sheetView showGridLines="0" zoomScale="80" zoomScaleNormal="80" workbookViewId="0"/>
  </sheetViews>
  <sheetFormatPr defaultColWidth="14.42578125" defaultRowHeight="15" customHeight="1" x14ac:dyDescent="0.25"/>
  <cols>
    <col min="1" max="1" width="5.42578125" style="248" customWidth="1"/>
    <col min="2" max="2" width="2.7109375" style="248" customWidth="1"/>
    <col min="3" max="3" width="60.7109375" style="248" customWidth="1"/>
    <col min="4" max="9" width="23.5703125" style="248" customWidth="1"/>
    <col min="10" max="10" width="14.7109375" style="248" customWidth="1"/>
    <col min="11" max="14" width="9.28515625" style="248" customWidth="1"/>
    <col min="15" max="16384" width="14.42578125" style="248"/>
  </cols>
  <sheetData>
    <row r="1" spans="1:14" ht="15" customHeight="1" x14ac:dyDescent="0.3">
      <c r="C1" s="227" t="s">
        <v>2945</v>
      </c>
    </row>
    <row r="2" spans="1:14" s="351" customFormat="1" ht="15.6" customHeight="1" x14ac:dyDescent="0.3">
      <c r="C2" s="357"/>
      <c r="D2" s="353"/>
      <c r="E2" s="354"/>
      <c r="F2" s="355"/>
      <c r="G2" s="356"/>
      <c r="H2" s="355"/>
      <c r="I2" s="356"/>
    </row>
    <row r="3" spans="1:14" ht="14.25" customHeight="1" x14ac:dyDescent="0.25">
      <c r="D3" s="262" t="s">
        <v>0</v>
      </c>
      <c r="E3" s="262" t="s">
        <v>1</v>
      </c>
      <c r="F3" s="262" t="s">
        <v>2</v>
      </c>
      <c r="G3" s="262" t="s">
        <v>3</v>
      </c>
      <c r="H3" s="262" t="s">
        <v>4</v>
      </c>
      <c r="I3" s="262" t="s">
        <v>5</v>
      </c>
    </row>
    <row r="4" spans="1:14" ht="14.25" customHeight="1" x14ac:dyDescent="0.25">
      <c r="B4" s="257"/>
      <c r="C4" s="413" t="s">
        <v>2918</v>
      </c>
      <c r="D4" s="426" t="s">
        <v>2928</v>
      </c>
      <c r="E4" s="414"/>
      <c r="F4" s="414"/>
      <c r="G4" s="414"/>
      <c r="H4" s="414"/>
      <c r="I4" s="414"/>
    </row>
    <row r="5" spans="1:14" ht="15" customHeight="1" x14ac:dyDescent="0.25">
      <c r="B5" s="257"/>
      <c r="C5" s="413"/>
      <c r="D5" s="427" t="s">
        <v>2892</v>
      </c>
      <c r="E5" s="414"/>
      <c r="F5" s="428" t="s">
        <v>2916</v>
      </c>
      <c r="G5" s="414"/>
      <c r="H5" s="428" t="s">
        <v>2915</v>
      </c>
      <c r="I5" s="414"/>
    </row>
    <row r="6" spans="1:14" ht="22.15" customHeight="1" x14ac:dyDescent="0.25">
      <c r="A6" s="257"/>
      <c r="B6" s="257"/>
      <c r="C6" s="413"/>
      <c r="D6" s="263" t="s">
        <v>2914</v>
      </c>
      <c r="E6" s="263" t="s">
        <v>2913</v>
      </c>
      <c r="F6" s="263" t="s">
        <v>2914</v>
      </c>
      <c r="G6" s="263" t="s">
        <v>2913</v>
      </c>
      <c r="H6" s="263" t="s">
        <v>2914</v>
      </c>
      <c r="I6" s="263" t="s">
        <v>2913</v>
      </c>
      <c r="J6" s="257"/>
      <c r="K6" s="257"/>
      <c r="L6" s="257"/>
      <c r="M6" s="257"/>
      <c r="N6" s="257"/>
    </row>
    <row r="7" spans="1:14" ht="61.9" customHeight="1" x14ac:dyDescent="0.25">
      <c r="A7" s="257"/>
      <c r="B7" s="254">
        <v>1</v>
      </c>
      <c r="C7" s="255" t="s">
        <v>2936</v>
      </c>
      <c r="D7" s="275">
        <v>0</v>
      </c>
      <c r="E7" s="343">
        <v>0</v>
      </c>
      <c r="F7" s="275">
        <v>0</v>
      </c>
      <c r="G7" s="343">
        <v>0</v>
      </c>
      <c r="H7" s="275">
        <v>0</v>
      </c>
      <c r="I7" s="343">
        <v>0</v>
      </c>
      <c r="J7" s="257"/>
      <c r="K7" s="257"/>
      <c r="L7" s="257"/>
      <c r="M7" s="257"/>
      <c r="N7" s="257"/>
    </row>
    <row r="8" spans="1:14" ht="61.9" customHeight="1" x14ac:dyDescent="0.25">
      <c r="A8" s="257"/>
      <c r="B8" s="254">
        <v>2</v>
      </c>
      <c r="C8" s="255" t="s">
        <v>2935</v>
      </c>
      <c r="D8" s="275">
        <v>0</v>
      </c>
      <c r="E8" s="343">
        <v>0</v>
      </c>
      <c r="F8" s="275">
        <v>0</v>
      </c>
      <c r="G8" s="343">
        <v>0</v>
      </c>
      <c r="H8" s="275">
        <v>0</v>
      </c>
      <c r="I8" s="343">
        <v>0</v>
      </c>
      <c r="J8" s="257"/>
      <c r="K8" s="257"/>
      <c r="L8" s="257"/>
      <c r="M8" s="257"/>
      <c r="N8" s="257"/>
    </row>
    <row r="9" spans="1:14" ht="61.9" customHeight="1" x14ac:dyDescent="0.25">
      <c r="A9" s="257"/>
      <c r="B9" s="254">
        <v>3</v>
      </c>
      <c r="C9" s="255" t="s">
        <v>2934</v>
      </c>
      <c r="D9" s="275">
        <v>0</v>
      </c>
      <c r="E9" s="343">
        <v>0</v>
      </c>
      <c r="F9" s="275">
        <v>0</v>
      </c>
      <c r="G9" s="343">
        <v>0</v>
      </c>
      <c r="H9" s="275">
        <v>0</v>
      </c>
      <c r="I9" s="343">
        <v>0</v>
      </c>
      <c r="J9" s="257"/>
      <c r="K9" s="257"/>
      <c r="L9" s="257"/>
      <c r="M9" s="257"/>
      <c r="N9" s="257"/>
    </row>
    <row r="10" spans="1:14" ht="61.9" customHeight="1" x14ac:dyDescent="0.25">
      <c r="A10" s="257"/>
      <c r="B10" s="254">
        <v>4</v>
      </c>
      <c r="C10" s="255" t="s">
        <v>2933</v>
      </c>
      <c r="D10" s="275">
        <v>0</v>
      </c>
      <c r="E10" s="343">
        <v>0</v>
      </c>
      <c r="F10" s="275">
        <v>0</v>
      </c>
      <c r="G10" s="343">
        <v>0</v>
      </c>
      <c r="H10" s="275">
        <v>0</v>
      </c>
      <c r="I10" s="343">
        <v>0</v>
      </c>
      <c r="J10" s="257"/>
      <c r="K10" s="257"/>
      <c r="L10" s="257"/>
      <c r="M10" s="257"/>
      <c r="N10" s="257"/>
    </row>
    <row r="11" spans="1:14" ht="55.5" customHeight="1" x14ac:dyDescent="0.25">
      <c r="A11" s="257"/>
      <c r="B11" s="254">
        <v>5</v>
      </c>
      <c r="C11" s="255" t="s">
        <v>2932</v>
      </c>
      <c r="D11" s="275">
        <v>0</v>
      </c>
      <c r="E11" s="343">
        <v>0</v>
      </c>
      <c r="F11" s="275">
        <v>0</v>
      </c>
      <c r="G11" s="343">
        <v>0</v>
      </c>
      <c r="H11" s="275">
        <v>0</v>
      </c>
      <c r="I11" s="343">
        <v>0</v>
      </c>
      <c r="J11" s="257"/>
      <c r="K11" s="257"/>
      <c r="L11" s="257"/>
      <c r="M11" s="257"/>
      <c r="N11" s="257"/>
    </row>
    <row r="12" spans="1:14" ht="56.25" customHeight="1" x14ac:dyDescent="0.25">
      <c r="A12" s="257"/>
      <c r="B12" s="254">
        <v>6</v>
      </c>
      <c r="C12" s="255" t="s">
        <v>2931</v>
      </c>
      <c r="D12" s="275">
        <v>0</v>
      </c>
      <c r="E12" s="343">
        <v>0</v>
      </c>
      <c r="F12" s="275">
        <v>0</v>
      </c>
      <c r="G12" s="343">
        <v>0</v>
      </c>
      <c r="H12" s="275">
        <v>0</v>
      </c>
      <c r="I12" s="343">
        <v>0</v>
      </c>
      <c r="J12" s="257"/>
      <c r="K12" s="257"/>
      <c r="L12" s="257"/>
      <c r="M12" s="257"/>
      <c r="N12" s="257"/>
    </row>
    <row r="13" spans="1:14" ht="38.25" x14ac:dyDescent="0.25">
      <c r="B13" s="254">
        <v>7</v>
      </c>
      <c r="C13" s="259" t="s">
        <v>2930</v>
      </c>
      <c r="D13" s="275">
        <v>0</v>
      </c>
      <c r="E13" s="343">
        <v>0</v>
      </c>
      <c r="F13" s="275">
        <v>0</v>
      </c>
      <c r="G13" s="343">
        <v>0</v>
      </c>
      <c r="H13" s="275">
        <v>0</v>
      </c>
      <c r="I13" s="343">
        <v>0</v>
      </c>
    </row>
    <row r="14" spans="1:14" ht="50.65" customHeight="1" x14ac:dyDescent="0.25">
      <c r="B14" s="254">
        <v>8</v>
      </c>
      <c r="C14" s="259" t="s">
        <v>2929</v>
      </c>
      <c r="D14" s="275">
        <v>0</v>
      </c>
      <c r="E14" s="343">
        <v>0</v>
      </c>
      <c r="F14" s="275">
        <v>0</v>
      </c>
      <c r="G14" s="343">
        <v>0</v>
      </c>
      <c r="H14" s="275">
        <v>0</v>
      </c>
      <c r="I14" s="343">
        <v>0</v>
      </c>
    </row>
    <row r="15" spans="1:14" ht="14.25" customHeight="1" x14ac:dyDescent="0.25">
      <c r="C15" s="257"/>
      <c r="D15" s="257"/>
      <c r="E15" s="258"/>
    </row>
    <row r="16" spans="1:14"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sheetData>
  <mergeCells count="5">
    <mergeCell ref="C4:C6"/>
    <mergeCell ref="D4:I4"/>
    <mergeCell ref="D5:E5"/>
    <mergeCell ref="F5:G5"/>
    <mergeCell ref="H5:I5"/>
  </mergeCells>
  <pageMargins left="0.7" right="0.7" top="0.75" bottom="0.75" header="0" footer="0"/>
  <pageSetup orientation="portrait" r:id="rId1"/>
  <headerFooter>
    <oddHeader>&amp;R&amp;"Century"&amp;8&amp;KE7EC06 Gruppo Banco BPM - Uso Interno&amp;1#_x000D_</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56CDA-CF7B-4227-AB79-6379AA6950AB}">
  <sheetPr>
    <tabColor rgb="FF00B050"/>
  </sheetPr>
  <dimension ref="A1:J905"/>
  <sheetViews>
    <sheetView showGridLines="0" zoomScale="80" zoomScaleNormal="80" workbookViewId="0"/>
  </sheetViews>
  <sheetFormatPr defaultColWidth="14.42578125" defaultRowHeight="15" customHeight="1" x14ac:dyDescent="0.25"/>
  <cols>
    <col min="1" max="1" width="4.42578125" style="248" customWidth="1"/>
    <col min="2" max="2" width="2.7109375" style="248" customWidth="1"/>
    <col min="3" max="3" width="88.7109375" style="248" customWidth="1"/>
    <col min="4" max="5" width="31.7109375" style="248" customWidth="1"/>
    <col min="6" max="6" width="8.7109375" style="248" customWidth="1"/>
    <col min="7" max="7" width="18.5703125" style="248" customWidth="1"/>
    <col min="8" max="10" width="8.7109375" style="248" customWidth="1"/>
    <col min="11" max="16384" width="14.42578125" style="248"/>
  </cols>
  <sheetData>
    <row r="1" spans="1:10" ht="15.6" customHeight="1" x14ac:dyDescent="0.3">
      <c r="C1" s="227" t="s">
        <v>2945</v>
      </c>
    </row>
    <row r="2" spans="1:10" s="351" customFormat="1" ht="15.6" customHeight="1" x14ac:dyDescent="0.3">
      <c r="C2" s="357"/>
      <c r="D2" s="353"/>
      <c r="E2" s="354"/>
      <c r="F2" s="355"/>
      <c r="G2" s="356"/>
      <c r="H2" s="355"/>
      <c r="I2" s="356"/>
    </row>
    <row r="3" spans="1:10" ht="15.6" customHeight="1" x14ac:dyDescent="0.3">
      <c r="C3" s="228"/>
      <c r="D3" s="276"/>
      <c r="E3" s="257"/>
      <c r="F3" s="274"/>
      <c r="G3" s="264"/>
      <c r="H3" s="274"/>
      <c r="I3" s="264"/>
    </row>
    <row r="4" spans="1:10" ht="14.25" customHeight="1" x14ac:dyDescent="0.25">
      <c r="A4" s="249"/>
      <c r="B4" s="250"/>
      <c r="C4" s="249"/>
      <c r="D4" s="251" t="s">
        <v>0</v>
      </c>
      <c r="E4" s="251" t="s">
        <v>1</v>
      </c>
      <c r="F4" s="249"/>
      <c r="G4" s="249"/>
    </row>
    <row r="5" spans="1:10" ht="14.25" customHeight="1" x14ac:dyDescent="0.25">
      <c r="A5" s="249"/>
      <c r="B5" s="250"/>
      <c r="C5" s="252" t="s">
        <v>2918</v>
      </c>
      <c r="D5" s="253" t="s">
        <v>2914</v>
      </c>
      <c r="E5" s="253" t="s">
        <v>2913</v>
      </c>
      <c r="F5" s="249"/>
      <c r="G5" s="249"/>
    </row>
    <row r="6" spans="1:10" ht="38.65" customHeight="1" x14ac:dyDescent="0.25">
      <c r="A6" s="249"/>
      <c r="B6" s="254">
        <v>1</v>
      </c>
      <c r="C6" s="255" t="s">
        <v>2944</v>
      </c>
      <c r="D6" s="304">
        <v>0</v>
      </c>
      <c r="E6" s="343">
        <v>0</v>
      </c>
      <c r="F6" s="249"/>
      <c r="G6" s="249"/>
    </row>
    <row r="7" spans="1:10" ht="38.65" customHeight="1" x14ac:dyDescent="0.25">
      <c r="A7" s="249"/>
      <c r="B7" s="254">
        <v>2</v>
      </c>
      <c r="C7" s="255" t="s">
        <v>2943</v>
      </c>
      <c r="D7" s="304">
        <v>0</v>
      </c>
      <c r="E7" s="343">
        <v>0</v>
      </c>
      <c r="F7" s="249"/>
      <c r="G7" s="249"/>
    </row>
    <row r="8" spans="1:10" ht="38.65" customHeight="1" x14ac:dyDescent="0.25">
      <c r="A8" s="257"/>
      <c r="B8" s="254">
        <v>3</v>
      </c>
      <c r="C8" s="255" t="s">
        <v>2942</v>
      </c>
      <c r="D8" s="304">
        <v>0</v>
      </c>
      <c r="E8" s="343">
        <v>0</v>
      </c>
      <c r="F8" s="257"/>
      <c r="G8" s="258"/>
      <c r="H8" s="257"/>
      <c r="I8" s="257"/>
      <c r="J8" s="257"/>
    </row>
    <row r="9" spans="1:10" ht="38.65" customHeight="1" x14ac:dyDescent="0.25">
      <c r="A9" s="257"/>
      <c r="B9" s="254">
        <v>4</v>
      </c>
      <c r="C9" s="255" t="s">
        <v>2941</v>
      </c>
      <c r="D9" s="304">
        <v>0</v>
      </c>
      <c r="E9" s="343">
        <v>0</v>
      </c>
      <c r="F9" s="257"/>
      <c r="G9" s="258"/>
      <c r="H9" s="257"/>
      <c r="I9" s="257"/>
      <c r="J9" s="257"/>
    </row>
    <row r="10" spans="1:10" ht="38.65" customHeight="1" x14ac:dyDescent="0.25">
      <c r="A10" s="257"/>
      <c r="B10" s="254">
        <v>5</v>
      </c>
      <c r="C10" s="255" t="s">
        <v>2940</v>
      </c>
      <c r="D10" s="304">
        <v>0</v>
      </c>
      <c r="E10" s="343">
        <v>0</v>
      </c>
      <c r="F10" s="257"/>
      <c r="G10" s="258"/>
      <c r="H10" s="257"/>
      <c r="I10" s="257"/>
      <c r="J10" s="257"/>
    </row>
    <row r="11" spans="1:10" ht="38.65" customHeight="1" x14ac:dyDescent="0.25">
      <c r="A11" s="257"/>
      <c r="B11" s="254">
        <v>6</v>
      </c>
      <c r="C11" s="255" t="s">
        <v>2939</v>
      </c>
      <c r="D11" s="304">
        <v>0</v>
      </c>
      <c r="E11" s="343">
        <v>0</v>
      </c>
      <c r="F11" s="257"/>
      <c r="G11" s="258"/>
      <c r="H11" s="257"/>
      <c r="I11" s="257"/>
      <c r="J11" s="257"/>
    </row>
    <row r="12" spans="1:10" ht="38.65" customHeight="1" x14ac:dyDescent="0.25">
      <c r="A12" s="257"/>
      <c r="B12" s="254">
        <v>7</v>
      </c>
      <c r="C12" s="259" t="s">
        <v>2938</v>
      </c>
      <c r="D12" s="304">
        <v>165894856.06999999</v>
      </c>
      <c r="E12" s="343">
        <v>38.659050070566749</v>
      </c>
      <c r="F12" s="257"/>
      <c r="G12" s="258"/>
      <c r="H12" s="257"/>
      <c r="I12" s="257"/>
      <c r="J12" s="257"/>
    </row>
    <row r="13" spans="1:10" ht="38.65" customHeight="1" x14ac:dyDescent="0.25">
      <c r="A13" s="257"/>
      <c r="B13" s="254">
        <v>8</v>
      </c>
      <c r="C13" s="259" t="s">
        <v>2937</v>
      </c>
      <c r="D13" s="304">
        <v>165894856.06999999</v>
      </c>
      <c r="E13" s="343">
        <v>38.659050070566749</v>
      </c>
      <c r="F13" s="257"/>
      <c r="G13" s="258"/>
      <c r="H13" s="257"/>
      <c r="I13" s="257"/>
      <c r="J13" s="257"/>
    </row>
    <row r="14" spans="1:10" ht="41.25" customHeight="1" x14ac:dyDescent="0.25">
      <c r="A14" s="257"/>
      <c r="B14" s="257"/>
      <c r="C14" s="257"/>
      <c r="D14" s="258"/>
      <c r="E14" s="257"/>
      <c r="F14" s="257"/>
      <c r="G14" s="258"/>
      <c r="H14" s="257"/>
      <c r="I14" s="257"/>
      <c r="J14" s="257"/>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row r="905" spans="1:7" ht="14.25" customHeight="1" x14ac:dyDescent="0.25">
      <c r="A905" s="249"/>
      <c r="B905" s="250"/>
      <c r="C905" s="249"/>
      <c r="D905" s="249"/>
      <c r="E905" s="249"/>
      <c r="F905" s="249"/>
      <c r="G905" s="249"/>
    </row>
  </sheetData>
  <pageMargins left="0.7" right="0.7" top="0.75" bottom="0.75" header="0" footer="0"/>
  <pageSetup orientation="portrait" r:id="rId1"/>
  <headerFooter>
    <oddHeader>&amp;R&amp;"Century"&amp;8&amp;KE7EC06 Gruppo Banco BPM - Uso Interno&amp;1#_x000D_</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2439-97D6-4BB6-AAD2-266BE4A2B715}">
  <sheetPr>
    <tabColor rgb="FF00B050"/>
  </sheetPr>
  <dimension ref="A1:P976"/>
  <sheetViews>
    <sheetView showGridLines="0" zoomScale="80" zoomScaleNormal="80" workbookViewId="0"/>
  </sheetViews>
  <sheetFormatPr defaultColWidth="14.42578125" defaultRowHeight="15" customHeight="1" x14ac:dyDescent="0.25"/>
  <cols>
    <col min="1" max="1" width="6.7109375" style="248" customWidth="1"/>
    <col min="2" max="2" width="2.7109375" style="248" customWidth="1"/>
    <col min="3" max="3" width="50.7109375" style="248" customWidth="1"/>
    <col min="4" max="9" width="24.5703125" style="248" customWidth="1"/>
    <col min="10" max="10" width="14.7109375" style="248" customWidth="1"/>
    <col min="11" max="16" width="9.28515625" style="248" customWidth="1"/>
    <col min="17" max="16384" width="14.42578125" style="248"/>
  </cols>
  <sheetData>
    <row r="1" spans="1:16" ht="15" customHeight="1" x14ac:dyDescent="0.3">
      <c r="C1" s="227" t="s">
        <v>2945</v>
      </c>
    </row>
    <row r="2" spans="1:16" s="351" customFormat="1" ht="14.25" customHeight="1" x14ac:dyDescent="0.3">
      <c r="C2" s="357"/>
      <c r="D2" s="353"/>
      <c r="E2" s="354"/>
      <c r="F2" s="355"/>
      <c r="G2" s="356"/>
      <c r="H2" s="355"/>
      <c r="I2" s="356"/>
    </row>
    <row r="3" spans="1:16" ht="14.25" customHeight="1" x14ac:dyDescent="0.25">
      <c r="D3" s="257"/>
      <c r="E3" s="257"/>
      <c r="G3" s="264"/>
      <c r="I3" s="264"/>
    </row>
    <row r="4" spans="1:16" ht="14.25" customHeight="1" x14ac:dyDescent="0.25">
      <c r="D4" s="265" t="s">
        <v>0</v>
      </c>
      <c r="E4" s="265" t="s">
        <v>1</v>
      </c>
      <c r="F4" s="265" t="s">
        <v>2</v>
      </c>
      <c r="G4" s="265" t="s">
        <v>3</v>
      </c>
      <c r="H4" s="265" t="s">
        <v>4</v>
      </c>
      <c r="I4" s="265" t="s">
        <v>5</v>
      </c>
    </row>
    <row r="5" spans="1:16" ht="14.25" customHeight="1" x14ac:dyDescent="0.25">
      <c r="C5" s="416" t="s">
        <v>2918</v>
      </c>
      <c r="D5" s="413" t="s">
        <v>2917</v>
      </c>
      <c r="E5" s="414"/>
      <c r="F5" s="414"/>
      <c r="G5" s="414"/>
      <c r="H5" s="414"/>
      <c r="I5" s="414"/>
    </row>
    <row r="6" spans="1:16" ht="14.25" customHeight="1" x14ac:dyDescent="0.25">
      <c r="B6" s="257"/>
      <c r="C6" s="417"/>
      <c r="D6" s="415" t="s">
        <v>2892</v>
      </c>
      <c r="E6" s="414"/>
      <c r="F6" s="415" t="s">
        <v>2916</v>
      </c>
      <c r="G6" s="414"/>
      <c r="H6" s="415" t="s">
        <v>2915</v>
      </c>
      <c r="I6" s="414"/>
    </row>
    <row r="7" spans="1:16" ht="14.25" customHeight="1" x14ac:dyDescent="0.25">
      <c r="C7" s="418"/>
      <c r="D7" s="266" t="s">
        <v>2914</v>
      </c>
      <c r="E7" s="266" t="s">
        <v>2913</v>
      </c>
      <c r="F7" s="266" t="s">
        <v>2914</v>
      </c>
      <c r="G7" s="253" t="s">
        <v>2913</v>
      </c>
      <c r="H7" s="253" t="s">
        <v>2914</v>
      </c>
      <c r="I7" s="253" t="s">
        <v>2913</v>
      </c>
    </row>
    <row r="8" spans="1:16" ht="48.75" customHeight="1" x14ac:dyDescent="0.25">
      <c r="B8" s="254">
        <v>1</v>
      </c>
      <c r="C8" s="255" t="s">
        <v>2912</v>
      </c>
      <c r="D8" s="275">
        <v>0</v>
      </c>
      <c r="E8" s="343">
        <v>0</v>
      </c>
      <c r="F8" s="275">
        <v>0</v>
      </c>
      <c r="G8" s="343">
        <v>0</v>
      </c>
      <c r="H8" s="275">
        <v>0</v>
      </c>
      <c r="I8" s="343">
        <v>0</v>
      </c>
    </row>
    <row r="9" spans="1:16" ht="48.75" customHeight="1" x14ac:dyDescent="0.25">
      <c r="B9" s="254">
        <v>2</v>
      </c>
      <c r="C9" s="255" t="s">
        <v>2911</v>
      </c>
      <c r="D9" s="275">
        <v>0</v>
      </c>
      <c r="E9" s="343">
        <v>0</v>
      </c>
      <c r="F9" s="275">
        <v>0</v>
      </c>
      <c r="G9" s="343">
        <v>0</v>
      </c>
      <c r="H9" s="275">
        <v>0</v>
      </c>
      <c r="I9" s="343">
        <v>0</v>
      </c>
    </row>
    <row r="10" spans="1:16" ht="48.75" customHeight="1" x14ac:dyDescent="0.25">
      <c r="B10" s="254">
        <v>3</v>
      </c>
      <c r="C10" s="255" t="s">
        <v>2910</v>
      </c>
      <c r="D10" s="275">
        <v>0</v>
      </c>
      <c r="E10" s="343">
        <v>0</v>
      </c>
      <c r="F10" s="275">
        <v>0</v>
      </c>
      <c r="G10" s="343">
        <v>0</v>
      </c>
      <c r="H10" s="275">
        <v>0</v>
      </c>
      <c r="I10" s="343">
        <v>0</v>
      </c>
    </row>
    <row r="11" spans="1:16" ht="48.75" customHeight="1" x14ac:dyDescent="0.25">
      <c r="B11" s="254">
        <v>4</v>
      </c>
      <c r="C11" s="255" t="s">
        <v>2909</v>
      </c>
      <c r="D11" s="275">
        <v>0</v>
      </c>
      <c r="E11" s="343">
        <v>0</v>
      </c>
      <c r="F11" s="275">
        <v>0</v>
      </c>
      <c r="G11" s="343">
        <v>0</v>
      </c>
      <c r="H11" s="275">
        <v>0</v>
      </c>
      <c r="I11" s="343">
        <v>0</v>
      </c>
    </row>
    <row r="12" spans="1:16" ht="55.5" customHeight="1" x14ac:dyDescent="0.25">
      <c r="B12" s="254">
        <v>5</v>
      </c>
      <c r="C12" s="255" t="s">
        <v>2908</v>
      </c>
      <c r="D12" s="275">
        <v>0</v>
      </c>
      <c r="E12" s="343">
        <v>0</v>
      </c>
      <c r="F12" s="275">
        <v>0</v>
      </c>
      <c r="G12" s="343">
        <v>0</v>
      </c>
      <c r="H12" s="275">
        <v>0</v>
      </c>
      <c r="I12" s="343">
        <v>0</v>
      </c>
      <c r="J12" s="257"/>
      <c r="K12" s="257"/>
      <c r="L12" s="257"/>
      <c r="M12" s="257"/>
      <c r="N12" s="257"/>
      <c r="O12" s="257"/>
      <c r="P12" s="257"/>
    </row>
    <row r="13" spans="1:16" ht="55.5" customHeight="1" x14ac:dyDescent="0.25">
      <c r="B13" s="254">
        <v>6</v>
      </c>
      <c r="C13" s="255" t="s">
        <v>2907</v>
      </c>
      <c r="D13" s="275">
        <v>0</v>
      </c>
      <c r="E13" s="343">
        <v>0</v>
      </c>
      <c r="F13" s="275">
        <v>0</v>
      </c>
      <c r="G13" s="343">
        <v>0</v>
      </c>
      <c r="H13" s="275">
        <v>0</v>
      </c>
      <c r="I13" s="343">
        <v>0</v>
      </c>
      <c r="J13" s="257"/>
      <c r="K13" s="257"/>
      <c r="L13" s="257"/>
      <c r="M13" s="257"/>
      <c r="N13" s="257"/>
      <c r="O13" s="257"/>
      <c r="P13" s="257"/>
    </row>
    <row r="14" spans="1:16" ht="55.5" customHeight="1" x14ac:dyDescent="0.25">
      <c r="B14" s="254">
        <v>7</v>
      </c>
      <c r="C14" s="259" t="s">
        <v>2906</v>
      </c>
      <c r="D14" s="275">
        <v>0</v>
      </c>
      <c r="E14" s="343">
        <v>0</v>
      </c>
      <c r="F14" s="275">
        <v>0</v>
      </c>
      <c r="G14" s="343">
        <v>0</v>
      </c>
      <c r="H14" s="275">
        <v>0</v>
      </c>
      <c r="I14" s="343">
        <v>0</v>
      </c>
      <c r="J14" s="257"/>
      <c r="K14" s="257"/>
      <c r="L14" s="257"/>
      <c r="M14" s="257"/>
      <c r="N14" s="257"/>
      <c r="O14" s="257"/>
      <c r="P14" s="257"/>
    </row>
    <row r="15" spans="1:16" ht="55.5" customHeight="1" x14ac:dyDescent="0.25">
      <c r="A15" s="257"/>
      <c r="B15" s="254">
        <v>8</v>
      </c>
      <c r="C15" s="259" t="s">
        <v>2905</v>
      </c>
      <c r="D15" s="275">
        <v>0</v>
      </c>
      <c r="E15" s="343">
        <v>0</v>
      </c>
      <c r="F15" s="275">
        <v>0</v>
      </c>
      <c r="G15" s="343">
        <v>0</v>
      </c>
      <c r="H15" s="275">
        <v>0</v>
      </c>
      <c r="I15" s="343">
        <v>0</v>
      </c>
      <c r="J15" s="257"/>
      <c r="K15" s="257"/>
      <c r="L15" s="257"/>
      <c r="M15" s="257"/>
      <c r="N15" s="257"/>
      <c r="O15" s="257"/>
      <c r="P15" s="257"/>
    </row>
    <row r="16" spans="1:16" ht="55.5" customHeight="1" x14ac:dyDescent="0.25">
      <c r="A16" s="257"/>
      <c r="B16" s="257"/>
      <c r="C16" s="257"/>
      <c r="D16" s="257"/>
      <c r="E16" s="257"/>
      <c r="F16" s="257"/>
      <c r="G16" s="258"/>
      <c r="H16" s="257"/>
      <c r="I16" s="258"/>
      <c r="J16" s="257"/>
      <c r="K16" s="257"/>
      <c r="L16" s="257"/>
      <c r="M16" s="257"/>
      <c r="N16" s="257"/>
      <c r="O16" s="257"/>
      <c r="P16" s="257"/>
    </row>
    <row r="17" spans="1:16" ht="55.5" customHeight="1" x14ac:dyDescent="0.25">
      <c r="A17" s="257"/>
      <c r="B17" s="257"/>
      <c r="C17" s="257"/>
      <c r="D17" s="257"/>
      <c r="E17" s="257"/>
      <c r="F17" s="257"/>
      <c r="G17" s="258"/>
      <c r="H17" s="257"/>
      <c r="I17" s="258"/>
      <c r="J17" s="257"/>
      <c r="K17" s="257"/>
      <c r="L17" s="257"/>
      <c r="M17" s="257"/>
      <c r="N17" s="257"/>
      <c r="O17" s="257"/>
      <c r="P17" s="257"/>
    </row>
    <row r="18" spans="1:16" ht="41.25" customHeight="1" x14ac:dyDescent="0.25">
      <c r="A18" s="257"/>
      <c r="B18" s="257"/>
      <c r="C18" s="257"/>
      <c r="D18" s="257"/>
      <c r="E18" s="257"/>
      <c r="F18" s="257"/>
      <c r="G18" s="258"/>
      <c r="H18" s="257"/>
      <c r="I18" s="257"/>
      <c r="J18" s="257"/>
      <c r="K18" s="257"/>
      <c r="L18" s="257"/>
      <c r="M18" s="257"/>
      <c r="N18" s="257"/>
      <c r="O18" s="257"/>
      <c r="P18" s="257"/>
    </row>
    <row r="19" spans="1:16" ht="14.25" customHeight="1" x14ac:dyDescent="0.25">
      <c r="A19" s="257"/>
      <c r="B19" s="257"/>
      <c r="C19" s="257"/>
      <c r="D19" s="257"/>
      <c r="E19" s="257"/>
      <c r="F19" s="257"/>
      <c r="G19" s="258"/>
      <c r="H19" s="257"/>
      <c r="I19" s="257"/>
      <c r="J19" s="257"/>
      <c r="K19" s="257"/>
      <c r="L19" s="257"/>
      <c r="M19" s="257"/>
      <c r="N19" s="257"/>
      <c r="O19" s="257"/>
      <c r="P19" s="257"/>
    </row>
    <row r="20" spans="1:16" ht="14.25" customHeight="1" x14ac:dyDescent="0.25">
      <c r="C20" s="257"/>
      <c r="D20" s="257"/>
      <c r="E20" s="257"/>
      <c r="F20" s="257"/>
      <c r="G20" s="270"/>
      <c r="I20" s="264"/>
    </row>
    <row r="21" spans="1:16" ht="14.25" customHeight="1" x14ac:dyDescent="0.25">
      <c r="C21" s="257"/>
      <c r="D21" s="257"/>
      <c r="E21" s="257"/>
      <c r="F21" s="257"/>
      <c r="G21" s="264"/>
      <c r="I21" s="264"/>
    </row>
    <row r="22" spans="1:16" ht="14.25" customHeight="1" x14ac:dyDescent="0.25">
      <c r="C22" s="257"/>
      <c r="D22" s="257"/>
      <c r="E22" s="257"/>
      <c r="F22" s="257"/>
      <c r="G22" s="264"/>
      <c r="I22" s="264"/>
    </row>
    <row r="23" spans="1:16" ht="14.25" customHeight="1" x14ac:dyDescent="0.25">
      <c r="C23" s="257"/>
      <c r="D23" s="257"/>
      <c r="E23" s="257"/>
      <c r="F23" s="257"/>
      <c r="G23" s="270"/>
      <c r="I23" s="264"/>
    </row>
    <row r="24" spans="1:16" ht="14.25" customHeight="1" x14ac:dyDescent="0.25">
      <c r="C24" s="257"/>
      <c r="D24" s="257"/>
      <c r="E24" s="257"/>
      <c r="F24" s="257"/>
      <c r="G24" s="270"/>
      <c r="I24" s="264"/>
    </row>
    <row r="25" spans="1:16" ht="14.25" customHeight="1" x14ac:dyDescent="0.25">
      <c r="C25" s="257"/>
      <c r="D25" s="257"/>
      <c r="E25" s="257"/>
      <c r="G25" s="264"/>
      <c r="I25" s="264"/>
    </row>
    <row r="26" spans="1:16" ht="14.25" customHeight="1" x14ac:dyDescent="0.25">
      <c r="C26" s="257"/>
      <c r="D26" s="257"/>
      <c r="E26" s="257"/>
      <c r="G26" s="264"/>
      <c r="I26" s="264"/>
    </row>
    <row r="27" spans="1:16" ht="14.25" customHeight="1" x14ac:dyDescent="0.25">
      <c r="C27" s="257"/>
      <c r="D27" s="257"/>
      <c r="E27" s="257"/>
      <c r="G27" s="264"/>
      <c r="I27" s="264"/>
    </row>
    <row r="28" spans="1:16" ht="14.25" customHeight="1" x14ac:dyDescent="0.25">
      <c r="C28" s="257"/>
      <c r="D28" s="257"/>
      <c r="E28" s="257"/>
      <c r="G28" s="264"/>
      <c r="I28" s="264"/>
    </row>
    <row r="29" spans="1:16" ht="14.25" customHeight="1" x14ac:dyDescent="0.25">
      <c r="C29" s="257"/>
      <c r="D29" s="257"/>
      <c r="E29" s="257"/>
      <c r="G29" s="264"/>
      <c r="I29" s="264"/>
    </row>
    <row r="30" spans="1:16" ht="14.25" customHeight="1" x14ac:dyDescent="0.25">
      <c r="C30" s="257"/>
      <c r="D30" s="257"/>
      <c r="E30" s="257"/>
      <c r="G30" s="264"/>
      <c r="I30" s="264"/>
    </row>
    <row r="31" spans="1:16" ht="14.25" customHeight="1" x14ac:dyDescent="0.25">
      <c r="C31" s="257"/>
      <c r="D31" s="257"/>
      <c r="E31" s="257"/>
      <c r="G31" s="264"/>
      <c r="I31" s="264"/>
    </row>
    <row r="32" spans="1:16"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row r="976" spans="3:9" ht="14.25" customHeight="1" x14ac:dyDescent="0.25">
      <c r="C976" s="257"/>
      <c r="D976" s="257"/>
      <c r="E976" s="257"/>
      <c r="G976" s="264"/>
      <c r="I976" s="264"/>
    </row>
  </sheetData>
  <mergeCells count="5">
    <mergeCell ref="C5:C7"/>
    <mergeCell ref="D5:I5"/>
    <mergeCell ref="D6:E6"/>
    <mergeCell ref="F6:G6"/>
    <mergeCell ref="H6:I6"/>
  </mergeCells>
  <conditionalFormatting sqref="D7:I7">
    <cfRule type="cellIs" dxfId="12"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58F8F-FC1A-4C9A-B466-A0A1CF4F1065}">
  <sheetPr>
    <tabColor rgb="FF00B050"/>
  </sheetPr>
  <dimension ref="A1:K858"/>
  <sheetViews>
    <sheetView showGridLines="0" zoomScale="80" zoomScaleNormal="80" workbookViewId="0"/>
  </sheetViews>
  <sheetFormatPr defaultColWidth="14.42578125" defaultRowHeight="15" customHeight="1" x14ac:dyDescent="0.25"/>
  <cols>
    <col min="1" max="1" width="6.7109375" style="248" customWidth="1"/>
    <col min="2" max="2" width="2.7109375" style="248" customWidth="1"/>
    <col min="3" max="3" width="50.7109375" style="248" customWidth="1"/>
    <col min="4" max="9" width="25.42578125" style="248" customWidth="1"/>
    <col min="10" max="10" width="14.7109375" style="248" customWidth="1"/>
    <col min="11" max="11" width="9.28515625" style="248" customWidth="1"/>
    <col min="12" max="16384" width="14.42578125" style="248"/>
  </cols>
  <sheetData>
    <row r="1" spans="1:11" ht="18.75" x14ac:dyDescent="0.3">
      <c r="C1" s="227" t="s">
        <v>2945</v>
      </c>
    </row>
    <row r="2" spans="1:11" s="351" customFormat="1" ht="18.75" x14ac:dyDescent="0.3">
      <c r="C2" s="357"/>
    </row>
    <row r="3" spans="1:11" ht="14.25" customHeight="1" x14ac:dyDescent="0.25">
      <c r="C3" s="257"/>
      <c r="D3" s="257"/>
      <c r="E3" s="258"/>
    </row>
    <row r="4" spans="1:11" ht="14.25" customHeight="1" x14ac:dyDescent="0.25">
      <c r="D4" s="261" t="s">
        <v>0</v>
      </c>
      <c r="E4" s="261" t="s">
        <v>1</v>
      </c>
      <c r="F4" s="261" t="s">
        <v>2</v>
      </c>
      <c r="G4" s="261" t="s">
        <v>3</v>
      </c>
      <c r="H4" s="261" t="s">
        <v>4</v>
      </c>
      <c r="I4" s="261" t="s">
        <v>5</v>
      </c>
    </row>
    <row r="5" spans="1:11" ht="14.25" customHeight="1" x14ac:dyDescent="0.25">
      <c r="B5" s="257"/>
      <c r="C5" s="416" t="s">
        <v>2918</v>
      </c>
      <c r="D5" s="426" t="s">
        <v>2928</v>
      </c>
      <c r="E5" s="414"/>
      <c r="F5" s="414"/>
      <c r="G5" s="414"/>
      <c r="H5" s="414"/>
      <c r="I5" s="414"/>
    </row>
    <row r="6" spans="1:11" ht="14.25" customHeight="1" x14ac:dyDescent="0.25">
      <c r="B6" s="257"/>
      <c r="C6" s="417"/>
      <c r="D6" s="427" t="s">
        <v>2892</v>
      </c>
      <c r="E6" s="414"/>
      <c r="F6" s="428" t="s">
        <v>2916</v>
      </c>
      <c r="G6" s="414"/>
      <c r="H6" s="428" t="s">
        <v>2915</v>
      </c>
      <c r="I6" s="414"/>
    </row>
    <row r="7" spans="1:11" ht="14.25" customHeight="1" x14ac:dyDescent="0.25">
      <c r="B7" s="257"/>
      <c r="C7" s="418"/>
      <c r="D7" s="253" t="s">
        <v>2914</v>
      </c>
      <c r="E7" s="253" t="s">
        <v>2913</v>
      </c>
      <c r="F7" s="253" t="s">
        <v>2914</v>
      </c>
      <c r="G7" s="253" t="s">
        <v>2913</v>
      </c>
      <c r="H7" s="253" t="s">
        <v>2914</v>
      </c>
      <c r="I7" s="253" t="s">
        <v>2913</v>
      </c>
    </row>
    <row r="8" spans="1:11" ht="59.25" customHeight="1" x14ac:dyDescent="0.25">
      <c r="B8" s="254">
        <v>1</v>
      </c>
      <c r="C8" s="255" t="s">
        <v>2927</v>
      </c>
      <c r="D8" s="275">
        <v>0</v>
      </c>
      <c r="E8" s="343">
        <v>0</v>
      </c>
      <c r="F8" s="275">
        <v>0</v>
      </c>
      <c r="G8" s="343">
        <v>0</v>
      </c>
      <c r="H8" s="275">
        <v>0</v>
      </c>
      <c r="I8" s="343">
        <v>0</v>
      </c>
    </row>
    <row r="9" spans="1:11" ht="59.25" customHeight="1" x14ac:dyDescent="0.25">
      <c r="A9" s="257"/>
      <c r="B9" s="254">
        <v>2</v>
      </c>
      <c r="C9" s="255" t="s">
        <v>2926</v>
      </c>
      <c r="D9" s="275">
        <v>0</v>
      </c>
      <c r="E9" s="343">
        <v>0</v>
      </c>
      <c r="F9" s="275">
        <v>0</v>
      </c>
      <c r="G9" s="343">
        <v>0</v>
      </c>
      <c r="H9" s="275">
        <v>0</v>
      </c>
      <c r="I9" s="343">
        <v>0</v>
      </c>
      <c r="J9" s="257"/>
      <c r="K9" s="257"/>
    </row>
    <row r="10" spans="1:11" ht="59.25" customHeight="1" x14ac:dyDescent="0.25">
      <c r="A10" s="257"/>
      <c r="B10" s="254">
        <v>3</v>
      </c>
      <c r="C10" s="255" t="s">
        <v>2925</v>
      </c>
      <c r="D10" s="275">
        <v>0</v>
      </c>
      <c r="E10" s="343">
        <v>0</v>
      </c>
      <c r="F10" s="275">
        <v>0</v>
      </c>
      <c r="G10" s="343">
        <v>0</v>
      </c>
      <c r="H10" s="275">
        <v>0</v>
      </c>
      <c r="I10" s="343">
        <v>0</v>
      </c>
      <c r="J10" s="257"/>
      <c r="K10" s="257"/>
    </row>
    <row r="11" spans="1:11" ht="59.25" customHeight="1" x14ac:dyDescent="0.25">
      <c r="B11" s="254">
        <v>4</v>
      </c>
      <c r="C11" s="255" t="s">
        <v>2924</v>
      </c>
      <c r="D11" s="275">
        <v>0</v>
      </c>
      <c r="E11" s="343">
        <v>0</v>
      </c>
      <c r="F11" s="275">
        <v>0</v>
      </c>
      <c r="G11" s="343">
        <v>0</v>
      </c>
      <c r="H11" s="275">
        <v>0</v>
      </c>
      <c r="I11" s="343">
        <v>0</v>
      </c>
    </row>
    <row r="12" spans="1:11" ht="59.25" customHeight="1" x14ac:dyDescent="0.25">
      <c r="A12" s="257"/>
      <c r="B12" s="254">
        <v>5</v>
      </c>
      <c r="C12" s="255" t="s">
        <v>2923</v>
      </c>
      <c r="D12" s="275">
        <v>0</v>
      </c>
      <c r="E12" s="343">
        <v>0</v>
      </c>
      <c r="F12" s="275">
        <v>0</v>
      </c>
      <c r="G12" s="343">
        <v>0</v>
      </c>
      <c r="H12" s="275">
        <v>0</v>
      </c>
      <c r="I12" s="343">
        <v>0</v>
      </c>
      <c r="J12" s="257"/>
      <c r="K12" s="257"/>
    </row>
    <row r="13" spans="1:11" ht="59.25" customHeight="1" x14ac:dyDescent="0.25">
      <c r="A13" s="257"/>
      <c r="B13" s="254">
        <v>6</v>
      </c>
      <c r="C13" s="255" t="s">
        <v>2922</v>
      </c>
      <c r="D13" s="275">
        <v>0</v>
      </c>
      <c r="E13" s="343">
        <v>0</v>
      </c>
      <c r="F13" s="275">
        <v>0</v>
      </c>
      <c r="G13" s="343">
        <v>0</v>
      </c>
      <c r="H13" s="275">
        <v>0</v>
      </c>
      <c r="I13" s="343">
        <v>0</v>
      </c>
      <c r="J13" s="257"/>
      <c r="K13" s="257"/>
    </row>
    <row r="14" spans="1:11" ht="59.25" customHeight="1" x14ac:dyDescent="0.25">
      <c r="A14" s="257"/>
      <c r="B14" s="254">
        <v>7</v>
      </c>
      <c r="C14" s="259" t="s">
        <v>2921</v>
      </c>
      <c r="D14" s="275">
        <v>0</v>
      </c>
      <c r="E14" s="343">
        <v>0</v>
      </c>
      <c r="F14" s="275">
        <v>0</v>
      </c>
      <c r="G14" s="343">
        <v>0</v>
      </c>
      <c r="H14" s="275">
        <v>0</v>
      </c>
      <c r="I14" s="343">
        <v>0</v>
      </c>
      <c r="J14" s="257"/>
      <c r="K14" s="257"/>
    </row>
    <row r="15" spans="1:11" ht="59.25" customHeight="1" x14ac:dyDescent="0.25">
      <c r="A15" s="257"/>
      <c r="B15" s="254">
        <v>8</v>
      </c>
      <c r="C15" s="259" t="s">
        <v>2920</v>
      </c>
      <c r="D15" s="275">
        <v>0</v>
      </c>
      <c r="E15" s="343">
        <v>0</v>
      </c>
      <c r="F15" s="275">
        <v>0</v>
      </c>
      <c r="G15" s="343">
        <v>0</v>
      </c>
      <c r="H15" s="275">
        <v>0</v>
      </c>
      <c r="I15" s="343">
        <v>0</v>
      </c>
      <c r="J15" s="257"/>
      <c r="K15" s="257"/>
    </row>
    <row r="16" spans="1:11" ht="69.75" customHeight="1" x14ac:dyDescent="0.25">
      <c r="A16" s="257"/>
      <c r="B16" s="257"/>
      <c r="C16" s="257"/>
      <c r="D16" s="257"/>
      <c r="E16" s="258"/>
      <c r="F16" s="257"/>
      <c r="G16" s="257"/>
      <c r="H16" s="257"/>
      <c r="I16" s="257"/>
      <c r="J16" s="257"/>
      <c r="K16" s="257"/>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sheetData>
  <mergeCells count="5">
    <mergeCell ref="C5:C7"/>
    <mergeCell ref="D5:I5"/>
    <mergeCell ref="D6:E6"/>
    <mergeCell ref="F6:G6"/>
    <mergeCell ref="H6:I6"/>
  </mergeCells>
  <pageMargins left="0.7" right="0.7" top="0.75" bottom="0.75" header="0" footer="0"/>
  <pageSetup orientation="portrait"/>
  <headerFooter>
    <oddHeader>&amp;R&amp;"Century"&amp;8&amp;KE7EC06 Gruppo Banco BPM - Uso Interno&amp;1#_x000D_</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AA57-FFE3-4D80-A1CC-1F35392D7CFA}">
  <sheetPr>
    <tabColor rgb="FF00B050"/>
  </sheetPr>
  <dimension ref="A1:N961"/>
  <sheetViews>
    <sheetView showGridLines="0" zoomScale="80" zoomScaleNormal="80" workbookViewId="0"/>
  </sheetViews>
  <sheetFormatPr defaultColWidth="14.42578125" defaultRowHeight="15" customHeight="1" x14ac:dyDescent="0.25"/>
  <cols>
    <col min="1" max="1" width="6.5703125" style="248" customWidth="1"/>
    <col min="2" max="2" width="2.7109375" style="248" customWidth="1"/>
    <col min="3" max="3" width="60.7109375" style="248" customWidth="1"/>
    <col min="4" max="9" width="22.42578125" style="248" customWidth="1"/>
    <col min="10" max="10" width="14.7109375" style="248" customWidth="1"/>
    <col min="11" max="14" width="9.28515625" style="248" customWidth="1"/>
    <col min="15" max="16384" width="14.42578125" style="248"/>
  </cols>
  <sheetData>
    <row r="1" spans="1:14" ht="18.75" x14ac:dyDescent="0.3">
      <c r="C1" s="227" t="s">
        <v>2945</v>
      </c>
      <c r="D1" s="257"/>
      <c r="E1" s="258"/>
    </row>
    <row r="2" spans="1:14" s="351" customFormat="1" ht="18.75" x14ac:dyDescent="0.3">
      <c r="C2" s="357"/>
      <c r="D2" s="359"/>
      <c r="E2" s="358"/>
      <c r="F2" s="358"/>
      <c r="G2" s="358"/>
    </row>
    <row r="3" spans="1:14" ht="14.25" customHeight="1" x14ac:dyDescent="0.25">
      <c r="C3" s="257"/>
      <c r="D3" s="257"/>
      <c r="E3" s="258"/>
    </row>
    <row r="4" spans="1:14" ht="14.25" customHeight="1" x14ac:dyDescent="0.25">
      <c r="D4" s="262" t="s">
        <v>0</v>
      </c>
      <c r="E4" s="262" t="s">
        <v>1</v>
      </c>
      <c r="F4" s="262" t="s">
        <v>2</v>
      </c>
      <c r="G4" s="262" t="s">
        <v>3</v>
      </c>
      <c r="H4" s="262" t="s">
        <v>4</v>
      </c>
      <c r="I4" s="262" t="s">
        <v>5</v>
      </c>
    </row>
    <row r="5" spans="1:14" ht="14.25" customHeight="1" x14ac:dyDescent="0.25">
      <c r="B5" s="257"/>
      <c r="C5" s="413" t="s">
        <v>2918</v>
      </c>
      <c r="D5" s="426" t="s">
        <v>2928</v>
      </c>
      <c r="E5" s="414"/>
      <c r="F5" s="414"/>
      <c r="G5" s="414"/>
      <c r="H5" s="414"/>
      <c r="I5" s="414"/>
    </row>
    <row r="6" spans="1:14" ht="15" customHeight="1" x14ac:dyDescent="0.25">
      <c r="B6" s="257"/>
      <c r="C6" s="413"/>
      <c r="D6" s="427" t="s">
        <v>2892</v>
      </c>
      <c r="E6" s="414"/>
      <c r="F6" s="428" t="s">
        <v>2916</v>
      </c>
      <c r="G6" s="414"/>
      <c r="H6" s="428" t="s">
        <v>2915</v>
      </c>
      <c r="I6" s="414"/>
    </row>
    <row r="7" spans="1:14" ht="22.15" customHeight="1" x14ac:dyDescent="0.25">
      <c r="A7" s="257"/>
      <c r="B7" s="257"/>
      <c r="C7" s="413"/>
      <c r="D7" s="263" t="s">
        <v>2914</v>
      </c>
      <c r="E7" s="263" t="s">
        <v>2913</v>
      </c>
      <c r="F7" s="263" t="s">
        <v>2914</v>
      </c>
      <c r="G7" s="263" t="s">
        <v>2913</v>
      </c>
      <c r="H7" s="263" t="s">
        <v>2914</v>
      </c>
      <c r="I7" s="263" t="s">
        <v>2913</v>
      </c>
      <c r="J7" s="257"/>
      <c r="K7" s="257"/>
      <c r="L7" s="257"/>
      <c r="M7" s="257"/>
      <c r="N7" s="257"/>
    </row>
    <row r="8" spans="1:14" ht="61.9" customHeight="1" x14ac:dyDescent="0.25">
      <c r="A8" s="257"/>
      <c r="B8" s="254">
        <v>1</v>
      </c>
      <c r="C8" s="255" t="s">
        <v>2936</v>
      </c>
      <c r="D8" s="275">
        <v>0</v>
      </c>
      <c r="E8" s="343">
        <v>0</v>
      </c>
      <c r="F8" s="275">
        <v>0</v>
      </c>
      <c r="G8" s="343">
        <v>0</v>
      </c>
      <c r="H8" s="275">
        <v>0</v>
      </c>
      <c r="I8" s="343">
        <v>0</v>
      </c>
      <c r="J8" s="257"/>
      <c r="K8" s="257"/>
      <c r="L8" s="257"/>
      <c r="M8" s="257"/>
      <c r="N8" s="257"/>
    </row>
    <row r="9" spans="1:14" ht="61.9" customHeight="1" x14ac:dyDescent="0.25">
      <c r="A9" s="257"/>
      <c r="B9" s="254">
        <v>2</v>
      </c>
      <c r="C9" s="255" t="s">
        <v>2935</v>
      </c>
      <c r="D9" s="275">
        <v>0</v>
      </c>
      <c r="E9" s="343">
        <v>0</v>
      </c>
      <c r="F9" s="275">
        <v>0</v>
      </c>
      <c r="G9" s="343">
        <v>0</v>
      </c>
      <c r="H9" s="275">
        <v>0</v>
      </c>
      <c r="I9" s="343">
        <v>0</v>
      </c>
      <c r="J9" s="257"/>
      <c r="K9" s="257"/>
      <c r="L9" s="257"/>
      <c r="M9" s="257"/>
      <c r="N9" s="257"/>
    </row>
    <row r="10" spans="1:14" ht="61.9" customHeight="1" x14ac:dyDescent="0.25">
      <c r="A10" s="257"/>
      <c r="B10" s="254">
        <v>3</v>
      </c>
      <c r="C10" s="255" t="s">
        <v>2934</v>
      </c>
      <c r="D10" s="275">
        <v>0</v>
      </c>
      <c r="E10" s="343">
        <v>0</v>
      </c>
      <c r="F10" s="275">
        <v>0</v>
      </c>
      <c r="G10" s="343">
        <v>0</v>
      </c>
      <c r="H10" s="275">
        <v>0</v>
      </c>
      <c r="I10" s="343">
        <v>0</v>
      </c>
      <c r="J10" s="257"/>
      <c r="K10" s="257"/>
      <c r="L10" s="257"/>
      <c r="M10" s="257"/>
      <c r="N10" s="257"/>
    </row>
    <row r="11" spans="1:14" ht="61.9" customHeight="1" x14ac:dyDescent="0.25">
      <c r="A11" s="257"/>
      <c r="B11" s="254">
        <v>4</v>
      </c>
      <c r="C11" s="255" t="s">
        <v>2933</v>
      </c>
      <c r="D11" s="275">
        <v>0</v>
      </c>
      <c r="E11" s="343">
        <v>0</v>
      </c>
      <c r="F11" s="275">
        <v>0</v>
      </c>
      <c r="G11" s="343">
        <v>0</v>
      </c>
      <c r="H11" s="275">
        <v>0</v>
      </c>
      <c r="I11" s="343">
        <v>0</v>
      </c>
      <c r="J11" s="257"/>
      <c r="K11" s="257"/>
      <c r="L11" s="257"/>
      <c r="M11" s="257"/>
      <c r="N11" s="257"/>
    </row>
    <row r="12" spans="1:14" ht="55.5" customHeight="1" x14ac:dyDescent="0.25">
      <c r="A12" s="257"/>
      <c r="B12" s="254">
        <v>5</v>
      </c>
      <c r="C12" s="255" t="s">
        <v>2932</v>
      </c>
      <c r="D12" s="275">
        <v>0</v>
      </c>
      <c r="E12" s="343">
        <v>0</v>
      </c>
      <c r="F12" s="275">
        <v>0</v>
      </c>
      <c r="G12" s="343">
        <v>0</v>
      </c>
      <c r="H12" s="275">
        <v>0</v>
      </c>
      <c r="I12" s="343">
        <v>0</v>
      </c>
      <c r="J12" s="257"/>
      <c r="K12" s="257"/>
      <c r="L12" s="257"/>
      <c r="M12" s="257"/>
      <c r="N12" s="257"/>
    </row>
    <row r="13" spans="1:14" ht="56.25" customHeight="1" x14ac:dyDescent="0.25">
      <c r="A13" s="257"/>
      <c r="B13" s="254">
        <v>6</v>
      </c>
      <c r="C13" s="255" t="s">
        <v>2931</v>
      </c>
      <c r="D13" s="275">
        <v>0</v>
      </c>
      <c r="E13" s="343">
        <v>0</v>
      </c>
      <c r="F13" s="275">
        <v>0</v>
      </c>
      <c r="G13" s="343">
        <v>0</v>
      </c>
      <c r="H13" s="275">
        <v>0</v>
      </c>
      <c r="I13" s="343">
        <v>0</v>
      </c>
      <c r="J13" s="257"/>
      <c r="K13" s="257"/>
      <c r="L13" s="257"/>
      <c r="M13" s="257"/>
      <c r="N13" s="257"/>
    </row>
    <row r="14" spans="1:14" ht="38.25" x14ac:dyDescent="0.25">
      <c r="B14" s="254">
        <v>7</v>
      </c>
      <c r="C14" s="259" t="s">
        <v>2930</v>
      </c>
      <c r="D14" s="275">
        <v>0</v>
      </c>
      <c r="E14" s="343">
        <v>0</v>
      </c>
      <c r="F14" s="275">
        <v>0</v>
      </c>
      <c r="G14" s="343">
        <v>0</v>
      </c>
      <c r="H14" s="275">
        <v>0</v>
      </c>
      <c r="I14" s="343">
        <v>0</v>
      </c>
    </row>
    <row r="15" spans="1:14" ht="50.65" customHeight="1" x14ac:dyDescent="0.25">
      <c r="B15" s="254">
        <v>8</v>
      </c>
      <c r="C15" s="259" t="s">
        <v>2929</v>
      </c>
      <c r="D15" s="275">
        <v>0</v>
      </c>
      <c r="E15" s="343">
        <v>0</v>
      </c>
      <c r="F15" s="275">
        <v>0</v>
      </c>
      <c r="G15" s="343">
        <v>0</v>
      </c>
      <c r="H15" s="275">
        <v>0</v>
      </c>
      <c r="I15" s="343">
        <v>0</v>
      </c>
    </row>
    <row r="16" spans="1:14"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tabColor rgb="FF00B050"/>
  </sheetPr>
  <dimension ref="A1:CX73"/>
  <sheetViews>
    <sheetView zoomScale="70" zoomScaleNormal="70" workbookViewId="0"/>
  </sheetViews>
  <sheetFormatPr defaultColWidth="8.7109375" defaultRowHeight="15" outlineLevelCol="1" x14ac:dyDescent="0.25"/>
  <cols>
    <col min="1" max="1" width="1" style="284" bestFit="1" customWidth="1"/>
    <col min="2" max="2" width="26.28515625" style="244" bestFit="1" customWidth="1"/>
    <col min="3" max="3" width="65.5703125" style="284" bestFit="1" customWidth="1"/>
    <col min="4" max="4" width="33.5703125" style="284" customWidth="1"/>
    <col min="5" max="5" width="20" style="284" bestFit="1" customWidth="1"/>
    <col min="6" max="6" width="19" style="284" bestFit="1" customWidth="1"/>
    <col min="7" max="7" width="16.5703125" style="284" bestFit="1" customWidth="1"/>
    <col min="8" max="8" width="15.85546875" style="284" bestFit="1" customWidth="1"/>
    <col min="9" max="9" width="16.42578125" style="284" bestFit="1" customWidth="1"/>
    <col min="10" max="10" width="13.85546875" style="284" bestFit="1" customWidth="1"/>
    <col min="11" max="11" width="13.42578125" style="284" bestFit="1" customWidth="1"/>
    <col min="12" max="12" width="16.5703125" style="284" bestFit="1" customWidth="1"/>
    <col min="13" max="13" width="16.5703125" style="284" customWidth="1"/>
    <col min="14" max="14" width="21.140625" style="284" customWidth="1"/>
    <col min="15" max="15" width="14.85546875" style="13" hidden="1" customWidth="1"/>
    <col min="16" max="16" width="1.5703125" style="13" hidden="1" customWidth="1"/>
    <col min="17" max="17" width="13.28515625" style="13" hidden="1" customWidth="1"/>
    <col min="18" max="18" width="9.28515625" style="13" hidden="1" customWidth="1"/>
    <col min="19" max="20" width="2.140625" style="13" hidden="1" customWidth="1"/>
    <col min="21" max="21" width="13.28515625" style="13" hidden="1" customWidth="1"/>
    <col min="22" max="22" width="9.28515625" style="13" hidden="1" customWidth="1"/>
    <col min="23" max="24" width="1.7109375" style="13" hidden="1" customWidth="1"/>
    <col min="25" max="25" width="13.28515625" style="13" hidden="1" customWidth="1"/>
    <col min="26" max="26" width="9.28515625" style="13" hidden="1" customWidth="1"/>
    <col min="27" max="27" width="2.42578125" style="13" hidden="1" customWidth="1"/>
    <col min="28" max="28" width="1.85546875" style="13" hidden="1" customWidth="1"/>
    <col min="29" max="29" width="13.28515625" style="13" hidden="1" customWidth="1"/>
    <col min="30" max="30" width="9.28515625" style="13" hidden="1" customWidth="1"/>
    <col min="31" max="31" width="20.140625" style="284" bestFit="1" customWidth="1"/>
    <col min="32" max="32" width="18.42578125" style="284" customWidth="1"/>
    <col min="33" max="33" width="15.42578125" style="284" bestFit="1" customWidth="1"/>
    <col min="34" max="34" width="16.28515625" style="284" bestFit="1" customWidth="1"/>
    <col min="35" max="35" width="16.85546875" style="284" customWidth="1"/>
    <col min="36" max="36" width="27.7109375" style="284" hidden="1" customWidth="1" outlineLevel="1"/>
    <col min="37" max="37" width="3" style="284" hidden="1" customWidth="1" outlineLevel="1"/>
    <col min="38" max="38" width="2.42578125" style="284" hidden="1" customWidth="1" outlineLevel="1"/>
    <col min="39" max="39" width="13.28515625" style="284" hidden="1" customWidth="1" outlineLevel="1"/>
    <col min="40" max="40" width="10.5703125" style="284" hidden="1" customWidth="1" outlineLevel="1"/>
    <col min="41" max="41" width="9.28515625" style="284" hidden="1" customWidth="1" outlineLevel="1"/>
    <col min="42" max="42" width="3.5703125" style="284" hidden="1" customWidth="1" outlineLevel="1"/>
    <col min="43" max="43" width="3" style="284" hidden="1" customWidth="1" outlineLevel="1"/>
    <col min="44" max="44" width="13.28515625" style="284" hidden="1" customWidth="1" outlineLevel="1"/>
    <col min="45" max="45" width="9.28515625" style="284" hidden="1" customWidth="1" outlineLevel="1"/>
    <col min="46" max="46" width="3" style="13" hidden="1" customWidth="1" outlineLevel="1"/>
    <col min="47" max="47" width="2.7109375" style="13" hidden="1" customWidth="1" outlineLevel="1"/>
    <col min="48" max="48" width="13.28515625" style="13" hidden="1" customWidth="1" outlineLevel="1"/>
    <col min="49" max="49" width="9.28515625" style="13" hidden="1" customWidth="1" outlineLevel="1"/>
    <col min="50" max="50" width="3" style="13" hidden="1" customWidth="1" outlineLevel="1"/>
    <col min="51" max="51" width="2.85546875" style="13" hidden="1" customWidth="1" outlineLevel="1"/>
    <col min="52" max="52" width="13.28515625" style="13" hidden="1" customWidth="1" outlineLevel="1"/>
    <col min="53" max="53" width="9.28515625" style="13" hidden="1" customWidth="1" outlineLevel="1"/>
    <col min="54" max="54" width="2.85546875" style="13" hidden="1" customWidth="1" outlineLevel="1"/>
    <col min="55" max="55" width="2.7109375" style="13" hidden="1" customWidth="1" outlineLevel="1"/>
    <col min="56" max="56" width="13.28515625" style="13" hidden="1" customWidth="1" outlineLevel="1"/>
    <col min="57" max="57" width="9.28515625" style="13" hidden="1" customWidth="1" outlineLevel="1"/>
    <col min="58" max="58" width="2.85546875" style="13" hidden="1" customWidth="1" outlineLevel="1"/>
    <col min="59" max="59" width="3.28515625" style="13" hidden="1" customWidth="1" outlineLevel="1"/>
    <col min="60" max="60" width="13.28515625" style="13" hidden="1" customWidth="1" outlineLevel="1"/>
    <col min="61" max="61" width="9.28515625" style="13" hidden="1" customWidth="1" outlineLevel="1"/>
    <col min="62" max="62" width="3" style="284" hidden="1" customWidth="1" outlineLevel="1"/>
    <col min="63" max="63" width="3.28515625" style="284" hidden="1" customWidth="1" outlineLevel="1"/>
    <col min="64" max="64" width="13.28515625" style="284" hidden="1" customWidth="1" outlineLevel="1"/>
    <col min="65" max="65" width="10.5703125" style="284" hidden="1" customWidth="1" outlineLevel="1"/>
    <col min="66" max="66" width="9.28515625" style="284" hidden="1" customWidth="1" outlineLevel="1"/>
    <col min="67" max="67" width="8.7109375" style="284" collapsed="1"/>
    <col min="68" max="16384" width="8.7109375" style="284"/>
  </cols>
  <sheetData>
    <row r="1" spans="1:67" ht="15.75" thickBot="1" x14ac:dyDescent="0.3"/>
    <row r="2" spans="1:67" ht="32.25" customHeight="1" thickBot="1" x14ac:dyDescent="0.3">
      <c r="B2" s="14" t="s">
        <v>93</v>
      </c>
      <c r="D2" s="385" t="s">
        <v>94</v>
      </c>
      <c r="E2" s="386"/>
      <c r="F2" s="386"/>
      <c r="G2" s="386"/>
      <c r="H2" s="386"/>
      <c r="I2" s="386"/>
      <c r="J2" s="386"/>
      <c r="K2" s="386"/>
      <c r="L2" s="386"/>
      <c r="M2" s="386"/>
      <c r="N2" s="387"/>
    </row>
    <row r="4" spans="1:67" s="285" customFormat="1" ht="30" x14ac:dyDescent="0.25">
      <c r="A4" s="244"/>
      <c r="B4" s="244"/>
      <c r="C4" s="243"/>
      <c r="D4" s="16" t="s">
        <v>0</v>
      </c>
      <c r="E4" s="16" t="s">
        <v>1</v>
      </c>
      <c r="F4" s="16" t="s">
        <v>2</v>
      </c>
      <c r="G4" s="16" t="s">
        <v>3</v>
      </c>
      <c r="H4" s="16" t="s">
        <v>4</v>
      </c>
      <c r="I4" s="16" t="s">
        <v>5</v>
      </c>
      <c r="J4" s="16" t="s">
        <v>6</v>
      </c>
      <c r="K4" s="16" t="s">
        <v>7</v>
      </c>
      <c r="L4" s="16" t="s">
        <v>8</v>
      </c>
      <c r="M4" s="16"/>
      <c r="N4" s="16" t="s">
        <v>9</v>
      </c>
      <c r="O4" s="16" t="s">
        <v>10</v>
      </c>
      <c r="P4" s="16" t="s">
        <v>11</v>
      </c>
      <c r="Q4" s="16" t="s">
        <v>12</v>
      </c>
      <c r="R4" s="16" t="s">
        <v>13</v>
      </c>
      <c r="S4" s="16" t="s">
        <v>14</v>
      </c>
      <c r="T4" s="16" t="s">
        <v>15</v>
      </c>
      <c r="U4" s="16" t="s">
        <v>95</v>
      </c>
      <c r="V4" s="16" t="s">
        <v>96</v>
      </c>
      <c r="W4" s="16" t="s">
        <v>97</v>
      </c>
      <c r="X4" s="16" t="s">
        <v>98</v>
      </c>
      <c r="Y4" s="16" t="s">
        <v>99</v>
      </c>
      <c r="Z4" s="16" t="s">
        <v>100</v>
      </c>
      <c r="AA4" s="16" t="s">
        <v>101</v>
      </c>
      <c r="AB4" s="16" t="s">
        <v>102</v>
      </c>
      <c r="AC4" s="16" t="s">
        <v>103</v>
      </c>
      <c r="AD4" s="16" t="s">
        <v>104</v>
      </c>
      <c r="AE4" s="16" t="s">
        <v>105</v>
      </c>
      <c r="AF4" s="16" t="s">
        <v>106</v>
      </c>
      <c r="AG4" s="16" t="s">
        <v>107</v>
      </c>
      <c r="AH4" s="16" t="s">
        <v>108</v>
      </c>
      <c r="AI4" s="16" t="s">
        <v>109</v>
      </c>
      <c r="AJ4" s="16" t="s">
        <v>110</v>
      </c>
      <c r="AK4" s="16" t="s">
        <v>111</v>
      </c>
      <c r="AL4" s="16" t="s">
        <v>112</v>
      </c>
      <c r="AM4" s="16" t="s">
        <v>113</v>
      </c>
      <c r="AN4" s="16" t="s">
        <v>114</v>
      </c>
      <c r="AO4" s="16" t="s">
        <v>115</v>
      </c>
      <c r="AP4" s="16" t="s">
        <v>116</v>
      </c>
      <c r="AQ4" s="16" t="s">
        <v>117</v>
      </c>
      <c r="AR4" s="16" t="s">
        <v>118</v>
      </c>
      <c r="AS4" s="245" t="s">
        <v>119</v>
      </c>
      <c r="AT4" s="16" t="s">
        <v>120</v>
      </c>
      <c r="AU4" s="16" t="s">
        <v>121</v>
      </c>
      <c r="AV4" s="16" t="s">
        <v>122</v>
      </c>
      <c r="AW4" s="16" t="s">
        <v>123</v>
      </c>
      <c r="AX4" s="16" t="s">
        <v>124</v>
      </c>
      <c r="AY4" s="16" t="s">
        <v>125</v>
      </c>
      <c r="AZ4" s="16" t="s">
        <v>126</v>
      </c>
      <c r="BA4" s="16" t="s">
        <v>127</v>
      </c>
      <c r="BB4" s="16" t="s">
        <v>128</v>
      </c>
      <c r="BC4" s="16" t="s">
        <v>129</v>
      </c>
      <c r="BD4" s="16" t="s">
        <v>130</v>
      </c>
      <c r="BE4" s="16" t="s">
        <v>131</v>
      </c>
      <c r="BF4" s="16" t="s">
        <v>132</v>
      </c>
      <c r="BG4" s="16" t="s">
        <v>133</v>
      </c>
      <c r="BH4" s="16" t="s">
        <v>134</v>
      </c>
      <c r="BI4" s="16" t="s">
        <v>135</v>
      </c>
      <c r="BJ4" s="16" t="s">
        <v>136</v>
      </c>
      <c r="BK4" s="16" t="s">
        <v>137</v>
      </c>
      <c r="BL4" s="16" t="s">
        <v>138</v>
      </c>
      <c r="BM4" s="16" t="s">
        <v>139</v>
      </c>
      <c r="BN4" s="16" t="s">
        <v>140</v>
      </c>
      <c r="BO4" s="18"/>
    </row>
    <row r="5" spans="1:67" ht="28.9" customHeight="1" x14ac:dyDescent="0.25">
      <c r="A5" s="20"/>
      <c r="B5" s="366" t="s">
        <v>141</v>
      </c>
      <c r="C5" s="368"/>
      <c r="D5" s="366" t="s">
        <v>142</v>
      </c>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8"/>
      <c r="AJ5" s="366" t="s">
        <v>143</v>
      </c>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8"/>
    </row>
    <row r="6" spans="1:67" ht="14.65" customHeight="1" x14ac:dyDescent="0.25">
      <c r="A6" s="20"/>
      <c r="B6" s="372"/>
      <c r="C6" s="373"/>
      <c r="D6" s="369" t="s">
        <v>144</v>
      </c>
      <c r="E6" s="363" t="s">
        <v>145</v>
      </c>
      <c r="F6" s="364"/>
      <c r="G6" s="364"/>
      <c r="H6" s="364"/>
      <c r="I6" s="365"/>
      <c r="J6" s="363" t="s">
        <v>146</v>
      </c>
      <c r="K6" s="364"/>
      <c r="L6" s="364"/>
      <c r="M6" s="364"/>
      <c r="N6" s="365"/>
      <c r="O6" s="363" t="s">
        <v>147</v>
      </c>
      <c r="P6" s="364"/>
      <c r="Q6" s="364"/>
      <c r="R6" s="365"/>
      <c r="S6" s="363" t="s">
        <v>148</v>
      </c>
      <c r="T6" s="364"/>
      <c r="U6" s="364"/>
      <c r="V6" s="365"/>
      <c r="W6" s="363" t="s">
        <v>149</v>
      </c>
      <c r="X6" s="364"/>
      <c r="Y6" s="364"/>
      <c r="Z6" s="365"/>
      <c r="AA6" s="363" t="s">
        <v>150</v>
      </c>
      <c r="AB6" s="364"/>
      <c r="AC6" s="364"/>
      <c r="AD6" s="365"/>
      <c r="AE6" s="363" t="s">
        <v>2892</v>
      </c>
      <c r="AF6" s="364"/>
      <c r="AG6" s="364"/>
      <c r="AH6" s="364"/>
      <c r="AI6" s="365"/>
      <c r="AJ6" s="369" t="s">
        <v>152</v>
      </c>
      <c r="AK6" s="363" t="s">
        <v>145</v>
      </c>
      <c r="AL6" s="364"/>
      <c r="AM6" s="364"/>
      <c r="AN6" s="364"/>
      <c r="AO6" s="365"/>
      <c r="AP6" s="363" t="s">
        <v>146</v>
      </c>
      <c r="AQ6" s="364"/>
      <c r="AR6" s="364"/>
      <c r="AS6" s="365"/>
      <c r="AT6" s="363" t="s">
        <v>147</v>
      </c>
      <c r="AU6" s="364"/>
      <c r="AV6" s="364"/>
      <c r="AW6" s="365"/>
      <c r="AX6" s="363" t="s">
        <v>148</v>
      </c>
      <c r="AY6" s="364"/>
      <c r="AZ6" s="364"/>
      <c r="BA6" s="365"/>
      <c r="BB6" s="363" t="s">
        <v>149</v>
      </c>
      <c r="BC6" s="364"/>
      <c r="BD6" s="364"/>
      <c r="BE6" s="365"/>
      <c r="BF6" s="363" t="s">
        <v>150</v>
      </c>
      <c r="BG6" s="364"/>
      <c r="BH6" s="364"/>
      <c r="BI6" s="365"/>
      <c r="BJ6" s="363" t="s">
        <v>151</v>
      </c>
      <c r="BK6" s="364"/>
      <c r="BL6" s="364"/>
      <c r="BM6" s="364"/>
      <c r="BN6" s="365"/>
    </row>
    <row r="7" spans="1:67" ht="33.6" customHeight="1" x14ac:dyDescent="0.25">
      <c r="A7" s="20"/>
      <c r="B7" s="372"/>
      <c r="C7" s="373"/>
      <c r="D7" s="369"/>
      <c r="E7" s="366" t="s">
        <v>153</v>
      </c>
      <c r="F7" s="367"/>
      <c r="G7" s="367"/>
      <c r="H7" s="367"/>
      <c r="I7" s="368"/>
      <c r="J7" s="366" t="s">
        <v>153</v>
      </c>
      <c r="K7" s="367"/>
      <c r="L7" s="367"/>
      <c r="M7" s="367"/>
      <c r="N7" s="368"/>
      <c r="O7" s="366" t="s">
        <v>153</v>
      </c>
      <c r="P7" s="367"/>
      <c r="Q7" s="367"/>
      <c r="R7" s="368"/>
      <c r="S7" s="366" t="s">
        <v>153</v>
      </c>
      <c r="T7" s="367"/>
      <c r="U7" s="367"/>
      <c r="V7" s="368"/>
      <c r="W7" s="366" t="s">
        <v>153</v>
      </c>
      <c r="X7" s="367"/>
      <c r="Y7" s="367"/>
      <c r="Z7" s="368"/>
      <c r="AA7" s="366" t="s">
        <v>153</v>
      </c>
      <c r="AB7" s="367"/>
      <c r="AC7" s="367"/>
      <c r="AD7" s="368"/>
      <c r="AE7" s="366" t="s">
        <v>153</v>
      </c>
      <c r="AF7" s="367"/>
      <c r="AG7" s="367"/>
      <c r="AH7" s="367"/>
      <c r="AI7" s="368"/>
      <c r="AJ7" s="369"/>
      <c r="AK7" s="366" t="s">
        <v>153</v>
      </c>
      <c r="AL7" s="367"/>
      <c r="AM7" s="367"/>
      <c r="AN7" s="367"/>
      <c r="AO7" s="368"/>
      <c r="AP7" s="366" t="s">
        <v>153</v>
      </c>
      <c r="AQ7" s="367"/>
      <c r="AR7" s="367"/>
      <c r="AS7" s="368"/>
      <c r="AT7" s="366" t="s">
        <v>153</v>
      </c>
      <c r="AU7" s="367"/>
      <c r="AV7" s="367"/>
      <c r="AW7" s="368"/>
      <c r="AX7" s="366" t="s">
        <v>153</v>
      </c>
      <c r="AY7" s="367"/>
      <c r="AZ7" s="367"/>
      <c r="BA7" s="368"/>
      <c r="BB7" s="366" t="s">
        <v>153</v>
      </c>
      <c r="BC7" s="367"/>
      <c r="BD7" s="367"/>
      <c r="BE7" s="368"/>
      <c r="BF7" s="366" t="s">
        <v>153</v>
      </c>
      <c r="BG7" s="367"/>
      <c r="BH7" s="367"/>
      <c r="BI7" s="368"/>
      <c r="BJ7" s="366" t="s">
        <v>153</v>
      </c>
      <c r="BK7" s="367"/>
      <c r="BL7" s="367"/>
      <c r="BM7" s="367"/>
      <c r="BN7" s="368"/>
    </row>
    <row r="8" spans="1:67" ht="33.6" customHeight="1" x14ac:dyDescent="0.25">
      <c r="A8" s="20"/>
      <c r="B8" s="372"/>
      <c r="C8" s="373"/>
      <c r="D8" s="369"/>
      <c r="E8" s="242"/>
      <c r="F8" s="366" t="s">
        <v>155</v>
      </c>
      <c r="G8" s="367"/>
      <c r="H8" s="367"/>
      <c r="I8" s="368"/>
      <c r="J8" s="242"/>
      <c r="K8" s="366" t="s">
        <v>155</v>
      </c>
      <c r="L8" s="367"/>
      <c r="M8" s="367"/>
      <c r="N8" s="368"/>
      <c r="O8" s="242"/>
      <c r="P8" s="366" t="s">
        <v>155</v>
      </c>
      <c r="Q8" s="367"/>
      <c r="R8" s="368"/>
      <c r="S8" s="242"/>
      <c r="T8" s="366" t="s">
        <v>155</v>
      </c>
      <c r="U8" s="367"/>
      <c r="V8" s="368"/>
      <c r="W8" s="242"/>
      <c r="X8" s="366" t="s">
        <v>155</v>
      </c>
      <c r="Y8" s="367"/>
      <c r="Z8" s="368"/>
      <c r="AA8" s="242"/>
      <c r="AB8" s="366" t="s">
        <v>155</v>
      </c>
      <c r="AC8" s="367"/>
      <c r="AD8" s="368"/>
      <c r="AE8" s="242"/>
      <c r="AF8" s="366" t="s">
        <v>155</v>
      </c>
      <c r="AG8" s="367"/>
      <c r="AH8" s="367"/>
      <c r="AI8" s="368"/>
      <c r="AJ8" s="369"/>
      <c r="AK8" s="242"/>
      <c r="AL8" s="366" t="s">
        <v>155</v>
      </c>
      <c r="AM8" s="367"/>
      <c r="AN8" s="367"/>
      <c r="AO8" s="368"/>
      <c r="AP8" s="242"/>
      <c r="AQ8" s="366" t="s">
        <v>155</v>
      </c>
      <c r="AR8" s="367"/>
      <c r="AS8" s="368"/>
      <c r="AT8" s="242"/>
      <c r="AU8" s="366" t="s">
        <v>155</v>
      </c>
      <c r="AV8" s="367"/>
      <c r="AW8" s="368"/>
      <c r="AX8" s="242"/>
      <c r="AY8" s="366" t="s">
        <v>155</v>
      </c>
      <c r="AZ8" s="367"/>
      <c r="BA8" s="368"/>
      <c r="BB8" s="242"/>
      <c r="BC8" s="366" t="s">
        <v>155</v>
      </c>
      <c r="BD8" s="367"/>
      <c r="BE8" s="368"/>
      <c r="BF8" s="242"/>
      <c r="BG8" s="366" t="s">
        <v>155</v>
      </c>
      <c r="BH8" s="367"/>
      <c r="BI8" s="368"/>
      <c r="BJ8" s="242"/>
      <c r="BK8" s="366" t="s">
        <v>155</v>
      </c>
      <c r="BL8" s="367"/>
      <c r="BM8" s="367"/>
      <c r="BN8" s="368"/>
    </row>
    <row r="9" spans="1:67" ht="45" x14ac:dyDescent="0.25">
      <c r="A9" s="20"/>
      <c r="B9" s="374"/>
      <c r="C9" s="375"/>
      <c r="D9" s="370"/>
      <c r="E9" s="22"/>
      <c r="F9" s="22"/>
      <c r="G9" s="24" t="s">
        <v>156</v>
      </c>
      <c r="H9" s="24" t="s">
        <v>157</v>
      </c>
      <c r="I9" s="24" t="s">
        <v>158</v>
      </c>
      <c r="J9" s="22"/>
      <c r="K9" s="22"/>
      <c r="L9" s="24" t="s">
        <v>156</v>
      </c>
      <c r="M9" s="24" t="s">
        <v>399</v>
      </c>
      <c r="N9" s="24" t="s">
        <v>158</v>
      </c>
      <c r="O9" s="22"/>
      <c r="P9" s="22"/>
      <c r="Q9" s="24" t="s">
        <v>156</v>
      </c>
      <c r="R9" s="24" t="s">
        <v>158</v>
      </c>
      <c r="S9" s="22"/>
      <c r="T9" s="22"/>
      <c r="U9" s="24" t="s">
        <v>156</v>
      </c>
      <c r="V9" s="24" t="s">
        <v>158</v>
      </c>
      <c r="W9" s="22"/>
      <c r="X9" s="22"/>
      <c r="Y9" s="24" t="s">
        <v>156</v>
      </c>
      <c r="Z9" s="24" t="s">
        <v>158</v>
      </c>
      <c r="AA9" s="22"/>
      <c r="AB9" s="22"/>
      <c r="AC9" s="24" t="s">
        <v>156</v>
      </c>
      <c r="AD9" s="24" t="s">
        <v>158</v>
      </c>
      <c r="AE9" s="22"/>
      <c r="AF9" s="22"/>
      <c r="AG9" s="24" t="s">
        <v>156</v>
      </c>
      <c r="AH9" s="24" t="s">
        <v>157</v>
      </c>
      <c r="AI9" s="24" t="s">
        <v>158</v>
      </c>
      <c r="AJ9" s="370"/>
      <c r="AK9" s="22"/>
      <c r="AL9" s="22"/>
      <c r="AM9" s="24" t="s">
        <v>156</v>
      </c>
      <c r="AN9" s="24" t="s">
        <v>157</v>
      </c>
      <c r="AO9" s="24" t="s">
        <v>158</v>
      </c>
      <c r="AP9" s="22"/>
      <c r="AQ9" s="22"/>
      <c r="AR9" s="24" t="s">
        <v>156</v>
      </c>
      <c r="AS9" s="24" t="s">
        <v>158</v>
      </c>
      <c r="AT9" s="22"/>
      <c r="AU9" s="22"/>
      <c r="AV9" s="24" t="s">
        <v>156</v>
      </c>
      <c r="AW9" s="24" t="s">
        <v>158</v>
      </c>
      <c r="AX9" s="22"/>
      <c r="AY9" s="22"/>
      <c r="AZ9" s="24" t="s">
        <v>156</v>
      </c>
      <c r="BA9" s="24" t="s">
        <v>158</v>
      </c>
      <c r="BB9" s="22"/>
      <c r="BC9" s="22"/>
      <c r="BD9" s="24" t="s">
        <v>156</v>
      </c>
      <c r="BE9" s="24" t="s">
        <v>158</v>
      </c>
      <c r="BF9" s="22"/>
      <c r="BG9" s="22"/>
      <c r="BH9" s="24" t="s">
        <v>156</v>
      </c>
      <c r="BI9" s="24" t="s">
        <v>158</v>
      </c>
      <c r="BJ9" s="22"/>
      <c r="BK9" s="22"/>
      <c r="BL9" s="24" t="s">
        <v>156</v>
      </c>
      <c r="BM9" s="24" t="s">
        <v>157</v>
      </c>
      <c r="BN9" s="24" t="s">
        <v>158</v>
      </c>
    </row>
    <row r="10" spans="1:67" x14ac:dyDescent="0.25">
      <c r="A10" s="20"/>
      <c r="B10" s="25"/>
      <c r="C10" s="26" t="s">
        <v>159</v>
      </c>
      <c r="D10" s="27"/>
      <c r="E10" s="28"/>
      <c r="F10" s="28"/>
      <c r="G10" s="29"/>
      <c r="H10" s="29"/>
      <c r="I10" s="29"/>
      <c r="J10" s="28"/>
      <c r="K10" s="28"/>
      <c r="L10" s="29"/>
      <c r="M10" s="29"/>
      <c r="N10" s="29"/>
      <c r="O10" s="28"/>
      <c r="P10" s="28"/>
      <c r="Q10" s="29"/>
      <c r="R10" s="29"/>
      <c r="S10" s="28"/>
      <c r="T10" s="28"/>
      <c r="U10" s="29"/>
      <c r="V10" s="29"/>
      <c r="W10" s="28"/>
      <c r="X10" s="28"/>
      <c r="Y10" s="29"/>
      <c r="Z10" s="29"/>
      <c r="AA10" s="28"/>
      <c r="AB10" s="28"/>
      <c r="AC10" s="29"/>
      <c r="AD10" s="29"/>
      <c r="AE10" s="225"/>
      <c r="AF10" s="225"/>
      <c r="AG10" s="226"/>
      <c r="AH10" s="226"/>
      <c r="AI10" s="226"/>
      <c r="AJ10" s="28"/>
      <c r="AK10" s="28"/>
      <c r="AL10" s="28"/>
      <c r="AM10" s="29"/>
      <c r="AN10" s="29"/>
      <c r="AO10" s="29"/>
      <c r="AP10" s="28"/>
      <c r="AQ10" s="28"/>
      <c r="AR10" s="29"/>
      <c r="AS10" s="29"/>
      <c r="AT10" s="28"/>
      <c r="AU10" s="28"/>
      <c r="AV10" s="29"/>
      <c r="AW10" s="29"/>
      <c r="AX10" s="28"/>
      <c r="AY10" s="28"/>
      <c r="AZ10" s="29"/>
      <c r="BA10" s="29"/>
      <c r="BB10" s="28"/>
      <c r="BC10" s="28"/>
      <c r="BD10" s="29"/>
      <c r="BE10" s="29"/>
      <c r="BF10" s="28"/>
      <c r="BG10" s="28"/>
      <c r="BH10" s="29"/>
      <c r="BI10" s="29"/>
      <c r="BJ10" s="28"/>
      <c r="BK10" s="28"/>
      <c r="BL10" s="29"/>
      <c r="BM10" s="29"/>
      <c r="BN10" s="29"/>
    </row>
    <row r="11" spans="1:67" ht="45" x14ac:dyDescent="0.25">
      <c r="A11" s="20"/>
      <c r="B11" s="30">
        <v>1</v>
      </c>
      <c r="C11" s="31" t="s">
        <v>160</v>
      </c>
      <c r="D11" s="305">
        <v>36425471804.37999</v>
      </c>
      <c r="E11" s="305">
        <v>29938817300.88644</v>
      </c>
      <c r="F11" s="305">
        <v>2678117634.0036287</v>
      </c>
      <c r="G11" s="305">
        <v>0</v>
      </c>
      <c r="H11" s="305">
        <v>100300019.39479001</v>
      </c>
      <c r="I11" s="305">
        <v>202451565.426162</v>
      </c>
      <c r="J11" s="305">
        <v>5189264.5384860002</v>
      </c>
      <c r="K11" s="305">
        <v>1333931.2506619999</v>
      </c>
      <c r="L11" s="305">
        <v>0</v>
      </c>
      <c r="M11" s="305">
        <v>0</v>
      </c>
      <c r="N11" s="305">
        <v>0</v>
      </c>
      <c r="O11" s="306"/>
      <c r="P11" s="306"/>
      <c r="Q11" s="306"/>
      <c r="R11" s="306"/>
      <c r="S11" s="306"/>
      <c r="T11" s="306"/>
      <c r="U11" s="306"/>
      <c r="V11" s="306"/>
      <c r="W11" s="306"/>
      <c r="X11" s="306"/>
      <c r="Y11" s="306"/>
      <c r="Z11" s="306"/>
      <c r="AA11" s="306"/>
      <c r="AB11" s="306"/>
      <c r="AC11" s="306"/>
      <c r="AD11" s="306"/>
      <c r="AE11" s="305">
        <v>29944006565.424927</v>
      </c>
      <c r="AF11" s="305">
        <v>2679451565.2542906</v>
      </c>
      <c r="AG11" s="305">
        <v>0</v>
      </c>
      <c r="AH11" s="305">
        <v>100300019.39479001</v>
      </c>
      <c r="AI11" s="305">
        <v>202451565.426162</v>
      </c>
      <c r="AJ11" s="33"/>
      <c r="AK11" s="33"/>
      <c r="AL11" s="33"/>
      <c r="AM11" s="33"/>
      <c r="AN11" s="33"/>
      <c r="AO11" s="33"/>
      <c r="AP11" s="33"/>
      <c r="AQ11" s="33"/>
      <c r="AR11" s="33"/>
      <c r="AS11" s="33"/>
      <c r="AT11" s="24"/>
      <c r="AU11" s="24"/>
      <c r="AV11" s="24"/>
      <c r="AW11" s="24"/>
      <c r="AX11" s="24"/>
      <c r="AY11" s="24"/>
      <c r="AZ11" s="24"/>
      <c r="BA11" s="24"/>
      <c r="BB11" s="24"/>
      <c r="BC11" s="24"/>
      <c r="BD11" s="24"/>
      <c r="BE11" s="24"/>
      <c r="BF11" s="24"/>
      <c r="BG11" s="24"/>
      <c r="BH11" s="24"/>
      <c r="BI11" s="24"/>
      <c r="BJ11" s="24"/>
      <c r="BK11" s="24"/>
      <c r="BL11" s="24"/>
      <c r="BM11" s="24"/>
      <c r="BN11" s="24"/>
    </row>
    <row r="12" spans="1:67" x14ac:dyDescent="0.25">
      <c r="A12" s="20"/>
      <c r="B12" s="30">
        <v>2</v>
      </c>
      <c r="C12" s="34" t="s">
        <v>161</v>
      </c>
      <c r="D12" s="305">
        <v>4422258346.0199995</v>
      </c>
      <c r="E12" s="305">
        <v>541640204.39401805</v>
      </c>
      <c r="F12" s="305">
        <v>0</v>
      </c>
      <c r="G12" s="305">
        <v>0</v>
      </c>
      <c r="H12" s="305">
        <v>0</v>
      </c>
      <c r="I12" s="305">
        <v>0</v>
      </c>
      <c r="J12" s="305">
        <v>0</v>
      </c>
      <c r="K12" s="305">
        <v>0</v>
      </c>
      <c r="L12" s="305">
        <v>0</v>
      </c>
      <c r="M12" s="305"/>
      <c r="N12" s="305">
        <v>0</v>
      </c>
      <c r="O12" s="306"/>
      <c r="P12" s="306"/>
      <c r="Q12" s="306"/>
      <c r="R12" s="306"/>
      <c r="S12" s="306"/>
      <c r="T12" s="306"/>
      <c r="U12" s="306"/>
      <c r="V12" s="306"/>
      <c r="W12" s="306"/>
      <c r="X12" s="306"/>
      <c r="Y12" s="306"/>
      <c r="Z12" s="306"/>
      <c r="AA12" s="306"/>
      <c r="AB12" s="306"/>
      <c r="AC12" s="306"/>
      <c r="AD12" s="306"/>
      <c r="AE12" s="305">
        <v>541640204.39401805</v>
      </c>
      <c r="AF12" s="305">
        <v>0</v>
      </c>
      <c r="AG12" s="305">
        <v>0</v>
      </c>
      <c r="AH12" s="305">
        <v>0</v>
      </c>
      <c r="AI12" s="305">
        <v>0</v>
      </c>
      <c r="AJ12" s="33"/>
      <c r="AK12" s="33"/>
      <c r="AL12" s="33"/>
      <c r="AM12" s="33"/>
      <c r="AN12" s="33"/>
      <c r="AO12" s="33"/>
      <c r="AP12" s="33"/>
      <c r="AQ12" s="33"/>
      <c r="AR12" s="33"/>
      <c r="AS12" s="33"/>
      <c r="AT12" s="24"/>
      <c r="AU12" s="24"/>
      <c r="AV12" s="24"/>
      <c r="AW12" s="24"/>
      <c r="AX12" s="24"/>
      <c r="AY12" s="24"/>
      <c r="AZ12" s="24"/>
      <c r="BA12" s="24"/>
      <c r="BB12" s="24"/>
      <c r="BC12" s="24"/>
      <c r="BD12" s="24"/>
      <c r="BE12" s="24"/>
      <c r="BF12" s="24"/>
      <c r="BG12" s="24"/>
      <c r="BH12" s="24"/>
      <c r="BI12" s="24"/>
      <c r="BJ12" s="24"/>
      <c r="BK12" s="24"/>
      <c r="BL12" s="24"/>
      <c r="BM12" s="24"/>
      <c r="BN12" s="24"/>
    </row>
    <row r="13" spans="1:67" x14ac:dyDescent="0.25">
      <c r="A13" s="20"/>
      <c r="B13" s="30">
        <v>3</v>
      </c>
      <c r="C13" s="35" t="s">
        <v>162</v>
      </c>
      <c r="D13" s="305">
        <v>2624610731.9499998</v>
      </c>
      <c r="E13" s="305">
        <v>511859790.87649208</v>
      </c>
      <c r="F13" s="305">
        <v>0</v>
      </c>
      <c r="G13" s="305">
        <v>0</v>
      </c>
      <c r="H13" s="305">
        <v>0</v>
      </c>
      <c r="I13" s="305">
        <v>0</v>
      </c>
      <c r="J13" s="305">
        <v>0</v>
      </c>
      <c r="K13" s="305">
        <v>0</v>
      </c>
      <c r="L13" s="305">
        <v>0</v>
      </c>
      <c r="M13" s="305"/>
      <c r="N13" s="305">
        <v>0</v>
      </c>
      <c r="O13" s="306"/>
      <c r="P13" s="306"/>
      <c r="Q13" s="306"/>
      <c r="R13" s="306"/>
      <c r="S13" s="306"/>
      <c r="T13" s="306"/>
      <c r="U13" s="306"/>
      <c r="V13" s="306"/>
      <c r="W13" s="306"/>
      <c r="X13" s="306"/>
      <c r="Y13" s="306"/>
      <c r="Z13" s="306"/>
      <c r="AA13" s="306"/>
      <c r="AB13" s="306"/>
      <c r="AC13" s="306"/>
      <c r="AD13" s="306"/>
      <c r="AE13" s="305">
        <v>511859790.87649208</v>
      </c>
      <c r="AF13" s="305">
        <v>0</v>
      </c>
      <c r="AG13" s="305">
        <v>0</v>
      </c>
      <c r="AH13" s="305">
        <v>0</v>
      </c>
      <c r="AI13" s="305">
        <v>0</v>
      </c>
      <c r="AJ13" s="33"/>
      <c r="AK13" s="33"/>
      <c r="AL13" s="33"/>
      <c r="AM13" s="33"/>
      <c r="AN13" s="33"/>
      <c r="AO13" s="33"/>
      <c r="AP13" s="33"/>
      <c r="AQ13" s="33"/>
      <c r="AR13" s="33"/>
      <c r="AS13" s="33"/>
      <c r="AT13" s="24"/>
      <c r="AU13" s="24"/>
      <c r="AV13" s="24"/>
      <c r="AW13" s="24"/>
      <c r="AX13" s="24"/>
      <c r="AY13" s="24"/>
      <c r="AZ13" s="24"/>
      <c r="BA13" s="24"/>
      <c r="BB13" s="24"/>
      <c r="BC13" s="24"/>
      <c r="BD13" s="24"/>
      <c r="BE13" s="24"/>
      <c r="BF13" s="24"/>
      <c r="BG13" s="24"/>
      <c r="BH13" s="24"/>
      <c r="BI13" s="24"/>
      <c r="BJ13" s="24"/>
      <c r="BK13" s="24"/>
      <c r="BL13" s="24"/>
      <c r="BM13" s="24"/>
      <c r="BN13" s="24"/>
    </row>
    <row r="14" spans="1:67" x14ac:dyDescent="0.25">
      <c r="A14" s="20"/>
      <c r="B14" s="30">
        <v>4</v>
      </c>
      <c r="C14" s="36" t="s">
        <v>163</v>
      </c>
      <c r="D14" s="305">
        <v>1087480312</v>
      </c>
      <c r="E14" s="305">
        <v>68541543.766941994</v>
      </c>
      <c r="F14" s="305">
        <v>0</v>
      </c>
      <c r="G14" s="305">
        <v>0</v>
      </c>
      <c r="H14" s="305">
        <v>0</v>
      </c>
      <c r="I14" s="305">
        <v>0</v>
      </c>
      <c r="J14" s="305">
        <v>0</v>
      </c>
      <c r="K14" s="305">
        <v>0</v>
      </c>
      <c r="L14" s="305">
        <v>0</v>
      </c>
      <c r="M14" s="305"/>
      <c r="N14" s="305">
        <v>0</v>
      </c>
      <c r="O14" s="306"/>
      <c r="P14" s="306"/>
      <c r="Q14" s="306"/>
      <c r="R14" s="306"/>
      <c r="S14" s="306"/>
      <c r="T14" s="306"/>
      <c r="U14" s="306"/>
      <c r="V14" s="306"/>
      <c r="W14" s="306"/>
      <c r="X14" s="306"/>
      <c r="Y14" s="306"/>
      <c r="Z14" s="306"/>
      <c r="AA14" s="306"/>
      <c r="AB14" s="306"/>
      <c r="AC14" s="306"/>
      <c r="AD14" s="306"/>
      <c r="AE14" s="305">
        <v>68541543.766941994</v>
      </c>
      <c r="AF14" s="305">
        <v>0</v>
      </c>
      <c r="AG14" s="305">
        <v>0</v>
      </c>
      <c r="AH14" s="305">
        <v>0</v>
      </c>
      <c r="AI14" s="305">
        <v>0</v>
      </c>
      <c r="AJ14" s="33"/>
      <c r="AK14" s="33"/>
      <c r="AL14" s="33"/>
      <c r="AM14" s="33"/>
      <c r="AN14" s="33"/>
      <c r="AO14" s="33"/>
      <c r="AP14" s="33"/>
      <c r="AQ14" s="33"/>
      <c r="AR14" s="33"/>
      <c r="AS14" s="33"/>
      <c r="AT14" s="24"/>
      <c r="AU14" s="24"/>
      <c r="AV14" s="24"/>
      <c r="AW14" s="24"/>
      <c r="AX14" s="24"/>
      <c r="AY14" s="24"/>
      <c r="AZ14" s="24"/>
      <c r="BA14" s="24"/>
      <c r="BB14" s="24"/>
      <c r="BC14" s="24"/>
      <c r="BD14" s="24"/>
      <c r="BE14" s="24"/>
      <c r="BF14" s="24"/>
      <c r="BG14" s="24"/>
      <c r="BH14" s="24"/>
      <c r="BI14" s="24"/>
      <c r="BJ14" s="24"/>
      <c r="BK14" s="24"/>
      <c r="BL14" s="24"/>
      <c r="BM14" s="24"/>
      <c r="BN14" s="24"/>
    </row>
    <row r="15" spans="1:67" x14ac:dyDescent="0.25">
      <c r="A15" s="20"/>
      <c r="B15" s="30">
        <v>5</v>
      </c>
      <c r="C15" s="36" t="s">
        <v>164</v>
      </c>
      <c r="D15" s="305">
        <v>1484711782.6999998</v>
      </c>
      <c r="E15" s="305">
        <v>433238143.16637504</v>
      </c>
      <c r="F15" s="305">
        <v>0</v>
      </c>
      <c r="G15" s="305">
        <v>0</v>
      </c>
      <c r="H15" s="305">
        <v>0</v>
      </c>
      <c r="I15" s="305">
        <v>0</v>
      </c>
      <c r="J15" s="305">
        <v>0</v>
      </c>
      <c r="K15" s="305">
        <v>0</v>
      </c>
      <c r="L15" s="305">
        <v>0</v>
      </c>
      <c r="M15" s="305"/>
      <c r="N15" s="305">
        <v>0</v>
      </c>
      <c r="O15" s="306"/>
      <c r="P15" s="306"/>
      <c r="Q15" s="306"/>
      <c r="R15" s="306"/>
      <c r="S15" s="306"/>
      <c r="T15" s="306"/>
      <c r="U15" s="306"/>
      <c r="V15" s="306"/>
      <c r="W15" s="306"/>
      <c r="X15" s="306"/>
      <c r="Y15" s="306"/>
      <c r="Z15" s="306"/>
      <c r="AA15" s="306"/>
      <c r="AB15" s="306"/>
      <c r="AC15" s="306"/>
      <c r="AD15" s="306"/>
      <c r="AE15" s="305">
        <v>433238143.16637504</v>
      </c>
      <c r="AF15" s="305">
        <v>0</v>
      </c>
      <c r="AG15" s="305">
        <v>0</v>
      </c>
      <c r="AH15" s="305">
        <v>0</v>
      </c>
      <c r="AI15" s="305">
        <v>0</v>
      </c>
      <c r="AJ15" s="33"/>
      <c r="AK15" s="33"/>
      <c r="AL15" s="33"/>
      <c r="AM15" s="33"/>
      <c r="AN15" s="33"/>
      <c r="AO15" s="33"/>
      <c r="AP15" s="33"/>
      <c r="AQ15" s="33"/>
      <c r="AR15" s="33"/>
      <c r="AS15" s="33"/>
      <c r="AT15" s="37"/>
      <c r="AU15" s="37"/>
      <c r="AV15" s="37"/>
      <c r="AW15" s="37"/>
      <c r="AX15" s="37"/>
      <c r="AY15" s="37"/>
      <c r="AZ15" s="37"/>
      <c r="BA15" s="37"/>
      <c r="BB15" s="37"/>
      <c r="BC15" s="37"/>
      <c r="BD15" s="37"/>
      <c r="BE15" s="37"/>
      <c r="BF15" s="37"/>
      <c r="BG15" s="37"/>
      <c r="BH15" s="37"/>
      <c r="BI15" s="37"/>
      <c r="BJ15" s="37"/>
      <c r="BK15" s="37"/>
      <c r="BL15" s="37"/>
      <c r="BM15" s="37"/>
      <c r="BN15" s="37"/>
    </row>
    <row r="16" spans="1:67" x14ac:dyDescent="0.25">
      <c r="A16" s="20"/>
      <c r="B16" s="30">
        <v>6</v>
      </c>
      <c r="C16" s="36" t="s">
        <v>165</v>
      </c>
      <c r="D16" s="305">
        <v>52418637.25</v>
      </c>
      <c r="E16" s="305">
        <v>10080103.943174999</v>
      </c>
      <c r="F16" s="305">
        <v>0</v>
      </c>
      <c r="G16" s="305"/>
      <c r="H16" s="305">
        <v>0</v>
      </c>
      <c r="I16" s="305">
        <v>0</v>
      </c>
      <c r="J16" s="305">
        <v>0</v>
      </c>
      <c r="K16" s="305">
        <v>0</v>
      </c>
      <c r="L16" s="305"/>
      <c r="M16" s="305"/>
      <c r="N16" s="305">
        <v>0</v>
      </c>
      <c r="O16" s="306"/>
      <c r="P16" s="306"/>
      <c r="Q16" s="306"/>
      <c r="R16" s="306"/>
      <c r="S16" s="306"/>
      <c r="T16" s="306"/>
      <c r="U16" s="306"/>
      <c r="V16" s="306"/>
      <c r="W16" s="306"/>
      <c r="X16" s="306"/>
      <c r="Y16" s="306"/>
      <c r="Z16" s="306"/>
      <c r="AA16" s="306"/>
      <c r="AB16" s="306"/>
      <c r="AC16" s="306"/>
      <c r="AD16" s="306"/>
      <c r="AE16" s="305">
        <v>10080103.943174999</v>
      </c>
      <c r="AF16" s="305">
        <v>0</v>
      </c>
      <c r="AG16" s="331">
        <v>0</v>
      </c>
      <c r="AH16" s="305">
        <v>0</v>
      </c>
      <c r="AI16" s="305">
        <v>0</v>
      </c>
      <c r="AJ16" s="33"/>
      <c r="AK16" s="33"/>
      <c r="AL16" s="33"/>
      <c r="AM16" s="29"/>
      <c r="AN16" s="33"/>
      <c r="AO16" s="33"/>
      <c r="AP16" s="33"/>
      <c r="AQ16" s="33"/>
      <c r="AR16" s="29"/>
      <c r="AS16" s="33"/>
      <c r="AT16" s="24"/>
      <c r="AU16" s="24"/>
      <c r="AV16" s="29"/>
      <c r="AW16" s="24"/>
      <c r="AX16" s="24"/>
      <c r="AY16" s="24"/>
      <c r="AZ16" s="29"/>
      <c r="BA16" s="24"/>
      <c r="BB16" s="24"/>
      <c r="BC16" s="24"/>
      <c r="BD16" s="29"/>
      <c r="BE16" s="24"/>
      <c r="BF16" s="24"/>
      <c r="BG16" s="24"/>
      <c r="BH16" s="29"/>
      <c r="BI16" s="24"/>
      <c r="BJ16" s="24"/>
      <c r="BK16" s="24"/>
      <c r="BL16" s="29"/>
      <c r="BM16" s="24"/>
      <c r="BN16" s="24"/>
    </row>
    <row r="17" spans="1:102" x14ac:dyDescent="0.25">
      <c r="A17" s="20"/>
      <c r="B17" s="30">
        <v>7</v>
      </c>
      <c r="C17" s="35" t="s">
        <v>166</v>
      </c>
      <c r="D17" s="305">
        <v>1797647614.0699999</v>
      </c>
      <c r="E17" s="305">
        <v>29780413.517525997</v>
      </c>
      <c r="F17" s="305">
        <v>0</v>
      </c>
      <c r="G17" s="305">
        <v>0</v>
      </c>
      <c r="H17" s="305">
        <v>0</v>
      </c>
      <c r="I17" s="305">
        <v>0</v>
      </c>
      <c r="J17" s="305">
        <v>0</v>
      </c>
      <c r="K17" s="305">
        <v>0</v>
      </c>
      <c r="L17" s="305">
        <v>0</v>
      </c>
      <c r="M17" s="305"/>
      <c r="N17" s="305">
        <v>0</v>
      </c>
      <c r="O17" s="306"/>
      <c r="P17" s="306"/>
      <c r="Q17" s="306"/>
      <c r="R17" s="306"/>
      <c r="S17" s="306"/>
      <c r="T17" s="306"/>
      <c r="U17" s="306"/>
      <c r="V17" s="306"/>
      <c r="W17" s="306"/>
      <c r="X17" s="306"/>
      <c r="Y17" s="306"/>
      <c r="Z17" s="306"/>
      <c r="AA17" s="306"/>
      <c r="AB17" s="306"/>
      <c r="AC17" s="306"/>
      <c r="AD17" s="306"/>
      <c r="AE17" s="305">
        <v>29780413.517525997</v>
      </c>
      <c r="AF17" s="305">
        <v>0</v>
      </c>
      <c r="AG17" s="305">
        <v>0</v>
      </c>
      <c r="AH17" s="305">
        <v>0</v>
      </c>
      <c r="AI17" s="305">
        <v>0</v>
      </c>
      <c r="AJ17" s="33"/>
      <c r="AK17" s="33"/>
      <c r="AL17" s="33"/>
      <c r="AM17" s="33"/>
      <c r="AN17" s="33"/>
      <c r="AO17" s="33"/>
      <c r="AP17" s="33"/>
      <c r="AQ17" s="33"/>
      <c r="AR17" s="33"/>
      <c r="AS17" s="33"/>
      <c r="AT17" s="24"/>
      <c r="AU17" s="24"/>
      <c r="AV17" s="24"/>
      <c r="AW17" s="24"/>
      <c r="AX17" s="24"/>
      <c r="AY17" s="24"/>
      <c r="AZ17" s="24"/>
      <c r="BA17" s="24"/>
      <c r="BB17" s="24"/>
      <c r="BC17" s="24"/>
      <c r="BD17" s="24"/>
      <c r="BE17" s="24"/>
      <c r="BF17" s="24"/>
      <c r="BG17" s="24"/>
      <c r="BH17" s="24"/>
      <c r="BI17" s="24"/>
      <c r="BJ17" s="24"/>
      <c r="BK17" s="24"/>
      <c r="BL17" s="24"/>
      <c r="BM17" s="24"/>
      <c r="BN17" s="24"/>
    </row>
    <row r="18" spans="1:102" x14ac:dyDescent="0.25">
      <c r="A18" s="20"/>
      <c r="B18" s="30">
        <v>8</v>
      </c>
      <c r="C18" s="36" t="s">
        <v>167</v>
      </c>
      <c r="D18" s="305">
        <v>0</v>
      </c>
      <c r="E18" s="305">
        <v>0</v>
      </c>
      <c r="F18" s="305">
        <v>0</v>
      </c>
      <c r="G18" s="305">
        <v>0</v>
      </c>
      <c r="H18" s="305">
        <v>0</v>
      </c>
      <c r="I18" s="305">
        <v>0</v>
      </c>
      <c r="J18" s="305">
        <v>0</v>
      </c>
      <c r="K18" s="305">
        <v>0</v>
      </c>
      <c r="L18" s="305">
        <v>0</v>
      </c>
      <c r="M18" s="305"/>
      <c r="N18" s="305">
        <v>0</v>
      </c>
      <c r="O18" s="306"/>
      <c r="P18" s="306"/>
      <c r="Q18" s="306"/>
      <c r="R18" s="306"/>
      <c r="S18" s="306"/>
      <c r="T18" s="306"/>
      <c r="U18" s="306"/>
      <c r="V18" s="306"/>
      <c r="W18" s="306"/>
      <c r="X18" s="306"/>
      <c r="Y18" s="306"/>
      <c r="Z18" s="306"/>
      <c r="AA18" s="306"/>
      <c r="AB18" s="306"/>
      <c r="AC18" s="306"/>
      <c r="AD18" s="306"/>
      <c r="AE18" s="305">
        <v>0</v>
      </c>
      <c r="AF18" s="305">
        <v>0</v>
      </c>
      <c r="AG18" s="305">
        <v>0</v>
      </c>
      <c r="AH18" s="305">
        <v>0</v>
      </c>
      <c r="AI18" s="305">
        <v>0</v>
      </c>
      <c r="AJ18" s="33"/>
      <c r="AK18" s="33"/>
      <c r="AL18" s="33"/>
      <c r="AM18" s="33"/>
      <c r="AN18" s="33"/>
      <c r="AO18" s="33"/>
      <c r="AP18" s="33"/>
      <c r="AQ18" s="33"/>
      <c r="AR18" s="33"/>
      <c r="AS18" s="33"/>
      <c r="AT18" s="24"/>
      <c r="AU18" s="24"/>
      <c r="AV18" s="24"/>
      <c r="AW18" s="24"/>
      <c r="AX18" s="24"/>
      <c r="AY18" s="24"/>
      <c r="AZ18" s="24"/>
      <c r="BA18" s="24"/>
      <c r="BB18" s="24"/>
      <c r="BC18" s="24"/>
      <c r="BD18" s="24"/>
      <c r="BE18" s="24"/>
      <c r="BF18" s="24"/>
      <c r="BG18" s="24"/>
      <c r="BH18" s="24"/>
      <c r="BI18" s="24"/>
      <c r="BJ18" s="24"/>
      <c r="BK18" s="24"/>
      <c r="BL18" s="24"/>
      <c r="BM18" s="24"/>
      <c r="BN18" s="24"/>
    </row>
    <row r="19" spans="1:102" x14ac:dyDescent="0.25">
      <c r="A19" s="20"/>
      <c r="B19" s="30">
        <v>9</v>
      </c>
      <c r="C19" s="38" t="s">
        <v>168</v>
      </c>
      <c r="D19" s="305">
        <v>0</v>
      </c>
      <c r="E19" s="305">
        <v>0</v>
      </c>
      <c r="F19" s="305">
        <v>0</v>
      </c>
      <c r="G19" s="305">
        <v>0</v>
      </c>
      <c r="H19" s="305">
        <v>0</v>
      </c>
      <c r="I19" s="305">
        <v>0</v>
      </c>
      <c r="J19" s="305">
        <v>0</v>
      </c>
      <c r="K19" s="305">
        <v>0</v>
      </c>
      <c r="L19" s="305">
        <v>0</v>
      </c>
      <c r="M19" s="305"/>
      <c r="N19" s="305">
        <v>0</v>
      </c>
      <c r="O19" s="306"/>
      <c r="P19" s="306"/>
      <c r="Q19" s="306"/>
      <c r="R19" s="306"/>
      <c r="S19" s="306"/>
      <c r="T19" s="306"/>
      <c r="U19" s="306"/>
      <c r="V19" s="306"/>
      <c r="W19" s="306"/>
      <c r="X19" s="306"/>
      <c r="Y19" s="306"/>
      <c r="Z19" s="306"/>
      <c r="AA19" s="306"/>
      <c r="AB19" s="306"/>
      <c r="AC19" s="306"/>
      <c r="AD19" s="306"/>
      <c r="AE19" s="305">
        <v>0</v>
      </c>
      <c r="AF19" s="305">
        <v>0</v>
      </c>
      <c r="AG19" s="305">
        <v>0</v>
      </c>
      <c r="AH19" s="305">
        <v>0</v>
      </c>
      <c r="AI19" s="305">
        <v>0</v>
      </c>
      <c r="AJ19" s="33"/>
      <c r="AK19" s="33"/>
      <c r="AL19" s="33"/>
      <c r="AM19" s="33"/>
      <c r="AN19" s="33"/>
      <c r="AO19" s="33"/>
      <c r="AP19" s="33"/>
      <c r="AQ19" s="33"/>
      <c r="AR19" s="33"/>
      <c r="AS19" s="33"/>
      <c r="AT19" s="24"/>
      <c r="AU19" s="24"/>
      <c r="AV19" s="24"/>
      <c r="AW19" s="24"/>
      <c r="AX19" s="24"/>
      <c r="AY19" s="24"/>
      <c r="AZ19" s="24"/>
      <c r="BA19" s="24"/>
      <c r="BB19" s="24"/>
      <c r="BC19" s="24"/>
      <c r="BD19" s="24"/>
      <c r="BE19" s="24"/>
      <c r="BF19" s="24"/>
      <c r="BG19" s="24"/>
      <c r="BH19" s="24"/>
      <c r="BI19" s="24"/>
      <c r="BJ19" s="24"/>
      <c r="BK19" s="24"/>
      <c r="BL19" s="24"/>
      <c r="BM19" s="24"/>
      <c r="BN19" s="24"/>
    </row>
    <row r="20" spans="1:102" s="250" customFormat="1" x14ac:dyDescent="0.25">
      <c r="A20" s="39"/>
      <c r="B20" s="40">
        <v>10</v>
      </c>
      <c r="C20" s="38" t="s">
        <v>169</v>
      </c>
      <c r="D20" s="305">
        <v>0</v>
      </c>
      <c r="E20" s="305">
        <v>0</v>
      </c>
      <c r="F20" s="305">
        <v>0</v>
      </c>
      <c r="G20" s="305">
        <v>0</v>
      </c>
      <c r="H20" s="305">
        <v>0</v>
      </c>
      <c r="I20" s="305">
        <v>0</v>
      </c>
      <c r="J20" s="305">
        <v>0</v>
      </c>
      <c r="K20" s="305">
        <v>0</v>
      </c>
      <c r="L20" s="305">
        <v>0</v>
      </c>
      <c r="M20" s="305"/>
      <c r="N20" s="305">
        <v>0</v>
      </c>
      <c r="O20" s="306"/>
      <c r="P20" s="306"/>
      <c r="Q20" s="306"/>
      <c r="R20" s="306"/>
      <c r="S20" s="306"/>
      <c r="T20" s="306"/>
      <c r="U20" s="306"/>
      <c r="V20" s="306"/>
      <c r="W20" s="306"/>
      <c r="X20" s="306"/>
      <c r="Y20" s="306"/>
      <c r="Z20" s="306"/>
      <c r="AA20" s="306"/>
      <c r="AB20" s="306"/>
      <c r="AC20" s="306"/>
      <c r="AD20" s="306"/>
      <c r="AE20" s="305">
        <v>0</v>
      </c>
      <c r="AF20" s="305">
        <v>0</v>
      </c>
      <c r="AG20" s="305">
        <v>0</v>
      </c>
      <c r="AH20" s="305">
        <v>0</v>
      </c>
      <c r="AI20" s="305">
        <v>0</v>
      </c>
      <c r="AJ20" s="33"/>
      <c r="AK20" s="33"/>
      <c r="AL20" s="33"/>
      <c r="AM20" s="33"/>
      <c r="AN20" s="33"/>
      <c r="AO20" s="33"/>
      <c r="AP20" s="33"/>
      <c r="AQ20" s="33"/>
      <c r="AR20" s="33"/>
      <c r="AS20" s="33"/>
      <c r="AT20" s="37"/>
      <c r="AU20" s="37"/>
      <c r="AV20" s="37"/>
      <c r="AW20" s="37"/>
      <c r="AX20" s="37"/>
      <c r="AY20" s="37"/>
      <c r="AZ20" s="37"/>
      <c r="BA20" s="37"/>
      <c r="BB20" s="37"/>
      <c r="BC20" s="37"/>
      <c r="BD20" s="37"/>
      <c r="BE20" s="37"/>
      <c r="BF20" s="37"/>
      <c r="BG20" s="37"/>
      <c r="BH20" s="37"/>
      <c r="BI20" s="37"/>
      <c r="BJ20" s="37"/>
      <c r="BK20" s="37"/>
      <c r="BL20" s="37"/>
      <c r="BM20" s="37"/>
      <c r="BN20" s="37"/>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row>
    <row r="21" spans="1:102" x14ac:dyDescent="0.25">
      <c r="A21" s="20"/>
      <c r="B21" s="30">
        <v>11</v>
      </c>
      <c r="C21" s="38" t="s">
        <v>165</v>
      </c>
      <c r="D21" s="305">
        <v>0</v>
      </c>
      <c r="E21" s="305">
        <v>0</v>
      </c>
      <c r="F21" s="305">
        <v>0</v>
      </c>
      <c r="G21" s="305"/>
      <c r="H21" s="305">
        <v>0</v>
      </c>
      <c r="I21" s="305">
        <v>0</v>
      </c>
      <c r="J21" s="305">
        <v>0</v>
      </c>
      <c r="K21" s="305">
        <v>0</v>
      </c>
      <c r="L21" s="305"/>
      <c r="M21" s="305"/>
      <c r="N21" s="305">
        <v>0</v>
      </c>
      <c r="O21" s="306"/>
      <c r="P21" s="306"/>
      <c r="Q21" s="306"/>
      <c r="R21" s="306"/>
      <c r="S21" s="306"/>
      <c r="T21" s="306"/>
      <c r="U21" s="306"/>
      <c r="V21" s="306"/>
      <c r="W21" s="306"/>
      <c r="X21" s="306"/>
      <c r="Y21" s="306"/>
      <c r="Z21" s="306"/>
      <c r="AA21" s="306"/>
      <c r="AB21" s="306"/>
      <c r="AC21" s="306"/>
      <c r="AD21" s="306"/>
      <c r="AE21" s="305">
        <v>0</v>
      </c>
      <c r="AF21" s="305">
        <v>0</v>
      </c>
      <c r="AG21" s="331">
        <v>0</v>
      </c>
      <c r="AH21" s="305">
        <v>0</v>
      </c>
      <c r="AI21" s="305">
        <v>0</v>
      </c>
      <c r="AJ21" s="33"/>
      <c r="AK21" s="33"/>
      <c r="AL21" s="33"/>
      <c r="AM21" s="29"/>
      <c r="AN21" s="33"/>
      <c r="AO21" s="33"/>
      <c r="AP21" s="33"/>
      <c r="AQ21" s="33"/>
      <c r="AR21" s="29"/>
      <c r="AS21" s="33"/>
      <c r="AT21" s="24"/>
      <c r="AU21" s="24"/>
      <c r="AV21" s="29"/>
      <c r="AW21" s="24"/>
      <c r="AX21" s="24"/>
      <c r="AY21" s="24"/>
      <c r="AZ21" s="29"/>
      <c r="BA21" s="24"/>
      <c r="BB21" s="24"/>
      <c r="BC21" s="24"/>
      <c r="BD21" s="29"/>
      <c r="BE21" s="24"/>
      <c r="BF21" s="24"/>
      <c r="BG21" s="24"/>
      <c r="BH21" s="29"/>
      <c r="BI21" s="24"/>
      <c r="BJ21" s="24"/>
      <c r="BK21" s="24"/>
      <c r="BL21" s="29"/>
      <c r="BM21" s="24"/>
      <c r="BN21" s="24"/>
    </row>
    <row r="22" spans="1:102" x14ac:dyDescent="0.25">
      <c r="A22" s="20"/>
      <c r="B22" s="30">
        <v>12</v>
      </c>
      <c r="C22" s="36" t="s">
        <v>170</v>
      </c>
      <c r="D22" s="305">
        <v>3763.55</v>
      </c>
      <c r="E22" s="305">
        <v>0</v>
      </c>
      <c r="F22" s="305">
        <v>0</v>
      </c>
      <c r="G22" s="305">
        <v>0</v>
      </c>
      <c r="H22" s="305">
        <v>0</v>
      </c>
      <c r="I22" s="305">
        <v>0</v>
      </c>
      <c r="J22" s="305">
        <v>0</v>
      </c>
      <c r="K22" s="305">
        <v>0</v>
      </c>
      <c r="L22" s="305">
        <v>0</v>
      </c>
      <c r="M22" s="305"/>
      <c r="N22" s="305">
        <v>0</v>
      </c>
      <c r="O22" s="306"/>
      <c r="P22" s="306"/>
      <c r="Q22" s="306"/>
      <c r="R22" s="306"/>
      <c r="S22" s="306"/>
      <c r="T22" s="306"/>
      <c r="U22" s="306"/>
      <c r="V22" s="306"/>
      <c r="W22" s="306"/>
      <c r="X22" s="306"/>
      <c r="Y22" s="306"/>
      <c r="Z22" s="306"/>
      <c r="AA22" s="306"/>
      <c r="AB22" s="306"/>
      <c r="AC22" s="306"/>
      <c r="AD22" s="306"/>
      <c r="AE22" s="305">
        <v>0</v>
      </c>
      <c r="AF22" s="305">
        <v>0</v>
      </c>
      <c r="AG22" s="305">
        <v>0</v>
      </c>
      <c r="AH22" s="305">
        <v>0</v>
      </c>
      <c r="AI22" s="305">
        <v>0</v>
      </c>
      <c r="AJ22" s="33"/>
      <c r="AK22" s="33"/>
      <c r="AL22" s="33"/>
      <c r="AM22" s="33"/>
      <c r="AN22" s="33"/>
      <c r="AO22" s="33"/>
      <c r="AP22" s="33"/>
      <c r="AQ22" s="33"/>
      <c r="AR22" s="33"/>
      <c r="AS22" s="33"/>
      <c r="AT22" s="24"/>
      <c r="AU22" s="24"/>
      <c r="AV22" s="24"/>
      <c r="AW22" s="24"/>
      <c r="AX22" s="24"/>
      <c r="AY22" s="24"/>
      <c r="AZ22" s="24"/>
      <c r="BA22" s="24"/>
      <c r="BB22" s="24"/>
      <c r="BC22" s="24"/>
      <c r="BD22" s="24"/>
      <c r="BE22" s="24"/>
      <c r="BF22" s="24"/>
      <c r="BG22" s="24"/>
      <c r="BH22" s="24"/>
      <c r="BI22" s="24"/>
      <c r="BJ22" s="24"/>
      <c r="BK22" s="24"/>
      <c r="BL22" s="24"/>
      <c r="BM22" s="24"/>
      <c r="BN22" s="24"/>
    </row>
    <row r="23" spans="1:102" x14ac:dyDescent="0.25">
      <c r="A23" s="20"/>
      <c r="B23" s="30">
        <v>13</v>
      </c>
      <c r="C23" s="38" t="s">
        <v>168</v>
      </c>
      <c r="D23" s="305">
        <v>3763.55</v>
      </c>
      <c r="E23" s="305">
        <v>0</v>
      </c>
      <c r="F23" s="305">
        <v>0</v>
      </c>
      <c r="G23" s="305">
        <v>0</v>
      </c>
      <c r="H23" s="305">
        <v>0</v>
      </c>
      <c r="I23" s="305">
        <v>0</v>
      </c>
      <c r="J23" s="305">
        <v>0</v>
      </c>
      <c r="K23" s="305">
        <v>0</v>
      </c>
      <c r="L23" s="305">
        <v>0</v>
      </c>
      <c r="M23" s="305"/>
      <c r="N23" s="305">
        <v>0</v>
      </c>
      <c r="O23" s="306"/>
      <c r="P23" s="306"/>
      <c r="Q23" s="306"/>
      <c r="R23" s="306"/>
      <c r="S23" s="306"/>
      <c r="T23" s="306"/>
      <c r="U23" s="306"/>
      <c r="V23" s="306"/>
      <c r="W23" s="306"/>
      <c r="X23" s="306"/>
      <c r="Y23" s="306"/>
      <c r="Z23" s="306"/>
      <c r="AA23" s="306"/>
      <c r="AB23" s="306"/>
      <c r="AC23" s="306"/>
      <c r="AD23" s="306"/>
      <c r="AE23" s="305">
        <v>0</v>
      </c>
      <c r="AF23" s="305">
        <v>0</v>
      </c>
      <c r="AG23" s="305">
        <v>0</v>
      </c>
      <c r="AH23" s="305">
        <v>0</v>
      </c>
      <c r="AI23" s="305">
        <v>0</v>
      </c>
      <c r="AJ23" s="33"/>
      <c r="AK23" s="33"/>
      <c r="AL23" s="33"/>
      <c r="AM23" s="33"/>
      <c r="AN23" s="33"/>
      <c r="AO23" s="33"/>
      <c r="AP23" s="33"/>
      <c r="AQ23" s="33"/>
      <c r="AR23" s="33"/>
      <c r="AS23" s="33"/>
      <c r="AT23" s="24"/>
      <c r="AU23" s="24"/>
      <c r="AV23" s="24"/>
      <c r="AW23" s="24"/>
      <c r="AX23" s="24"/>
      <c r="AY23" s="24"/>
      <c r="AZ23" s="24"/>
      <c r="BA23" s="24"/>
      <c r="BB23" s="24"/>
      <c r="BC23" s="24"/>
      <c r="BD23" s="24"/>
      <c r="BE23" s="24"/>
      <c r="BF23" s="24"/>
      <c r="BG23" s="24"/>
      <c r="BH23" s="24"/>
      <c r="BI23" s="24"/>
      <c r="BJ23" s="24"/>
      <c r="BK23" s="24"/>
      <c r="BL23" s="24"/>
      <c r="BM23" s="24"/>
      <c r="BN23" s="24"/>
    </row>
    <row r="24" spans="1:102" s="250" customFormat="1" x14ac:dyDescent="0.25">
      <c r="A24" s="39"/>
      <c r="B24" s="40">
        <v>14</v>
      </c>
      <c r="C24" s="36" t="s">
        <v>164</v>
      </c>
      <c r="D24" s="305">
        <v>0</v>
      </c>
      <c r="E24" s="305">
        <v>0</v>
      </c>
      <c r="F24" s="305">
        <v>0</v>
      </c>
      <c r="G24" s="305">
        <v>0</v>
      </c>
      <c r="H24" s="305">
        <v>0</v>
      </c>
      <c r="I24" s="305">
        <v>0</v>
      </c>
      <c r="J24" s="305">
        <v>0</v>
      </c>
      <c r="K24" s="305">
        <v>0</v>
      </c>
      <c r="L24" s="305">
        <v>0</v>
      </c>
      <c r="M24" s="305"/>
      <c r="N24" s="305">
        <v>0</v>
      </c>
      <c r="O24" s="306"/>
      <c r="P24" s="306"/>
      <c r="Q24" s="306"/>
      <c r="R24" s="306"/>
      <c r="S24" s="306"/>
      <c r="T24" s="306"/>
      <c r="U24" s="306"/>
      <c r="V24" s="306"/>
      <c r="W24" s="306"/>
      <c r="X24" s="306"/>
      <c r="Y24" s="306"/>
      <c r="Z24" s="306"/>
      <c r="AA24" s="306"/>
      <c r="AB24" s="306"/>
      <c r="AC24" s="306"/>
      <c r="AD24" s="306"/>
      <c r="AE24" s="305">
        <v>0</v>
      </c>
      <c r="AF24" s="305">
        <v>0</v>
      </c>
      <c r="AG24" s="305">
        <v>0</v>
      </c>
      <c r="AH24" s="305">
        <v>0</v>
      </c>
      <c r="AI24" s="305">
        <v>0</v>
      </c>
      <c r="AJ24" s="33"/>
      <c r="AK24" s="33"/>
      <c r="AL24" s="33"/>
      <c r="AM24" s="33"/>
      <c r="AN24" s="33"/>
      <c r="AO24" s="33"/>
      <c r="AP24" s="33"/>
      <c r="AQ24" s="33"/>
      <c r="AR24" s="33"/>
      <c r="AS24" s="33"/>
      <c r="AT24" s="37"/>
      <c r="AU24" s="37"/>
      <c r="AV24" s="37"/>
      <c r="AW24" s="37"/>
      <c r="AX24" s="37"/>
      <c r="AY24" s="37"/>
      <c r="AZ24" s="37"/>
      <c r="BA24" s="37"/>
      <c r="BB24" s="37"/>
      <c r="BC24" s="37"/>
      <c r="BD24" s="37"/>
      <c r="BE24" s="37"/>
      <c r="BF24" s="37"/>
      <c r="BG24" s="37"/>
      <c r="BH24" s="37"/>
      <c r="BI24" s="37"/>
      <c r="BJ24" s="37"/>
      <c r="BK24" s="37"/>
      <c r="BL24" s="37"/>
      <c r="BM24" s="37"/>
      <c r="BN24" s="37"/>
      <c r="BO24" s="284"/>
      <c r="BP24" s="284"/>
      <c r="BQ24" s="284"/>
      <c r="BR24" s="284"/>
      <c r="BS24" s="284"/>
      <c r="BT24" s="284"/>
      <c r="BU24" s="284"/>
      <c r="BV24" s="284"/>
      <c r="BW24" s="284"/>
      <c r="BX24" s="284"/>
      <c r="BY24" s="284"/>
      <c r="BZ24" s="284"/>
      <c r="CA24" s="284"/>
      <c r="CB24" s="284"/>
      <c r="CC24" s="284"/>
      <c r="CD24" s="284"/>
      <c r="CE24" s="284"/>
      <c r="CF24" s="284"/>
      <c r="CG24" s="284"/>
      <c r="CH24" s="284"/>
      <c r="CI24" s="284"/>
      <c r="CJ24" s="284"/>
      <c r="CK24" s="284"/>
      <c r="CL24" s="284"/>
      <c r="CM24" s="284"/>
      <c r="CN24" s="284"/>
      <c r="CO24" s="284"/>
      <c r="CP24" s="284"/>
      <c r="CQ24" s="284"/>
      <c r="CR24" s="284"/>
      <c r="CS24" s="284"/>
      <c r="CT24" s="284"/>
      <c r="CU24" s="284"/>
      <c r="CV24" s="284"/>
      <c r="CW24" s="284"/>
      <c r="CX24" s="284"/>
    </row>
    <row r="25" spans="1:102" x14ac:dyDescent="0.25">
      <c r="A25" s="20"/>
      <c r="B25" s="30">
        <v>15</v>
      </c>
      <c r="C25" s="36" t="s">
        <v>165</v>
      </c>
      <c r="D25" s="305">
        <v>0</v>
      </c>
      <c r="E25" s="305">
        <v>0</v>
      </c>
      <c r="F25" s="305">
        <v>0</v>
      </c>
      <c r="G25" s="305"/>
      <c r="H25" s="305">
        <v>0</v>
      </c>
      <c r="I25" s="305">
        <v>0</v>
      </c>
      <c r="J25" s="305">
        <v>0</v>
      </c>
      <c r="K25" s="305">
        <v>0</v>
      </c>
      <c r="L25" s="305"/>
      <c r="M25" s="305"/>
      <c r="N25" s="305">
        <v>0</v>
      </c>
      <c r="O25" s="306"/>
      <c r="P25" s="306"/>
      <c r="Q25" s="306"/>
      <c r="R25" s="306"/>
      <c r="S25" s="306"/>
      <c r="T25" s="306"/>
      <c r="U25" s="306"/>
      <c r="V25" s="306"/>
      <c r="W25" s="306"/>
      <c r="X25" s="306"/>
      <c r="Y25" s="306"/>
      <c r="Z25" s="306"/>
      <c r="AA25" s="306"/>
      <c r="AB25" s="306"/>
      <c r="AC25" s="306"/>
      <c r="AD25" s="306"/>
      <c r="AE25" s="305">
        <v>0</v>
      </c>
      <c r="AF25" s="305">
        <v>0</v>
      </c>
      <c r="AG25" s="331">
        <v>0</v>
      </c>
      <c r="AH25" s="305">
        <v>0</v>
      </c>
      <c r="AI25" s="305">
        <v>0</v>
      </c>
      <c r="AJ25" s="33"/>
      <c r="AK25" s="33"/>
      <c r="AL25" s="33"/>
      <c r="AM25" s="29"/>
      <c r="AN25" s="33"/>
      <c r="AO25" s="33"/>
      <c r="AP25" s="33"/>
      <c r="AQ25" s="33"/>
      <c r="AR25" s="29"/>
      <c r="AS25" s="33"/>
      <c r="AT25" s="24"/>
      <c r="AU25" s="24"/>
      <c r="AV25" s="29"/>
      <c r="AW25" s="24"/>
      <c r="AX25" s="24"/>
      <c r="AY25" s="24"/>
      <c r="AZ25" s="29"/>
      <c r="BA25" s="24"/>
      <c r="BB25" s="24"/>
      <c r="BC25" s="24"/>
      <c r="BD25" s="29"/>
      <c r="BE25" s="24"/>
      <c r="BF25" s="24"/>
      <c r="BG25" s="24"/>
      <c r="BH25" s="29"/>
      <c r="BI25" s="24"/>
      <c r="BJ25" s="24"/>
      <c r="BK25" s="24"/>
      <c r="BL25" s="29"/>
      <c r="BM25" s="24"/>
      <c r="BN25" s="24"/>
    </row>
    <row r="26" spans="1:102" x14ac:dyDescent="0.25">
      <c r="A26" s="20"/>
      <c r="B26" s="30">
        <v>16</v>
      </c>
      <c r="C26" s="36" t="s">
        <v>171</v>
      </c>
      <c r="D26" s="305">
        <v>4211232.16</v>
      </c>
      <c r="E26" s="305">
        <v>306404.91138000001</v>
      </c>
      <c r="F26" s="305">
        <v>0</v>
      </c>
      <c r="G26" s="305">
        <v>0</v>
      </c>
      <c r="H26" s="305">
        <v>0</v>
      </c>
      <c r="I26" s="305">
        <v>0</v>
      </c>
      <c r="J26" s="305">
        <v>0</v>
      </c>
      <c r="K26" s="305">
        <v>0</v>
      </c>
      <c r="L26" s="305">
        <v>0</v>
      </c>
      <c r="M26" s="305"/>
      <c r="N26" s="305">
        <v>0</v>
      </c>
      <c r="O26" s="306"/>
      <c r="P26" s="306"/>
      <c r="Q26" s="306"/>
      <c r="R26" s="306"/>
      <c r="S26" s="306"/>
      <c r="T26" s="306"/>
      <c r="U26" s="306"/>
      <c r="V26" s="306"/>
      <c r="W26" s="306"/>
      <c r="X26" s="306"/>
      <c r="Y26" s="306"/>
      <c r="Z26" s="306"/>
      <c r="AA26" s="306"/>
      <c r="AB26" s="306"/>
      <c r="AC26" s="306"/>
      <c r="AD26" s="306"/>
      <c r="AE26" s="305">
        <v>306404.91138000001</v>
      </c>
      <c r="AF26" s="305">
        <v>0</v>
      </c>
      <c r="AG26" s="305">
        <v>0</v>
      </c>
      <c r="AH26" s="305">
        <v>0</v>
      </c>
      <c r="AI26" s="305">
        <v>0</v>
      </c>
      <c r="AJ26" s="33"/>
      <c r="AK26" s="33"/>
      <c r="AL26" s="33"/>
      <c r="AM26" s="33"/>
      <c r="AN26" s="33"/>
      <c r="AO26" s="33"/>
      <c r="AP26" s="33"/>
      <c r="AQ26" s="33"/>
      <c r="AR26" s="33"/>
      <c r="AS26" s="33"/>
      <c r="AT26" s="24"/>
      <c r="AU26" s="24"/>
      <c r="AV26" s="24"/>
      <c r="AW26" s="24"/>
      <c r="AX26" s="24"/>
      <c r="AY26" s="24"/>
      <c r="AZ26" s="24"/>
      <c r="BA26" s="24"/>
      <c r="BB26" s="24"/>
      <c r="BC26" s="24"/>
      <c r="BD26" s="24"/>
      <c r="BE26" s="24"/>
      <c r="BF26" s="24"/>
      <c r="BG26" s="24"/>
      <c r="BH26" s="24"/>
      <c r="BI26" s="24"/>
      <c r="BJ26" s="24"/>
      <c r="BK26" s="24"/>
      <c r="BL26" s="24"/>
      <c r="BM26" s="24"/>
      <c r="BN26" s="24"/>
    </row>
    <row r="27" spans="1:102" x14ac:dyDescent="0.25">
      <c r="A27" s="20"/>
      <c r="B27" s="30">
        <v>17</v>
      </c>
      <c r="C27" s="36" t="s">
        <v>163</v>
      </c>
      <c r="D27" s="305">
        <v>4211231.5</v>
      </c>
      <c r="E27" s="305">
        <v>306404.76419999998</v>
      </c>
      <c r="F27" s="305">
        <v>0</v>
      </c>
      <c r="G27" s="305">
        <v>0</v>
      </c>
      <c r="H27" s="305">
        <v>0</v>
      </c>
      <c r="I27" s="305">
        <v>0</v>
      </c>
      <c r="J27" s="305">
        <v>0</v>
      </c>
      <c r="K27" s="305">
        <v>0</v>
      </c>
      <c r="L27" s="305">
        <v>0</v>
      </c>
      <c r="M27" s="305"/>
      <c r="N27" s="305">
        <v>0</v>
      </c>
      <c r="O27" s="306"/>
      <c r="P27" s="306"/>
      <c r="Q27" s="306"/>
      <c r="R27" s="306"/>
      <c r="S27" s="306"/>
      <c r="T27" s="306"/>
      <c r="U27" s="306"/>
      <c r="V27" s="306"/>
      <c r="W27" s="306"/>
      <c r="X27" s="306"/>
      <c r="Y27" s="306"/>
      <c r="Z27" s="306"/>
      <c r="AA27" s="306"/>
      <c r="AB27" s="306"/>
      <c r="AC27" s="306"/>
      <c r="AD27" s="306"/>
      <c r="AE27" s="305">
        <v>306404.76419999998</v>
      </c>
      <c r="AF27" s="305">
        <v>0</v>
      </c>
      <c r="AG27" s="305">
        <v>0</v>
      </c>
      <c r="AH27" s="305">
        <v>0</v>
      </c>
      <c r="AI27" s="305">
        <v>0</v>
      </c>
      <c r="AJ27" s="33"/>
      <c r="AK27" s="33"/>
      <c r="AL27" s="33"/>
      <c r="AM27" s="33"/>
      <c r="AN27" s="33"/>
      <c r="AO27" s="33"/>
      <c r="AP27" s="33"/>
      <c r="AQ27" s="33"/>
      <c r="AR27" s="33"/>
      <c r="AS27" s="33"/>
      <c r="AT27" s="24"/>
      <c r="AU27" s="24"/>
      <c r="AV27" s="24"/>
      <c r="AW27" s="24"/>
      <c r="AX27" s="24"/>
      <c r="AY27" s="24"/>
      <c r="AZ27" s="24"/>
      <c r="BA27" s="24"/>
      <c r="BB27" s="24"/>
      <c r="BC27" s="24"/>
      <c r="BD27" s="24"/>
      <c r="BE27" s="24"/>
      <c r="BF27" s="24"/>
      <c r="BG27" s="24"/>
      <c r="BH27" s="24"/>
      <c r="BI27" s="24"/>
      <c r="BJ27" s="24"/>
      <c r="BK27" s="24"/>
      <c r="BL27" s="24"/>
      <c r="BM27" s="24"/>
      <c r="BN27" s="24"/>
    </row>
    <row r="28" spans="1:102" s="250" customFormat="1" x14ac:dyDescent="0.25">
      <c r="A28" s="39"/>
      <c r="B28" s="40">
        <v>18</v>
      </c>
      <c r="C28" s="36" t="s">
        <v>164</v>
      </c>
      <c r="D28" s="305">
        <v>0.66</v>
      </c>
      <c r="E28" s="305">
        <v>0.14718000000000001</v>
      </c>
      <c r="F28" s="305">
        <v>0</v>
      </c>
      <c r="G28" s="305">
        <v>0</v>
      </c>
      <c r="H28" s="305">
        <v>0</v>
      </c>
      <c r="I28" s="305">
        <v>0</v>
      </c>
      <c r="J28" s="305">
        <v>0</v>
      </c>
      <c r="K28" s="305">
        <v>0</v>
      </c>
      <c r="L28" s="305">
        <v>0</v>
      </c>
      <c r="M28" s="305"/>
      <c r="N28" s="305">
        <v>0</v>
      </c>
      <c r="O28" s="306"/>
      <c r="P28" s="306"/>
      <c r="Q28" s="306"/>
      <c r="R28" s="306"/>
      <c r="S28" s="306"/>
      <c r="T28" s="306"/>
      <c r="U28" s="306"/>
      <c r="V28" s="306"/>
      <c r="W28" s="306"/>
      <c r="X28" s="306"/>
      <c r="Y28" s="306"/>
      <c r="Z28" s="306"/>
      <c r="AA28" s="306"/>
      <c r="AB28" s="306"/>
      <c r="AC28" s="306"/>
      <c r="AD28" s="306"/>
      <c r="AE28" s="305">
        <v>0.14718000000000001</v>
      </c>
      <c r="AF28" s="305">
        <v>0</v>
      </c>
      <c r="AG28" s="305">
        <v>0</v>
      </c>
      <c r="AH28" s="305">
        <v>0</v>
      </c>
      <c r="AI28" s="305">
        <v>0</v>
      </c>
      <c r="AJ28" s="33"/>
      <c r="AK28" s="33"/>
      <c r="AL28" s="33"/>
      <c r="AM28" s="33"/>
      <c r="AN28" s="33"/>
      <c r="AO28" s="33"/>
      <c r="AP28" s="33"/>
      <c r="AQ28" s="33"/>
      <c r="AR28" s="33"/>
      <c r="AS28" s="33"/>
      <c r="AT28" s="37"/>
      <c r="AU28" s="37"/>
      <c r="AV28" s="37"/>
      <c r="AW28" s="37"/>
      <c r="AX28" s="37"/>
      <c r="AY28" s="37"/>
      <c r="AZ28" s="37"/>
      <c r="BA28" s="37"/>
      <c r="BB28" s="37"/>
      <c r="BC28" s="37"/>
      <c r="BD28" s="37"/>
      <c r="BE28" s="37"/>
      <c r="BF28" s="37"/>
      <c r="BG28" s="37"/>
      <c r="BH28" s="37"/>
      <c r="BI28" s="37"/>
      <c r="BJ28" s="37"/>
      <c r="BK28" s="37"/>
      <c r="BL28" s="37"/>
      <c r="BM28" s="37"/>
      <c r="BN28" s="37"/>
      <c r="BO28" s="284"/>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84"/>
      <c r="CR28" s="284"/>
      <c r="CS28" s="284"/>
      <c r="CT28" s="284"/>
      <c r="CU28" s="284"/>
      <c r="CV28" s="284"/>
      <c r="CW28" s="284"/>
      <c r="CX28" s="284"/>
    </row>
    <row r="29" spans="1:102" x14ac:dyDescent="0.25">
      <c r="A29" s="20"/>
      <c r="B29" s="30">
        <v>19</v>
      </c>
      <c r="C29" s="36" t="s">
        <v>165</v>
      </c>
      <c r="D29" s="305">
        <v>0</v>
      </c>
      <c r="E29" s="305">
        <v>0</v>
      </c>
      <c r="F29" s="305">
        <v>0</v>
      </c>
      <c r="G29" s="305"/>
      <c r="H29" s="305">
        <v>0</v>
      </c>
      <c r="I29" s="305">
        <v>0</v>
      </c>
      <c r="J29" s="305">
        <v>0</v>
      </c>
      <c r="K29" s="305">
        <v>0</v>
      </c>
      <c r="L29" s="305"/>
      <c r="M29" s="305"/>
      <c r="N29" s="305">
        <v>0</v>
      </c>
      <c r="O29" s="306"/>
      <c r="P29" s="306"/>
      <c r="Q29" s="306"/>
      <c r="R29" s="306"/>
      <c r="S29" s="306"/>
      <c r="T29" s="306"/>
      <c r="U29" s="306"/>
      <c r="V29" s="306"/>
      <c r="W29" s="306"/>
      <c r="X29" s="306"/>
      <c r="Y29" s="306"/>
      <c r="Z29" s="306"/>
      <c r="AA29" s="306"/>
      <c r="AB29" s="306"/>
      <c r="AC29" s="306"/>
      <c r="AD29" s="306"/>
      <c r="AE29" s="305">
        <v>0</v>
      </c>
      <c r="AF29" s="305">
        <v>0</v>
      </c>
      <c r="AG29" s="331">
        <v>0</v>
      </c>
      <c r="AH29" s="305">
        <v>0</v>
      </c>
      <c r="AI29" s="305">
        <v>0</v>
      </c>
      <c r="AJ29" s="33"/>
      <c r="AK29" s="33"/>
      <c r="AL29" s="33"/>
      <c r="AM29" s="29"/>
      <c r="AN29" s="33"/>
      <c r="AO29" s="33"/>
      <c r="AP29" s="33"/>
      <c r="AQ29" s="33"/>
      <c r="AR29" s="29"/>
      <c r="AS29" s="33"/>
      <c r="AT29" s="24"/>
      <c r="AU29" s="24"/>
      <c r="AV29" s="29"/>
      <c r="AW29" s="24"/>
      <c r="AX29" s="24"/>
      <c r="AY29" s="24"/>
      <c r="AZ29" s="29"/>
      <c r="BA29" s="24"/>
      <c r="BB29" s="24"/>
      <c r="BC29" s="24"/>
      <c r="BD29" s="29"/>
      <c r="BE29" s="24"/>
      <c r="BF29" s="24"/>
      <c r="BG29" s="24"/>
      <c r="BH29" s="29"/>
      <c r="BI29" s="24"/>
      <c r="BJ29" s="24"/>
      <c r="BK29" s="24"/>
      <c r="BL29" s="29"/>
      <c r="BM29" s="24"/>
      <c r="BN29" s="24"/>
    </row>
    <row r="30" spans="1:102" x14ac:dyDescent="0.25">
      <c r="A30" s="20"/>
      <c r="B30" s="30">
        <v>20</v>
      </c>
      <c r="C30" s="34" t="s">
        <v>172</v>
      </c>
      <c r="D30" s="305">
        <v>3711705199.1999898</v>
      </c>
      <c r="E30" s="305">
        <v>1289930600.1624219</v>
      </c>
      <c r="F30" s="305">
        <v>521196468.98559904</v>
      </c>
      <c r="G30" s="305">
        <v>0</v>
      </c>
      <c r="H30" s="305">
        <v>100300019.39479001</v>
      </c>
      <c r="I30" s="305">
        <v>202451565.426162</v>
      </c>
      <c r="J30" s="305">
        <v>5189264.5384860002</v>
      </c>
      <c r="K30" s="305">
        <v>1333931.2506619999</v>
      </c>
      <c r="L30" s="305">
        <v>0</v>
      </c>
      <c r="M30" s="305"/>
      <c r="N30" s="305">
        <v>0</v>
      </c>
      <c r="O30" s="306"/>
      <c r="P30" s="306"/>
      <c r="Q30" s="306"/>
      <c r="R30" s="306"/>
      <c r="S30" s="306"/>
      <c r="T30" s="306"/>
      <c r="U30" s="306"/>
      <c r="V30" s="306"/>
      <c r="W30" s="306"/>
      <c r="X30" s="306"/>
      <c r="Y30" s="306"/>
      <c r="Z30" s="306"/>
      <c r="AA30" s="306"/>
      <c r="AB30" s="306"/>
      <c r="AC30" s="306"/>
      <c r="AD30" s="306"/>
      <c r="AE30" s="305">
        <v>1295119864.7009079</v>
      </c>
      <c r="AF30" s="305">
        <v>522530400.23626107</v>
      </c>
      <c r="AG30" s="305">
        <v>0</v>
      </c>
      <c r="AH30" s="305">
        <v>100300019.39479001</v>
      </c>
      <c r="AI30" s="305">
        <v>202451565.426162</v>
      </c>
      <c r="AJ30" s="33"/>
      <c r="AK30" s="33"/>
      <c r="AL30" s="33"/>
      <c r="AM30" s="33"/>
      <c r="AN30" s="33"/>
      <c r="AO30" s="33"/>
      <c r="AP30" s="33"/>
      <c r="AQ30" s="33"/>
      <c r="AR30" s="33"/>
      <c r="AS30" s="33"/>
      <c r="AT30" s="24"/>
      <c r="AU30" s="24"/>
      <c r="AV30" s="24"/>
      <c r="AW30" s="24"/>
      <c r="AX30" s="24"/>
      <c r="AY30" s="24"/>
      <c r="AZ30" s="24"/>
      <c r="BA30" s="24"/>
      <c r="BB30" s="24"/>
      <c r="BC30" s="24"/>
      <c r="BD30" s="24"/>
      <c r="BE30" s="24"/>
      <c r="BF30" s="24"/>
      <c r="BG30" s="24"/>
      <c r="BH30" s="24"/>
      <c r="BI30" s="24"/>
      <c r="BJ30" s="24"/>
      <c r="BK30" s="24"/>
      <c r="BL30" s="24"/>
      <c r="BM30" s="24"/>
      <c r="BN30" s="24"/>
    </row>
    <row r="31" spans="1:102" x14ac:dyDescent="0.25">
      <c r="A31" s="20"/>
      <c r="B31" s="30">
        <v>21</v>
      </c>
      <c r="C31" s="36" t="s">
        <v>163</v>
      </c>
      <c r="D31" s="305">
        <v>3304767921.22999</v>
      </c>
      <c r="E31" s="305">
        <v>1142134438.17924</v>
      </c>
      <c r="F31" s="305">
        <v>417711672.77453101</v>
      </c>
      <c r="G31" s="305">
        <v>0</v>
      </c>
      <c r="H31" s="305">
        <v>95583745.587290004</v>
      </c>
      <c r="I31" s="305">
        <v>162289529.03554401</v>
      </c>
      <c r="J31" s="305">
        <v>5079192.8089279998</v>
      </c>
      <c r="K31" s="305">
        <v>1333931.2506619999</v>
      </c>
      <c r="L31" s="305">
        <v>0</v>
      </c>
      <c r="M31" s="305"/>
      <c r="N31" s="305">
        <v>0</v>
      </c>
      <c r="O31" s="306"/>
      <c r="P31" s="306"/>
      <c r="Q31" s="306"/>
      <c r="R31" s="306"/>
      <c r="S31" s="306"/>
      <c r="T31" s="306"/>
      <c r="U31" s="306"/>
      <c r="V31" s="306"/>
      <c r="W31" s="306"/>
      <c r="X31" s="306"/>
      <c r="Y31" s="306"/>
      <c r="Z31" s="306"/>
      <c r="AA31" s="306"/>
      <c r="AB31" s="306"/>
      <c r="AC31" s="306"/>
      <c r="AD31" s="306"/>
      <c r="AE31" s="305">
        <v>1147213630.988168</v>
      </c>
      <c r="AF31" s="305">
        <v>419045604.02519304</v>
      </c>
      <c r="AG31" s="305">
        <v>0</v>
      </c>
      <c r="AH31" s="305">
        <v>95583745.587290004</v>
      </c>
      <c r="AI31" s="305">
        <v>162289529.03554401</v>
      </c>
      <c r="AJ31" s="33"/>
      <c r="AK31" s="33"/>
      <c r="AL31" s="33"/>
      <c r="AM31" s="33"/>
      <c r="AN31" s="33"/>
      <c r="AO31" s="33"/>
      <c r="AP31" s="33"/>
      <c r="AQ31" s="33"/>
      <c r="AR31" s="33"/>
      <c r="AS31" s="33"/>
      <c r="AT31" s="24"/>
      <c r="AU31" s="24"/>
      <c r="AV31" s="24"/>
      <c r="AW31" s="24"/>
      <c r="AX31" s="24"/>
      <c r="AY31" s="24"/>
      <c r="AZ31" s="24"/>
      <c r="BA31" s="24"/>
      <c r="BB31" s="24"/>
      <c r="BC31" s="24"/>
      <c r="BD31" s="24"/>
      <c r="BE31" s="24"/>
      <c r="BF31" s="24"/>
      <c r="BG31" s="24"/>
      <c r="BH31" s="24"/>
      <c r="BI31" s="24"/>
      <c r="BJ31" s="24"/>
      <c r="BK31" s="24"/>
      <c r="BL31" s="24"/>
      <c r="BM31" s="24"/>
      <c r="BN31" s="24"/>
    </row>
    <row r="32" spans="1:102" s="250" customFormat="1" x14ac:dyDescent="0.25">
      <c r="A32" s="39"/>
      <c r="B32" s="40">
        <v>22</v>
      </c>
      <c r="C32" s="36" t="s">
        <v>164</v>
      </c>
      <c r="D32" s="305">
        <v>405712118.27999997</v>
      </c>
      <c r="E32" s="305">
        <v>146571002.29318199</v>
      </c>
      <c r="F32" s="305">
        <v>103484796.211068</v>
      </c>
      <c r="G32" s="305">
        <v>0</v>
      </c>
      <c r="H32" s="305">
        <v>4716273.8075000001</v>
      </c>
      <c r="I32" s="305">
        <v>40162036.390617996</v>
      </c>
      <c r="J32" s="305">
        <v>21860.231877999999</v>
      </c>
      <c r="K32" s="305">
        <v>0</v>
      </c>
      <c r="L32" s="305">
        <v>0</v>
      </c>
      <c r="M32" s="305"/>
      <c r="N32" s="305">
        <v>0</v>
      </c>
      <c r="O32" s="306"/>
      <c r="P32" s="306"/>
      <c r="Q32" s="306"/>
      <c r="R32" s="306"/>
      <c r="S32" s="306"/>
      <c r="T32" s="306"/>
      <c r="U32" s="306"/>
      <c r="V32" s="306"/>
      <c r="W32" s="306"/>
      <c r="X32" s="306"/>
      <c r="Y32" s="306"/>
      <c r="Z32" s="306"/>
      <c r="AA32" s="306"/>
      <c r="AB32" s="306"/>
      <c r="AC32" s="306"/>
      <c r="AD32" s="306"/>
      <c r="AE32" s="305">
        <v>146592862.52506</v>
      </c>
      <c r="AF32" s="305">
        <v>103484796.211068</v>
      </c>
      <c r="AG32" s="305">
        <v>0</v>
      </c>
      <c r="AH32" s="305">
        <v>4716273.8075000001</v>
      </c>
      <c r="AI32" s="305">
        <v>40162036.390617996</v>
      </c>
      <c r="AJ32" s="33"/>
      <c r="AK32" s="33"/>
      <c r="AL32" s="33"/>
      <c r="AM32" s="33"/>
      <c r="AN32" s="33"/>
      <c r="AO32" s="33"/>
      <c r="AP32" s="33"/>
      <c r="AQ32" s="33"/>
      <c r="AR32" s="33"/>
      <c r="AS32" s="33"/>
      <c r="AT32" s="37"/>
      <c r="AU32" s="37"/>
      <c r="AV32" s="37"/>
      <c r="AW32" s="37"/>
      <c r="AX32" s="37"/>
      <c r="AY32" s="37"/>
      <c r="AZ32" s="37"/>
      <c r="BA32" s="37"/>
      <c r="BB32" s="37"/>
      <c r="BC32" s="37"/>
      <c r="BD32" s="37"/>
      <c r="BE32" s="37"/>
      <c r="BF32" s="37"/>
      <c r="BG32" s="37"/>
      <c r="BH32" s="37"/>
      <c r="BI32" s="37"/>
      <c r="BJ32" s="37"/>
      <c r="BK32" s="37"/>
      <c r="BL32" s="37"/>
      <c r="BM32" s="37"/>
      <c r="BN32" s="37"/>
      <c r="BO32" s="284"/>
      <c r="BP32" s="284"/>
      <c r="BQ32" s="284"/>
      <c r="BR32" s="284"/>
      <c r="BS32" s="284"/>
      <c r="BT32" s="284"/>
      <c r="BU32" s="284"/>
      <c r="BV32" s="284"/>
      <c r="BW32" s="284"/>
      <c r="BX32" s="284"/>
      <c r="BY32" s="284"/>
      <c r="BZ32" s="284"/>
      <c r="CA32" s="284"/>
      <c r="CB32" s="284"/>
      <c r="CC32" s="284"/>
      <c r="CD32" s="284"/>
      <c r="CE32" s="284"/>
      <c r="CF32" s="284"/>
      <c r="CG32" s="284"/>
      <c r="CH32" s="284"/>
      <c r="CI32" s="284"/>
      <c r="CJ32" s="284"/>
      <c r="CK32" s="284"/>
      <c r="CL32" s="284"/>
      <c r="CM32" s="284"/>
      <c r="CN32" s="284"/>
      <c r="CO32" s="284"/>
      <c r="CP32" s="284"/>
      <c r="CQ32" s="284"/>
      <c r="CR32" s="284"/>
      <c r="CS32" s="284"/>
      <c r="CT32" s="284"/>
      <c r="CU32" s="284"/>
      <c r="CV32" s="284"/>
      <c r="CW32" s="284"/>
      <c r="CX32" s="284"/>
    </row>
    <row r="33" spans="1:66" x14ac:dyDescent="0.25">
      <c r="A33" s="20"/>
      <c r="B33" s="30">
        <v>23</v>
      </c>
      <c r="C33" s="36" t="s">
        <v>165</v>
      </c>
      <c r="D33" s="305">
        <v>1225159.69</v>
      </c>
      <c r="E33" s="305">
        <v>1225159.69</v>
      </c>
      <c r="F33" s="305">
        <v>0</v>
      </c>
      <c r="G33" s="305"/>
      <c r="H33" s="305">
        <v>0</v>
      </c>
      <c r="I33" s="305">
        <v>0</v>
      </c>
      <c r="J33" s="305">
        <v>88211.49768</v>
      </c>
      <c r="K33" s="305">
        <v>0</v>
      </c>
      <c r="L33" s="305"/>
      <c r="M33" s="305"/>
      <c r="N33" s="305">
        <v>0</v>
      </c>
      <c r="O33" s="306"/>
      <c r="P33" s="306"/>
      <c r="Q33" s="306"/>
      <c r="R33" s="306"/>
      <c r="S33" s="306"/>
      <c r="T33" s="306"/>
      <c r="U33" s="306"/>
      <c r="V33" s="306"/>
      <c r="W33" s="306"/>
      <c r="X33" s="306"/>
      <c r="Y33" s="306"/>
      <c r="Z33" s="306"/>
      <c r="AA33" s="306"/>
      <c r="AB33" s="306"/>
      <c r="AC33" s="306"/>
      <c r="AD33" s="306"/>
      <c r="AE33" s="305">
        <v>1313371.18768</v>
      </c>
      <c r="AF33" s="305">
        <v>0</v>
      </c>
      <c r="AG33" s="331">
        <v>0</v>
      </c>
      <c r="AH33" s="305">
        <v>0</v>
      </c>
      <c r="AI33" s="305">
        <v>0</v>
      </c>
      <c r="AJ33" s="33"/>
      <c r="AK33" s="33"/>
      <c r="AL33" s="33"/>
      <c r="AM33" s="29"/>
      <c r="AN33" s="33"/>
      <c r="AO33" s="33"/>
      <c r="AP33" s="33"/>
      <c r="AQ33" s="33"/>
      <c r="AR33" s="29"/>
      <c r="AS33" s="33"/>
      <c r="AT33" s="24"/>
      <c r="AU33" s="24"/>
      <c r="AV33" s="29"/>
      <c r="AW33" s="24"/>
      <c r="AX33" s="24"/>
      <c r="AY33" s="24"/>
      <c r="AZ33" s="29"/>
      <c r="BA33" s="24"/>
      <c r="BB33" s="24"/>
      <c r="BC33" s="24"/>
      <c r="BD33" s="29"/>
      <c r="BE33" s="24"/>
      <c r="BF33" s="24"/>
      <c r="BG33" s="24"/>
      <c r="BH33" s="29"/>
      <c r="BI33" s="24"/>
      <c r="BJ33" s="24"/>
      <c r="BK33" s="24"/>
      <c r="BL33" s="29"/>
      <c r="BM33" s="24"/>
      <c r="BN33" s="24"/>
    </row>
    <row r="34" spans="1:66" x14ac:dyDescent="0.25">
      <c r="A34" s="20"/>
      <c r="B34" s="30">
        <v>24</v>
      </c>
      <c r="C34" s="34" t="s">
        <v>173</v>
      </c>
      <c r="D34" s="305">
        <v>28107246496.330002</v>
      </c>
      <c r="E34" s="305">
        <v>28107246496.330002</v>
      </c>
      <c r="F34" s="305">
        <v>2156921165.0180297</v>
      </c>
      <c r="G34" s="305">
        <v>0</v>
      </c>
      <c r="H34" s="305">
        <v>0</v>
      </c>
      <c r="I34" s="305">
        <v>0</v>
      </c>
      <c r="J34" s="305">
        <v>0</v>
      </c>
      <c r="K34" s="305">
        <v>0</v>
      </c>
      <c r="L34" s="305">
        <v>0</v>
      </c>
      <c r="M34" s="305"/>
      <c r="N34" s="305">
        <v>0</v>
      </c>
      <c r="O34" s="306"/>
      <c r="P34" s="306"/>
      <c r="Q34" s="306"/>
      <c r="R34" s="306"/>
      <c r="S34" s="306"/>
      <c r="T34" s="306"/>
      <c r="U34" s="306"/>
      <c r="V34" s="306"/>
      <c r="W34" s="306"/>
      <c r="X34" s="306"/>
      <c r="Y34" s="306"/>
      <c r="Z34" s="306"/>
      <c r="AA34" s="306"/>
      <c r="AB34" s="306"/>
      <c r="AC34" s="306"/>
      <c r="AD34" s="306"/>
      <c r="AE34" s="305">
        <v>28107246496.330002</v>
      </c>
      <c r="AF34" s="305">
        <v>2156921165.0180297</v>
      </c>
      <c r="AG34" s="305">
        <v>0</v>
      </c>
      <c r="AH34" s="305">
        <v>0</v>
      </c>
      <c r="AI34" s="305">
        <v>0</v>
      </c>
      <c r="AJ34" s="33"/>
      <c r="AK34" s="33"/>
      <c r="AL34" s="33"/>
      <c r="AM34" s="33"/>
      <c r="AN34" s="33"/>
      <c r="AO34" s="33"/>
      <c r="AP34" s="33"/>
      <c r="AQ34" s="33"/>
      <c r="AR34" s="33"/>
      <c r="AS34" s="33"/>
      <c r="AT34" s="29"/>
      <c r="AU34" s="29"/>
      <c r="AV34" s="29"/>
      <c r="AW34" s="29"/>
      <c r="AX34" s="42"/>
      <c r="AY34" s="42"/>
      <c r="AZ34" s="42"/>
      <c r="BA34" s="42"/>
      <c r="BB34" s="29"/>
      <c r="BC34" s="29"/>
      <c r="BD34" s="29"/>
      <c r="BE34" s="29"/>
      <c r="BF34" s="29"/>
      <c r="BG34" s="29"/>
      <c r="BH34" s="29"/>
      <c r="BI34" s="29"/>
      <c r="BJ34" s="37"/>
      <c r="BK34" s="37"/>
      <c r="BL34" s="37"/>
      <c r="BM34" s="37"/>
      <c r="BN34" s="37"/>
    </row>
    <row r="35" spans="1:66" x14ac:dyDescent="0.25">
      <c r="A35" s="20"/>
      <c r="B35" s="30">
        <v>25</v>
      </c>
      <c r="C35" s="36" t="s">
        <v>174</v>
      </c>
      <c r="D35" s="305">
        <v>27766477223.950001</v>
      </c>
      <c r="E35" s="305">
        <v>27766477223.950001</v>
      </c>
      <c r="F35" s="305">
        <v>2156921165.0180297</v>
      </c>
      <c r="G35" s="305">
        <v>0</v>
      </c>
      <c r="H35" s="305">
        <v>0</v>
      </c>
      <c r="I35" s="305">
        <v>0</v>
      </c>
      <c r="J35" s="305">
        <v>0</v>
      </c>
      <c r="K35" s="305">
        <v>0</v>
      </c>
      <c r="L35" s="305">
        <v>0</v>
      </c>
      <c r="M35" s="305"/>
      <c r="N35" s="305">
        <v>0</v>
      </c>
      <c r="O35" s="306"/>
      <c r="P35" s="306"/>
      <c r="Q35" s="306"/>
      <c r="R35" s="306"/>
      <c r="S35" s="306"/>
      <c r="T35" s="306"/>
      <c r="U35" s="306"/>
      <c r="V35" s="306"/>
      <c r="W35" s="306"/>
      <c r="X35" s="306"/>
      <c r="Y35" s="306"/>
      <c r="Z35" s="306"/>
      <c r="AA35" s="306"/>
      <c r="AB35" s="306"/>
      <c r="AC35" s="306"/>
      <c r="AD35" s="306"/>
      <c r="AE35" s="305">
        <v>27766477223.950001</v>
      </c>
      <c r="AF35" s="305">
        <v>2156921165.0180297</v>
      </c>
      <c r="AG35" s="305">
        <v>0</v>
      </c>
      <c r="AH35" s="305">
        <v>0</v>
      </c>
      <c r="AI35" s="305">
        <v>0</v>
      </c>
      <c r="AJ35" s="33"/>
      <c r="AK35" s="33"/>
      <c r="AL35" s="33"/>
      <c r="AM35" s="33"/>
      <c r="AN35" s="33"/>
      <c r="AO35" s="33"/>
      <c r="AP35" s="33"/>
      <c r="AQ35" s="33"/>
      <c r="AR35" s="33"/>
      <c r="AS35" s="33"/>
      <c r="AT35" s="29"/>
      <c r="AU35" s="29"/>
      <c r="AV35" s="29"/>
      <c r="AW35" s="29"/>
      <c r="AX35" s="42"/>
      <c r="AY35" s="42"/>
      <c r="AZ35" s="42"/>
      <c r="BA35" s="42"/>
      <c r="BB35" s="29"/>
      <c r="BC35" s="29"/>
      <c r="BD35" s="29"/>
      <c r="BE35" s="29"/>
      <c r="BF35" s="29"/>
      <c r="BG35" s="29"/>
      <c r="BH35" s="29"/>
      <c r="BI35" s="29"/>
      <c r="BJ35" s="37"/>
      <c r="BK35" s="37"/>
      <c r="BL35" s="37"/>
      <c r="BM35" s="37"/>
      <c r="BN35" s="37"/>
    </row>
    <row r="36" spans="1:66" x14ac:dyDescent="0.25">
      <c r="A36" s="20"/>
      <c r="B36" s="30">
        <v>26</v>
      </c>
      <c r="C36" s="36" t="s">
        <v>175</v>
      </c>
      <c r="D36" s="305">
        <v>76741689.340000004</v>
      </c>
      <c r="E36" s="305">
        <v>76741689.340000004</v>
      </c>
      <c r="F36" s="305">
        <v>0</v>
      </c>
      <c r="G36" s="305">
        <v>0</v>
      </c>
      <c r="H36" s="305">
        <v>0</v>
      </c>
      <c r="I36" s="305">
        <v>0</v>
      </c>
      <c r="J36" s="305">
        <v>0</v>
      </c>
      <c r="K36" s="305">
        <v>0</v>
      </c>
      <c r="L36" s="305">
        <v>0</v>
      </c>
      <c r="M36" s="305"/>
      <c r="N36" s="305">
        <v>0</v>
      </c>
      <c r="O36" s="306"/>
      <c r="P36" s="306"/>
      <c r="Q36" s="306"/>
      <c r="R36" s="306"/>
      <c r="S36" s="306"/>
      <c r="T36" s="306"/>
      <c r="U36" s="306"/>
      <c r="V36" s="306"/>
      <c r="W36" s="306"/>
      <c r="X36" s="306"/>
      <c r="Y36" s="306"/>
      <c r="Z36" s="306"/>
      <c r="AA36" s="306"/>
      <c r="AB36" s="306"/>
      <c r="AC36" s="306"/>
      <c r="AD36" s="306"/>
      <c r="AE36" s="305">
        <v>76741689.340000004</v>
      </c>
      <c r="AF36" s="305">
        <v>0</v>
      </c>
      <c r="AG36" s="305">
        <v>0</v>
      </c>
      <c r="AH36" s="305">
        <v>0</v>
      </c>
      <c r="AI36" s="305">
        <v>0</v>
      </c>
      <c r="AJ36" s="33"/>
      <c r="AK36" s="33"/>
      <c r="AL36" s="33"/>
      <c r="AM36" s="33"/>
      <c r="AN36" s="33"/>
      <c r="AO36" s="33"/>
      <c r="AP36" s="33"/>
      <c r="AQ36" s="33"/>
      <c r="AR36" s="33"/>
      <c r="AS36" s="33"/>
      <c r="AT36" s="29"/>
      <c r="AU36" s="29"/>
      <c r="AV36" s="29"/>
      <c r="AW36" s="29"/>
      <c r="AX36" s="42"/>
      <c r="AY36" s="42"/>
      <c r="AZ36" s="42"/>
      <c r="BA36" s="42"/>
      <c r="BB36" s="29"/>
      <c r="BC36" s="29"/>
      <c r="BD36" s="29"/>
      <c r="BE36" s="29"/>
      <c r="BF36" s="29"/>
      <c r="BG36" s="29"/>
      <c r="BH36" s="29"/>
      <c r="BI36" s="29"/>
      <c r="BJ36" s="37"/>
      <c r="BK36" s="37"/>
      <c r="BL36" s="37"/>
      <c r="BM36" s="37"/>
      <c r="BN36" s="37"/>
    </row>
    <row r="37" spans="1:66" x14ac:dyDescent="0.25">
      <c r="A37" s="20"/>
      <c r="B37" s="30">
        <v>27</v>
      </c>
      <c r="C37" s="36" t="s">
        <v>176</v>
      </c>
      <c r="D37" s="305">
        <v>264027583.03999999</v>
      </c>
      <c r="E37" s="305">
        <v>264027583.03999999</v>
      </c>
      <c r="F37" s="305">
        <v>0</v>
      </c>
      <c r="G37" s="305">
        <v>0</v>
      </c>
      <c r="H37" s="305">
        <v>0</v>
      </c>
      <c r="I37" s="305">
        <v>0</v>
      </c>
      <c r="J37" s="305"/>
      <c r="K37" s="305"/>
      <c r="L37" s="305"/>
      <c r="M37" s="305"/>
      <c r="N37" s="305"/>
      <c r="O37" s="306"/>
      <c r="P37" s="306"/>
      <c r="Q37" s="306"/>
      <c r="R37" s="306"/>
      <c r="S37" s="306"/>
      <c r="T37" s="306"/>
      <c r="U37" s="306"/>
      <c r="V37" s="306"/>
      <c r="W37" s="306"/>
      <c r="X37" s="306"/>
      <c r="Y37" s="306"/>
      <c r="Z37" s="306"/>
      <c r="AA37" s="306"/>
      <c r="AB37" s="306"/>
      <c r="AC37" s="306"/>
      <c r="AD37" s="306"/>
      <c r="AE37" s="305">
        <v>264027583.03999999</v>
      </c>
      <c r="AF37" s="305">
        <v>0</v>
      </c>
      <c r="AG37" s="305">
        <v>0</v>
      </c>
      <c r="AH37" s="305">
        <v>0</v>
      </c>
      <c r="AI37" s="305">
        <v>0</v>
      </c>
      <c r="AJ37" s="33"/>
      <c r="AK37" s="33"/>
      <c r="AL37" s="33"/>
      <c r="AM37" s="33"/>
      <c r="AN37" s="33"/>
      <c r="AO37" s="33"/>
      <c r="AP37" s="29"/>
      <c r="AQ37" s="29"/>
      <c r="AR37" s="29"/>
      <c r="AS37" s="29"/>
      <c r="AT37" s="29"/>
      <c r="AU37" s="29"/>
      <c r="AV37" s="29"/>
      <c r="AW37" s="29"/>
      <c r="AX37" s="29"/>
      <c r="AY37" s="29"/>
      <c r="AZ37" s="29"/>
      <c r="BA37" s="29"/>
      <c r="BB37" s="29"/>
      <c r="BC37" s="29"/>
      <c r="BD37" s="29"/>
      <c r="BE37" s="29"/>
      <c r="BF37" s="29"/>
      <c r="BG37" s="29"/>
      <c r="BH37" s="29"/>
      <c r="BI37" s="29"/>
      <c r="BJ37" s="37"/>
      <c r="BK37" s="37"/>
      <c r="BL37" s="37"/>
      <c r="BM37" s="37"/>
      <c r="BN37" s="37"/>
    </row>
    <row r="38" spans="1:66" x14ac:dyDescent="0.25">
      <c r="A38" s="20"/>
      <c r="B38" s="30">
        <v>28</v>
      </c>
      <c r="C38" s="34" t="s">
        <v>177</v>
      </c>
      <c r="D38" s="305">
        <v>184261762.83000001</v>
      </c>
      <c r="E38" s="305">
        <v>0</v>
      </c>
      <c r="F38" s="305">
        <v>0</v>
      </c>
      <c r="G38" s="305">
        <v>0</v>
      </c>
      <c r="H38" s="305">
        <v>0</v>
      </c>
      <c r="I38" s="305">
        <v>0</v>
      </c>
      <c r="J38" s="305">
        <v>0</v>
      </c>
      <c r="K38" s="305">
        <v>0</v>
      </c>
      <c r="L38" s="305">
        <v>0</v>
      </c>
      <c r="M38" s="305"/>
      <c r="N38" s="305">
        <v>0</v>
      </c>
      <c r="O38" s="306"/>
      <c r="P38" s="306"/>
      <c r="Q38" s="306"/>
      <c r="R38" s="306"/>
      <c r="S38" s="306"/>
      <c r="T38" s="306"/>
      <c r="U38" s="306"/>
      <c r="V38" s="306"/>
      <c r="W38" s="306"/>
      <c r="X38" s="306"/>
      <c r="Y38" s="306"/>
      <c r="Z38" s="306"/>
      <c r="AA38" s="306"/>
      <c r="AB38" s="306"/>
      <c r="AC38" s="306"/>
      <c r="AD38" s="306"/>
      <c r="AE38" s="305">
        <v>0</v>
      </c>
      <c r="AF38" s="305">
        <v>0</v>
      </c>
      <c r="AG38" s="305">
        <v>0</v>
      </c>
      <c r="AH38" s="305">
        <v>0</v>
      </c>
      <c r="AI38" s="305">
        <v>0</v>
      </c>
      <c r="AJ38" s="33"/>
      <c r="AK38" s="33"/>
      <c r="AL38" s="33"/>
      <c r="AM38" s="33"/>
      <c r="AN38" s="33"/>
      <c r="AO38" s="33"/>
      <c r="AP38" s="33"/>
      <c r="AQ38" s="33"/>
      <c r="AR38" s="33"/>
      <c r="AS38" s="33"/>
      <c r="AT38" s="37"/>
      <c r="AU38" s="37"/>
      <c r="AV38" s="37"/>
      <c r="AW38" s="37"/>
      <c r="AX38" s="37"/>
      <c r="AY38" s="37"/>
      <c r="AZ38" s="37"/>
      <c r="BA38" s="37"/>
      <c r="BB38" s="37"/>
      <c r="BC38" s="37"/>
      <c r="BD38" s="37"/>
      <c r="BE38" s="37"/>
      <c r="BF38" s="37"/>
      <c r="BG38" s="37"/>
      <c r="BH38" s="37"/>
      <c r="BI38" s="37"/>
      <c r="BJ38" s="37"/>
      <c r="BK38" s="37"/>
      <c r="BL38" s="37"/>
      <c r="BM38" s="37"/>
      <c r="BN38" s="37"/>
    </row>
    <row r="39" spans="1:66" x14ac:dyDescent="0.25">
      <c r="A39" s="20"/>
      <c r="B39" s="30">
        <v>29</v>
      </c>
      <c r="C39" s="36" t="s">
        <v>178</v>
      </c>
      <c r="D39" s="305">
        <v>0</v>
      </c>
      <c r="E39" s="305">
        <v>0</v>
      </c>
      <c r="F39" s="305">
        <v>0</v>
      </c>
      <c r="G39" s="305">
        <v>0</v>
      </c>
      <c r="H39" s="305">
        <v>0</v>
      </c>
      <c r="I39" s="305">
        <v>0</v>
      </c>
      <c r="J39" s="305">
        <v>0</v>
      </c>
      <c r="K39" s="305">
        <v>0</v>
      </c>
      <c r="L39" s="305">
        <v>0</v>
      </c>
      <c r="M39" s="305"/>
      <c r="N39" s="305">
        <v>0</v>
      </c>
      <c r="O39" s="306"/>
      <c r="P39" s="306"/>
      <c r="Q39" s="306"/>
      <c r="R39" s="306"/>
      <c r="S39" s="306"/>
      <c r="T39" s="306"/>
      <c r="U39" s="306"/>
      <c r="V39" s="306"/>
      <c r="W39" s="306"/>
      <c r="X39" s="306"/>
      <c r="Y39" s="306"/>
      <c r="Z39" s="306"/>
      <c r="AA39" s="306"/>
      <c r="AB39" s="306"/>
      <c r="AC39" s="306"/>
      <c r="AD39" s="306"/>
      <c r="AE39" s="305">
        <v>0</v>
      </c>
      <c r="AF39" s="305">
        <v>0</v>
      </c>
      <c r="AG39" s="305">
        <v>0</v>
      </c>
      <c r="AH39" s="305">
        <v>0</v>
      </c>
      <c r="AI39" s="305">
        <v>0</v>
      </c>
      <c r="AJ39" s="33"/>
      <c r="AK39" s="33"/>
      <c r="AL39" s="33"/>
      <c r="AM39" s="33"/>
      <c r="AN39" s="33"/>
      <c r="AO39" s="33"/>
      <c r="AP39" s="33"/>
      <c r="AQ39" s="33"/>
      <c r="AR39" s="33"/>
      <c r="AS39" s="33"/>
      <c r="AT39" s="37"/>
      <c r="AU39" s="37"/>
      <c r="AV39" s="37"/>
      <c r="AW39" s="37"/>
      <c r="AX39" s="37"/>
      <c r="AY39" s="37"/>
      <c r="AZ39" s="37"/>
      <c r="BA39" s="37"/>
      <c r="BB39" s="37"/>
      <c r="BC39" s="37"/>
      <c r="BD39" s="37"/>
      <c r="BE39" s="37"/>
      <c r="BF39" s="37"/>
      <c r="BG39" s="37"/>
      <c r="BH39" s="37"/>
      <c r="BI39" s="37"/>
      <c r="BJ39" s="37"/>
      <c r="BK39" s="37"/>
      <c r="BL39" s="37"/>
      <c r="BM39" s="37"/>
      <c r="BN39" s="37"/>
    </row>
    <row r="40" spans="1:66" x14ac:dyDescent="0.25">
      <c r="A40" s="20"/>
      <c r="B40" s="30">
        <v>30</v>
      </c>
      <c r="C40" s="36" t="s">
        <v>179</v>
      </c>
      <c r="D40" s="305">
        <v>184261762.83000001</v>
      </c>
      <c r="E40" s="305">
        <v>0</v>
      </c>
      <c r="F40" s="305">
        <v>0</v>
      </c>
      <c r="G40" s="305">
        <v>0</v>
      </c>
      <c r="H40" s="305">
        <v>0</v>
      </c>
      <c r="I40" s="305">
        <v>0</v>
      </c>
      <c r="J40" s="305">
        <v>0</v>
      </c>
      <c r="K40" s="305">
        <v>0</v>
      </c>
      <c r="L40" s="305">
        <v>0</v>
      </c>
      <c r="M40" s="305"/>
      <c r="N40" s="305">
        <v>0</v>
      </c>
      <c r="O40" s="306"/>
      <c r="P40" s="306"/>
      <c r="Q40" s="306"/>
      <c r="R40" s="306"/>
      <c r="S40" s="306"/>
      <c r="T40" s="306"/>
      <c r="U40" s="306"/>
      <c r="V40" s="306"/>
      <c r="W40" s="306"/>
      <c r="X40" s="306"/>
      <c r="Y40" s="306"/>
      <c r="Z40" s="306"/>
      <c r="AA40" s="306"/>
      <c r="AB40" s="306"/>
      <c r="AC40" s="306"/>
      <c r="AD40" s="306"/>
      <c r="AE40" s="305">
        <v>0</v>
      </c>
      <c r="AF40" s="305">
        <v>0</v>
      </c>
      <c r="AG40" s="305">
        <v>0</v>
      </c>
      <c r="AH40" s="305">
        <v>0</v>
      </c>
      <c r="AI40" s="305">
        <v>0</v>
      </c>
      <c r="AJ40" s="33"/>
      <c r="AK40" s="33"/>
      <c r="AL40" s="33"/>
      <c r="AM40" s="33"/>
      <c r="AN40" s="33"/>
      <c r="AO40" s="33"/>
      <c r="AP40" s="33"/>
      <c r="AQ40" s="33"/>
      <c r="AR40" s="33"/>
      <c r="AS40" s="33"/>
      <c r="AT40" s="37"/>
      <c r="AU40" s="37"/>
      <c r="AV40" s="37"/>
      <c r="AW40" s="37"/>
      <c r="AX40" s="37"/>
      <c r="AY40" s="37"/>
      <c r="AZ40" s="37"/>
      <c r="BA40" s="37"/>
      <c r="BB40" s="37"/>
      <c r="BC40" s="37"/>
      <c r="BD40" s="37"/>
      <c r="BE40" s="37"/>
      <c r="BF40" s="37"/>
      <c r="BG40" s="37"/>
      <c r="BH40" s="37"/>
      <c r="BI40" s="37"/>
      <c r="BJ40" s="37"/>
      <c r="BK40" s="37"/>
      <c r="BL40" s="37"/>
      <c r="BM40" s="37"/>
      <c r="BN40" s="37"/>
    </row>
    <row r="41" spans="1:66" ht="30" x14ac:dyDescent="0.25">
      <c r="A41" s="20"/>
      <c r="B41" s="30">
        <v>31</v>
      </c>
      <c r="C41" s="34" t="s">
        <v>180</v>
      </c>
      <c r="D41" s="305">
        <v>518765000</v>
      </c>
      <c r="E41" s="305">
        <v>518765000</v>
      </c>
      <c r="F41" s="305">
        <v>0</v>
      </c>
      <c r="G41" s="305">
        <v>0</v>
      </c>
      <c r="H41" s="305">
        <v>0</v>
      </c>
      <c r="I41" s="305">
        <v>0</v>
      </c>
      <c r="J41" s="305">
        <v>0</v>
      </c>
      <c r="K41" s="305">
        <v>0</v>
      </c>
      <c r="L41" s="305">
        <v>0</v>
      </c>
      <c r="M41" s="305"/>
      <c r="N41" s="305">
        <v>0</v>
      </c>
      <c r="O41" s="306"/>
      <c r="P41" s="306"/>
      <c r="Q41" s="306"/>
      <c r="R41" s="306"/>
      <c r="S41" s="306"/>
      <c r="T41" s="306"/>
      <c r="U41" s="306"/>
      <c r="V41" s="306"/>
      <c r="W41" s="306"/>
      <c r="X41" s="306"/>
      <c r="Y41" s="306"/>
      <c r="Z41" s="306"/>
      <c r="AA41" s="306"/>
      <c r="AB41" s="306"/>
      <c r="AC41" s="306"/>
      <c r="AD41" s="306"/>
      <c r="AE41" s="305">
        <v>518765000</v>
      </c>
      <c r="AF41" s="305">
        <v>0</v>
      </c>
      <c r="AG41" s="305">
        <v>0</v>
      </c>
      <c r="AH41" s="305">
        <v>0</v>
      </c>
      <c r="AI41" s="305">
        <v>0</v>
      </c>
      <c r="AJ41" s="33"/>
      <c r="AK41" s="33"/>
      <c r="AL41" s="33"/>
      <c r="AM41" s="33"/>
      <c r="AN41" s="33"/>
      <c r="AO41" s="33"/>
      <c r="AP41" s="33"/>
      <c r="AQ41" s="33"/>
      <c r="AR41" s="33"/>
      <c r="AS41" s="33"/>
      <c r="AT41" s="37"/>
      <c r="AU41" s="37"/>
      <c r="AV41" s="37"/>
      <c r="AW41" s="37"/>
      <c r="AX41" s="37"/>
      <c r="AY41" s="37"/>
      <c r="AZ41" s="37"/>
      <c r="BA41" s="37"/>
      <c r="BB41" s="37"/>
      <c r="BC41" s="37"/>
      <c r="BD41" s="37"/>
      <c r="BE41" s="37"/>
      <c r="BF41" s="37"/>
      <c r="BG41" s="37"/>
      <c r="BH41" s="37"/>
      <c r="BI41" s="37"/>
      <c r="BJ41" s="37"/>
      <c r="BK41" s="37"/>
      <c r="BL41" s="37"/>
      <c r="BM41" s="37"/>
      <c r="BN41" s="37"/>
    </row>
    <row r="42" spans="1:66" ht="30" x14ac:dyDescent="0.25">
      <c r="A42" s="20"/>
      <c r="B42" s="30">
        <v>32</v>
      </c>
      <c r="C42" s="26" t="s">
        <v>181</v>
      </c>
      <c r="D42" s="305">
        <v>95570220933.26001</v>
      </c>
      <c r="E42" s="307"/>
      <c r="F42" s="307"/>
      <c r="G42" s="307"/>
      <c r="H42" s="307"/>
      <c r="I42" s="307"/>
      <c r="J42" s="307"/>
      <c r="K42" s="307"/>
      <c r="L42" s="307"/>
      <c r="M42" s="307"/>
      <c r="N42" s="307"/>
      <c r="O42" s="308"/>
      <c r="P42" s="308"/>
      <c r="Q42" s="308"/>
      <c r="R42" s="308"/>
      <c r="S42" s="308"/>
      <c r="T42" s="308"/>
      <c r="U42" s="308"/>
      <c r="V42" s="308"/>
      <c r="W42" s="308"/>
      <c r="X42" s="308"/>
      <c r="Y42" s="308"/>
      <c r="Z42" s="308"/>
      <c r="AA42" s="308"/>
      <c r="AB42" s="308"/>
      <c r="AC42" s="308"/>
      <c r="AD42" s="308"/>
      <c r="AE42" s="308"/>
      <c r="AF42" s="308"/>
      <c r="AG42" s="308"/>
      <c r="AH42" s="308"/>
      <c r="AI42" s="308"/>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row>
    <row r="43" spans="1:66" x14ac:dyDescent="0.25">
      <c r="A43" s="20"/>
      <c r="B43" s="30">
        <v>33</v>
      </c>
      <c r="C43" s="34" t="s">
        <v>182</v>
      </c>
      <c r="D43" s="305">
        <v>77649356097.759903</v>
      </c>
      <c r="E43" s="307"/>
      <c r="F43" s="307"/>
      <c r="G43" s="307"/>
      <c r="H43" s="307"/>
      <c r="I43" s="307"/>
      <c r="J43" s="307"/>
      <c r="K43" s="307"/>
      <c r="L43" s="307"/>
      <c r="M43" s="307"/>
      <c r="N43" s="307"/>
      <c r="O43" s="308"/>
      <c r="P43" s="308"/>
      <c r="Q43" s="308"/>
      <c r="R43" s="308"/>
      <c r="S43" s="308"/>
      <c r="T43" s="308"/>
      <c r="U43" s="308"/>
      <c r="V43" s="308"/>
      <c r="W43" s="308"/>
      <c r="X43" s="308"/>
      <c r="Y43" s="308"/>
      <c r="Z43" s="308"/>
      <c r="AA43" s="308"/>
      <c r="AB43" s="308"/>
      <c r="AC43" s="308"/>
      <c r="AD43" s="308"/>
      <c r="AE43" s="308"/>
      <c r="AF43" s="308"/>
      <c r="AG43" s="308"/>
      <c r="AH43" s="308"/>
      <c r="AI43" s="308"/>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row>
    <row r="44" spans="1:66" ht="30" x14ac:dyDescent="0.25">
      <c r="A44" s="20"/>
      <c r="B44" s="30">
        <v>34</v>
      </c>
      <c r="C44" s="35" t="s">
        <v>183</v>
      </c>
      <c r="D44" s="305">
        <v>54479914179.859894</v>
      </c>
      <c r="E44" s="307"/>
      <c r="F44" s="307"/>
      <c r="G44" s="307"/>
      <c r="H44" s="307"/>
      <c r="I44" s="307"/>
      <c r="J44" s="307"/>
      <c r="K44" s="307"/>
      <c r="L44" s="307"/>
      <c r="M44" s="307"/>
      <c r="N44" s="307"/>
      <c r="O44" s="308"/>
      <c r="P44" s="308"/>
      <c r="Q44" s="308"/>
      <c r="R44" s="308"/>
      <c r="S44" s="308"/>
      <c r="T44" s="308"/>
      <c r="U44" s="308"/>
      <c r="V44" s="308"/>
      <c r="W44" s="308"/>
      <c r="X44" s="308"/>
      <c r="Y44" s="308"/>
      <c r="Z44" s="308"/>
      <c r="AA44" s="308"/>
      <c r="AB44" s="308"/>
      <c r="AC44" s="308"/>
      <c r="AD44" s="308"/>
      <c r="AE44" s="308"/>
      <c r="AF44" s="308"/>
      <c r="AG44" s="308"/>
      <c r="AH44" s="308"/>
      <c r="AI44" s="308"/>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6" x14ac:dyDescent="0.25">
      <c r="A45" s="20"/>
      <c r="B45" s="30">
        <v>35</v>
      </c>
      <c r="C45" s="36" t="s">
        <v>168</v>
      </c>
      <c r="D45" s="305">
        <v>53933923094.959892</v>
      </c>
      <c r="E45" s="307"/>
      <c r="F45" s="307"/>
      <c r="G45" s="307"/>
      <c r="H45" s="307"/>
      <c r="I45" s="307"/>
      <c r="J45" s="307"/>
      <c r="K45" s="307"/>
      <c r="L45" s="307"/>
      <c r="M45" s="307"/>
      <c r="N45" s="307"/>
      <c r="O45" s="308"/>
      <c r="P45" s="308"/>
      <c r="Q45" s="308"/>
      <c r="R45" s="308"/>
      <c r="S45" s="308"/>
      <c r="T45" s="308"/>
      <c r="U45" s="308"/>
      <c r="V45" s="308"/>
      <c r="W45" s="308"/>
      <c r="X45" s="308"/>
      <c r="Y45" s="308"/>
      <c r="Z45" s="308"/>
      <c r="AA45" s="308"/>
      <c r="AB45" s="308"/>
      <c r="AC45" s="308"/>
      <c r="AD45" s="308"/>
      <c r="AE45" s="308"/>
      <c r="AF45" s="308"/>
      <c r="AG45" s="308"/>
      <c r="AH45" s="308"/>
      <c r="AI45" s="308"/>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row>
    <row r="46" spans="1:66" x14ac:dyDescent="0.25">
      <c r="A46" s="20"/>
      <c r="B46" s="30">
        <v>36</v>
      </c>
      <c r="C46" s="38" t="s">
        <v>184</v>
      </c>
      <c r="D46" s="305">
        <v>11527867571.5399</v>
      </c>
      <c r="E46" s="307"/>
      <c r="F46" s="307"/>
      <c r="G46" s="307"/>
      <c r="H46" s="307"/>
      <c r="I46" s="307"/>
      <c r="J46" s="307"/>
      <c r="K46" s="307"/>
      <c r="L46" s="307"/>
      <c r="M46" s="307"/>
      <c r="N46" s="307"/>
      <c r="O46" s="308"/>
      <c r="P46" s="308"/>
      <c r="Q46" s="308"/>
      <c r="R46" s="308"/>
      <c r="S46" s="308"/>
      <c r="T46" s="308"/>
      <c r="U46" s="308"/>
      <c r="V46" s="308"/>
      <c r="W46" s="308"/>
      <c r="X46" s="308"/>
      <c r="Y46" s="308"/>
      <c r="Z46" s="308"/>
      <c r="AA46" s="308"/>
      <c r="AB46" s="308"/>
      <c r="AC46" s="308"/>
      <c r="AD46" s="308"/>
      <c r="AE46" s="308"/>
      <c r="AF46" s="308"/>
      <c r="AG46" s="308"/>
      <c r="AH46" s="308"/>
      <c r="AI46" s="308"/>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row>
    <row r="47" spans="1:66" x14ac:dyDescent="0.25">
      <c r="A47" s="20"/>
      <c r="B47" s="30">
        <v>37</v>
      </c>
      <c r="C47" s="38" t="s">
        <v>175</v>
      </c>
      <c r="D47" s="305">
        <v>1229903.52</v>
      </c>
      <c r="E47" s="307"/>
      <c r="F47" s="307"/>
      <c r="G47" s="307"/>
      <c r="H47" s="307"/>
      <c r="I47" s="307"/>
      <c r="J47" s="307"/>
      <c r="K47" s="307"/>
      <c r="L47" s="307"/>
      <c r="M47" s="307"/>
      <c r="N47" s="307"/>
      <c r="O47" s="308"/>
      <c r="P47" s="308"/>
      <c r="Q47" s="308"/>
      <c r="R47" s="308"/>
      <c r="S47" s="308"/>
      <c r="T47" s="308"/>
      <c r="U47" s="308"/>
      <c r="V47" s="308"/>
      <c r="W47" s="308"/>
      <c r="X47" s="308"/>
      <c r="Y47" s="308"/>
      <c r="Z47" s="308"/>
      <c r="AA47" s="308"/>
      <c r="AB47" s="308"/>
      <c r="AC47" s="308"/>
      <c r="AD47" s="308"/>
      <c r="AE47" s="308"/>
      <c r="AF47" s="308"/>
      <c r="AG47" s="308"/>
      <c r="AH47" s="308"/>
      <c r="AI47" s="308"/>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6" x14ac:dyDescent="0.25">
      <c r="A48" s="20"/>
      <c r="B48" s="30">
        <v>38</v>
      </c>
      <c r="C48" s="36" t="s">
        <v>185</v>
      </c>
      <c r="D48" s="305">
        <v>356621028.79999995</v>
      </c>
      <c r="E48" s="307"/>
      <c r="F48" s="307"/>
      <c r="G48" s="307"/>
      <c r="H48" s="307"/>
      <c r="I48" s="307"/>
      <c r="J48" s="307"/>
      <c r="K48" s="307"/>
      <c r="L48" s="307"/>
      <c r="M48" s="307"/>
      <c r="N48" s="307"/>
      <c r="O48" s="308"/>
      <c r="P48" s="308"/>
      <c r="Q48" s="308"/>
      <c r="R48" s="308"/>
      <c r="S48" s="308"/>
      <c r="T48" s="308"/>
      <c r="U48" s="308"/>
      <c r="V48" s="308"/>
      <c r="W48" s="308"/>
      <c r="X48" s="308"/>
      <c r="Y48" s="308"/>
      <c r="Z48" s="308"/>
      <c r="AA48" s="308"/>
      <c r="AB48" s="308"/>
      <c r="AC48" s="308"/>
      <c r="AD48" s="308"/>
      <c r="AE48" s="308"/>
      <c r="AF48" s="308"/>
      <c r="AG48" s="308"/>
      <c r="AH48" s="308"/>
      <c r="AI48" s="308"/>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102" x14ac:dyDescent="0.25">
      <c r="A49" s="20"/>
      <c r="B49" s="30">
        <v>39</v>
      </c>
      <c r="C49" s="36" t="s">
        <v>165</v>
      </c>
      <c r="D49" s="305">
        <v>189370056.09999999</v>
      </c>
      <c r="E49" s="307"/>
      <c r="F49" s="307"/>
      <c r="G49" s="307"/>
      <c r="H49" s="307"/>
      <c r="I49" s="307"/>
      <c r="J49" s="307"/>
      <c r="K49" s="307"/>
      <c r="L49" s="307"/>
      <c r="M49" s="307"/>
      <c r="N49" s="307"/>
      <c r="O49" s="308"/>
      <c r="P49" s="308"/>
      <c r="Q49" s="308"/>
      <c r="R49" s="308"/>
      <c r="S49" s="308"/>
      <c r="T49" s="308"/>
      <c r="U49" s="308"/>
      <c r="V49" s="308"/>
      <c r="W49" s="308"/>
      <c r="X49" s="308"/>
      <c r="Y49" s="308"/>
      <c r="Z49" s="308"/>
      <c r="AA49" s="308"/>
      <c r="AB49" s="308"/>
      <c r="AC49" s="308"/>
      <c r="AD49" s="308"/>
      <c r="AE49" s="308"/>
      <c r="AF49" s="308"/>
      <c r="AG49" s="308"/>
      <c r="AH49" s="308"/>
      <c r="AI49" s="308"/>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102" ht="30" x14ac:dyDescent="0.25">
      <c r="A50" s="20"/>
      <c r="B50" s="30">
        <v>40</v>
      </c>
      <c r="C50" s="43" t="s">
        <v>186</v>
      </c>
      <c r="D50" s="305">
        <v>736301327.51999998</v>
      </c>
      <c r="E50" s="307"/>
      <c r="F50" s="307"/>
      <c r="G50" s="307"/>
      <c r="H50" s="307"/>
      <c r="I50" s="307"/>
      <c r="J50" s="307"/>
      <c r="K50" s="307"/>
      <c r="L50" s="307"/>
      <c r="M50" s="307"/>
      <c r="N50" s="307"/>
      <c r="O50" s="308"/>
      <c r="P50" s="308"/>
      <c r="Q50" s="308"/>
      <c r="R50" s="308"/>
      <c r="S50" s="308"/>
      <c r="T50" s="308"/>
      <c r="U50" s="308"/>
      <c r="V50" s="308"/>
      <c r="W50" s="308"/>
      <c r="X50" s="308"/>
      <c r="Y50" s="308"/>
      <c r="Z50" s="308"/>
      <c r="AA50" s="308"/>
      <c r="AB50" s="308"/>
      <c r="AC50" s="308"/>
      <c r="AD50" s="308"/>
      <c r="AE50" s="308"/>
      <c r="AF50" s="308"/>
      <c r="AG50" s="308"/>
      <c r="AH50" s="308"/>
      <c r="AI50" s="308"/>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102" x14ac:dyDescent="0.25">
      <c r="A51" s="20"/>
      <c r="B51" s="30">
        <v>41</v>
      </c>
      <c r="C51" s="44" t="s">
        <v>168</v>
      </c>
      <c r="D51" s="305">
        <v>478157513.88999999</v>
      </c>
      <c r="E51" s="307"/>
      <c r="F51" s="307"/>
      <c r="G51" s="307"/>
      <c r="H51" s="307"/>
      <c r="I51" s="307"/>
      <c r="J51" s="307"/>
      <c r="K51" s="307"/>
      <c r="L51" s="307"/>
      <c r="M51" s="307"/>
      <c r="N51" s="307"/>
      <c r="O51" s="308"/>
      <c r="P51" s="308"/>
      <c r="Q51" s="308"/>
      <c r="R51" s="308"/>
      <c r="S51" s="308"/>
      <c r="T51" s="308"/>
      <c r="U51" s="308"/>
      <c r="V51" s="308"/>
      <c r="W51" s="308"/>
      <c r="X51" s="308"/>
      <c r="Y51" s="308"/>
      <c r="Z51" s="308"/>
      <c r="AA51" s="308"/>
      <c r="AB51" s="308"/>
      <c r="AC51" s="308"/>
      <c r="AD51" s="308"/>
      <c r="AE51" s="308"/>
      <c r="AF51" s="308"/>
      <c r="AG51" s="308"/>
      <c r="AH51" s="308"/>
      <c r="AI51" s="308"/>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102" x14ac:dyDescent="0.25">
      <c r="A52" s="20"/>
      <c r="B52" s="30">
        <v>42</v>
      </c>
      <c r="C52" s="36" t="s">
        <v>185</v>
      </c>
      <c r="D52" s="305">
        <v>258143812.94</v>
      </c>
      <c r="E52" s="307"/>
      <c r="F52" s="307"/>
      <c r="G52" s="307"/>
      <c r="H52" s="307"/>
      <c r="I52" s="307"/>
      <c r="J52" s="307"/>
      <c r="K52" s="307"/>
      <c r="L52" s="307"/>
      <c r="M52" s="307"/>
      <c r="N52" s="307"/>
      <c r="O52" s="308"/>
      <c r="P52" s="308"/>
      <c r="Q52" s="308"/>
      <c r="R52" s="308"/>
      <c r="S52" s="308"/>
      <c r="T52" s="308"/>
      <c r="U52" s="308"/>
      <c r="V52" s="308"/>
      <c r="W52" s="308"/>
      <c r="X52" s="308"/>
      <c r="Y52" s="308"/>
      <c r="Z52" s="308"/>
      <c r="AA52" s="308"/>
      <c r="AB52" s="308"/>
      <c r="AC52" s="308"/>
      <c r="AD52" s="308"/>
      <c r="AE52" s="308"/>
      <c r="AF52" s="308"/>
      <c r="AG52" s="308"/>
      <c r="AH52" s="308"/>
      <c r="AI52" s="308"/>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102" x14ac:dyDescent="0.25">
      <c r="A53" s="20"/>
      <c r="B53" s="30">
        <v>43</v>
      </c>
      <c r="C53" s="36" t="s">
        <v>165</v>
      </c>
      <c r="D53" s="305">
        <v>0.69</v>
      </c>
      <c r="E53" s="307"/>
      <c r="F53" s="307"/>
      <c r="G53" s="307"/>
      <c r="H53" s="307"/>
      <c r="I53" s="307"/>
      <c r="J53" s="307"/>
      <c r="K53" s="307"/>
      <c r="L53" s="307"/>
      <c r="M53" s="307"/>
      <c r="N53" s="307"/>
      <c r="O53" s="308"/>
      <c r="P53" s="308"/>
      <c r="Q53" s="308"/>
      <c r="R53" s="308"/>
      <c r="S53" s="308"/>
      <c r="T53" s="308"/>
      <c r="U53" s="308"/>
      <c r="V53" s="308"/>
      <c r="W53" s="308"/>
      <c r="X53" s="308"/>
      <c r="Y53" s="308"/>
      <c r="Z53" s="308"/>
      <c r="AA53" s="308"/>
      <c r="AB53" s="308"/>
      <c r="AC53" s="308"/>
      <c r="AD53" s="308"/>
      <c r="AE53" s="308"/>
      <c r="AF53" s="308"/>
      <c r="AG53" s="308"/>
      <c r="AH53" s="308"/>
      <c r="AI53" s="308"/>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102" x14ac:dyDescent="0.25">
      <c r="A54" s="20"/>
      <c r="B54" s="30">
        <v>44</v>
      </c>
      <c r="C54" s="34" t="s">
        <v>187</v>
      </c>
      <c r="D54" s="305">
        <v>979916000</v>
      </c>
      <c r="E54" s="307"/>
      <c r="F54" s="307"/>
      <c r="G54" s="307"/>
      <c r="H54" s="307"/>
      <c r="I54" s="307"/>
      <c r="J54" s="307"/>
      <c r="K54" s="307"/>
      <c r="L54" s="307"/>
      <c r="M54" s="307"/>
      <c r="N54" s="307"/>
      <c r="O54" s="308"/>
      <c r="P54" s="308"/>
      <c r="Q54" s="308"/>
      <c r="R54" s="308"/>
      <c r="S54" s="308"/>
      <c r="T54" s="308"/>
      <c r="U54" s="308"/>
      <c r="V54" s="308"/>
      <c r="W54" s="308"/>
      <c r="X54" s="308"/>
      <c r="Y54" s="308"/>
      <c r="Z54" s="308"/>
      <c r="AA54" s="308"/>
      <c r="AB54" s="308"/>
      <c r="AC54" s="308"/>
      <c r="AD54" s="308"/>
      <c r="AE54" s="308"/>
      <c r="AF54" s="308"/>
      <c r="AG54" s="308"/>
      <c r="AH54" s="308"/>
      <c r="AI54" s="308"/>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102" x14ac:dyDescent="0.25">
      <c r="A55" s="20"/>
      <c r="B55" s="30">
        <v>45</v>
      </c>
      <c r="C55" s="34" t="s">
        <v>188</v>
      </c>
      <c r="D55" s="305">
        <v>318733000</v>
      </c>
      <c r="E55" s="307"/>
      <c r="F55" s="307"/>
      <c r="G55" s="307"/>
      <c r="H55" s="307"/>
      <c r="I55" s="307"/>
      <c r="J55" s="307"/>
      <c r="K55" s="307"/>
      <c r="L55" s="307"/>
      <c r="M55" s="307"/>
      <c r="N55" s="307"/>
      <c r="O55" s="308"/>
      <c r="P55" s="308"/>
      <c r="Q55" s="308"/>
      <c r="R55" s="308"/>
      <c r="S55" s="308"/>
      <c r="T55" s="308"/>
      <c r="U55" s="308"/>
      <c r="V55" s="308"/>
      <c r="W55" s="308"/>
      <c r="X55" s="308"/>
      <c r="Y55" s="308"/>
      <c r="Z55" s="308"/>
      <c r="AA55" s="308"/>
      <c r="AB55" s="308"/>
      <c r="AC55" s="308"/>
      <c r="AD55" s="308"/>
      <c r="AE55" s="308"/>
      <c r="AF55" s="308"/>
      <c r="AG55" s="308"/>
      <c r="AH55" s="308"/>
      <c r="AI55" s="30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102" x14ac:dyDescent="0.25">
      <c r="A56" s="20"/>
      <c r="B56" s="30">
        <v>46</v>
      </c>
      <c r="C56" s="34" t="s">
        <v>189</v>
      </c>
      <c r="D56" s="305">
        <v>454390000</v>
      </c>
      <c r="E56" s="307"/>
      <c r="F56" s="307"/>
      <c r="G56" s="307"/>
      <c r="H56" s="307"/>
      <c r="I56" s="307"/>
      <c r="J56" s="307"/>
      <c r="K56" s="307"/>
      <c r="L56" s="307"/>
      <c r="M56" s="307"/>
      <c r="N56" s="307"/>
      <c r="O56" s="308"/>
      <c r="P56" s="308"/>
      <c r="Q56" s="308"/>
      <c r="R56" s="308"/>
      <c r="S56" s="308"/>
      <c r="T56" s="308"/>
      <c r="U56" s="308"/>
      <c r="V56" s="308"/>
      <c r="W56" s="308"/>
      <c r="X56" s="308"/>
      <c r="Y56" s="308"/>
      <c r="Z56" s="308"/>
      <c r="AA56" s="308"/>
      <c r="AB56" s="308"/>
      <c r="AC56" s="308"/>
      <c r="AD56" s="308"/>
      <c r="AE56" s="308"/>
      <c r="AF56" s="308"/>
      <c r="AG56" s="308"/>
      <c r="AH56" s="308"/>
      <c r="AI56" s="308"/>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102" x14ac:dyDescent="0.25">
      <c r="A57" s="20"/>
      <c r="B57" s="45">
        <v>47</v>
      </c>
      <c r="C57" s="34" t="s">
        <v>190</v>
      </c>
      <c r="D57" s="305">
        <v>16167825835.500107</v>
      </c>
      <c r="E57" s="307"/>
      <c r="F57" s="307"/>
      <c r="G57" s="307"/>
      <c r="H57" s="307"/>
      <c r="I57" s="307"/>
      <c r="J57" s="307"/>
      <c r="K57" s="307"/>
      <c r="L57" s="307"/>
      <c r="M57" s="307"/>
      <c r="N57" s="307"/>
      <c r="O57" s="308"/>
      <c r="P57" s="308"/>
      <c r="Q57" s="308"/>
      <c r="R57" s="308"/>
      <c r="S57" s="308"/>
      <c r="T57" s="308"/>
      <c r="U57" s="308"/>
      <c r="V57" s="308"/>
      <c r="W57" s="308"/>
      <c r="X57" s="308"/>
      <c r="Y57" s="308"/>
      <c r="Z57" s="308"/>
      <c r="AA57" s="308"/>
      <c r="AB57" s="308"/>
      <c r="AC57" s="308"/>
      <c r="AD57" s="308"/>
      <c r="AE57" s="308"/>
      <c r="AF57" s="308"/>
      <c r="AG57" s="308"/>
      <c r="AH57" s="308"/>
      <c r="AI57" s="308"/>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102" s="286" customFormat="1" x14ac:dyDescent="0.25">
      <c r="A58" s="20"/>
      <c r="B58" s="46">
        <v>48</v>
      </c>
      <c r="C58" s="47" t="s">
        <v>191</v>
      </c>
      <c r="D58" s="309">
        <v>132514457737.64</v>
      </c>
      <c r="E58" s="309">
        <v>30457582300.88644</v>
      </c>
      <c r="F58" s="309">
        <v>2678117634.0036287</v>
      </c>
      <c r="G58" s="309">
        <v>0</v>
      </c>
      <c r="H58" s="309">
        <v>100300019.39479001</v>
      </c>
      <c r="I58" s="309">
        <v>202451565.426162</v>
      </c>
      <c r="J58" s="309">
        <v>5189264.5384860002</v>
      </c>
      <c r="K58" s="309">
        <v>1333931.2506619999</v>
      </c>
      <c r="L58" s="309">
        <v>0</v>
      </c>
      <c r="M58" s="309">
        <v>0</v>
      </c>
      <c r="N58" s="309">
        <v>0</v>
      </c>
      <c r="O58" s="310"/>
      <c r="P58" s="310"/>
      <c r="Q58" s="310"/>
      <c r="R58" s="310"/>
      <c r="S58" s="310"/>
      <c r="T58" s="310"/>
      <c r="U58" s="310"/>
      <c r="V58" s="310"/>
      <c r="W58" s="310"/>
      <c r="X58" s="310"/>
      <c r="Y58" s="310"/>
      <c r="Z58" s="310"/>
      <c r="AA58" s="310"/>
      <c r="AB58" s="310"/>
      <c r="AC58" s="310"/>
      <c r="AD58" s="310"/>
      <c r="AE58" s="306">
        <v>30462771565.424927</v>
      </c>
      <c r="AF58" s="306">
        <v>2679451565.2542906</v>
      </c>
      <c r="AG58" s="306">
        <v>0</v>
      </c>
      <c r="AH58" s="306">
        <v>100300019.39479001</v>
      </c>
      <c r="AI58" s="306">
        <v>202451565.426162</v>
      </c>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84"/>
      <c r="CR58" s="284"/>
      <c r="CS58" s="284"/>
      <c r="CT58" s="284"/>
      <c r="CU58" s="284"/>
      <c r="CV58" s="284"/>
      <c r="CW58" s="284"/>
      <c r="CX58" s="284"/>
    </row>
    <row r="59" spans="1:102" x14ac:dyDescent="0.25">
      <c r="A59" s="20" t="s">
        <v>192</v>
      </c>
      <c r="B59" s="30">
        <v>49</v>
      </c>
      <c r="C59" s="26" t="s">
        <v>193</v>
      </c>
      <c r="D59" s="305">
        <v>54631471262.360001</v>
      </c>
      <c r="E59" s="307"/>
      <c r="F59" s="307"/>
      <c r="G59" s="307"/>
      <c r="H59" s="307"/>
      <c r="I59" s="307"/>
      <c r="J59" s="307"/>
      <c r="K59" s="307"/>
      <c r="L59" s="307"/>
      <c r="M59" s="307"/>
      <c r="N59" s="307"/>
      <c r="O59" s="308"/>
      <c r="P59" s="308"/>
      <c r="Q59" s="308"/>
      <c r="R59" s="308"/>
      <c r="S59" s="308"/>
      <c r="T59" s="308"/>
      <c r="U59" s="308"/>
      <c r="V59" s="308"/>
      <c r="W59" s="308"/>
      <c r="X59" s="308"/>
      <c r="Y59" s="308"/>
      <c r="Z59" s="308"/>
      <c r="AA59" s="308"/>
      <c r="AB59" s="308"/>
      <c r="AC59" s="308"/>
      <c r="AD59" s="308"/>
      <c r="AE59" s="308"/>
      <c r="AF59" s="308"/>
      <c r="AG59" s="308"/>
      <c r="AH59" s="308"/>
      <c r="AI59" s="308"/>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102" x14ac:dyDescent="0.25">
      <c r="A60" s="20"/>
      <c r="B60" s="30">
        <v>50</v>
      </c>
      <c r="C60" s="34" t="s">
        <v>194</v>
      </c>
      <c r="D60" s="305">
        <v>31831282262.360001</v>
      </c>
      <c r="E60" s="307"/>
      <c r="F60" s="307"/>
      <c r="G60" s="307"/>
      <c r="H60" s="307"/>
      <c r="I60" s="307"/>
      <c r="J60" s="307"/>
      <c r="K60" s="307"/>
      <c r="L60" s="307"/>
      <c r="M60" s="307"/>
      <c r="N60" s="307"/>
      <c r="O60" s="308"/>
      <c r="P60" s="308"/>
      <c r="Q60" s="308"/>
      <c r="R60" s="308"/>
      <c r="S60" s="308"/>
      <c r="T60" s="308"/>
      <c r="U60" s="308"/>
      <c r="V60" s="308"/>
      <c r="W60" s="308"/>
      <c r="X60" s="308"/>
      <c r="Y60" s="308"/>
      <c r="Z60" s="308"/>
      <c r="AA60" s="308"/>
      <c r="AB60" s="308"/>
      <c r="AC60" s="308"/>
      <c r="AD60" s="308"/>
      <c r="AE60" s="308"/>
      <c r="AF60" s="308"/>
      <c r="AG60" s="308"/>
      <c r="AH60" s="308"/>
      <c r="AI60" s="308"/>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row>
    <row r="61" spans="1:102" x14ac:dyDescent="0.25">
      <c r="A61" s="20"/>
      <c r="B61" s="30">
        <v>51</v>
      </c>
      <c r="C61" s="34" t="s">
        <v>195</v>
      </c>
      <c r="D61" s="305">
        <v>18457451000</v>
      </c>
      <c r="E61" s="307"/>
      <c r="F61" s="307"/>
      <c r="G61" s="307"/>
      <c r="H61" s="307"/>
      <c r="I61" s="307"/>
      <c r="J61" s="307"/>
      <c r="K61" s="307"/>
      <c r="L61" s="307"/>
      <c r="M61" s="307"/>
      <c r="N61" s="307"/>
      <c r="O61" s="308"/>
      <c r="P61" s="308"/>
      <c r="Q61" s="308"/>
      <c r="R61" s="308"/>
      <c r="S61" s="308"/>
      <c r="T61" s="308"/>
      <c r="U61" s="308"/>
      <c r="V61" s="308"/>
      <c r="W61" s="308"/>
      <c r="X61" s="308"/>
      <c r="Y61" s="308"/>
      <c r="Z61" s="308"/>
      <c r="AA61" s="308"/>
      <c r="AB61" s="308"/>
      <c r="AC61" s="308"/>
      <c r="AD61" s="308"/>
      <c r="AE61" s="308"/>
      <c r="AF61" s="308"/>
      <c r="AG61" s="308"/>
      <c r="AH61" s="308"/>
      <c r="AI61" s="308"/>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row>
    <row r="62" spans="1:102" x14ac:dyDescent="0.25">
      <c r="A62" s="20"/>
      <c r="B62" s="30">
        <v>52</v>
      </c>
      <c r="C62" s="34" t="s">
        <v>196</v>
      </c>
      <c r="D62" s="305">
        <v>4342738000</v>
      </c>
      <c r="E62" s="307"/>
      <c r="F62" s="307"/>
      <c r="G62" s="307"/>
      <c r="H62" s="307"/>
      <c r="I62" s="307"/>
      <c r="J62" s="307"/>
      <c r="K62" s="307"/>
      <c r="L62" s="307"/>
      <c r="M62" s="307"/>
      <c r="N62" s="307"/>
      <c r="O62" s="308"/>
      <c r="P62" s="308"/>
      <c r="Q62" s="308"/>
      <c r="R62" s="308"/>
      <c r="S62" s="308"/>
      <c r="T62" s="308"/>
      <c r="U62" s="308"/>
      <c r="V62" s="308"/>
      <c r="W62" s="308"/>
      <c r="X62" s="308"/>
      <c r="Y62" s="308"/>
      <c r="Z62" s="308"/>
      <c r="AA62" s="308"/>
      <c r="AB62" s="308"/>
      <c r="AC62" s="308"/>
      <c r="AD62" s="308"/>
      <c r="AE62" s="308"/>
      <c r="AF62" s="308"/>
      <c r="AG62" s="308"/>
      <c r="AH62" s="308"/>
      <c r="AI62" s="308"/>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row>
    <row r="63" spans="1:102" x14ac:dyDescent="0.25">
      <c r="A63" s="20"/>
      <c r="B63" s="30">
        <v>53</v>
      </c>
      <c r="C63" s="26" t="s">
        <v>197</v>
      </c>
      <c r="D63" s="305">
        <v>187145929000</v>
      </c>
      <c r="E63" s="311"/>
      <c r="F63" s="332"/>
      <c r="G63" s="311"/>
      <c r="H63" s="311"/>
      <c r="I63" s="311"/>
      <c r="J63" s="311"/>
      <c r="K63" s="311"/>
      <c r="L63" s="311"/>
      <c r="M63" s="311"/>
      <c r="N63" s="311"/>
      <c r="O63" s="312"/>
      <c r="P63" s="312"/>
      <c r="Q63" s="312"/>
      <c r="R63" s="312"/>
      <c r="S63" s="312"/>
      <c r="T63" s="312"/>
      <c r="U63" s="312"/>
      <c r="V63" s="312"/>
      <c r="W63" s="312"/>
      <c r="X63" s="312"/>
      <c r="Y63" s="312"/>
      <c r="Z63" s="312"/>
      <c r="AA63" s="312"/>
      <c r="AB63" s="312"/>
      <c r="AC63" s="312"/>
      <c r="AD63" s="312"/>
      <c r="AE63" s="312"/>
      <c r="AF63" s="312"/>
      <c r="AG63" s="312"/>
      <c r="AH63" s="312"/>
      <c r="AI63" s="312"/>
      <c r="AJ63" s="33"/>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row>
    <row r="64" spans="1:102" ht="14.65" customHeight="1" x14ac:dyDescent="0.25">
      <c r="A64" s="20"/>
      <c r="B64" s="377" t="s">
        <v>198</v>
      </c>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c r="AT64" s="378"/>
      <c r="AU64" s="378"/>
      <c r="AV64" s="378"/>
      <c r="AW64" s="378"/>
      <c r="AX64" s="378"/>
      <c r="AY64" s="378"/>
      <c r="AZ64" s="378"/>
      <c r="BA64" s="378"/>
      <c r="BB64" s="378"/>
      <c r="BC64" s="378"/>
      <c r="BD64" s="378"/>
      <c r="BE64" s="378"/>
      <c r="BF64" s="378"/>
      <c r="BG64" s="378"/>
      <c r="BH64" s="378"/>
      <c r="BI64" s="378"/>
      <c r="BJ64" s="378"/>
      <c r="BK64" s="378"/>
      <c r="BL64" s="378"/>
      <c r="BM64" s="378"/>
      <c r="BN64" s="379"/>
    </row>
    <row r="65" spans="1:66" x14ac:dyDescent="0.25">
      <c r="A65" s="20"/>
      <c r="B65" s="30">
        <v>54</v>
      </c>
      <c r="C65" s="51" t="s">
        <v>82</v>
      </c>
      <c r="D65" s="305">
        <v>429122949.91000003</v>
      </c>
      <c r="E65" s="305">
        <v>3059540.4291690001</v>
      </c>
      <c r="F65" s="305">
        <v>0</v>
      </c>
      <c r="G65" s="305">
        <v>0</v>
      </c>
      <c r="H65" s="305">
        <v>0</v>
      </c>
      <c r="I65" s="305">
        <v>0</v>
      </c>
      <c r="J65" s="305">
        <v>0</v>
      </c>
      <c r="K65" s="305">
        <v>0</v>
      </c>
      <c r="L65" s="305">
        <v>0</v>
      </c>
      <c r="M65" s="305">
        <v>0</v>
      </c>
      <c r="N65" s="305">
        <v>0</v>
      </c>
      <c r="O65" s="305"/>
      <c r="P65" s="305"/>
      <c r="Q65" s="305"/>
      <c r="R65" s="305"/>
      <c r="S65" s="305"/>
      <c r="T65" s="305"/>
      <c r="U65" s="305"/>
      <c r="V65" s="305"/>
      <c r="W65" s="305"/>
      <c r="X65" s="305"/>
      <c r="Y65" s="305"/>
      <c r="Z65" s="305"/>
      <c r="AA65" s="305"/>
      <c r="AB65" s="305"/>
      <c r="AC65" s="305"/>
      <c r="AD65" s="305"/>
      <c r="AE65" s="305">
        <v>3059540.4291690001</v>
      </c>
      <c r="AF65" s="305">
        <v>0</v>
      </c>
      <c r="AG65" s="305">
        <v>0</v>
      </c>
      <c r="AH65" s="305">
        <v>0</v>
      </c>
      <c r="AI65" s="305">
        <v>0</v>
      </c>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row>
    <row r="66" spans="1:66" x14ac:dyDescent="0.25">
      <c r="A66" s="20"/>
      <c r="B66" s="30">
        <v>55</v>
      </c>
      <c r="C66" s="24" t="s">
        <v>83</v>
      </c>
      <c r="D66" s="305">
        <v>1844329994.9099979</v>
      </c>
      <c r="E66" s="305">
        <v>10496955.076479003</v>
      </c>
      <c r="F66" s="305">
        <v>2561464.6099140006</v>
      </c>
      <c r="G66" s="305">
        <v>0</v>
      </c>
      <c r="H66" s="305">
        <v>8661.8051619999987</v>
      </c>
      <c r="I66" s="305">
        <v>1634751.7166360004</v>
      </c>
      <c r="J66" s="305">
        <v>21.936140000000002</v>
      </c>
      <c r="K66" s="305">
        <v>0</v>
      </c>
      <c r="L66" s="305">
        <v>0</v>
      </c>
      <c r="M66" s="305">
        <v>0</v>
      </c>
      <c r="N66" s="305">
        <v>0</v>
      </c>
      <c r="O66" s="305"/>
      <c r="P66" s="305"/>
      <c r="Q66" s="305"/>
      <c r="R66" s="305"/>
      <c r="S66" s="305"/>
      <c r="T66" s="305"/>
      <c r="U66" s="305"/>
      <c r="V66" s="305"/>
      <c r="W66" s="305"/>
      <c r="X66" s="305"/>
      <c r="Y66" s="305"/>
      <c r="Z66" s="305"/>
      <c r="AA66" s="305"/>
      <c r="AB66" s="305"/>
      <c r="AC66" s="305"/>
      <c r="AD66" s="305"/>
      <c r="AE66" s="305">
        <v>10496977.012619004</v>
      </c>
      <c r="AF66" s="305">
        <v>2561464.6099140006</v>
      </c>
      <c r="AG66" s="305">
        <v>0</v>
      </c>
      <c r="AH66" s="305">
        <v>8661.8051619999987</v>
      </c>
      <c r="AI66" s="305">
        <v>1634751.7166360004</v>
      </c>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row>
    <row r="67" spans="1:66" x14ac:dyDescent="0.25">
      <c r="A67" s="20"/>
      <c r="B67" s="30">
        <v>56</v>
      </c>
      <c r="C67" s="52" t="s">
        <v>199</v>
      </c>
      <c r="D67" s="305">
        <v>74431167.330000013</v>
      </c>
      <c r="E67" s="305">
        <v>4581002.0008000005</v>
      </c>
      <c r="F67" s="305">
        <v>1158681.5364600001</v>
      </c>
      <c r="G67" s="305">
        <v>0</v>
      </c>
      <c r="H67" s="305">
        <v>0</v>
      </c>
      <c r="I67" s="305">
        <v>759651.11534000002</v>
      </c>
      <c r="J67" s="305">
        <v>0</v>
      </c>
      <c r="K67" s="305">
        <v>0</v>
      </c>
      <c r="L67" s="305">
        <v>0</v>
      </c>
      <c r="M67" s="305">
        <v>0</v>
      </c>
      <c r="N67" s="305">
        <v>0</v>
      </c>
      <c r="O67" s="305"/>
      <c r="P67" s="305"/>
      <c r="Q67" s="305"/>
      <c r="R67" s="305"/>
      <c r="S67" s="305"/>
      <c r="T67" s="305"/>
      <c r="U67" s="305"/>
      <c r="V67" s="305"/>
      <c r="W67" s="305"/>
      <c r="X67" s="305"/>
      <c r="Y67" s="305"/>
      <c r="Z67" s="305"/>
      <c r="AA67" s="305"/>
      <c r="AB67" s="305"/>
      <c r="AC67" s="305"/>
      <c r="AD67" s="305"/>
      <c r="AE67" s="305">
        <v>4581002.0008000005</v>
      </c>
      <c r="AF67" s="305">
        <v>1158681.5364600001</v>
      </c>
      <c r="AG67" s="305">
        <v>0</v>
      </c>
      <c r="AH67" s="305">
        <v>0</v>
      </c>
      <c r="AI67" s="305">
        <v>759651.11534000002</v>
      </c>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row>
    <row r="68" spans="1:66" x14ac:dyDescent="0.25">
      <c r="A68" s="20"/>
      <c r="B68" s="30">
        <v>57</v>
      </c>
      <c r="C68" s="52" t="s">
        <v>200</v>
      </c>
      <c r="D68" s="305">
        <v>129226924.94000003</v>
      </c>
      <c r="E68" s="305">
        <v>5002556.7056789994</v>
      </c>
      <c r="F68" s="305">
        <v>1402783.0734540005</v>
      </c>
      <c r="G68" s="307"/>
      <c r="H68" s="305">
        <v>8661.8051619999987</v>
      </c>
      <c r="I68" s="305">
        <v>875100.60129600042</v>
      </c>
      <c r="J68" s="305">
        <v>21.936140000000002</v>
      </c>
      <c r="K68" s="305">
        <v>0</v>
      </c>
      <c r="L68" s="307"/>
      <c r="M68" s="305">
        <v>0</v>
      </c>
      <c r="N68" s="305">
        <v>0</v>
      </c>
      <c r="O68" s="305"/>
      <c r="P68" s="305"/>
      <c r="Q68" s="305"/>
      <c r="R68" s="305"/>
      <c r="S68" s="305"/>
      <c r="T68" s="305"/>
      <c r="U68" s="305"/>
      <c r="V68" s="305"/>
      <c r="W68" s="305"/>
      <c r="X68" s="305"/>
      <c r="Y68" s="305"/>
      <c r="Z68" s="305"/>
      <c r="AA68" s="305"/>
      <c r="AB68" s="305"/>
      <c r="AC68" s="305"/>
      <c r="AD68" s="305"/>
      <c r="AE68" s="305">
        <v>5002578.6418189993</v>
      </c>
      <c r="AF68" s="305">
        <v>1402783.0734540005</v>
      </c>
      <c r="AG68" s="305">
        <v>0</v>
      </c>
      <c r="AH68" s="305">
        <v>8661.8051619999987</v>
      </c>
      <c r="AI68" s="305">
        <v>875100.60129600042</v>
      </c>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row>
    <row r="70" spans="1:66" ht="46.5" customHeight="1" x14ac:dyDescent="0.25">
      <c r="B70" s="371" t="s">
        <v>201</v>
      </c>
      <c r="C70" s="371"/>
      <c r="D70" s="371"/>
      <c r="E70" s="371"/>
    </row>
    <row r="71" spans="1:66" ht="63.75" customHeight="1" x14ac:dyDescent="0.25">
      <c r="B71" s="371" t="s">
        <v>202</v>
      </c>
      <c r="C71" s="371"/>
      <c r="D71" s="371"/>
      <c r="E71" s="371"/>
    </row>
    <row r="72" spans="1:66" ht="74.25" customHeight="1" x14ac:dyDescent="0.25">
      <c r="B72" s="371" t="s">
        <v>203</v>
      </c>
      <c r="C72" s="371"/>
      <c r="D72" s="371"/>
      <c r="E72" s="371"/>
    </row>
    <row r="73" spans="1:66" ht="26.25" customHeight="1" x14ac:dyDescent="0.25">
      <c r="B73" s="371" t="s">
        <v>204</v>
      </c>
      <c r="C73" s="371"/>
      <c r="D73" s="371"/>
      <c r="E73" s="371"/>
    </row>
  </sheetData>
  <mergeCells count="53">
    <mergeCell ref="B73:E73"/>
    <mergeCell ref="BG8:BI8"/>
    <mergeCell ref="BK8:BN8"/>
    <mergeCell ref="B64:BN64"/>
    <mergeCell ref="B70:E70"/>
    <mergeCell ref="B71:E71"/>
    <mergeCell ref="B72:E72"/>
    <mergeCell ref="AF8:AI8"/>
    <mergeCell ref="AL8:AO8"/>
    <mergeCell ref="AQ8:AS8"/>
    <mergeCell ref="AU8:AW8"/>
    <mergeCell ref="AY8:BA8"/>
    <mergeCell ref="BC8:BE8"/>
    <mergeCell ref="AJ6:AJ9"/>
    <mergeCell ref="AA7:AD7"/>
    <mergeCell ref="AA6:AD6"/>
    <mergeCell ref="BB7:BE7"/>
    <mergeCell ref="BF7:BI7"/>
    <mergeCell ref="BJ7:BN7"/>
    <mergeCell ref="F8:I8"/>
    <mergeCell ref="K8:N8"/>
    <mergeCell ref="P8:R8"/>
    <mergeCell ref="T8:V8"/>
    <mergeCell ref="X8:Z8"/>
    <mergeCell ref="AB8:AD8"/>
    <mergeCell ref="AE7:AI7"/>
    <mergeCell ref="AK7:AO7"/>
    <mergeCell ref="AP7:AS7"/>
    <mergeCell ref="AT7:AW7"/>
    <mergeCell ref="O7:R7"/>
    <mergeCell ref="S7:V7"/>
    <mergeCell ref="E7:I7"/>
    <mergeCell ref="AJ5:BN5"/>
    <mergeCell ref="D6:D9"/>
    <mergeCell ref="E6:I6"/>
    <mergeCell ref="J6:N6"/>
    <mergeCell ref="O6:R6"/>
    <mergeCell ref="S6:V6"/>
    <mergeCell ref="W6:Z6"/>
    <mergeCell ref="AX6:BA6"/>
    <mergeCell ref="BB6:BE6"/>
    <mergeCell ref="BF6:BI6"/>
    <mergeCell ref="BJ6:BN6"/>
    <mergeCell ref="AK6:AO6"/>
    <mergeCell ref="AP6:AS6"/>
    <mergeCell ref="AT6:AW6"/>
    <mergeCell ref="AX7:BA7"/>
    <mergeCell ref="W7:Z7"/>
    <mergeCell ref="D2:N2"/>
    <mergeCell ref="B5:C9"/>
    <mergeCell ref="D5:AI5"/>
    <mergeCell ref="AE6:AI6"/>
    <mergeCell ref="J7:N7"/>
  </mergeCells>
  <pageMargins left="0.70866141732283472" right="0.70866141732283472" top="1.1417322834645669" bottom="0.74803149606299213" header="0.70866141732283472" footer="0.31496062992125984"/>
  <pageSetup orientation="landscape" r:id="rId1"/>
  <headerFooter>
    <oddHeader>&amp;C
Annex VI&amp;R&amp;"Century"&amp;8&amp;KE7EC06Gruppo Banco BPM - Uso Interno&amp;1#</oddHeader>
  </headerFooter>
  <legacy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91056-A2DB-4248-9B6B-D81A95EA5017}">
  <sheetPr>
    <tabColor rgb="FF00B050"/>
  </sheetPr>
  <dimension ref="A1:J905"/>
  <sheetViews>
    <sheetView showGridLines="0" zoomScale="80" zoomScaleNormal="80" workbookViewId="0"/>
  </sheetViews>
  <sheetFormatPr defaultColWidth="14.42578125" defaultRowHeight="15" customHeight="1" x14ac:dyDescent="0.25"/>
  <cols>
    <col min="1" max="1" width="4.5703125" style="248" customWidth="1"/>
    <col min="2" max="2" width="2.7109375" style="248" customWidth="1"/>
    <col min="3" max="3" width="88.7109375" style="248" customWidth="1"/>
    <col min="4" max="5" width="30.28515625" style="248" customWidth="1"/>
    <col min="6" max="6" width="8.7109375" style="248" customWidth="1"/>
    <col min="7" max="7" width="18.5703125" style="248" customWidth="1"/>
    <col min="8" max="10" width="8.7109375" style="248" customWidth="1"/>
    <col min="11" max="16384" width="14.42578125" style="248"/>
  </cols>
  <sheetData>
    <row r="1" spans="1:10" ht="15" customHeight="1" x14ac:dyDescent="0.3">
      <c r="C1" s="227" t="s">
        <v>2945</v>
      </c>
    </row>
    <row r="2" spans="1:10" s="351" customFormat="1" ht="14.25" customHeight="1" x14ac:dyDescent="0.3">
      <c r="A2" s="358"/>
      <c r="B2" s="286"/>
      <c r="C2" s="357"/>
      <c r="D2" s="359"/>
      <c r="E2" s="358"/>
      <c r="F2" s="358"/>
      <c r="G2" s="358"/>
    </row>
    <row r="3" spans="1:10" ht="14.25" customHeight="1" x14ac:dyDescent="0.25">
      <c r="A3" s="249"/>
      <c r="B3" s="250"/>
      <c r="C3" s="249"/>
      <c r="D3" s="249"/>
      <c r="E3" s="249"/>
      <c r="F3" s="249"/>
      <c r="G3" s="249"/>
    </row>
    <row r="4" spans="1:10" ht="14.25" customHeight="1" x14ac:dyDescent="0.25">
      <c r="A4" s="249"/>
      <c r="B4" s="250"/>
      <c r="C4" s="249"/>
      <c r="D4" s="251" t="s">
        <v>0</v>
      </c>
      <c r="E4" s="251" t="s">
        <v>1</v>
      </c>
      <c r="F4" s="249"/>
      <c r="G4" s="249"/>
    </row>
    <row r="5" spans="1:10" ht="14.25" customHeight="1" x14ac:dyDescent="0.25">
      <c r="A5" s="249"/>
      <c r="B5" s="250"/>
      <c r="C5" s="252" t="s">
        <v>2918</v>
      </c>
      <c r="D5" s="253" t="s">
        <v>2914</v>
      </c>
      <c r="E5" s="253" t="s">
        <v>2913</v>
      </c>
      <c r="F5" s="249"/>
      <c r="G5" s="249"/>
    </row>
    <row r="6" spans="1:10" ht="38.65" customHeight="1" x14ac:dyDescent="0.25">
      <c r="A6" s="249"/>
      <c r="B6" s="254">
        <v>1</v>
      </c>
      <c r="C6" s="255" t="s">
        <v>2944</v>
      </c>
      <c r="D6" s="277">
        <v>0</v>
      </c>
      <c r="E6" s="343">
        <v>0</v>
      </c>
      <c r="F6" s="249"/>
      <c r="G6" s="249"/>
    </row>
    <row r="7" spans="1:10" ht="38.65" customHeight="1" x14ac:dyDescent="0.25">
      <c r="A7" s="249"/>
      <c r="B7" s="254">
        <v>2</v>
      </c>
      <c r="C7" s="255" t="s">
        <v>2943</v>
      </c>
      <c r="D7" s="277">
        <v>0</v>
      </c>
      <c r="E7" s="343">
        <v>0</v>
      </c>
      <c r="F7" s="249"/>
      <c r="G7" s="249"/>
    </row>
    <row r="8" spans="1:10" ht="38.65" customHeight="1" x14ac:dyDescent="0.25">
      <c r="A8" s="257"/>
      <c r="B8" s="254">
        <v>3</v>
      </c>
      <c r="C8" s="255" t="s">
        <v>2942</v>
      </c>
      <c r="D8" s="277">
        <v>0</v>
      </c>
      <c r="E8" s="343">
        <v>0</v>
      </c>
      <c r="F8" s="257"/>
      <c r="G8" s="258"/>
      <c r="H8" s="257"/>
      <c r="I8" s="257"/>
      <c r="J8" s="257"/>
    </row>
    <row r="9" spans="1:10" ht="38.65" customHeight="1" x14ac:dyDescent="0.25">
      <c r="A9" s="257"/>
      <c r="B9" s="254">
        <v>4</v>
      </c>
      <c r="C9" s="255" t="s">
        <v>2941</v>
      </c>
      <c r="D9" s="277">
        <v>0</v>
      </c>
      <c r="E9" s="343">
        <v>0</v>
      </c>
      <c r="F9" s="257"/>
      <c r="G9" s="258"/>
      <c r="H9" s="257"/>
      <c r="I9" s="257"/>
      <c r="J9" s="257"/>
    </row>
    <row r="10" spans="1:10" ht="38.65" customHeight="1" x14ac:dyDescent="0.25">
      <c r="A10" s="257"/>
      <c r="B10" s="254">
        <v>5</v>
      </c>
      <c r="C10" s="255" t="s">
        <v>2940</v>
      </c>
      <c r="D10" s="277">
        <v>0</v>
      </c>
      <c r="E10" s="343">
        <v>0</v>
      </c>
      <c r="F10" s="257"/>
      <c r="G10" s="258"/>
      <c r="H10" s="257"/>
      <c r="I10" s="257"/>
      <c r="J10" s="257"/>
    </row>
    <row r="11" spans="1:10" ht="38.65" customHeight="1" x14ac:dyDescent="0.25">
      <c r="A11" s="257"/>
      <c r="B11" s="254">
        <v>6</v>
      </c>
      <c r="C11" s="255" t="s">
        <v>2939</v>
      </c>
      <c r="D11" s="277">
        <v>0</v>
      </c>
      <c r="E11" s="343">
        <v>0</v>
      </c>
      <c r="F11" s="257"/>
      <c r="G11" s="258"/>
      <c r="H11" s="257"/>
      <c r="I11" s="257"/>
      <c r="J11" s="257"/>
    </row>
    <row r="12" spans="1:10" ht="38.65" customHeight="1" x14ac:dyDescent="0.25">
      <c r="A12" s="257"/>
      <c r="B12" s="254">
        <v>7</v>
      </c>
      <c r="C12" s="259" t="s">
        <v>2938</v>
      </c>
      <c r="D12" s="304">
        <v>165894856.06999999</v>
      </c>
      <c r="E12" s="343">
        <v>38.659050070566749</v>
      </c>
      <c r="F12" s="257"/>
      <c r="G12" s="258"/>
      <c r="H12" s="257"/>
      <c r="I12" s="257"/>
      <c r="J12" s="257"/>
    </row>
    <row r="13" spans="1:10" ht="38.65" customHeight="1" x14ac:dyDescent="0.25">
      <c r="A13" s="257"/>
      <c r="B13" s="254">
        <v>8</v>
      </c>
      <c r="C13" s="259" t="s">
        <v>2937</v>
      </c>
      <c r="D13" s="304">
        <v>165894856.06999999</v>
      </c>
      <c r="E13" s="343">
        <v>38.659050070566749</v>
      </c>
      <c r="F13" s="257"/>
      <c r="G13" s="258"/>
      <c r="H13" s="257"/>
      <c r="I13" s="257"/>
      <c r="J13" s="257"/>
    </row>
    <row r="14" spans="1:10" ht="41.25" customHeight="1" x14ac:dyDescent="0.25">
      <c r="A14" s="257"/>
      <c r="B14" s="257"/>
      <c r="C14" s="257"/>
      <c r="D14" s="258"/>
      <c r="E14" s="257"/>
      <c r="F14" s="257"/>
      <c r="G14" s="258"/>
      <c r="H14" s="257"/>
      <c r="I14" s="257"/>
      <c r="J14" s="257"/>
    </row>
    <row r="15" spans="1:10" ht="14.25" customHeight="1" x14ac:dyDescent="0.25">
      <c r="A15" s="249"/>
      <c r="B15" s="250"/>
      <c r="C15" s="249"/>
      <c r="D15" s="249"/>
      <c r="E15" s="249"/>
      <c r="F15" s="249"/>
      <c r="G15" s="249"/>
    </row>
    <row r="16" spans="1:10"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row r="905" spans="1:7" ht="14.25" customHeight="1" x14ac:dyDescent="0.25">
      <c r="A905" s="249"/>
      <c r="B905" s="250"/>
      <c r="C905" s="249"/>
      <c r="D905" s="249"/>
      <c r="E905" s="249"/>
      <c r="F905" s="249"/>
      <c r="G905" s="249"/>
    </row>
  </sheetData>
  <pageMargins left="0.7" right="0.7" top="0.75" bottom="0.75" header="0" footer="0"/>
  <pageSetup orientation="portrait" r:id="rId1"/>
  <headerFooter>
    <oddHeader>&amp;R&amp;"Century"&amp;8&amp;KE7EC06 Gruppo Banco BPM - Uso Interno&amp;1#_x000D_</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8FFE-2EB8-4173-8F9A-442EC358C854}">
  <sheetPr>
    <tabColor rgb="FF00B050"/>
  </sheetPr>
  <dimension ref="A1:Y979"/>
  <sheetViews>
    <sheetView showGridLines="0" zoomScale="90" zoomScaleNormal="90" workbookViewId="0"/>
  </sheetViews>
  <sheetFormatPr defaultColWidth="14.42578125" defaultRowHeight="15" customHeight="1" x14ac:dyDescent="0.25"/>
  <cols>
    <col min="1" max="1" width="2.5703125" style="248" customWidth="1"/>
    <col min="2" max="2" width="4.7109375" style="248" customWidth="1"/>
    <col min="3" max="3" width="77.7109375" style="248" customWidth="1"/>
    <col min="4" max="4" width="25.28515625" style="248" customWidth="1"/>
    <col min="5" max="7" width="9.28515625" style="248" customWidth="1"/>
    <col min="8" max="8" width="5.28515625" style="248" customWidth="1"/>
    <col min="9" max="9" width="65.28515625" style="248" customWidth="1"/>
    <col min="10" max="10" width="22.7109375" style="248" customWidth="1"/>
    <col min="11" max="24" width="9.28515625" style="248" customWidth="1"/>
    <col min="25" max="25" width="9.28515625" style="248" hidden="1" customWidth="1"/>
    <col min="26" max="16384" width="14.42578125" style="248"/>
  </cols>
  <sheetData>
    <row r="1" spans="1:9" ht="15" customHeight="1" x14ac:dyDescent="0.25">
      <c r="A1" s="360" t="s">
        <v>2952</v>
      </c>
      <c r="B1" s="361"/>
    </row>
    <row r="2" spans="1:9" ht="14.25" customHeight="1" x14ac:dyDescent="0.25">
      <c r="B2" s="249"/>
      <c r="C2" s="250"/>
      <c r="D2" s="251" t="s">
        <v>0</v>
      </c>
    </row>
    <row r="3" spans="1:9" ht="12" customHeight="1" x14ac:dyDescent="0.25">
      <c r="B3" s="249"/>
      <c r="C3" s="410" t="s">
        <v>2904</v>
      </c>
      <c r="D3" s="412" t="s">
        <v>2898</v>
      </c>
    </row>
    <row r="4" spans="1:9" ht="14.25" hidden="1" customHeight="1" x14ac:dyDescent="0.25">
      <c r="B4" s="249"/>
      <c r="C4" s="411"/>
      <c r="D4" s="412"/>
    </row>
    <row r="5" spans="1:9" ht="63" customHeight="1" x14ac:dyDescent="0.25">
      <c r="B5" s="254">
        <v>1</v>
      </c>
      <c r="C5" s="255" t="s">
        <v>2903</v>
      </c>
      <c r="D5" s="271" t="s">
        <v>2900</v>
      </c>
    </row>
    <row r="6" spans="1:9" ht="63" customHeight="1" x14ac:dyDescent="0.25">
      <c r="B6" s="254">
        <v>2</v>
      </c>
      <c r="C6" s="255" t="s">
        <v>2902</v>
      </c>
      <c r="D6" s="271" t="s">
        <v>2900</v>
      </c>
      <c r="I6" s="257"/>
    </row>
    <row r="7" spans="1:9" ht="63" customHeight="1" x14ac:dyDescent="0.25">
      <c r="B7" s="254">
        <v>3</v>
      </c>
      <c r="C7" s="255" t="s">
        <v>2901</v>
      </c>
      <c r="D7" s="271" t="s">
        <v>2900</v>
      </c>
      <c r="I7" s="257"/>
    </row>
    <row r="8" spans="1:9" ht="14.25" customHeight="1" x14ac:dyDescent="0.25">
      <c r="B8" s="249"/>
      <c r="C8" s="249"/>
      <c r="D8" s="249"/>
    </row>
    <row r="9" spans="1:9" ht="14.25" customHeight="1" x14ac:dyDescent="0.25">
      <c r="B9" s="249"/>
      <c r="C9" s="249"/>
      <c r="D9" s="251" t="s">
        <v>0</v>
      </c>
    </row>
    <row r="10" spans="1:9" ht="14.25" customHeight="1" x14ac:dyDescent="0.25">
      <c r="B10" s="249"/>
      <c r="C10" s="410" t="s">
        <v>2899</v>
      </c>
      <c r="D10" s="412" t="s">
        <v>2898</v>
      </c>
    </row>
    <row r="11" spans="1:9" ht="1.5" customHeight="1" x14ac:dyDescent="0.25">
      <c r="B11" s="249"/>
      <c r="C11" s="411"/>
      <c r="D11" s="412"/>
    </row>
    <row r="12" spans="1:9" ht="41.25" customHeight="1" x14ac:dyDescent="0.25">
      <c r="B12" s="254">
        <v>4</v>
      </c>
      <c r="C12" s="255" t="s">
        <v>2897</v>
      </c>
      <c r="D12" s="271" t="s">
        <v>2894</v>
      </c>
    </row>
    <row r="13" spans="1:9" ht="55.5" customHeight="1" x14ac:dyDescent="0.25">
      <c r="B13" s="254">
        <v>5</v>
      </c>
      <c r="C13" s="255" t="s">
        <v>2896</v>
      </c>
      <c r="D13" s="271" t="s">
        <v>2894</v>
      </c>
    </row>
    <row r="14" spans="1:9" ht="55.5" customHeight="1" x14ac:dyDescent="0.25">
      <c r="B14" s="254">
        <v>6</v>
      </c>
      <c r="C14" s="255" t="s">
        <v>2895</v>
      </c>
      <c r="D14" s="271" t="s">
        <v>2894</v>
      </c>
    </row>
    <row r="15" spans="1:9" ht="14.25" customHeight="1" x14ac:dyDescent="0.25"/>
    <row r="16" spans="1:9" ht="14.25" customHeight="1" x14ac:dyDescent="0.25">
      <c r="C16" s="257"/>
      <c r="D16" s="257"/>
    </row>
    <row r="17" spans="3:4" ht="14.25" customHeight="1" x14ac:dyDescent="0.25">
      <c r="C17" s="257"/>
      <c r="D17" s="257"/>
    </row>
    <row r="18" spans="3:4" ht="14.25" customHeight="1" x14ac:dyDescent="0.25">
      <c r="C18" s="257"/>
      <c r="D18" s="257"/>
    </row>
    <row r="19" spans="3:4" ht="14.25" customHeight="1" x14ac:dyDescent="0.25">
      <c r="C19" s="257"/>
      <c r="D19" s="257"/>
    </row>
    <row r="20" spans="3:4" ht="14.25" customHeight="1" x14ac:dyDescent="0.25">
      <c r="C20" s="257"/>
      <c r="D20" s="257"/>
    </row>
    <row r="21" spans="3:4" ht="14.25" customHeight="1" x14ac:dyDescent="0.25">
      <c r="C21" s="257"/>
      <c r="D21" s="257"/>
    </row>
    <row r="22" spans="3:4" ht="14.25" customHeight="1" x14ac:dyDescent="0.25">
      <c r="C22" s="257"/>
      <c r="D22" s="257"/>
    </row>
    <row r="23" spans="3:4" ht="14.25" customHeight="1" x14ac:dyDescent="0.25">
      <c r="C23" s="257"/>
      <c r="D23" s="257"/>
    </row>
    <row r="24" spans="3:4" ht="14.25" customHeight="1" x14ac:dyDescent="0.25">
      <c r="C24" s="257"/>
      <c r="D24" s="257"/>
    </row>
    <row r="25" spans="3:4" ht="14.25" customHeight="1" x14ac:dyDescent="0.25">
      <c r="C25" s="257"/>
      <c r="D25" s="257"/>
    </row>
    <row r="26" spans="3:4" ht="14.25" customHeight="1" x14ac:dyDescent="0.25">
      <c r="C26" s="257"/>
      <c r="D26" s="257"/>
    </row>
    <row r="27" spans="3:4" ht="14.25" customHeight="1" x14ac:dyDescent="0.25">
      <c r="C27" s="257"/>
      <c r="D27" s="257"/>
    </row>
    <row r="28" spans="3:4" ht="14.25" customHeight="1" x14ac:dyDescent="0.25">
      <c r="C28" s="257"/>
      <c r="D28" s="257"/>
    </row>
    <row r="29" spans="3:4" ht="14.25" customHeight="1" x14ac:dyDescent="0.25">
      <c r="C29" s="257"/>
      <c r="D29" s="257"/>
    </row>
    <row r="30" spans="3:4" ht="14.25" customHeight="1" x14ac:dyDescent="0.25">
      <c r="C30" s="257"/>
      <c r="D30" s="257"/>
    </row>
    <row r="31" spans="3:4" ht="14.25" customHeight="1" x14ac:dyDescent="0.25">
      <c r="C31" s="257"/>
      <c r="D31" s="257"/>
    </row>
    <row r="32" spans="3:4" ht="14.25" customHeight="1" x14ac:dyDescent="0.25">
      <c r="C32" s="257"/>
      <c r="D32" s="257"/>
    </row>
    <row r="33" spans="3:4" ht="14.25" customHeight="1" x14ac:dyDescent="0.25">
      <c r="C33" s="257"/>
      <c r="D33" s="257"/>
    </row>
    <row r="34" spans="3:4" ht="14.25" customHeight="1" x14ac:dyDescent="0.25">
      <c r="C34" s="257"/>
      <c r="D34" s="257"/>
    </row>
    <row r="35" spans="3:4" ht="14.25" customHeight="1" x14ac:dyDescent="0.25">
      <c r="C35" s="257"/>
      <c r="D35" s="257"/>
    </row>
    <row r="36" spans="3:4" ht="14.25" customHeight="1" x14ac:dyDescent="0.25">
      <c r="C36" s="257"/>
      <c r="D36" s="257"/>
    </row>
    <row r="37" spans="3:4" ht="14.25" customHeight="1" x14ac:dyDescent="0.25">
      <c r="C37" s="257"/>
      <c r="D37" s="257"/>
    </row>
    <row r="38" spans="3:4" ht="14.25" customHeight="1" x14ac:dyDescent="0.25">
      <c r="C38" s="257"/>
      <c r="D38" s="257"/>
    </row>
    <row r="39" spans="3:4" ht="14.25" customHeight="1" x14ac:dyDescent="0.25">
      <c r="C39" s="257"/>
      <c r="D39" s="257"/>
    </row>
    <row r="40" spans="3:4" ht="14.25" customHeight="1" x14ac:dyDescent="0.25">
      <c r="C40" s="257"/>
      <c r="D40" s="257"/>
    </row>
    <row r="41" spans="3:4" ht="14.25" customHeight="1" x14ac:dyDescent="0.25">
      <c r="C41" s="257"/>
      <c r="D41" s="257"/>
    </row>
    <row r="42" spans="3:4" ht="14.25" customHeight="1" x14ac:dyDescent="0.25">
      <c r="C42" s="257"/>
      <c r="D42" s="257"/>
    </row>
    <row r="43" spans="3:4" ht="14.25" customHeight="1" x14ac:dyDescent="0.25">
      <c r="C43" s="257"/>
      <c r="D43" s="257"/>
    </row>
    <row r="44" spans="3:4" ht="14.25" customHeight="1" x14ac:dyDescent="0.25">
      <c r="C44" s="257"/>
      <c r="D44" s="257"/>
    </row>
    <row r="45" spans="3:4" ht="14.25" customHeight="1" x14ac:dyDescent="0.25">
      <c r="C45" s="257"/>
      <c r="D45" s="257"/>
    </row>
    <row r="46" spans="3:4" ht="14.25" customHeight="1" x14ac:dyDescent="0.25">
      <c r="C46" s="257"/>
      <c r="D46" s="257"/>
    </row>
    <row r="47" spans="3:4" ht="14.25" customHeight="1" x14ac:dyDescent="0.25">
      <c r="C47" s="257"/>
      <c r="D47" s="257"/>
    </row>
    <row r="48" spans="3:4" ht="14.25" customHeight="1" x14ac:dyDescent="0.25">
      <c r="C48" s="257"/>
      <c r="D48" s="257"/>
    </row>
    <row r="49" spans="3:4" ht="14.25" customHeight="1" x14ac:dyDescent="0.25">
      <c r="C49" s="257"/>
      <c r="D49" s="257"/>
    </row>
    <row r="50" spans="3:4" ht="14.25" customHeight="1" x14ac:dyDescent="0.25">
      <c r="C50" s="257"/>
      <c r="D50" s="257"/>
    </row>
    <row r="51" spans="3:4" ht="14.25" customHeight="1" x14ac:dyDescent="0.25">
      <c r="C51" s="257"/>
      <c r="D51" s="257"/>
    </row>
    <row r="52" spans="3:4" ht="14.25" customHeight="1" x14ac:dyDescent="0.25">
      <c r="C52" s="257"/>
      <c r="D52" s="257"/>
    </row>
    <row r="53" spans="3:4" ht="14.25" customHeight="1" x14ac:dyDescent="0.25">
      <c r="C53" s="257"/>
      <c r="D53" s="257"/>
    </row>
    <row r="54" spans="3:4" ht="14.25" customHeight="1" x14ac:dyDescent="0.25">
      <c r="C54" s="257"/>
      <c r="D54" s="257"/>
    </row>
    <row r="55" spans="3:4" ht="14.25" customHeight="1" x14ac:dyDescent="0.25">
      <c r="C55" s="257"/>
      <c r="D55" s="257"/>
    </row>
    <row r="56" spans="3:4" ht="14.25" customHeight="1" x14ac:dyDescent="0.25">
      <c r="C56" s="257"/>
      <c r="D56" s="257"/>
    </row>
    <row r="57" spans="3:4" ht="14.25" customHeight="1" x14ac:dyDescent="0.25">
      <c r="C57" s="257"/>
      <c r="D57" s="257"/>
    </row>
    <row r="58" spans="3:4" ht="14.25" customHeight="1" x14ac:dyDescent="0.25">
      <c r="C58" s="257"/>
      <c r="D58" s="257"/>
    </row>
    <row r="59" spans="3:4" ht="14.25" customHeight="1" x14ac:dyDescent="0.25">
      <c r="C59" s="257"/>
      <c r="D59" s="257"/>
    </row>
    <row r="60" spans="3:4" ht="14.25" customHeight="1" x14ac:dyDescent="0.25">
      <c r="C60" s="257"/>
      <c r="D60" s="257"/>
    </row>
    <row r="61" spans="3:4" ht="14.25" customHeight="1" x14ac:dyDescent="0.25">
      <c r="C61" s="257"/>
      <c r="D61" s="257"/>
    </row>
    <row r="62" spans="3:4" ht="14.25" customHeight="1" x14ac:dyDescent="0.25">
      <c r="C62" s="257"/>
      <c r="D62" s="257"/>
    </row>
    <row r="63" spans="3:4" ht="14.25" customHeight="1" x14ac:dyDescent="0.25">
      <c r="C63" s="257"/>
      <c r="D63" s="257"/>
    </row>
    <row r="64" spans="3:4" ht="14.25" customHeight="1" x14ac:dyDescent="0.25">
      <c r="C64" s="257"/>
      <c r="D64" s="257"/>
    </row>
    <row r="65" spans="3:4" ht="14.25" customHeight="1" x14ac:dyDescent="0.25">
      <c r="C65" s="257"/>
      <c r="D65" s="257"/>
    </row>
    <row r="66" spans="3:4" ht="14.25" customHeight="1" x14ac:dyDescent="0.25">
      <c r="C66" s="257"/>
      <c r="D66" s="257"/>
    </row>
    <row r="67" spans="3:4" ht="14.25" customHeight="1" x14ac:dyDescent="0.25">
      <c r="C67" s="257"/>
      <c r="D67" s="257"/>
    </row>
    <row r="68" spans="3:4" ht="14.25" customHeight="1" x14ac:dyDescent="0.25">
      <c r="C68" s="257"/>
      <c r="D68" s="257"/>
    </row>
    <row r="69" spans="3:4" ht="14.25" customHeight="1" x14ac:dyDescent="0.25">
      <c r="C69" s="257"/>
      <c r="D69" s="257"/>
    </row>
    <row r="70" spans="3:4" ht="14.25" customHeight="1" x14ac:dyDescent="0.25">
      <c r="C70" s="257"/>
      <c r="D70" s="257"/>
    </row>
    <row r="71" spans="3:4" ht="14.25" customHeight="1" x14ac:dyDescent="0.25">
      <c r="C71" s="257"/>
      <c r="D71" s="257"/>
    </row>
    <row r="72" spans="3:4" ht="14.25" customHeight="1" x14ac:dyDescent="0.25">
      <c r="C72" s="257"/>
      <c r="D72" s="257"/>
    </row>
    <row r="73" spans="3:4" ht="14.25" customHeight="1" x14ac:dyDescent="0.25">
      <c r="C73" s="257"/>
      <c r="D73" s="257"/>
    </row>
    <row r="74" spans="3:4" ht="14.25" customHeight="1" x14ac:dyDescent="0.25">
      <c r="C74" s="257"/>
      <c r="D74" s="257"/>
    </row>
    <row r="75" spans="3:4" ht="14.25" customHeight="1" x14ac:dyDescent="0.25">
      <c r="C75" s="257"/>
      <c r="D75" s="257"/>
    </row>
    <row r="76" spans="3:4" ht="14.25" customHeight="1" x14ac:dyDescent="0.25">
      <c r="C76" s="257"/>
      <c r="D76" s="257"/>
    </row>
    <row r="77" spans="3:4" ht="14.25" customHeight="1" x14ac:dyDescent="0.25">
      <c r="C77" s="257"/>
      <c r="D77" s="257"/>
    </row>
    <row r="78" spans="3:4" ht="14.25" customHeight="1" x14ac:dyDescent="0.25">
      <c r="C78" s="257"/>
      <c r="D78" s="257"/>
    </row>
    <row r="79" spans="3:4" ht="14.25" customHeight="1" x14ac:dyDescent="0.25">
      <c r="C79" s="257"/>
      <c r="D79" s="257"/>
    </row>
    <row r="80" spans="3:4" ht="14.25" customHeight="1" x14ac:dyDescent="0.25">
      <c r="C80" s="257"/>
      <c r="D80" s="257"/>
    </row>
    <row r="81" spans="3:4" ht="14.25" customHeight="1" x14ac:dyDescent="0.25">
      <c r="C81" s="257"/>
      <c r="D81" s="257"/>
    </row>
    <row r="82" spans="3:4" ht="14.25" customHeight="1" x14ac:dyDescent="0.25">
      <c r="C82" s="257"/>
      <c r="D82" s="257"/>
    </row>
    <row r="83" spans="3:4" ht="14.25" customHeight="1" x14ac:dyDescent="0.25">
      <c r="C83" s="257"/>
      <c r="D83" s="257"/>
    </row>
    <row r="84" spans="3:4" ht="14.25" customHeight="1" x14ac:dyDescent="0.25">
      <c r="C84" s="257"/>
      <c r="D84" s="257"/>
    </row>
    <row r="85" spans="3:4" ht="14.25" customHeight="1" x14ac:dyDescent="0.25">
      <c r="C85" s="257"/>
      <c r="D85" s="257"/>
    </row>
    <row r="86" spans="3:4" ht="14.25" customHeight="1" x14ac:dyDescent="0.25">
      <c r="C86" s="257"/>
      <c r="D86" s="257"/>
    </row>
    <row r="87" spans="3:4" ht="14.25" customHeight="1" x14ac:dyDescent="0.25">
      <c r="C87" s="257"/>
      <c r="D87" s="257"/>
    </row>
    <row r="88" spans="3:4" ht="14.25" customHeight="1" x14ac:dyDescent="0.25">
      <c r="C88" s="257"/>
      <c r="D88" s="257"/>
    </row>
    <row r="89" spans="3:4" ht="14.25" customHeight="1" x14ac:dyDescent="0.25">
      <c r="C89" s="257"/>
      <c r="D89" s="257"/>
    </row>
    <row r="90" spans="3:4" ht="14.25" customHeight="1" x14ac:dyDescent="0.25">
      <c r="C90" s="257"/>
      <c r="D90" s="257"/>
    </row>
    <row r="91" spans="3:4" ht="14.25" customHeight="1" x14ac:dyDescent="0.25">
      <c r="C91" s="257"/>
      <c r="D91" s="257"/>
    </row>
    <row r="92" spans="3:4" ht="14.25" customHeight="1" x14ac:dyDescent="0.25">
      <c r="C92" s="257"/>
      <c r="D92" s="257"/>
    </row>
    <row r="93" spans="3:4" ht="14.25" customHeight="1" x14ac:dyDescent="0.25">
      <c r="C93" s="257"/>
      <c r="D93" s="257"/>
    </row>
    <row r="94" spans="3:4" ht="14.25" customHeight="1" x14ac:dyDescent="0.25">
      <c r="C94" s="257"/>
      <c r="D94" s="257"/>
    </row>
    <row r="95" spans="3:4" ht="14.25" customHeight="1" x14ac:dyDescent="0.25">
      <c r="C95" s="257"/>
      <c r="D95" s="257"/>
    </row>
    <row r="96" spans="3:4" ht="14.25" customHeight="1" x14ac:dyDescent="0.25">
      <c r="C96" s="257"/>
      <c r="D96" s="257"/>
    </row>
    <row r="97" spans="3:4" ht="14.25" customHeight="1" x14ac:dyDescent="0.25">
      <c r="C97" s="257"/>
      <c r="D97" s="257"/>
    </row>
    <row r="98" spans="3:4" ht="14.25" customHeight="1" x14ac:dyDescent="0.25">
      <c r="C98" s="257"/>
      <c r="D98" s="257"/>
    </row>
    <row r="99" spans="3:4" ht="14.25" customHeight="1" x14ac:dyDescent="0.25">
      <c r="C99" s="257"/>
      <c r="D99" s="257"/>
    </row>
    <row r="100" spans="3:4" ht="14.25" customHeight="1" x14ac:dyDescent="0.25">
      <c r="C100" s="257"/>
      <c r="D100" s="257"/>
    </row>
    <row r="101" spans="3:4" ht="14.25" customHeight="1" x14ac:dyDescent="0.25">
      <c r="C101" s="257"/>
      <c r="D101" s="257"/>
    </row>
    <row r="102" spans="3:4" ht="14.25" customHeight="1" x14ac:dyDescent="0.25">
      <c r="C102" s="257"/>
      <c r="D102" s="257"/>
    </row>
    <row r="103" spans="3:4" ht="14.25" customHeight="1" x14ac:dyDescent="0.25">
      <c r="C103" s="257"/>
      <c r="D103" s="257"/>
    </row>
    <row r="104" spans="3:4" ht="14.25" customHeight="1" x14ac:dyDescent="0.25">
      <c r="C104" s="257"/>
      <c r="D104" s="257"/>
    </row>
    <row r="105" spans="3:4" ht="14.25" customHeight="1" x14ac:dyDescent="0.25">
      <c r="C105" s="257"/>
      <c r="D105" s="257"/>
    </row>
    <row r="106" spans="3:4" ht="14.25" customHeight="1" x14ac:dyDescent="0.25">
      <c r="C106" s="257"/>
      <c r="D106" s="257"/>
    </row>
    <row r="107" spans="3:4" ht="14.25" customHeight="1" x14ac:dyDescent="0.25">
      <c r="C107" s="257"/>
      <c r="D107" s="257"/>
    </row>
    <row r="108" spans="3:4" ht="14.25" customHeight="1" x14ac:dyDescent="0.25">
      <c r="C108" s="257"/>
      <c r="D108" s="257"/>
    </row>
    <row r="109" spans="3:4" ht="14.25" customHeight="1" x14ac:dyDescent="0.25">
      <c r="C109" s="257"/>
      <c r="D109" s="257"/>
    </row>
    <row r="110" spans="3:4" ht="14.25" customHeight="1" x14ac:dyDescent="0.25">
      <c r="C110" s="257"/>
      <c r="D110" s="257"/>
    </row>
    <row r="111" spans="3:4" ht="14.25" customHeight="1" x14ac:dyDescent="0.25">
      <c r="C111" s="257"/>
      <c r="D111" s="257"/>
    </row>
    <row r="112" spans="3:4" ht="14.25" customHeight="1" x14ac:dyDescent="0.25">
      <c r="C112" s="257"/>
      <c r="D112" s="257"/>
    </row>
    <row r="113" spans="3:4" ht="14.25" customHeight="1" x14ac:dyDescent="0.25">
      <c r="C113" s="257"/>
      <c r="D113" s="257"/>
    </row>
    <row r="114" spans="3:4" ht="14.25" customHeight="1" x14ac:dyDescent="0.25">
      <c r="C114" s="257"/>
      <c r="D114" s="257"/>
    </row>
    <row r="115" spans="3:4" ht="14.25" customHeight="1" x14ac:dyDescent="0.25">
      <c r="C115" s="257"/>
      <c r="D115" s="257"/>
    </row>
    <row r="116" spans="3:4" ht="14.25" customHeight="1" x14ac:dyDescent="0.25">
      <c r="C116" s="257"/>
      <c r="D116" s="257"/>
    </row>
    <row r="117" spans="3:4" ht="14.25" customHeight="1" x14ac:dyDescent="0.25">
      <c r="C117" s="257"/>
      <c r="D117" s="257"/>
    </row>
    <row r="118" spans="3:4" ht="14.25" customHeight="1" x14ac:dyDescent="0.25">
      <c r="C118" s="257"/>
      <c r="D118" s="257"/>
    </row>
    <row r="119" spans="3:4" ht="14.25" customHeight="1" x14ac:dyDescent="0.25">
      <c r="C119" s="257"/>
      <c r="D119" s="257"/>
    </row>
    <row r="120" spans="3:4" ht="14.25" customHeight="1" x14ac:dyDescent="0.25">
      <c r="C120" s="257"/>
      <c r="D120" s="257"/>
    </row>
    <row r="121" spans="3:4" ht="14.25" customHeight="1" x14ac:dyDescent="0.25">
      <c r="C121" s="257"/>
      <c r="D121" s="257"/>
    </row>
    <row r="122" spans="3:4" ht="14.25" customHeight="1" x14ac:dyDescent="0.25">
      <c r="C122" s="257"/>
      <c r="D122" s="257"/>
    </row>
    <row r="123" spans="3:4" ht="14.25" customHeight="1" x14ac:dyDescent="0.25">
      <c r="C123" s="257"/>
      <c r="D123" s="257"/>
    </row>
    <row r="124" spans="3:4" ht="14.25" customHeight="1" x14ac:dyDescent="0.25">
      <c r="C124" s="257"/>
      <c r="D124" s="257"/>
    </row>
    <row r="125" spans="3:4" ht="14.25" customHeight="1" x14ac:dyDescent="0.25">
      <c r="C125" s="257"/>
      <c r="D125" s="257"/>
    </row>
    <row r="126" spans="3:4" ht="14.25" customHeight="1" x14ac:dyDescent="0.25">
      <c r="C126" s="257"/>
      <c r="D126" s="257"/>
    </row>
    <row r="127" spans="3:4" ht="14.25" customHeight="1" x14ac:dyDescent="0.25">
      <c r="C127" s="257"/>
      <c r="D127" s="257"/>
    </row>
    <row r="128" spans="3:4" ht="14.25" customHeight="1" x14ac:dyDescent="0.25">
      <c r="C128" s="257"/>
      <c r="D128" s="257"/>
    </row>
    <row r="129" spans="3:4" ht="14.25" customHeight="1" x14ac:dyDescent="0.25">
      <c r="C129" s="257"/>
      <c r="D129" s="257"/>
    </row>
    <row r="130" spans="3:4" ht="14.25" customHeight="1" x14ac:dyDescent="0.25">
      <c r="C130" s="257"/>
      <c r="D130" s="257"/>
    </row>
    <row r="131" spans="3:4" ht="14.25" customHeight="1" x14ac:dyDescent="0.25">
      <c r="C131" s="257"/>
      <c r="D131" s="257"/>
    </row>
    <row r="132" spans="3:4" ht="14.25" customHeight="1" x14ac:dyDescent="0.25">
      <c r="C132" s="257"/>
      <c r="D132" s="257"/>
    </row>
    <row r="133" spans="3:4" ht="14.25" customHeight="1" x14ac:dyDescent="0.25">
      <c r="C133" s="257"/>
      <c r="D133" s="257"/>
    </row>
    <row r="134" spans="3:4" ht="14.25" customHeight="1" x14ac:dyDescent="0.25">
      <c r="C134" s="257"/>
      <c r="D134" s="257"/>
    </row>
    <row r="135" spans="3:4" ht="14.25" customHeight="1" x14ac:dyDescent="0.25">
      <c r="C135" s="257"/>
      <c r="D135" s="257"/>
    </row>
    <row r="136" spans="3:4" ht="14.25" customHeight="1" x14ac:dyDescent="0.25">
      <c r="C136" s="257"/>
      <c r="D136" s="257"/>
    </row>
    <row r="137" spans="3:4" ht="14.25" customHeight="1" x14ac:dyDescent="0.25">
      <c r="C137" s="257"/>
      <c r="D137" s="257"/>
    </row>
    <row r="138" spans="3:4" ht="14.25" customHeight="1" x14ac:dyDescent="0.25">
      <c r="C138" s="257"/>
      <c r="D138" s="257"/>
    </row>
    <row r="139" spans="3:4" ht="14.25" customHeight="1" x14ac:dyDescent="0.25">
      <c r="C139" s="257"/>
      <c r="D139" s="257"/>
    </row>
    <row r="140" spans="3:4" ht="14.25" customHeight="1" x14ac:dyDescent="0.25">
      <c r="C140" s="257"/>
      <c r="D140" s="257"/>
    </row>
    <row r="141" spans="3:4" ht="14.25" customHeight="1" x14ac:dyDescent="0.25">
      <c r="C141" s="257"/>
      <c r="D141" s="257"/>
    </row>
    <row r="142" spans="3:4" ht="14.25" customHeight="1" x14ac:dyDescent="0.25">
      <c r="C142" s="257"/>
      <c r="D142" s="257"/>
    </row>
    <row r="143" spans="3:4" ht="14.25" customHeight="1" x14ac:dyDescent="0.25">
      <c r="C143" s="257"/>
      <c r="D143" s="257"/>
    </row>
    <row r="144" spans="3:4" ht="14.25" customHeight="1" x14ac:dyDescent="0.25">
      <c r="C144" s="257"/>
      <c r="D144" s="257"/>
    </row>
    <row r="145" spans="3:4" ht="14.25" customHeight="1" x14ac:dyDescent="0.25">
      <c r="C145" s="257"/>
      <c r="D145" s="257"/>
    </row>
    <row r="146" spans="3:4" ht="14.25" customHeight="1" x14ac:dyDescent="0.25">
      <c r="C146" s="257"/>
      <c r="D146" s="257"/>
    </row>
    <row r="147" spans="3:4" ht="14.25" customHeight="1" x14ac:dyDescent="0.25">
      <c r="C147" s="257"/>
      <c r="D147" s="257"/>
    </row>
    <row r="148" spans="3:4" ht="14.25" customHeight="1" x14ac:dyDescent="0.25">
      <c r="C148" s="257"/>
      <c r="D148" s="257"/>
    </row>
    <row r="149" spans="3:4" ht="14.25" customHeight="1" x14ac:dyDescent="0.25">
      <c r="C149" s="257"/>
      <c r="D149" s="257"/>
    </row>
    <row r="150" spans="3:4" ht="14.25" customHeight="1" x14ac:dyDescent="0.25">
      <c r="C150" s="257"/>
      <c r="D150" s="257"/>
    </row>
    <row r="151" spans="3:4" ht="14.25" customHeight="1" x14ac:dyDescent="0.25">
      <c r="C151" s="257"/>
      <c r="D151" s="257"/>
    </row>
    <row r="152" spans="3:4" ht="14.25" customHeight="1" x14ac:dyDescent="0.25">
      <c r="C152" s="257"/>
      <c r="D152" s="257"/>
    </row>
    <row r="153" spans="3:4" ht="14.25" customHeight="1" x14ac:dyDescent="0.25">
      <c r="C153" s="257"/>
      <c r="D153" s="257"/>
    </row>
    <row r="154" spans="3:4" ht="14.25" customHeight="1" x14ac:dyDescent="0.25">
      <c r="C154" s="257"/>
      <c r="D154" s="257"/>
    </row>
    <row r="155" spans="3:4" ht="14.25" customHeight="1" x14ac:dyDescent="0.25">
      <c r="C155" s="257"/>
      <c r="D155" s="257"/>
    </row>
    <row r="156" spans="3:4" ht="14.25" customHeight="1" x14ac:dyDescent="0.25">
      <c r="C156" s="257"/>
      <c r="D156" s="257"/>
    </row>
    <row r="157" spans="3:4" ht="14.25" customHeight="1" x14ac:dyDescent="0.25">
      <c r="C157" s="257"/>
      <c r="D157" s="257"/>
    </row>
    <row r="158" spans="3:4" ht="14.25" customHeight="1" x14ac:dyDescent="0.25">
      <c r="C158" s="257"/>
      <c r="D158" s="257"/>
    </row>
    <row r="159" spans="3:4" ht="14.25" customHeight="1" x14ac:dyDescent="0.25">
      <c r="C159" s="257"/>
      <c r="D159" s="257"/>
    </row>
    <row r="160" spans="3:4" ht="14.25" customHeight="1" x14ac:dyDescent="0.25">
      <c r="C160" s="257"/>
      <c r="D160" s="257"/>
    </row>
    <row r="161" spans="3:4" ht="14.25" customHeight="1" x14ac:dyDescent="0.25">
      <c r="C161" s="257"/>
      <c r="D161" s="257"/>
    </row>
    <row r="162" spans="3:4" ht="14.25" customHeight="1" x14ac:dyDescent="0.25">
      <c r="C162" s="257"/>
      <c r="D162" s="257"/>
    </row>
    <row r="163" spans="3:4" ht="14.25" customHeight="1" x14ac:dyDescent="0.25">
      <c r="C163" s="257"/>
      <c r="D163" s="257"/>
    </row>
    <row r="164" spans="3:4" ht="14.25" customHeight="1" x14ac:dyDescent="0.25">
      <c r="C164" s="257"/>
      <c r="D164" s="257"/>
    </row>
    <row r="165" spans="3:4" ht="14.25" customHeight="1" x14ac:dyDescent="0.25">
      <c r="C165" s="257"/>
      <c r="D165" s="257"/>
    </row>
    <row r="166" spans="3:4" ht="14.25" customHeight="1" x14ac:dyDescent="0.25">
      <c r="C166" s="257"/>
      <c r="D166" s="257"/>
    </row>
    <row r="167" spans="3:4" ht="14.25" customHeight="1" x14ac:dyDescent="0.25">
      <c r="C167" s="257"/>
      <c r="D167" s="257"/>
    </row>
    <row r="168" spans="3:4" ht="14.25" customHeight="1" x14ac:dyDescent="0.25">
      <c r="C168" s="257"/>
      <c r="D168" s="257"/>
    </row>
    <row r="169" spans="3:4" ht="14.25" customHeight="1" x14ac:dyDescent="0.25">
      <c r="C169" s="257"/>
      <c r="D169" s="257"/>
    </row>
    <row r="170" spans="3:4" ht="14.25" customHeight="1" x14ac:dyDescent="0.25">
      <c r="C170" s="257"/>
      <c r="D170" s="257"/>
    </row>
    <row r="171" spans="3:4" ht="14.25" customHeight="1" x14ac:dyDescent="0.25">
      <c r="C171" s="257"/>
      <c r="D171" s="257"/>
    </row>
    <row r="172" spans="3:4" ht="14.25" customHeight="1" x14ac:dyDescent="0.25">
      <c r="C172" s="257"/>
      <c r="D172" s="257"/>
    </row>
    <row r="173" spans="3:4" ht="14.25" customHeight="1" x14ac:dyDescent="0.25">
      <c r="C173" s="257"/>
      <c r="D173" s="257"/>
    </row>
    <row r="174" spans="3:4" ht="14.25" customHeight="1" x14ac:dyDescent="0.25">
      <c r="C174" s="257"/>
      <c r="D174" s="257"/>
    </row>
    <row r="175" spans="3:4" ht="14.25" customHeight="1" x14ac:dyDescent="0.25">
      <c r="C175" s="257"/>
      <c r="D175" s="257"/>
    </row>
    <row r="176" spans="3:4" ht="14.25" customHeight="1" x14ac:dyDescent="0.25">
      <c r="C176" s="257"/>
      <c r="D176" s="257"/>
    </row>
    <row r="177" spans="3:4" ht="14.25" customHeight="1" x14ac:dyDescent="0.25">
      <c r="C177" s="257"/>
      <c r="D177" s="257"/>
    </row>
    <row r="178" spans="3:4" ht="14.25" customHeight="1" x14ac:dyDescent="0.25">
      <c r="C178" s="257"/>
      <c r="D178" s="257"/>
    </row>
    <row r="179" spans="3:4" ht="14.25" customHeight="1" x14ac:dyDescent="0.25">
      <c r="C179" s="257"/>
      <c r="D179" s="257"/>
    </row>
    <row r="180" spans="3:4" ht="14.25" customHeight="1" x14ac:dyDescent="0.25">
      <c r="C180" s="257"/>
      <c r="D180" s="257"/>
    </row>
    <row r="181" spans="3:4" ht="14.25" customHeight="1" x14ac:dyDescent="0.25">
      <c r="C181" s="257"/>
      <c r="D181" s="257"/>
    </row>
    <row r="182" spans="3:4" ht="14.25" customHeight="1" x14ac:dyDescent="0.25">
      <c r="C182" s="257"/>
      <c r="D182" s="257"/>
    </row>
    <row r="183" spans="3:4" ht="14.25" customHeight="1" x14ac:dyDescent="0.25">
      <c r="C183" s="257"/>
      <c r="D183" s="257"/>
    </row>
    <row r="184" spans="3:4" ht="14.25" customHeight="1" x14ac:dyDescent="0.25">
      <c r="C184" s="257"/>
      <c r="D184" s="257"/>
    </row>
    <row r="185" spans="3:4" ht="14.25" customHeight="1" x14ac:dyDescent="0.25">
      <c r="C185" s="257"/>
      <c r="D185" s="257"/>
    </row>
    <row r="186" spans="3:4" ht="14.25" customHeight="1" x14ac:dyDescent="0.25">
      <c r="C186" s="257"/>
      <c r="D186" s="257"/>
    </row>
    <row r="187" spans="3:4" ht="14.25" customHeight="1" x14ac:dyDescent="0.25">
      <c r="C187" s="257"/>
      <c r="D187" s="257"/>
    </row>
    <row r="188" spans="3:4" ht="14.25" customHeight="1" x14ac:dyDescent="0.25">
      <c r="C188" s="257"/>
      <c r="D188" s="257"/>
    </row>
    <row r="189" spans="3:4" ht="14.25" customHeight="1" x14ac:dyDescent="0.25">
      <c r="C189" s="257"/>
      <c r="D189" s="257"/>
    </row>
    <row r="190" spans="3:4" ht="14.25" customHeight="1" x14ac:dyDescent="0.25">
      <c r="C190" s="257"/>
      <c r="D190" s="257"/>
    </row>
    <row r="191" spans="3:4" ht="14.25" customHeight="1" x14ac:dyDescent="0.25">
      <c r="C191" s="257"/>
      <c r="D191" s="257"/>
    </row>
    <row r="192" spans="3:4" ht="14.25" customHeight="1" x14ac:dyDescent="0.25">
      <c r="C192" s="257"/>
      <c r="D192" s="257"/>
    </row>
    <row r="193" spans="3:4" ht="14.25" customHeight="1" x14ac:dyDescent="0.25">
      <c r="C193" s="257"/>
      <c r="D193" s="257"/>
    </row>
    <row r="194" spans="3:4" ht="14.25" customHeight="1" x14ac:dyDescent="0.25">
      <c r="C194" s="257"/>
      <c r="D194" s="257"/>
    </row>
    <row r="195" spans="3:4" ht="14.25" customHeight="1" x14ac:dyDescent="0.25">
      <c r="C195" s="257"/>
      <c r="D195" s="257"/>
    </row>
    <row r="196" spans="3:4" ht="14.25" customHeight="1" x14ac:dyDescent="0.25">
      <c r="C196" s="257"/>
      <c r="D196" s="257"/>
    </row>
    <row r="197" spans="3:4" ht="14.25" customHeight="1" x14ac:dyDescent="0.25">
      <c r="C197" s="257"/>
      <c r="D197" s="257"/>
    </row>
    <row r="198" spans="3:4" ht="14.25" customHeight="1" x14ac:dyDescent="0.25">
      <c r="C198" s="257"/>
      <c r="D198" s="257"/>
    </row>
    <row r="199" spans="3:4" ht="14.25" customHeight="1" x14ac:dyDescent="0.25">
      <c r="C199" s="257"/>
      <c r="D199" s="257"/>
    </row>
    <row r="200" spans="3:4" ht="14.25" customHeight="1" x14ac:dyDescent="0.25">
      <c r="C200" s="257"/>
      <c r="D200" s="257"/>
    </row>
    <row r="201" spans="3:4" ht="14.25" customHeight="1" x14ac:dyDescent="0.25">
      <c r="C201" s="257"/>
      <c r="D201" s="257"/>
    </row>
    <row r="202" spans="3:4" ht="14.25" customHeight="1" x14ac:dyDescent="0.25">
      <c r="C202" s="257"/>
      <c r="D202" s="257"/>
    </row>
    <row r="203" spans="3:4" ht="14.25" customHeight="1" x14ac:dyDescent="0.25">
      <c r="C203" s="257"/>
      <c r="D203" s="257"/>
    </row>
    <row r="204" spans="3:4" ht="14.25" customHeight="1" x14ac:dyDescent="0.25">
      <c r="C204" s="257"/>
      <c r="D204" s="257"/>
    </row>
    <row r="205" spans="3:4" ht="14.25" customHeight="1" x14ac:dyDescent="0.25">
      <c r="C205" s="257"/>
      <c r="D205" s="257"/>
    </row>
    <row r="206" spans="3:4" ht="14.25" customHeight="1" x14ac:dyDescent="0.25">
      <c r="C206" s="257"/>
      <c r="D206" s="257"/>
    </row>
    <row r="207" spans="3:4" ht="14.25" customHeight="1" x14ac:dyDescent="0.25">
      <c r="C207" s="257"/>
      <c r="D207" s="257"/>
    </row>
    <row r="208" spans="3:4" ht="14.25" customHeight="1" x14ac:dyDescent="0.25">
      <c r="C208" s="257"/>
      <c r="D208" s="257"/>
    </row>
    <row r="209" spans="3:4" ht="14.25" customHeight="1" x14ac:dyDescent="0.25">
      <c r="C209" s="257"/>
      <c r="D209" s="257"/>
    </row>
    <row r="210" spans="3:4" ht="14.25" customHeight="1" x14ac:dyDescent="0.25">
      <c r="C210" s="257"/>
      <c r="D210" s="257"/>
    </row>
    <row r="211" spans="3:4" ht="14.25" customHeight="1" x14ac:dyDescent="0.25">
      <c r="C211" s="257"/>
      <c r="D211" s="257"/>
    </row>
    <row r="212" spans="3:4" ht="14.25" customHeight="1" x14ac:dyDescent="0.25">
      <c r="C212" s="257"/>
      <c r="D212" s="257"/>
    </row>
    <row r="213" spans="3:4" ht="14.25" customHeight="1" x14ac:dyDescent="0.25">
      <c r="C213" s="257"/>
      <c r="D213" s="257"/>
    </row>
    <row r="214" spans="3:4" ht="14.25" customHeight="1" x14ac:dyDescent="0.25">
      <c r="C214" s="257"/>
      <c r="D214" s="257"/>
    </row>
    <row r="215" spans="3:4" ht="14.25" customHeight="1" x14ac:dyDescent="0.25">
      <c r="C215" s="257"/>
      <c r="D215" s="257"/>
    </row>
    <row r="216" spans="3:4" ht="14.25" customHeight="1" x14ac:dyDescent="0.25">
      <c r="C216" s="257"/>
      <c r="D216" s="257"/>
    </row>
    <row r="217" spans="3:4" ht="14.25" customHeight="1" x14ac:dyDescent="0.25">
      <c r="C217" s="257"/>
      <c r="D217" s="257"/>
    </row>
    <row r="218" spans="3:4" ht="14.25" customHeight="1" x14ac:dyDescent="0.25">
      <c r="C218" s="257"/>
      <c r="D218" s="257"/>
    </row>
    <row r="219" spans="3:4" ht="14.25" customHeight="1" x14ac:dyDescent="0.25">
      <c r="C219" s="257"/>
      <c r="D219" s="257"/>
    </row>
    <row r="220" spans="3:4" ht="14.25" customHeight="1" x14ac:dyDescent="0.25">
      <c r="C220" s="257"/>
      <c r="D220" s="257"/>
    </row>
    <row r="221" spans="3:4" ht="14.25" customHeight="1" x14ac:dyDescent="0.25">
      <c r="C221" s="257"/>
      <c r="D221" s="257"/>
    </row>
    <row r="222" spans="3:4" ht="14.25" customHeight="1" x14ac:dyDescent="0.25">
      <c r="C222" s="257"/>
      <c r="D222" s="257"/>
    </row>
    <row r="223" spans="3:4" ht="14.25" customHeight="1" x14ac:dyDescent="0.25">
      <c r="C223" s="257"/>
      <c r="D223" s="257"/>
    </row>
    <row r="224" spans="3:4" ht="14.25" customHeight="1" x14ac:dyDescent="0.25">
      <c r="C224" s="257"/>
      <c r="D224" s="257"/>
    </row>
    <row r="225" spans="3:4" ht="14.25" customHeight="1" x14ac:dyDescent="0.25">
      <c r="C225" s="257"/>
      <c r="D225" s="257"/>
    </row>
    <row r="226" spans="3:4" ht="14.25" customHeight="1" x14ac:dyDescent="0.25">
      <c r="C226" s="257"/>
      <c r="D226" s="257"/>
    </row>
    <row r="227" spans="3:4" ht="14.25" customHeight="1" x14ac:dyDescent="0.25">
      <c r="C227" s="257"/>
      <c r="D227" s="257"/>
    </row>
    <row r="228" spans="3:4" ht="14.25" customHeight="1" x14ac:dyDescent="0.25">
      <c r="C228" s="257"/>
      <c r="D228" s="257"/>
    </row>
    <row r="229" spans="3:4" ht="14.25" customHeight="1" x14ac:dyDescent="0.25">
      <c r="C229" s="257"/>
      <c r="D229" s="257"/>
    </row>
    <row r="230" spans="3:4" ht="14.25" customHeight="1" x14ac:dyDescent="0.25">
      <c r="C230" s="257"/>
      <c r="D230" s="257"/>
    </row>
    <row r="231" spans="3:4" ht="14.25" customHeight="1" x14ac:dyDescent="0.25">
      <c r="C231" s="257"/>
      <c r="D231" s="257"/>
    </row>
    <row r="232" spans="3:4" ht="14.25" customHeight="1" x14ac:dyDescent="0.25">
      <c r="C232" s="257"/>
      <c r="D232" s="257"/>
    </row>
    <row r="233" spans="3:4" ht="14.25" customHeight="1" x14ac:dyDescent="0.25">
      <c r="C233" s="257"/>
      <c r="D233" s="257"/>
    </row>
    <row r="234" spans="3:4" ht="14.25" customHeight="1" x14ac:dyDescent="0.25">
      <c r="C234" s="257"/>
      <c r="D234" s="257"/>
    </row>
    <row r="235" spans="3:4" ht="14.25" customHeight="1" x14ac:dyDescent="0.25">
      <c r="C235" s="257"/>
      <c r="D235" s="257"/>
    </row>
    <row r="236" spans="3:4" ht="14.25" customHeight="1" x14ac:dyDescent="0.25">
      <c r="C236" s="257"/>
      <c r="D236" s="257"/>
    </row>
    <row r="237" spans="3:4" ht="14.25" customHeight="1" x14ac:dyDescent="0.25">
      <c r="C237" s="257"/>
      <c r="D237" s="257"/>
    </row>
    <row r="238" spans="3:4" ht="14.25" customHeight="1" x14ac:dyDescent="0.25">
      <c r="C238" s="257"/>
      <c r="D238" s="257"/>
    </row>
    <row r="239" spans="3:4" ht="14.25" customHeight="1" x14ac:dyDescent="0.25">
      <c r="C239" s="257"/>
      <c r="D239" s="257"/>
    </row>
    <row r="240" spans="3:4" ht="14.25" customHeight="1" x14ac:dyDescent="0.25">
      <c r="C240" s="257"/>
      <c r="D240" s="257"/>
    </row>
    <row r="241" spans="3:4" ht="14.25" customHeight="1" x14ac:dyDescent="0.25">
      <c r="C241" s="257"/>
      <c r="D241" s="257"/>
    </row>
    <row r="242" spans="3:4" ht="14.25" customHeight="1" x14ac:dyDescent="0.25">
      <c r="C242" s="257"/>
      <c r="D242" s="257"/>
    </row>
    <row r="243" spans="3:4" ht="14.25" customHeight="1" x14ac:dyDescent="0.25">
      <c r="C243" s="257"/>
      <c r="D243" s="257"/>
    </row>
    <row r="244" spans="3:4" ht="14.25" customHeight="1" x14ac:dyDescent="0.25">
      <c r="C244" s="257"/>
      <c r="D244" s="257"/>
    </row>
    <row r="245" spans="3:4" ht="14.25" customHeight="1" x14ac:dyDescent="0.25">
      <c r="C245" s="257"/>
      <c r="D245" s="257"/>
    </row>
    <row r="246" spans="3:4" ht="14.25" customHeight="1" x14ac:dyDescent="0.25">
      <c r="C246" s="257"/>
      <c r="D246" s="257"/>
    </row>
    <row r="247" spans="3:4" ht="14.25" customHeight="1" x14ac:dyDescent="0.25">
      <c r="C247" s="257"/>
      <c r="D247" s="257"/>
    </row>
    <row r="248" spans="3:4" ht="14.25" customHeight="1" x14ac:dyDescent="0.25">
      <c r="C248" s="257"/>
      <c r="D248" s="257"/>
    </row>
    <row r="249" spans="3:4" ht="14.25" customHeight="1" x14ac:dyDescent="0.25">
      <c r="C249" s="257"/>
      <c r="D249" s="257"/>
    </row>
    <row r="250" spans="3:4" ht="14.25" customHeight="1" x14ac:dyDescent="0.25">
      <c r="C250" s="257"/>
      <c r="D250" s="257"/>
    </row>
    <row r="251" spans="3:4" ht="14.25" customHeight="1" x14ac:dyDescent="0.25">
      <c r="C251" s="257"/>
      <c r="D251" s="257"/>
    </row>
    <row r="252" spans="3:4" ht="14.25" customHeight="1" x14ac:dyDescent="0.25">
      <c r="C252" s="257"/>
      <c r="D252" s="257"/>
    </row>
    <row r="253" spans="3:4" ht="14.25" customHeight="1" x14ac:dyDescent="0.25">
      <c r="C253" s="257"/>
      <c r="D253" s="257"/>
    </row>
    <row r="254" spans="3:4" ht="14.25" customHeight="1" x14ac:dyDescent="0.25">
      <c r="C254" s="257"/>
      <c r="D254" s="257"/>
    </row>
    <row r="255" spans="3:4" ht="14.25" customHeight="1" x14ac:dyDescent="0.25">
      <c r="C255" s="257"/>
      <c r="D255" s="257"/>
    </row>
    <row r="256" spans="3:4" ht="14.25" customHeight="1" x14ac:dyDescent="0.25">
      <c r="C256" s="257"/>
      <c r="D256" s="257"/>
    </row>
    <row r="257" spans="3:4" ht="14.25" customHeight="1" x14ac:dyDescent="0.25">
      <c r="C257" s="257"/>
      <c r="D257" s="257"/>
    </row>
    <row r="258" spans="3:4" ht="14.25" customHeight="1" x14ac:dyDescent="0.25">
      <c r="C258" s="257"/>
      <c r="D258" s="257"/>
    </row>
    <row r="259" spans="3:4" ht="14.25" customHeight="1" x14ac:dyDescent="0.25">
      <c r="C259" s="257"/>
      <c r="D259" s="257"/>
    </row>
    <row r="260" spans="3:4" ht="14.25" customHeight="1" x14ac:dyDescent="0.25">
      <c r="C260" s="257"/>
      <c r="D260" s="257"/>
    </row>
    <row r="261" spans="3:4" ht="14.25" customHeight="1" x14ac:dyDescent="0.25">
      <c r="C261" s="257"/>
      <c r="D261" s="257"/>
    </row>
    <row r="262" spans="3:4" ht="14.25" customHeight="1" x14ac:dyDescent="0.25">
      <c r="C262" s="257"/>
      <c r="D262" s="257"/>
    </row>
    <row r="263" spans="3:4" ht="14.25" customHeight="1" x14ac:dyDescent="0.25">
      <c r="C263" s="257"/>
      <c r="D263" s="257"/>
    </row>
    <row r="264" spans="3:4" ht="14.25" customHeight="1" x14ac:dyDescent="0.25">
      <c r="C264" s="257"/>
      <c r="D264" s="257"/>
    </row>
    <row r="265" spans="3:4" ht="14.25" customHeight="1" x14ac:dyDescent="0.25">
      <c r="C265" s="257"/>
      <c r="D265" s="257"/>
    </row>
    <row r="266" spans="3:4" ht="14.25" customHeight="1" x14ac:dyDescent="0.25">
      <c r="C266" s="257"/>
      <c r="D266" s="257"/>
    </row>
    <row r="267" spans="3:4" ht="14.25" customHeight="1" x14ac:dyDescent="0.25">
      <c r="C267" s="257"/>
      <c r="D267" s="257"/>
    </row>
    <row r="268" spans="3:4" ht="14.25" customHeight="1" x14ac:dyDescent="0.25">
      <c r="C268" s="257"/>
      <c r="D268" s="257"/>
    </row>
    <row r="269" spans="3:4" ht="14.25" customHeight="1" x14ac:dyDescent="0.25">
      <c r="C269" s="257"/>
      <c r="D269" s="257"/>
    </row>
    <row r="270" spans="3:4" ht="14.25" customHeight="1" x14ac:dyDescent="0.25">
      <c r="C270" s="257"/>
      <c r="D270" s="257"/>
    </row>
    <row r="271" spans="3:4" ht="14.25" customHeight="1" x14ac:dyDescent="0.25">
      <c r="C271" s="257"/>
      <c r="D271" s="257"/>
    </row>
    <row r="272" spans="3:4" ht="14.25" customHeight="1" x14ac:dyDescent="0.25">
      <c r="C272" s="257"/>
      <c r="D272" s="257"/>
    </row>
    <row r="273" spans="3:4" ht="14.25" customHeight="1" x14ac:dyDescent="0.25">
      <c r="C273" s="257"/>
      <c r="D273" s="257"/>
    </row>
    <row r="274" spans="3:4" ht="14.25" customHeight="1" x14ac:dyDescent="0.25">
      <c r="C274" s="257"/>
      <c r="D274" s="257"/>
    </row>
    <row r="275" spans="3:4" ht="14.25" customHeight="1" x14ac:dyDescent="0.25">
      <c r="C275" s="257"/>
      <c r="D275" s="257"/>
    </row>
    <row r="276" spans="3:4" ht="14.25" customHeight="1" x14ac:dyDescent="0.25">
      <c r="C276" s="257"/>
      <c r="D276" s="257"/>
    </row>
    <row r="277" spans="3:4" ht="14.25" customHeight="1" x14ac:dyDescent="0.25">
      <c r="C277" s="257"/>
      <c r="D277" s="257"/>
    </row>
    <row r="278" spans="3:4" ht="14.25" customHeight="1" x14ac:dyDescent="0.25">
      <c r="C278" s="257"/>
      <c r="D278" s="257"/>
    </row>
    <row r="279" spans="3:4" ht="14.25" customHeight="1" x14ac:dyDescent="0.25">
      <c r="C279" s="257"/>
      <c r="D279" s="257"/>
    </row>
    <row r="280" spans="3:4" ht="14.25" customHeight="1" x14ac:dyDescent="0.25">
      <c r="C280" s="257"/>
      <c r="D280" s="257"/>
    </row>
    <row r="281" spans="3:4" ht="14.25" customHeight="1" x14ac:dyDescent="0.25">
      <c r="C281" s="257"/>
      <c r="D281" s="257"/>
    </row>
    <row r="282" spans="3:4" ht="14.25" customHeight="1" x14ac:dyDescent="0.25">
      <c r="C282" s="257"/>
      <c r="D282" s="257"/>
    </row>
    <row r="283" spans="3:4" ht="14.25" customHeight="1" x14ac:dyDescent="0.25">
      <c r="C283" s="257"/>
      <c r="D283" s="257"/>
    </row>
    <row r="284" spans="3:4" ht="14.25" customHeight="1" x14ac:dyDescent="0.25">
      <c r="C284" s="257"/>
      <c r="D284" s="257"/>
    </row>
    <row r="285" spans="3:4" ht="14.25" customHeight="1" x14ac:dyDescent="0.25">
      <c r="C285" s="257"/>
      <c r="D285" s="257"/>
    </row>
    <row r="286" spans="3:4" ht="14.25" customHeight="1" x14ac:dyDescent="0.25">
      <c r="C286" s="257"/>
      <c r="D286" s="257"/>
    </row>
    <row r="287" spans="3:4" ht="14.25" customHeight="1" x14ac:dyDescent="0.25">
      <c r="C287" s="257"/>
      <c r="D287" s="257"/>
    </row>
    <row r="288" spans="3:4" ht="14.25" customHeight="1" x14ac:dyDescent="0.25">
      <c r="C288" s="257"/>
      <c r="D288" s="257"/>
    </row>
    <row r="289" spans="3:4" ht="14.25" customHeight="1" x14ac:dyDescent="0.25">
      <c r="C289" s="257"/>
      <c r="D289" s="257"/>
    </row>
    <row r="290" spans="3:4" ht="14.25" customHeight="1" x14ac:dyDescent="0.25">
      <c r="C290" s="257"/>
      <c r="D290" s="257"/>
    </row>
    <row r="291" spans="3:4" ht="14.25" customHeight="1" x14ac:dyDescent="0.25">
      <c r="C291" s="257"/>
      <c r="D291" s="257"/>
    </row>
    <row r="292" spans="3:4" ht="14.25" customHeight="1" x14ac:dyDescent="0.25">
      <c r="C292" s="257"/>
      <c r="D292" s="257"/>
    </row>
    <row r="293" spans="3:4" ht="14.25" customHeight="1" x14ac:dyDescent="0.25">
      <c r="C293" s="257"/>
      <c r="D293" s="257"/>
    </row>
    <row r="294" spans="3:4" ht="14.25" customHeight="1" x14ac:dyDescent="0.25">
      <c r="C294" s="257"/>
      <c r="D294" s="257"/>
    </row>
    <row r="295" spans="3:4" ht="14.25" customHeight="1" x14ac:dyDescent="0.25">
      <c r="C295" s="257"/>
      <c r="D295" s="257"/>
    </row>
    <row r="296" spans="3:4" ht="14.25" customHeight="1" x14ac:dyDescent="0.25">
      <c r="C296" s="257"/>
      <c r="D296" s="257"/>
    </row>
    <row r="297" spans="3:4" ht="14.25" customHeight="1" x14ac:dyDescent="0.25">
      <c r="C297" s="257"/>
      <c r="D297" s="257"/>
    </row>
    <row r="298" spans="3:4" ht="14.25" customHeight="1" x14ac:dyDescent="0.25">
      <c r="C298" s="257"/>
      <c r="D298" s="257"/>
    </row>
    <row r="299" spans="3:4" ht="14.25" customHeight="1" x14ac:dyDescent="0.25">
      <c r="C299" s="257"/>
      <c r="D299" s="257"/>
    </row>
    <row r="300" spans="3:4" ht="14.25" customHeight="1" x14ac:dyDescent="0.25">
      <c r="C300" s="257"/>
      <c r="D300" s="257"/>
    </row>
    <row r="301" spans="3:4" ht="14.25" customHeight="1" x14ac:dyDescent="0.25">
      <c r="C301" s="257"/>
      <c r="D301" s="257"/>
    </row>
    <row r="302" spans="3:4" ht="14.25" customHeight="1" x14ac:dyDescent="0.25">
      <c r="C302" s="257"/>
      <c r="D302" s="257"/>
    </row>
    <row r="303" spans="3:4" ht="14.25" customHeight="1" x14ac:dyDescent="0.25">
      <c r="C303" s="257"/>
      <c r="D303" s="257"/>
    </row>
    <row r="304" spans="3:4" ht="14.25" customHeight="1" x14ac:dyDescent="0.25">
      <c r="C304" s="257"/>
      <c r="D304" s="257"/>
    </row>
    <row r="305" spans="3:4" ht="14.25" customHeight="1" x14ac:dyDescent="0.25">
      <c r="C305" s="257"/>
      <c r="D305" s="257"/>
    </row>
    <row r="306" spans="3:4" ht="14.25" customHeight="1" x14ac:dyDescent="0.25">
      <c r="C306" s="257"/>
      <c r="D306" s="257"/>
    </row>
    <row r="307" spans="3:4" ht="14.25" customHeight="1" x14ac:dyDescent="0.25">
      <c r="C307" s="257"/>
      <c r="D307" s="257"/>
    </row>
    <row r="308" spans="3:4" ht="14.25" customHeight="1" x14ac:dyDescent="0.25">
      <c r="C308" s="257"/>
      <c r="D308" s="257"/>
    </row>
    <row r="309" spans="3:4" ht="14.25" customHeight="1" x14ac:dyDescent="0.25">
      <c r="C309" s="257"/>
      <c r="D309" s="257"/>
    </row>
    <row r="310" spans="3:4" ht="14.25" customHeight="1" x14ac:dyDescent="0.25">
      <c r="C310" s="257"/>
      <c r="D310" s="257"/>
    </row>
    <row r="311" spans="3:4" ht="14.25" customHeight="1" x14ac:dyDescent="0.25">
      <c r="C311" s="257"/>
      <c r="D311" s="257"/>
    </row>
    <row r="312" spans="3:4" ht="14.25" customHeight="1" x14ac:dyDescent="0.25">
      <c r="C312" s="257"/>
      <c r="D312" s="257"/>
    </row>
    <row r="313" spans="3:4" ht="14.25" customHeight="1" x14ac:dyDescent="0.25">
      <c r="C313" s="257"/>
      <c r="D313" s="257"/>
    </row>
    <row r="314" spans="3:4" ht="14.25" customHeight="1" x14ac:dyDescent="0.25">
      <c r="C314" s="257"/>
      <c r="D314" s="257"/>
    </row>
    <row r="315" spans="3:4" ht="14.25" customHeight="1" x14ac:dyDescent="0.25">
      <c r="C315" s="257"/>
      <c r="D315" s="257"/>
    </row>
    <row r="316" spans="3:4" ht="14.25" customHeight="1" x14ac:dyDescent="0.25">
      <c r="C316" s="257"/>
      <c r="D316" s="257"/>
    </row>
    <row r="317" spans="3:4" ht="14.25" customHeight="1" x14ac:dyDescent="0.25">
      <c r="C317" s="257"/>
      <c r="D317" s="257"/>
    </row>
    <row r="318" spans="3:4" ht="14.25" customHeight="1" x14ac:dyDescent="0.25">
      <c r="C318" s="257"/>
      <c r="D318" s="257"/>
    </row>
    <row r="319" spans="3:4" ht="14.25" customHeight="1" x14ac:dyDescent="0.25">
      <c r="C319" s="257"/>
      <c r="D319" s="257"/>
    </row>
    <row r="320" spans="3:4" ht="14.25" customHeight="1" x14ac:dyDescent="0.25">
      <c r="C320" s="257"/>
      <c r="D320" s="257"/>
    </row>
    <row r="321" spans="3:4" ht="14.25" customHeight="1" x14ac:dyDescent="0.25">
      <c r="C321" s="257"/>
      <c r="D321" s="257"/>
    </row>
    <row r="322" spans="3:4" ht="14.25" customHeight="1" x14ac:dyDescent="0.25">
      <c r="C322" s="257"/>
      <c r="D322" s="257"/>
    </row>
    <row r="323" spans="3:4" ht="14.25" customHeight="1" x14ac:dyDescent="0.25">
      <c r="C323" s="257"/>
      <c r="D323" s="257"/>
    </row>
    <row r="324" spans="3:4" ht="14.25" customHeight="1" x14ac:dyDescent="0.25">
      <c r="C324" s="257"/>
      <c r="D324" s="257"/>
    </row>
    <row r="325" spans="3:4" ht="14.25" customHeight="1" x14ac:dyDescent="0.25">
      <c r="C325" s="257"/>
      <c r="D325" s="257"/>
    </row>
    <row r="326" spans="3:4" ht="14.25" customHeight="1" x14ac:dyDescent="0.25">
      <c r="C326" s="257"/>
      <c r="D326" s="257"/>
    </row>
    <row r="327" spans="3:4" ht="14.25" customHeight="1" x14ac:dyDescent="0.25">
      <c r="C327" s="257"/>
      <c r="D327" s="257"/>
    </row>
    <row r="328" spans="3:4" ht="14.25" customHeight="1" x14ac:dyDescent="0.25">
      <c r="C328" s="257"/>
      <c r="D328" s="257"/>
    </row>
    <row r="329" spans="3:4" ht="14.25" customHeight="1" x14ac:dyDescent="0.25">
      <c r="C329" s="257"/>
      <c r="D329" s="257"/>
    </row>
    <row r="330" spans="3:4" ht="14.25" customHeight="1" x14ac:dyDescent="0.25">
      <c r="C330" s="257"/>
      <c r="D330" s="257"/>
    </row>
    <row r="331" spans="3:4" ht="14.25" customHeight="1" x14ac:dyDescent="0.25">
      <c r="C331" s="257"/>
      <c r="D331" s="257"/>
    </row>
    <row r="332" spans="3:4" ht="14.25" customHeight="1" x14ac:dyDescent="0.25">
      <c r="C332" s="257"/>
      <c r="D332" s="257"/>
    </row>
    <row r="333" spans="3:4" ht="14.25" customHeight="1" x14ac:dyDescent="0.25">
      <c r="C333" s="257"/>
      <c r="D333" s="257"/>
    </row>
    <row r="334" spans="3:4" ht="14.25" customHeight="1" x14ac:dyDescent="0.25">
      <c r="C334" s="257"/>
      <c r="D334" s="257"/>
    </row>
    <row r="335" spans="3:4" ht="14.25" customHeight="1" x14ac:dyDescent="0.25">
      <c r="C335" s="257"/>
      <c r="D335" s="257"/>
    </row>
    <row r="336" spans="3:4" ht="14.25" customHeight="1" x14ac:dyDescent="0.25">
      <c r="C336" s="257"/>
      <c r="D336" s="257"/>
    </row>
    <row r="337" spans="3:4" ht="14.25" customHeight="1" x14ac:dyDescent="0.25">
      <c r="C337" s="257"/>
      <c r="D337" s="257"/>
    </row>
    <row r="338" spans="3:4" ht="14.25" customHeight="1" x14ac:dyDescent="0.25">
      <c r="C338" s="257"/>
      <c r="D338" s="257"/>
    </row>
    <row r="339" spans="3:4" ht="14.25" customHeight="1" x14ac:dyDescent="0.25">
      <c r="C339" s="257"/>
      <c r="D339" s="257"/>
    </row>
    <row r="340" spans="3:4" ht="14.25" customHeight="1" x14ac:dyDescent="0.25">
      <c r="C340" s="257"/>
      <c r="D340" s="257"/>
    </row>
    <row r="341" spans="3:4" ht="14.25" customHeight="1" x14ac:dyDescent="0.25">
      <c r="C341" s="257"/>
      <c r="D341" s="257"/>
    </row>
    <row r="342" spans="3:4" ht="14.25" customHeight="1" x14ac:dyDescent="0.25">
      <c r="C342" s="257"/>
      <c r="D342" s="257"/>
    </row>
    <row r="343" spans="3:4" ht="14.25" customHeight="1" x14ac:dyDescent="0.25">
      <c r="C343" s="257"/>
      <c r="D343" s="257"/>
    </row>
    <row r="344" spans="3:4" ht="14.25" customHeight="1" x14ac:dyDescent="0.25">
      <c r="C344" s="257"/>
      <c r="D344" s="257"/>
    </row>
    <row r="345" spans="3:4" ht="14.25" customHeight="1" x14ac:dyDescent="0.25">
      <c r="C345" s="257"/>
      <c r="D345" s="257"/>
    </row>
    <row r="346" spans="3:4" ht="14.25" customHeight="1" x14ac:dyDescent="0.25">
      <c r="C346" s="257"/>
      <c r="D346" s="257"/>
    </row>
    <row r="347" spans="3:4" ht="14.25" customHeight="1" x14ac:dyDescent="0.25">
      <c r="C347" s="257"/>
      <c r="D347" s="257"/>
    </row>
    <row r="348" spans="3:4" ht="14.25" customHeight="1" x14ac:dyDescent="0.25">
      <c r="C348" s="257"/>
      <c r="D348" s="257"/>
    </row>
    <row r="349" spans="3:4" ht="14.25" customHeight="1" x14ac:dyDescent="0.25">
      <c r="C349" s="257"/>
      <c r="D349" s="257"/>
    </row>
    <row r="350" spans="3:4" ht="14.25" customHeight="1" x14ac:dyDescent="0.25">
      <c r="C350" s="257"/>
      <c r="D350" s="257"/>
    </row>
    <row r="351" spans="3:4" ht="14.25" customHeight="1" x14ac:dyDescent="0.25">
      <c r="C351" s="257"/>
      <c r="D351" s="257"/>
    </row>
    <row r="352" spans="3:4" ht="14.25" customHeight="1" x14ac:dyDescent="0.25">
      <c r="C352" s="257"/>
      <c r="D352" s="257"/>
    </row>
    <row r="353" spans="3:4" ht="14.25" customHeight="1" x14ac:dyDescent="0.25">
      <c r="C353" s="257"/>
      <c r="D353" s="257"/>
    </row>
    <row r="354" spans="3:4" ht="14.25" customHeight="1" x14ac:dyDescent="0.25">
      <c r="C354" s="257"/>
      <c r="D354" s="257"/>
    </row>
    <row r="355" spans="3:4" ht="14.25" customHeight="1" x14ac:dyDescent="0.25">
      <c r="C355" s="257"/>
      <c r="D355" s="257"/>
    </row>
    <row r="356" spans="3:4" ht="14.25" customHeight="1" x14ac:dyDescent="0.25">
      <c r="C356" s="257"/>
      <c r="D356" s="257"/>
    </row>
    <row r="357" spans="3:4" ht="14.25" customHeight="1" x14ac:dyDescent="0.25">
      <c r="C357" s="257"/>
      <c r="D357" s="257"/>
    </row>
    <row r="358" spans="3:4" ht="14.25" customHeight="1" x14ac:dyDescent="0.25">
      <c r="C358" s="257"/>
      <c r="D358" s="257"/>
    </row>
    <row r="359" spans="3:4" ht="14.25" customHeight="1" x14ac:dyDescent="0.25">
      <c r="C359" s="257"/>
      <c r="D359" s="257"/>
    </row>
    <row r="360" spans="3:4" ht="14.25" customHeight="1" x14ac:dyDescent="0.25">
      <c r="C360" s="257"/>
      <c r="D360" s="257"/>
    </row>
    <row r="361" spans="3:4" ht="14.25" customHeight="1" x14ac:dyDescent="0.25">
      <c r="C361" s="257"/>
      <c r="D361" s="257"/>
    </row>
    <row r="362" spans="3:4" ht="14.25" customHeight="1" x14ac:dyDescent="0.25">
      <c r="C362" s="257"/>
      <c r="D362" s="257"/>
    </row>
    <row r="363" spans="3:4" ht="14.25" customHeight="1" x14ac:dyDescent="0.25">
      <c r="C363" s="257"/>
      <c r="D363" s="257"/>
    </row>
    <row r="364" spans="3:4" ht="14.25" customHeight="1" x14ac:dyDescent="0.25">
      <c r="C364" s="257"/>
      <c r="D364" s="257"/>
    </row>
    <row r="365" spans="3:4" ht="14.25" customHeight="1" x14ac:dyDescent="0.25">
      <c r="C365" s="257"/>
      <c r="D365" s="257"/>
    </row>
    <row r="366" spans="3:4" ht="14.25" customHeight="1" x14ac:dyDescent="0.25">
      <c r="C366" s="257"/>
      <c r="D366" s="257"/>
    </row>
    <row r="367" spans="3:4" ht="14.25" customHeight="1" x14ac:dyDescent="0.25">
      <c r="C367" s="257"/>
      <c r="D367" s="257"/>
    </row>
    <row r="368" spans="3:4" ht="14.25" customHeight="1" x14ac:dyDescent="0.25">
      <c r="C368" s="257"/>
      <c r="D368" s="257"/>
    </row>
    <row r="369" spans="3:4" ht="14.25" customHeight="1" x14ac:dyDescent="0.25">
      <c r="C369" s="257"/>
      <c r="D369" s="257"/>
    </row>
    <row r="370" spans="3:4" ht="14.25" customHeight="1" x14ac:dyDescent="0.25">
      <c r="C370" s="257"/>
      <c r="D370" s="257"/>
    </row>
    <row r="371" spans="3:4" ht="14.25" customHeight="1" x14ac:dyDescent="0.25">
      <c r="C371" s="257"/>
      <c r="D371" s="257"/>
    </row>
    <row r="372" spans="3:4" ht="14.25" customHeight="1" x14ac:dyDescent="0.25">
      <c r="C372" s="257"/>
      <c r="D372" s="257"/>
    </row>
    <row r="373" spans="3:4" ht="14.25" customHeight="1" x14ac:dyDescent="0.25">
      <c r="C373" s="257"/>
      <c r="D373" s="257"/>
    </row>
    <row r="374" spans="3:4" ht="14.25" customHeight="1" x14ac:dyDescent="0.25">
      <c r="C374" s="257"/>
      <c r="D374" s="257"/>
    </row>
    <row r="375" spans="3:4" ht="14.25" customHeight="1" x14ac:dyDescent="0.25">
      <c r="C375" s="257"/>
      <c r="D375" s="257"/>
    </row>
    <row r="376" spans="3:4" ht="14.25" customHeight="1" x14ac:dyDescent="0.25">
      <c r="C376" s="257"/>
      <c r="D376" s="257"/>
    </row>
    <row r="377" spans="3:4" ht="14.25" customHeight="1" x14ac:dyDescent="0.25">
      <c r="C377" s="257"/>
      <c r="D377" s="257"/>
    </row>
    <row r="378" spans="3:4" ht="14.25" customHeight="1" x14ac:dyDescent="0.25">
      <c r="C378" s="257"/>
      <c r="D378" s="257"/>
    </row>
    <row r="379" spans="3:4" ht="14.25" customHeight="1" x14ac:dyDescent="0.25">
      <c r="C379" s="257"/>
      <c r="D379" s="257"/>
    </row>
    <row r="380" spans="3:4" ht="14.25" customHeight="1" x14ac:dyDescent="0.25">
      <c r="C380" s="257"/>
      <c r="D380" s="257"/>
    </row>
    <row r="381" spans="3:4" ht="14.25" customHeight="1" x14ac:dyDescent="0.25">
      <c r="C381" s="257"/>
      <c r="D381" s="257"/>
    </row>
    <row r="382" spans="3:4" ht="14.25" customHeight="1" x14ac:dyDescent="0.25">
      <c r="C382" s="257"/>
      <c r="D382" s="257"/>
    </row>
    <row r="383" spans="3:4" ht="14.25" customHeight="1" x14ac:dyDescent="0.25">
      <c r="C383" s="257"/>
      <c r="D383" s="257"/>
    </row>
    <row r="384" spans="3:4" ht="14.25" customHeight="1" x14ac:dyDescent="0.25">
      <c r="C384" s="257"/>
      <c r="D384" s="257"/>
    </row>
    <row r="385" spans="3:4" ht="14.25" customHeight="1" x14ac:dyDescent="0.25">
      <c r="C385" s="257"/>
      <c r="D385" s="257"/>
    </row>
    <row r="386" spans="3:4" ht="14.25" customHeight="1" x14ac:dyDescent="0.25">
      <c r="C386" s="257"/>
      <c r="D386" s="257"/>
    </row>
    <row r="387" spans="3:4" ht="14.25" customHeight="1" x14ac:dyDescent="0.25">
      <c r="C387" s="257"/>
      <c r="D387" s="257"/>
    </row>
    <row r="388" spans="3:4" ht="14.25" customHeight="1" x14ac:dyDescent="0.25">
      <c r="C388" s="257"/>
      <c r="D388" s="257"/>
    </row>
    <row r="389" spans="3:4" ht="14.25" customHeight="1" x14ac:dyDescent="0.25">
      <c r="C389" s="257"/>
      <c r="D389" s="257"/>
    </row>
    <row r="390" spans="3:4" ht="14.25" customHeight="1" x14ac:dyDescent="0.25">
      <c r="C390" s="257"/>
      <c r="D390" s="257"/>
    </row>
    <row r="391" spans="3:4" ht="14.25" customHeight="1" x14ac:dyDescent="0.25">
      <c r="C391" s="257"/>
      <c r="D391" s="257"/>
    </row>
    <row r="392" spans="3:4" ht="14.25" customHeight="1" x14ac:dyDescent="0.25">
      <c r="C392" s="257"/>
      <c r="D392" s="257"/>
    </row>
    <row r="393" spans="3:4" ht="14.25" customHeight="1" x14ac:dyDescent="0.25">
      <c r="C393" s="257"/>
      <c r="D393" s="257"/>
    </row>
    <row r="394" spans="3:4" ht="14.25" customHeight="1" x14ac:dyDescent="0.25">
      <c r="C394" s="257"/>
      <c r="D394" s="257"/>
    </row>
    <row r="395" spans="3:4" ht="14.25" customHeight="1" x14ac:dyDescent="0.25">
      <c r="C395" s="257"/>
      <c r="D395" s="257"/>
    </row>
    <row r="396" spans="3:4" ht="14.25" customHeight="1" x14ac:dyDescent="0.25">
      <c r="C396" s="257"/>
      <c r="D396" s="257"/>
    </row>
    <row r="397" spans="3:4" ht="14.25" customHeight="1" x14ac:dyDescent="0.25">
      <c r="C397" s="257"/>
      <c r="D397" s="257"/>
    </row>
    <row r="398" spans="3:4" ht="14.25" customHeight="1" x14ac:dyDescent="0.25">
      <c r="C398" s="257"/>
      <c r="D398" s="257"/>
    </row>
    <row r="399" spans="3:4" ht="14.25" customHeight="1" x14ac:dyDescent="0.25">
      <c r="C399" s="257"/>
      <c r="D399" s="257"/>
    </row>
    <row r="400" spans="3:4" ht="14.25" customHeight="1" x14ac:dyDescent="0.25">
      <c r="C400" s="257"/>
      <c r="D400" s="257"/>
    </row>
    <row r="401" spans="3:4" ht="14.25" customHeight="1" x14ac:dyDescent="0.25">
      <c r="C401" s="257"/>
      <c r="D401" s="257"/>
    </row>
    <row r="402" spans="3:4" ht="14.25" customHeight="1" x14ac:dyDescent="0.25">
      <c r="C402" s="257"/>
      <c r="D402" s="257"/>
    </row>
    <row r="403" spans="3:4" ht="14.25" customHeight="1" x14ac:dyDescent="0.25">
      <c r="C403" s="257"/>
      <c r="D403" s="257"/>
    </row>
    <row r="404" spans="3:4" ht="14.25" customHeight="1" x14ac:dyDescent="0.25">
      <c r="C404" s="257"/>
      <c r="D404" s="257"/>
    </row>
    <row r="405" spans="3:4" ht="14.25" customHeight="1" x14ac:dyDescent="0.25">
      <c r="C405" s="257"/>
      <c r="D405" s="257"/>
    </row>
    <row r="406" spans="3:4" ht="14.25" customHeight="1" x14ac:dyDescent="0.25">
      <c r="C406" s="257"/>
      <c r="D406" s="257"/>
    </row>
    <row r="407" spans="3:4" ht="14.25" customHeight="1" x14ac:dyDescent="0.25">
      <c r="C407" s="257"/>
      <c r="D407" s="257"/>
    </row>
    <row r="408" spans="3:4" ht="14.25" customHeight="1" x14ac:dyDescent="0.25">
      <c r="C408" s="257"/>
      <c r="D408" s="257"/>
    </row>
    <row r="409" spans="3:4" ht="14.25" customHeight="1" x14ac:dyDescent="0.25">
      <c r="C409" s="257"/>
      <c r="D409" s="257"/>
    </row>
    <row r="410" spans="3:4" ht="14.25" customHeight="1" x14ac:dyDescent="0.25">
      <c r="C410" s="257"/>
      <c r="D410" s="257"/>
    </row>
    <row r="411" spans="3:4" ht="14.25" customHeight="1" x14ac:dyDescent="0.25">
      <c r="C411" s="257"/>
      <c r="D411" s="257"/>
    </row>
    <row r="412" spans="3:4" ht="14.25" customHeight="1" x14ac:dyDescent="0.25">
      <c r="C412" s="257"/>
      <c r="D412" s="257"/>
    </row>
    <row r="413" spans="3:4" ht="14.25" customHeight="1" x14ac:dyDescent="0.25">
      <c r="C413" s="257"/>
      <c r="D413" s="257"/>
    </row>
    <row r="414" spans="3:4" ht="14.25" customHeight="1" x14ac:dyDescent="0.25">
      <c r="C414" s="257"/>
      <c r="D414" s="257"/>
    </row>
    <row r="415" spans="3:4" ht="14.25" customHeight="1" x14ac:dyDescent="0.25">
      <c r="C415" s="257"/>
      <c r="D415" s="257"/>
    </row>
    <row r="416" spans="3:4" ht="14.25" customHeight="1" x14ac:dyDescent="0.25">
      <c r="C416" s="257"/>
      <c r="D416" s="257"/>
    </row>
    <row r="417" spans="3:4" ht="14.25" customHeight="1" x14ac:dyDescent="0.25">
      <c r="C417" s="257"/>
      <c r="D417" s="257"/>
    </row>
    <row r="418" spans="3:4" ht="14.25" customHeight="1" x14ac:dyDescent="0.25">
      <c r="C418" s="257"/>
      <c r="D418" s="257"/>
    </row>
    <row r="419" spans="3:4" ht="14.25" customHeight="1" x14ac:dyDescent="0.25">
      <c r="C419" s="257"/>
      <c r="D419" s="257"/>
    </row>
    <row r="420" spans="3:4" ht="14.25" customHeight="1" x14ac:dyDescent="0.25">
      <c r="C420" s="257"/>
      <c r="D420" s="257"/>
    </row>
    <row r="421" spans="3:4" ht="14.25" customHeight="1" x14ac:dyDescent="0.25">
      <c r="C421" s="257"/>
      <c r="D421" s="257"/>
    </row>
    <row r="422" spans="3:4" ht="14.25" customHeight="1" x14ac:dyDescent="0.25">
      <c r="C422" s="257"/>
      <c r="D422" s="257"/>
    </row>
    <row r="423" spans="3:4" ht="14.25" customHeight="1" x14ac:dyDescent="0.25">
      <c r="C423" s="257"/>
      <c r="D423" s="257"/>
    </row>
    <row r="424" spans="3:4" ht="14.25" customHeight="1" x14ac:dyDescent="0.25">
      <c r="C424" s="257"/>
      <c r="D424" s="257"/>
    </row>
    <row r="425" spans="3:4" ht="14.25" customHeight="1" x14ac:dyDescent="0.25">
      <c r="C425" s="257"/>
      <c r="D425" s="257"/>
    </row>
    <row r="426" spans="3:4" ht="14.25" customHeight="1" x14ac:dyDescent="0.25">
      <c r="C426" s="257"/>
      <c r="D426" s="257"/>
    </row>
    <row r="427" spans="3:4" ht="14.25" customHeight="1" x14ac:dyDescent="0.25">
      <c r="C427" s="257"/>
      <c r="D427" s="257"/>
    </row>
    <row r="428" spans="3:4" ht="14.25" customHeight="1" x14ac:dyDescent="0.25">
      <c r="C428" s="257"/>
      <c r="D428" s="257"/>
    </row>
    <row r="429" spans="3:4" ht="14.25" customHeight="1" x14ac:dyDescent="0.25">
      <c r="C429" s="257"/>
      <c r="D429" s="257"/>
    </row>
    <row r="430" spans="3:4" ht="14.25" customHeight="1" x14ac:dyDescent="0.25">
      <c r="C430" s="257"/>
      <c r="D430" s="257"/>
    </row>
    <row r="431" spans="3:4" ht="14.25" customHeight="1" x14ac:dyDescent="0.25">
      <c r="C431" s="257"/>
      <c r="D431" s="257"/>
    </row>
    <row r="432" spans="3:4" ht="14.25" customHeight="1" x14ac:dyDescent="0.25">
      <c r="C432" s="257"/>
      <c r="D432" s="257"/>
    </row>
    <row r="433" spans="3:4" ht="14.25" customHeight="1" x14ac:dyDescent="0.25">
      <c r="C433" s="257"/>
      <c r="D433" s="257"/>
    </row>
    <row r="434" spans="3:4" ht="14.25" customHeight="1" x14ac:dyDescent="0.25">
      <c r="C434" s="257"/>
      <c r="D434" s="257"/>
    </row>
    <row r="435" spans="3:4" ht="14.25" customHeight="1" x14ac:dyDescent="0.25">
      <c r="C435" s="257"/>
      <c r="D435" s="257"/>
    </row>
    <row r="436" spans="3:4" ht="14.25" customHeight="1" x14ac:dyDescent="0.25">
      <c r="C436" s="257"/>
      <c r="D436" s="257"/>
    </row>
    <row r="437" spans="3:4" ht="14.25" customHeight="1" x14ac:dyDescent="0.25">
      <c r="C437" s="257"/>
      <c r="D437" s="257"/>
    </row>
    <row r="438" spans="3:4" ht="14.25" customHeight="1" x14ac:dyDescent="0.25">
      <c r="C438" s="257"/>
      <c r="D438" s="257"/>
    </row>
    <row r="439" spans="3:4" ht="14.25" customHeight="1" x14ac:dyDescent="0.25">
      <c r="C439" s="257"/>
      <c r="D439" s="257"/>
    </row>
    <row r="440" spans="3:4" ht="14.25" customHeight="1" x14ac:dyDescent="0.25">
      <c r="C440" s="257"/>
      <c r="D440" s="257"/>
    </row>
    <row r="441" spans="3:4" ht="14.25" customHeight="1" x14ac:dyDescent="0.25">
      <c r="C441" s="257"/>
      <c r="D441" s="257"/>
    </row>
    <row r="442" spans="3:4" ht="14.25" customHeight="1" x14ac:dyDescent="0.25">
      <c r="C442" s="257"/>
      <c r="D442" s="257"/>
    </row>
    <row r="443" spans="3:4" ht="14.25" customHeight="1" x14ac:dyDescent="0.25">
      <c r="C443" s="257"/>
      <c r="D443" s="257"/>
    </row>
    <row r="444" spans="3:4" ht="14.25" customHeight="1" x14ac:dyDescent="0.25">
      <c r="C444" s="257"/>
      <c r="D444" s="257"/>
    </row>
    <row r="445" spans="3:4" ht="14.25" customHeight="1" x14ac:dyDescent="0.25">
      <c r="C445" s="257"/>
      <c r="D445" s="257"/>
    </row>
    <row r="446" spans="3:4" ht="14.25" customHeight="1" x14ac:dyDescent="0.25">
      <c r="C446" s="257"/>
      <c r="D446" s="257"/>
    </row>
    <row r="447" spans="3:4" ht="14.25" customHeight="1" x14ac:dyDescent="0.25">
      <c r="C447" s="257"/>
      <c r="D447" s="257"/>
    </row>
    <row r="448" spans="3:4" ht="14.25" customHeight="1" x14ac:dyDescent="0.25">
      <c r="C448" s="257"/>
      <c r="D448" s="257"/>
    </row>
    <row r="449" spans="3:4" ht="14.25" customHeight="1" x14ac:dyDescent="0.25">
      <c r="C449" s="257"/>
      <c r="D449" s="257"/>
    </row>
    <row r="450" spans="3:4" ht="14.25" customHeight="1" x14ac:dyDescent="0.25">
      <c r="C450" s="257"/>
      <c r="D450" s="257"/>
    </row>
    <row r="451" spans="3:4" ht="14.25" customHeight="1" x14ac:dyDescent="0.25">
      <c r="C451" s="257"/>
      <c r="D451" s="257"/>
    </row>
    <row r="452" spans="3:4" ht="14.25" customHeight="1" x14ac:dyDescent="0.25">
      <c r="C452" s="257"/>
      <c r="D452" s="257"/>
    </row>
    <row r="453" spans="3:4" ht="14.25" customHeight="1" x14ac:dyDescent="0.25">
      <c r="C453" s="257"/>
      <c r="D453" s="257"/>
    </row>
    <row r="454" spans="3:4" ht="14.25" customHeight="1" x14ac:dyDescent="0.25">
      <c r="C454" s="257"/>
      <c r="D454" s="257"/>
    </row>
    <row r="455" spans="3:4" ht="14.25" customHeight="1" x14ac:dyDescent="0.25">
      <c r="C455" s="257"/>
      <c r="D455" s="257"/>
    </row>
    <row r="456" spans="3:4" ht="14.25" customHeight="1" x14ac:dyDescent="0.25">
      <c r="C456" s="257"/>
      <c r="D456" s="257"/>
    </row>
    <row r="457" spans="3:4" ht="14.25" customHeight="1" x14ac:dyDescent="0.25">
      <c r="C457" s="257"/>
      <c r="D457" s="257"/>
    </row>
    <row r="458" spans="3:4" ht="14.25" customHeight="1" x14ac:dyDescent="0.25">
      <c r="C458" s="257"/>
      <c r="D458" s="257"/>
    </row>
    <row r="459" spans="3:4" ht="14.25" customHeight="1" x14ac:dyDescent="0.25">
      <c r="C459" s="257"/>
      <c r="D459" s="257"/>
    </row>
    <row r="460" spans="3:4" ht="14.25" customHeight="1" x14ac:dyDescent="0.25">
      <c r="C460" s="257"/>
      <c r="D460" s="257"/>
    </row>
    <row r="461" spans="3:4" ht="14.25" customHeight="1" x14ac:dyDescent="0.25">
      <c r="C461" s="257"/>
      <c r="D461" s="257"/>
    </row>
    <row r="462" spans="3:4" ht="14.25" customHeight="1" x14ac:dyDescent="0.25">
      <c r="C462" s="257"/>
      <c r="D462" s="257"/>
    </row>
    <row r="463" spans="3:4" ht="14.25" customHeight="1" x14ac:dyDescent="0.25">
      <c r="C463" s="257"/>
      <c r="D463" s="257"/>
    </row>
    <row r="464" spans="3:4" ht="14.25" customHeight="1" x14ac:dyDescent="0.25">
      <c r="C464" s="257"/>
      <c r="D464" s="257"/>
    </row>
    <row r="465" spans="3:4" ht="14.25" customHeight="1" x14ac:dyDescent="0.25">
      <c r="C465" s="257"/>
      <c r="D465" s="257"/>
    </row>
    <row r="466" spans="3:4" ht="14.25" customHeight="1" x14ac:dyDescent="0.25">
      <c r="C466" s="257"/>
      <c r="D466" s="257"/>
    </row>
    <row r="467" spans="3:4" ht="14.25" customHeight="1" x14ac:dyDescent="0.25">
      <c r="C467" s="257"/>
      <c r="D467" s="257"/>
    </row>
    <row r="468" spans="3:4" ht="14.25" customHeight="1" x14ac:dyDescent="0.25">
      <c r="C468" s="257"/>
      <c r="D468" s="257"/>
    </row>
    <row r="469" spans="3:4" ht="14.25" customHeight="1" x14ac:dyDescent="0.25">
      <c r="C469" s="257"/>
      <c r="D469" s="257"/>
    </row>
    <row r="470" spans="3:4" ht="14.25" customHeight="1" x14ac:dyDescent="0.25">
      <c r="C470" s="257"/>
      <c r="D470" s="257"/>
    </row>
    <row r="471" spans="3:4" ht="14.25" customHeight="1" x14ac:dyDescent="0.25">
      <c r="C471" s="257"/>
      <c r="D471" s="257"/>
    </row>
    <row r="472" spans="3:4" ht="14.25" customHeight="1" x14ac:dyDescent="0.25">
      <c r="C472" s="257"/>
      <c r="D472" s="257"/>
    </row>
    <row r="473" spans="3:4" ht="14.25" customHeight="1" x14ac:dyDescent="0.25">
      <c r="C473" s="257"/>
      <c r="D473" s="257"/>
    </row>
    <row r="474" spans="3:4" ht="14.25" customHeight="1" x14ac:dyDescent="0.25">
      <c r="C474" s="257"/>
      <c r="D474" s="257"/>
    </row>
    <row r="475" spans="3:4" ht="14.25" customHeight="1" x14ac:dyDescent="0.25">
      <c r="C475" s="257"/>
      <c r="D475" s="257"/>
    </row>
    <row r="476" spans="3:4" ht="14.25" customHeight="1" x14ac:dyDescent="0.25">
      <c r="C476" s="257"/>
      <c r="D476" s="257"/>
    </row>
    <row r="477" spans="3:4" ht="14.25" customHeight="1" x14ac:dyDescent="0.25">
      <c r="C477" s="257"/>
      <c r="D477" s="257"/>
    </row>
    <row r="478" spans="3:4" ht="14.25" customHeight="1" x14ac:dyDescent="0.25">
      <c r="C478" s="257"/>
      <c r="D478" s="257"/>
    </row>
    <row r="479" spans="3:4" ht="14.25" customHeight="1" x14ac:dyDescent="0.25">
      <c r="C479" s="257"/>
      <c r="D479" s="257"/>
    </row>
    <row r="480" spans="3:4" ht="14.25" customHeight="1" x14ac:dyDescent="0.25">
      <c r="C480" s="257"/>
      <c r="D480" s="257"/>
    </row>
    <row r="481" spans="3:4" ht="14.25" customHeight="1" x14ac:dyDescent="0.25">
      <c r="C481" s="257"/>
      <c r="D481" s="257"/>
    </row>
    <row r="482" spans="3:4" ht="14.25" customHeight="1" x14ac:dyDescent="0.25">
      <c r="C482" s="257"/>
      <c r="D482" s="257"/>
    </row>
    <row r="483" spans="3:4" ht="14.25" customHeight="1" x14ac:dyDescent="0.25">
      <c r="C483" s="257"/>
      <c r="D483" s="257"/>
    </row>
    <row r="484" spans="3:4" ht="14.25" customHeight="1" x14ac:dyDescent="0.25">
      <c r="C484" s="257"/>
      <c r="D484" s="257"/>
    </row>
    <row r="485" spans="3:4" ht="14.25" customHeight="1" x14ac:dyDescent="0.25">
      <c r="C485" s="257"/>
      <c r="D485" s="257"/>
    </row>
    <row r="486" spans="3:4" ht="14.25" customHeight="1" x14ac:dyDescent="0.25">
      <c r="C486" s="257"/>
      <c r="D486" s="257"/>
    </row>
    <row r="487" spans="3:4" ht="14.25" customHeight="1" x14ac:dyDescent="0.25">
      <c r="C487" s="257"/>
      <c r="D487" s="257"/>
    </row>
    <row r="488" spans="3:4" ht="14.25" customHeight="1" x14ac:dyDescent="0.25">
      <c r="C488" s="257"/>
      <c r="D488" s="257"/>
    </row>
    <row r="489" spans="3:4" ht="14.25" customHeight="1" x14ac:dyDescent="0.25">
      <c r="C489" s="257"/>
      <c r="D489" s="257"/>
    </row>
    <row r="490" spans="3:4" ht="14.25" customHeight="1" x14ac:dyDescent="0.25">
      <c r="C490" s="257"/>
      <c r="D490" s="257"/>
    </row>
    <row r="491" spans="3:4" ht="14.25" customHeight="1" x14ac:dyDescent="0.25">
      <c r="C491" s="257"/>
      <c r="D491" s="257"/>
    </row>
    <row r="492" spans="3:4" ht="14.25" customHeight="1" x14ac:dyDescent="0.25">
      <c r="C492" s="257"/>
      <c r="D492" s="257"/>
    </row>
    <row r="493" spans="3:4" ht="14.25" customHeight="1" x14ac:dyDescent="0.25">
      <c r="C493" s="257"/>
      <c r="D493" s="257"/>
    </row>
    <row r="494" spans="3:4" ht="14.25" customHeight="1" x14ac:dyDescent="0.25">
      <c r="C494" s="257"/>
      <c r="D494" s="257"/>
    </row>
    <row r="495" spans="3:4" ht="14.25" customHeight="1" x14ac:dyDescent="0.25">
      <c r="C495" s="257"/>
      <c r="D495" s="257"/>
    </row>
    <row r="496" spans="3:4" ht="14.25" customHeight="1" x14ac:dyDescent="0.25">
      <c r="C496" s="257"/>
      <c r="D496" s="257"/>
    </row>
    <row r="497" spans="3:4" ht="14.25" customHeight="1" x14ac:dyDescent="0.25">
      <c r="C497" s="257"/>
      <c r="D497" s="257"/>
    </row>
    <row r="498" spans="3:4" ht="14.25" customHeight="1" x14ac:dyDescent="0.25">
      <c r="C498" s="257"/>
      <c r="D498" s="257"/>
    </row>
    <row r="499" spans="3:4" ht="14.25" customHeight="1" x14ac:dyDescent="0.25">
      <c r="C499" s="257"/>
      <c r="D499" s="257"/>
    </row>
    <row r="500" spans="3:4" ht="14.25" customHeight="1" x14ac:dyDescent="0.25">
      <c r="C500" s="257"/>
      <c r="D500" s="257"/>
    </row>
    <row r="501" spans="3:4" ht="14.25" customHeight="1" x14ac:dyDescent="0.25">
      <c r="C501" s="257"/>
      <c r="D501" s="257"/>
    </row>
    <row r="502" spans="3:4" ht="14.25" customHeight="1" x14ac:dyDescent="0.25">
      <c r="C502" s="257"/>
      <c r="D502" s="257"/>
    </row>
    <row r="503" spans="3:4" ht="14.25" customHeight="1" x14ac:dyDescent="0.25">
      <c r="C503" s="257"/>
      <c r="D503" s="257"/>
    </row>
    <row r="504" spans="3:4" ht="14.25" customHeight="1" x14ac:dyDescent="0.25">
      <c r="C504" s="257"/>
      <c r="D504" s="257"/>
    </row>
    <row r="505" spans="3:4" ht="14.25" customHeight="1" x14ac:dyDescent="0.25">
      <c r="C505" s="257"/>
      <c r="D505" s="257"/>
    </row>
    <row r="506" spans="3:4" ht="14.25" customHeight="1" x14ac:dyDescent="0.25">
      <c r="C506" s="257"/>
      <c r="D506" s="257"/>
    </row>
    <row r="507" spans="3:4" ht="14.25" customHeight="1" x14ac:dyDescent="0.25">
      <c r="C507" s="257"/>
      <c r="D507" s="257"/>
    </row>
    <row r="508" spans="3:4" ht="14.25" customHeight="1" x14ac:dyDescent="0.25">
      <c r="C508" s="257"/>
      <c r="D508" s="257"/>
    </row>
    <row r="509" spans="3:4" ht="14.25" customHeight="1" x14ac:dyDescent="0.25">
      <c r="C509" s="257"/>
      <c r="D509" s="257"/>
    </row>
    <row r="510" spans="3:4" ht="14.25" customHeight="1" x14ac:dyDescent="0.25">
      <c r="C510" s="257"/>
      <c r="D510" s="257"/>
    </row>
    <row r="511" spans="3:4" ht="14.25" customHeight="1" x14ac:dyDescent="0.25">
      <c r="C511" s="257"/>
      <c r="D511" s="257"/>
    </row>
    <row r="512" spans="3:4" ht="14.25" customHeight="1" x14ac:dyDescent="0.25">
      <c r="C512" s="257"/>
      <c r="D512" s="257"/>
    </row>
    <row r="513" spans="3:4" ht="14.25" customHeight="1" x14ac:dyDescent="0.25">
      <c r="C513" s="257"/>
      <c r="D513" s="257"/>
    </row>
    <row r="514" spans="3:4" ht="14.25" customHeight="1" x14ac:dyDescent="0.25">
      <c r="C514" s="257"/>
      <c r="D514" s="257"/>
    </row>
    <row r="515" spans="3:4" ht="14.25" customHeight="1" x14ac:dyDescent="0.25">
      <c r="C515" s="257"/>
      <c r="D515" s="257"/>
    </row>
    <row r="516" spans="3:4" ht="14.25" customHeight="1" x14ac:dyDescent="0.25">
      <c r="C516" s="257"/>
      <c r="D516" s="257"/>
    </row>
    <row r="517" spans="3:4" ht="14.25" customHeight="1" x14ac:dyDescent="0.25">
      <c r="C517" s="257"/>
      <c r="D517" s="257"/>
    </row>
    <row r="518" spans="3:4" ht="14.25" customHeight="1" x14ac:dyDescent="0.25">
      <c r="C518" s="257"/>
      <c r="D518" s="257"/>
    </row>
    <row r="519" spans="3:4" ht="14.25" customHeight="1" x14ac:dyDescent="0.25">
      <c r="C519" s="257"/>
      <c r="D519" s="257"/>
    </row>
    <row r="520" spans="3:4" ht="14.25" customHeight="1" x14ac:dyDescent="0.25">
      <c r="C520" s="257"/>
      <c r="D520" s="257"/>
    </row>
    <row r="521" spans="3:4" ht="14.25" customHeight="1" x14ac:dyDescent="0.25">
      <c r="C521" s="257"/>
      <c r="D521" s="257"/>
    </row>
    <row r="522" spans="3:4" ht="14.25" customHeight="1" x14ac:dyDescent="0.25">
      <c r="C522" s="257"/>
      <c r="D522" s="257"/>
    </row>
    <row r="523" spans="3:4" ht="14.25" customHeight="1" x14ac:dyDescent="0.25">
      <c r="C523" s="257"/>
      <c r="D523" s="257"/>
    </row>
    <row r="524" spans="3:4" ht="14.25" customHeight="1" x14ac:dyDescent="0.25">
      <c r="C524" s="257"/>
      <c r="D524" s="257"/>
    </row>
    <row r="525" spans="3:4" ht="14.25" customHeight="1" x14ac:dyDescent="0.25">
      <c r="C525" s="257"/>
      <c r="D525" s="257"/>
    </row>
    <row r="526" spans="3:4" ht="14.25" customHeight="1" x14ac:dyDescent="0.25">
      <c r="C526" s="257"/>
      <c r="D526" s="257"/>
    </row>
    <row r="527" spans="3:4" ht="14.25" customHeight="1" x14ac:dyDescent="0.25">
      <c r="C527" s="257"/>
      <c r="D527" s="257"/>
    </row>
    <row r="528" spans="3:4" ht="14.25" customHeight="1" x14ac:dyDescent="0.25">
      <c r="C528" s="257"/>
      <c r="D528" s="257"/>
    </row>
    <row r="529" spans="3:4" ht="14.25" customHeight="1" x14ac:dyDescent="0.25">
      <c r="C529" s="257"/>
      <c r="D529" s="257"/>
    </row>
    <row r="530" spans="3:4" ht="14.25" customHeight="1" x14ac:dyDescent="0.25">
      <c r="C530" s="257"/>
      <c r="D530" s="257"/>
    </row>
    <row r="531" spans="3:4" ht="14.25" customHeight="1" x14ac:dyDescent="0.25">
      <c r="C531" s="257"/>
      <c r="D531" s="257"/>
    </row>
    <row r="532" spans="3:4" ht="14.25" customHeight="1" x14ac:dyDescent="0.25">
      <c r="C532" s="257"/>
      <c r="D532" s="257"/>
    </row>
    <row r="533" spans="3:4" ht="14.25" customHeight="1" x14ac:dyDescent="0.25">
      <c r="C533" s="257"/>
      <c r="D533" s="257"/>
    </row>
    <row r="534" spans="3:4" ht="14.25" customHeight="1" x14ac:dyDescent="0.25">
      <c r="C534" s="257"/>
      <c r="D534" s="257"/>
    </row>
    <row r="535" spans="3:4" ht="14.25" customHeight="1" x14ac:dyDescent="0.25">
      <c r="C535" s="257"/>
      <c r="D535" s="257"/>
    </row>
    <row r="536" spans="3:4" ht="14.25" customHeight="1" x14ac:dyDescent="0.25">
      <c r="C536" s="257"/>
      <c r="D536" s="257"/>
    </row>
    <row r="537" spans="3:4" ht="14.25" customHeight="1" x14ac:dyDescent="0.25">
      <c r="C537" s="257"/>
      <c r="D537" s="257"/>
    </row>
    <row r="538" spans="3:4" ht="14.25" customHeight="1" x14ac:dyDescent="0.25">
      <c r="C538" s="257"/>
      <c r="D538" s="257"/>
    </row>
    <row r="539" spans="3:4" ht="14.25" customHeight="1" x14ac:dyDescent="0.25">
      <c r="C539" s="257"/>
      <c r="D539" s="257"/>
    </row>
    <row r="540" spans="3:4" ht="14.25" customHeight="1" x14ac:dyDescent="0.25">
      <c r="C540" s="257"/>
      <c r="D540" s="257"/>
    </row>
    <row r="541" spans="3:4" ht="14.25" customHeight="1" x14ac:dyDescent="0.25">
      <c r="C541" s="257"/>
      <c r="D541" s="257"/>
    </row>
    <row r="542" spans="3:4" ht="14.25" customHeight="1" x14ac:dyDescent="0.25">
      <c r="C542" s="257"/>
      <c r="D542" s="257"/>
    </row>
    <row r="543" spans="3:4" ht="14.25" customHeight="1" x14ac:dyDescent="0.25">
      <c r="C543" s="257"/>
      <c r="D543" s="257"/>
    </row>
    <row r="544" spans="3:4" ht="14.25" customHeight="1" x14ac:dyDescent="0.25">
      <c r="C544" s="257"/>
      <c r="D544" s="257"/>
    </row>
    <row r="545" spans="3:4" ht="14.25" customHeight="1" x14ac:dyDescent="0.25">
      <c r="C545" s="257"/>
      <c r="D545" s="257"/>
    </row>
    <row r="546" spans="3:4" ht="14.25" customHeight="1" x14ac:dyDescent="0.25">
      <c r="C546" s="257"/>
      <c r="D546" s="257"/>
    </row>
    <row r="547" spans="3:4" ht="14.25" customHeight="1" x14ac:dyDescent="0.25">
      <c r="C547" s="257"/>
      <c r="D547" s="257"/>
    </row>
    <row r="548" spans="3:4" ht="14.25" customHeight="1" x14ac:dyDescent="0.25">
      <c r="C548" s="257"/>
      <c r="D548" s="257"/>
    </row>
    <row r="549" spans="3:4" ht="14.25" customHeight="1" x14ac:dyDescent="0.25">
      <c r="C549" s="257"/>
      <c r="D549" s="257"/>
    </row>
    <row r="550" spans="3:4" ht="14.25" customHeight="1" x14ac:dyDescent="0.25">
      <c r="C550" s="257"/>
      <c r="D550" s="257"/>
    </row>
    <row r="551" spans="3:4" ht="14.25" customHeight="1" x14ac:dyDescent="0.25">
      <c r="C551" s="257"/>
      <c r="D551" s="257"/>
    </row>
    <row r="552" spans="3:4" ht="14.25" customHeight="1" x14ac:dyDescent="0.25">
      <c r="C552" s="257"/>
      <c r="D552" s="257"/>
    </row>
    <row r="553" spans="3:4" ht="14.25" customHeight="1" x14ac:dyDescent="0.25">
      <c r="C553" s="257"/>
      <c r="D553" s="257"/>
    </row>
    <row r="554" spans="3:4" ht="14.25" customHeight="1" x14ac:dyDescent="0.25">
      <c r="C554" s="257"/>
      <c r="D554" s="257"/>
    </row>
    <row r="555" spans="3:4" ht="14.25" customHeight="1" x14ac:dyDescent="0.25">
      <c r="C555" s="257"/>
      <c r="D555" s="257"/>
    </row>
    <row r="556" spans="3:4" ht="14.25" customHeight="1" x14ac:dyDescent="0.25">
      <c r="C556" s="257"/>
      <c r="D556" s="257"/>
    </row>
    <row r="557" spans="3:4" ht="14.25" customHeight="1" x14ac:dyDescent="0.25">
      <c r="C557" s="257"/>
      <c r="D557" s="257"/>
    </row>
    <row r="558" spans="3:4" ht="14.25" customHeight="1" x14ac:dyDescent="0.25">
      <c r="C558" s="257"/>
      <c r="D558" s="257"/>
    </row>
    <row r="559" spans="3:4" ht="14.25" customHeight="1" x14ac:dyDescent="0.25">
      <c r="C559" s="257"/>
      <c r="D559" s="257"/>
    </row>
    <row r="560" spans="3:4" ht="14.25" customHeight="1" x14ac:dyDescent="0.25">
      <c r="C560" s="257"/>
      <c r="D560" s="257"/>
    </row>
    <row r="561" spans="3:4" ht="14.25" customHeight="1" x14ac:dyDescent="0.25">
      <c r="C561" s="257"/>
      <c r="D561" s="257"/>
    </row>
    <row r="562" spans="3:4" ht="14.25" customHeight="1" x14ac:dyDescent="0.25">
      <c r="C562" s="257"/>
      <c r="D562" s="257"/>
    </row>
    <row r="563" spans="3:4" ht="14.25" customHeight="1" x14ac:dyDescent="0.25">
      <c r="C563" s="257"/>
      <c r="D563" s="257"/>
    </row>
    <row r="564" spans="3:4" ht="14.25" customHeight="1" x14ac:dyDescent="0.25">
      <c r="C564" s="257"/>
      <c r="D564" s="257"/>
    </row>
    <row r="565" spans="3:4" ht="14.25" customHeight="1" x14ac:dyDescent="0.25">
      <c r="C565" s="257"/>
      <c r="D565" s="257"/>
    </row>
    <row r="566" spans="3:4" ht="14.25" customHeight="1" x14ac:dyDescent="0.25">
      <c r="C566" s="257"/>
      <c r="D566" s="257"/>
    </row>
    <row r="567" spans="3:4" ht="14.25" customHeight="1" x14ac:dyDescent="0.25">
      <c r="C567" s="257"/>
      <c r="D567" s="257"/>
    </row>
    <row r="568" spans="3:4" ht="14.25" customHeight="1" x14ac:dyDescent="0.25">
      <c r="C568" s="257"/>
      <c r="D568" s="257"/>
    </row>
    <row r="569" spans="3:4" ht="14.25" customHeight="1" x14ac:dyDescent="0.25">
      <c r="C569" s="257"/>
      <c r="D569" s="257"/>
    </row>
    <row r="570" spans="3:4" ht="14.25" customHeight="1" x14ac:dyDescent="0.25">
      <c r="C570" s="257"/>
      <c r="D570" s="257"/>
    </row>
    <row r="571" spans="3:4" ht="14.25" customHeight="1" x14ac:dyDescent="0.25">
      <c r="C571" s="257"/>
      <c r="D571" s="257"/>
    </row>
    <row r="572" spans="3:4" ht="14.25" customHeight="1" x14ac:dyDescent="0.25">
      <c r="C572" s="257"/>
      <c r="D572" s="257"/>
    </row>
    <row r="573" spans="3:4" ht="14.25" customHeight="1" x14ac:dyDescent="0.25">
      <c r="C573" s="257"/>
      <c r="D573" s="257"/>
    </row>
    <row r="574" spans="3:4" ht="14.25" customHeight="1" x14ac:dyDescent="0.25">
      <c r="C574" s="257"/>
      <c r="D574" s="257"/>
    </row>
    <row r="575" spans="3:4" ht="14.25" customHeight="1" x14ac:dyDescent="0.25">
      <c r="C575" s="257"/>
      <c r="D575" s="257"/>
    </row>
    <row r="576" spans="3:4" ht="14.25" customHeight="1" x14ac:dyDescent="0.25">
      <c r="C576" s="257"/>
      <c r="D576" s="257"/>
    </row>
    <row r="577" spans="3:4" ht="14.25" customHeight="1" x14ac:dyDescent="0.25">
      <c r="C577" s="257"/>
      <c r="D577" s="257"/>
    </row>
    <row r="578" spans="3:4" ht="14.25" customHeight="1" x14ac:dyDescent="0.25">
      <c r="C578" s="257"/>
      <c r="D578" s="257"/>
    </row>
    <row r="579" spans="3:4" ht="14.25" customHeight="1" x14ac:dyDescent="0.25">
      <c r="C579" s="257"/>
      <c r="D579" s="257"/>
    </row>
    <row r="580" spans="3:4" ht="14.25" customHeight="1" x14ac:dyDescent="0.25">
      <c r="C580" s="257"/>
      <c r="D580" s="257"/>
    </row>
    <row r="581" spans="3:4" ht="14.25" customHeight="1" x14ac:dyDescent="0.25">
      <c r="C581" s="257"/>
      <c r="D581" s="257"/>
    </row>
    <row r="582" spans="3:4" ht="14.25" customHeight="1" x14ac:dyDescent="0.25">
      <c r="C582" s="257"/>
      <c r="D582" s="257"/>
    </row>
    <row r="583" spans="3:4" ht="14.25" customHeight="1" x14ac:dyDescent="0.25">
      <c r="C583" s="257"/>
      <c r="D583" s="257"/>
    </row>
    <row r="584" spans="3:4" ht="14.25" customHeight="1" x14ac:dyDescent="0.25">
      <c r="C584" s="257"/>
      <c r="D584" s="257"/>
    </row>
    <row r="585" spans="3:4" ht="14.25" customHeight="1" x14ac:dyDescent="0.25">
      <c r="C585" s="257"/>
      <c r="D585" s="257"/>
    </row>
    <row r="586" spans="3:4" ht="14.25" customHeight="1" x14ac:dyDescent="0.25">
      <c r="C586" s="257"/>
      <c r="D586" s="257"/>
    </row>
    <row r="587" spans="3:4" ht="14.25" customHeight="1" x14ac:dyDescent="0.25">
      <c r="C587" s="257"/>
      <c r="D587" s="257"/>
    </row>
    <row r="588" spans="3:4" ht="14.25" customHeight="1" x14ac:dyDescent="0.25">
      <c r="C588" s="257"/>
      <c r="D588" s="257"/>
    </row>
    <row r="589" spans="3:4" ht="14.25" customHeight="1" x14ac:dyDescent="0.25">
      <c r="C589" s="257"/>
      <c r="D589" s="257"/>
    </row>
    <row r="590" spans="3:4" ht="14.25" customHeight="1" x14ac:dyDescent="0.25">
      <c r="C590" s="257"/>
      <c r="D590" s="257"/>
    </row>
    <row r="591" spans="3:4" ht="14.25" customHeight="1" x14ac:dyDescent="0.25">
      <c r="C591" s="257"/>
      <c r="D591" s="257"/>
    </row>
    <row r="592" spans="3:4" ht="14.25" customHeight="1" x14ac:dyDescent="0.25">
      <c r="C592" s="257"/>
      <c r="D592" s="257"/>
    </row>
    <row r="593" spans="3:4" ht="14.25" customHeight="1" x14ac:dyDescent="0.25">
      <c r="C593" s="257"/>
      <c r="D593" s="257"/>
    </row>
    <row r="594" spans="3:4" ht="14.25" customHeight="1" x14ac:dyDescent="0.25">
      <c r="C594" s="257"/>
      <c r="D594" s="257"/>
    </row>
    <row r="595" spans="3:4" ht="14.25" customHeight="1" x14ac:dyDescent="0.25">
      <c r="C595" s="257"/>
      <c r="D595" s="257"/>
    </row>
    <row r="596" spans="3:4" ht="14.25" customHeight="1" x14ac:dyDescent="0.25">
      <c r="C596" s="257"/>
      <c r="D596" s="257"/>
    </row>
    <row r="597" spans="3:4" ht="14.25" customHeight="1" x14ac:dyDescent="0.25">
      <c r="C597" s="257"/>
      <c r="D597" s="257"/>
    </row>
    <row r="598" spans="3:4" ht="14.25" customHeight="1" x14ac:dyDescent="0.25">
      <c r="C598" s="257"/>
      <c r="D598" s="257"/>
    </row>
    <row r="599" spans="3:4" ht="14.25" customHeight="1" x14ac:dyDescent="0.25">
      <c r="C599" s="257"/>
      <c r="D599" s="257"/>
    </row>
    <row r="600" spans="3:4" ht="14.25" customHeight="1" x14ac:dyDescent="0.25">
      <c r="C600" s="257"/>
      <c r="D600" s="257"/>
    </row>
    <row r="601" spans="3:4" ht="14.25" customHeight="1" x14ac:dyDescent="0.25">
      <c r="C601" s="257"/>
      <c r="D601" s="257"/>
    </row>
    <row r="602" spans="3:4" ht="14.25" customHeight="1" x14ac:dyDescent="0.25">
      <c r="C602" s="257"/>
      <c r="D602" s="257"/>
    </row>
    <row r="603" spans="3:4" ht="14.25" customHeight="1" x14ac:dyDescent="0.25">
      <c r="C603" s="257"/>
      <c r="D603" s="257"/>
    </row>
    <row r="604" spans="3:4" ht="14.25" customHeight="1" x14ac:dyDescent="0.25">
      <c r="C604" s="257"/>
      <c r="D604" s="257"/>
    </row>
    <row r="605" spans="3:4" ht="14.25" customHeight="1" x14ac:dyDescent="0.25">
      <c r="C605" s="257"/>
      <c r="D605" s="257"/>
    </row>
    <row r="606" spans="3:4" ht="14.25" customHeight="1" x14ac:dyDescent="0.25">
      <c r="C606" s="257"/>
      <c r="D606" s="257"/>
    </row>
    <row r="607" spans="3:4" ht="14.25" customHeight="1" x14ac:dyDescent="0.25">
      <c r="C607" s="257"/>
      <c r="D607" s="257"/>
    </row>
    <row r="608" spans="3:4" ht="14.25" customHeight="1" x14ac:dyDescent="0.25">
      <c r="C608" s="257"/>
      <c r="D608" s="257"/>
    </row>
    <row r="609" spans="3:4" ht="14.25" customHeight="1" x14ac:dyDescent="0.25">
      <c r="C609" s="257"/>
      <c r="D609" s="257"/>
    </row>
    <row r="610" spans="3:4" ht="14.25" customHeight="1" x14ac:dyDescent="0.25">
      <c r="C610" s="257"/>
      <c r="D610" s="257"/>
    </row>
    <row r="611" spans="3:4" ht="14.25" customHeight="1" x14ac:dyDescent="0.25">
      <c r="C611" s="257"/>
      <c r="D611" s="257"/>
    </row>
    <row r="612" spans="3:4" ht="14.25" customHeight="1" x14ac:dyDescent="0.25">
      <c r="C612" s="257"/>
      <c r="D612" s="257"/>
    </row>
    <row r="613" spans="3:4" ht="14.25" customHeight="1" x14ac:dyDescent="0.25">
      <c r="C613" s="257"/>
      <c r="D613" s="257"/>
    </row>
    <row r="614" spans="3:4" ht="14.25" customHeight="1" x14ac:dyDescent="0.25">
      <c r="C614" s="257"/>
      <c r="D614" s="257"/>
    </row>
    <row r="615" spans="3:4" ht="14.25" customHeight="1" x14ac:dyDescent="0.25">
      <c r="C615" s="257"/>
      <c r="D615" s="257"/>
    </row>
    <row r="616" spans="3:4" ht="14.25" customHeight="1" x14ac:dyDescent="0.25">
      <c r="C616" s="257"/>
      <c r="D616" s="257"/>
    </row>
    <row r="617" spans="3:4" ht="14.25" customHeight="1" x14ac:dyDescent="0.25">
      <c r="C617" s="257"/>
      <c r="D617" s="257"/>
    </row>
    <row r="618" spans="3:4" ht="14.25" customHeight="1" x14ac:dyDescent="0.25">
      <c r="C618" s="257"/>
      <c r="D618" s="257"/>
    </row>
    <row r="619" spans="3:4" ht="14.25" customHeight="1" x14ac:dyDescent="0.25">
      <c r="C619" s="257"/>
      <c r="D619" s="257"/>
    </row>
    <row r="620" spans="3:4" ht="14.25" customHeight="1" x14ac:dyDescent="0.25">
      <c r="C620" s="257"/>
      <c r="D620" s="257"/>
    </row>
    <row r="621" spans="3:4" ht="14.25" customHeight="1" x14ac:dyDescent="0.25">
      <c r="C621" s="257"/>
      <c r="D621" s="257"/>
    </row>
    <row r="622" spans="3:4" ht="14.25" customHeight="1" x14ac:dyDescent="0.25">
      <c r="C622" s="257"/>
      <c r="D622" s="257"/>
    </row>
    <row r="623" spans="3:4" ht="14.25" customHeight="1" x14ac:dyDescent="0.25">
      <c r="C623" s="257"/>
      <c r="D623" s="257"/>
    </row>
    <row r="624" spans="3:4" ht="14.25" customHeight="1" x14ac:dyDescent="0.25">
      <c r="C624" s="257"/>
      <c r="D624" s="257"/>
    </row>
    <row r="625" spans="3:4" ht="14.25" customHeight="1" x14ac:dyDescent="0.25">
      <c r="C625" s="257"/>
      <c r="D625" s="257"/>
    </row>
    <row r="626" spans="3:4" ht="14.25" customHeight="1" x14ac:dyDescent="0.25">
      <c r="C626" s="257"/>
      <c r="D626" s="257"/>
    </row>
    <row r="627" spans="3:4" ht="14.25" customHeight="1" x14ac:dyDescent="0.25">
      <c r="C627" s="257"/>
      <c r="D627" s="257"/>
    </row>
    <row r="628" spans="3:4" ht="14.25" customHeight="1" x14ac:dyDescent="0.25">
      <c r="C628" s="257"/>
      <c r="D628" s="257"/>
    </row>
    <row r="629" spans="3:4" ht="14.25" customHeight="1" x14ac:dyDescent="0.25">
      <c r="C629" s="257"/>
      <c r="D629" s="257"/>
    </row>
    <row r="630" spans="3:4" ht="14.25" customHeight="1" x14ac:dyDescent="0.25">
      <c r="C630" s="257"/>
      <c r="D630" s="257"/>
    </row>
    <row r="631" spans="3:4" ht="14.25" customHeight="1" x14ac:dyDescent="0.25">
      <c r="C631" s="257"/>
      <c r="D631" s="257"/>
    </row>
    <row r="632" spans="3:4" ht="14.25" customHeight="1" x14ac:dyDescent="0.25">
      <c r="C632" s="257"/>
      <c r="D632" s="257"/>
    </row>
    <row r="633" spans="3:4" ht="14.25" customHeight="1" x14ac:dyDescent="0.25">
      <c r="C633" s="257"/>
      <c r="D633" s="257"/>
    </row>
    <row r="634" spans="3:4" ht="14.25" customHeight="1" x14ac:dyDescent="0.25">
      <c r="C634" s="257"/>
      <c r="D634" s="257"/>
    </row>
    <row r="635" spans="3:4" ht="14.25" customHeight="1" x14ac:dyDescent="0.25">
      <c r="C635" s="257"/>
      <c r="D635" s="257"/>
    </row>
    <row r="636" spans="3:4" ht="14.25" customHeight="1" x14ac:dyDescent="0.25">
      <c r="C636" s="257"/>
      <c r="D636" s="257"/>
    </row>
    <row r="637" spans="3:4" ht="14.25" customHeight="1" x14ac:dyDescent="0.25">
      <c r="C637" s="257"/>
      <c r="D637" s="257"/>
    </row>
    <row r="638" spans="3:4" ht="14.25" customHeight="1" x14ac:dyDescent="0.25">
      <c r="C638" s="257"/>
      <c r="D638" s="257"/>
    </row>
    <row r="639" spans="3:4" ht="14.25" customHeight="1" x14ac:dyDescent="0.25">
      <c r="C639" s="257"/>
      <c r="D639" s="257"/>
    </row>
    <row r="640" spans="3:4" ht="14.25" customHeight="1" x14ac:dyDescent="0.25">
      <c r="C640" s="257"/>
      <c r="D640" s="257"/>
    </row>
    <row r="641" spans="3:4" ht="14.25" customHeight="1" x14ac:dyDescent="0.25">
      <c r="C641" s="257"/>
      <c r="D641" s="257"/>
    </row>
    <row r="642" spans="3:4" ht="14.25" customHeight="1" x14ac:dyDescent="0.25">
      <c r="C642" s="257"/>
      <c r="D642" s="257"/>
    </row>
    <row r="643" spans="3:4" ht="14.25" customHeight="1" x14ac:dyDescent="0.25">
      <c r="C643" s="257"/>
      <c r="D643" s="257"/>
    </row>
    <row r="644" spans="3:4" ht="14.25" customHeight="1" x14ac:dyDescent="0.25">
      <c r="C644" s="257"/>
      <c r="D644" s="257"/>
    </row>
    <row r="645" spans="3:4" ht="14.25" customHeight="1" x14ac:dyDescent="0.25">
      <c r="C645" s="257"/>
      <c r="D645" s="257"/>
    </row>
    <row r="646" spans="3:4" ht="14.25" customHeight="1" x14ac:dyDescent="0.25">
      <c r="C646" s="257"/>
      <c r="D646" s="257"/>
    </row>
    <row r="647" spans="3:4" ht="14.25" customHeight="1" x14ac:dyDescent="0.25">
      <c r="C647" s="257"/>
      <c r="D647" s="257"/>
    </row>
    <row r="648" spans="3:4" ht="14.25" customHeight="1" x14ac:dyDescent="0.25">
      <c r="C648" s="257"/>
      <c r="D648" s="257"/>
    </row>
    <row r="649" spans="3:4" ht="14.25" customHeight="1" x14ac:dyDescent="0.25">
      <c r="C649" s="257"/>
      <c r="D649" s="257"/>
    </row>
    <row r="650" spans="3:4" ht="14.25" customHeight="1" x14ac:dyDescent="0.25">
      <c r="C650" s="257"/>
      <c r="D650" s="257"/>
    </row>
    <row r="651" spans="3:4" ht="14.25" customHeight="1" x14ac:dyDescent="0.25">
      <c r="C651" s="257"/>
      <c r="D651" s="257"/>
    </row>
    <row r="652" spans="3:4" ht="14.25" customHeight="1" x14ac:dyDescent="0.25">
      <c r="C652" s="257"/>
      <c r="D652" s="257"/>
    </row>
    <row r="653" spans="3:4" ht="14.25" customHeight="1" x14ac:dyDescent="0.25">
      <c r="C653" s="257"/>
      <c r="D653" s="257"/>
    </row>
    <row r="654" spans="3:4" ht="14.25" customHeight="1" x14ac:dyDescent="0.25">
      <c r="C654" s="257"/>
      <c r="D654" s="257"/>
    </row>
    <row r="655" spans="3:4" ht="14.25" customHeight="1" x14ac:dyDescent="0.25">
      <c r="C655" s="257"/>
      <c r="D655" s="257"/>
    </row>
    <row r="656" spans="3:4" ht="14.25" customHeight="1" x14ac:dyDescent="0.25">
      <c r="C656" s="257"/>
      <c r="D656" s="257"/>
    </row>
    <row r="657" spans="3:4" ht="14.25" customHeight="1" x14ac:dyDescent="0.25">
      <c r="C657" s="257"/>
      <c r="D657" s="257"/>
    </row>
    <row r="658" spans="3:4" ht="14.25" customHeight="1" x14ac:dyDescent="0.25">
      <c r="C658" s="257"/>
      <c r="D658" s="257"/>
    </row>
    <row r="659" spans="3:4" ht="14.25" customHeight="1" x14ac:dyDescent="0.25">
      <c r="C659" s="257"/>
      <c r="D659" s="257"/>
    </row>
    <row r="660" spans="3:4" ht="14.25" customHeight="1" x14ac:dyDescent="0.25">
      <c r="C660" s="257"/>
      <c r="D660" s="257"/>
    </row>
    <row r="661" spans="3:4" ht="14.25" customHeight="1" x14ac:dyDescent="0.25">
      <c r="C661" s="257"/>
      <c r="D661" s="257"/>
    </row>
    <row r="662" spans="3:4" ht="14.25" customHeight="1" x14ac:dyDescent="0.25">
      <c r="C662" s="257"/>
      <c r="D662" s="257"/>
    </row>
    <row r="663" spans="3:4" ht="14.25" customHeight="1" x14ac:dyDescent="0.25">
      <c r="C663" s="257"/>
      <c r="D663" s="257"/>
    </row>
    <row r="664" spans="3:4" ht="14.25" customHeight="1" x14ac:dyDescent="0.25">
      <c r="C664" s="257"/>
      <c r="D664" s="257"/>
    </row>
    <row r="665" spans="3:4" ht="14.25" customHeight="1" x14ac:dyDescent="0.25">
      <c r="C665" s="257"/>
      <c r="D665" s="257"/>
    </row>
    <row r="666" spans="3:4" ht="14.25" customHeight="1" x14ac:dyDescent="0.25">
      <c r="C666" s="257"/>
      <c r="D666" s="257"/>
    </row>
    <row r="667" spans="3:4" ht="14.25" customHeight="1" x14ac:dyDescent="0.25">
      <c r="C667" s="257"/>
      <c r="D667" s="257"/>
    </row>
    <row r="668" spans="3:4" ht="14.25" customHeight="1" x14ac:dyDescent="0.25">
      <c r="C668" s="257"/>
      <c r="D668" s="257"/>
    </row>
    <row r="669" spans="3:4" ht="14.25" customHeight="1" x14ac:dyDescent="0.25">
      <c r="C669" s="257"/>
      <c r="D669" s="257"/>
    </row>
    <row r="670" spans="3:4" ht="14.25" customHeight="1" x14ac:dyDescent="0.25">
      <c r="C670" s="257"/>
      <c r="D670" s="257"/>
    </row>
    <row r="671" spans="3:4" ht="14.25" customHeight="1" x14ac:dyDescent="0.25">
      <c r="C671" s="257"/>
      <c r="D671" s="257"/>
    </row>
    <row r="672" spans="3:4" ht="14.25" customHeight="1" x14ac:dyDescent="0.25">
      <c r="C672" s="257"/>
      <c r="D672" s="257"/>
    </row>
    <row r="673" spans="3:4" ht="14.25" customHeight="1" x14ac:dyDescent="0.25">
      <c r="C673" s="257"/>
      <c r="D673" s="257"/>
    </row>
    <row r="674" spans="3:4" ht="14.25" customHeight="1" x14ac:dyDescent="0.25">
      <c r="C674" s="257"/>
      <c r="D674" s="257"/>
    </row>
    <row r="675" spans="3:4" ht="14.25" customHeight="1" x14ac:dyDescent="0.25">
      <c r="C675" s="257"/>
      <c r="D675" s="257"/>
    </row>
    <row r="676" spans="3:4" ht="14.25" customHeight="1" x14ac:dyDescent="0.25">
      <c r="C676" s="257"/>
      <c r="D676" s="257"/>
    </row>
    <row r="677" spans="3:4" ht="14.25" customHeight="1" x14ac:dyDescent="0.25">
      <c r="C677" s="257"/>
      <c r="D677" s="257"/>
    </row>
    <row r="678" spans="3:4" ht="14.25" customHeight="1" x14ac:dyDescent="0.25">
      <c r="C678" s="257"/>
      <c r="D678" s="257"/>
    </row>
    <row r="679" spans="3:4" ht="14.25" customHeight="1" x14ac:dyDescent="0.25">
      <c r="C679" s="257"/>
      <c r="D679" s="257"/>
    </row>
    <row r="680" spans="3:4" ht="14.25" customHeight="1" x14ac:dyDescent="0.25">
      <c r="C680" s="257"/>
      <c r="D680" s="257"/>
    </row>
    <row r="681" spans="3:4" ht="14.25" customHeight="1" x14ac:dyDescent="0.25">
      <c r="C681" s="257"/>
      <c r="D681" s="257"/>
    </row>
    <row r="682" spans="3:4" ht="14.25" customHeight="1" x14ac:dyDescent="0.25">
      <c r="C682" s="257"/>
      <c r="D682" s="257"/>
    </row>
    <row r="683" spans="3:4" ht="14.25" customHeight="1" x14ac:dyDescent="0.25">
      <c r="C683" s="257"/>
      <c r="D683" s="257"/>
    </row>
    <row r="684" spans="3:4" ht="14.25" customHeight="1" x14ac:dyDescent="0.25">
      <c r="C684" s="257"/>
      <c r="D684" s="257"/>
    </row>
    <row r="685" spans="3:4" ht="14.25" customHeight="1" x14ac:dyDescent="0.25">
      <c r="C685" s="257"/>
      <c r="D685" s="257"/>
    </row>
    <row r="686" spans="3:4" ht="14.25" customHeight="1" x14ac:dyDescent="0.25">
      <c r="C686" s="257"/>
      <c r="D686" s="257"/>
    </row>
    <row r="687" spans="3:4" ht="14.25" customHeight="1" x14ac:dyDescent="0.25">
      <c r="C687" s="257"/>
      <c r="D687" s="257"/>
    </row>
    <row r="688" spans="3:4" ht="14.25" customHeight="1" x14ac:dyDescent="0.25">
      <c r="C688" s="257"/>
      <c r="D688" s="257"/>
    </row>
    <row r="689" spans="3:4" ht="14.25" customHeight="1" x14ac:dyDescent="0.25">
      <c r="C689" s="257"/>
      <c r="D689" s="257"/>
    </row>
    <row r="690" spans="3:4" ht="14.25" customHeight="1" x14ac:dyDescent="0.25">
      <c r="C690" s="257"/>
      <c r="D690" s="257"/>
    </row>
    <row r="691" spans="3:4" ht="14.25" customHeight="1" x14ac:dyDescent="0.25">
      <c r="C691" s="257"/>
      <c r="D691" s="257"/>
    </row>
    <row r="692" spans="3:4" ht="14.25" customHeight="1" x14ac:dyDescent="0.25">
      <c r="C692" s="257"/>
      <c r="D692" s="257"/>
    </row>
    <row r="693" spans="3:4" ht="14.25" customHeight="1" x14ac:dyDescent="0.25">
      <c r="C693" s="257"/>
      <c r="D693" s="257"/>
    </row>
    <row r="694" spans="3:4" ht="14.25" customHeight="1" x14ac:dyDescent="0.25">
      <c r="C694" s="257"/>
      <c r="D694" s="257"/>
    </row>
    <row r="695" spans="3:4" ht="14.25" customHeight="1" x14ac:dyDescent="0.25">
      <c r="C695" s="257"/>
      <c r="D695" s="257"/>
    </row>
    <row r="696" spans="3:4" ht="14.25" customHeight="1" x14ac:dyDescent="0.25">
      <c r="C696" s="257"/>
      <c r="D696" s="257"/>
    </row>
    <row r="697" spans="3:4" ht="14.25" customHeight="1" x14ac:dyDescent="0.25">
      <c r="C697" s="257"/>
      <c r="D697" s="257"/>
    </row>
    <row r="698" spans="3:4" ht="14.25" customHeight="1" x14ac:dyDescent="0.25">
      <c r="C698" s="257"/>
      <c r="D698" s="257"/>
    </row>
    <row r="699" spans="3:4" ht="14.25" customHeight="1" x14ac:dyDescent="0.25">
      <c r="C699" s="257"/>
      <c r="D699" s="257"/>
    </row>
    <row r="700" spans="3:4" ht="14.25" customHeight="1" x14ac:dyDescent="0.25">
      <c r="C700" s="257"/>
      <c r="D700" s="257"/>
    </row>
    <row r="701" spans="3:4" ht="14.25" customHeight="1" x14ac:dyDescent="0.25">
      <c r="C701" s="257"/>
      <c r="D701" s="257"/>
    </row>
    <row r="702" spans="3:4" ht="14.25" customHeight="1" x14ac:dyDescent="0.25">
      <c r="C702" s="257"/>
      <c r="D702" s="257"/>
    </row>
    <row r="703" spans="3:4" ht="14.25" customHeight="1" x14ac:dyDescent="0.25">
      <c r="C703" s="257"/>
      <c r="D703" s="257"/>
    </row>
    <row r="704" spans="3:4" ht="14.25" customHeight="1" x14ac:dyDescent="0.25">
      <c r="C704" s="257"/>
      <c r="D704" s="257"/>
    </row>
    <row r="705" spans="3:4" ht="14.25" customHeight="1" x14ac:dyDescent="0.25">
      <c r="C705" s="257"/>
      <c r="D705" s="257"/>
    </row>
    <row r="706" spans="3:4" ht="14.25" customHeight="1" x14ac:dyDescent="0.25">
      <c r="C706" s="257"/>
      <c r="D706" s="257"/>
    </row>
    <row r="707" spans="3:4" ht="14.25" customHeight="1" x14ac:dyDescent="0.25">
      <c r="C707" s="257"/>
      <c r="D707" s="257"/>
    </row>
    <row r="708" spans="3:4" ht="14.25" customHeight="1" x14ac:dyDescent="0.25">
      <c r="C708" s="257"/>
      <c r="D708" s="257"/>
    </row>
    <row r="709" spans="3:4" ht="14.25" customHeight="1" x14ac:dyDescent="0.25">
      <c r="C709" s="257"/>
      <c r="D709" s="257"/>
    </row>
    <row r="710" spans="3:4" ht="14.25" customHeight="1" x14ac:dyDescent="0.25">
      <c r="C710" s="257"/>
      <c r="D710" s="257"/>
    </row>
    <row r="711" spans="3:4" ht="14.25" customHeight="1" x14ac:dyDescent="0.25">
      <c r="C711" s="257"/>
      <c r="D711" s="257"/>
    </row>
    <row r="712" spans="3:4" ht="14.25" customHeight="1" x14ac:dyDescent="0.25">
      <c r="C712" s="257"/>
      <c r="D712" s="257"/>
    </row>
    <row r="713" spans="3:4" ht="14.25" customHeight="1" x14ac:dyDescent="0.25">
      <c r="C713" s="257"/>
      <c r="D713" s="257"/>
    </row>
    <row r="714" spans="3:4" ht="14.25" customHeight="1" x14ac:dyDescent="0.25">
      <c r="C714" s="257"/>
      <c r="D714" s="257"/>
    </row>
    <row r="715" spans="3:4" ht="14.25" customHeight="1" x14ac:dyDescent="0.25">
      <c r="C715" s="257"/>
      <c r="D715" s="257"/>
    </row>
    <row r="716" spans="3:4" ht="14.25" customHeight="1" x14ac:dyDescent="0.25">
      <c r="C716" s="257"/>
      <c r="D716" s="257"/>
    </row>
    <row r="717" spans="3:4" ht="14.25" customHeight="1" x14ac:dyDescent="0.25">
      <c r="C717" s="257"/>
      <c r="D717" s="257"/>
    </row>
    <row r="718" spans="3:4" ht="14.25" customHeight="1" x14ac:dyDescent="0.25">
      <c r="C718" s="257"/>
      <c r="D718" s="257"/>
    </row>
    <row r="719" spans="3:4" ht="14.25" customHeight="1" x14ac:dyDescent="0.25">
      <c r="C719" s="257"/>
      <c r="D719" s="257"/>
    </row>
    <row r="720" spans="3:4" ht="14.25" customHeight="1" x14ac:dyDescent="0.25">
      <c r="C720" s="257"/>
      <c r="D720" s="257"/>
    </row>
    <row r="721" spans="3:4" ht="14.25" customHeight="1" x14ac:dyDescent="0.25">
      <c r="C721" s="257"/>
      <c r="D721" s="257"/>
    </row>
    <row r="722" spans="3:4" ht="14.25" customHeight="1" x14ac:dyDescent="0.25">
      <c r="C722" s="257"/>
      <c r="D722" s="257"/>
    </row>
    <row r="723" spans="3:4" ht="14.25" customHeight="1" x14ac:dyDescent="0.25">
      <c r="C723" s="257"/>
      <c r="D723" s="257"/>
    </row>
    <row r="724" spans="3:4" ht="14.25" customHeight="1" x14ac:dyDescent="0.25">
      <c r="C724" s="257"/>
      <c r="D724" s="257"/>
    </row>
    <row r="725" spans="3:4" ht="14.25" customHeight="1" x14ac:dyDescent="0.25">
      <c r="C725" s="257"/>
      <c r="D725" s="257"/>
    </row>
    <row r="726" spans="3:4" ht="14.25" customHeight="1" x14ac:dyDescent="0.25">
      <c r="C726" s="257"/>
      <c r="D726" s="257"/>
    </row>
    <row r="727" spans="3:4" ht="14.25" customHeight="1" x14ac:dyDescent="0.25">
      <c r="C727" s="257"/>
      <c r="D727" s="257"/>
    </row>
    <row r="728" spans="3:4" ht="14.25" customHeight="1" x14ac:dyDescent="0.25">
      <c r="C728" s="257"/>
      <c r="D728" s="257"/>
    </row>
    <row r="729" spans="3:4" ht="14.25" customHeight="1" x14ac:dyDescent="0.25">
      <c r="C729" s="257"/>
      <c r="D729" s="257"/>
    </row>
    <row r="730" spans="3:4" ht="14.25" customHeight="1" x14ac:dyDescent="0.25">
      <c r="C730" s="257"/>
      <c r="D730" s="257"/>
    </row>
    <row r="731" spans="3:4" ht="14.25" customHeight="1" x14ac:dyDescent="0.25">
      <c r="C731" s="257"/>
      <c r="D731" s="257"/>
    </row>
    <row r="732" spans="3:4" ht="14.25" customHeight="1" x14ac:dyDescent="0.25">
      <c r="C732" s="257"/>
      <c r="D732" s="257"/>
    </row>
    <row r="733" spans="3:4" ht="14.25" customHeight="1" x14ac:dyDescent="0.25">
      <c r="C733" s="257"/>
      <c r="D733" s="257"/>
    </row>
    <row r="734" spans="3:4" ht="14.25" customHeight="1" x14ac:dyDescent="0.25">
      <c r="C734" s="257"/>
      <c r="D734" s="257"/>
    </row>
    <row r="735" spans="3:4" ht="14.25" customHeight="1" x14ac:dyDescent="0.25">
      <c r="C735" s="257"/>
      <c r="D735" s="257"/>
    </row>
    <row r="736" spans="3:4" ht="14.25" customHeight="1" x14ac:dyDescent="0.25">
      <c r="C736" s="257"/>
      <c r="D736" s="257"/>
    </row>
    <row r="737" spans="3:4" ht="14.25" customHeight="1" x14ac:dyDescent="0.25">
      <c r="C737" s="257"/>
      <c r="D737" s="257"/>
    </row>
    <row r="738" spans="3:4" ht="14.25" customHeight="1" x14ac:dyDescent="0.25">
      <c r="C738" s="257"/>
      <c r="D738" s="257"/>
    </row>
    <row r="739" spans="3:4" ht="14.25" customHeight="1" x14ac:dyDescent="0.25">
      <c r="C739" s="257"/>
      <c r="D739" s="257"/>
    </row>
    <row r="740" spans="3:4" ht="14.25" customHeight="1" x14ac:dyDescent="0.25">
      <c r="C740" s="257"/>
      <c r="D740" s="257"/>
    </row>
    <row r="741" spans="3:4" ht="14.25" customHeight="1" x14ac:dyDescent="0.25">
      <c r="C741" s="257"/>
      <c r="D741" s="257"/>
    </row>
    <row r="742" spans="3:4" ht="14.25" customHeight="1" x14ac:dyDescent="0.25">
      <c r="C742" s="257"/>
      <c r="D742" s="257"/>
    </row>
    <row r="743" spans="3:4" ht="14.25" customHeight="1" x14ac:dyDescent="0.25">
      <c r="C743" s="257"/>
      <c r="D743" s="257"/>
    </row>
    <row r="744" spans="3:4" ht="14.25" customHeight="1" x14ac:dyDescent="0.25">
      <c r="C744" s="257"/>
      <c r="D744" s="257"/>
    </row>
    <row r="745" spans="3:4" ht="14.25" customHeight="1" x14ac:dyDescent="0.25">
      <c r="C745" s="257"/>
      <c r="D745" s="257"/>
    </row>
    <row r="746" spans="3:4" ht="14.25" customHeight="1" x14ac:dyDescent="0.25">
      <c r="C746" s="257"/>
      <c r="D746" s="257"/>
    </row>
    <row r="747" spans="3:4" ht="14.25" customHeight="1" x14ac:dyDescent="0.25">
      <c r="C747" s="257"/>
      <c r="D747" s="257"/>
    </row>
    <row r="748" spans="3:4" ht="14.25" customHeight="1" x14ac:dyDescent="0.25">
      <c r="C748" s="257"/>
      <c r="D748" s="257"/>
    </row>
    <row r="749" spans="3:4" ht="14.25" customHeight="1" x14ac:dyDescent="0.25">
      <c r="C749" s="257"/>
      <c r="D749" s="257"/>
    </row>
    <row r="750" spans="3:4" ht="14.25" customHeight="1" x14ac:dyDescent="0.25">
      <c r="C750" s="257"/>
      <c r="D750" s="257"/>
    </row>
    <row r="751" spans="3:4" ht="14.25" customHeight="1" x14ac:dyDescent="0.25">
      <c r="C751" s="257"/>
      <c r="D751" s="257"/>
    </row>
    <row r="752" spans="3:4" ht="14.25" customHeight="1" x14ac:dyDescent="0.25">
      <c r="C752" s="257"/>
      <c r="D752" s="257"/>
    </row>
    <row r="753" spans="3:4" ht="14.25" customHeight="1" x14ac:dyDescent="0.25">
      <c r="C753" s="257"/>
      <c r="D753" s="257"/>
    </row>
    <row r="754" spans="3:4" ht="14.25" customHeight="1" x14ac:dyDescent="0.25">
      <c r="C754" s="257"/>
      <c r="D754" s="257"/>
    </row>
    <row r="755" spans="3:4" ht="14.25" customHeight="1" x14ac:dyDescent="0.25">
      <c r="C755" s="257"/>
      <c r="D755" s="257"/>
    </row>
    <row r="756" spans="3:4" ht="14.25" customHeight="1" x14ac:dyDescent="0.25">
      <c r="C756" s="257"/>
      <c r="D756" s="257"/>
    </row>
    <row r="757" spans="3:4" ht="14.25" customHeight="1" x14ac:dyDescent="0.25">
      <c r="C757" s="257"/>
      <c r="D757" s="257"/>
    </row>
    <row r="758" spans="3:4" ht="14.25" customHeight="1" x14ac:dyDescent="0.25">
      <c r="C758" s="257"/>
      <c r="D758" s="257"/>
    </row>
    <row r="759" spans="3:4" ht="14.25" customHeight="1" x14ac:dyDescent="0.25">
      <c r="C759" s="257"/>
      <c r="D759" s="257"/>
    </row>
    <row r="760" spans="3:4" ht="14.25" customHeight="1" x14ac:dyDescent="0.25">
      <c r="C760" s="257"/>
      <c r="D760" s="257"/>
    </row>
    <row r="761" spans="3:4" ht="14.25" customHeight="1" x14ac:dyDescent="0.25">
      <c r="C761" s="257"/>
      <c r="D761" s="257"/>
    </row>
    <row r="762" spans="3:4" ht="14.25" customHeight="1" x14ac:dyDescent="0.25">
      <c r="C762" s="257"/>
      <c r="D762" s="257"/>
    </row>
    <row r="763" spans="3:4" ht="14.25" customHeight="1" x14ac:dyDescent="0.25">
      <c r="C763" s="257"/>
      <c r="D763" s="257"/>
    </row>
    <row r="764" spans="3:4" ht="14.25" customHeight="1" x14ac:dyDescent="0.25">
      <c r="C764" s="257"/>
      <c r="D764" s="257"/>
    </row>
    <row r="765" spans="3:4" ht="14.25" customHeight="1" x14ac:dyDescent="0.25">
      <c r="C765" s="257"/>
      <c r="D765" s="257"/>
    </row>
    <row r="766" spans="3:4" ht="14.25" customHeight="1" x14ac:dyDescent="0.25">
      <c r="C766" s="257"/>
      <c r="D766" s="257"/>
    </row>
    <row r="767" spans="3:4" ht="14.25" customHeight="1" x14ac:dyDescent="0.25">
      <c r="C767" s="257"/>
      <c r="D767" s="257"/>
    </row>
    <row r="768" spans="3:4" ht="14.25" customHeight="1" x14ac:dyDescent="0.25">
      <c r="C768" s="257"/>
      <c r="D768" s="257"/>
    </row>
    <row r="769" spans="3:4" ht="14.25" customHeight="1" x14ac:dyDescent="0.25">
      <c r="C769" s="257"/>
      <c r="D769" s="257"/>
    </row>
    <row r="770" spans="3:4" ht="14.25" customHeight="1" x14ac:dyDescent="0.25">
      <c r="C770" s="257"/>
      <c r="D770" s="257"/>
    </row>
    <row r="771" spans="3:4" ht="14.25" customHeight="1" x14ac:dyDescent="0.25">
      <c r="C771" s="257"/>
      <c r="D771" s="257"/>
    </row>
    <row r="772" spans="3:4" ht="14.25" customHeight="1" x14ac:dyDescent="0.25">
      <c r="C772" s="257"/>
      <c r="D772" s="257"/>
    </row>
    <row r="773" spans="3:4" ht="14.25" customHeight="1" x14ac:dyDescent="0.25">
      <c r="C773" s="257"/>
      <c r="D773" s="257"/>
    </row>
    <row r="774" spans="3:4" ht="14.25" customHeight="1" x14ac:dyDescent="0.25">
      <c r="C774" s="257"/>
      <c r="D774" s="257"/>
    </row>
    <row r="775" spans="3:4" ht="14.25" customHeight="1" x14ac:dyDescent="0.25">
      <c r="C775" s="257"/>
      <c r="D775" s="257"/>
    </row>
    <row r="776" spans="3:4" ht="14.25" customHeight="1" x14ac:dyDescent="0.25">
      <c r="C776" s="257"/>
      <c r="D776" s="257"/>
    </row>
    <row r="777" spans="3:4" ht="14.25" customHeight="1" x14ac:dyDescent="0.25">
      <c r="C777" s="257"/>
      <c r="D777" s="257"/>
    </row>
    <row r="778" spans="3:4" ht="14.25" customHeight="1" x14ac:dyDescent="0.25">
      <c r="C778" s="257"/>
      <c r="D778" s="257"/>
    </row>
    <row r="779" spans="3:4" ht="14.25" customHeight="1" x14ac:dyDescent="0.25">
      <c r="C779" s="257"/>
      <c r="D779" s="257"/>
    </row>
    <row r="780" spans="3:4" ht="14.25" customHeight="1" x14ac:dyDescent="0.25">
      <c r="C780" s="257"/>
      <c r="D780" s="257"/>
    </row>
    <row r="781" spans="3:4" ht="14.25" customHeight="1" x14ac:dyDescent="0.25">
      <c r="C781" s="257"/>
      <c r="D781" s="257"/>
    </row>
    <row r="782" spans="3:4" ht="14.25" customHeight="1" x14ac:dyDescent="0.25">
      <c r="C782" s="257"/>
      <c r="D782" s="257"/>
    </row>
    <row r="783" spans="3:4" ht="14.25" customHeight="1" x14ac:dyDescent="0.25">
      <c r="C783" s="257"/>
      <c r="D783" s="257"/>
    </row>
    <row r="784" spans="3:4" ht="14.25" customHeight="1" x14ac:dyDescent="0.25">
      <c r="C784" s="257"/>
      <c r="D784" s="257"/>
    </row>
    <row r="785" spans="3:4" ht="14.25" customHeight="1" x14ac:dyDescent="0.25">
      <c r="C785" s="257"/>
      <c r="D785" s="257"/>
    </row>
    <row r="786" spans="3:4" ht="14.25" customHeight="1" x14ac:dyDescent="0.25">
      <c r="C786" s="257"/>
      <c r="D786" s="257"/>
    </row>
    <row r="787" spans="3:4" ht="14.25" customHeight="1" x14ac:dyDescent="0.25">
      <c r="C787" s="257"/>
      <c r="D787" s="257"/>
    </row>
    <row r="788" spans="3:4" ht="14.25" customHeight="1" x14ac:dyDescent="0.25">
      <c r="C788" s="257"/>
      <c r="D788" s="257"/>
    </row>
    <row r="789" spans="3:4" ht="14.25" customHeight="1" x14ac:dyDescent="0.25">
      <c r="C789" s="257"/>
      <c r="D789" s="257"/>
    </row>
    <row r="790" spans="3:4" ht="14.25" customHeight="1" x14ac:dyDescent="0.25">
      <c r="C790" s="257"/>
      <c r="D790" s="257"/>
    </row>
    <row r="791" spans="3:4" ht="14.25" customHeight="1" x14ac:dyDescent="0.25">
      <c r="C791" s="257"/>
      <c r="D791" s="257"/>
    </row>
    <row r="792" spans="3:4" ht="14.25" customHeight="1" x14ac:dyDescent="0.25">
      <c r="C792" s="257"/>
      <c r="D792" s="257"/>
    </row>
    <row r="793" spans="3:4" ht="14.25" customHeight="1" x14ac:dyDescent="0.25">
      <c r="C793" s="257"/>
      <c r="D793" s="257"/>
    </row>
    <row r="794" spans="3:4" ht="14.25" customHeight="1" x14ac:dyDescent="0.25">
      <c r="C794" s="257"/>
      <c r="D794" s="257"/>
    </row>
    <row r="795" spans="3:4" ht="14.25" customHeight="1" x14ac:dyDescent="0.25">
      <c r="C795" s="257"/>
      <c r="D795" s="257"/>
    </row>
    <row r="796" spans="3:4" ht="14.25" customHeight="1" x14ac:dyDescent="0.25">
      <c r="C796" s="257"/>
      <c r="D796" s="257"/>
    </row>
    <row r="797" spans="3:4" ht="14.25" customHeight="1" x14ac:dyDescent="0.25">
      <c r="C797" s="257"/>
      <c r="D797" s="257"/>
    </row>
    <row r="798" spans="3:4" ht="14.25" customHeight="1" x14ac:dyDescent="0.25">
      <c r="C798" s="257"/>
      <c r="D798" s="257"/>
    </row>
    <row r="799" spans="3:4" ht="14.25" customHeight="1" x14ac:dyDescent="0.25">
      <c r="C799" s="257"/>
      <c r="D799" s="257"/>
    </row>
    <row r="800" spans="3:4" ht="14.25" customHeight="1" x14ac:dyDescent="0.25">
      <c r="C800" s="257"/>
      <c r="D800" s="257"/>
    </row>
    <row r="801" spans="3:4" ht="14.25" customHeight="1" x14ac:dyDescent="0.25">
      <c r="C801" s="257"/>
      <c r="D801" s="257"/>
    </row>
    <row r="802" spans="3:4" ht="14.25" customHeight="1" x14ac:dyDescent="0.25">
      <c r="C802" s="257"/>
      <c r="D802" s="257"/>
    </row>
    <row r="803" spans="3:4" ht="14.25" customHeight="1" x14ac:dyDescent="0.25">
      <c r="C803" s="257"/>
      <c r="D803" s="257"/>
    </row>
    <row r="804" spans="3:4" ht="14.25" customHeight="1" x14ac:dyDescent="0.25">
      <c r="C804" s="257"/>
      <c r="D804" s="257"/>
    </row>
    <row r="805" spans="3:4" ht="14.25" customHeight="1" x14ac:dyDescent="0.25">
      <c r="C805" s="257"/>
      <c r="D805" s="257"/>
    </row>
    <row r="806" spans="3:4" ht="14.25" customHeight="1" x14ac:dyDescent="0.25">
      <c r="C806" s="257"/>
      <c r="D806" s="257"/>
    </row>
    <row r="807" spans="3:4" ht="14.25" customHeight="1" x14ac:dyDescent="0.25">
      <c r="C807" s="257"/>
      <c r="D807" s="257"/>
    </row>
    <row r="808" spans="3:4" ht="14.25" customHeight="1" x14ac:dyDescent="0.25">
      <c r="C808" s="257"/>
      <c r="D808" s="257"/>
    </row>
    <row r="809" spans="3:4" ht="14.25" customHeight="1" x14ac:dyDescent="0.25">
      <c r="C809" s="257"/>
      <c r="D809" s="257"/>
    </row>
    <row r="810" spans="3:4" ht="14.25" customHeight="1" x14ac:dyDescent="0.25">
      <c r="C810" s="257"/>
      <c r="D810" s="257"/>
    </row>
    <row r="811" spans="3:4" ht="14.25" customHeight="1" x14ac:dyDescent="0.25">
      <c r="C811" s="257"/>
      <c r="D811" s="257"/>
    </row>
    <row r="812" spans="3:4" ht="14.25" customHeight="1" x14ac:dyDescent="0.25">
      <c r="C812" s="257"/>
      <c r="D812" s="257"/>
    </row>
    <row r="813" spans="3:4" ht="14.25" customHeight="1" x14ac:dyDescent="0.25">
      <c r="C813" s="257"/>
      <c r="D813" s="257"/>
    </row>
    <row r="814" spans="3:4" ht="14.25" customHeight="1" x14ac:dyDescent="0.25">
      <c r="C814" s="257"/>
      <c r="D814" s="257"/>
    </row>
    <row r="815" spans="3:4" ht="14.25" customHeight="1" x14ac:dyDescent="0.25">
      <c r="C815" s="257"/>
      <c r="D815" s="257"/>
    </row>
    <row r="816" spans="3:4" ht="14.25" customHeight="1" x14ac:dyDescent="0.25">
      <c r="C816" s="257"/>
      <c r="D816" s="257"/>
    </row>
    <row r="817" spans="3:4" ht="14.25" customHeight="1" x14ac:dyDescent="0.25">
      <c r="C817" s="257"/>
      <c r="D817" s="257"/>
    </row>
    <row r="818" spans="3:4" ht="14.25" customHeight="1" x14ac:dyDescent="0.25">
      <c r="C818" s="257"/>
      <c r="D818" s="257"/>
    </row>
    <row r="819" spans="3:4" ht="14.25" customHeight="1" x14ac:dyDescent="0.25">
      <c r="C819" s="257"/>
      <c r="D819" s="257"/>
    </row>
    <row r="820" spans="3:4" ht="14.25" customHeight="1" x14ac:dyDescent="0.25">
      <c r="C820" s="257"/>
      <c r="D820" s="257"/>
    </row>
    <row r="821" spans="3:4" ht="14.25" customHeight="1" x14ac:dyDescent="0.25">
      <c r="C821" s="257"/>
      <c r="D821" s="257"/>
    </row>
    <row r="822" spans="3:4" ht="14.25" customHeight="1" x14ac:dyDescent="0.25">
      <c r="C822" s="257"/>
      <c r="D822" s="257"/>
    </row>
    <row r="823" spans="3:4" ht="14.25" customHeight="1" x14ac:dyDescent="0.25">
      <c r="C823" s="257"/>
      <c r="D823" s="257"/>
    </row>
    <row r="824" spans="3:4" ht="14.25" customHeight="1" x14ac:dyDescent="0.25">
      <c r="C824" s="257"/>
      <c r="D824" s="257"/>
    </row>
    <row r="825" spans="3:4" ht="14.25" customHeight="1" x14ac:dyDescent="0.25">
      <c r="C825" s="257"/>
      <c r="D825" s="257"/>
    </row>
    <row r="826" spans="3:4" ht="14.25" customHeight="1" x14ac:dyDescent="0.25">
      <c r="C826" s="257"/>
      <c r="D826" s="257"/>
    </row>
    <row r="827" spans="3:4" ht="14.25" customHeight="1" x14ac:dyDescent="0.25">
      <c r="C827" s="257"/>
      <c r="D827" s="257"/>
    </row>
    <row r="828" spans="3:4" ht="14.25" customHeight="1" x14ac:dyDescent="0.25">
      <c r="C828" s="257"/>
      <c r="D828" s="257"/>
    </row>
    <row r="829" spans="3:4" ht="14.25" customHeight="1" x14ac:dyDescent="0.25">
      <c r="C829" s="257"/>
      <c r="D829" s="257"/>
    </row>
    <row r="830" spans="3:4" ht="14.25" customHeight="1" x14ac:dyDescent="0.25">
      <c r="C830" s="257"/>
      <c r="D830" s="257"/>
    </row>
    <row r="831" spans="3:4" ht="14.25" customHeight="1" x14ac:dyDescent="0.25">
      <c r="C831" s="257"/>
      <c r="D831" s="257"/>
    </row>
    <row r="832" spans="3:4" ht="14.25" customHeight="1" x14ac:dyDescent="0.25">
      <c r="C832" s="257"/>
      <c r="D832" s="257"/>
    </row>
    <row r="833" spans="3:4" ht="14.25" customHeight="1" x14ac:dyDescent="0.25">
      <c r="C833" s="257"/>
      <c r="D833" s="257"/>
    </row>
    <row r="834" spans="3:4" ht="14.25" customHeight="1" x14ac:dyDescent="0.25">
      <c r="C834" s="257"/>
      <c r="D834" s="257"/>
    </row>
    <row r="835" spans="3:4" ht="14.25" customHeight="1" x14ac:dyDescent="0.25">
      <c r="C835" s="257"/>
      <c r="D835" s="257"/>
    </row>
    <row r="836" spans="3:4" ht="14.25" customHeight="1" x14ac:dyDescent="0.25">
      <c r="C836" s="257"/>
      <c r="D836" s="257"/>
    </row>
    <row r="837" spans="3:4" ht="14.25" customHeight="1" x14ac:dyDescent="0.25">
      <c r="C837" s="257"/>
      <c r="D837" s="257"/>
    </row>
    <row r="838" spans="3:4" ht="14.25" customHeight="1" x14ac:dyDescent="0.25">
      <c r="C838" s="257"/>
      <c r="D838" s="257"/>
    </row>
    <row r="839" spans="3:4" ht="14.25" customHeight="1" x14ac:dyDescent="0.25">
      <c r="C839" s="257"/>
      <c r="D839" s="257"/>
    </row>
    <row r="840" spans="3:4" ht="14.25" customHeight="1" x14ac:dyDescent="0.25">
      <c r="C840" s="257"/>
      <c r="D840" s="257"/>
    </row>
    <row r="841" spans="3:4" ht="14.25" customHeight="1" x14ac:dyDescent="0.25">
      <c r="C841" s="257"/>
      <c r="D841" s="257"/>
    </row>
    <row r="842" spans="3:4" ht="14.25" customHeight="1" x14ac:dyDescent="0.25">
      <c r="C842" s="257"/>
      <c r="D842" s="257"/>
    </row>
    <row r="843" spans="3:4" ht="14.25" customHeight="1" x14ac:dyDescent="0.25">
      <c r="C843" s="257"/>
      <c r="D843" s="257"/>
    </row>
    <row r="844" spans="3:4" ht="14.25" customHeight="1" x14ac:dyDescent="0.25">
      <c r="C844" s="257"/>
      <c r="D844" s="257"/>
    </row>
    <row r="845" spans="3:4" ht="14.25" customHeight="1" x14ac:dyDescent="0.25">
      <c r="C845" s="257"/>
      <c r="D845" s="257"/>
    </row>
    <row r="846" spans="3:4" ht="14.25" customHeight="1" x14ac:dyDescent="0.25">
      <c r="C846" s="257"/>
      <c r="D846" s="257"/>
    </row>
    <row r="847" spans="3:4" ht="14.25" customHeight="1" x14ac:dyDescent="0.25">
      <c r="C847" s="257"/>
      <c r="D847" s="257"/>
    </row>
    <row r="848" spans="3:4" ht="14.25" customHeight="1" x14ac:dyDescent="0.25">
      <c r="C848" s="257"/>
      <c r="D848" s="257"/>
    </row>
    <row r="849" spans="3:4" ht="14.25" customHeight="1" x14ac:dyDescent="0.25">
      <c r="C849" s="257"/>
      <c r="D849" s="257"/>
    </row>
    <row r="850" spans="3:4" ht="14.25" customHeight="1" x14ac:dyDescent="0.25">
      <c r="C850" s="257"/>
      <c r="D850" s="257"/>
    </row>
    <row r="851" spans="3:4" ht="14.25" customHeight="1" x14ac:dyDescent="0.25">
      <c r="C851" s="257"/>
      <c r="D851" s="257"/>
    </row>
    <row r="852" spans="3:4" ht="14.25" customHeight="1" x14ac:dyDescent="0.25">
      <c r="C852" s="257"/>
      <c r="D852" s="257"/>
    </row>
    <row r="853" spans="3:4" ht="14.25" customHeight="1" x14ac:dyDescent="0.25">
      <c r="C853" s="257"/>
      <c r="D853" s="257"/>
    </row>
    <row r="854" spans="3:4" ht="14.25" customHeight="1" x14ac:dyDescent="0.25">
      <c r="C854" s="257"/>
      <c r="D854" s="257"/>
    </row>
    <row r="855" spans="3:4" ht="14.25" customHeight="1" x14ac:dyDescent="0.25">
      <c r="C855" s="257"/>
      <c r="D855" s="257"/>
    </row>
    <row r="856" spans="3:4" ht="14.25" customHeight="1" x14ac:dyDescent="0.25">
      <c r="C856" s="257"/>
      <c r="D856" s="257"/>
    </row>
    <row r="857" spans="3:4" ht="14.25" customHeight="1" x14ac:dyDescent="0.25">
      <c r="C857" s="257"/>
      <c r="D857" s="257"/>
    </row>
    <row r="858" spans="3:4" ht="14.25" customHeight="1" x14ac:dyDescent="0.25">
      <c r="C858" s="257"/>
      <c r="D858" s="257"/>
    </row>
    <row r="859" spans="3:4" ht="14.25" customHeight="1" x14ac:dyDescent="0.25">
      <c r="C859" s="257"/>
      <c r="D859" s="257"/>
    </row>
    <row r="860" spans="3:4" ht="14.25" customHeight="1" x14ac:dyDescent="0.25">
      <c r="C860" s="257"/>
      <c r="D860" s="257"/>
    </row>
    <row r="861" spans="3:4" ht="14.25" customHeight="1" x14ac:dyDescent="0.25">
      <c r="C861" s="257"/>
      <c r="D861" s="257"/>
    </row>
    <row r="862" spans="3:4" ht="14.25" customHeight="1" x14ac:dyDescent="0.25">
      <c r="C862" s="257"/>
      <c r="D862" s="257"/>
    </row>
    <row r="863" spans="3:4" ht="14.25" customHeight="1" x14ac:dyDescent="0.25">
      <c r="C863" s="257"/>
      <c r="D863" s="257"/>
    </row>
    <row r="864" spans="3:4" ht="14.25" customHeight="1" x14ac:dyDescent="0.25">
      <c r="C864" s="257"/>
      <c r="D864" s="257"/>
    </row>
    <row r="865" spans="3:4" ht="14.25" customHeight="1" x14ac:dyDescent="0.25">
      <c r="C865" s="257"/>
      <c r="D865" s="257"/>
    </row>
    <row r="866" spans="3:4" ht="14.25" customHeight="1" x14ac:dyDescent="0.25">
      <c r="C866" s="257"/>
      <c r="D866" s="257"/>
    </row>
    <row r="867" spans="3:4" ht="14.25" customHeight="1" x14ac:dyDescent="0.25">
      <c r="C867" s="257"/>
      <c r="D867" s="257"/>
    </row>
    <row r="868" spans="3:4" ht="14.25" customHeight="1" x14ac:dyDescent="0.25">
      <c r="C868" s="257"/>
      <c r="D868" s="257"/>
    </row>
    <row r="869" spans="3:4" ht="14.25" customHeight="1" x14ac:dyDescent="0.25">
      <c r="C869" s="257"/>
      <c r="D869" s="257"/>
    </row>
    <row r="870" spans="3:4" ht="14.25" customHeight="1" x14ac:dyDescent="0.25">
      <c r="C870" s="257"/>
      <c r="D870" s="257"/>
    </row>
    <row r="871" spans="3:4" ht="14.25" customHeight="1" x14ac:dyDescent="0.25">
      <c r="C871" s="257"/>
      <c r="D871" s="257"/>
    </row>
    <row r="872" spans="3:4" ht="14.25" customHeight="1" x14ac:dyDescent="0.25">
      <c r="C872" s="257"/>
      <c r="D872" s="257"/>
    </row>
    <row r="873" spans="3:4" ht="14.25" customHeight="1" x14ac:dyDescent="0.25">
      <c r="C873" s="257"/>
      <c r="D873" s="257"/>
    </row>
    <row r="874" spans="3:4" ht="14.25" customHeight="1" x14ac:dyDescent="0.25">
      <c r="C874" s="257"/>
      <c r="D874" s="257"/>
    </row>
    <row r="875" spans="3:4" ht="14.25" customHeight="1" x14ac:dyDescent="0.25">
      <c r="C875" s="257"/>
      <c r="D875" s="257"/>
    </row>
    <row r="876" spans="3:4" ht="14.25" customHeight="1" x14ac:dyDescent="0.25">
      <c r="C876" s="257"/>
      <c r="D876" s="257"/>
    </row>
    <row r="877" spans="3:4" ht="14.25" customHeight="1" x14ac:dyDescent="0.25">
      <c r="C877" s="257"/>
      <c r="D877" s="257"/>
    </row>
    <row r="878" spans="3:4" ht="14.25" customHeight="1" x14ac:dyDescent="0.25">
      <c r="C878" s="257"/>
      <c r="D878" s="257"/>
    </row>
    <row r="879" spans="3:4" ht="14.25" customHeight="1" x14ac:dyDescent="0.25">
      <c r="C879" s="257"/>
      <c r="D879" s="257"/>
    </row>
    <row r="880" spans="3:4" ht="14.25" customHeight="1" x14ac:dyDescent="0.25">
      <c r="C880" s="257"/>
      <c r="D880" s="257"/>
    </row>
    <row r="881" spans="3:4" ht="14.25" customHeight="1" x14ac:dyDescent="0.25">
      <c r="C881" s="257"/>
      <c r="D881" s="257"/>
    </row>
    <row r="882" spans="3:4" ht="14.25" customHeight="1" x14ac:dyDescent="0.25">
      <c r="C882" s="257"/>
      <c r="D882" s="257"/>
    </row>
    <row r="883" spans="3:4" ht="14.25" customHeight="1" x14ac:dyDescent="0.25">
      <c r="C883" s="257"/>
      <c r="D883" s="257"/>
    </row>
    <row r="884" spans="3:4" ht="14.25" customHeight="1" x14ac:dyDescent="0.25">
      <c r="C884" s="257"/>
      <c r="D884" s="257"/>
    </row>
    <row r="885" spans="3:4" ht="14.25" customHeight="1" x14ac:dyDescent="0.25">
      <c r="C885" s="257"/>
      <c r="D885" s="257"/>
    </row>
    <row r="886" spans="3:4" ht="14.25" customHeight="1" x14ac:dyDescent="0.25">
      <c r="C886" s="257"/>
      <c r="D886" s="257"/>
    </row>
    <row r="887" spans="3:4" ht="14.25" customHeight="1" x14ac:dyDescent="0.25">
      <c r="C887" s="257"/>
      <c r="D887" s="257"/>
    </row>
    <row r="888" spans="3:4" ht="14.25" customHeight="1" x14ac:dyDescent="0.25">
      <c r="C888" s="257"/>
      <c r="D888" s="257"/>
    </row>
    <row r="889" spans="3:4" ht="14.25" customHeight="1" x14ac:dyDescent="0.25">
      <c r="C889" s="257"/>
      <c r="D889" s="257"/>
    </row>
    <row r="890" spans="3:4" ht="14.25" customHeight="1" x14ac:dyDescent="0.25">
      <c r="C890" s="257"/>
      <c r="D890" s="257"/>
    </row>
    <row r="891" spans="3:4" ht="14.25" customHeight="1" x14ac:dyDescent="0.25">
      <c r="C891" s="257"/>
      <c r="D891" s="257"/>
    </row>
    <row r="892" spans="3:4" ht="14.25" customHeight="1" x14ac:dyDescent="0.25">
      <c r="C892" s="257"/>
      <c r="D892" s="257"/>
    </row>
    <row r="893" spans="3:4" ht="14.25" customHeight="1" x14ac:dyDescent="0.25">
      <c r="C893" s="257"/>
      <c r="D893" s="257"/>
    </row>
    <row r="894" spans="3:4" ht="14.25" customHeight="1" x14ac:dyDescent="0.25">
      <c r="C894" s="257"/>
      <c r="D894" s="257"/>
    </row>
    <row r="895" spans="3:4" ht="14.25" customHeight="1" x14ac:dyDescent="0.25">
      <c r="C895" s="257"/>
      <c r="D895" s="257"/>
    </row>
    <row r="896" spans="3:4" ht="14.25" customHeight="1" x14ac:dyDescent="0.25">
      <c r="C896" s="257"/>
      <c r="D896" s="257"/>
    </row>
    <row r="897" spans="3:4" ht="14.25" customHeight="1" x14ac:dyDescent="0.25">
      <c r="C897" s="257"/>
      <c r="D897" s="257"/>
    </row>
    <row r="898" spans="3:4" ht="14.25" customHeight="1" x14ac:dyDescent="0.25">
      <c r="C898" s="257"/>
      <c r="D898" s="257"/>
    </row>
    <row r="899" spans="3:4" ht="14.25" customHeight="1" x14ac:dyDescent="0.25">
      <c r="C899" s="257"/>
      <c r="D899" s="257"/>
    </row>
    <row r="900" spans="3:4" ht="14.25" customHeight="1" x14ac:dyDescent="0.25">
      <c r="C900" s="257"/>
      <c r="D900" s="257"/>
    </row>
    <row r="901" spans="3:4" ht="14.25" customHeight="1" x14ac:dyDescent="0.25">
      <c r="C901" s="257"/>
      <c r="D901" s="257"/>
    </row>
    <row r="902" spans="3:4" ht="14.25" customHeight="1" x14ac:dyDescent="0.25">
      <c r="C902" s="257"/>
      <c r="D902" s="257"/>
    </row>
    <row r="903" spans="3:4" ht="14.25" customHeight="1" x14ac:dyDescent="0.25">
      <c r="C903" s="257"/>
      <c r="D903" s="257"/>
    </row>
    <row r="904" spans="3:4" ht="14.25" customHeight="1" x14ac:dyDescent="0.25">
      <c r="C904" s="257"/>
      <c r="D904" s="257"/>
    </row>
    <row r="905" spans="3:4" ht="14.25" customHeight="1" x14ac:dyDescent="0.25">
      <c r="C905" s="257"/>
      <c r="D905" s="257"/>
    </row>
    <row r="906" spans="3:4" ht="14.25" customHeight="1" x14ac:dyDescent="0.25">
      <c r="C906" s="257"/>
      <c r="D906" s="257"/>
    </row>
    <row r="907" spans="3:4" ht="14.25" customHeight="1" x14ac:dyDescent="0.25">
      <c r="C907" s="257"/>
      <c r="D907" s="257"/>
    </row>
    <row r="908" spans="3:4" ht="14.25" customHeight="1" x14ac:dyDescent="0.25">
      <c r="C908" s="257"/>
      <c r="D908" s="257"/>
    </row>
    <row r="909" spans="3:4" ht="14.25" customHeight="1" x14ac:dyDescent="0.25">
      <c r="C909" s="257"/>
      <c r="D909" s="257"/>
    </row>
    <row r="910" spans="3:4" ht="14.25" customHeight="1" x14ac:dyDescent="0.25">
      <c r="C910" s="257"/>
      <c r="D910" s="257"/>
    </row>
    <row r="911" spans="3:4" ht="14.25" customHeight="1" x14ac:dyDescent="0.25">
      <c r="C911" s="257"/>
      <c r="D911" s="257"/>
    </row>
    <row r="912" spans="3:4" ht="14.25" customHeight="1" x14ac:dyDescent="0.25">
      <c r="C912" s="257"/>
      <c r="D912" s="257"/>
    </row>
    <row r="913" spans="3:4" ht="14.25" customHeight="1" x14ac:dyDescent="0.25">
      <c r="C913" s="257"/>
      <c r="D913" s="257"/>
    </row>
    <row r="914" spans="3:4" ht="14.25" customHeight="1" x14ac:dyDescent="0.25">
      <c r="C914" s="257"/>
      <c r="D914" s="257"/>
    </row>
    <row r="915" spans="3:4" ht="14.25" customHeight="1" x14ac:dyDescent="0.25">
      <c r="C915" s="257"/>
      <c r="D915" s="257"/>
    </row>
    <row r="916" spans="3:4" ht="14.25" customHeight="1" x14ac:dyDescent="0.25">
      <c r="C916" s="257"/>
      <c r="D916" s="257"/>
    </row>
    <row r="917" spans="3:4" ht="14.25" customHeight="1" x14ac:dyDescent="0.25">
      <c r="C917" s="257"/>
      <c r="D917" s="257"/>
    </row>
    <row r="918" spans="3:4" ht="14.25" customHeight="1" x14ac:dyDescent="0.25">
      <c r="C918" s="257"/>
      <c r="D918" s="257"/>
    </row>
    <row r="919" spans="3:4" ht="14.25" customHeight="1" x14ac:dyDescent="0.25">
      <c r="C919" s="257"/>
      <c r="D919" s="257"/>
    </row>
    <row r="920" spans="3:4" ht="14.25" customHeight="1" x14ac:dyDescent="0.25">
      <c r="C920" s="257"/>
      <c r="D920" s="257"/>
    </row>
    <row r="921" spans="3:4" ht="14.25" customHeight="1" x14ac:dyDescent="0.25">
      <c r="C921" s="257"/>
      <c r="D921" s="257"/>
    </row>
    <row r="922" spans="3:4" ht="14.25" customHeight="1" x14ac:dyDescent="0.25">
      <c r="C922" s="257"/>
      <c r="D922" s="257"/>
    </row>
    <row r="923" spans="3:4" ht="14.25" customHeight="1" x14ac:dyDescent="0.25">
      <c r="C923" s="257"/>
      <c r="D923" s="257"/>
    </row>
    <row r="924" spans="3:4" ht="14.25" customHeight="1" x14ac:dyDescent="0.25">
      <c r="C924" s="257"/>
      <c r="D924" s="257"/>
    </row>
    <row r="925" spans="3:4" ht="14.25" customHeight="1" x14ac:dyDescent="0.25">
      <c r="C925" s="257"/>
      <c r="D925" s="257"/>
    </row>
    <row r="926" spans="3:4" ht="14.25" customHeight="1" x14ac:dyDescent="0.25">
      <c r="C926" s="257"/>
      <c r="D926" s="257"/>
    </row>
    <row r="927" spans="3:4" ht="14.25" customHeight="1" x14ac:dyDescent="0.25">
      <c r="C927" s="257"/>
      <c r="D927" s="257"/>
    </row>
    <row r="928" spans="3:4" ht="14.25" customHeight="1" x14ac:dyDescent="0.25">
      <c r="C928" s="257"/>
      <c r="D928" s="257"/>
    </row>
    <row r="929" spans="3:4" ht="14.25" customHeight="1" x14ac:dyDescent="0.25">
      <c r="C929" s="257"/>
      <c r="D929" s="257"/>
    </row>
    <row r="930" spans="3:4" ht="14.25" customHeight="1" x14ac:dyDescent="0.25">
      <c r="C930" s="257"/>
      <c r="D930" s="257"/>
    </row>
    <row r="931" spans="3:4" ht="14.25" customHeight="1" x14ac:dyDescent="0.25">
      <c r="C931" s="257"/>
      <c r="D931" s="257"/>
    </row>
    <row r="932" spans="3:4" ht="14.25" customHeight="1" x14ac:dyDescent="0.25">
      <c r="C932" s="257"/>
      <c r="D932" s="257"/>
    </row>
    <row r="933" spans="3:4" ht="14.25" customHeight="1" x14ac:dyDescent="0.25">
      <c r="C933" s="257"/>
      <c r="D933" s="257"/>
    </row>
    <row r="934" spans="3:4" ht="14.25" customHeight="1" x14ac:dyDescent="0.25">
      <c r="C934" s="257"/>
      <c r="D934" s="257"/>
    </row>
    <row r="935" spans="3:4" ht="14.25" customHeight="1" x14ac:dyDescent="0.25">
      <c r="C935" s="257"/>
      <c r="D935" s="257"/>
    </row>
    <row r="936" spans="3:4" ht="14.25" customHeight="1" x14ac:dyDescent="0.25">
      <c r="C936" s="257"/>
      <c r="D936" s="257"/>
    </row>
    <row r="937" spans="3:4" ht="14.25" customHeight="1" x14ac:dyDescent="0.25">
      <c r="C937" s="257"/>
      <c r="D937" s="257"/>
    </row>
    <row r="938" spans="3:4" ht="14.25" customHeight="1" x14ac:dyDescent="0.25">
      <c r="C938" s="257"/>
      <c r="D938" s="257"/>
    </row>
    <row r="939" spans="3:4" ht="14.25" customHeight="1" x14ac:dyDescent="0.25">
      <c r="C939" s="257"/>
      <c r="D939" s="257"/>
    </row>
    <row r="940" spans="3:4" ht="14.25" customHeight="1" x14ac:dyDescent="0.25">
      <c r="C940" s="257"/>
      <c r="D940" s="257"/>
    </row>
    <row r="941" spans="3:4" ht="14.25" customHeight="1" x14ac:dyDescent="0.25">
      <c r="C941" s="257"/>
      <c r="D941" s="257"/>
    </row>
    <row r="942" spans="3:4" ht="14.25" customHeight="1" x14ac:dyDescent="0.25">
      <c r="C942" s="257"/>
      <c r="D942" s="257"/>
    </row>
    <row r="943" spans="3:4" ht="14.25" customHeight="1" x14ac:dyDescent="0.25">
      <c r="C943" s="257"/>
      <c r="D943" s="257"/>
    </row>
    <row r="944" spans="3:4" ht="14.25" customHeight="1" x14ac:dyDescent="0.25">
      <c r="C944" s="257"/>
      <c r="D944" s="257"/>
    </row>
    <row r="945" spans="3:4" ht="14.25" customHeight="1" x14ac:dyDescent="0.25">
      <c r="C945" s="257"/>
      <c r="D945" s="257"/>
    </row>
    <row r="946" spans="3:4" ht="14.25" customHeight="1" x14ac:dyDescent="0.25">
      <c r="C946" s="257"/>
      <c r="D946" s="257"/>
    </row>
    <row r="947" spans="3:4" ht="14.25" customHeight="1" x14ac:dyDescent="0.25">
      <c r="C947" s="257"/>
      <c r="D947" s="257"/>
    </row>
    <row r="948" spans="3:4" ht="14.25" customHeight="1" x14ac:dyDescent="0.25">
      <c r="C948" s="257"/>
      <c r="D948" s="257"/>
    </row>
    <row r="949" spans="3:4" ht="14.25" customHeight="1" x14ac:dyDescent="0.25">
      <c r="C949" s="257"/>
      <c r="D949" s="257"/>
    </row>
    <row r="950" spans="3:4" ht="14.25" customHeight="1" x14ac:dyDescent="0.25">
      <c r="C950" s="257"/>
      <c r="D950" s="257"/>
    </row>
    <row r="951" spans="3:4" ht="14.25" customHeight="1" x14ac:dyDescent="0.25">
      <c r="C951" s="257"/>
      <c r="D951" s="257"/>
    </row>
    <row r="952" spans="3:4" ht="14.25" customHeight="1" x14ac:dyDescent="0.25">
      <c r="C952" s="257"/>
      <c r="D952" s="257"/>
    </row>
    <row r="953" spans="3:4" ht="14.25" customHeight="1" x14ac:dyDescent="0.25">
      <c r="C953" s="257"/>
      <c r="D953" s="257"/>
    </row>
    <row r="954" spans="3:4" ht="14.25" customHeight="1" x14ac:dyDescent="0.25">
      <c r="C954" s="257"/>
      <c r="D954" s="257"/>
    </row>
    <row r="955" spans="3:4" ht="14.25" customHeight="1" x14ac:dyDescent="0.25">
      <c r="C955" s="257"/>
      <c r="D955" s="257"/>
    </row>
    <row r="956" spans="3:4" ht="14.25" customHeight="1" x14ac:dyDescent="0.25">
      <c r="C956" s="257"/>
      <c r="D956" s="257"/>
    </row>
    <row r="957" spans="3:4" ht="14.25" customHeight="1" x14ac:dyDescent="0.25">
      <c r="C957" s="257"/>
      <c r="D957" s="257"/>
    </row>
    <row r="958" spans="3:4" ht="14.25" customHeight="1" x14ac:dyDescent="0.25">
      <c r="C958" s="257"/>
      <c r="D958" s="257"/>
    </row>
    <row r="959" spans="3:4" ht="14.25" customHeight="1" x14ac:dyDescent="0.25">
      <c r="C959" s="257"/>
      <c r="D959" s="257"/>
    </row>
    <row r="960" spans="3:4" ht="14.25" customHeight="1" x14ac:dyDescent="0.25">
      <c r="C960" s="257"/>
      <c r="D960" s="257"/>
    </row>
    <row r="961" spans="3:4" ht="14.25" customHeight="1" x14ac:dyDescent="0.25">
      <c r="C961" s="257"/>
      <c r="D961" s="257"/>
    </row>
    <row r="962" spans="3:4" ht="14.25" customHeight="1" x14ac:dyDescent="0.25">
      <c r="C962" s="257"/>
      <c r="D962" s="257"/>
    </row>
    <row r="963" spans="3:4" ht="14.25" customHeight="1" x14ac:dyDescent="0.25">
      <c r="C963" s="257"/>
      <c r="D963" s="257"/>
    </row>
    <row r="964" spans="3:4" ht="14.25" customHeight="1" x14ac:dyDescent="0.25">
      <c r="C964" s="257"/>
      <c r="D964" s="257"/>
    </row>
    <row r="965" spans="3:4" ht="14.25" customHeight="1" x14ac:dyDescent="0.25">
      <c r="C965" s="257"/>
      <c r="D965" s="257"/>
    </row>
    <row r="966" spans="3:4" ht="14.25" customHeight="1" x14ac:dyDescent="0.25">
      <c r="C966" s="257"/>
      <c r="D966" s="257"/>
    </row>
    <row r="967" spans="3:4" ht="14.25" customHeight="1" x14ac:dyDescent="0.25">
      <c r="C967" s="257"/>
      <c r="D967" s="257"/>
    </row>
    <row r="968" spans="3:4" ht="14.25" customHeight="1" x14ac:dyDescent="0.25">
      <c r="C968" s="257"/>
      <c r="D968" s="257"/>
    </row>
    <row r="969" spans="3:4" ht="14.25" customHeight="1" x14ac:dyDescent="0.25">
      <c r="C969" s="257"/>
      <c r="D969" s="257"/>
    </row>
    <row r="970" spans="3:4" ht="14.25" customHeight="1" x14ac:dyDescent="0.25">
      <c r="C970" s="257"/>
      <c r="D970" s="257"/>
    </row>
    <row r="971" spans="3:4" ht="14.25" customHeight="1" x14ac:dyDescent="0.25">
      <c r="C971" s="257"/>
      <c r="D971" s="257"/>
    </row>
    <row r="972" spans="3:4" ht="14.25" customHeight="1" x14ac:dyDescent="0.25">
      <c r="C972" s="257"/>
      <c r="D972" s="257"/>
    </row>
    <row r="973" spans="3:4" ht="14.25" customHeight="1" x14ac:dyDescent="0.25">
      <c r="C973" s="257"/>
      <c r="D973" s="257"/>
    </row>
    <row r="974" spans="3:4" ht="14.25" customHeight="1" x14ac:dyDescent="0.25">
      <c r="C974" s="257"/>
      <c r="D974" s="257"/>
    </row>
    <row r="975" spans="3:4" ht="14.25" customHeight="1" x14ac:dyDescent="0.25">
      <c r="C975" s="257"/>
      <c r="D975" s="257"/>
    </row>
    <row r="976" spans="3:4" ht="14.25" customHeight="1" x14ac:dyDescent="0.25">
      <c r="C976" s="257"/>
      <c r="D976" s="257"/>
    </row>
    <row r="977" spans="3:4" ht="14.25" customHeight="1" x14ac:dyDescent="0.25">
      <c r="C977" s="257"/>
      <c r="D977" s="257"/>
    </row>
    <row r="978" spans="3:4" ht="14.25" customHeight="1" x14ac:dyDescent="0.25">
      <c r="C978" s="257"/>
      <c r="D978" s="257"/>
    </row>
    <row r="979" spans="3:4" ht="14.25" customHeight="1" x14ac:dyDescent="0.25">
      <c r="C979" s="257"/>
      <c r="D979" s="257"/>
    </row>
  </sheetData>
  <mergeCells count="4">
    <mergeCell ref="C3:C4"/>
    <mergeCell ref="D3:D4"/>
    <mergeCell ref="C10:C11"/>
    <mergeCell ref="D10:D11"/>
  </mergeCells>
  <pageMargins left="0.7" right="0.7" top="0.75" bottom="0.75" header="0" footer="0"/>
  <pageSetup orientation="portrait" r:id="rId1"/>
  <headerFooter>
    <oddHeader>&amp;R&amp;"Century"&amp;8&amp;KE7EC06 Gruppo Banco BPM - Uso Interno&amp;1#_x000D_</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A2BE-1301-47E6-8560-CCDDBA0CD064}">
  <sheetPr>
    <tabColor rgb="FF00B050"/>
  </sheetPr>
  <dimension ref="A1:L975"/>
  <sheetViews>
    <sheetView showGridLines="0" zoomScale="70" zoomScaleNormal="70" workbookViewId="0"/>
  </sheetViews>
  <sheetFormatPr defaultColWidth="14.42578125" defaultRowHeight="15" customHeight="1" x14ac:dyDescent="0.25"/>
  <cols>
    <col min="1" max="1" width="5" style="248" customWidth="1"/>
    <col min="2" max="2" width="2.7109375" style="248" customWidth="1"/>
    <col min="3" max="3" width="50.7109375" style="248" customWidth="1"/>
    <col min="4" max="9" width="24.7109375" style="248" customWidth="1"/>
    <col min="10" max="10" width="14.7109375" style="248" customWidth="1"/>
    <col min="11" max="12" width="9.28515625" style="248" customWidth="1"/>
    <col min="13" max="16384" width="14.42578125" style="248"/>
  </cols>
  <sheetData>
    <row r="1" spans="1:12" ht="18" customHeight="1" x14ac:dyDescent="0.3">
      <c r="C1" s="227" t="s">
        <v>2919</v>
      </c>
    </row>
    <row r="2" spans="1:12" ht="14.25" customHeight="1" x14ac:dyDescent="0.25">
      <c r="D2" s="257"/>
      <c r="E2" s="257"/>
      <c r="G2" s="264"/>
      <c r="I2" s="264"/>
    </row>
    <row r="3" spans="1:12" ht="14.25" customHeight="1" x14ac:dyDescent="0.25">
      <c r="D3" s="265" t="s">
        <v>0</v>
      </c>
      <c r="E3" s="265" t="s">
        <v>1</v>
      </c>
      <c r="F3" s="265" t="s">
        <v>2</v>
      </c>
      <c r="G3" s="265" t="s">
        <v>3</v>
      </c>
      <c r="H3" s="265" t="s">
        <v>4</v>
      </c>
      <c r="I3" s="265" t="s">
        <v>5</v>
      </c>
    </row>
    <row r="4" spans="1:12" ht="14.25" customHeight="1" x14ac:dyDescent="0.25">
      <c r="C4" s="416" t="s">
        <v>2918</v>
      </c>
      <c r="D4" s="413" t="s">
        <v>2917</v>
      </c>
      <c r="E4" s="414"/>
      <c r="F4" s="414"/>
      <c r="G4" s="414"/>
      <c r="H4" s="414"/>
      <c r="I4" s="414"/>
    </row>
    <row r="5" spans="1:12" ht="14.25" customHeight="1" x14ac:dyDescent="0.25">
      <c r="B5" s="257"/>
      <c r="C5" s="417"/>
      <c r="D5" s="415" t="s">
        <v>2892</v>
      </c>
      <c r="E5" s="414"/>
      <c r="F5" s="415" t="s">
        <v>2916</v>
      </c>
      <c r="G5" s="414"/>
      <c r="H5" s="415" t="s">
        <v>2915</v>
      </c>
      <c r="I5" s="414"/>
    </row>
    <row r="6" spans="1:12" ht="14.25" customHeight="1" x14ac:dyDescent="0.25">
      <c r="C6" s="418"/>
      <c r="D6" s="266" t="s">
        <v>2914</v>
      </c>
      <c r="E6" s="266" t="s">
        <v>2913</v>
      </c>
      <c r="F6" s="266" t="s">
        <v>2914</v>
      </c>
      <c r="G6" s="253" t="s">
        <v>2913</v>
      </c>
      <c r="H6" s="253" t="s">
        <v>2914</v>
      </c>
      <c r="I6" s="253" t="s">
        <v>2913</v>
      </c>
    </row>
    <row r="7" spans="1:12" ht="48.75" customHeight="1" x14ac:dyDescent="0.25">
      <c r="B7" s="254">
        <v>1</v>
      </c>
      <c r="C7" s="255" t="s">
        <v>2912</v>
      </c>
      <c r="D7" s="267">
        <v>0</v>
      </c>
      <c r="E7" s="340">
        <v>0</v>
      </c>
      <c r="F7" s="267">
        <v>0</v>
      </c>
      <c r="G7" s="340">
        <v>0</v>
      </c>
      <c r="H7" s="267">
        <v>0</v>
      </c>
      <c r="I7" s="340">
        <v>0</v>
      </c>
    </row>
    <row r="8" spans="1:12" ht="48.75" customHeight="1" x14ac:dyDescent="0.25">
      <c r="B8" s="254">
        <v>2</v>
      </c>
      <c r="C8" s="255" t="s">
        <v>2911</v>
      </c>
      <c r="D8" s="267">
        <v>0</v>
      </c>
      <c r="E8" s="340">
        <v>0</v>
      </c>
      <c r="F8" s="267">
        <v>0</v>
      </c>
      <c r="G8" s="340">
        <v>0</v>
      </c>
      <c r="H8" s="267">
        <v>0</v>
      </c>
      <c r="I8" s="340">
        <v>0</v>
      </c>
    </row>
    <row r="9" spans="1:12" ht="48.75" customHeight="1" x14ac:dyDescent="0.25">
      <c r="B9" s="254">
        <v>3</v>
      </c>
      <c r="C9" s="255" t="s">
        <v>2910</v>
      </c>
      <c r="D9" s="267">
        <v>0</v>
      </c>
      <c r="E9" s="340">
        <v>0</v>
      </c>
      <c r="F9" s="267">
        <v>0</v>
      </c>
      <c r="G9" s="340">
        <v>0</v>
      </c>
      <c r="H9" s="267">
        <v>0</v>
      </c>
      <c r="I9" s="340">
        <v>0</v>
      </c>
    </row>
    <row r="10" spans="1:12" ht="48.75" customHeight="1" x14ac:dyDescent="0.25">
      <c r="B10" s="254">
        <v>4</v>
      </c>
      <c r="C10" s="255" t="s">
        <v>2909</v>
      </c>
      <c r="D10" s="268">
        <v>0</v>
      </c>
      <c r="E10" s="340">
        <v>0</v>
      </c>
      <c r="F10" s="267">
        <v>0</v>
      </c>
      <c r="G10" s="340">
        <v>0</v>
      </c>
      <c r="H10" s="267">
        <v>0</v>
      </c>
      <c r="I10" s="340">
        <v>0</v>
      </c>
    </row>
    <row r="11" spans="1:12" ht="55.5" customHeight="1" x14ac:dyDescent="0.25">
      <c r="B11" s="254">
        <v>5</v>
      </c>
      <c r="C11" s="255" t="s">
        <v>2908</v>
      </c>
      <c r="D11" s="268">
        <v>0</v>
      </c>
      <c r="E11" s="340">
        <v>0</v>
      </c>
      <c r="F11" s="267">
        <v>0</v>
      </c>
      <c r="G11" s="340">
        <v>0</v>
      </c>
      <c r="H11" s="267">
        <v>0</v>
      </c>
      <c r="I11" s="340">
        <v>0</v>
      </c>
      <c r="J11" s="257"/>
      <c r="K11" s="257"/>
      <c r="L11" s="257"/>
    </row>
    <row r="12" spans="1:12" ht="55.5" customHeight="1" x14ac:dyDescent="0.25">
      <c r="B12" s="254">
        <v>6</v>
      </c>
      <c r="C12" s="255" t="s">
        <v>2907</v>
      </c>
      <c r="D12" s="268">
        <v>0</v>
      </c>
      <c r="E12" s="340">
        <v>0</v>
      </c>
      <c r="F12" s="267">
        <v>0</v>
      </c>
      <c r="G12" s="340">
        <v>0</v>
      </c>
      <c r="H12" s="267">
        <v>0</v>
      </c>
      <c r="I12" s="340">
        <v>0</v>
      </c>
      <c r="J12" s="257"/>
      <c r="K12" s="257"/>
      <c r="L12" s="257"/>
    </row>
    <row r="13" spans="1:12" ht="55.5" customHeight="1" x14ac:dyDescent="0.25">
      <c r="B13" s="254">
        <v>7</v>
      </c>
      <c r="C13" s="259" t="s">
        <v>2906</v>
      </c>
      <c r="D13" s="302">
        <v>1554356.7605390002</v>
      </c>
      <c r="E13" s="341">
        <v>8.4277583991407765E-2</v>
      </c>
      <c r="F13" s="342">
        <v>1554356.7605390002</v>
      </c>
      <c r="G13" s="341">
        <v>8.4277583991407765E-2</v>
      </c>
      <c r="H13" s="269">
        <v>0</v>
      </c>
      <c r="I13" s="341">
        <v>0</v>
      </c>
      <c r="J13" s="257"/>
      <c r="K13" s="257"/>
      <c r="L13" s="257"/>
    </row>
    <row r="14" spans="1:12" ht="55.5" customHeight="1" x14ac:dyDescent="0.25">
      <c r="A14" s="257"/>
      <c r="B14" s="254">
        <v>8</v>
      </c>
      <c r="C14" s="259" t="s">
        <v>2905</v>
      </c>
      <c r="D14" s="302">
        <v>1554356.7605390002</v>
      </c>
      <c r="E14" s="341">
        <v>8.4277583991407765E-2</v>
      </c>
      <c r="F14" s="342">
        <v>1554356.7605390002</v>
      </c>
      <c r="G14" s="341">
        <v>8.4277583991407765E-2</v>
      </c>
      <c r="H14" s="269">
        <v>0</v>
      </c>
      <c r="I14" s="341">
        <v>0</v>
      </c>
      <c r="J14" s="257"/>
      <c r="K14" s="257"/>
      <c r="L14" s="257"/>
    </row>
    <row r="15" spans="1:12" ht="55.5" customHeight="1" x14ac:dyDescent="0.25">
      <c r="A15" s="257"/>
      <c r="B15" s="257"/>
      <c r="C15" s="257"/>
      <c r="D15" s="257"/>
      <c r="E15" s="257"/>
      <c r="F15" s="257"/>
      <c r="G15" s="258"/>
      <c r="H15" s="257"/>
      <c r="I15" s="258"/>
      <c r="J15" s="257"/>
      <c r="K15" s="257"/>
      <c r="L15" s="257"/>
    </row>
    <row r="16" spans="1:12" ht="55.5" customHeight="1" x14ac:dyDescent="0.25">
      <c r="A16" s="257"/>
      <c r="B16" s="257"/>
      <c r="C16" s="257"/>
      <c r="D16" s="257"/>
      <c r="E16" s="257"/>
      <c r="F16" s="257"/>
      <c r="G16" s="258"/>
      <c r="H16" s="257"/>
      <c r="I16" s="258"/>
      <c r="J16" s="257"/>
      <c r="K16" s="257"/>
      <c r="L16" s="257"/>
    </row>
    <row r="17" spans="1:12" ht="41.25" customHeight="1" x14ac:dyDescent="0.25">
      <c r="A17" s="257"/>
      <c r="B17" s="257"/>
      <c r="C17" s="257"/>
      <c r="D17" s="257"/>
      <c r="E17" s="257"/>
      <c r="F17" s="257"/>
      <c r="G17" s="258"/>
      <c r="H17" s="257"/>
      <c r="I17" s="257"/>
      <c r="J17" s="257"/>
      <c r="K17" s="257"/>
      <c r="L17" s="257"/>
    </row>
    <row r="18" spans="1:12" ht="14.25" customHeight="1" x14ac:dyDescent="0.25">
      <c r="A18" s="257"/>
      <c r="B18" s="257"/>
      <c r="C18" s="257"/>
      <c r="D18" s="257"/>
      <c r="E18" s="257"/>
      <c r="F18" s="257"/>
      <c r="G18" s="258"/>
      <c r="H18" s="257"/>
      <c r="I18" s="257"/>
      <c r="J18" s="257"/>
      <c r="K18" s="257"/>
      <c r="L18" s="257"/>
    </row>
    <row r="19" spans="1:12" ht="14.25" customHeight="1" x14ac:dyDescent="0.25">
      <c r="C19" s="257"/>
      <c r="D19" s="257"/>
      <c r="E19" s="257"/>
      <c r="F19" s="257"/>
      <c r="G19" s="270"/>
      <c r="I19" s="264"/>
    </row>
    <row r="20" spans="1:12" ht="14.25" customHeight="1" x14ac:dyDescent="0.25">
      <c r="C20" s="257"/>
      <c r="D20" s="257"/>
      <c r="E20" s="257"/>
      <c r="F20" s="257"/>
      <c r="G20" s="264"/>
      <c r="I20" s="264"/>
    </row>
    <row r="21" spans="1:12" ht="14.25" customHeight="1" x14ac:dyDescent="0.25">
      <c r="C21" s="257"/>
      <c r="D21" s="257"/>
      <c r="E21" s="257"/>
      <c r="F21" s="257"/>
      <c r="G21" s="264"/>
      <c r="I21" s="264"/>
    </row>
    <row r="22" spans="1:12" ht="14.25" customHeight="1" x14ac:dyDescent="0.25">
      <c r="C22" s="257"/>
      <c r="D22" s="257"/>
      <c r="E22" s="257"/>
      <c r="F22" s="257"/>
      <c r="G22" s="270"/>
      <c r="I22" s="264"/>
    </row>
    <row r="23" spans="1:12" ht="14.25" customHeight="1" x14ac:dyDescent="0.25">
      <c r="C23" s="257"/>
      <c r="D23" s="257"/>
      <c r="E23" s="257"/>
      <c r="F23" s="257"/>
      <c r="G23" s="270"/>
      <c r="I23" s="264"/>
    </row>
    <row r="24" spans="1:12" ht="14.25" customHeight="1" x14ac:dyDescent="0.25">
      <c r="C24" s="257"/>
      <c r="D24" s="257"/>
      <c r="E24" s="257"/>
      <c r="G24" s="264"/>
      <c r="I24" s="264"/>
    </row>
    <row r="25" spans="1:12" ht="14.25" customHeight="1" x14ac:dyDescent="0.25">
      <c r="C25" s="257"/>
      <c r="D25" s="257"/>
      <c r="E25" s="257"/>
      <c r="G25" s="264"/>
      <c r="I25" s="264"/>
    </row>
    <row r="26" spans="1:12" ht="14.25" customHeight="1" x14ac:dyDescent="0.25">
      <c r="C26" s="257"/>
      <c r="D26" s="257"/>
      <c r="E26" s="257"/>
      <c r="G26" s="264"/>
      <c r="I26" s="264"/>
    </row>
    <row r="27" spans="1:12" ht="14.25" customHeight="1" x14ac:dyDescent="0.25">
      <c r="C27" s="257"/>
      <c r="D27" s="257"/>
      <c r="E27" s="257"/>
      <c r="G27" s="264"/>
      <c r="I27" s="264"/>
    </row>
    <row r="28" spans="1:12" ht="14.25" customHeight="1" x14ac:dyDescent="0.25">
      <c r="C28" s="257"/>
      <c r="D28" s="257"/>
      <c r="E28" s="257"/>
      <c r="G28" s="264"/>
      <c r="I28" s="264"/>
    </row>
    <row r="29" spans="1:12" ht="14.25" customHeight="1" x14ac:dyDescent="0.25">
      <c r="C29" s="257"/>
      <c r="D29" s="257"/>
      <c r="E29" s="257"/>
      <c r="G29" s="264"/>
      <c r="I29" s="264"/>
    </row>
    <row r="30" spans="1:12" ht="14.25" customHeight="1" x14ac:dyDescent="0.25">
      <c r="C30" s="257"/>
      <c r="D30" s="257"/>
      <c r="E30" s="257"/>
      <c r="G30" s="264"/>
      <c r="I30" s="264"/>
    </row>
    <row r="31" spans="1:12" ht="14.25" customHeight="1" x14ac:dyDescent="0.25">
      <c r="C31" s="257"/>
      <c r="D31" s="257"/>
      <c r="E31" s="257"/>
      <c r="G31" s="264"/>
      <c r="I31" s="264"/>
    </row>
    <row r="32" spans="1:12"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D4:I4"/>
    <mergeCell ref="D5:E5"/>
    <mergeCell ref="F5:G5"/>
    <mergeCell ref="H5:I5"/>
    <mergeCell ref="C4:C6"/>
  </mergeCells>
  <conditionalFormatting sqref="D6:I6">
    <cfRule type="cellIs" dxfId="11" priority="7" operator="between">
      <formula>#REF!</formula>
      <formula>#REF!</formula>
    </cfRule>
  </conditionalFormatting>
  <conditionalFormatting sqref="D14:E14">
    <cfRule type="cellIs" dxfId="10" priority="8" operator="equal">
      <formula>0</formula>
    </cfRule>
  </conditionalFormatting>
  <conditionalFormatting sqref="F14">
    <cfRule type="cellIs" dxfId="9" priority="6" operator="equal">
      <formula>0</formula>
    </cfRule>
  </conditionalFormatting>
  <conditionalFormatting sqref="G14">
    <cfRule type="cellIs" dxfId="8" priority="5"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3613-08A4-4389-9215-10711830E413}">
  <sheetPr>
    <tabColor rgb="FF00B050"/>
  </sheetPr>
  <dimension ref="A1:K856"/>
  <sheetViews>
    <sheetView showGridLines="0" zoomScale="70" zoomScaleNormal="70" workbookViewId="0"/>
  </sheetViews>
  <sheetFormatPr defaultColWidth="14.42578125" defaultRowHeight="15" customHeight="1" x14ac:dyDescent="0.25"/>
  <cols>
    <col min="1" max="1" width="13.28515625" style="248" customWidth="1"/>
    <col min="2" max="2" width="2.7109375" style="248" customWidth="1"/>
    <col min="3" max="3" width="50.7109375" style="248" customWidth="1"/>
    <col min="4" max="9" width="22.7109375" style="248" customWidth="1"/>
    <col min="10" max="10" width="14.7109375" style="248" customWidth="1"/>
    <col min="11" max="11" width="9.28515625" style="248" customWidth="1"/>
    <col min="12" max="16384" width="14.42578125" style="248"/>
  </cols>
  <sheetData>
    <row r="1" spans="1:11" ht="18" customHeight="1" x14ac:dyDescent="0.3">
      <c r="C1" s="227" t="s">
        <v>2919</v>
      </c>
    </row>
    <row r="2" spans="1:11" ht="14.25" customHeight="1" x14ac:dyDescent="0.25">
      <c r="D2" s="261" t="s">
        <v>0</v>
      </c>
      <c r="E2" s="261" t="s">
        <v>1</v>
      </c>
      <c r="F2" s="261" t="s">
        <v>2</v>
      </c>
      <c r="G2" s="261" t="s">
        <v>3</v>
      </c>
      <c r="H2" s="261" t="s">
        <v>4</v>
      </c>
      <c r="I2" s="261" t="s">
        <v>5</v>
      </c>
    </row>
    <row r="3" spans="1:11" ht="14.25" customHeight="1" x14ac:dyDescent="0.25">
      <c r="B3" s="257"/>
      <c r="C3" s="416" t="s">
        <v>2918</v>
      </c>
      <c r="D3" s="426" t="s">
        <v>2928</v>
      </c>
      <c r="E3" s="414"/>
      <c r="F3" s="414"/>
      <c r="G3" s="414"/>
      <c r="H3" s="414"/>
      <c r="I3" s="414"/>
    </row>
    <row r="4" spans="1:11" ht="14.25" customHeight="1" x14ac:dyDescent="0.25">
      <c r="B4" s="257"/>
      <c r="C4" s="417"/>
      <c r="D4" s="427" t="s">
        <v>2892</v>
      </c>
      <c r="E4" s="414"/>
      <c r="F4" s="428" t="s">
        <v>2916</v>
      </c>
      <c r="G4" s="414"/>
      <c r="H4" s="428" t="s">
        <v>2915</v>
      </c>
      <c r="I4" s="414"/>
    </row>
    <row r="5" spans="1:11" ht="14.25" customHeight="1" x14ac:dyDescent="0.25">
      <c r="B5" s="257"/>
      <c r="C5" s="418"/>
      <c r="D5" s="253" t="s">
        <v>2914</v>
      </c>
      <c r="E5" s="253" t="s">
        <v>2913</v>
      </c>
      <c r="F5" s="253" t="s">
        <v>2914</v>
      </c>
      <c r="G5" s="253" t="s">
        <v>2913</v>
      </c>
      <c r="H5" s="253" t="s">
        <v>2914</v>
      </c>
      <c r="I5" s="253" t="s">
        <v>2913</v>
      </c>
    </row>
    <row r="6" spans="1:11" ht="59.25" customHeight="1" x14ac:dyDescent="0.25">
      <c r="B6" s="254">
        <v>1</v>
      </c>
      <c r="C6" s="255" t="s">
        <v>2927</v>
      </c>
      <c r="D6" s="267">
        <v>0</v>
      </c>
      <c r="E6" s="340">
        <v>0</v>
      </c>
      <c r="F6" s="267">
        <v>0</v>
      </c>
      <c r="G6" s="340">
        <v>0</v>
      </c>
      <c r="H6" s="267">
        <v>0</v>
      </c>
      <c r="I6" s="340">
        <v>0</v>
      </c>
    </row>
    <row r="7" spans="1:11" ht="59.25" customHeight="1" x14ac:dyDescent="0.25">
      <c r="A7" s="257"/>
      <c r="B7" s="254">
        <v>2</v>
      </c>
      <c r="C7" s="255" t="s">
        <v>2926</v>
      </c>
      <c r="D7" s="267">
        <v>0</v>
      </c>
      <c r="E7" s="340">
        <v>0</v>
      </c>
      <c r="F7" s="267">
        <v>0</v>
      </c>
      <c r="G7" s="340">
        <v>0</v>
      </c>
      <c r="H7" s="267">
        <v>0</v>
      </c>
      <c r="I7" s="340">
        <v>0</v>
      </c>
      <c r="J7" s="257"/>
      <c r="K7" s="257"/>
    </row>
    <row r="8" spans="1:11" ht="59.25" customHeight="1" x14ac:dyDescent="0.25">
      <c r="A8" s="257"/>
      <c r="B8" s="254">
        <v>3</v>
      </c>
      <c r="C8" s="255" t="s">
        <v>2925</v>
      </c>
      <c r="D8" s="267">
        <v>0</v>
      </c>
      <c r="E8" s="340">
        <v>0</v>
      </c>
      <c r="F8" s="267">
        <v>0</v>
      </c>
      <c r="G8" s="340">
        <v>0</v>
      </c>
      <c r="H8" s="267">
        <v>0</v>
      </c>
      <c r="I8" s="340">
        <v>0</v>
      </c>
      <c r="J8" s="257"/>
      <c r="K8" s="257"/>
    </row>
    <row r="9" spans="1:11" ht="59.25" customHeight="1" x14ac:dyDescent="0.25">
      <c r="B9" s="254">
        <v>4</v>
      </c>
      <c r="C9" s="255" t="s">
        <v>2924</v>
      </c>
      <c r="D9" s="267">
        <v>0</v>
      </c>
      <c r="E9" s="340">
        <v>0</v>
      </c>
      <c r="F9" s="267">
        <v>0</v>
      </c>
      <c r="G9" s="340">
        <v>0</v>
      </c>
      <c r="H9" s="267">
        <v>0</v>
      </c>
      <c r="I9" s="340">
        <v>0</v>
      </c>
    </row>
    <row r="10" spans="1:11" ht="59.25" customHeight="1" x14ac:dyDescent="0.25">
      <c r="A10" s="257"/>
      <c r="B10" s="254">
        <v>5</v>
      </c>
      <c r="C10" s="255" t="s">
        <v>2923</v>
      </c>
      <c r="D10" s="267">
        <v>0</v>
      </c>
      <c r="E10" s="340">
        <v>0</v>
      </c>
      <c r="F10" s="267">
        <v>0</v>
      </c>
      <c r="G10" s="340">
        <v>0</v>
      </c>
      <c r="H10" s="267">
        <v>0</v>
      </c>
      <c r="I10" s="340">
        <v>0</v>
      </c>
      <c r="J10" s="257"/>
      <c r="K10" s="257"/>
    </row>
    <row r="11" spans="1:11" ht="59.25" customHeight="1" x14ac:dyDescent="0.25">
      <c r="A11" s="257"/>
      <c r="B11" s="254">
        <v>6</v>
      </c>
      <c r="C11" s="255" t="s">
        <v>2922</v>
      </c>
      <c r="D11" s="267">
        <v>0</v>
      </c>
      <c r="E11" s="340">
        <v>0</v>
      </c>
      <c r="F11" s="267">
        <v>0</v>
      </c>
      <c r="G11" s="340">
        <v>0</v>
      </c>
      <c r="H11" s="267">
        <v>0</v>
      </c>
      <c r="I11" s="340">
        <v>0</v>
      </c>
      <c r="J11" s="257"/>
      <c r="K11" s="257"/>
    </row>
    <row r="12" spans="1:11" ht="59.25" customHeight="1" x14ac:dyDescent="0.25">
      <c r="A12" s="257"/>
      <c r="B12" s="254">
        <v>7</v>
      </c>
      <c r="C12" s="259" t="s">
        <v>2921</v>
      </c>
      <c r="D12" s="302">
        <v>1554356.7605390002</v>
      </c>
      <c r="E12" s="341">
        <v>100</v>
      </c>
      <c r="F12" s="342">
        <v>1554356.7605390002</v>
      </c>
      <c r="G12" s="341">
        <v>100</v>
      </c>
      <c r="H12" s="269">
        <v>0</v>
      </c>
      <c r="I12" s="341">
        <v>0</v>
      </c>
      <c r="J12" s="257"/>
      <c r="K12" s="257"/>
    </row>
    <row r="13" spans="1:11" ht="59.25" customHeight="1" x14ac:dyDescent="0.25">
      <c r="A13" s="257"/>
      <c r="B13" s="254">
        <v>8</v>
      </c>
      <c r="C13" s="259" t="s">
        <v>2920</v>
      </c>
      <c r="D13" s="302">
        <v>1554356.7605390002</v>
      </c>
      <c r="E13" s="341">
        <v>100</v>
      </c>
      <c r="F13" s="342">
        <v>1554356.7605390002</v>
      </c>
      <c r="G13" s="341">
        <v>100</v>
      </c>
      <c r="H13" s="269">
        <v>0</v>
      </c>
      <c r="I13" s="341">
        <v>0</v>
      </c>
      <c r="J13" s="257"/>
      <c r="K13" s="257"/>
    </row>
    <row r="14" spans="1:11" ht="69.75" customHeight="1" x14ac:dyDescent="0.25">
      <c r="A14" s="257"/>
      <c r="B14" s="257"/>
      <c r="C14" s="257"/>
      <c r="D14" s="257"/>
      <c r="E14" s="258"/>
      <c r="F14" s="257"/>
      <c r="G14" s="257"/>
      <c r="H14" s="257"/>
      <c r="I14" s="257"/>
      <c r="J14" s="257"/>
      <c r="K14" s="257"/>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D3:I3"/>
    <mergeCell ref="D4:E4"/>
    <mergeCell ref="F4:G4"/>
    <mergeCell ref="H4:I4"/>
    <mergeCell ref="C3:C5"/>
  </mergeCells>
  <conditionalFormatting sqref="E13">
    <cfRule type="cellIs" dxfId="7" priority="8" operator="equal">
      <formula>0</formula>
    </cfRule>
  </conditionalFormatting>
  <conditionalFormatting sqref="G13">
    <cfRule type="cellIs" dxfId="6" priority="2"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7F132-F44B-4BEA-BED3-93E49A32161D}">
  <sheetPr>
    <tabColor rgb="FF00B050"/>
  </sheetPr>
  <dimension ref="A1:K961"/>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60.7109375" style="248" customWidth="1"/>
    <col min="4" max="9" width="24.85546875" style="248" customWidth="1"/>
    <col min="10" max="10" width="14.7109375" style="248" customWidth="1"/>
    <col min="11" max="11" width="9.28515625" style="248" customWidth="1"/>
    <col min="12" max="16384" width="14.42578125" style="248"/>
  </cols>
  <sheetData>
    <row r="1" spans="1:11" ht="18" customHeight="1" x14ac:dyDescent="0.3">
      <c r="C1" s="227" t="s">
        <v>2919</v>
      </c>
    </row>
    <row r="2" spans="1:11" ht="14.25" customHeight="1" x14ac:dyDescent="0.25">
      <c r="C2" s="257"/>
      <c r="D2" s="257"/>
      <c r="E2" s="258"/>
    </row>
    <row r="3" spans="1:11" ht="14.25" customHeight="1" x14ac:dyDescent="0.25">
      <c r="C3" s="257"/>
      <c r="D3" s="257"/>
      <c r="E3" s="258"/>
    </row>
    <row r="4" spans="1:11" ht="14.25" customHeight="1" x14ac:dyDescent="0.25">
      <c r="D4" s="262" t="s">
        <v>0</v>
      </c>
      <c r="E4" s="262" t="s">
        <v>1</v>
      </c>
      <c r="F4" s="262" t="s">
        <v>2</v>
      </c>
      <c r="G4" s="262" t="s">
        <v>3</v>
      </c>
      <c r="H4" s="262" t="s">
        <v>4</v>
      </c>
      <c r="I4" s="262" t="s">
        <v>5</v>
      </c>
    </row>
    <row r="5" spans="1:11" ht="14.25" customHeight="1" x14ac:dyDescent="0.25">
      <c r="B5" s="257"/>
      <c r="C5" s="413" t="s">
        <v>2918</v>
      </c>
      <c r="D5" s="426" t="s">
        <v>2928</v>
      </c>
      <c r="E5" s="414"/>
      <c r="F5" s="414"/>
      <c r="G5" s="414"/>
      <c r="H5" s="414"/>
      <c r="I5" s="414"/>
    </row>
    <row r="6" spans="1:11" ht="15" customHeight="1" x14ac:dyDescent="0.25">
      <c r="B6" s="257"/>
      <c r="C6" s="413"/>
      <c r="D6" s="427" t="s">
        <v>2892</v>
      </c>
      <c r="E6" s="414"/>
      <c r="F6" s="428" t="s">
        <v>2916</v>
      </c>
      <c r="G6" s="414"/>
      <c r="H6" s="428" t="s">
        <v>2915</v>
      </c>
      <c r="I6" s="414"/>
    </row>
    <row r="7" spans="1:11" ht="22.15" customHeight="1" x14ac:dyDescent="0.25">
      <c r="A7" s="257"/>
      <c r="B7" s="257"/>
      <c r="C7" s="413"/>
      <c r="D7" s="263" t="s">
        <v>2914</v>
      </c>
      <c r="E7" s="263" t="s">
        <v>2913</v>
      </c>
      <c r="F7" s="263" t="s">
        <v>2914</v>
      </c>
      <c r="G7" s="263" t="s">
        <v>2913</v>
      </c>
      <c r="H7" s="263" t="s">
        <v>2914</v>
      </c>
      <c r="I7" s="263" t="s">
        <v>2913</v>
      </c>
      <c r="J7" s="257"/>
      <c r="K7" s="257"/>
    </row>
    <row r="8" spans="1:11" ht="61.9" customHeight="1" x14ac:dyDescent="0.25">
      <c r="A8" s="257"/>
      <c r="B8" s="254">
        <v>1</v>
      </c>
      <c r="C8" s="255" t="s">
        <v>2936</v>
      </c>
      <c r="D8" s="303">
        <v>0</v>
      </c>
      <c r="E8" s="340">
        <v>0</v>
      </c>
      <c r="F8" s="303">
        <v>0</v>
      </c>
      <c r="G8" s="340">
        <v>0</v>
      </c>
      <c r="H8" s="303">
        <v>0</v>
      </c>
      <c r="I8" s="340">
        <v>0</v>
      </c>
      <c r="J8" s="257"/>
      <c r="K8" s="257"/>
    </row>
    <row r="9" spans="1:11" ht="61.9" customHeight="1" x14ac:dyDescent="0.25">
      <c r="A9" s="257"/>
      <c r="B9" s="254">
        <v>2</v>
      </c>
      <c r="C9" s="255" t="s">
        <v>2935</v>
      </c>
      <c r="D9" s="303">
        <v>0</v>
      </c>
      <c r="E9" s="340">
        <v>0</v>
      </c>
      <c r="F9" s="303">
        <v>0</v>
      </c>
      <c r="G9" s="340">
        <v>0</v>
      </c>
      <c r="H9" s="303">
        <v>0</v>
      </c>
      <c r="I9" s="340">
        <v>0</v>
      </c>
      <c r="J9" s="257"/>
      <c r="K9" s="257"/>
    </row>
    <row r="10" spans="1:11" ht="61.9" customHeight="1" x14ac:dyDescent="0.25">
      <c r="A10" s="257"/>
      <c r="B10" s="254">
        <v>3</v>
      </c>
      <c r="C10" s="255" t="s">
        <v>2934</v>
      </c>
      <c r="D10" s="303">
        <v>0</v>
      </c>
      <c r="E10" s="340">
        <v>0</v>
      </c>
      <c r="F10" s="303">
        <v>0</v>
      </c>
      <c r="G10" s="340">
        <v>0</v>
      </c>
      <c r="H10" s="303">
        <v>0</v>
      </c>
      <c r="I10" s="340">
        <v>0</v>
      </c>
      <c r="J10" s="257"/>
      <c r="K10" s="257"/>
    </row>
    <row r="11" spans="1:11" ht="61.9" customHeight="1" x14ac:dyDescent="0.25">
      <c r="A11" s="257"/>
      <c r="B11" s="254">
        <v>4</v>
      </c>
      <c r="C11" s="255" t="s">
        <v>2933</v>
      </c>
      <c r="D11" s="303">
        <v>110748.66868</v>
      </c>
      <c r="E11" s="340">
        <v>6.004818496995949E-3</v>
      </c>
      <c r="F11" s="303">
        <v>110748.66868</v>
      </c>
      <c r="G11" s="340">
        <v>6.004818496995949E-3</v>
      </c>
      <c r="H11" s="303">
        <v>0</v>
      </c>
      <c r="I11" s="340">
        <v>0</v>
      </c>
      <c r="J11" s="257"/>
      <c r="K11" s="257"/>
    </row>
    <row r="12" spans="1:11" ht="55.5" customHeight="1" x14ac:dyDescent="0.25">
      <c r="A12" s="257"/>
      <c r="B12" s="254">
        <v>5</v>
      </c>
      <c r="C12" s="255" t="s">
        <v>2932</v>
      </c>
      <c r="D12" s="303">
        <v>137602.92165</v>
      </c>
      <c r="E12" s="340">
        <v>7.4608623201790382E-3</v>
      </c>
      <c r="F12" s="303">
        <v>137602.92165</v>
      </c>
      <c r="G12" s="340">
        <v>7.4608623201790382E-3</v>
      </c>
      <c r="H12" s="303">
        <v>0</v>
      </c>
      <c r="I12" s="340">
        <v>0</v>
      </c>
      <c r="J12" s="257"/>
      <c r="K12" s="257"/>
    </row>
    <row r="13" spans="1:11" ht="56.25" customHeight="1" x14ac:dyDescent="0.25">
      <c r="A13" s="257"/>
      <c r="B13" s="254">
        <v>6</v>
      </c>
      <c r="C13" s="255" t="s">
        <v>2931</v>
      </c>
      <c r="D13" s="303">
        <v>123.17859999999999</v>
      </c>
      <c r="E13" s="340">
        <v>6.6787722555046887E-6</v>
      </c>
      <c r="F13" s="303">
        <v>123.17859999999999</v>
      </c>
      <c r="G13" s="340">
        <v>6.6787722555046887E-6</v>
      </c>
      <c r="H13" s="303">
        <v>0</v>
      </c>
      <c r="I13" s="340">
        <v>0</v>
      </c>
      <c r="J13" s="257"/>
      <c r="K13" s="257"/>
    </row>
    <row r="14" spans="1:11" ht="38.25" x14ac:dyDescent="0.25">
      <c r="B14" s="254">
        <v>7</v>
      </c>
      <c r="C14" s="259" t="s">
        <v>2930</v>
      </c>
      <c r="D14" s="304">
        <v>5853579.7770570004</v>
      </c>
      <c r="E14" s="340">
        <v>0.31738245288054601</v>
      </c>
      <c r="F14" s="304">
        <v>5853572.9819170004</v>
      </c>
      <c r="G14" s="340">
        <v>0.31738208444647947</v>
      </c>
      <c r="H14" s="304">
        <v>6.79514</v>
      </c>
      <c r="I14" s="340">
        <v>3.6843406650400425E-7</v>
      </c>
    </row>
    <row r="15" spans="1:11" ht="50.65" customHeight="1" x14ac:dyDescent="0.25">
      <c r="B15" s="254">
        <v>8</v>
      </c>
      <c r="C15" s="259" t="s">
        <v>2929</v>
      </c>
      <c r="D15" s="304">
        <v>6102054.5459870007</v>
      </c>
      <c r="E15" s="340">
        <v>0.3308548124699765</v>
      </c>
      <c r="F15" s="304">
        <v>6102047.7508470006</v>
      </c>
      <c r="G15" s="340">
        <v>0.33085444403591002</v>
      </c>
      <c r="H15" s="304">
        <v>6.79514</v>
      </c>
      <c r="I15" s="340">
        <v>3.6843406650400425E-7</v>
      </c>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BCA5-2BAC-49D5-88AD-152BBECC497D}">
  <sheetPr>
    <tabColor rgb="FF00B050"/>
  </sheetPr>
  <dimension ref="A1:I904"/>
  <sheetViews>
    <sheetView showGridLines="0" workbookViewId="0"/>
  </sheetViews>
  <sheetFormatPr defaultColWidth="14.42578125" defaultRowHeight="15" customHeight="1" x14ac:dyDescent="0.25"/>
  <cols>
    <col min="1" max="1" width="3.5703125" style="248" customWidth="1"/>
    <col min="2" max="2" width="2.7109375" style="248" customWidth="1"/>
    <col min="3" max="3" width="88.7109375" style="248" customWidth="1"/>
    <col min="4" max="5" width="34.42578125" style="248" customWidth="1"/>
    <col min="6" max="6" width="8.7109375" style="248" customWidth="1"/>
    <col min="7" max="7" width="18.5703125" style="248" customWidth="1"/>
    <col min="8" max="9" width="8.7109375" style="248" customWidth="1"/>
    <col min="10" max="16384" width="14.42578125" style="248"/>
  </cols>
  <sheetData>
    <row r="1" spans="1:9" ht="18" customHeight="1" x14ac:dyDescent="0.3">
      <c r="C1" s="227" t="s">
        <v>2919</v>
      </c>
    </row>
    <row r="2" spans="1:9" ht="14.25" customHeight="1" x14ac:dyDescent="0.25">
      <c r="A2" s="249"/>
      <c r="B2" s="250"/>
      <c r="C2" s="249"/>
      <c r="D2" s="249"/>
      <c r="E2" s="249"/>
      <c r="F2" s="249"/>
      <c r="G2" s="249"/>
    </row>
    <row r="3" spans="1:9" ht="14.25" customHeight="1" x14ac:dyDescent="0.25">
      <c r="A3" s="249"/>
      <c r="B3" s="250"/>
      <c r="C3" s="249"/>
      <c r="D3" s="251" t="s">
        <v>0</v>
      </c>
      <c r="E3" s="251" t="s">
        <v>1</v>
      </c>
      <c r="F3" s="249"/>
      <c r="G3" s="249"/>
    </row>
    <row r="4" spans="1:9" ht="14.25" customHeight="1" x14ac:dyDescent="0.25">
      <c r="A4" s="249"/>
      <c r="B4" s="250"/>
      <c r="C4" s="252" t="s">
        <v>2918</v>
      </c>
      <c r="D4" s="253" t="s">
        <v>2914</v>
      </c>
      <c r="E4" s="253" t="s">
        <v>2913</v>
      </c>
      <c r="F4" s="249"/>
      <c r="G4" s="249"/>
    </row>
    <row r="5" spans="1:9" ht="38.65" customHeight="1" x14ac:dyDescent="0.25">
      <c r="A5" s="249"/>
      <c r="B5" s="254">
        <v>1</v>
      </c>
      <c r="C5" s="255" t="s">
        <v>2944</v>
      </c>
      <c r="D5" s="303">
        <v>0</v>
      </c>
      <c r="E5" s="340">
        <v>0</v>
      </c>
      <c r="F5" s="249"/>
      <c r="G5" s="249"/>
    </row>
    <row r="6" spans="1:9" ht="38.65" customHeight="1" x14ac:dyDescent="0.25">
      <c r="A6" s="249"/>
      <c r="B6" s="254">
        <v>2</v>
      </c>
      <c r="C6" s="255" t="s">
        <v>2943</v>
      </c>
      <c r="D6" s="303">
        <v>0</v>
      </c>
      <c r="E6" s="340">
        <v>0</v>
      </c>
      <c r="F6" s="249"/>
      <c r="G6" s="249"/>
    </row>
    <row r="7" spans="1:9" ht="38.65" customHeight="1" x14ac:dyDescent="0.25">
      <c r="A7" s="257"/>
      <c r="B7" s="254">
        <v>3</v>
      </c>
      <c r="C7" s="255" t="s">
        <v>2942</v>
      </c>
      <c r="D7" s="303">
        <v>0</v>
      </c>
      <c r="E7" s="340">
        <v>0</v>
      </c>
      <c r="F7" s="257"/>
      <c r="G7" s="258"/>
      <c r="H7" s="257"/>
      <c r="I7" s="257"/>
    </row>
    <row r="8" spans="1:9" ht="38.65" customHeight="1" x14ac:dyDescent="0.25">
      <c r="A8" s="257"/>
      <c r="B8" s="254">
        <v>4</v>
      </c>
      <c r="C8" s="255" t="s">
        <v>2941</v>
      </c>
      <c r="D8" s="303">
        <v>0</v>
      </c>
      <c r="E8" s="340">
        <v>0</v>
      </c>
      <c r="F8" s="257"/>
      <c r="G8" s="258"/>
      <c r="H8" s="257"/>
      <c r="I8" s="257"/>
    </row>
    <row r="9" spans="1:9" ht="38.65" customHeight="1" x14ac:dyDescent="0.25">
      <c r="A9" s="257"/>
      <c r="B9" s="254">
        <v>5</v>
      </c>
      <c r="C9" s="255" t="s">
        <v>2940</v>
      </c>
      <c r="D9" s="303">
        <v>0</v>
      </c>
      <c r="E9" s="340">
        <v>0</v>
      </c>
      <c r="F9" s="257"/>
      <c r="G9" s="258"/>
      <c r="H9" s="257"/>
      <c r="I9" s="257"/>
    </row>
    <row r="10" spans="1:9" ht="38.65" customHeight="1" x14ac:dyDescent="0.25">
      <c r="A10" s="257"/>
      <c r="B10" s="254">
        <v>6</v>
      </c>
      <c r="C10" s="255" t="s">
        <v>2939</v>
      </c>
      <c r="D10" s="303">
        <v>0</v>
      </c>
      <c r="E10" s="340">
        <v>0</v>
      </c>
      <c r="F10" s="257"/>
      <c r="G10" s="258"/>
      <c r="H10" s="257"/>
      <c r="I10" s="257"/>
    </row>
    <row r="11" spans="1:9" ht="38.65" customHeight="1" x14ac:dyDescent="0.25">
      <c r="A11" s="257"/>
      <c r="B11" s="254">
        <v>7</v>
      </c>
      <c r="C11" s="259" t="s">
        <v>2938</v>
      </c>
      <c r="D11" s="304">
        <v>1488352820.3734705</v>
      </c>
      <c r="E11" s="340">
        <v>80.698835050183149</v>
      </c>
      <c r="F11" s="257"/>
      <c r="G11" s="258"/>
      <c r="H11" s="257"/>
      <c r="I11" s="257"/>
    </row>
    <row r="12" spans="1:9" ht="38.65" customHeight="1" x14ac:dyDescent="0.25">
      <c r="A12" s="257"/>
      <c r="B12" s="254">
        <v>8</v>
      </c>
      <c r="C12" s="259" t="s">
        <v>2937</v>
      </c>
      <c r="D12" s="304">
        <v>1488352820.3734705</v>
      </c>
      <c r="E12" s="340">
        <v>80.698835050183149</v>
      </c>
      <c r="F12" s="257"/>
      <c r="G12" s="258"/>
      <c r="H12" s="257"/>
      <c r="I12" s="257"/>
    </row>
    <row r="13" spans="1:9" ht="41.25" customHeight="1" x14ac:dyDescent="0.25">
      <c r="A13" s="257"/>
      <c r="B13" s="257"/>
      <c r="C13" s="257"/>
      <c r="D13" s="258"/>
      <c r="E13" s="257"/>
      <c r="F13" s="257"/>
      <c r="G13" s="258"/>
      <c r="H13" s="257"/>
      <c r="I13" s="257"/>
    </row>
    <row r="14" spans="1:9" ht="14.25" customHeight="1" x14ac:dyDescent="0.25">
      <c r="A14" s="249"/>
      <c r="B14" s="250"/>
      <c r="C14" s="249"/>
      <c r="D14" s="249"/>
      <c r="E14" s="249"/>
      <c r="F14" s="249"/>
      <c r="G14" s="249"/>
    </row>
    <row r="15" spans="1:9" ht="14.25" customHeight="1" x14ac:dyDescent="0.25">
      <c r="A15" s="249"/>
      <c r="B15" s="250"/>
      <c r="C15" s="249"/>
      <c r="D15" s="249"/>
      <c r="E15" s="249"/>
      <c r="F15" s="249"/>
      <c r="G15" s="249"/>
    </row>
    <row r="16" spans="1:9"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conditionalFormatting sqref="D11">
    <cfRule type="cellIs" dxfId="5" priority="2" operator="equal">
      <formula>0</formula>
    </cfRule>
  </conditionalFormatting>
  <conditionalFormatting sqref="D12">
    <cfRule type="cellIs" dxfId="4" priority="1" operator="equal">
      <formula>0</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37B2-3B65-4E65-AA27-4ACA434A48F0}">
  <sheetPr>
    <tabColor rgb="FF00B050"/>
  </sheetPr>
  <dimension ref="A1:L975"/>
  <sheetViews>
    <sheetView showGridLines="0" zoomScale="80" zoomScaleNormal="80" workbookViewId="0"/>
  </sheetViews>
  <sheetFormatPr defaultColWidth="14.42578125" defaultRowHeight="15" customHeight="1" x14ac:dyDescent="0.25"/>
  <cols>
    <col min="1" max="1" width="5.42578125" style="248" customWidth="1"/>
    <col min="2" max="2" width="2.7109375" style="248" customWidth="1"/>
    <col min="3" max="3" width="50.7109375" style="248" customWidth="1"/>
    <col min="4" max="9" width="23.85546875" style="248" customWidth="1"/>
    <col min="10" max="10" width="14.7109375" style="248" customWidth="1"/>
    <col min="11" max="12" width="9.28515625" style="248" customWidth="1"/>
    <col min="13" max="16384" width="14.42578125" style="248"/>
  </cols>
  <sheetData>
    <row r="1" spans="1:12" ht="18" customHeight="1" x14ac:dyDescent="0.3">
      <c r="C1" s="227" t="s">
        <v>2919</v>
      </c>
    </row>
    <row r="2" spans="1:12" ht="14.25" customHeight="1" x14ac:dyDescent="0.25">
      <c r="D2" s="257"/>
      <c r="E2" s="257"/>
      <c r="G2" s="264"/>
      <c r="I2" s="264"/>
    </row>
    <row r="3" spans="1:12" ht="14.25" customHeight="1" x14ac:dyDescent="0.25">
      <c r="D3" s="265" t="s">
        <v>0</v>
      </c>
      <c r="E3" s="265" t="s">
        <v>1</v>
      </c>
      <c r="F3" s="265" t="s">
        <v>2</v>
      </c>
      <c r="G3" s="265" t="s">
        <v>3</v>
      </c>
      <c r="H3" s="265" t="s">
        <v>4</v>
      </c>
      <c r="I3" s="265" t="s">
        <v>5</v>
      </c>
    </row>
    <row r="4" spans="1:12" ht="14.25" customHeight="1" x14ac:dyDescent="0.25">
      <c r="C4" s="416" t="s">
        <v>2918</v>
      </c>
      <c r="D4" s="413" t="s">
        <v>2917</v>
      </c>
      <c r="E4" s="414"/>
      <c r="F4" s="414"/>
      <c r="G4" s="414"/>
      <c r="H4" s="414"/>
      <c r="I4" s="414"/>
    </row>
    <row r="5" spans="1:12" ht="14.25" customHeight="1" x14ac:dyDescent="0.25">
      <c r="B5" s="257"/>
      <c r="C5" s="417"/>
      <c r="D5" s="415" t="s">
        <v>2892</v>
      </c>
      <c r="E5" s="414"/>
      <c r="F5" s="415" t="s">
        <v>2916</v>
      </c>
      <c r="G5" s="414"/>
      <c r="H5" s="415" t="s">
        <v>2915</v>
      </c>
      <c r="I5" s="414"/>
    </row>
    <row r="6" spans="1:12" ht="14.25" customHeight="1" x14ac:dyDescent="0.25">
      <c r="C6" s="418"/>
      <c r="D6" s="266" t="s">
        <v>2914</v>
      </c>
      <c r="E6" s="266" t="s">
        <v>2913</v>
      </c>
      <c r="F6" s="266" t="s">
        <v>2914</v>
      </c>
      <c r="G6" s="253" t="s">
        <v>2913</v>
      </c>
      <c r="H6" s="253" t="s">
        <v>2914</v>
      </c>
      <c r="I6" s="253" t="s">
        <v>2913</v>
      </c>
    </row>
    <row r="7" spans="1:12" ht="48.75" customHeight="1" x14ac:dyDescent="0.25">
      <c r="B7" s="254">
        <v>1</v>
      </c>
      <c r="C7" s="255" t="s">
        <v>2912</v>
      </c>
      <c r="D7" s="303">
        <v>0</v>
      </c>
      <c r="E7" s="340">
        <v>0</v>
      </c>
      <c r="F7" s="303">
        <v>0</v>
      </c>
      <c r="G7" s="340">
        <v>0</v>
      </c>
      <c r="H7" s="303">
        <v>0</v>
      </c>
      <c r="I7" s="340">
        <v>0</v>
      </c>
    </row>
    <row r="8" spans="1:12" ht="48.75" customHeight="1" x14ac:dyDescent="0.25">
      <c r="B8" s="254">
        <v>2</v>
      </c>
      <c r="C8" s="255" t="s">
        <v>2911</v>
      </c>
      <c r="D8" s="303">
        <v>0</v>
      </c>
      <c r="E8" s="340">
        <v>0</v>
      </c>
      <c r="F8" s="303">
        <v>0</v>
      </c>
      <c r="G8" s="340">
        <v>0</v>
      </c>
      <c r="H8" s="303">
        <v>0</v>
      </c>
      <c r="I8" s="340">
        <v>0</v>
      </c>
    </row>
    <row r="9" spans="1:12" ht="48.75" customHeight="1" x14ac:dyDescent="0.25">
      <c r="B9" s="254">
        <v>3</v>
      </c>
      <c r="C9" s="255" t="s">
        <v>2910</v>
      </c>
      <c r="D9" s="303">
        <v>0</v>
      </c>
      <c r="E9" s="340">
        <v>0</v>
      </c>
      <c r="F9" s="303">
        <v>0</v>
      </c>
      <c r="G9" s="340">
        <v>0</v>
      </c>
      <c r="H9" s="303">
        <v>0</v>
      </c>
      <c r="I9" s="340">
        <v>0</v>
      </c>
    </row>
    <row r="10" spans="1:12" ht="48.75" customHeight="1" x14ac:dyDescent="0.25">
      <c r="B10" s="254">
        <v>4</v>
      </c>
      <c r="C10" s="255" t="s">
        <v>2909</v>
      </c>
      <c r="D10" s="303">
        <v>0</v>
      </c>
      <c r="E10" s="340">
        <v>0</v>
      </c>
      <c r="F10" s="303">
        <v>0</v>
      </c>
      <c r="G10" s="340">
        <v>0</v>
      </c>
      <c r="H10" s="303">
        <v>0</v>
      </c>
      <c r="I10" s="340">
        <v>0</v>
      </c>
    </row>
    <row r="11" spans="1:12" ht="55.5" customHeight="1" x14ac:dyDescent="0.25">
      <c r="B11" s="254">
        <v>5</v>
      </c>
      <c r="C11" s="255" t="s">
        <v>2908</v>
      </c>
      <c r="D11" s="303">
        <v>0</v>
      </c>
      <c r="E11" s="340">
        <v>0</v>
      </c>
      <c r="F11" s="303">
        <v>0</v>
      </c>
      <c r="G11" s="340">
        <v>0</v>
      </c>
      <c r="H11" s="303">
        <v>0</v>
      </c>
      <c r="I11" s="340">
        <v>0</v>
      </c>
      <c r="J11" s="257"/>
      <c r="K11" s="257"/>
      <c r="L11" s="257"/>
    </row>
    <row r="12" spans="1:12" ht="55.5" customHeight="1" x14ac:dyDescent="0.25">
      <c r="B12" s="254">
        <v>6</v>
      </c>
      <c r="C12" s="255" t="s">
        <v>2907</v>
      </c>
      <c r="D12" s="303">
        <v>0</v>
      </c>
      <c r="E12" s="340">
        <v>0</v>
      </c>
      <c r="F12" s="303">
        <v>0</v>
      </c>
      <c r="G12" s="340">
        <v>0</v>
      </c>
      <c r="H12" s="303">
        <v>0</v>
      </c>
      <c r="I12" s="340">
        <v>0</v>
      </c>
      <c r="J12" s="257"/>
      <c r="K12" s="257"/>
      <c r="L12" s="257"/>
    </row>
    <row r="13" spans="1:12" ht="55.5" customHeight="1" x14ac:dyDescent="0.25">
      <c r="B13" s="254">
        <v>7</v>
      </c>
      <c r="C13" s="259" t="s">
        <v>2906</v>
      </c>
      <c r="D13" s="304">
        <v>4537103.248896</v>
      </c>
      <c r="E13" s="341">
        <v>0.24600279024998492</v>
      </c>
      <c r="F13" s="304">
        <v>4526014.5937259998</v>
      </c>
      <c r="G13" s="341">
        <v>0.24540156079535355</v>
      </c>
      <c r="H13" s="304">
        <v>11088.655169999998</v>
      </c>
      <c r="I13" s="341">
        <v>6.0122945463136153E-4</v>
      </c>
      <c r="J13" s="257"/>
      <c r="K13" s="257"/>
      <c r="L13" s="257"/>
    </row>
    <row r="14" spans="1:12" ht="55.5" customHeight="1" x14ac:dyDescent="0.25">
      <c r="A14" s="257"/>
      <c r="B14" s="254">
        <v>8</v>
      </c>
      <c r="C14" s="259" t="s">
        <v>2905</v>
      </c>
      <c r="D14" s="304">
        <v>4537103.248896</v>
      </c>
      <c r="E14" s="341">
        <v>0.24600279024998492</v>
      </c>
      <c r="F14" s="304">
        <v>4526014.5937259998</v>
      </c>
      <c r="G14" s="341">
        <v>0.24540156079535355</v>
      </c>
      <c r="H14" s="304">
        <v>11088.655169999998</v>
      </c>
      <c r="I14" s="341">
        <v>6.0122945463136153E-4</v>
      </c>
      <c r="J14" s="257"/>
      <c r="K14" s="257"/>
      <c r="L14" s="257"/>
    </row>
    <row r="15" spans="1:12" ht="55.5" customHeight="1" x14ac:dyDescent="0.25">
      <c r="A15" s="257"/>
      <c r="B15" s="257"/>
      <c r="C15" s="257"/>
      <c r="D15" s="257"/>
      <c r="E15" s="257"/>
      <c r="F15" s="257"/>
      <c r="G15" s="258"/>
      <c r="H15" s="257"/>
      <c r="I15" s="258"/>
      <c r="J15" s="257"/>
      <c r="K15" s="257"/>
      <c r="L15" s="257"/>
    </row>
    <row r="16" spans="1:12" ht="55.5" customHeight="1" x14ac:dyDescent="0.25">
      <c r="A16" s="257"/>
      <c r="B16" s="257"/>
      <c r="C16" s="257"/>
      <c r="D16" s="257"/>
      <c r="E16" s="257"/>
      <c r="F16" s="257"/>
      <c r="G16" s="258"/>
      <c r="H16" s="257"/>
      <c r="I16" s="258"/>
      <c r="J16" s="257"/>
      <c r="K16" s="257"/>
      <c r="L16" s="257"/>
    </row>
    <row r="17" spans="1:12" ht="41.25" customHeight="1" x14ac:dyDescent="0.25">
      <c r="A17" s="257"/>
      <c r="B17" s="257"/>
      <c r="C17" s="257"/>
      <c r="D17" s="257"/>
      <c r="E17" s="257"/>
      <c r="F17" s="257"/>
      <c r="G17" s="258"/>
      <c r="H17" s="257"/>
      <c r="I17" s="257"/>
      <c r="J17" s="257"/>
      <c r="K17" s="257"/>
      <c r="L17" s="257"/>
    </row>
    <row r="18" spans="1:12" ht="14.25" customHeight="1" x14ac:dyDescent="0.25">
      <c r="A18" s="257"/>
      <c r="B18" s="257"/>
      <c r="C18" s="257"/>
      <c r="D18" s="257"/>
      <c r="E18" s="257"/>
      <c r="F18" s="257"/>
      <c r="G18" s="258"/>
      <c r="H18" s="257"/>
      <c r="I18" s="257"/>
      <c r="J18" s="257"/>
      <c r="K18" s="257"/>
      <c r="L18" s="257"/>
    </row>
    <row r="19" spans="1:12" ht="14.25" customHeight="1" x14ac:dyDescent="0.25">
      <c r="C19" s="257"/>
      <c r="D19" s="257"/>
      <c r="E19" s="257"/>
      <c r="F19" s="257"/>
      <c r="G19" s="270"/>
      <c r="I19" s="264"/>
    </row>
    <row r="20" spans="1:12" ht="14.25" customHeight="1" x14ac:dyDescent="0.25">
      <c r="C20" s="257"/>
      <c r="D20" s="257"/>
      <c r="E20" s="257"/>
      <c r="F20" s="257"/>
      <c r="G20" s="264"/>
      <c r="I20" s="264"/>
    </row>
    <row r="21" spans="1:12" ht="14.25" customHeight="1" x14ac:dyDescent="0.25">
      <c r="C21" s="257"/>
      <c r="D21" s="257"/>
      <c r="E21" s="257"/>
      <c r="F21" s="257"/>
      <c r="G21" s="264"/>
      <c r="I21" s="264"/>
    </row>
    <row r="22" spans="1:12" ht="14.25" customHeight="1" x14ac:dyDescent="0.25">
      <c r="C22" s="257"/>
      <c r="D22" s="257"/>
      <c r="E22" s="257"/>
      <c r="F22" s="257"/>
      <c r="G22" s="270"/>
      <c r="I22" s="264"/>
    </row>
    <row r="23" spans="1:12" ht="14.25" customHeight="1" x14ac:dyDescent="0.25">
      <c r="C23" s="257"/>
      <c r="D23" s="257"/>
      <c r="E23" s="257"/>
      <c r="F23" s="257"/>
      <c r="G23" s="270"/>
      <c r="I23" s="264"/>
    </row>
    <row r="24" spans="1:12" ht="14.25" customHeight="1" x14ac:dyDescent="0.25">
      <c r="C24" s="257"/>
      <c r="D24" s="257"/>
      <c r="E24" s="257"/>
      <c r="G24" s="264"/>
      <c r="I24" s="264"/>
    </row>
    <row r="25" spans="1:12" ht="14.25" customHeight="1" x14ac:dyDescent="0.25">
      <c r="C25" s="257"/>
      <c r="D25" s="257"/>
      <c r="E25" s="257"/>
      <c r="G25" s="264"/>
      <c r="I25" s="264"/>
    </row>
    <row r="26" spans="1:12" ht="14.25" customHeight="1" x14ac:dyDescent="0.25">
      <c r="C26" s="257"/>
      <c r="D26" s="257"/>
      <c r="E26" s="257"/>
      <c r="G26" s="264"/>
      <c r="I26" s="264"/>
    </row>
    <row r="27" spans="1:12" ht="14.25" customHeight="1" x14ac:dyDescent="0.25">
      <c r="C27" s="257"/>
      <c r="D27" s="257"/>
      <c r="E27" s="257"/>
      <c r="G27" s="264"/>
      <c r="I27" s="264"/>
    </row>
    <row r="28" spans="1:12" ht="14.25" customHeight="1" x14ac:dyDescent="0.25">
      <c r="C28" s="257"/>
      <c r="D28" s="257"/>
      <c r="E28" s="257"/>
      <c r="G28" s="264"/>
      <c r="I28" s="264"/>
    </row>
    <row r="29" spans="1:12" ht="14.25" customHeight="1" x14ac:dyDescent="0.25">
      <c r="C29" s="257"/>
      <c r="D29" s="257"/>
      <c r="E29" s="257"/>
      <c r="G29" s="264"/>
      <c r="I29" s="264"/>
    </row>
    <row r="30" spans="1:12" ht="14.25" customHeight="1" x14ac:dyDescent="0.25">
      <c r="C30" s="257"/>
      <c r="D30" s="257"/>
      <c r="E30" s="257"/>
      <c r="G30" s="264"/>
      <c r="I30" s="264"/>
    </row>
    <row r="31" spans="1:12" ht="14.25" customHeight="1" x14ac:dyDescent="0.25">
      <c r="C31" s="257"/>
      <c r="D31" s="257"/>
      <c r="E31" s="257"/>
      <c r="G31" s="264"/>
      <c r="I31" s="264"/>
    </row>
    <row r="32" spans="1:12" ht="14.25" customHeight="1" x14ac:dyDescent="0.25">
      <c r="C32" s="257"/>
      <c r="D32" s="257"/>
      <c r="E32" s="257"/>
      <c r="G32" s="264"/>
      <c r="I32" s="264"/>
    </row>
    <row r="33" spans="3:9" ht="14.25" customHeight="1" x14ac:dyDescent="0.25">
      <c r="C33" s="257"/>
      <c r="D33" s="257"/>
      <c r="E33" s="257"/>
      <c r="G33" s="264"/>
      <c r="I33" s="264"/>
    </row>
    <row r="34" spans="3:9" ht="14.25" customHeight="1" x14ac:dyDescent="0.25">
      <c r="C34" s="257"/>
      <c r="D34" s="257"/>
      <c r="E34" s="257"/>
      <c r="G34" s="264"/>
      <c r="I34" s="264"/>
    </row>
    <row r="35" spans="3:9" ht="14.25" customHeight="1" x14ac:dyDescent="0.25">
      <c r="C35" s="257"/>
      <c r="D35" s="257"/>
      <c r="E35" s="257"/>
      <c r="G35" s="264"/>
      <c r="I35" s="264"/>
    </row>
    <row r="36" spans="3:9" ht="14.25" customHeight="1" x14ac:dyDescent="0.25">
      <c r="C36" s="257"/>
      <c r="D36" s="257"/>
      <c r="E36" s="257"/>
      <c r="G36" s="264"/>
      <c r="I36" s="264"/>
    </row>
    <row r="37" spans="3:9" ht="14.25" customHeight="1" x14ac:dyDescent="0.25">
      <c r="C37" s="257"/>
      <c r="D37" s="257"/>
      <c r="E37" s="257"/>
      <c r="G37" s="264"/>
      <c r="I37" s="264"/>
    </row>
    <row r="38" spans="3:9" ht="14.25" customHeight="1" x14ac:dyDescent="0.25">
      <c r="C38" s="257"/>
      <c r="D38" s="257"/>
      <c r="E38" s="257"/>
      <c r="G38" s="264"/>
      <c r="I38" s="264"/>
    </row>
    <row r="39" spans="3:9" ht="14.25" customHeight="1" x14ac:dyDescent="0.25">
      <c r="C39" s="257"/>
      <c r="D39" s="257"/>
      <c r="E39" s="257"/>
      <c r="G39" s="264"/>
      <c r="I39" s="264"/>
    </row>
    <row r="40" spans="3:9" ht="14.25" customHeight="1" x14ac:dyDescent="0.25">
      <c r="C40" s="257"/>
      <c r="D40" s="257"/>
      <c r="E40" s="257"/>
      <c r="G40" s="264"/>
      <c r="I40" s="264"/>
    </row>
    <row r="41" spans="3:9" ht="14.25" customHeight="1" x14ac:dyDescent="0.25">
      <c r="C41" s="257"/>
      <c r="D41" s="257"/>
      <c r="E41" s="257"/>
      <c r="G41" s="264"/>
      <c r="I41" s="264"/>
    </row>
    <row r="42" spans="3:9" ht="14.25" customHeight="1" x14ac:dyDescent="0.25">
      <c r="C42" s="257"/>
      <c r="D42" s="257"/>
      <c r="E42" s="257"/>
      <c r="G42" s="264"/>
      <c r="I42" s="264"/>
    </row>
    <row r="43" spans="3:9" ht="14.25" customHeight="1" x14ac:dyDescent="0.25">
      <c r="C43" s="257"/>
      <c r="D43" s="257"/>
      <c r="E43" s="257"/>
      <c r="G43" s="264"/>
      <c r="I43" s="264"/>
    </row>
    <row r="44" spans="3:9" ht="14.25" customHeight="1" x14ac:dyDescent="0.25">
      <c r="C44" s="257"/>
      <c r="D44" s="257"/>
      <c r="E44" s="257"/>
      <c r="G44" s="264"/>
      <c r="I44" s="264"/>
    </row>
    <row r="45" spans="3:9" ht="14.25" customHeight="1" x14ac:dyDescent="0.25">
      <c r="C45" s="257"/>
      <c r="D45" s="257"/>
      <c r="E45" s="257"/>
      <c r="G45" s="264"/>
      <c r="I45" s="264"/>
    </row>
    <row r="46" spans="3:9" ht="14.25" customHeight="1" x14ac:dyDescent="0.25">
      <c r="C46" s="257"/>
      <c r="D46" s="257"/>
      <c r="E46" s="257"/>
      <c r="G46" s="264"/>
      <c r="I46" s="264"/>
    </row>
    <row r="47" spans="3:9" ht="14.25" customHeight="1" x14ac:dyDescent="0.25">
      <c r="C47" s="257"/>
      <c r="D47" s="257"/>
      <c r="E47" s="257"/>
      <c r="G47" s="264"/>
      <c r="I47" s="264"/>
    </row>
    <row r="48" spans="3:9" ht="14.25" customHeight="1" x14ac:dyDescent="0.25">
      <c r="C48" s="257"/>
      <c r="D48" s="257"/>
      <c r="E48" s="257"/>
      <c r="G48" s="264"/>
      <c r="I48" s="264"/>
    </row>
    <row r="49" spans="3:9" ht="14.25" customHeight="1" x14ac:dyDescent="0.25">
      <c r="C49" s="257"/>
      <c r="D49" s="257"/>
      <c r="E49" s="257"/>
      <c r="G49" s="264"/>
      <c r="I49" s="264"/>
    </row>
    <row r="50" spans="3:9" ht="14.25" customHeight="1" x14ac:dyDescent="0.25">
      <c r="C50" s="257"/>
      <c r="D50" s="257"/>
      <c r="E50" s="257"/>
      <c r="G50" s="264"/>
      <c r="I50" s="264"/>
    </row>
    <row r="51" spans="3:9" ht="14.25" customHeight="1" x14ac:dyDescent="0.25">
      <c r="C51" s="257"/>
      <c r="D51" s="257"/>
      <c r="E51" s="257"/>
      <c r="G51" s="264"/>
      <c r="I51" s="264"/>
    </row>
    <row r="52" spans="3:9" ht="14.25" customHeight="1" x14ac:dyDescent="0.25">
      <c r="C52" s="257"/>
      <c r="D52" s="257"/>
      <c r="E52" s="257"/>
      <c r="G52" s="264"/>
      <c r="I52" s="264"/>
    </row>
    <row r="53" spans="3:9" ht="14.25" customHeight="1" x14ac:dyDescent="0.25">
      <c r="C53" s="257"/>
      <c r="D53" s="257"/>
      <c r="E53" s="257"/>
      <c r="G53" s="264"/>
      <c r="I53" s="264"/>
    </row>
    <row r="54" spans="3:9" ht="14.25" customHeight="1" x14ac:dyDescent="0.25">
      <c r="C54" s="257"/>
      <c r="D54" s="257"/>
      <c r="E54" s="257"/>
      <c r="G54" s="264"/>
      <c r="I54" s="264"/>
    </row>
    <row r="55" spans="3:9" ht="14.25" customHeight="1" x14ac:dyDescent="0.25">
      <c r="C55" s="257"/>
      <c r="D55" s="257"/>
      <c r="E55" s="257"/>
      <c r="G55" s="264"/>
      <c r="I55" s="264"/>
    </row>
    <row r="56" spans="3:9" ht="14.25" customHeight="1" x14ac:dyDescent="0.25">
      <c r="C56" s="257"/>
      <c r="D56" s="257"/>
      <c r="E56" s="257"/>
      <c r="G56" s="264"/>
      <c r="I56" s="264"/>
    </row>
    <row r="57" spans="3:9" ht="14.25" customHeight="1" x14ac:dyDescent="0.25">
      <c r="C57" s="257"/>
      <c r="D57" s="257"/>
      <c r="E57" s="257"/>
      <c r="G57" s="264"/>
      <c r="I57" s="264"/>
    </row>
    <row r="58" spans="3:9" ht="14.25" customHeight="1" x14ac:dyDescent="0.25">
      <c r="C58" s="257"/>
      <c r="D58" s="257"/>
      <c r="E58" s="257"/>
      <c r="G58" s="264"/>
      <c r="I58" s="264"/>
    </row>
    <row r="59" spans="3:9" ht="14.25" customHeight="1" x14ac:dyDescent="0.25">
      <c r="C59" s="257"/>
      <c r="D59" s="257"/>
      <c r="E59" s="257"/>
      <c r="G59" s="264"/>
      <c r="I59" s="264"/>
    </row>
    <row r="60" spans="3:9" ht="14.25" customHeight="1" x14ac:dyDescent="0.25">
      <c r="C60" s="257"/>
      <c r="D60" s="257"/>
      <c r="E60" s="257"/>
      <c r="G60" s="264"/>
      <c r="I60" s="264"/>
    </row>
    <row r="61" spans="3:9" ht="14.25" customHeight="1" x14ac:dyDescent="0.25">
      <c r="C61" s="257"/>
      <c r="D61" s="257"/>
      <c r="E61" s="257"/>
      <c r="G61" s="264"/>
      <c r="I61" s="264"/>
    </row>
    <row r="62" spans="3:9" ht="14.25" customHeight="1" x14ac:dyDescent="0.25">
      <c r="C62" s="257"/>
      <c r="D62" s="257"/>
      <c r="E62" s="257"/>
      <c r="G62" s="264"/>
      <c r="I62" s="264"/>
    </row>
    <row r="63" spans="3:9" ht="14.25" customHeight="1" x14ac:dyDescent="0.25">
      <c r="C63" s="257"/>
      <c r="D63" s="257"/>
      <c r="E63" s="257"/>
      <c r="G63" s="264"/>
      <c r="I63" s="264"/>
    </row>
    <row r="64" spans="3:9" ht="14.25" customHeight="1" x14ac:dyDescent="0.25">
      <c r="C64" s="257"/>
      <c r="D64" s="257"/>
      <c r="E64" s="257"/>
      <c r="G64" s="264"/>
      <c r="I64" s="264"/>
    </row>
    <row r="65" spans="3:9" ht="14.25" customHeight="1" x14ac:dyDescent="0.25">
      <c r="C65" s="257"/>
      <c r="D65" s="257"/>
      <c r="E65" s="257"/>
      <c r="G65" s="264"/>
      <c r="I65" s="264"/>
    </row>
    <row r="66" spans="3:9" ht="14.25" customHeight="1" x14ac:dyDescent="0.25">
      <c r="C66" s="257"/>
      <c r="D66" s="257"/>
      <c r="E66" s="257"/>
      <c r="G66" s="264"/>
      <c r="I66" s="264"/>
    </row>
    <row r="67" spans="3:9" ht="14.25" customHeight="1" x14ac:dyDescent="0.25">
      <c r="C67" s="257"/>
      <c r="D67" s="257"/>
      <c r="E67" s="257"/>
      <c r="G67" s="264"/>
      <c r="I67" s="264"/>
    </row>
    <row r="68" spans="3:9" ht="14.25" customHeight="1" x14ac:dyDescent="0.25">
      <c r="C68" s="257"/>
      <c r="D68" s="257"/>
      <c r="E68" s="257"/>
      <c r="G68" s="264"/>
      <c r="I68" s="264"/>
    </row>
    <row r="69" spans="3:9" ht="14.25" customHeight="1" x14ac:dyDescent="0.25">
      <c r="C69" s="257"/>
      <c r="D69" s="257"/>
      <c r="E69" s="257"/>
      <c r="G69" s="264"/>
      <c r="I69" s="264"/>
    </row>
    <row r="70" spans="3:9" ht="14.25" customHeight="1" x14ac:dyDescent="0.25">
      <c r="C70" s="257"/>
      <c r="D70" s="257"/>
      <c r="E70" s="257"/>
      <c r="G70" s="264"/>
      <c r="I70" s="264"/>
    </row>
    <row r="71" spans="3:9" ht="14.25" customHeight="1" x14ac:dyDescent="0.25">
      <c r="C71" s="257"/>
      <c r="D71" s="257"/>
      <c r="E71" s="257"/>
      <c r="G71" s="264"/>
      <c r="I71" s="264"/>
    </row>
    <row r="72" spans="3:9" ht="14.25" customHeight="1" x14ac:dyDescent="0.25">
      <c r="C72" s="257"/>
      <c r="D72" s="257"/>
      <c r="E72" s="257"/>
      <c r="G72" s="264"/>
      <c r="I72" s="264"/>
    </row>
    <row r="73" spans="3:9" ht="14.25" customHeight="1" x14ac:dyDescent="0.25">
      <c r="C73" s="257"/>
      <c r="D73" s="257"/>
      <c r="E73" s="257"/>
      <c r="G73" s="264"/>
      <c r="I73" s="264"/>
    </row>
    <row r="74" spans="3:9" ht="14.25" customHeight="1" x14ac:dyDescent="0.25">
      <c r="C74" s="257"/>
      <c r="D74" s="257"/>
      <c r="E74" s="257"/>
      <c r="G74" s="264"/>
      <c r="I74" s="264"/>
    </row>
    <row r="75" spans="3:9" ht="14.25" customHeight="1" x14ac:dyDescent="0.25">
      <c r="C75" s="257"/>
      <c r="D75" s="257"/>
      <c r="E75" s="257"/>
      <c r="G75" s="264"/>
      <c r="I75" s="264"/>
    </row>
    <row r="76" spans="3:9" ht="14.25" customHeight="1" x14ac:dyDescent="0.25">
      <c r="C76" s="257"/>
      <c r="D76" s="257"/>
      <c r="E76" s="257"/>
      <c r="G76" s="264"/>
      <c r="I76" s="264"/>
    </row>
    <row r="77" spans="3:9" ht="14.25" customHeight="1" x14ac:dyDescent="0.25">
      <c r="C77" s="257"/>
      <c r="D77" s="257"/>
      <c r="E77" s="257"/>
      <c r="G77" s="264"/>
      <c r="I77" s="264"/>
    </row>
    <row r="78" spans="3:9" ht="14.25" customHeight="1" x14ac:dyDescent="0.25">
      <c r="C78" s="257"/>
      <c r="D78" s="257"/>
      <c r="E78" s="257"/>
      <c r="G78" s="264"/>
      <c r="I78" s="264"/>
    </row>
    <row r="79" spans="3:9" ht="14.25" customHeight="1" x14ac:dyDescent="0.25">
      <c r="C79" s="257"/>
      <c r="D79" s="257"/>
      <c r="E79" s="257"/>
      <c r="G79" s="264"/>
      <c r="I79" s="264"/>
    </row>
    <row r="80" spans="3:9" ht="14.25" customHeight="1" x14ac:dyDescent="0.25">
      <c r="C80" s="257"/>
      <c r="D80" s="257"/>
      <c r="E80" s="257"/>
      <c r="G80" s="264"/>
      <c r="I80" s="264"/>
    </row>
    <row r="81" spans="3:9" ht="14.25" customHeight="1" x14ac:dyDescent="0.25">
      <c r="C81" s="257"/>
      <c r="D81" s="257"/>
      <c r="E81" s="257"/>
      <c r="G81" s="264"/>
      <c r="I81" s="264"/>
    </row>
    <row r="82" spans="3:9" ht="14.25" customHeight="1" x14ac:dyDescent="0.25">
      <c r="C82" s="257"/>
      <c r="D82" s="257"/>
      <c r="E82" s="257"/>
      <c r="G82" s="264"/>
      <c r="I82" s="264"/>
    </row>
    <row r="83" spans="3:9" ht="14.25" customHeight="1" x14ac:dyDescent="0.25">
      <c r="C83" s="257"/>
      <c r="D83" s="257"/>
      <c r="E83" s="257"/>
      <c r="G83" s="264"/>
      <c r="I83" s="264"/>
    </row>
    <row r="84" spans="3:9" ht="14.25" customHeight="1" x14ac:dyDescent="0.25">
      <c r="C84" s="257"/>
      <c r="D84" s="257"/>
      <c r="E84" s="257"/>
      <c r="G84" s="264"/>
      <c r="I84" s="264"/>
    </row>
    <row r="85" spans="3:9" ht="14.25" customHeight="1" x14ac:dyDescent="0.25">
      <c r="C85" s="257"/>
      <c r="D85" s="257"/>
      <c r="E85" s="257"/>
      <c r="G85" s="264"/>
      <c r="I85" s="264"/>
    </row>
    <row r="86" spans="3:9" ht="14.25" customHeight="1" x14ac:dyDescent="0.25">
      <c r="C86" s="257"/>
      <c r="D86" s="257"/>
      <c r="E86" s="257"/>
      <c r="G86" s="264"/>
      <c r="I86" s="264"/>
    </row>
    <row r="87" spans="3:9" ht="14.25" customHeight="1" x14ac:dyDescent="0.25">
      <c r="C87" s="257"/>
      <c r="D87" s="257"/>
      <c r="E87" s="257"/>
      <c r="G87" s="264"/>
      <c r="I87" s="264"/>
    </row>
    <row r="88" spans="3:9" ht="14.25" customHeight="1" x14ac:dyDescent="0.25">
      <c r="C88" s="257"/>
      <c r="D88" s="257"/>
      <c r="E88" s="257"/>
      <c r="G88" s="264"/>
      <c r="I88" s="264"/>
    </row>
    <row r="89" spans="3:9" ht="14.25" customHeight="1" x14ac:dyDescent="0.25">
      <c r="C89" s="257"/>
      <c r="D89" s="257"/>
      <c r="E89" s="257"/>
      <c r="G89" s="264"/>
      <c r="I89" s="264"/>
    </row>
    <row r="90" spans="3:9" ht="14.25" customHeight="1" x14ac:dyDescent="0.25">
      <c r="C90" s="257"/>
      <c r="D90" s="257"/>
      <c r="E90" s="257"/>
      <c r="G90" s="264"/>
      <c r="I90" s="264"/>
    </row>
    <row r="91" spans="3:9" ht="14.25" customHeight="1" x14ac:dyDescent="0.25">
      <c r="C91" s="257"/>
      <c r="D91" s="257"/>
      <c r="E91" s="257"/>
      <c r="G91" s="264"/>
      <c r="I91" s="264"/>
    </row>
    <row r="92" spans="3:9" ht="14.25" customHeight="1" x14ac:dyDescent="0.25">
      <c r="C92" s="257"/>
      <c r="D92" s="257"/>
      <c r="E92" s="257"/>
      <c r="G92" s="264"/>
      <c r="I92" s="264"/>
    </row>
    <row r="93" spans="3:9" ht="14.25" customHeight="1" x14ac:dyDescent="0.25">
      <c r="C93" s="257"/>
      <c r="D93" s="257"/>
      <c r="E93" s="257"/>
      <c r="G93" s="264"/>
      <c r="I93" s="264"/>
    </row>
    <row r="94" spans="3:9" ht="14.25" customHeight="1" x14ac:dyDescent="0.25">
      <c r="C94" s="257"/>
      <c r="D94" s="257"/>
      <c r="E94" s="257"/>
      <c r="G94" s="264"/>
      <c r="I94" s="264"/>
    </row>
    <row r="95" spans="3:9" ht="14.25" customHeight="1" x14ac:dyDescent="0.25">
      <c r="C95" s="257"/>
      <c r="D95" s="257"/>
      <c r="E95" s="257"/>
      <c r="G95" s="264"/>
      <c r="I95" s="264"/>
    </row>
    <row r="96" spans="3:9" ht="14.25" customHeight="1" x14ac:dyDescent="0.25">
      <c r="C96" s="257"/>
      <c r="D96" s="257"/>
      <c r="E96" s="257"/>
      <c r="G96" s="264"/>
      <c r="I96" s="264"/>
    </row>
    <row r="97" spans="3:9" ht="14.25" customHeight="1" x14ac:dyDescent="0.25">
      <c r="C97" s="257"/>
      <c r="D97" s="257"/>
      <c r="E97" s="257"/>
      <c r="G97" s="264"/>
      <c r="I97" s="264"/>
    </row>
    <row r="98" spans="3:9" ht="14.25" customHeight="1" x14ac:dyDescent="0.25">
      <c r="C98" s="257"/>
      <c r="D98" s="257"/>
      <c r="E98" s="257"/>
      <c r="G98" s="264"/>
      <c r="I98" s="264"/>
    </row>
    <row r="99" spans="3:9" ht="14.25" customHeight="1" x14ac:dyDescent="0.25">
      <c r="C99" s="257"/>
      <c r="D99" s="257"/>
      <c r="E99" s="257"/>
      <c r="G99" s="264"/>
      <c r="I99" s="264"/>
    </row>
    <row r="100" spans="3:9" ht="14.25" customHeight="1" x14ac:dyDescent="0.25">
      <c r="C100" s="257"/>
      <c r="D100" s="257"/>
      <c r="E100" s="257"/>
      <c r="G100" s="264"/>
      <c r="I100" s="264"/>
    </row>
    <row r="101" spans="3:9" ht="14.25" customHeight="1" x14ac:dyDescent="0.25">
      <c r="C101" s="257"/>
      <c r="D101" s="257"/>
      <c r="E101" s="257"/>
      <c r="G101" s="264"/>
      <c r="I101" s="264"/>
    </row>
    <row r="102" spans="3:9" ht="14.25" customHeight="1" x14ac:dyDescent="0.25">
      <c r="C102" s="257"/>
      <c r="D102" s="257"/>
      <c r="E102" s="257"/>
      <c r="G102" s="264"/>
      <c r="I102" s="264"/>
    </row>
    <row r="103" spans="3:9" ht="14.25" customHeight="1" x14ac:dyDescent="0.25">
      <c r="C103" s="257"/>
      <c r="D103" s="257"/>
      <c r="E103" s="257"/>
      <c r="G103" s="264"/>
      <c r="I103" s="264"/>
    </row>
    <row r="104" spans="3:9" ht="14.25" customHeight="1" x14ac:dyDescent="0.25">
      <c r="C104" s="257"/>
      <c r="D104" s="257"/>
      <c r="E104" s="257"/>
      <c r="G104" s="264"/>
      <c r="I104" s="264"/>
    </row>
    <row r="105" spans="3:9" ht="14.25" customHeight="1" x14ac:dyDescent="0.25">
      <c r="C105" s="257"/>
      <c r="D105" s="257"/>
      <c r="E105" s="257"/>
      <c r="G105" s="264"/>
      <c r="I105" s="264"/>
    </row>
    <row r="106" spans="3:9" ht="14.25" customHeight="1" x14ac:dyDescent="0.25">
      <c r="C106" s="257"/>
      <c r="D106" s="257"/>
      <c r="E106" s="257"/>
      <c r="G106" s="264"/>
      <c r="I106" s="264"/>
    </row>
    <row r="107" spans="3:9" ht="14.25" customHeight="1" x14ac:dyDescent="0.25">
      <c r="C107" s="257"/>
      <c r="D107" s="257"/>
      <c r="E107" s="257"/>
      <c r="G107" s="264"/>
      <c r="I107" s="264"/>
    </row>
    <row r="108" spans="3:9" ht="14.25" customHeight="1" x14ac:dyDescent="0.25">
      <c r="C108" s="257"/>
      <c r="D108" s="257"/>
      <c r="E108" s="257"/>
      <c r="G108" s="264"/>
      <c r="I108" s="264"/>
    </row>
    <row r="109" spans="3:9" ht="14.25" customHeight="1" x14ac:dyDescent="0.25">
      <c r="C109" s="257"/>
      <c r="D109" s="257"/>
      <c r="E109" s="257"/>
      <c r="G109" s="264"/>
      <c r="I109" s="264"/>
    </row>
    <row r="110" spans="3:9" ht="14.25" customHeight="1" x14ac:dyDescent="0.25">
      <c r="C110" s="257"/>
      <c r="D110" s="257"/>
      <c r="E110" s="257"/>
      <c r="G110" s="264"/>
      <c r="I110" s="264"/>
    </row>
    <row r="111" spans="3:9" ht="14.25" customHeight="1" x14ac:dyDescent="0.25">
      <c r="C111" s="257"/>
      <c r="D111" s="257"/>
      <c r="E111" s="257"/>
      <c r="G111" s="264"/>
      <c r="I111" s="264"/>
    </row>
    <row r="112" spans="3:9" ht="14.25" customHeight="1" x14ac:dyDescent="0.25">
      <c r="C112" s="257"/>
      <c r="D112" s="257"/>
      <c r="E112" s="257"/>
      <c r="G112" s="264"/>
      <c r="I112" s="264"/>
    </row>
    <row r="113" spans="3:9" ht="14.25" customHeight="1" x14ac:dyDescent="0.25">
      <c r="C113" s="257"/>
      <c r="D113" s="257"/>
      <c r="E113" s="257"/>
      <c r="G113" s="264"/>
      <c r="I113" s="264"/>
    </row>
    <row r="114" spans="3:9" ht="14.25" customHeight="1" x14ac:dyDescent="0.25">
      <c r="C114" s="257"/>
      <c r="D114" s="257"/>
      <c r="E114" s="257"/>
      <c r="G114" s="264"/>
      <c r="I114" s="264"/>
    </row>
    <row r="115" spans="3:9" ht="14.25" customHeight="1" x14ac:dyDescent="0.25">
      <c r="C115" s="257"/>
      <c r="D115" s="257"/>
      <c r="E115" s="257"/>
      <c r="G115" s="264"/>
      <c r="I115" s="264"/>
    </row>
    <row r="116" spans="3:9" ht="14.25" customHeight="1" x14ac:dyDescent="0.25">
      <c r="C116" s="257"/>
      <c r="D116" s="257"/>
      <c r="E116" s="257"/>
      <c r="G116" s="264"/>
      <c r="I116" s="264"/>
    </row>
    <row r="117" spans="3:9" ht="14.25" customHeight="1" x14ac:dyDescent="0.25">
      <c r="C117" s="257"/>
      <c r="D117" s="257"/>
      <c r="E117" s="257"/>
      <c r="G117" s="264"/>
      <c r="I117" s="264"/>
    </row>
    <row r="118" spans="3:9" ht="14.25" customHeight="1" x14ac:dyDescent="0.25">
      <c r="C118" s="257"/>
      <c r="D118" s="257"/>
      <c r="E118" s="257"/>
      <c r="G118" s="264"/>
      <c r="I118" s="264"/>
    </row>
    <row r="119" spans="3:9" ht="14.25" customHeight="1" x14ac:dyDescent="0.25">
      <c r="C119" s="257"/>
      <c r="D119" s="257"/>
      <c r="E119" s="257"/>
      <c r="G119" s="264"/>
      <c r="I119" s="264"/>
    </row>
    <row r="120" spans="3:9" ht="14.25" customHeight="1" x14ac:dyDescent="0.25">
      <c r="C120" s="257"/>
      <c r="D120" s="257"/>
      <c r="E120" s="257"/>
      <c r="G120" s="264"/>
      <c r="I120" s="264"/>
    </row>
    <row r="121" spans="3:9" ht="14.25" customHeight="1" x14ac:dyDescent="0.25">
      <c r="C121" s="257"/>
      <c r="D121" s="257"/>
      <c r="E121" s="257"/>
      <c r="G121" s="264"/>
      <c r="I121" s="264"/>
    </row>
    <row r="122" spans="3:9" ht="14.25" customHeight="1" x14ac:dyDescent="0.25">
      <c r="C122" s="257"/>
      <c r="D122" s="257"/>
      <c r="E122" s="257"/>
      <c r="G122" s="264"/>
      <c r="I122" s="264"/>
    </row>
    <row r="123" spans="3:9" ht="14.25" customHeight="1" x14ac:dyDescent="0.25">
      <c r="C123" s="257"/>
      <c r="D123" s="257"/>
      <c r="E123" s="257"/>
      <c r="G123" s="264"/>
      <c r="I123" s="264"/>
    </row>
    <row r="124" spans="3:9" ht="14.25" customHeight="1" x14ac:dyDescent="0.25">
      <c r="C124" s="257"/>
      <c r="D124" s="257"/>
      <c r="E124" s="257"/>
      <c r="G124" s="264"/>
      <c r="I124" s="264"/>
    </row>
    <row r="125" spans="3:9" ht="14.25" customHeight="1" x14ac:dyDescent="0.25">
      <c r="C125" s="257"/>
      <c r="D125" s="257"/>
      <c r="E125" s="257"/>
      <c r="G125" s="264"/>
      <c r="I125" s="264"/>
    </row>
    <row r="126" spans="3:9" ht="14.25" customHeight="1" x14ac:dyDescent="0.25">
      <c r="C126" s="257"/>
      <c r="D126" s="257"/>
      <c r="E126" s="257"/>
      <c r="G126" s="264"/>
      <c r="I126" s="264"/>
    </row>
    <row r="127" spans="3:9" ht="14.25" customHeight="1" x14ac:dyDescent="0.25">
      <c r="C127" s="257"/>
      <c r="D127" s="257"/>
      <c r="E127" s="257"/>
      <c r="G127" s="264"/>
      <c r="I127" s="264"/>
    </row>
    <row r="128" spans="3:9" ht="14.25" customHeight="1" x14ac:dyDescent="0.25">
      <c r="C128" s="257"/>
      <c r="D128" s="257"/>
      <c r="E128" s="257"/>
      <c r="G128" s="264"/>
      <c r="I128" s="264"/>
    </row>
    <row r="129" spans="3:9" ht="14.25" customHeight="1" x14ac:dyDescent="0.25">
      <c r="C129" s="257"/>
      <c r="D129" s="257"/>
      <c r="E129" s="257"/>
      <c r="G129" s="264"/>
      <c r="I129" s="264"/>
    </row>
    <row r="130" spans="3:9" ht="14.25" customHeight="1" x14ac:dyDescent="0.25">
      <c r="C130" s="257"/>
      <c r="D130" s="257"/>
      <c r="E130" s="257"/>
      <c r="G130" s="264"/>
      <c r="I130" s="264"/>
    </row>
    <row r="131" spans="3:9" ht="14.25" customHeight="1" x14ac:dyDescent="0.25">
      <c r="C131" s="257"/>
      <c r="D131" s="257"/>
      <c r="E131" s="257"/>
      <c r="G131" s="264"/>
      <c r="I131" s="264"/>
    </row>
    <row r="132" spans="3:9" ht="14.25" customHeight="1" x14ac:dyDescent="0.25">
      <c r="C132" s="257"/>
      <c r="D132" s="257"/>
      <c r="E132" s="257"/>
      <c r="G132" s="264"/>
      <c r="I132" s="264"/>
    </row>
    <row r="133" spans="3:9" ht="14.25" customHeight="1" x14ac:dyDescent="0.25">
      <c r="C133" s="257"/>
      <c r="D133" s="257"/>
      <c r="E133" s="257"/>
      <c r="G133" s="264"/>
      <c r="I133" s="264"/>
    </row>
    <row r="134" spans="3:9" ht="14.25" customHeight="1" x14ac:dyDescent="0.25">
      <c r="C134" s="257"/>
      <c r="D134" s="257"/>
      <c r="E134" s="257"/>
      <c r="G134" s="264"/>
      <c r="I134" s="264"/>
    </row>
    <row r="135" spans="3:9" ht="14.25" customHeight="1" x14ac:dyDescent="0.25">
      <c r="C135" s="257"/>
      <c r="D135" s="257"/>
      <c r="E135" s="257"/>
      <c r="G135" s="264"/>
      <c r="I135" s="264"/>
    </row>
    <row r="136" spans="3:9" ht="14.25" customHeight="1" x14ac:dyDescent="0.25">
      <c r="C136" s="257"/>
      <c r="D136" s="257"/>
      <c r="E136" s="257"/>
      <c r="G136" s="264"/>
      <c r="I136" s="264"/>
    </row>
    <row r="137" spans="3:9" ht="14.25" customHeight="1" x14ac:dyDescent="0.25">
      <c r="C137" s="257"/>
      <c r="D137" s="257"/>
      <c r="E137" s="257"/>
      <c r="G137" s="264"/>
      <c r="I137" s="264"/>
    </row>
    <row r="138" spans="3:9" ht="14.25" customHeight="1" x14ac:dyDescent="0.25">
      <c r="C138" s="257"/>
      <c r="D138" s="257"/>
      <c r="E138" s="257"/>
      <c r="G138" s="264"/>
      <c r="I138" s="264"/>
    </row>
    <row r="139" spans="3:9" ht="14.25" customHeight="1" x14ac:dyDescent="0.25">
      <c r="C139" s="257"/>
      <c r="D139" s="257"/>
      <c r="E139" s="257"/>
      <c r="G139" s="264"/>
      <c r="I139" s="264"/>
    </row>
    <row r="140" spans="3:9" ht="14.25" customHeight="1" x14ac:dyDescent="0.25">
      <c r="C140" s="257"/>
      <c r="D140" s="257"/>
      <c r="E140" s="257"/>
      <c r="G140" s="264"/>
      <c r="I140" s="264"/>
    </row>
    <row r="141" spans="3:9" ht="14.25" customHeight="1" x14ac:dyDescent="0.25">
      <c r="C141" s="257"/>
      <c r="D141" s="257"/>
      <c r="E141" s="257"/>
      <c r="G141" s="264"/>
      <c r="I141" s="264"/>
    </row>
    <row r="142" spans="3:9" ht="14.25" customHeight="1" x14ac:dyDescent="0.25">
      <c r="C142" s="257"/>
      <c r="D142" s="257"/>
      <c r="E142" s="257"/>
      <c r="G142" s="264"/>
      <c r="I142" s="264"/>
    </row>
    <row r="143" spans="3:9" ht="14.25" customHeight="1" x14ac:dyDescent="0.25">
      <c r="C143" s="257"/>
      <c r="D143" s="257"/>
      <c r="E143" s="257"/>
      <c r="G143" s="264"/>
      <c r="I143" s="264"/>
    </row>
    <row r="144" spans="3:9" ht="14.25" customHeight="1" x14ac:dyDescent="0.25">
      <c r="C144" s="257"/>
      <c r="D144" s="257"/>
      <c r="E144" s="257"/>
      <c r="G144" s="264"/>
      <c r="I144" s="264"/>
    </row>
    <row r="145" spans="3:9" ht="14.25" customHeight="1" x14ac:dyDescent="0.25">
      <c r="C145" s="257"/>
      <c r="D145" s="257"/>
      <c r="E145" s="257"/>
      <c r="G145" s="264"/>
      <c r="I145" s="264"/>
    </row>
    <row r="146" spans="3:9" ht="14.25" customHeight="1" x14ac:dyDescent="0.25">
      <c r="C146" s="257"/>
      <c r="D146" s="257"/>
      <c r="E146" s="257"/>
      <c r="G146" s="264"/>
      <c r="I146" s="264"/>
    </row>
    <row r="147" spans="3:9" ht="14.25" customHeight="1" x14ac:dyDescent="0.25">
      <c r="C147" s="257"/>
      <c r="D147" s="257"/>
      <c r="E147" s="257"/>
      <c r="G147" s="264"/>
      <c r="I147" s="264"/>
    </row>
    <row r="148" spans="3:9" ht="14.25" customHeight="1" x14ac:dyDescent="0.25">
      <c r="C148" s="257"/>
      <c r="D148" s="257"/>
      <c r="E148" s="257"/>
      <c r="G148" s="264"/>
      <c r="I148" s="264"/>
    </row>
    <row r="149" spans="3:9" ht="14.25" customHeight="1" x14ac:dyDescent="0.25">
      <c r="C149" s="257"/>
      <c r="D149" s="257"/>
      <c r="E149" s="257"/>
      <c r="G149" s="264"/>
      <c r="I149" s="264"/>
    </row>
    <row r="150" spans="3:9" ht="14.25" customHeight="1" x14ac:dyDescent="0.25">
      <c r="C150" s="257"/>
      <c r="D150" s="257"/>
      <c r="E150" s="257"/>
      <c r="G150" s="264"/>
      <c r="I150" s="264"/>
    </row>
    <row r="151" spans="3:9" ht="14.25" customHeight="1" x14ac:dyDescent="0.25">
      <c r="C151" s="257"/>
      <c r="D151" s="257"/>
      <c r="E151" s="257"/>
      <c r="G151" s="264"/>
      <c r="I151" s="264"/>
    </row>
    <row r="152" spans="3:9" ht="14.25" customHeight="1" x14ac:dyDescent="0.25">
      <c r="C152" s="257"/>
      <c r="D152" s="257"/>
      <c r="E152" s="257"/>
      <c r="G152" s="264"/>
      <c r="I152" s="264"/>
    </row>
    <row r="153" spans="3:9" ht="14.25" customHeight="1" x14ac:dyDescent="0.25">
      <c r="C153" s="257"/>
      <c r="D153" s="257"/>
      <c r="E153" s="257"/>
      <c r="G153" s="264"/>
      <c r="I153" s="264"/>
    </row>
    <row r="154" spans="3:9" ht="14.25" customHeight="1" x14ac:dyDescent="0.25">
      <c r="C154" s="257"/>
      <c r="D154" s="257"/>
      <c r="E154" s="257"/>
      <c r="G154" s="264"/>
      <c r="I154" s="264"/>
    </row>
    <row r="155" spans="3:9" ht="14.25" customHeight="1" x14ac:dyDescent="0.25">
      <c r="C155" s="257"/>
      <c r="D155" s="257"/>
      <c r="E155" s="257"/>
      <c r="G155" s="264"/>
      <c r="I155" s="264"/>
    </row>
    <row r="156" spans="3:9" ht="14.25" customHeight="1" x14ac:dyDescent="0.25">
      <c r="C156" s="257"/>
      <c r="D156" s="257"/>
      <c r="E156" s="257"/>
      <c r="G156" s="264"/>
      <c r="I156" s="264"/>
    </row>
    <row r="157" spans="3:9" ht="14.25" customHeight="1" x14ac:dyDescent="0.25">
      <c r="C157" s="257"/>
      <c r="D157" s="257"/>
      <c r="E157" s="257"/>
      <c r="G157" s="264"/>
      <c r="I157" s="264"/>
    </row>
    <row r="158" spans="3:9" ht="14.25" customHeight="1" x14ac:dyDescent="0.25">
      <c r="C158" s="257"/>
      <c r="D158" s="257"/>
      <c r="E158" s="257"/>
      <c r="G158" s="264"/>
      <c r="I158" s="264"/>
    </row>
    <row r="159" spans="3:9" ht="14.25" customHeight="1" x14ac:dyDescent="0.25">
      <c r="C159" s="257"/>
      <c r="D159" s="257"/>
      <c r="E159" s="257"/>
      <c r="G159" s="264"/>
      <c r="I159" s="264"/>
    </row>
    <row r="160" spans="3:9" ht="14.25" customHeight="1" x14ac:dyDescent="0.25">
      <c r="C160" s="257"/>
      <c r="D160" s="257"/>
      <c r="E160" s="257"/>
      <c r="G160" s="264"/>
      <c r="I160" s="264"/>
    </row>
    <row r="161" spans="3:9" ht="14.25" customHeight="1" x14ac:dyDescent="0.25">
      <c r="C161" s="257"/>
      <c r="D161" s="257"/>
      <c r="E161" s="257"/>
      <c r="G161" s="264"/>
      <c r="I161" s="264"/>
    </row>
    <row r="162" spans="3:9" ht="14.25" customHeight="1" x14ac:dyDescent="0.25">
      <c r="C162" s="257"/>
      <c r="D162" s="257"/>
      <c r="E162" s="257"/>
      <c r="G162" s="264"/>
      <c r="I162" s="264"/>
    </row>
    <row r="163" spans="3:9" ht="14.25" customHeight="1" x14ac:dyDescent="0.25">
      <c r="C163" s="257"/>
      <c r="D163" s="257"/>
      <c r="E163" s="257"/>
      <c r="G163" s="264"/>
      <c r="I163" s="264"/>
    </row>
    <row r="164" spans="3:9" ht="14.25" customHeight="1" x14ac:dyDescent="0.25">
      <c r="C164" s="257"/>
      <c r="D164" s="257"/>
      <c r="E164" s="257"/>
      <c r="G164" s="264"/>
      <c r="I164" s="264"/>
    </row>
    <row r="165" spans="3:9" ht="14.25" customHeight="1" x14ac:dyDescent="0.25">
      <c r="C165" s="257"/>
      <c r="D165" s="257"/>
      <c r="E165" s="257"/>
      <c r="G165" s="264"/>
      <c r="I165" s="264"/>
    </row>
    <row r="166" spans="3:9" ht="14.25" customHeight="1" x14ac:dyDescent="0.25">
      <c r="C166" s="257"/>
      <c r="D166" s="257"/>
      <c r="E166" s="257"/>
      <c r="G166" s="264"/>
      <c r="I166" s="264"/>
    </row>
    <row r="167" spans="3:9" ht="14.25" customHeight="1" x14ac:dyDescent="0.25">
      <c r="C167" s="257"/>
      <c r="D167" s="257"/>
      <c r="E167" s="257"/>
      <c r="G167" s="264"/>
      <c r="I167" s="264"/>
    </row>
    <row r="168" spans="3:9" ht="14.25" customHeight="1" x14ac:dyDescent="0.25">
      <c r="C168" s="257"/>
      <c r="D168" s="257"/>
      <c r="E168" s="257"/>
      <c r="G168" s="264"/>
      <c r="I168" s="264"/>
    </row>
    <row r="169" spans="3:9" ht="14.25" customHeight="1" x14ac:dyDescent="0.25">
      <c r="C169" s="257"/>
      <c r="D169" s="257"/>
      <c r="E169" s="257"/>
      <c r="G169" s="264"/>
      <c r="I169" s="264"/>
    </row>
    <row r="170" spans="3:9" ht="14.25" customHeight="1" x14ac:dyDescent="0.25">
      <c r="C170" s="257"/>
      <c r="D170" s="257"/>
      <c r="E170" s="257"/>
      <c r="G170" s="264"/>
      <c r="I170" s="264"/>
    </row>
    <row r="171" spans="3:9" ht="14.25" customHeight="1" x14ac:dyDescent="0.25">
      <c r="C171" s="257"/>
      <c r="D171" s="257"/>
      <c r="E171" s="257"/>
      <c r="G171" s="264"/>
      <c r="I171" s="264"/>
    </row>
    <row r="172" spans="3:9" ht="14.25" customHeight="1" x14ac:dyDescent="0.25">
      <c r="C172" s="257"/>
      <c r="D172" s="257"/>
      <c r="E172" s="257"/>
      <c r="G172" s="264"/>
      <c r="I172" s="264"/>
    </row>
    <row r="173" spans="3:9" ht="14.25" customHeight="1" x14ac:dyDescent="0.25">
      <c r="C173" s="257"/>
      <c r="D173" s="257"/>
      <c r="E173" s="257"/>
      <c r="G173" s="264"/>
      <c r="I173" s="264"/>
    </row>
    <row r="174" spans="3:9" ht="14.25" customHeight="1" x14ac:dyDescent="0.25">
      <c r="C174" s="257"/>
      <c r="D174" s="257"/>
      <c r="E174" s="257"/>
      <c r="G174" s="264"/>
      <c r="I174" s="264"/>
    </row>
    <row r="175" spans="3:9" ht="14.25" customHeight="1" x14ac:dyDescent="0.25">
      <c r="C175" s="257"/>
      <c r="D175" s="257"/>
      <c r="E175" s="257"/>
      <c r="G175" s="264"/>
      <c r="I175" s="264"/>
    </row>
    <row r="176" spans="3:9" ht="14.25" customHeight="1" x14ac:dyDescent="0.25">
      <c r="C176" s="257"/>
      <c r="D176" s="257"/>
      <c r="E176" s="257"/>
      <c r="G176" s="264"/>
      <c r="I176" s="264"/>
    </row>
    <row r="177" spans="3:9" ht="14.25" customHeight="1" x14ac:dyDescent="0.25">
      <c r="C177" s="257"/>
      <c r="D177" s="257"/>
      <c r="E177" s="257"/>
      <c r="G177" s="264"/>
      <c r="I177" s="264"/>
    </row>
    <row r="178" spans="3:9" ht="14.25" customHeight="1" x14ac:dyDescent="0.25">
      <c r="C178" s="257"/>
      <c r="D178" s="257"/>
      <c r="E178" s="257"/>
      <c r="G178" s="264"/>
      <c r="I178" s="264"/>
    </row>
    <row r="179" spans="3:9" ht="14.25" customHeight="1" x14ac:dyDescent="0.25">
      <c r="C179" s="257"/>
      <c r="D179" s="257"/>
      <c r="E179" s="257"/>
      <c r="G179" s="264"/>
      <c r="I179" s="264"/>
    </row>
    <row r="180" spans="3:9" ht="14.25" customHeight="1" x14ac:dyDescent="0.25">
      <c r="C180" s="257"/>
      <c r="D180" s="257"/>
      <c r="E180" s="257"/>
      <c r="G180" s="264"/>
      <c r="I180" s="264"/>
    </row>
    <row r="181" spans="3:9" ht="14.25" customHeight="1" x14ac:dyDescent="0.25">
      <c r="C181" s="257"/>
      <c r="D181" s="257"/>
      <c r="E181" s="257"/>
      <c r="G181" s="264"/>
      <c r="I181" s="264"/>
    </row>
    <row r="182" spans="3:9" ht="14.25" customHeight="1" x14ac:dyDescent="0.25">
      <c r="C182" s="257"/>
      <c r="D182" s="257"/>
      <c r="E182" s="257"/>
      <c r="G182" s="264"/>
      <c r="I182" s="264"/>
    </row>
    <row r="183" spans="3:9" ht="14.25" customHeight="1" x14ac:dyDescent="0.25">
      <c r="C183" s="257"/>
      <c r="D183" s="257"/>
      <c r="E183" s="257"/>
      <c r="G183" s="264"/>
      <c r="I183" s="264"/>
    </row>
    <row r="184" spans="3:9" ht="14.25" customHeight="1" x14ac:dyDescent="0.25">
      <c r="C184" s="257"/>
      <c r="D184" s="257"/>
      <c r="E184" s="257"/>
      <c r="G184" s="264"/>
      <c r="I184" s="264"/>
    </row>
    <row r="185" spans="3:9" ht="14.25" customHeight="1" x14ac:dyDescent="0.25">
      <c r="C185" s="257"/>
      <c r="D185" s="257"/>
      <c r="E185" s="257"/>
      <c r="G185" s="264"/>
      <c r="I185" s="264"/>
    </row>
    <row r="186" spans="3:9" ht="14.25" customHeight="1" x14ac:dyDescent="0.25">
      <c r="C186" s="257"/>
      <c r="D186" s="257"/>
      <c r="E186" s="257"/>
      <c r="G186" s="264"/>
      <c r="I186" s="264"/>
    </row>
    <row r="187" spans="3:9" ht="14.25" customHeight="1" x14ac:dyDescent="0.25">
      <c r="C187" s="257"/>
      <c r="D187" s="257"/>
      <c r="E187" s="257"/>
      <c r="G187" s="264"/>
      <c r="I187" s="264"/>
    </row>
    <row r="188" spans="3:9" ht="14.25" customHeight="1" x14ac:dyDescent="0.25">
      <c r="C188" s="257"/>
      <c r="D188" s="257"/>
      <c r="E188" s="257"/>
      <c r="G188" s="264"/>
      <c r="I188" s="264"/>
    </row>
    <row r="189" spans="3:9" ht="14.25" customHeight="1" x14ac:dyDescent="0.25">
      <c r="C189" s="257"/>
      <c r="D189" s="257"/>
      <c r="E189" s="257"/>
      <c r="G189" s="264"/>
      <c r="I189" s="264"/>
    </row>
    <row r="190" spans="3:9" ht="14.25" customHeight="1" x14ac:dyDescent="0.25">
      <c r="C190" s="257"/>
      <c r="D190" s="257"/>
      <c r="E190" s="257"/>
      <c r="G190" s="264"/>
      <c r="I190" s="264"/>
    </row>
    <row r="191" spans="3:9" ht="14.25" customHeight="1" x14ac:dyDescent="0.25">
      <c r="C191" s="257"/>
      <c r="D191" s="257"/>
      <c r="E191" s="257"/>
      <c r="G191" s="264"/>
      <c r="I191" s="264"/>
    </row>
    <row r="192" spans="3:9" ht="14.25" customHeight="1" x14ac:dyDescent="0.25">
      <c r="C192" s="257"/>
      <c r="D192" s="257"/>
      <c r="E192" s="257"/>
      <c r="G192" s="264"/>
      <c r="I192" s="264"/>
    </row>
    <row r="193" spans="3:9" ht="14.25" customHeight="1" x14ac:dyDescent="0.25">
      <c r="C193" s="257"/>
      <c r="D193" s="257"/>
      <c r="E193" s="257"/>
      <c r="G193" s="264"/>
      <c r="I193" s="264"/>
    </row>
    <row r="194" spans="3:9" ht="14.25" customHeight="1" x14ac:dyDescent="0.25">
      <c r="C194" s="257"/>
      <c r="D194" s="257"/>
      <c r="E194" s="257"/>
      <c r="G194" s="264"/>
      <c r="I194" s="264"/>
    </row>
    <row r="195" spans="3:9" ht="14.25" customHeight="1" x14ac:dyDescent="0.25">
      <c r="C195" s="257"/>
      <c r="D195" s="257"/>
      <c r="E195" s="257"/>
      <c r="G195" s="264"/>
      <c r="I195" s="264"/>
    </row>
    <row r="196" spans="3:9" ht="14.25" customHeight="1" x14ac:dyDescent="0.25">
      <c r="C196" s="257"/>
      <c r="D196" s="257"/>
      <c r="E196" s="257"/>
      <c r="G196" s="264"/>
      <c r="I196" s="264"/>
    </row>
    <row r="197" spans="3:9" ht="14.25" customHeight="1" x14ac:dyDescent="0.25">
      <c r="C197" s="257"/>
      <c r="D197" s="257"/>
      <c r="E197" s="257"/>
      <c r="G197" s="264"/>
      <c r="I197" s="264"/>
    </row>
    <row r="198" spans="3:9" ht="14.25" customHeight="1" x14ac:dyDescent="0.25">
      <c r="C198" s="257"/>
      <c r="D198" s="257"/>
      <c r="E198" s="257"/>
      <c r="G198" s="264"/>
      <c r="I198" s="264"/>
    </row>
    <row r="199" spans="3:9" ht="14.25" customHeight="1" x14ac:dyDescent="0.25">
      <c r="C199" s="257"/>
      <c r="D199" s="257"/>
      <c r="E199" s="257"/>
      <c r="G199" s="264"/>
      <c r="I199" s="264"/>
    </row>
    <row r="200" spans="3:9" ht="14.25" customHeight="1" x14ac:dyDescent="0.25">
      <c r="C200" s="257"/>
      <c r="D200" s="257"/>
      <c r="E200" s="257"/>
      <c r="G200" s="264"/>
      <c r="I200" s="264"/>
    </row>
    <row r="201" spans="3:9" ht="14.25" customHeight="1" x14ac:dyDescent="0.25">
      <c r="C201" s="257"/>
      <c r="D201" s="257"/>
      <c r="E201" s="257"/>
      <c r="G201" s="264"/>
      <c r="I201" s="264"/>
    </row>
    <row r="202" spans="3:9" ht="14.25" customHeight="1" x14ac:dyDescent="0.25">
      <c r="C202" s="257"/>
      <c r="D202" s="257"/>
      <c r="E202" s="257"/>
      <c r="G202" s="264"/>
      <c r="I202" s="264"/>
    </row>
    <row r="203" spans="3:9" ht="14.25" customHeight="1" x14ac:dyDescent="0.25">
      <c r="C203" s="257"/>
      <c r="D203" s="257"/>
      <c r="E203" s="257"/>
      <c r="G203" s="264"/>
      <c r="I203" s="264"/>
    </row>
    <row r="204" spans="3:9" ht="14.25" customHeight="1" x14ac:dyDescent="0.25">
      <c r="C204" s="257"/>
      <c r="D204" s="257"/>
      <c r="E204" s="257"/>
      <c r="G204" s="264"/>
      <c r="I204" s="264"/>
    </row>
    <row r="205" spans="3:9" ht="14.25" customHeight="1" x14ac:dyDescent="0.25">
      <c r="C205" s="257"/>
      <c r="D205" s="257"/>
      <c r="E205" s="257"/>
      <c r="G205" s="264"/>
      <c r="I205" s="264"/>
    </row>
    <row r="206" spans="3:9" ht="14.25" customHeight="1" x14ac:dyDescent="0.25">
      <c r="C206" s="257"/>
      <c r="D206" s="257"/>
      <c r="E206" s="257"/>
      <c r="G206" s="264"/>
      <c r="I206" s="264"/>
    </row>
    <row r="207" spans="3:9" ht="14.25" customHeight="1" x14ac:dyDescent="0.25">
      <c r="C207" s="257"/>
      <c r="D207" s="257"/>
      <c r="E207" s="257"/>
      <c r="G207" s="264"/>
      <c r="I207" s="264"/>
    </row>
    <row r="208" spans="3:9" ht="14.25" customHeight="1" x14ac:dyDescent="0.25">
      <c r="C208" s="257"/>
      <c r="D208" s="257"/>
      <c r="E208" s="257"/>
      <c r="G208" s="264"/>
      <c r="I208" s="264"/>
    </row>
    <row r="209" spans="3:9" ht="14.25" customHeight="1" x14ac:dyDescent="0.25">
      <c r="C209" s="257"/>
      <c r="D209" s="257"/>
      <c r="E209" s="257"/>
      <c r="G209" s="264"/>
      <c r="I209" s="264"/>
    </row>
    <row r="210" spans="3:9" ht="14.25" customHeight="1" x14ac:dyDescent="0.25">
      <c r="C210" s="257"/>
      <c r="D210" s="257"/>
      <c r="E210" s="257"/>
      <c r="G210" s="264"/>
      <c r="I210" s="264"/>
    </row>
    <row r="211" spans="3:9" ht="14.25" customHeight="1" x14ac:dyDescent="0.25">
      <c r="C211" s="257"/>
      <c r="D211" s="257"/>
      <c r="E211" s="257"/>
      <c r="G211" s="264"/>
      <c r="I211" s="264"/>
    </row>
    <row r="212" spans="3:9" ht="14.25" customHeight="1" x14ac:dyDescent="0.25">
      <c r="C212" s="257"/>
      <c r="D212" s="257"/>
      <c r="E212" s="257"/>
      <c r="G212" s="264"/>
      <c r="I212" s="264"/>
    </row>
    <row r="213" spans="3:9" ht="14.25" customHeight="1" x14ac:dyDescent="0.25">
      <c r="C213" s="257"/>
      <c r="D213" s="257"/>
      <c r="E213" s="257"/>
      <c r="G213" s="264"/>
      <c r="I213" s="264"/>
    </row>
    <row r="214" spans="3:9" ht="14.25" customHeight="1" x14ac:dyDescent="0.25">
      <c r="C214" s="257"/>
      <c r="D214" s="257"/>
      <c r="E214" s="257"/>
      <c r="G214" s="264"/>
      <c r="I214" s="264"/>
    </row>
    <row r="215" spans="3:9" ht="14.25" customHeight="1" x14ac:dyDescent="0.25">
      <c r="C215" s="257"/>
      <c r="D215" s="257"/>
      <c r="E215" s="257"/>
      <c r="G215" s="264"/>
      <c r="I215" s="264"/>
    </row>
    <row r="216" spans="3:9" ht="14.25" customHeight="1" x14ac:dyDescent="0.25">
      <c r="C216" s="257"/>
      <c r="D216" s="257"/>
      <c r="E216" s="257"/>
      <c r="G216" s="264"/>
      <c r="I216" s="264"/>
    </row>
    <row r="217" spans="3:9" ht="14.25" customHeight="1" x14ac:dyDescent="0.25">
      <c r="C217" s="257"/>
      <c r="D217" s="257"/>
      <c r="E217" s="257"/>
      <c r="G217" s="264"/>
      <c r="I217" s="264"/>
    </row>
    <row r="218" spans="3:9" ht="14.25" customHeight="1" x14ac:dyDescent="0.25">
      <c r="C218" s="257"/>
      <c r="D218" s="257"/>
      <c r="E218" s="257"/>
      <c r="G218" s="264"/>
      <c r="I218" s="264"/>
    </row>
    <row r="219" spans="3:9" ht="14.25" customHeight="1" x14ac:dyDescent="0.25">
      <c r="C219" s="257"/>
      <c r="D219" s="257"/>
      <c r="E219" s="257"/>
      <c r="G219" s="264"/>
      <c r="I219" s="264"/>
    </row>
    <row r="220" spans="3:9" ht="14.25" customHeight="1" x14ac:dyDescent="0.25">
      <c r="C220" s="257"/>
      <c r="D220" s="257"/>
      <c r="E220" s="257"/>
      <c r="G220" s="264"/>
      <c r="I220" s="264"/>
    </row>
    <row r="221" spans="3:9" ht="14.25" customHeight="1" x14ac:dyDescent="0.25">
      <c r="C221" s="257"/>
      <c r="D221" s="257"/>
      <c r="E221" s="257"/>
      <c r="G221" s="264"/>
      <c r="I221" s="264"/>
    </row>
    <row r="222" spans="3:9" ht="14.25" customHeight="1" x14ac:dyDescent="0.25">
      <c r="C222" s="257"/>
      <c r="D222" s="257"/>
      <c r="E222" s="257"/>
      <c r="G222" s="264"/>
      <c r="I222" s="264"/>
    </row>
    <row r="223" spans="3:9" ht="14.25" customHeight="1" x14ac:dyDescent="0.25">
      <c r="C223" s="257"/>
      <c r="D223" s="257"/>
      <c r="E223" s="257"/>
      <c r="G223" s="264"/>
      <c r="I223" s="264"/>
    </row>
    <row r="224" spans="3:9" ht="14.25" customHeight="1" x14ac:dyDescent="0.25">
      <c r="C224" s="257"/>
      <c r="D224" s="257"/>
      <c r="E224" s="257"/>
      <c r="G224" s="264"/>
      <c r="I224" s="264"/>
    </row>
    <row r="225" spans="3:9" ht="14.25" customHeight="1" x14ac:dyDescent="0.25">
      <c r="C225" s="257"/>
      <c r="D225" s="257"/>
      <c r="E225" s="257"/>
      <c r="G225" s="264"/>
      <c r="I225" s="264"/>
    </row>
    <row r="226" spans="3:9" ht="14.25" customHeight="1" x14ac:dyDescent="0.25">
      <c r="C226" s="257"/>
      <c r="D226" s="257"/>
      <c r="E226" s="257"/>
      <c r="G226" s="264"/>
      <c r="I226" s="264"/>
    </row>
    <row r="227" spans="3:9" ht="14.25" customHeight="1" x14ac:dyDescent="0.25">
      <c r="C227" s="257"/>
      <c r="D227" s="257"/>
      <c r="E227" s="257"/>
      <c r="G227" s="264"/>
      <c r="I227" s="264"/>
    </row>
    <row r="228" spans="3:9" ht="14.25" customHeight="1" x14ac:dyDescent="0.25">
      <c r="C228" s="257"/>
      <c r="D228" s="257"/>
      <c r="E228" s="257"/>
      <c r="G228" s="264"/>
      <c r="I228" s="264"/>
    </row>
    <row r="229" spans="3:9" ht="14.25" customHeight="1" x14ac:dyDescent="0.25">
      <c r="C229" s="257"/>
      <c r="D229" s="257"/>
      <c r="E229" s="257"/>
      <c r="G229" s="264"/>
      <c r="I229" s="264"/>
    </row>
    <row r="230" spans="3:9" ht="14.25" customHeight="1" x14ac:dyDescent="0.25">
      <c r="C230" s="257"/>
      <c r="D230" s="257"/>
      <c r="E230" s="257"/>
      <c r="G230" s="264"/>
      <c r="I230" s="264"/>
    </row>
    <row r="231" spans="3:9" ht="14.25" customHeight="1" x14ac:dyDescent="0.25">
      <c r="C231" s="257"/>
      <c r="D231" s="257"/>
      <c r="E231" s="257"/>
      <c r="G231" s="264"/>
      <c r="I231" s="264"/>
    </row>
    <row r="232" spans="3:9" ht="14.25" customHeight="1" x14ac:dyDescent="0.25">
      <c r="C232" s="257"/>
      <c r="D232" s="257"/>
      <c r="E232" s="257"/>
      <c r="G232" s="264"/>
      <c r="I232" s="264"/>
    </row>
    <row r="233" spans="3:9" ht="14.25" customHeight="1" x14ac:dyDescent="0.25">
      <c r="C233" s="257"/>
      <c r="D233" s="257"/>
      <c r="E233" s="257"/>
      <c r="G233" s="264"/>
      <c r="I233" s="264"/>
    </row>
    <row r="234" spans="3:9" ht="14.25" customHeight="1" x14ac:dyDescent="0.25">
      <c r="C234" s="257"/>
      <c r="D234" s="257"/>
      <c r="E234" s="257"/>
      <c r="G234" s="264"/>
      <c r="I234" s="264"/>
    </row>
    <row r="235" spans="3:9" ht="14.25" customHeight="1" x14ac:dyDescent="0.25">
      <c r="C235" s="257"/>
      <c r="D235" s="257"/>
      <c r="E235" s="257"/>
      <c r="G235" s="264"/>
      <c r="I235" s="264"/>
    </row>
    <row r="236" spans="3:9" ht="14.25" customHeight="1" x14ac:dyDescent="0.25">
      <c r="C236" s="257"/>
      <c r="D236" s="257"/>
      <c r="E236" s="257"/>
      <c r="G236" s="264"/>
      <c r="I236" s="264"/>
    </row>
    <row r="237" spans="3:9" ht="14.25" customHeight="1" x14ac:dyDescent="0.25">
      <c r="C237" s="257"/>
      <c r="D237" s="257"/>
      <c r="E237" s="257"/>
      <c r="G237" s="264"/>
      <c r="I237" s="264"/>
    </row>
    <row r="238" spans="3:9" ht="14.25" customHeight="1" x14ac:dyDescent="0.25">
      <c r="C238" s="257"/>
      <c r="D238" s="257"/>
      <c r="E238" s="257"/>
      <c r="G238" s="264"/>
      <c r="I238" s="264"/>
    </row>
    <row r="239" spans="3:9" ht="14.25" customHeight="1" x14ac:dyDescent="0.25">
      <c r="C239" s="257"/>
      <c r="D239" s="257"/>
      <c r="E239" s="257"/>
      <c r="G239" s="264"/>
      <c r="I239" s="264"/>
    </row>
    <row r="240" spans="3:9" ht="14.25" customHeight="1" x14ac:dyDescent="0.25">
      <c r="C240" s="257"/>
      <c r="D240" s="257"/>
      <c r="E240" s="257"/>
      <c r="G240" s="264"/>
      <c r="I240" s="264"/>
    </row>
    <row r="241" spans="3:9" ht="14.25" customHeight="1" x14ac:dyDescent="0.25">
      <c r="C241" s="257"/>
      <c r="D241" s="257"/>
      <c r="E241" s="257"/>
      <c r="G241" s="264"/>
      <c r="I241" s="264"/>
    </row>
    <row r="242" spans="3:9" ht="14.25" customHeight="1" x14ac:dyDescent="0.25">
      <c r="C242" s="257"/>
      <c r="D242" s="257"/>
      <c r="E242" s="257"/>
      <c r="G242" s="264"/>
      <c r="I242" s="264"/>
    </row>
    <row r="243" spans="3:9" ht="14.25" customHeight="1" x14ac:dyDescent="0.25">
      <c r="C243" s="257"/>
      <c r="D243" s="257"/>
      <c r="E243" s="257"/>
      <c r="G243" s="264"/>
      <c r="I243" s="264"/>
    </row>
    <row r="244" spans="3:9" ht="14.25" customHeight="1" x14ac:dyDescent="0.25">
      <c r="C244" s="257"/>
      <c r="D244" s="257"/>
      <c r="E244" s="257"/>
      <c r="G244" s="264"/>
      <c r="I244" s="264"/>
    </row>
    <row r="245" spans="3:9" ht="14.25" customHeight="1" x14ac:dyDescent="0.25">
      <c r="C245" s="257"/>
      <c r="D245" s="257"/>
      <c r="E245" s="257"/>
      <c r="G245" s="264"/>
      <c r="I245" s="264"/>
    </row>
    <row r="246" spans="3:9" ht="14.25" customHeight="1" x14ac:dyDescent="0.25">
      <c r="C246" s="257"/>
      <c r="D246" s="257"/>
      <c r="E246" s="257"/>
      <c r="G246" s="264"/>
      <c r="I246" s="264"/>
    </row>
    <row r="247" spans="3:9" ht="14.25" customHeight="1" x14ac:dyDescent="0.25">
      <c r="C247" s="257"/>
      <c r="D247" s="257"/>
      <c r="E247" s="257"/>
      <c r="G247" s="264"/>
      <c r="I247" s="264"/>
    </row>
    <row r="248" spans="3:9" ht="14.25" customHeight="1" x14ac:dyDescent="0.25">
      <c r="C248" s="257"/>
      <c r="D248" s="257"/>
      <c r="E248" s="257"/>
      <c r="G248" s="264"/>
      <c r="I248" s="264"/>
    </row>
    <row r="249" spans="3:9" ht="14.25" customHeight="1" x14ac:dyDescent="0.25">
      <c r="C249" s="257"/>
      <c r="D249" s="257"/>
      <c r="E249" s="257"/>
      <c r="G249" s="264"/>
      <c r="I249" s="264"/>
    </row>
    <row r="250" spans="3:9" ht="14.25" customHeight="1" x14ac:dyDescent="0.25">
      <c r="C250" s="257"/>
      <c r="D250" s="257"/>
      <c r="E250" s="257"/>
      <c r="G250" s="264"/>
      <c r="I250" s="264"/>
    </row>
    <row r="251" spans="3:9" ht="14.25" customHeight="1" x14ac:dyDescent="0.25">
      <c r="C251" s="257"/>
      <c r="D251" s="257"/>
      <c r="E251" s="257"/>
      <c r="G251" s="264"/>
      <c r="I251" s="264"/>
    </row>
    <row r="252" spans="3:9" ht="14.25" customHeight="1" x14ac:dyDescent="0.25">
      <c r="C252" s="257"/>
      <c r="D252" s="257"/>
      <c r="E252" s="257"/>
      <c r="G252" s="264"/>
      <c r="I252" s="264"/>
    </row>
    <row r="253" spans="3:9" ht="14.25" customHeight="1" x14ac:dyDescent="0.25">
      <c r="C253" s="257"/>
      <c r="D253" s="257"/>
      <c r="E253" s="257"/>
      <c r="G253" s="264"/>
      <c r="I253" s="264"/>
    </row>
    <row r="254" spans="3:9" ht="14.25" customHeight="1" x14ac:dyDescent="0.25">
      <c r="C254" s="257"/>
      <c r="D254" s="257"/>
      <c r="E254" s="257"/>
      <c r="G254" s="264"/>
      <c r="I254" s="264"/>
    </row>
    <row r="255" spans="3:9" ht="14.25" customHeight="1" x14ac:dyDescent="0.25">
      <c r="C255" s="257"/>
      <c r="D255" s="257"/>
      <c r="E255" s="257"/>
      <c r="G255" s="264"/>
      <c r="I255" s="264"/>
    </row>
    <row r="256" spans="3:9" ht="14.25" customHeight="1" x14ac:dyDescent="0.25">
      <c r="C256" s="257"/>
      <c r="D256" s="257"/>
      <c r="E256" s="257"/>
      <c r="G256" s="264"/>
      <c r="I256" s="264"/>
    </row>
    <row r="257" spans="3:9" ht="14.25" customHeight="1" x14ac:dyDescent="0.25">
      <c r="C257" s="257"/>
      <c r="D257" s="257"/>
      <c r="E257" s="257"/>
      <c r="G257" s="264"/>
      <c r="I257" s="264"/>
    </row>
    <row r="258" spans="3:9" ht="14.25" customHeight="1" x14ac:dyDescent="0.25">
      <c r="C258" s="257"/>
      <c r="D258" s="257"/>
      <c r="E258" s="257"/>
      <c r="G258" s="264"/>
      <c r="I258" s="264"/>
    </row>
    <row r="259" spans="3:9" ht="14.25" customHeight="1" x14ac:dyDescent="0.25">
      <c r="C259" s="257"/>
      <c r="D259" s="257"/>
      <c r="E259" s="257"/>
      <c r="G259" s="264"/>
      <c r="I259" s="264"/>
    </row>
    <row r="260" spans="3:9" ht="14.25" customHeight="1" x14ac:dyDescent="0.25">
      <c r="C260" s="257"/>
      <c r="D260" s="257"/>
      <c r="E260" s="257"/>
      <c r="G260" s="264"/>
      <c r="I260" s="264"/>
    </row>
    <row r="261" spans="3:9" ht="14.25" customHeight="1" x14ac:dyDescent="0.25">
      <c r="C261" s="257"/>
      <c r="D261" s="257"/>
      <c r="E261" s="257"/>
      <c r="G261" s="264"/>
      <c r="I261" s="264"/>
    </row>
    <row r="262" spans="3:9" ht="14.25" customHeight="1" x14ac:dyDescent="0.25">
      <c r="C262" s="257"/>
      <c r="D262" s="257"/>
      <c r="E262" s="257"/>
      <c r="G262" s="264"/>
      <c r="I262" s="264"/>
    </row>
    <row r="263" spans="3:9" ht="14.25" customHeight="1" x14ac:dyDescent="0.25">
      <c r="C263" s="257"/>
      <c r="D263" s="257"/>
      <c r="E263" s="257"/>
      <c r="G263" s="264"/>
      <c r="I263" s="264"/>
    </row>
    <row r="264" spans="3:9" ht="14.25" customHeight="1" x14ac:dyDescent="0.25">
      <c r="C264" s="257"/>
      <c r="D264" s="257"/>
      <c r="E264" s="257"/>
      <c r="G264" s="264"/>
      <c r="I264" s="264"/>
    </row>
    <row r="265" spans="3:9" ht="14.25" customHeight="1" x14ac:dyDescent="0.25">
      <c r="C265" s="257"/>
      <c r="D265" s="257"/>
      <c r="E265" s="257"/>
      <c r="G265" s="264"/>
      <c r="I265" s="264"/>
    </row>
    <row r="266" spans="3:9" ht="14.25" customHeight="1" x14ac:dyDescent="0.25">
      <c r="C266" s="257"/>
      <c r="D266" s="257"/>
      <c r="E266" s="257"/>
      <c r="G266" s="264"/>
      <c r="I266" s="264"/>
    </row>
    <row r="267" spans="3:9" ht="14.25" customHeight="1" x14ac:dyDescent="0.25">
      <c r="C267" s="257"/>
      <c r="D267" s="257"/>
      <c r="E267" s="257"/>
      <c r="G267" s="264"/>
      <c r="I267" s="264"/>
    </row>
    <row r="268" spans="3:9" ht="14.25" customHeight="1" x14ac:dyDescent="0.25">
      <c r="C268" s="257"/>
      <c r="D268" s="257"/>
      <c r="E268" s="257"/>
      <c r="G268" s="264"/>
      <c r="I268" s="264"/>
    </row>
    <row r="269" spans="3:9" ht="14.25" customHeight="1" x14ac:dyDescent="0.25">
      <c r="C269" s="257"/>
      <c r="D269" s="257"/>
      <c r="E269" s="257"/>
      <c r="G269" s="264"/>
      <c r="I269" s="264"/>
    </row>
    <row r="270" spans="3:9" ht="14.25" customHeight="1" x14ac:dyDescent="0.25">
      <c r="C270" s="257"/>
      <c r="D270" s="257"/>
      <c r="E270" s="257"/>
      <c r="G270" s="264"/>
      <c r="I270" s="264"/>
    </row>
    <row r="271" spans="3:9" ht="14.25" customHeight="1" x14ac:dyDescent="0.25">
      <c r="C271" s="257"/>
      <c r="D271" s="257"/>
      <c r="E271" s="257"/>
      <c r="G271" s="264"/>
      <c r="I271" s="264"/>
    </row>
    <row r="272" spans="3:9" ht="14.25" customHeight="1" x14ac:dyDescent="0.25">
      <c r="C272" s="257"/>
      <c r="D272" s="257"/>
      <c r="E272" s="257"/>
      <c r="G272" s="264"/>
      <c r="I272" s="264"/>
    </row>
    <row r="273" spans="3:9" ht="14.25" customHeight="1" x14ac:dyDescent="0.25">
      <c r="C273" s="257"/>
      <c r="D273" s="257"/>
      <c r="E273" s="257"/>
      <c r="G273" s="264"/>
      <c r="I273" s="264"/>
    </row>
    <row r="274" spans="3:9" ht="14.25" customHeight="1" x14ac:dyDescent="0.25">
      <c r="C274" s="257"/>
      <c r="D274" s="257"/>
      <c r="E274" s="257"/>
      <c r="G274" s="264"/>
      <c r="I274" s="264"/>
    </row>
    <row r="275" spans="3:9" ht="14.25" customHeight="1" x14ac:dyDescent="0.25">
      <c r="C275" s="257"/>
      <c r="D275" s="257"/>
      <c r="E275" s="257"/>
      <c r="G275" s="264"/>
      <c r="I275" s="264"/>
    </row>
    <row r="276" spans="3:9" ht="14.25" customHeight="1" x14ac:dyDescent="0.25">
      <c r="C276" s="257"/>
      <c r="D276" s="257"/>
      <c r="E276" s="257"/>
      <c r="G276" s="264"/>
      <c r="I276" s="264"/>
    </row>
    <row r="277" spans="3:9" ht="14.25" customHeight="1" x14ac:dyDescent="0.25">
      <c r="C277" s="257"/>
      <c r="D277" s="257"/>
      <c r="E277" s="257"/>
      <c r="G277" s="264"/>
      <c r="I277" s="264"/>
    </row>
    <row r="278" spans="3:9" ht="14.25" customHeight="1" x14ac:dyDescent="0.25">
      <c r="C278" s="257"/>
      <c r="D278" s="257"/>
      <c r="E278" s="257"/>
      <c r="G278" s="264"/>
      <c r="I278" s="264"/>
    </row>
    <row r="279" spans="3:9" ht="14.25" customHeight="1" x14ac:dyDescent="0.25">
      <c r="C279" s="257"/>
      <c r="D279" s="257"/>
      <c r="E279" s="257"/>
      <c r="G279" s="264"/>
      <c r="I279" s="264"/>
    </row>
    <row r="280" spans="3:9" ht="14.25" customHeight="1" x14ac:dyDescent="0.25">
      <c r="C280" s="257"/>
      <c r="D280" s="257"/>
      <c r="E280" s="257"/>
      <c r="G280" s="264"/>
      <c r="I280" s="264"/>
    </row>
    <row r="281" spans="3:9" ht="14.25" customHeight="1" x14ac:dyDescent="0.25">
      <c r="C281" s="257"/>
      <c r="D281" s="257"/>
      <c r="E281" s="257"/>
      <c r="G281" s="264"/>
      <c r="I281" s="264"/>
    </row>
    <row r="282" spans="3:9" ht="14.25" customHeight="1" x14ac:dyDescent="0.25">
      <c r="C282" s="257"/>
      <c r="D282" s="257"/>
      <c r="E282" s="257"/>
      <c r="G282" s="264"/>
      <c r="I282" s="264"/>
    </row>
    <row r="283" spans="3:9" ht="14.25" customHeight="1" x14ac:dyDescent="0.25">
      <c r="C283" s="257"/>
      <c r="D283" s="257"/>
      <c r="E283" s="257"/>
      <c r="G283" s="264"/>
      <c r="I283" s="264"/>
    </row>
    <row r="284" spans="3:9" ht="14.25" customHeight="1" x14ac:dyDescent="0.25">
      <c r="C284" s="257"/>
      <c r="D284" s="257"/>
      <c r="E284" s="257"/>
      <c r="G284" s="264"/>
      <c r="I284" s="264"/>
    </row>
    <row r="285" spans="3:9" ht="14.25" customHeight="1" x14ac:dyDescent="0.25">
      <c r="C285" s="257"/>
      <c r="D285" s="257"/>
      <c r="E285" s="257"/>
      <c r="G285" s="264"/>
      <c r="I285" s="264"/>
    </row>
    <row r="286" spans="3:9" ht="14.25" customHeight="1" x14ac:dyDescent="0.25">
      <c r="C286" s="257"/>
      <c r="D286" s="257"/>
      <c r="E286" s="257"/>
      <c r="G286" s="264"/>
      <c r="I286" s="264"/>
    </row>
    <row r="287" spans="3:9" ht="14.25" customHeight="1" x14ac:dyDescent="0.25">
      <c r="C287" s="257"/>
      <c r="D287" s="257"/>
      <c r="E287" s="257"/>
      <c r="G287" s="264"/>
      <c r="I287" s="264"/>
    </row>
    <row r="288" spans="3:9" ht="14.25" customHeight="1" x14ac:dyDescent="0.25">
      <c r="C288" s="257"/>
      <c r="D288" s="257"/>
      <c r="E288" s="257"/>
      <c r="G288" s="264"/>
      <c r="I288" s="264"/>
    </row>
    <row r="289" spans="3:9" ht="14.25" customHeight="1" x14ac:dyDescent="0.25">
      <c r="C289" s="257"/>
      <c r="D289" s="257"/>
      <c r="E289" s="257"/>
      <c r="G289" s="264"/>
      <c r="I289" s="264"/>
    </row>
    <row r="290" spans="3:9" ht="14.25" customHeight="1" x14ac:dyDescent="0.25">
      <c r="C290" s="257"/>
      <c r="D290" s="257"/>
      <c r="E290" s="257"/>
      <c r="G290" s="264"/>
      <c r="I290" s="264"/>
    </row>
    <row r="291" spans="3:9" ht="14.25" customHeight="1" x14ac:dyDescent="0.25">
      <c r="C291" s="257"/>
      <c r="D291" s="257"/>
      <c r="E291" s="257"/>
      <c r="G291" s="264"/>
      <c r="I291" s="264"/>
    </row>
    <row r="292" spans="3:9" ht="14.25" customHeight="1" x14ac:dyDescent="0.25">
      <c r="C292" s="257"/>
      <c r="D292" s="257"/>
      <c r="E292" s="257"/>
      <c r="G292" s="264"/>
      <c r="I292" s="264"/>
    </row>
    <row r="293" spans="3:9" ht="14.25" customHeight="1" x14ac:dyDescent="0.25">
      <c r="C293" s="257"/>
      <c r="D293" s="257"/>
      <c r="E293" s="257"/>
      <c r="G293" s="264"/>
      <c r="I293" s="264"/>
    </row>
    <row r="294" spans="3:9" ht="14.25" customHeight="1" x14ac:dyDescent="0.25">
      <c r="C294" s="257"/>
      <c r="D294" s="257"/>
      <c r="E294" s="257"/>
      <c r="G294" s="264"/>
      <c r="I294" s="264"/>
    </row>
    <row r="295" spans="3:9" ht="14.25" customHeight="1" x14ac:dyDescent="0.25">
      <c r="C295" s="257"/>
      <c r="D295" s="257"/>
      <c r="E295" s="257"/>
      <c r="G295" s="264"/>
      <c r="I295" s="264"/>
    </row>
    <row r="296" spans="3:9" ht="14.25" customHeight="1" x14ac:dyDescent="0.25">
      <c r="C296" s="257"/>
      <c r="D296" s="257"/>
      <c r="E296" s="257"/>
      <c r="G296" s="264"/>
      <c r="I296" s="264"/>
    </row>
    <row r="297" spans="3:9" ht="14.25" customHeight="1" x14ac:dyDescent="0.25">
      <c r="C297" s="257"/>
      <c r="D297" s="257"/>
      <c r="E297" s="257"/>
      <c r="G297" s="264"/>
      <c r="I297" s="264"/>
    </row>
    <row r="298" spans="3:9" ht="14.25" customHeight="1" x14ac:dyDescent="0.25">
      <c r="C298" s="257"/>
      <c r="D298" s="257"/>
      <c r="E298" s="257"/>
      <c r="G298" s="264"/>
      <c r="I298" s="264"/>
    </row>
    <row r="299" spans="3:9" ht="14.25" customHeight="1" x14ac:dyDescent="0.25">
      <c r="C299" s="257"/>
      <c r="D299" s="257"/>
      <c r="E299" s="257"/>
      <c r="G299" s="264"/>
      <c r="I299" s="264"/>
    </row>
    <row r="300" spans="3:9" ht="14.25" customHeight="1" x14ac:dyDescent="0.25">
      <c r="C300" s="257"/>
      <c r="D300" s="257"/>
      <c r="E300" s="257"/>
      <c r="G300" s="264"/>
      <c r="I300" s="264"/>
    </row>
    <row r="301" spans="3:9" ht="14.25" customHeight="1" x14ac:dyDescent="0.25">
      <c r="C301" s="257"/>
      <c r="D301" s="257"/>
      <c r="E301" s="257"/>
      <c r="G301" s="264"/>
      <c r="I301" s="264"/>
    </row>
    <row r="302" spans="3:9" ht="14.25" customHeight="1" x14ac:dyDescent="0.25">
      <c r="C302" s="257"/>
      <c r="D302" s="257"/>
      <c r="E302" s="257"/>
      <c r="G302" s="264"/>
      <c r="I302" s="264"/>
    </row>
    <row r="303" spans="3:9" ht="14.25" customHeight="1" x14ac:dyDescent="0.25">
      <c r="C303" s="257"/>
      <c r="D303" s="257"/>
      <c r="E303" s="257"/>
      <c r="G303" s="264"/>
      <c r="I303" s="264"/>
    </row>
    <row r="304" spans="3:9" ht="14.25" customHeight="1" x14ac:dyDescent="0.25">
      <c r="C304" s="257"/>
      <c r="D304" s="257"/>
      <c r="E304" s="257"/>
      <c r="G304" s="264"/>
      <c r="I304" s="264"/>
    </row>
    <row r="305" spans="3:9" ht="14.25" customHeight="1" x14ac:dyDescent="0.25">
      <c r="C305" s="257"/>
      <c r="D305" s="257"/>
      <c r="E305" s="257"/>
      <c r="G305" s="264"/>
      <c r="I305" s="264"/>
    </row>
    <row r="306" spans="3:9" ht="14.25" customHeight="1" x14ac:dyDescent="0.25">
      <c r="C306" s="257"/>
      <c r="D306" s="257"/>
      <c r="E306" s="257"/>
      <c r="G306" s="264"/>
      <c r="I306" s="264"/>
    </row>
    <row r="307" spans="3:9" ht="14.25" customHeight="1" x14ac:dyDescent="0.25">
      <c r="C307" s="257"/>
      <c r="D307" s="257"/>
      <c r="E307" s="257"/>
      <c r="G307" s="264"/>
      <c r="I307" s="264"/>
    </row>
    <row r="308" spans="3:9" ht="14.25" customHeight="1" x14ac:dyDescent="0.25">
      <c r="C308" s="257"/>
      <c r="D308" s="257"/>
      <c r="E308" s="257"/>
      <c r="G308" s="264"/>
      <c r="I308" s="264"/>
    </row>
    <row r="309" spans="3:9" ht="14.25" customHeight="1" x14ac:dyDescent="0.25">
      <c r="C309" s="257"/>
      <c r="D309" s="257"/>
      <c r="E309" s="257"/>
      <c r="G309" s="264"/>
      <c r="I309" s="264"/>
    </row>
    <row r="310" spans="3:9" ht="14.25" customHeight="1" x14ac:dyDescent="0.25">
      <c r="C310" s="257"/>
      <c r="D310" s="257"/>
      <c r="E310" s="257"/>
      <c r="G310" s="264"/>
      <c r="I310" s="264"/>
    </row>
    <row r="311" spans="3:9" ht="14.25" customHeight="1" x14ac:dyDescent="0.25">
      <c r="C311" s="257"/>
      <c r="D311" s="257"/>
      <c r="E311" s="257"/>
      <c r="G311" s="264"/>
      <c r="I311" s="264"/>
    </row>
    <row r="312" spans="3:9" ht="14.25" customHeight="1" x14ac:dyDescent="0.25">
      <c r="C312" s="257"/>
      <c r="D312" s="257"/>
      <c r="E312" s="257"/>
      <c r="G312" s="264"/>
      <c r="I312" s="264"/>
    </row>
    <row r="313" spans="3:9" ht="14.25" customHeight="1" x14ac:dyDescent="0.25">
      <c r="C313" s="257"/>
      <c r="D313" s="257"/>
      <c r="E313" s="257"/>
      <c r="G313" s="264"/>
      <c r="I313" s="264"/>
    </row>
    <row r="314" spans="3:9" ht="14.25" customHeight="1" x14ac:dyDescent="0.25">
      <c r="C314" s="257"/>
      <c r="D314" s="257"/>
      <c r="E314" s="257"/>
      <c r="G314" s="264"/>
      <c r="I314" s="264"/>
    </row>
    <row r="315" spans="3:9" ht="14.25" customHeight="1" x14ac:dyDescent="0.25">
      <c r="C315" s="257"/>
      <c r="D315" s="257"/>
      <c r="E315" s="257"/>
      <c r="G315" s="264"/>
      <c r="I315" s="264"/>
    </row>
    <row r="316" spans="3:9" ht="14.25" customHeight="1" x14ac:dyDescent="0.25">
      <c r="C316" s="257"/>
      <c r="D316" s="257"/>
      <c r="E316" s="257"/>
      <c r="G316" s="264"/>
      <c r="I316" s="264"/>
    </row>
    <row r="317" spans="3:9" ht="14.25" customHeight="1" x14ac:dyDescent="0.25">
      <c r="C317" s="257"/>
      <c r="D317" s="257"/>
      <c r="E317" s="257"/>
      <c r="G317" s="264"/>
      <c r="I317" s="264"/>
    </row>
    <row r="318" spans="3:9" ht="14.25" customHeight="1" x14ac:dyDescent="0.25">
      <c r="C318" s="257"/>
      <c r="D318" s="257"/>
      <c r="E318" s="257"/>
      <c r="G318" s="264"/>
      <c r="I318" s="264"/>
    </row>
    <row r="319" spans="3:9" ht="14.25" customHeight="1" x14ac:dyDescent="0.25">
      <c r="C319" s="257"/>
      <c r="D319" s="257"/>
      <c r="E319" s="257"/>
      <c r="G319" s="264"/>
      <c r="I319" s="264"/>
    </row>
    <row r="320" spans="3:9" ht="14.25" customHeight="1" x14ac:dyDescent="0.25">
      <c r="C320" s="257"/>
      <c r="D320" s="257"/>
      <c r="E320" s="257"/>
      <c r="G320" s="264"/>
      <c r="I320" s="264"/>
    </row>
    <row r="321" spans="3:9" ht="14.25" customHeight="1" x14ac:dyDescent="0.25">
      <c r="C321" s="257"/>
      <c r="D321" s="257"/>
      <c r="E321" s="257"/>
      <c r="G321" s="264"/>
      <c r="I321" s="264"/>
    </row>
    <row r="322" spans="3:9" ht="14.25" customHeight="1" x14ac:dyDescent="0.25">
      <c r="C322" s="257"/>
      <c r="D322" s="257"/>
      <c r="E322" s="257"/>
      <c r="G322" s="264"/>
      <c r="I322" s="264"/>
    </row>
    <row r="323" spans="3:9" ht="14.25" customHeight="1" x14ac:dyDescent="0.25">
      <c r="C323" s="257"/>
      <c r="D323" s="257"/>
      <c r="E323" s="257"/>
      <c r="G323" s="264"/>
      <c r="I323" s="264"/>
    </row>
    <row r="324" spans="3:9" ht="14.25" customHeight="1" x14ac:dyDescent="0.25">
      <c r="C324" s="257"/>
      <c r="D324" s="257"/>
      <c r="E324" s="257"/>
      <c r="G324" s="264"/>
      <c r="I324" s="264"/>
    </row>
    <row r="325" spans="3:9" ht="14.25" customHeight="1" x14ac:dyDescent="0.25">
      <c r="C325" s="257"/>
      <c r="D325" s="257"/>
      <c r="E325" s="257"/>
      <c r="G325" s="264"/>
      <c r="I325" s="264"/>
    </row>
    <row r="326" spans="3:9" ht="14.25" customHeight="1" x14ac:dyDescent="0.25">
      <c r="C326" s="257"/>
      <c r="D326" s="257"/>
      <c r="E326" s="257"/>
      <c r="G326" s="264"/>
      <c r="I326" s="264"/>
    </row>
    <row r="327" spans="3:9" ht="14.25" customHeight="1" x14ac:dyDescent="0.25">
      <c r="C327" s="257"/>
      <c r="D327" s="257"/>
      <c r="E327" s="257"/>
      <c r="G327" s="264"/>
      <c r="I327" s="264"/>
    </row>
    <row r="328" spans="3:9" ht="14.25" customHeight="1" x14ac:dyDescent="0.25">
      <c r="C328" s="257"/>
      <c r="D328" s="257"/>
      <c r="E328" s="257"/>
      <c r="G328" s="264"/>
      <c r="I328" s="264"/>
    </row>
    <row r="329" spans="3:9" ht="14.25" customHeight="1" x14ac:dyDescent="0.25">
      <c r="C329" s="257"/>
      <c r="D329" s="257"/>
      <c r="E329" s="257"/>
      <c r="G329" s="264"/>
      <c r="I329" s="264"/>
    </row>
    <row r="330" spans="3:9" ht="14.25" customHeight="1" x14ac:dyDescent="0.25">
      <c r="C330" s="257"/>
      <c r="D330" s="257"/>
      <c r="E330" s="257"/>
      <c r="G330" s="264"/>
      <c r="I330" s="264"/>
    </row>
    <row r="331" spans="3:9" ht="14.25" customHeight="1" x14ac:dyDescent="0.25">
      <c r="C331" s="257"/>
      <c r="D331" s="257"/>
      <c r="E331" s="257"/>
      <c r="G331" s="264"/>
      <c r="I331" s="264"/>
    </row>
    <row r="332" spans="3:9" ht="14.25" customHeight="1" x14ac:dyDescent="0.25">
      <c r="C332" s="257"/>
      <c r="D332" s="257"/>
      <c r="E332" s="257"/>
      <c r="G332" s="264"/>
      <c r="I332" s="264"/>
    </row>
    <row r="333" spans="3:9" ht="14.25" customHeight="1" x14ac:dyDescent="0.25">
      <c r="C333" s="257"/>
      <c r="D333" s="257"/>
      <c r="E333" s="257"/>
      <c r="G333" s="264"/>
      <c r="I333" s="264"/>
    </row>
    <row r="334" spans="3:9" ht="14.25" customHeight="1" x14ac:dyDescent="0.25">
      <c r="C334" s="257"/>
      <c r="D334" s="257"/>
      <c r="E334" s="257"/>
      <c r="G334" s="264"/>
      <c r="I334" s="264"/>
    </row>
    <row r="335" spans="3:9" ht="14.25" customHeight="1" x14ac:dyDescent="0.25">
      <c r="C335" s="257"/>
      <c r="D335" s="257"/>
      <c r="E335" s="257"/>
      <c r="G335" s="264"/>
      <c r="I335" s="264"/>
    </row>
    <row r="336" spans="3:9" ht="14.25" customHeight="1" x14ac:dyDescent="0.25">
      <c r="C336" s="257"/>
      <c r="D336" s="257"/>
      <c r="E336" s="257"/>
      <c r="G336" s="264"/>
      <c r="I336" s="264"/>
    </row>
    <row r="337" spans="3:9" ht="14.25" customHeight="1" x14ac:dyDescent="0.25">
      <c r="C337" s="257"/>
      <c r="D337" s="257"/>
      <c r="E337" s="257"/>
      <c r="G337" s="264"/>
      <c r="I337" s="264"/>
    </row>
    <row r="338" spans="3:9" ht="14.25" customHeight="1" x14ac:dyDescent="0.25">
      <c r="C338" s="257"/>
      <c r="D338" s="257"/>
      <c r="E338" s="257"/>
      <c r="G338" s="264"/>
      <c r="I338" s="264"/>
    </row>
    <row r="339" spans="3:9" ht="14.25" customHeight="1" x14ac:dyDescent="0.25">
      <c r="C339" s="257"/>
      <c r="D339" s="257"/>
      <c r="E339" s="257"/>
      <c r="G339" s="264"/>
      <c r="I339" s="264"/>
    </row>
    <row r="340" spans="3:9" ht="14.25" customHeight="1" x14ac:dyDescent="0.25">
      <c r="C340" s="257"/>
      <c r="D340" s="257"/>
      <c r="E340" s="257"/>
      <c r="G340" s="264"/>
      <c r="I340" s="264"/>
    </row>
    <row r="341" spans="3:9" ht="14.25" customHeight="1" x14ac:dyDescent="0.25">
      <c r="C341" s="257"/>
      <c r="D341" s="257"/>
      <c r="E341" s="257"/>
      <c r="G341" s="264"/>
      <c r="I341" s="264"/>
    </row>
    <row r="342" spans="3:9" ht="14.25" customHeight="1" x14ac:dyDescent="0.25">
      <c r="C342" s="257"/>
      <c r="D342" s="257"/>
      <c r="E342" s="257"/>
      <c r="G342" s="264"/>
      <c r="I342" s="264"/>
    </row>
    <row r="343" spans="3:9" ht="14.25" customHeight="1" x14ac:dyDescent="0.25">
      <c r="C343" s="257"/>
      <c r="D343" s="257"/>
      <c r="E343" s="257"/>
      <c r="G343" s="264"/>
      <c r="I343" s="264"/>
    </row>
    <row r="344" spans="3:9" ht="14.25" customHeight="1" x14ac:dyDescent="0.25">
      <c r="C344" s="257"/>
      <c r="D344" s="257"/>
      <c r="E344" s="257"/>
      <c r="G344" s="264"/>
      <c r="I344" s="264"/>
    </row>
    <row r="345" spans="3:9" ht="14.25" customHeight="1" x14ac:dyDescent="0.25">
      <c r="C345" s="257"/>
      <c r="D345" s="257"/>
      <c r="E345" s="257"/>
      <c r="G345" s="264"/>
      <c r="I345" s="264"/>
    </row>
    <row r="346" spans="3:9" ht="14.25" customHeight="1" x14ac:dyDescent="0.25">
      <c r="C346" s="257"/>
      <c r="D346" s="257"/>
      <c r="E346" s="257"/>
      <c r="G346" s="264"/>
      <c r="I346" s="264"/>
    </row>
    <row r="347" spans="3:9" ht="14.25" customHeight="1" x14ac:dyDescent="0.25">
      <c r="C347" s="257"/>
      <c r="D347" s="257"/>
      <c r="E347" s="257"/>
      <c r="G347" s="264"/>
      <c r="I347" s="264"/>
    </row>
    <row r="348" spans="3:9" ht="14.25" customHeight="1" x14ac:dyDescent="0.25">
      <c r="C348" s="257"/>
      <c r="D348" s="257"/>
      <c r="E348" s="257"/>
      <c r="G348" s="264"/>
      <c r="I348" s="264"/>
    </row>
    <row r="349" spans="3:9" ht="14.25" customHeight="1" x14ac:dyDescent="0.25">
      <c r="C349" s="257"/>
      <c r="D349" s="257"/>
      <c r="E349" s="257"/>
      <c r="G349" s="264"/>
      <c r="I349" s="264"/>
    </row>
    <row r="350" spans="3:9" ht="14.25" customHeight="1" x14ac:dyDescent="0.25">
      <c r="C350" s="257"/>
      <c r="D350" s="257"/>
      <c r="E350" s="257"/>
      <c r="G350" s="264"/>
      <c r="I350" s="264"/>
    </row>
    <row r="351" spans="3:9" ht="14.25" customHeight="1" x14ac:dyDescent="0.25">
      <c r="C351" s="257"/>
      <c r="D351" s="257"/>
      <c r="E351" s="257"/>
      <c r="G351" s="264"/>
      <c r="I351" s="264"/>
    </row>
    <row r="352" spans="3:9" ht="14.25" customHeight="1" x14ac:dyDescent="0.25">
      <c r="C352" s="257"/>
      <c r="D352" s="257"/>
      <c r="E352" s="257"/>
      <c r="G352" s="264"/>
      <c r="I352" s="264"/>
    </row>
    <row r="353" spans="3:9" ht="14.25" customHeight="1" x14ac:dyDescent="0.25">
      <c r="C353" s="257"/>
      <c r="D353" s="257"/>
      <c r="E353" s="257"/>
      <c r="G353" s="264"/>
      <c r="I353" s="264"/>
    </row>
    <row r="354" spans="3:9" ht="14.25" customHeight="1" x14ac:dyDescent="0.25">
      <c r="C354" s="257"/>
      <c r="D354" s="257"/>
      <c r="E354" s="257"/>
      <c r="G354" s="264"/>
      <c r="I354" s="264"/>
    </row>
    <row r="355" spans="3:9" ht="14.25" customHeight="1" x14ac:dyDescent="0.25">
      <c r="C355" s="257"/>
      <c r="D355" s="257"/>
      <c r="E355" s="257"/>
      <c r="G355" s="264"/>
      <c r="I355" s="264"/>
    </row>
    <row r="356" spans="3:9" ht="14.25" customHeight="1" x14ac:dyDescent="0.25">
      <c r="C356" s="257"/>
      <c r="D356" s="257"/>
      <c r="E356" s="257"/>
      <c r="G356" s="264"/>
      <c r="I356" s="264"/>
    </row>
    <row r="357" spans="3:9" ht="14.25" customHeight="1" x14ac:dyDescent="0.25">
      <c r="C357" s="257"/>
      <c r="D357" s="257"/>
      <c r="E357" s="257"/>
      <c r="G357" s="264"/>
      <c r="I357" s="264"/>
    </row>
    <row r="358" spans="3:9" ht="14.25" customHeight="1" x14ac:dyDescent="0.25">
      <c r="C358" s="257"/>
      <c r="D358" s="257"/>
      <c r="E358" s="257"/>
      <c r="G358" s="264"/>
      <c r="I358" s="264"/>
    </row>
    <row r="359" spans="3:9" ht="14.25" customHeight="1" x14ac:dyDescent="0.25">
      <c r="C359" s="257"/>
      <c r="D359" s="257"/>
      <c r="E359" s="257"/>
      <c r="G359" s="264"/>
      <c r="I359" s="264"/>
    </row>
    <row r="360" spans="3:9" ht="14.25" customHeight="1" x14ac:dyDescent="0.25">
      <c r="C360" s="257"/>
      <c r="D360" s="257"/>
      <c r="E360" s="257"/>
      <c r="G360" s="264"/>
      <c r="I360" s="264"/>
    </row>
    <row r="361" spans="3:9" ht="14.25" customHeight="1" x14ac:dyDescent="0.25">
      <c r="C361" s="257"/>
      <c r="D361" s="257"/>
      <c r="E361" s="257"/>
      <c r="G361" s="264"/>
      <c r="I361" s="264"/>
    </row>
    <row r="362" spans="3:9" ht="14.25" customHeight="1" x14ac:dyDescent="0.25">
      <c r="C362" s="257"/>
      <c r="D362" s="257"/>
      <c r="E362" s="257"/>
      <c r="G362" s="264"/>
      <c r="I362" s="264"/>
    </row>
    <row r="363" spans="3:9" ht="14.25" customHeight="1" x14ac:dyDescent="0.25">
      <c r="C363" s="257"/>
      <c r="D363" s="257"/>
      <c r="E363" s="257"/>
      <c r="G363" s="264"/>
      <c r="I363" s="264"/>
    </row>
    <row r="364" spans="3:9" ht="14.25" customHeight="1" x14ac:dyDescent="0.25">
      <c r="C364" s="257"/>
      <c r="D364" s="257"/>
      <c r="E364" s="257"/>
      <c r="G364" s="264"/>
      <c r="I364" s="264"/>
    </row>
    <row r="365" spans="3:9" ht="14.25" customHeight="1" x14ac:dyDescent="0.25">
      <c r="C365" s="257"/>
      <c r="D365" s="257"/>
      <c r="E365" s="257"/>
      <c r="G365" s="264"/>
      <c r="I365" s="264"/>
    </row>
    <row r="366" spans="3:9" ht="14.25" customHeight="1" x14ac:dyDescent="0.25">
      <c r="C366" s="257"/>
      <c r="D366" s="257"/>
      <c r="E366" s="257"/>
      <c r="G366" s="264"/>
      <c r="I366" s="264"/>
    </row>
    <row r="367" spans="3:9" ht="14.25" customHeight="1" x14ac:dyDescent="0.25">
      <c r="C367" s="257"/>
      <c r="D367" s="257"/>
      <c r="E367" s="257"/>
      <c r="G367" s="264"/>
      <c r="I367" s="264"/>
    </row>
    <row r="368" spans="3:9" ht="14.25" customHeight="1" x14ac:dyDescent="0.25">
      <c r="C368" s="257"/>
      <c r="D368" s="257"/>
      <c r="E368" s="257"/>
      <c r="G368" s="264"/>
      <c r="I368" s="264"/>
    </row>
    <row r="369" spans="3:9" ht="14.25" customHeight="1" x14ac:dyDescent="0.25">
      <c r="C369" s="257"/>
      <c r="D369" s="257"/>
      <c r="E369" s="257"/>
      <c r="G369" s="264"/>
      <c r="I369" s="264"/>
    </row>
    <row r="370" spans="3:9" ht="14.25" customHeight="1" x14ac:dyDescent="0.25">
      <c r="C370" s="257"/>
      <c r="D370" s="257"/>
      <c r="E370" s="257"/>
      <c r="G370" s="264"/>
      <c r="I370" s="264"/>
    </row>
    <row r="371" spans="3:9" ht="14.25" customHeight="1" x14ac:dyDescent="0.25">
      <c r="C371" s="257"/>
      <c r="D371" s="257"/>
      <c r="E371" s="257"/>
      <c r="G371" s="264"/>
      <c r="I371" s="264"/>
    </row>
    <row r="372" spans="3:9" ht="14.25" customHeight="1" x14ac:dyDescent="0.25">
      <c r="C372" s="257"/>
      <c r="D372" s="257"/>
      <c r="E372" s="257"/>
      <c r="G372" s="264"/>
      <c r="I372" s="264"/>
    </row>
    <row r="373" spans="3:9" ht="14.25" customHeight="1" x14ac:dyDescent="0.25">
      <c r="C373" s="257"/>
      <c r="D373" s="257"/>
      <c r="E373" s="257"/>
      <c r="G373" s="264"/>
      <c r="I373" s="264"/>
    </row>
    <row r="374" spans="3:9" ht="14.25" customHeight="1" x14ac:dyDescent="0.25">
      <c r="C374" s="257"/>
      <c r="D374" s="257"/>
      <c r="E374" s="257"/>
      <c r="G374" s="264"/>
      <c r="I374" s="264"/>
    </row>
    <row r="375" spans="3:9" ht="14.25" customHeight="1" x14ac:dyDescent="0.25">
      <c r="C375" s="257"/>
      <c r="D375" s="257"/>
      <c r="E375" s="257"/>
      <c r="G375" s="264"/>
      <c r="I375" s="264"/>
    </row>
    <row r="376" spans="3:9" ht="14.25" customHeight="1" x14ac:dyDescent="0.25">
      <c r="C376" s="257"/>
      <c r="D376" s="257"/>
      <c r="E376" s="257"/>
      <c r="G376" s="264"/>
      <c r="I376" s="264"/>
    </row>
    <row r="377" spans="3:9" ht="14.25" customHeight="1" x14ac:dyDescent="0.25">
      <c r="C377" s="257"/>
      <c r="D377" s="257"/>
      <c r="E377" s="257"/>
      <c r="G377" s="264"/>
      <c r="I377" s="264"/>
    </row>
    <row r="378" spans="3:9" ht="14.25" customHeight="1" x14ac:dyDescent="0.25">
      <c r="C378" s="257"/>
      <c r="D378" s="257"/>
      <c r="E378" s="257"/>
      <c r="G378" s="264"/>
      <c r="I378" s="264"/>
    </row>
    <row r="379" spans="3:9" ht="14.25" customHeight="1" x14ac:dyDescent="0.25">
      <c r="C379" s="257"/>
      <c r="D379" s="257"/>
      <c r="E379" s="257"/>
      <c r="G379" s="264"/>
      <c r="I379" s="264"/>
    </row>
    <row r="380" spans="3:9" ht="14.25" customHeight="1" x14ac:dyDescent="0.25">
      <c r="C380" s="257"/>
      <c r="D380" s="257"/>
      <c r="E380" s="257"/>
      <c r="G380" s="264"/>
      <c r="I380" s="264"/>
    </row>
    <row r="381" spans="3:9" ht="14.25" customHeight="1" x14ac:dyDescent="0.25">
      <c r="C381" s="257"/>
      <c r="D381" s="257"/>
      <c r="E381" s="257"/>
      <c r="G381" s="264"/>
      <c r="I381" s="264"/>
    </row>
    <row r="382" spans="3:9" ht="14.25" customHeight="1" x14ac:dyDescent="0.25">
      <c r="C382" s="257"/>
      <c r="D382" s="257"/>
      <c r="E382" s="257"/>
      <c r="G382" s="264"/>
      <c r="I382" s="264"/>
    </row>
    <row r="383" spans="3:9" ht="14.25" customHeight="1" x14ac:dyDescent="0.25">
      <c r="C383" s="257"/>
      <c r="D383" s="257"/>
      <c r="E383" s="257"/>
      <c r="G383" s="264"/>
      <c r="I383" s="264"/>
    </row>
    <row r="384" spans="3:9" ht="14.25" customHeight="1" x14ac:dyDescent="0.25">
      <c r="C384" s="257"/>
      <c r="D384" s="257"/>
      <c r="E384" s="257"/>
      <c r="G384" s="264"/>
      <c r="I384" s="264"/>
    </row>
    <row r="385" spans="3:9" ht="14.25" customHeight="1" x14ac:dyDescent="0.25">
      <c r="C385" s="257"/>
      <c r="D385" s="257"/>
      <c r="E385" s="257"/>
      <c r="G385" s="264"/>
      <c r="I385" s="264"/>
    </row>
    <row r="386" spans="3:9" ht="14.25" customHeight="1" x14ac:dyDescent="0.25">
      <c r="C386" s="257"/>
      <c r="D386" s="257"/>
      <c r="E386" s="257"/>
      <c r="G386" s="264"/>
      <c r="I386" s="264"/>
    </row>
    <row r="387" spans="3:9" ht="14.25" customHeight="1" x14ac:dyDescent="0.25">
      <c r="C387" s="257"/>
      <c r="D387" s="257"/>
      <c r="E387" s="257"/>
      <c r="G387" s="264"/>
      <c r="I387" s="264"/>
    </row>
    <row r="388" spans="3:9" ht="14.25" customHeight="1" x14ac:dyDescent="0.25">
      <c r="C388" s="257"/>
      <c r="D388" s="257"/>
      <c r="E388" s="257"/>
      <c r="G388" s="264"/>
      <c r="I388" s="264"/>
    </row>
    <row r="389" spans="3:9" ht="14.25" customHeight="1" x14ac:dyDescent="0.25">
      <c r="C389" s="257"/>
      <c r="D389" s="257"/>
      <c r="E389" s="257"/>
      <c r="G389" s="264"/>
      <c r="I389" s="264"/>
    </row>
    <row r="390" spans="3:9" ht="14.25" customHeight="1" x14ac:dyDescent="0.25">
      <c r="C390" s="257"/>
      <c r="D390" s="257"/>
      <c r="E390" s="257"/>
      <c r="G390" s="264"/>
      <c r="I390" s="264"/>
    </row>
    <row r="391" spans="3:9" ht="14.25" customHeight="1" x14ac:dyDescent="0.25">
      <c r="C391" s="257"/>
      <c r="D391" s="257"/>
      <c r="E391" s="257"/>
      <c r="G391" s="264"/>
      <c r="I391" s="264"/>
    </row>
    <row r="392" spans="3:9" ht="14.25" customHeight="1" x14ac:dyDescent="0.25">
      <c r="C392" s="257"/>
      <c r="D392" s="257"/>
      <c r="E392" s="257"/>
      <c r="G392" s="264"/>
      <c r="I392" s="264"/>
    </row>
    <row r="393" spans="3:9" ht="14.25" customHeight="1" x14ac:dyDescent="0.25">
      <c r="C393" s="257"/>
      <c r="D393" s="257"/>
      <c r="E393" s="257"/>
      <c r="G393" s="264"/>
      <c r="I393" s="264"/>
    </row>
    <row r="394" spans="3:9" ht="14.25" customHeight="1" x14ac:dyDescent="0.25">
      <c r="C394" s="257"/>
      <c r="D394" s="257"/>
      <c r="E394" s="257"/>
      <c r="G394" s="264"/>
      <c r="I394" s="264"/>
    </row>
    <row r="395" spans="3:9" ht="14.25" customHeight="1" x14ac:dyDescent="0.25">
      <c r="C395" s="257"/>
      <c r="D395" s="257"/>
      <c r="E395" s="257"/>
      <c r="G395" s="264"/>
      <c r="I395" s="264"/>
    </row>
    <row r="396" spans="3:9" ht="14.25" customHeight="1" x14ac:dyDescent="0.25">
      <c r="C396" s="257"/>
      <c r="D396" s="257"/>
      <c r="E396" s="257"/>
      <c r="G396" s="264"/>
      <c r="I396" s="264"/>
    </row>
    <row r="397" spans="3:9" ht="14.25" customHeight="1" x14ac:dyDescent="0.25">
      <c r="C397" s="257"/>
      <c r="D397" s="257"/>
      <c r="E397" s="257"/>
      <c r="G397" s="264"/>
      <c r="I397" s="264"/>
    </row>
    <row r="398" spans="3:9" ht="14.25" customHeight="1" x14ac:dyDescent="0.25">
      <c r="C398" s="257"/>
      <c r="D398" s="257"/>
      <c r="E398" s="257"/>
      <c r="G398" s="264"/>
      <c r="I398" s="264"/>
    </row>
    <row r="399" spans="3:9" ht="14.25" customHeight="1" x14ac:dyDescent="0.25">
      <c r="C399" s="257"/>
      <c r="D399" s="257"/>
      <c r="E399" s="257"/>
      <c r="G399" s="264"/>
      <c r="I399" s="264"/>
    </row>
    <row r="400" spans="3:9" ht="14.25" customHeight="1" x14ac:dyDescent="0.25">
      <c r="C400" s="257"/>
      <c r="D400" s="257"/>
      <c r="E400" s="257"/>
      <c r="G400" s="264"/>
      <c r="I400" s="264"/>
    </row>
    <row r="401" spans="3:9" ht="14.25" customHeight="1" x14ac:dyDescent="0.25">
      <c r="C401" s="257"/>
      <c r="D401" s="257"/>
      <c r="E401" s="257"/>
      <c r="G401" s="264"/>
      <c r="I401" s="264"/>
    </row>
    <row r="402" spans="3:9" ht="14.25" customHeight="1" x14ac:dyDescent="0.25">
      <c r="C402" s="257"/>
      <c r="D402" s="257"/>
      <c r="E402" s="257"/>
      <c r="G402" s="264"/>
      <c r="I402" s="264"/>
    </row>
    <row r="403" spans="3:9" ht="14.25" customHeight="1" x14ac:dyDescent="0.25">
      <c r="C403" s="257"/>
      <c r="D403" s="257"/>
      <c r="E403" s="257"/>
      <c r="G403" s="264"/>
      <c r="I403" s="264"/>
    </row>
    <row r="404" spans="3:9" ht="14.25" customHeight="1" x14ac:dyDescent="0.25">
      <c r="C404" s="257"/>
      <c r="D404" s="257"/>
      <c r="E404" s="257"/>
      <c r="G404" s="264"/>
      <c r="I404" s="264"/>
    </row>
    <row r="405" spans="3:9" ht="14.25" customHeight="1" x14ac:dyDescent="0.25">
      <c r="C405" s="257"/>
      <c r="D405" s="257"/>
      <c r="E405" s="257"/>
      <c r="G405" s="264"/>
      <c r="I405" s="264"/>
    </row>
    <row r="406" spans="3:9" ht="14.25" customHeight="1" x14ac:dyDescent="0.25">
      <c r="C406" s="257"/>
      <c r="D406" s="257"/>
      <c r="E406" s="257"/>
      <c r="G406" s="264"/>
      <c r="I406" s="264"/>
    </row>
    <row r="407" spans="3:9" ht="14.25" customHeight="1" x14ac:dyDescent="0.25">
      <c r="C407" s="257"/>
      <c r="D407" s="257"/>
      <c r="E407" s="257"/>
      <c r="G407" s="264"/>
      <c r="I407" s="264"/>
    </row>
    <row r="408" spans="3:9" ht="14.25" customHeight="1" x14ac:dyDescent="0.25">
      <c r="C408" s="257"/>
      <c r="D408" s="257"/>
      <c r="E408" s="257"/>
      <c r="G408" s="264"/>
      <c r="I408" s="264"/>
    </row>
    <row r="409" spans="3:9" ht="14.25" customHeight="1" x14ac:dyDescent="0.25">
      <c r="C409" s="257"/>
      <c r="D409" s="257"/>
      <c r="E409" s="257"/>
      <c r="G409" s="264"/>
      <c r="I409" s="264"/>
    </row>
    <row r="410" spans="3:9" ht="14.25" customHeight="1" x14ac:dyDescent="0.25">
      <c r="C410" s="257"/>
      <c r="D410" s="257"/>
      <c r="E410" s="257"/>
      <c r="G410" s="264"/>
      <c r="I410" s="264"/>
    </row>
    <row r="411" spans="3:9" ht="14.25" customHeight="1" x14ac:dyDescent="0.25">
      <c r="C411" s="257"/>
      <c r="D411" s="257"/>
      <c r="E411" s="257"/>
      <c r="G411" s="264"/>
      <c r="I411" s="264"/>
    </row>
    <row r="412" spans="3:9" ht="14.25" customHeight="1" x14ac:dyDescent="0.25">
      <c r="C412" s="257"/>
      <c r="D412" s="257"/>
      <c r="E412" s="257"/>
      <c r="G412" s="264"/>
      <c r="I412" s="264"/>
    </row>
    <row r="413" spans="3:9" ht="14.25" customHeight="1" x14ac:dyDescent="0.25">
      <c r="C413" s="257"/>
      <c r="D413" s="257"/>
      <c r="E413" s="257"/>
      <c r="G413" s="264"/>
      <c r="I413" s="264"/>
    </row>
    <row r="414" spans="3:9" ht="14.25" customHeight="1" x14ac:dyDescent="0.25">
      <c r="C414" s="257"/>
      <c r="D414" s="257"/>
      <c r="E414" s="257"/>
      <c r="G414" s="264"/>
      <c r="I414" s="264"/>
    </row>
    <row r="415" spans="3:9" ht="14.25" customHeight="1" x14ac:dyDescent="0.25">
      <c r="C415" s="257"/>
      <c r="D415" s="257"/>
      <c r="E415" s="257"/>
      <c r="G415" s="264"/>
      <c r="I415" s="264"/>
    </row>
    <row r="416" spans="3:9" ht="14.25" customHeight="1" x14ac:dyDescent="0.25">
      <c r="C416" s="257"/>
      <c r="D416" s="257"/>
      <c r="E416" s="257"/>
      <c r="G416" s="264"/>
      <c r="I416" s="264"/>
    </row>
    <row r="417" spans="3:9" ht="14.25" customHeight="1" x14ac:dyDescent="0.25">
      <c r="C417" s="257"/>
      <c r="D417" s="257"/>
      <c r="E417" s="257"/>
      <c r="G417" s="264"/>
      <c r="I417" s="264"/>
    </row>
    <row r="418" spans="3:9" ht="14.25" customHeight="1" x14ac:dyDescent="0.25">
      <c r="C418" s="257"/>
      <c r="D418" s="257"/>
      <c r="E418" s="257"/>
      <c r="G418" s="264"/>
      <c r="I418" s="264"/>
    </row>
    <row r="419" spans="3:9" ht="14.25" customHeight="1" x14ac:dyDescent="0.25">
      <c r="C419" s="257"/>
      <c r="D419" s="257"/>
      <c r="E419" s="257"/>
      <c r="G419" s="264"/>
      <c r="I419" s="264"/>
    </row>
    <row r="420" spans="3:9" ht="14.25" customHeight="1" x14ac:dyDescent="0.25">
      <c r="C420" s="257"/>
      <c r="D420" s="257"/>
      <c r="E420" s="257"/>
      <c r="G420" s="264"/>
      <c r="I420" s="264"/>
    </row>
    <row r="421" spans="3:9" ht="14.25" customHeight="1" x14ac:dyDescent="0.25">
      <c r="C421" s="257"/>
      <c r="D421" s="257"/>
      <c r="E421" s="257"/>
      <c r="G421" s="264"/>
      <c r="I421" s="264"/>
    </row>
    <row r="422" spans="3:9" ht="14.25" customHeight="1" x14ac:dyDescent="0.25">
      <c r="C422" s="257"/>
      <c r="D422" s="257"/>
      <c r="E422" s="257"/>
      <c r="G422" s="264"/>
      <c r="I422" s="264"/>
    </row>
    <row r="423" spans="3:9" ht="14.25" customHeight="1" x14ac:dyDescent="0.25">
      <c r="C423" s="257"/>
      <c r="D423" s="257"/>
      <c r="E423" s="257"/>
      <c r="G423" s="264"/>
      <c r="I423" s="264"/>
    </row>
    <row r="424" spans="3:9" ht="14.25" customHeight="1" x14ac:dyDescent="0.25">
      <c r="C424" s="257"/>
      <c r="D424" s="257"/>
      <c r="E424" s="257"/>
      <c r="G424" s="264"/>
      <c r="I424" s="264"/>
    </row>
    <row r="425" spans="3:9" ht="14.25" customHeight="1" x14ac:dyDescent="0.25">
      <c r="C425" s="257"/>
      <c r="D425" s="257"/>
      <c r="E425" s="257"/>
      <c r="G425" s="264"/>
      <c r="I425" s="264"/>
    </row>
    <row r="426" spans="3:9" ht="14.25" customHeight="1" x14ac:dyDescent="0.25">
      <c r="C426" s="257"/>
      <c r="D426" s="257"/>
      <c r="E426" s="257"/>
      <c r="G426" s="264"/>
      <c r="I426" s="264"/>
    </row>
    <row r="427" spans="3:9" ht="14.25" customHeight="1" x14ac:dyDescent="0.25">
      <c r="C427" s="257"/>
      <c r="D427" s="257"/>
      <c r="E427" s="257"/>
      <c r="G427" s="264"/>
      <c r="I427" s="264"/>
    </row>
    <row r="428" spans="3:9" ht="14.25" customHeight="1" x14ac:dyDescent="0.25">
      <c r="C428" s="257"/>
      <c r="D428" s="257"/>
      <c r="E428" s="257"/>
      <c r="G428" s="264"/>
      <c r="I428" s="264"/>
    </row>
    <row r="429" spans="3:9" ht="14.25" customHeight="1" x14ac:dyDescent="0.25">
      <c r="C429" s="257"/>
      <c r="D429" s="257"/>
      <c r="E429" s="257"/>
      <c r="G429" s="264"/>
      <c r="I429" s="264"/>
    </row>
    <row r="430" spans="3:9" ht="14.25" customHeight="1" x14ac:dyDescent="0.25">
      <c r="C430" s="257"/>
      <c r="D430" s="257"/>
      <c r="E430" s="257"/>
      <c r="G430" s="264"/>
      <c r="I430" s="264"/>
    </row>
    <row r="431" spans="3:9" ht="14.25" customHeight="1" x14ac:dyDescent="0.25">
      <c r="C431" s="257"/>
      <c r="D431" s="257"/>
      <c r="E431" s="257"/>
      <c r="G431" s="264"/>
      <c r="I431" s="264"/>
    </row>
    <row r="432" spans="3:9" ht="14.25" customHeight="1" x14ac:dyDescent="0.25">
      <c r="C432" s="257"/>
      <c r="D432" s="257"/>
      <c r="E432" s="257"/>
      <c r="G432" s="264"/>
      <c r="I432" s="264"/>
    </row>
    <row r="433" spans="3:9" ht="14.25" customHeight="1" x14ac:dyDescent="0.25">
      <c r="C433" s="257"/>
      <c r="D433" s="257"/>
      <c r="E433" s="257"/>
      <c r="G433" s="264"/>
      <c r="I433" s="264"/>
    </row>
    <row r="434" spans="3:9" ht="14.25" customHeight="1" x14ac:dyDescent="0.25">
      <c r="C434" s="257"/>
      <c r="D434" s="257"/>
      <c r="E434" s="257"/>
      <c r="G434" s="264"/>
      <c r="I434" s="264"/>
    </row>
    <row r="435" spans="3:9" ht="14.25" customHeight="1" x14ac:dyDescent="0.25">
      <c r="C435" s="257"/>
      <c r="D435" s="257"/>
      <c r="E435" s="257"/>
      <c r="G435" s="264"/>
      <c r="I435" s="264"/>
    </row>
    <row r="436" spans="3:9" ht="14.25" customHeight="1" x14ac:dyDescent="0.25">
      <c r="C436" s="257"/>
      <c r="D436" s="257"/>
      <c r="E436" s="257"/>
      <c r="G436" s="264"/>
      <c r="I436" s="264"/>
    </row>
    <row r="437" spans="3:9" ht="14.25" customHeight="1" x14ac:dyDescent="0.25">
      <c r="C437" s="257"/>
      <c r="D437" s="257"/>
      <c r="E437" s="257"/>
      <c r="G437" s="264"/>
      <c r="I437" s="264"/>
    </row>
    <row r="438" spans="3:9" ht="14.25" customHeight="1" x14ac:dyDescent="0.25">
      <c r="C438" s="257"/>
      <c r="D438" s="257"/>
      <c r="E438" s="257"/>
      <c r="G438" s="264"/>
      <c r="I438" s="264"/>
    </row>
    <row r="439" spans="3:9" ht="14.25" customHeight="1" x14ac:dyDescent="0.25">
      <c r="C439" s="257"/>
      <c r="D439" s="257"/>
      <c r="E439" s="257"/>
      <c r="G439" s="264"/>
      <c r="I439" s="264"/>
    </row>
    <row r="440" spans="3:9" ht="14.25" customHeight="1" x14ac:dyDescent="0.25">
      <c r="C440" s="257"/>
      <c r="D440" s="257"/>
      <c r="E440" s="257"/>
      <c r="G440" s="264"/>
      <c r="I440" s="264"/>
    </row>
    <row r="441" spans="3:9" ht="14.25" customHeight="1" x14ac:dyDescent="0.25">
      <c r="C441" s="257"/>
      <c r="D441" s="257"/>
      <c r="E441" s="257"/>
      <c r="G441" s="264"/>
      <c r="I441" s="264"/>
    </row>
    <row r="442" spans="3:9" ht="14.25" customHeight="1" x14ac:dyDescent="0.25">
      <c r="C442" s="257"/>
      <c r="D442" s="257"/>
      <c r="E442" s="257"/>
      <c r="G442" s="264"/>
      <c r="I442" s="264"/>
    </row>
    <row r="443" spans="3:9" ht="14.25" customHeight="1" x14ac:dyDescent="0.25">
      <c r="C443" s="257"/>
      <c r="D443" s="257"/>
      <c r="E443" s="257"/>
      <c r="G443" s="264"/>
      <c r="I443" s="264"/>
    </row>
    <row r="444" spans="3:9" ht="14.25" customHeight="1" x14ac:dyDescent="0.25">
      <c r="C444" s="257"/>
      <c r="D444" s="257"/>
      <c r="E444" s="257"/>
      <c r="G444" s="264"/>
      <c r="I444" s="264"/>
    </row>
    <row r="445" spans="3:9" ht="14.25" customHeight="1" x14ac:dyDescent="0.25">
      <c r="C445" s="257"/>
      <c r="D445" s="257"/>
      <c r="E445" s="257"/>
      <c r="G445" s="264"/>
      <c r="I445" s="264"/>
    </row>
    <row r="446" spans="3:9" ht="14.25" customHeight="1" x14ac:dyDescent="0.25">
      <c r="C446" s="257"/>
      <c r="D446" s="257"/>
      <c r="E446" s="257"/>
      <c r="G446" s="264"/>
      <c r="I446" s="264"/>
    </row>
    <row r="447" spans="3:9" ht="14.25" customHeight="1" x14ac:dyDescent="0.25">
      <c r="C447" s="257"/>
      <c r="D447" s="257"/>
      <c r="E447" s="257"/>
      <c r="G447" s="264"/>
      <c r="I447" s="264"/>
    </row>
    <row r="448" spans="3:9" ht="14.25" customHeight="1" x14ac:dyDescent="0.25">
      <c r="C448" s="257"/>
      <c r="D448" s="257"/>
      <c r="E448" s="257"/>
      <c r="G448" s="264"/>
      <c r="I448" s="264"/>
    </row>
    <row r="449" spans="3:9" ht="14.25" customHeight="1" x14ac:dyDescent="0.25">
      <c r="C449" s="257"/>
      <c r="D449" s="257"/>
      <c r="E449" s="257"/>
      <c r="G449" s="264"/>
      <c r="I449" s="264"/>
    </row>
    <row r="450" spans="3:9" ht="14.25" customHeight="1" x14ac:dyDescent="0.25">
      <c r="C450" s="257"/>
      <c r="D450" s="257"/>
      <c r="E450" s="257"/>
      <c r="G450" s="264"/>
      <c r="I450" s="264"/>
    </row>
    <row r="451" spans="3:9" ht="14.25" customHeight="1" x14ac:dyDescent="0.25">
      <c r="C451" s="257"/>
      <c r="D451" s="257"/>
      <c r="E451" s="257"/>
      <c r="G451" s="264"/>
      <c r="I451" s="264"/>
    </row>
    <row r="452" spans="3:9" ht="14.25" customHeight="1" x14ac:dyDescent="0.25">
      <c r="C452" s="257"/>
      <c r="D452" s="257"/>
      <c r="E452" s="257"/>
      <c r="G452" s="264"/>
      <c r="I452" s="264"/>
    </row>
    <row r="453" spans="3:9" ht="14.25" customHeight="1" x14ac:dyDescent="0.25">
      <c r="C453" s="257"/>
      <c r="D453" s="257"/>
      <c r="E453" s="257"/>
      <c r="G453" s="264"/>
      <c r="I453" s="264"/>
    </row>
    <row r="454" spans="3:9" ht="14.25" customHeight="1" x14ac:dyDescent="0.25">
      <c r="C454" s="257"/>
      <c r="D454" s="257"/>
      <c r="E454" s="257"/>
      <c r="G454" s="264"/>
      <c r="I454" s="264"/>
    </row>
    <row r="455" spans="3:9" ht="14.25" customHeight="1" x14ac:dyDescent="0.25">
      <c r="C455" s="257"/>
      <c r="D455" s="257"/>
      <c r="E455" s="257"/>
      <c r="G455" s="264"/>
      <c r="I455" s="264"/>
    </row>
    <row r="456" spans="3:9" ht="14.25" customHeight="1" x14ac:dyDescent="0.25">
      <c r="C456" s="257"/>
      <c r="D456" s="257"/>
      <c r="E456" s="257"/>
      <c r="G456" s="264"/>
      <c r="I456" s="264"/>
    </row>
    <row r="457" spans="3:9" ht="14.25" customHeight="1" x14ac:dyDescent="0.25">
      <c r="C457" s="257"/>
      <c r="D457" s="257"/>
      <c r="E457" s="257"/>
      <c r="G457" s="264"/>
      <c r="I457" s="264"/>
    </row>
    <row r="458" spans="3:9" ht="14.25" customHeight="1" x14ac:dyDescent="0.25">
      <c r="C458" s="257"/>
      <c r="D458" s="257"/>
      <c r="E458" s="257"/>
      <c r="G458" s="264"/>
      <c r="I458" s="264"/>
    </row>
    <row r="459" spans="3:9" ht="14.25" customHeight="1" x14ac:dyDescent="0.25">
      <c r="C459" s="257"/>
      <c r="D459" s="257"/>
      <c r="E459" s="257"/>
      <c r="G459" s="264"/>
      <c r="I459" s="264"/>
    </row>
    <row r="460" spans="3:9" ht="14.25" customHeight="1" x14ac:dyDescent="0.25">
      <c r="C460" s="257"/>
      <c r="D460" s="257"/>
      <c r="E460" s="257"/>
      <c r="G460" s="264"/>
      <c r="I460" s="264"/>
    </row>
    <row r="461" spans="3:9" ht="14.25" customHeight="1" x14ac:dyDescent="0.25">
      <c r="C461" s="257"/>
      <c r="D461" s="257"/>
      <c r="E461" s="257"/>
      <c r="G461" s="264"/>
      <c r="I461" s="264"/>
    </row>
    <row r="462" spans="3:9" ht="14.25" customHeight="1" x14ac:dyDescent="0.25">
      <c r="C462" s="257"/>
      <c r="D462" s="257"/>
      <c r="E462" s="257"/>
      <c r="G462" s="264"/>
      <c r="I462" s="264"/>
    </row>
    <row r="463" spans="3:9" ht="14.25" customHeight="1" x14ac:dyDescent="0.25">
      <c r="C463" s="257"/>
      <c r="D463" s="257"/>
      <c r="E463" s="257"/>
      <c r="G463" s="264"/>
      <c r="I463" s="264"/>
    </row>
    <row r="464" spans="3:9" ht="14.25" customHeight="1" x14ac:dyDescent="0.25">
      <c r="C464" s="257"/>
      <c r="D464" s="257"/>
      <c r="E464" s="257"/>
      <c r="G464" s="264"/>
      <c r="I464" s="264"/>
    </row>
    <row r="465" spans="3:9" ht="14.25" customHeight="1" x14ac:dyDescent="0.25">
      <c r="C465" s="257"/>
      <c r="D465" s="257"/>
      <c r="E465" s="257"/>
      <c r="G465" s="264"/>
      <c r="I465" s="264"/>
    </row>
    <row r="466" spans="3:9" ht="14.25" customHeight="1" x14ac:dyDescent="0.25">
      <c r="C466" s="257"/>
      <c r="D466" s="257"/>
      <c r="E466" s="257"/>
      <c r="G466" s="264"/>
      <c r="I466" s="264"/>
    </row>
    <row r="467" spans="3:9" ht="14.25" customHeight="1" x14ac:dyDescent="0.25">
      <c r="C467" s="257"/>
      <c r="D467" s="257"/>
      <c r="E467" s="257"/>
      <c r="G467" s="264"/>
      <c r="I467" s="264"/>
    </row>
    <row r="468" spans="3:9" ht="14.25" customHeight="1" x14ac:dyDescent="0.25">
      <c r="C468" s="257"/>
      <c r="D468" s="257"/>
      <c r="E468" s="257"/>
      <c r="G468" s="264"/>
      <c r="I468" s="264"/>
    </row>
    <row r="469" spans="3:9" ht="14.25" customHeight="1" x14ac:dyDescent="0.25">
      <c r="C469" s="257"/>
      <c r="D469" s="257"/>
      <c r="E469" s="257"/>
      <c r="G469" s="264"/>
      <c r="I469" s="264"/>
    </row>
    <row r="470" spans="3:9" ht="14.25" customHeight="1" x14ac:dyDescent="0.25">
      <c r="C470" s="257"/>
      <c r="D470" s="257"/>
      <c r="E470" s="257"/>
      <c r="G470" s="264"/>
      <c r="I470" s="264"/>
    </row>
    <row r="471" spans="3:9" ht="14.25" customHeight="1" x14ac:dyDescent="0.25">
      <c r="C471" s="257"/>
      <c r="D471" s="257"/>
      <c r="E471" s="257"/>
      <c r="G471" s="264"/>
      <c r="I471" s="264"/>
    </row>
    <row r="472" spans="3:9" ht="14.25" customHeight="1" x14ac:dyDescent="0.25">
      <c r="C472" s="257"/>
      <c r="D472" s="257"/>
      <c r="E472" s="257"/>
      <c r="G472" s="264"/>
      <c r="I472" s="264"/>
    </row>
    <row r="473" spans="3:9" ht="14.25" customHeight="1" x14ac:dyDescent="0.25">
      <c r="C473" s="257"/>
      <c r="D473" s="257"/>
      <c r="E473" s="257"/>
      <c r="G473" s="264"/>
      <c r="I473" s="264"/>
    </row>
    <row r="474" spans="3:9" ht="14.25" customHeight="1" x14ac:dyDescent="0.25">
      <c r="C474" s="257"/>
      <c r="D474" s="257"/>
      <c r="E474" s="257"/>
      <c r="G474" s="264"/>
      <c r="I474" s="264"/>
    </row>
    <row r="475" spans="3:9" ht="14.25" customHeight="1" x14ac:dyDescent="0.25">
      <c r="C475" s="257"/>
      <c r="D475" s="257"/>
      <c r="E475" s="257"/>
      <c r="G475" s="264"/>
      <c r="I475" s="264"/>
    </row>
    <row r="476" spans="3:9" ht="14.25" customHeight="1" x14ac:dyDescent="0.25">
      <c r="C476" s="257"/>
      <c r="D476" s="257"/>
      <c r="E476" s="257"/>
      <c r="G476" s="264"/>
      <c r="I476" s="264"/>
    </row>
    <row r="477" spans="3:9" ht="14.25" customHeight="1" x14ac:dyDescent="0.25">
      <c r="C477" s="257"/>
      <c r="D477" s="257"/>
      <c r="E477" s="257"/>
      <c r="G477" s="264"/>
      <c r="I477" s="264"/>
    </row>
    <row r="478" spans="3:9" ht="14.25" customHeight="1" x14ac:dyDescent="0.25">
      <c r="C478" s="257"/>
      <c r="D478" s="257"/>
      <c r="E478" s="257"/>
      <c r="G478" s="264"/>
      <c r="I478" s="264"/>
    </row>
    <row r="479" spans="3:9" ht="14.25" customHeight="1" x14ac:dyDescent="0.25">
      <c r="C479" s="257"/>
      <c r="D479" s="257"/>
      <c r="E479" s="257"/>
      <c r="G479" s="264"/>
      <c r="I479" s="264"/>
    </row>
    <row r="480" spans="3:9" ht="14.25" customHeight="1" x14ac:dyDescent="0.25">
      <c r="C480" s="257"/>
      <c r="D480" s="257"/>
      <c r="E480" s="257"/>
      <c r="G480" s="264"/>
      <c r="I480" s="264"/>
    </row>
    <row r="481" spans="3:9" ht="14.25" customHeight="1" x14ac:dyDescent="0.25">
      <c r="C481" s="257"/>
      <c r="D481" s="257"/>
      <c r="E481" s="257"/>
      <c r="G481" s="264"/>
      <c r="I481" s="264"/>
    </row>
    <row r="482" spans="3:9" ht="14.25" customHeight="1" x14ac:dyDescent="0.25">
      <c r="C482" s="257"/>
      <c r="D482" s="257"/>
      <c r="E482" s="257"/>
      <c r="G482" s="264"/>
      <c r="I482" s="264"/>
    </row>
    <row r="483" spans="3:9" ht="14.25" customHeight="1" x14ac:dyDescent="0.25">
      <c r="C483" s="257"/>
      <c r="D483" s="257"/>
      <c r="E483" s="257"/>
      <c r="G483" s="264"/>
      <c r="I483" s="264"/>
    </row>
    <row r="484" spans="3:9" ht="14.25" customHeight="1" x14ac:dyDescent="0.25">
      <c r="C484" s="257"/>
      <c r="D484" s="257"/>
      <c r="E484" s="257"/>
      <c r="G484" s="264"/>
      <c r="I484" s="264"/>
    </row>
    <row r="485" spans="3:9" ht="14.25" customHeight="1" x14ac:dyDescent="0.25">
      <c r="C485" s="257"/>
      <c r="D485" s="257"/>
      <c r="E485" s="257"/>
      <c r="G485" s="264"/>
      <c r="I485" s="264"/>
    </row>
    <row r="486" spans="3:9" ht="14.25" customHeight="1" x14ac:dyDescent="0.25">
      <c r="C486" s="257"/>
      <c r="D486" s="257"/>
      <c r="E486" s="257"/>
      <c r="G486" s="264"/>
      <c r="I486" s="264"/>
    </row>
    <row r="487" spans="3:9" ht="14.25" customHeight="1" x14ac:dyDescent="0.25">
      <c r="C487" s="257"/>
      <c r="D487" s="257"/>
      <c r="E487" s="257"/>
      <c r="G487" s="264"/>
      <c r="I487" s="264"/>
    </row>
    <row r="488" spans="3:9" ht="14.25" customHeight="1" x14ac:dyDescent="0.25">
      <c r="C488" s="257"/>
      <c r="D488" s="257"/>
      <c r="E488" s="257"/>
      <c r="G488" s="264"/>
      <c r="I488" s="264"/>
    </row>
    <row r="489" spans="3:9" ht="14.25" customHeight="1" x14ac:dyDescent="0.25">
      <c r="C489" s="257"/>
      <c r="D489" s="257"/>
      <c r="E489" s="257"/>
      <c r="G489" s="264"/>
      <c r="I489" s="264"/>
    </row>
    <row r="490" spans="3:9" ht="14.25" customHeight="1" x14ac:dyDescent="0.25">
      <c r="C490" s="257"/>
      <c r="D490" s="257"/>
      <c r="E490" s="257"/>
      <c r="G490" s="264"/>
      <c r="I490" s="264"/>
    </row>
    <row r="491" spans="3:9" ht="14.25" customHeight="1" x14ac:dyDescent="0.25">
      <c r="C491" s="257"/>
      <c r="D491" s="257"/>
      <c r="E491" s="257"/>
      <c r="G491" s="264"/>
      <c r="I491" s="264"/>
    </row>
    <row r="492" spans="3:9" ht="14.25" customHeight="1" x14ac:dyDescent="0.25">
      <c r="C492" s="257"/>
      <c r="D492" s="257"/>
      <c r="E492" s="257"/>
      <c r="G492" s="264"/>
      <c r="I492" s="264"/>
    </row>
    <row r="493" spans="3:9" ht="14.25" customHeight="1" x14ac:dyDescent="0.25">
      <c r="C493" s="257"/>
      <c r="D493" s="257"/>
      <c r="E493" s="257"/>
      <c r="G493" s="264"/>
      <c r="I493" s="264"/>
    </row>
    <row r="494" spans="3:9" ht="14.25" customHeight="1" x14ac:dyDescent="0.25">
      <c r="C494" s="257"/>
      <c r="D494" s="257"/>
      <c r="E494" s="257"/>
      <c r="G494" s="264"/>
      <c r="I494" s="264"/>
    </row>
    <row r="495" spans="3:9" ht="14.25" customHeight="1" x14ac:dyDescent="0.25">
      <c r="C495" s="257"/>
      <c r="D495" s="257"/>
      <c r="E495" s="257"/>
      <c r="G495" s="264"/>
      <c r="I495" s="264"/>
    </row>
    <row r="496" spans="3:9" ht="14.25" customHeight="1" x14ac:dyDescent="0.25">
      <c r="C496" s="257"/>
      <c r="D496" s="257"/>
      <c r="E496" s="257"/>
      <c r="G496" s="264"/>
      <c r="I496" s="264"/>
    </row>
    <row r="497" spans="3:9" ht="14.25" customHeight="1" x14ac:dyDescent="0.25">
      <c r="C497" s="257"/>
      <c r="D497" s="257"/>
      <c r="E497" s="257"/>
      <c r="G497" s="264"/>
      <c r="I497" s="264"/>
    </row>
    <row r="498" spans="3:9" ht="14.25" customHeight="1" x14ac:dyDescent="0.25">
      <c r="C498" s="257"/>
      <c r="D498" s="257"/>
      <c r="E498" s="257"/>
      <c r="G498" s="264"/>
      <c r="I498" s="264"/>
    </row>
    <row r="499" spans="3:9" ht="14.25" customHeight="1" x14ac:dyDescent="0.25">
      <c r="C499" s="257"/>
      <c r="D499" s="257"/>
      <c r="E499" s="257"/>
      <c r="G499" s="264"/>
      <c r="I499" s="264"/>
    </row>
    <row r="500" spans="3:9" ht="14.25" customHeight="1" x14ac:dyDescent="0.25">
      <c r="C500" s="257"/>
      <c r="D500" s="257"/>
      <c r="E500" s="257"/>
      <c r="G500" s="264"/>
      <c r="I500" s="264"/>
    </row>
    <row r="501" spans="3:9" ht="14.25" customHeight="1" x14ac:dyDescent="0.25">
      <c r="C501" s="257"/>
      <c r="D501" s="257"/>
      <c r="E501" s="257"/>
      <c r="G501" s="264"/>
      <c r="I501" s="264"/>
    </row>
    <row r="502" spans="3:9" ht="14.25" customHeight="1" x14ac:dyDescent="0.25">
      <c r="C502" s="257"/>
      <c r="D502" s="257"/>
      <c r="E502" s="257"/>
      <c r="G502" s="264"/>
      <c r="I502" s="264"/>
    </row>
    <row r="503" spans="3:9" ht="14.25" customHeight="1" x14ac:dyDescent="0.25">
      <c r="C503" s="257"/>
      <c r="D503" s="257"/>
      <c r="E503" s="257"/>
      <c r="G503" s="264"/>
      <c r="I503" s="264"/>
    </row>
    <row r="504" spans="3:9" ht="14.25" customHeight="1" x14ac:dyDescent="0.25">
      <c r="C504" s="257"/>
      <c r="D504" s="257"/>
      <c r="E504" s="257"/>
      <c r="G504" s="264"/>
      <c r="I504" s="264"/>
    </row>
    <row r="505" spans="3:9" ht="14.25" customHeight="1" x14ac:dyDescent="0.25">
      <c r="C505" s="257"/>
      <c r="D505" s="257"/>
      <c r="E505" s="257"/>
      <c r="G505" s="264"/>
      <c r="I505" s="264"/>
    </row>
    <row r="506" spans="3:9" ht="14.25" customHeight="1" x14ac:dyDescent="0.25">
      <c r="C506" s="257"/>
      <c r="D506" s="257"/>
      <c r="E506" s="257"/>
      <c r="G506" s="264"/>
      <c r="I506" s="264"/>
    </row>
    <row r="507" spans="3:9" ht="14.25" customHeight="1" x14ac:dyDescent="0.25">
      <c r="C507" s="257"/>
      <c r="D507" s="257"/>
      <c r="E507" s="257"/>
      <c r="G507" s="264"/>
      <c r="I507" s="264"/>
    </row>
    <row r="508" spans="3:9" ht="14.25" customHeight="1" x14ac:dyDescent="0.25">
      <c r="C508" s="257"/>
      <c r="D508" s="257"/>
      <c r="E508" s="257"/>
      <c r="G508" s="264"/>
      <c r="I508" s="264"/>
    </row>
    <row r="509" spans="3:9" ht="14.25" customHeight="1" x14ac:dyDescent="0.25">
      <c r="C509" s="257"/>
      <c r="D509" s="257"/>
      <c r="E509" s="257"/>
      <c r="G509" s="264"/>
      <c r="I509" s="264"/>
    </row>
    <row r="510" spans="3:9" ht="14.25" customHeight="1" x14ac:dyDescent="0.25">
      <c r="C510" s="257"/>
      <c r="D510" s="257"/>
      <c r="E510" s="257"/>
      <c r="G510" s="264"/>
      <c r="I510" s="264"/>
    </row>
    <row r="511" spans="3:9" ht="14.25" customHeight="1" x14ac:dyDescent="0.25">
      <c r="C511" s="257"/>
      <c r="D511" s="257"/>
      <c r="E511" s="257"/>
      <c r="G511" s="264"/>
      <c r="I511" s="264"/>
    </row>
    <row r="512" spans="3:9" ht="14.25" customHeight="1" x14ac:dyDescent="0.25">
      <c r="C512" s="257"/>
      <c r="D512" s="257"/>
      <c r="E512" s="257"/>
      <c r="G512" s="264"/>
      <c r="I512" s="264"/>
    </row>
    <row r="513" spans="3:9" ht="14.25" customHeight="1" x14ac:dyDescent="0.25">
      <c r="C513" s="257"/>
      <c r="D513" s="257"/>
      <c r="E513" s="257"/>
      <c r="G513" s="264"/>
      <c r="I513" s="264"/>
    </row>
    <row r="514" spans="3:9" ht="14.25" customHeight="1" x14ac:dyDescent="0.25">
      <c r="C514" s="257"/>
      <c r="D514" s="257"/>
      <c r="E514" s="257"/>
      <c r="G514" s="264"/>
      <c r="I514" s="264"/>
    </row>
    <row r="515" spans="3:9" ht="14.25" customHeight="1" x14ac:dyDescent="0.25">
      <c r="C515" s="257"/>
      <c r="D515" s="257"/>
      <c r="E515" s="257"/>
      <c r="G515" s="264"/>
      <c r="I515" s="264"/>
    </row>
    <row r="516" spans="3:9" ht="14.25" customHeight="1" x14ac:dyDescent="0.25">
      <c r="C516" s="257"/>
      <c r="D516" s="257"/>
      <c r="E516" s="257"/>
      <c r="G516" s="264"/>
      <c r="I516" s="264"/>
    </row>
    <row r="517" spans="3:9" ht="14.25" customHeight="1" x14ac:dyDescent="0.25">
      <c r="C517" s="257"/>
      <c r="D517" s="257"/>
      <c r="E517" s="257"/>
      <c r="G517" s="264"/>
      <c r="I517" s="264"/>
    </row>
    <row r="518" spans="3:9" ht="14.25" customHeight="1" x14ac:dyDescent="0.25">
      <c r="C518" s="257"/>
      <c r="D518" s="257"/>
      <c r="E518" s="257"/>
      <c r="G518" s="264"/>
      <c r="I518" s="264"/>
    </row>
    <row r="519" spans="3:9" ht="14.25" customHeight="1" x14ac:dyDescent="0.25">
      <c r="C519" s="257"/>
      <c r="D519" s="257"/>
      <c r="E519" s="257"/>
      <c r="G519" s="264"/>
      <c r="I519" s="264"/>
    </row>
    <row r="520" spans="3:9" ht="14.25" customHeight="1" x14ac:dyDescent="0.25">
      <c r="C520" s="257"/>
      <c r="D520" s="257"/>
      <c r="E520" s="257"/>
      <c r="G520" s="264"/>
      <c r="I520" s="264"/>
    </row>
    <row r="521" spans="3:9" ht="14.25" customHeight="1" x14ac:dyDescent="0.25">
      <c r="C521" s="257"/>
      <c r="D521" s="257"/>
      <c r="E521" s="257"/>
      <c r="G521" s="264"/>
      <c r="I521" s="264"/>
    </row>
    <row r="522" spans="3:9" ht="14.25" customHeight="1" x14ac:dyDescent="0.25">
      <c r="C522" s="257"/>
      <c r="D522" s="257"/>
      <c r="E522" s="257"/>
      <c r="G522" s="264"/>
      <c r="I522" s="264"/>
    </row>
    <row r="523" spans="3:9" ht="14.25" customHeight="1" x14ac:dyDescent="0.25">
      <c r="C523" s="257"/>
      <c r="D523" s="257"/>
      <c r="E523" s="257"/>
      <c r="G523" s="264"/>
      <c r="I523" s="264"/>
    </row>
    <row r="524" spans="3:9" ht="14.25" customHeight="1" x14ac:dyDescent="0.25">
      <c r="C524" s="257"/>
      <c r="D524" s="257"/>
      <c r="E524" s="257"/>
      <c r="G524" s="264"/>
      <c r="I524" s="264"/>
    </row>
    <row r="525" spans="3:9" ht="14.25" customHeight="1" x14ac:dyDescent="0.25">
      <c r="C525" s="257"/>
      <c r="D525" s="257"/>
      <c r="E525" s="257"/>
      <c r="G525" s="264"/>
      <c r="I525" s="264"/>
    </row>
    <row r="526" spans="3:9" ht="14.25" customHeight="1" x14ac:dyDescent="0.25">
      <c r="C526" s="257"/>
      <c r="D526" s="257"/>
      <c r="E526" s="257"/>
      <c r="G526" s="264"/>
      <c r="I526" s="264"/>
    </row>
    <row r="527" spans="3:9" ht="14.25" customHeight="1" x14ac:dyDescent="0.25">
      <c r="C527" s="257"/>
      <c r="D527" s="257"/>
      <c r="E527" s="257"/>
      <c r="G527" s="264"/>
      <c r="I527" s="264"/>
    </row>
    <row r="528" spans="3:9" ht="14.25" customHeight="1" x14ac:dyDescent="0.25">
      <c r="C528" s="257"/>
      <c r="D528" s="257"/>
      <c r="E528" s="257"/>
      <c r="G528" s="264"/>
      <c r="I528" s="264"/>
    </row>
    <row r="529" spans="3:9" ht="14.25" customHeight="1" x14ac:dyDescent="0.25">
      <c r="C529" s="257"/>
      <c r="D529" s="257"/>
      <c r="E529" s="257"/>
      <c r="G529" s="264"/>
      <c r="I529" s="264"/>
    </row>
    <row r="530" spans="3:9" ht="14.25" customHeight="1" x14ac:dyDescent="0.25">
      <c r="C530" s="257"/>
      <c r="D530" s="257"/>
      <c r="E530" s="257"/>
      <c r="G530" s="264"/>
      <c r="I530" s="264"/>
    </row>
    <row r="531" spans="3:9" ht="14.25" customHeight="1" x14ac:dyDescent="0.25">
      <c r="C531" s="257"/>
      <c r="D531" s="257"/>
      <c r="E531" s="257"/>
      <c r="G531" s="264"/>
      <c r="I531" s="264"/>
    </row>
    <row r="532" spans="3:9" ht="14.25" customHeight="1" x14ac:dyDescent="0.25">
      <c r="C532" s="257"/>
      <c r="D532" s="257"/>
      <c r="E532" s="257"/>
      <c r="G532" s="264"/>
      <c r="I532" s="264"/>
    </row>
    <row r="533" spans="3:9" ht="14.25" customHeight="1" x14ac:dyDescent="0.25">
      <c r="C533" s="257"/>
      <c r="D533" s="257"/>
      <c r="E533" s="257"/>
      <c r="G533" s="264"/>
      <c r="I533" s="264"/>
    </row>
    <row r="534" spans="3:9" ht="14.25" customHeight="1" x14ac:dyDescent="0.25">
      <c r="C534" s="257"/>
      <c r="D534" s="257"/>
      <c r="E534" s="257"/>
      <c r="G534" s="264"/>
      <c r="I534" s="264"/>
    </row>
    <row r="535" spans="3:9" ht="14.25" customHeight="1" x14ac:dyDescent="0.25">
      <c r="C535" s="257"/>
      <c r="D535" s="257"/>
      <c r="E535" s="257"/>
      <c r="G535" s="264"/>
      <c r="I535" s="264"/>
    </row>
    <row r="536" spans="3:9" ht="14.25" customHeight="1" x14ac:dyDescent="0.25">
      <c r="C536" s="257"/>
      <c r="D536" s="257"/>
      <c r="E536" s="257"/>
      <c r="G536" s="264"/>
      <c r="I536" s="264"/>
    </row>
    <row r="537" spans="3:9" ht="14.25" customHeight="1" x14ac:dyDescent="0.25">
      <c r="C537" s="257"/>
      <c r="D537" s="257"/>
      <c r="E537" s="257"/>
      <c r="G537" s="264"/>
      <c r="I537" s="264"/>
    </row>
    <row r="538" spans="3:9" ht="14.25" customHeight="1" x14ac:dyDescent="0.25">
      <c r="C538" s="257"/>
      <c r="D538" s="257"/>
      <c r="E538" s="257"/>
      <c r="G538" s="264"/>
      <c r="I538" s="264"/>
    </row>
    <row r="539" spans="3:9" ht="14.25" customHeight="1" x14ac:dyDescent="0.25">
      <c r="C539" s="257"/>
      <c r="D539" s="257"/>
      <c r="E539" s="257"/>
      <c r="G539" s="264"/>
      <c r="I539" s="264"/>
    </row>
    <row r="540" spans="3:9" ht="14.25" customHeight="1" x14ac:dyDescent="0.25">
      <c r="C540" s="257"/>
      <c r="D540" s="257"/>
      <c r="E540" s="257"/>
      <c r="G540" s="264"/>
      <c r="I540" s="264"/>
    </row>
    <row r="541" spans="3:9" ht="14.25" customHeight="1" x14ac:dyDescent="0.25">
      <c r="C541" s="257"/>
      <c r="D541" s="257"/>
      <c r="E541" s="257"/>
      <c r="G541" s="264"/>
      <c r="I541" s="264"/>
    </row>
    <row r="542" spans="3:9" ht="14.25" customHeight="1" x14ac:dyDescent="0.25">
      <c r="C542" s="257"/>
      <c r="D542" s="257"/>
      <c r="E542" s="257"/>
      <c r="G542" s="264"/>
      <c r="I542" s="264"/>
    </row>
    <row r="543" spans="3:9" ht="14.25" customHeight="1" x14ac:dyDescent="0.25">
      <c r="C543" s="257"/>
      <c r="D543" s="257"/>
      <c r="E543" s="257"/>
      <c r="G543" s="264"/>
      <c r="I543" s="264"/>
    </row>
    <row r="544" spans="3:9" ht="14.25" customHeight="1" x14ac:dyDescent="0.25">
      <c r="C544" s="257"/>
      <c r="D544" s="257"/>
      <c r="E544" s="257"/>
      <c r="G544" s="264"/>
      <c r="I544" s="264"/>
    </row>
    <row r="545" spans="3:9" ht="14.25" customHeight="1" x14ac:dyDescent="0.25">
      <c r="C545" s="257"/>
      <c r="D545" s="257"/>
      <c r="E545" s="257"/>
      <c r="G545" s="264"/>
      <c r="I545" s="264"/>
    </row>
    <row r="546" spans="3:9" ht="14.25" customHeight="1" x14ac:dyDescent="0.25">
      <c r="C546" s="257"/>
      <c r="D546" s="257"/>
      <c r="E546" s="257"/>
      <c r="G546" s="264"/>
      <c r="I546" s="264"/>
    </row>
    <row r="547" spans="3:9" ht="14.25" customHeight="1" x14ac:dyDescent="0.25">
      <c r="C547" s="257"/>
      <c r="D547" s="257"/>
      <c r="E547" s="257"/>
      <c r="G547" s="264"/>
      <c r="I547" s="264"/>
    </row>
    <row r="548" spans="3:9" ht="14.25" customHeight="1" x14ac:dyDescent="0.25">
      <c r="C548" s="257"/>
      <c r="D548" s="257"/>
      <c r="E548" s="257"/>
      <c r="G548" s="264"/>
      <c r="I548" s="264"/>
    </row>
    <row r="549" spans="3:9" ht="14.25" customHeight="1" x14ac:dyDescent="0.25">
      <c r="C549" s="257"/>
      <c r="D549" s="257"/>
      <c r="E549" s="257"/>
      <c r="G549" s="264"/>
      <c r="I549" s="264"/>
    </row>
    <row r="550" spans="3:9" ht="14.25" customHeight="1" x14ac:dyDescent="0.25">
      <c r="C550" s="257"/>
      <c r="D550" s="257"/>
      <c r="E550" s="257"/>
      <c r="G550" s="264"/>
      <c r="I550" s="264"/>
    </row>
    <row r="551" spans="3:9" ht="14.25" customHeight="1" x14ac:dyDescent="0.25">
      <c r="C551" s="257"/>
      <c r="D551" s="257"/>
      <c r="E551" s="257"/>
      <c r="G551" s="264"/>
      <c r="I551" s="264"/>
    </row>
    <row r="552" spans="3:9" ht="14.25" customHeight="1" x14ac:dyDescent="0.25">
      <c r="C552" s="257"/>
      <c r="D552" s="257"/>
      <c r="E552" s="257"/>
      <c r="G552" s="264"/>
      <c r="I552" s="264"/>
    </row>
    <row r="553" spans="3:9" ht="14.25" customHeight="1" x14ac:dyDescent="0.25">
      <c r="C553" s="257"/>
      <c r="D553" s="257"/>
      <c r="E553" s="257"/>
      <c r="G553" s="264"/>
      <c r="I553" s="264"/>
    </row>
    <row r="554" spans="3:9" ht="14.25" customHeight="1" x14ac:dyDescent="0.25">
      <c r="C554" s="257"/>
      <c r="D554" s="257"/>
      <c r="E554" s="257"/>
      <c r="G554" s="264"/>
      <c r="I554" s="264"/>
    </row>
    <row r="555" spans="3:9" ht="14.25" customHeight="1" x14ac:dyDescent="0.25">
      <c r="C555" s="257"/>
      <c r="D555" s="257"/>
      <c r="E555" s="257"/>
      <c r="G555" s="264"/>
      <c r="I555" s="264"/>
    </row>
    <row r="556" spans="3:9" ht="14.25" customHeight="1" x14ac:dyDescent="0.25">
      <c r="C556" s="257"/>
      <c r="D556" s="257"/>
      <c r="E556" s="257"/>
      <c r="G556" s="264"/>
      <c r="I556" s="264"/>
    </row>
    <row r="557" spans="3:9" ht="14.25" customHeight="1" x14ac:dyDescent="0.25">
      <c r="C557" s="257"/>
      <c r="D557" s="257"/>
      <c r="E557" s="257"/>
      <c r="G557" s="264"/>
      <c r="I557" s="264"/>
    </row>
    <row r="558" spans="3:9" ht="14.25" customHeight="1" x14ac:dyDescent="0.25">
      <c r="C558" s="257"/>
      <c r="D558" s="257"/>
      <c r="E558" s="257"/>
      <c r="G558" s="264"/>
      <c r="I558" s="264"/>
    </row>
    <row r="559" spans="3:9" ht="14.25" customHeight="1" x14ac:dyDescent="0.25">
      <c r="C559" s="257"/>
      <c r="D559" s="257"/>
      <c r="E559" s="257"/>
      <c r="G559" s="264"/>
      <c r="I559" s="264"/>
    </row>
    <row r="560" spans="3:9" ht="14.25" customHeight="1" x14ac:dyDescent="0.25">
      <c r="C560" s="257"/>
      <c r="D560" s="257"/>
      <c r="E560" s="257"/>
      <c r="G560" s="264"/>
      <c r="I560" s="264"/>
    </row>
    <row r="561" spans="3:9" ht="14.25" customHeight="1" x14ac:dyDescent="0.25">
      <c r="C561" s="257"/>
      <c r="D561" s="257"/>
      <c r="E561" s="257"/>
      <c r="G561" s="264"/>
      <c r="I561" s="264"/>
    </row>
    <row r="562" spans="3:9" ht="14.25" customHeight="1" x14ac:dyDescent="0.25">
      <c r="C562" s="257"/>
      <c r="D562" s="257"/>
      <c r="E562" s="257"/>
      <c r="G562" s="264"/>
      <c r="I562" s="264"/>
    </row>
    <row r="563" spans="3:9" ht="14.25" customHeight="1" x14ac:dyDescent="0.25">
      <c r="C563" s="257"/>
      <c r="D563" s="257"/>
      <c r="E563" s="257"/>
      <c r="G563" s="264"/>
      <c r="I563" s="264"/>
    </row>
    <row r="564" spans="3:9" ht="14.25" customHeight="1" x14ac:dyDescent="0.25">
      <c r="C564" s="257"/>
      <c r="D564" s="257"/>
      <c r="E564" s="257"/>
      <c r="G564" s="264"/>
      <c r="I564" s="264"/>
    </row>
    <row r="565" spans="3:9" ht="14.25" customHeight="1" x14ac:dyDescent="0.25">
      <c r="C565" s="257"/>
      <c r="D565" s="257"/>
      <c r="E565" s="257"/>
      <c r="G565" s="264"/>
      <c r="I565" s="264"/>
    </row>
    <row r="566" spans="3:9" ht="14.25" customHeight="1" x14ac:dyDescent="0.25">
      <c r="C566" s="257"/>
      <c r="D566" s="257"/>
      <c r="E566" s="257"/>
      <c r="G566" s="264"/>
      <c r="I566" s="264"/>
    </row>
    <row r="567" spans="3:9" ht="14.25" customHeight="1" x14ac:dyDescent="0.25">
      <c r="C567" s="257"/>
      <c r="D567" s="257"/>
      <c r="E567" s="257"/>
      <c r="G567" s="264"/>
      <c r="I567" s="264"/>
    </row>
    <row r="568" spans="3:9" ht="14.25" customHeight="1" x14ac:dyDescent="0.25">
      <c r="C568" s="257"/>
      <c r="D568" s="257"/>
      <c r="E568" s="257"/>
      <c r="G568" s="264"/>
      <c r="I568" s="264"/>
    </row>
    <row r="569" spans="3:9" ht="14.25" customHeight="1" x14ac:dyDescent="0.25">
      <c r="C569" s="257"/>
      <c r="D569" s="257"/>
      <c r="E569" s="257"/>
      <c r="G569" s="264"/>
      <c r="I569" s="264"/>
    </row>
    <row r="570" spans="3:9" ht="14.25" customHeight="1" x14ac:dyDescent="0.25">
      <c r="C570" s="257"/>
      <c r="D570" s="257"/>
      <c r="E570" s="257"/>
      <c r="G570" s="264"/>
      <c r="I570" s="264"/>
    </row>
    <row r="571" spans="3:9" ht="14.25" customHeight="1" x14ac:dyDescent="0.25">
      <c r="C571" s="257"/>
      <c r="D571" s="257"/>
      <c r="E571" s="257"/>
      <c r="G571" s="264"/>
      <c r="I571" s="264"/>
    </row>
    <row r="572" spans="3:9" ht="14.25" customHeight="1" x14ac:dyDescent="0.25">
      <c r="C572" s="257"/>
      <c r="D572" s="257"/>
      <c r="E572" s="257"/>
      <c r="G572" s="264"/>
      <c r="I572" s="264"/>
    </row>
    <row r="573" spans="3:9" ht="14.25" customHeight="1" x14ac:dyDescent="0.25">
      <c r="C573" s="257"/>
      <c r="D573" s="257"/>
      <c r="E573" s="257"/>
      <c r="G573" s="264"/>
      <c r="I573" s="264"/>
    </row>
    <row r="574" spans="3:9" ht="14.25" customHeight="1" x14ac:dyDescent="0.25">
      <c r="C574" s="257"/>
      <c r="D574" s="257"/>
      <c r="E574" s="257"/>
      <c r="G574" s="264"/>
      <c r="I574" s="264"/>
    </row>
    <row r="575" spans="3:9" ht="14.25" customHeight="1" x14ac:dyDescent="0.25">
      <c r="C575" s="257"/>
      <c r="D575" s="257"/>
      <c r="E575" s="257"/>
      <c r="G575" s="264"/>
      <c r="I575" s="264"/>
    </row>
    <row r="576" spans="3:9" ht="14.25" customHeight="1" x14ac:dyDescent="0.25">
      <c r="C576" s="257"/>
      <c r="D576" s="257"/>
      <c r="E576" s="257"/>
      <c r="G576" s="264"/>
      <c r="I576" s="264"/>
    </row>
    <row r="577" spans="3:9" ht="14.25" customHeight="1" x14ac:dyDescent="0.25">
      <c r="C577" s="257"/>
      <c r="D577" s="257"/>
      <c r="E577" s="257"/>
      <c r="G577" s="264"/>
      <c r="I577" s="264"/>
    </row>
    <row r="578" spans="3:9" ht="14.25" customHeight="1" x14ac:dyDescent="0.25">
      <c r="C578" s="257"/>
      <c r="D578" s="257"/>
      <c r="E578" s="257"/>
      <c r="G578" s="264"/>
      <c r="I578" s="264"/>
    </row>
    <row r="579" spans="3:9" ht="14.25" customHeight="1" x14ac:dyDescent="0.25">
      <c r="C579" s="257"/>
      <c r="D579" s="257"/>
      <c r="E579" s="257"/>
      <c r="G579" s="264"/>
      <c r="I579" s="264"/>
    </row>
    <row r="580" spans="3:9" ht="14.25" customHeight="1" x14ac:dyDescent="0.25">
      <c r="C580" s="257"/>
      <c r="D580" s="257"/>
      <c r="E580" s="257"/>
      <c r="G580" s="264"/>
      <c r="I580" s="264"/>
    </row>
    <row r="581" spans="3:9" ht="14.25" customHeight="1" x14ac:dyDescent="0.25">
      <c r="C581" s="257"/>
      <c r="D581" s="257"/>
      <c r="E581" s="257"/>
      <c r="G581" s="264"/>
      <c r="I581" s="264"/>
    </row>
    <row r="582" spans="3:9" ht="14.25" customHeight="1" x14ac:dyDescent="0.25">
      <c r="C582" s="257"/>
      <c r="D582" s="257"/>
      <c r="E582" s="257"/>
      <c r="G582" s="264"/>
      <c r="I582" s="264"/>
    </row>
    <row r="583" spans="3:9" ht="14.25" customHeight="1" x14ac:dyDescent="0.25">
      <c r="C583" s="257"/>
      <c r="D583" s="257"/>
      <c r="E583" s="257"/>
      <c r="G583" s="264"/>
      <c r="I583" s="264"/>
    </row>
    <row r="584" spans="3:9" ht="14.25" customHeight="1" x14ac:dyDescent="0.25">
      <c r="C584" s="257"/>
      <c r="D584" s="257"/>
      <c r="E584" s="257"/>
      <c r="G584" s="264"/>
      <c r="I584" s="264"/>
    </row>
    <row r="585" spans="3:9" ht="14.25" customHeight="1" x14ac:dyDescent="0.25">
      <c r="C585" s="257"/>
      <c r="D585" s="257"/>
      <c r="E585" s="257"/>
      <c r="G585" s="264"/>
      <c r="I585" s="264"/>
    </row>
    <row r="586" spans="3:9" ht="14.25" customHeight="1" x14ac:dyDescent="0.25">
      <c r="C586" s="257"/>
      <c r="D586" s="257"/>
      <c r="E586" s="257"/>
      <c r="G586" s="264"/>
      <c r="I586" s="264"/>
    </row>
    <row r="587" spans="3:9" ht="14.25" customHeight="1" x14ac:dyDescent="0.25">
      <c r="C587" s="257"/>
      <c r="D587" s="257"/>
      <c r="E587" s="257"/>
      <c r="G587" s="264"/>
      <c r="I587" s="264"/>
    </row>
    <row r="588" spans="3:9" ht="14.25" customHeight="1" x14ac:dyDescent="0.25">
      <c r="C588" s="257"/>
      <c r="D588" s="257"/>
      <c r="E588" s="257"/>
      <c r="G588" s="264"/>
      <c r="I588" s="264"/>
    </row>
    <row r="589" spans="3:9" ht="14.25" customHeight="1" x14ac:dyDescent="0.25">
      <c r="C589" s="257"/>
      <c r="D589" s="257"/>
      <c r="E589" s="257"/>
      <c r="G589" s="264"/>
      <c r="I589" s="264"/>
    </row>
    <row r="590" spans="3:9" ht="14.25" customHeight="1" x14ac:dyDescent="0.25">
      <c r="C590" s="257"/>
      <c r="D590" s="257"/>
      <c r="E590" s="257"/>
      <c r="G590" s="264"/>
      <c r="I590" s="264"/>
    </row>
    <row r="591" spans="3:9" ht="14.25" customHeight="1" x14ac:dyDescent="0.25">
      <c r="C591" s="257"/>
      <c r="D591" s="257"/>
      <c r="E591" s="257"/>
      <c r="G591" s="264"/>
      <c r="I591" s="264"/>
    </row>
    <row r="592" spans="3:9" ht="14.25" customHeight="1" x14ac:dyDescent="0.25">
      <c r="C592" s="257"/>
      <c r="D592" s="257"/>
      <c r="E592" s="257"/>
      <c r="G592" s="264"/>
      <c r="I592" s="264"/>
    </row>
    <row r="593" spans="3:9" ht="14.25" customHeight="1" x14ac:dyDescent="0.25">
      <c r="C593" s="257"/>
      <c r="D593" s="257"/>
      <c r="E593" s="257"/>
      <c r="G593" s="264"/>
      <c r="I593" s="264"/>
    </row>
    <row r="594" spans="3:9" ht="14.25" customHeight="1" x14ac:dyDescent="0.25">
      <c r="C594" s="257"/>
      <c r="D594" s="257"/>
      <c r="E594" s="257"/>
      <c r="G594" s="264"/>
      <c r="I594" s="264"/>
    </row>
    <row r="595" spans="3:9" ht="14.25" customHeight="1" x14ac:dyDescent="0.25">
      <c r="C595" s="257"/>
      <c r="D595" s="257"/>
      <c r="E595" s="257"/>
      <c r="G595" s="264"/>
      <c r="I595" s="264"/>
    </row>
    <row r="596" spans="3:9" ht="14.25" customHeight="1" x14ac:dyDescent="0.25">
      <c r="C596" s="257"/>
      <c r="D596" s="257"/>
      <c r="E596" s="257"/>
      <c r="G596" s="264"/>
      <c r="I596" s="264"/>
    </row>
    <row r="597" spans="3:9" ht="14.25" customHeight="1" x14ac:dyDescent="0.25">
      <c r="C597" s="257"/>
      <c r="D597" s="257"/>
      <c r="E597" s="257"/>
      <c r="G597" s="264"/>
      <c r="I597" s="264"/>
    </row>
    <row r="598" spans="3:9" ht="14.25" customHeight="1" x14ac:dyDescent="0.25">
      <c r="C598" s="257"/>
      <c r="D598" s="257"/>
      <c r="E598" s="257"/>
      <c r="G598" s="264"/>
      <c r="I598" s="264"/>
    </row>
    <row r="599" spans="3:9" ht="14.25" customHeight="1" x14ac:dyDescent="0.25">
      <c r="C599" s="257"/>
      <c r="D599" s="257"/>
      <c r="E599" s="257"/>
      <c r="G599" s="264"/>
      <c r="I599" s="264"/>
    </row>
    <row r="600" spans="3:9" ht="14.25" customHeight="1" x14ac:dyDescent="0.25">
      <c r="C600" s="257"/>
      <c r="D600" s="257"/>
      <c r="E600" s="257"/>
      <c r="G600" s="264"/>
      <c r="I600" s="264"/>
    </row>
    <row r="601" spans="3:9" ht="14.25" customHeight="1" x14ac:dyDescent="0.25">
      <c r="C601" s="257"/>
      <c r="D601" s="257"/>
      <c r="E601" s="257"/>
      <c r="G601" s="264"/>
      <c r="I601" s="264"/>
    </row>
    <row r="602" spans="3:9" ht="14.25" customHeight="1" x14ac:dyDescent="0.25">
      <c r="C602" s="257"/>
      <c r="D602" s="257"/>
      <c r="E602" s="257"/>
      <c r="G602" s="264"/>
      <c r="I602" s="264"/>
    </row>
    <row r="603" spans="3:9" ht="14.25" customHeight="1" x14ac:dyDescent="0.25">
      <c r="C603" s="257"/>
      <c r="D603" s="257"/>
      <c r="E603" s="257"/>
      <c r="G603" s="264"/>
      <c r="I603" s="264"/>
    </row>
    <row r="604" spans="3:9" ht="14.25" customHeight="1" x14ac:dyDescent="0.25">
      <c r="C604" s="257"/>
      <c r="D604" s="257"/>
      <c r="E604" s="257"/>
      <c r="G604" s="264"/>
      <c r="I604" s="264"/>
    </row>
    <row r="605" spans="3:9" ht="14.25" customHeight="1" x14ac:dyDescent="0.25">
      <c r="C605" s="257"/>
      <c r="D605" s="257"/>
      <c r="E605" s="257"/>
      <c r="G605" s="264"/>
      <c r="I605" s="264"/>
    </row>
    <row r="606" spans="3:9" ht="14.25" customHeight="1" x14ac:dyDescent="0.25">
      <c r="C606" s="257"/>
      <c r="D606" s="257"/>
      <c r="E606" s="257"/>
      <c r="G606" s="264"/>
      <c r="I606" s="264"/>
    </row>
    <row r="607" spans="3:9" ht="14.25" customHeight="1" x14ac:dyDescent="0.25">
      <c r="C607" s="257"/>
      <c r="D607" s="257"/>
      <c r="E607" s="257"/>
      <c r="G607" s="264"/>
      <c r="I607" s="264"/>
    </row>
    <row r="608" spans="3:9" ht="14.25" customHeight="1" x14ac:dyDescent="0.25">
      <c r="C608" s="257"/>
      <c r="D608" s="257"/>
      <c r="E608" s="257"/>
      <c r="G608" s="264"/>
      <c r="I608" s="264"/>
    </row>
    <row r="609" spans="3:9" ht="14.25" customHeight="1" x14ac:dyDescent="0.25">
      <c r="C609" s="257"/>
      <c r="D609" s="257"/>
      <c r="E609" s="257"/>
      <c r="G609" s="264"/>
      <c r="I609" s="264"/>
    </row>
    <row r="610" spans="3:9" ht="14.25" customHeight="1" x14ac:dyDescent="0.25">
      <c r="C610" s="257"/>
      <c r="D610" s="257"/>
      <c r="E610" s="257"/>
      <c r="G610" s="264"/>
      <c r="I610" s="264"/>
    </row>
    <row r="611" spans="3:9" ht="14.25" customHeight="1" x14ac:dyDescent="0.25">
      <c r="C611" s="257"/>
      <c r="D611" s="257"/>
      <c r="E611" s="257"/>
      <c r="G611" s="264"/>
      <c r="I611" s="264"/>
    </row>
    <row r="612" spans="3:9" ht="14.25" customHeight="1" x14ac:dyDescent="0.25">
      <c r="C612" s="257"/>
      <c r="D612" s="257"/>
      <c r="E612" s="257"/>
      <c r="G612" s="264"/>
      <c r="I612" s="264"/>
    </row>
    <row r="613" spans="3:9" ht="14.25" customHeight="1" x14ac:dyDescent="0.25">
      <c r="C613" s="257"/>
      <c r="D613" s="257"/>
      <c r="E613" s="257"/>
      <c r="G613" s="264"/>
      <c r="I613" s="264"/>
    </row>
    <row r="614" spans="3:9" ht="14.25" customHeight="1" x14ac:dyDescent="0.25">
      <c r="C614" s="257"/>
      <c r="D614" s="257"/>
      <c r="E614" s="257"/>
      <c r="G614" s="264"/>
      <c r="I614" s="264"/>
    </row>
    <row r="615" spans="3:9" ht="14.25" customHeight="1" x14ac:dyDescent="0.25">
      <c r="C615" s="257"/>
      <c r="D615" s="257"/>
      <c r="E615" s="257"/>
      <c r="G615" s="264"/>
      <c r="I615" s="264"/>
    </row>
    <row r="616" spans="3:9" ht="14.25" customHeight="1" x14ac:dyDescent="0.25">
      <c r="C616" s="257"/>
      <c r="D616" s="257"/>
      <c r="E616" s="257"/>
      <c r="G616" s="264"/>
      <c r="I616" s="264"/>
    </row>
    <row r="617" spans="3:9" ht="14.25" customHeight="1" x14ac:dyDescent="0.25">
      <c r="C617" s="257"/>
      <c r="D617" s="257"/>
      <c r="E617" s="257"/>
      <c r="G617" s="264"/>
      <c r="I617" s="264"/>
    </row>
    <row r="618" spans="3:9" ht="14.25" customHeight="1" x14ac:dyDescent="0.25">
      <c r="C618" s="257"/>
      <c r="D618" s="257"/>
      <c r="E618" s="257"/>
      <c r="G618" s="264"/>
      <c r="I618" s="264"/>
    </row>
    <row r="619" spans="3:9" ht="14.25" customHeight="1" x14ac:dyDescent="0.25">
      <c r="C619" s="257"/>
      <c r="D619" s="257"/>
      <c r="E619" s="257"/>
      <c r="G619" s="264"/>
      <c r="I619" s="264"/>
    </row>
    <row r="620" spans="3:9" ht="14.25" customHeight="1" x14ac:dyDescent="0.25">
      <c r="C620" s="257"/>
      <c r="D620" s="257"/>
      <c r="E620" s="257"/>
      <c r="G620" s="264"/>
      <c r="I620" s="264"/>
    </row>
    <row r="621" spans="3:9" ht="14.25" customHeight="1" x14ac:dyDescent="0.25">
      <c r="C621" s="257"/>
      <c r="D621" s="257"/>
      <c r="E621" s="257"/>
      <c r="G621" s="264"/>
      <c r="I621" s="264"/>
    </row>
    <row r="622" spans="3:9" ht="14.25" customHeight="1" x14ac:dyDescent="0.25">
      <c r="C622" s="257"/>
      <c r="D622" s="257"/>
      <c r="E622" s="257"/>
      <c r="G622" s="264"/>
      <c r="I622" s="264"/>
    </row>
    <row r="623" spans="3:9" ht="14.25" customHeight="1" x14ac:dyDescent="0.25">
      <c r="C623" s="257"/>
      <c r="D623" s="257"/>
      <c r="E623" s="257"/>
      <c r="G623" s="264"/>
      <c r="I623" s="264"/>
    </row>
    <row r="624" spans="3:9" ht="14.25" customHeight="1" x14ac:dyDescent="0.25">
      <c r="C624" s="257"/>
      <c r="D624" s="257"/>
      <c r="E624" s="257"/>
      <c r="G624" s="264"/>
      <c r="I624" s="264"/>
    </row>
    <row r="625" spans="3:9" ht="14.25" customHeight="1" x14ac:dyDescent="0.25">
      <c r="C625" s="257"/>
      <c r="D625" s="257"/>
      <c r="E625" s="257"/>
      <c r="G625" s="264"/>
      <c r="I625" s="264"/>
    </row>
    <row r="626" spans="3:9" ht="14.25" customHeight="1" x14ac:dyDescent="0.25">
      <c r="C626" s="257"/>
      <c r="D626" s="257"/>
      <c r="E626" s="257"/>
      <c r="G626" s="264"/>
      <c r="I626" s="264"/>
    </row>
    <row r="627" spans="3:9" ht="14.25" customHeight="1" x14ac:dyDescent="0.25">
      <c r="C627" s="257"/>
      <c r="D627" s="257"/>
      <c r="E627" s="257"/>
      <c r="G627" s="264"/>
      <c r="I627" s="264"/>
    </row>
    <row r="628" spans="3:9" ht="14.25" customHeight="1" x14ac:dyDescent="0.25">
      <c r="C628" s="257"/>
      <c r="D628" s="257"/>
      <c r="E628" s="257"/>
      <c r="G628" s="264"/>
      <c r="I628" s="264"/>
    </row>
    <row r="629" spans="3:9" ht="14.25" customHeight="1" x14ac:dyDescent="0.25">
      <c r="C629" s="257"/>
      <c r="D629" s="257"/>
      <c r="E629" s="257"/>
      <c r="G629" s="264"/>
      <c r="I629" s="264"/>
    </row>
    <row r="630" spans="3:9" ht="14.25" customHeight="1" x14ac:dyDescent="0.25">
      <c r="C630" s="257"/>
      <c r="D630" s="257"/>
      <c r="E630" s="257"/>
      <c r="G630" s="264"/>
      <c r="I630" s="264"/>
    </row>
    <row r="631" spans="3:9" ht="14.25" customHeight="1" x14ac:dyDescent="0.25">
      <c r="C631" s="257"/>
      <c r="D631" s="257"/>
      <c r="E631" s="257"/>
      <c r="G631" s="264"/>
      <c r="I631" s="264"/>
    </row>
    <row r="632" spans="3:9" ht="14.25" customHeight="1" x14ac:dyDescent="0.25">
      <c r="C632" s="257"/>
      <c r="D632" s="257"/>
      <c r="E632" s="257"/>
      <c r="G632" s="264"/>
      <c r="I632" s="264"/>
    </row>
    <row r="633" spans="3:9" ht="14.25" customHeight="1" x14ac:dyDescent="0.25">
      <c r="C633" s="257"/>
      <c r="D633" s="257"/>
      <c r="E633" s="257"/>
      <c r="G633" s="264"/>
      <c r="I633" s="264"/>
    </row>
    <row r="634" spans="3:9" ht="14.25" customHeight="1" x14ac:dyDescent="0.25">
      <c r="C634" s="257"/>
      <c r="D634" s="257"/>
      <c r="E634" s="257"/>
      <c r="G634" s="264"/>
      <c r="I634" s="264"/>
    </row>
    <row r="635" spans="3:9" ht="14.25" customHeight="1" x14ac:dyDescent="0.25">
      <c r="C635" s="257"/>
      <c r="D635" s="257"/>
      <c r="E635" s="257"/>
      <c r="G635" s="264"/>
      <c r="I635" s="264"/>
    </row>
    <row r="636" spans="3:9" ht="14.25" customHeight="1" x14ac:dyDescent="0.25">
      <c r="C636" s="257"/>
      <c r="D636" s="257"/>
      <c r="E636" s="257"/>
      <c r="G636" s="264"/>
      <c r="I636" s="264"/>
    </row>
    <row r="637" spans="3:9" ht="14.25" customHeight="1" x14ac:dyDescent="0.25">
      <c r="C637" s="257"/>
      <c r="D637" s="257"/>
      <c r="E637" s="257"/>
      <c r="G637" s="264"/>
      <c r="I637" s="264"/>
    </row>
    <row r="638" spans="3:9" ht="14.25" customHeight="1" x14ac:dyDescent="0.25">
      <c r="C638" s="257"/>
      <c r="D638" s="257"/>
      <c r="E638" s="257"/>
      <c r="G638" s="264"/>
      <c r="I638" s="264"/>
    </row>
    <row r="639" spans="3:9" ht="14.25" customHeight="1" x14ac:dyDescent="0.25">
      <c r="C639" s="257"/>
      <c r="D639" s="257"/>
      <c r="E639" s="257"/>
      <c r="G639" s="264"/>
      <c r="I639" s="264"/>
    </row>
    <row r="640" spans="3:9" ht="14.25" customHeight="1" x14ac:dyDescent="0.25">
      <c r="C640" s="257"/>
      <c r="D640" s="257"/>
      <c r="E640" s="257"/>
      <c r="G640" s="264"/>
      <c r="I640" s="264"/>
    </row>
    <row r="641" spans="3:9" ht="14.25" customHeight="1" x14ac:dyDescent="0.25">
      <c r="C641" s="257"/>
      <c r="D641" s="257"/>
      <c r="E641" s="257"/>
      <c r="G641" s="264"/>
      <c r="I641" s="264"/>
    </row>
    <row r="642" spans="3:9" ht="14.25" customHeight="1" x14ac:dyDescent="0.25">
      <c r="C642" s="257"/>
      <c r="D642" s="257"/>
      <c r="E642" s="257"/>
      <c r="G642" s="264"/>
      <c r="I642" s="264"/>
    </row>
    <row r="643" spans="3:9" ht="14.25" customHeight="1" x14ac:dyDescent="0.25">
      <c r="C643" s="257"/>
      <c r="D643" s="257"/>
      <c r="E643" s="257"/>
      <c r="G643" s="264"/>
      <c r="I643" s="264"/>
    </row>
    <row r="644" spans="3:9" ht="14.25" customHeight="1" x14ac:dyDescent="0.25">
      <c r="C644" s="257"/>
      <c r="D644" s="257"/>
      <c r="E644" s="257"/>
      <c r="G644" s="264"/>
      <c r="I644" s="264"/>
    </row>
    <row r="645" spans="3:9" ht="14.25" customHeight="1" x14ac:dyDescent="0.25">
      <c r="C645" s="257"/>
      <c r="D645" s="257"/>
      <c r="E645" s="257"/>
      <c r="G645" s="264"/>
      <c r="I645" s="264"/>
    </row>
    <row r="646" spans="3:9" ht="14.25" customHeight="1" x14ac:dyDescent="0.25">
      <c r="C646" s="257"/>
      <c r="D646" s="257"/>
      <c r="E646" s="257"/>
      <c r="G646" s="264"/>
      <c r="I646" s="264"/>
    </row>
    <row r="647" spans="3:9" ht="14.25" customHeight="1" x14ac:dyDescent="0.25">
      <c r="C647" s="257"/>
      <c r="D647" s="257"/>
      <c r="E647" s="257"/>
      <c r="G647" s="264"/>
      <c r="I647" s="264"/>
    </row>
    <row r="648" spans="3:9" ht="14.25" customHeight="1" x14ac:dyDescent="0.25">
      <c r="C648" s="257"/>
      <c r="D648" s="257"/>
      <c r="E648" s="257"/>
      <c r="G648" s="264"/>
      <c r="I648" s="264"/>
    </row>
    <row r="649" spans="3:9" ht="14.25" customHeight="1" x14ac:dyDescent="0.25">
      <c r="C649" s="257"/>
      <c r="D649" s="257"/>
      <c r="E649" s="257"/>
      <c r="G649" s="264"/>
      <c r="I649" s="264"/>
    </row>
    <row r="650" spans="3:9" ht="14.25" customHeight="1" x14ac:dyDescent="0.25">
      <c r="C650" s="257"/>
      <c r="D650" s="257"/>
      <c r="E650" s="257"/>
      <c r="G650" s="264"/>
      <c r="I650" s="264"/>
    </row>
    <row r="651" spans="3:9" ht="14.25" customHeight="1" x14ac:dyDescent="0.25">
      <c r="C651" s="257"/>
      <c r="D651" s="257"/>
      <c r="E651" s="257"/>
      <c r="G651" s="264"/>
      <c r="I651" s="264"/>
    </row>
    <row r="652" spans="3:9" ht="14.25" customHeight="1" x14ac:dyDescent="0.25">
      <c r="C652" s="257"/>
      <c r="D652" s="257"/>
      <c r="E652" s="257"/>
      <c r="G652" s="264"/>
      <c r="I652" s="264"/>
    </row>
    <row r="653" spans="3:9" ht="14.25" customHeight="1" x14ac:dyDescent="0.25">
      <c r="C653" s="257"/>
      <c r="D653" s="257"/>
      <c r="E653" s="257"/>
      <c r="G653" s="264"/>
      <c r="I653" s="264"/>
    </row>
    <row r="654" spans="3:9" ht="14.25" customHeight="1" x14ac:dyDescent="0.25">
      <c r="C654" s="257"/>
      <c r="D654" s="257"/>
      <c r="E654" s="257"/>
      <c r="G654" s="264"/>
      <c r="I654" s="264"/>
    </row>
    <row r="655" spans="3:9" ht="14.25" customHeight="1" x14ac:dyDescent="0.25">
      <c r="C655" s="257"/>
      <c r="D655" s="257"/>
      <c r="E655" s="257"/>
      <c r="G655" s="264"/>
      <c r="I655" s="264"/>
    </row>
    <row r="656" spans="3:9" ht="14.25" customHeight="1" x14ac:dyDescent="0.25">
      <c r="C656" s="257"/>
      <c r="D656" s="257"/>
      <c r="E656" s="257"/>
      <c r="G656" s="264"/>
      <c r="I656" s="264"/>
    </row>
    <row r="657" spans="3:9" ht="14.25" customHeight="1" x14ac:dyDescent="0.25">
      <c r="C657" s="257"/>
      <c r="D657" s="257"/>
      <c r="E657" s="257"/>
      <c r="G657" s="264"/>
      <c r="I657" s="264"/>
    </row>
    <row r="658" spans="3:9" ht="14.25" customHeight="1" x14ac:dyDescent="0.25">
      <c r="C658" s="257"/>
      <c r="D658" s="257"/>
      <c r="E658" s="257"/>
      <c r="G658" s="264"/>
      <c r="I658" s="264"/>
    </row>
    <row r="659" spans="3:9" ht="14.25" customHeight="1" x14ac:dyDescent="0.25">
      <c r="C659" s="257"/>
      <c r="D659" s="257"/>
      <c r="E659" s="257"/>
      <c r="G659" s="264"/>
      <c r="I659" s="264"/>
    </row>
    <row r="660" spans="3:9" ht="14.25" customHeight="1" x14ac:dyDescent="0.25">
      <c r="C660" s="257"/>
      <c r="D660" s="257"/>
      <c r="E660" s="257"/>
      <c r="G660" s="264"/>
      <c r="I660" s="264"/>
    </row>
    <row r="661" spans="3:9" ht="14.25" customHeight="1" x14ac:dyDescent="0.25">
      <c r="C661" s="257"/>
      <c r="D661" s="257"/>
      <c r="E661" s="257"/>
      <c r="G661" s="264"/>
      <c r="I661" s="264"/>
    </row>
    <row r="662" spans="3:9" ht="14.25" customHeight="1" x14ac:dyDescent="0.25">
      <c r="C662" s="257"/>
      <c r="D662" s="257"/>
      <c r="E662" s="257"/>
      <c r="G662" s="264"/>
      <c r="I662" s="264"/>
    </row>
    <row r="663" spans="3:9" ht="14.25" customHeight="1" x14ac:dyDescent="0.25">
      <c r="C663" s="257"/>
      <c r="D663" s="257"/>
      <c r="E663" s="257"/>
      <c r="G663" s="264"/>
      <c r="I663" s="264"/>
    </row>
    <row r="664" spans="3:9" ht="14.25" customHeight="1" x14ac:dyDescent="0.25">
      <c r="C664" s="257"/>
      <c r="D664" s="257"/>
      <c r="E664" s="257"/>
      <c r="G664" s="264"/>
      <c r="I664" s="264"/>
    </row>
    <row r="665" spans="3:9" ht="14.25" customHeight="1" x14ac:dyDescent="0.25">
      <c r="C665" s="257"/>
      <c r="D665" s="257"/>
      <c r="E665" s="257"/>
      <c r="G665" s="264"/>
      <c r="I665" s="264"/>
    </row>
    <row r="666" spans="3:9" ht="14.25" customHeight="1" x14ac:dyDescent="0.25">
      <c r="C666" s="257"/>
      <c r="D666" s="257"/>
      <c r="E666" s="257"/>
      <c r="G666" s="264"/>
      <c r="I666" s="264"/>
    </row>
    <row r="667" spans="3:9" ht="14.25" customHeight="1" x14ac:dyDescent="0.25">
      <c r="C667" s="257"/>
      <c r="D667" s="257"/>
      <c r="E667" s="257"/>
      <c r="G667" s="264"/>
      <c r="I667" s="264"/>
    </row>
    <row r="668" spans="3:9" ht="14.25" customHeight="1" x14ac:dyDescent="0.25">
      <c r="C668" s="257"/>
      <c r="D668" s="257"/>
      <c r="E668" s="257"/>
      <c r="G668" s="264"/>
      <c r="I668" s="264"/>
    </row>
    <row r="669" spans="3:9" ht="14.25" customHeight="1" x14ac:dyDescent="0.25">
      <c r="C669" s="257"/>
      <c r="D669" s="257"/>
      <c r="E669" s="257"/>
      <c r="G669" s="264"/>
      <c r="I669" s="264"/>
    </row>
    <row r="670" spans="3:9" ht="14.25" customHeight="1" x14ac:dyDescent="0.25">
      <c r="C670" s="257"/>
      <c r="D670" s="257"/>
      <c r="E670" s="257"/>
      <c r="G670" s="264"/>
      <c r="I670" s="264"/>
    </row>
    <row r="671" spans="3:9" ht="14.25" customHeight="1" x14ac:dyDescent="0.25">
      <c r="C671" s="257"/>
      <c r="D671" s="257"/>
      <c r="E671" s="257"/>
      <c r="G671" s="264"/>
      <c r="I671" s="264"/>
    </row>
    <row r="672" spans="3:9" ht="14.25" customHeight="1" x14ac:dyDescent="0.25">
      <c r="C672" s="257"/>
      <c r="D672" s="257"/>
      <c r="E672" s="257"/>
      <c r="G672" s="264"/>
      <c r="I672" s="264"/>
    </row>
    <row r="673" spans="3:9" ht="14.25" customHeight="1" x14ac:dyDescent="0.25">
      <c r="C673" s="257"/>
      <c r="D673" s="257"/>
      <c r="E673" s="257"/>
      <c r="G673" s="264"/>
      <c r="I673" s="264"/>
    </row>
    <row r="674" spans="3:9" ht="14.25" customHeight="1" x14ac:dyDescent="0.25">
      <c r="C674" s="257"/>
      <c r="D674" s="257"/>
      <c r="E674" s="257"/>
      <c r="G674" s="264"/>
      <c r="I674" s="264"/>
    </row>
    <row r="675" spans="3:9" ht="14.25" customHeight="1" x14ac:dyDescent="0.25">
      <c r="C675" s="257"/>
      <c r="D675" s="257"/>
      <c r="E675" s="257"/>
      <c r="G675" s="264"/>
      <c r="I675" s="264"/>
    </row>
    <row r="676" spans="3:9" ht="14.25" customHeight="1" x14ac:dyDescent="0.25">
      <c r="C676" s="257"/>
      <c r="D676" s="257"/>
      <c r="E676" s="257"/>
      <c r="G676" s="264"/>
      <c r="I676" s="264"/>
    </row>
    <row r="677" spans="3:9" ht="14.25" customHeight="1" x14ac:dyDescent="0.25">
      <c r="C677" s="257"/>
      <c r="D677" s="257"/>
      <c r="E677" s="257"/>
      <c r="G677" s="264"/>
      <c r="I677" s="264"/>
    </row>
    <row r="678" spans="3:9" ht="14.25" customHeight="1" x14ac:dyDescent="0.25">
      <c r="C678" s="257"/>
      <c r="D678" s="257"/>
      <c r="E678" s="257"/>
      <c r="G678" s="264"/>
      <c r="I678" s="264"/>
    </row>
    <row r="679" spans="3:9" ht="14.25" customHeight="1" x14ac:dyDescent="0.25">
      <c r="C679" s="257"/>
      <c r="D679" s="257"/>
      <c r="E679" s="257"/>
      <c r="G679" s="264"/>
      <c r="I679" s="264"/>
    </row>
    <row r="680" spans="3:9" ht="14.25" customHeight="1" x14ac:dyDescent="0.25">
      <c r="C680" s="257"/>
      <c r="D680" s="257"/>
      <c r="E680" s="257"/>
      <c r="G680" s="264"/>
      <c r="I680" s="264"/>
    </row>
    <row r="681" spans="3:9" ht="14.25" customHeight="1" x14ac:dyDescent="0.25">
      <c r="C681" s="257"/>
      <c r="D681" s="257"/>
      <c r="E681" s="257"/>
      <c r="G681" s="264"/>
      <c r="I681" s="264"/>
    </row>
    <row r="682" spans="3:9" ht="14.25" customHeight="1" x14ac:dyDescent="0.25">
      <c r="C682" s="257"/>
      <c r="D682" s="257"/>
      <c r="E682" s="257"/>
      <c r="G682" s="264"/>
      <c r="I682" s="264"/>
    </row>
    <row r="683" spans="3:9" ht="14.25" customHeight="1" x14ac:dyDescent="0.25">
      <c r="C683" s="257"/>
      <c r="D683" s="257"/>
      <c r="E683" s="257"/>
      <c r="G683" s="264"/>
      <c r="I683" s="264"/>
    </row>
    <row r="684" spans="3:9" ht="14.25" customHeight="1" x14ac:dyDescent="0.25">
      <c r="C684" s="257"/>
      <c r="D684" s="257"/>
      <c r="E684" s="257"/>
      <c r="G684" s="264"/>
      <c r="I684" s="264"/>
    </row>
    <row r="685" spans="3:9" ht="14.25" customHeight="1" x14ac:dyDescent="0.25">
      <c r="C685" s="257"/>
      <c r="D685" s="257"/>
      <c r="E685" s="257"/>
      <c r="G685" s="264"/>
      <c r="I685" s="264"/>
    </row>
    <row r="686" spans="3:9" ht="14.25" customHeight="1" x14ac:dyDescent="0.25">
      <c r="C686" s="257"/>
      <c r="D686" s="257"/>
      <c r="E686" s="257"/>
      <c r="G686" s="264"/>
      <c r="I686" s="264"/>
    </row>
    <row r="687" spans="3:9" ht="14.25" customHeight="1" x14ac:dyDescent="0.25">
      <c r="C687" s="257"/>
      <c r="D687" s="257"/>
      <c r="E687" s="257"/>
      <c r="G687" s="264"/>
      <c r="I687" s="264"/>
    </row>
    <row r="688" spans="3:9" ht="14.25" customHeight="1" x14ac:dyDescent="0.25">
      <c r="C688" s="257"/>
      <c r="D688" s="257"/>
      <c r="E688" s="257"/>
      <c r="G688" s="264"/>
      <c r="I688" s="264"/>
    </row>
    <row r="689" spans="3:9" ht="14.25" customHeight="1" x14ac:dyDescent="0.25">
      <c r="C689" s="257"/>
      <c r="D689" s="257"/>
      <c r="E689" s="257"/>
      <c r="G689" s="264"/>
      <c r="I689" s="264"/>
    </row>
    <row r="690" spans="3:9" ht="14.25" customHeight="1" x14ac:dyDescent="0.25">
      <c r="C690" s="257"/>
      <c r="D690" s="257"/>
      <c r="E690" s="257"/>
      <c r="G690" s="264"/>
      <c r="I690" s="264"/>
    </row>
    <row r="691" spans="3:9" ht="14.25" customHeight="1" x14ac:dyDescent="0.25">
      <c r="C691" s="257"/>
      <c r="D691" s="257"/>
      <c r="E691" s="257"/>
      <c r="G691" s="264"/>
      <c r="I691" s="264"/>
    </row>
    <row r="692" spans="3:9" ht="14.25" customHeight="1" x14ac:dyDescent="0.25">
      <c r="C692" s="257"/>
      <c r="D692" s="257"/>
      <c r="E692" s="257"/>
      <c r="G692" s="264"/>
      <c r="I692" s="264"/>
    </row>
    <row r="693" spans="3:9" ht="14.25" customHeight="1" x14ac:dyDescent="0.25">
      <c r="C693" s="257"/>
      <c r="D693" s="257"/>
      <c r="E693" s="257"/>
      <c r="G693" s="264"/>
      <c r="I693" s="264"/>
    </row>
    <row r="694" spans="3:9" ht="14.25" customHeight="1" x14ac:dyDescent="0.25">
      <c r="C694" s="257"/>
      <c r="D694" s="257"/>
      <c r="E694" s="257"/>
      <c r="G694" s="264"/>
      <c r="I694" s="264"/>
    </row>
    <row r="695" spans="3:9" ht="14.25" customHeight="1" x14ac:dyDescent="0.25">
      <c r="C695" s="257"/>
      <c r="D695" s="257"/>
      <c r="E695" s="257"/>
      <c r="G695" s="264"/>
      <c r="I695" s="264"/>
    </row>
    <row r="696" spans="3:9" ht="14.25" customHeight="1" x14ac:dyDescent="0.25">
      <c r="C696" s="257"/>
      <c r="D696" s="257"/>
      <c r="E696" s="257"/>
      <c r="G696" s="264"/>
      <c r="I696" s="264"/>
    </row>
    <row r="697" spans="3:9" ht="14.25" customHeight="1" x14ac:dyDescent="0.25">
      <c r="C697" s="257"/>
      <c r="D697" s="257"/>
      <c r="E697" s="257"/>
      <c r="G697" s="264"/>
      <c r="I697" s="264"/>
    </row>
    <row r="698" spans="3:9" ht="14.25" customHeight="1" x14ac:dyDescent="0.25">
      <c r="C698" s="257"/>
      <c r="D698" s="257"/>
      <c r="E698" s="257"/>
      <c r="G698" s="264"/>
      <c r="I698" s="264"/>
    </row>
    <row r="699" spans="3:9" ht="14.25" customHeight="1" x14ac:dyDescent="0.25">
      <c r="C699" s="257"/>
      <c r="D699" s="257"/>
      <c r="E699" s="257"/>
      <c r="G699" s="264"/>
      <c r="I699" s="264"/>
    </row>
    <row r="700" spans="3:9" ht="14.25" customHeight="1" x14ac:dyDescent="0.25">
      <c r="C700" s="257"/>
      <c r="D700" s="257"/>
      <c r="E700" s="257"/>
      <c r="G700" s="264"/>
      <c r="I700" s="264"/>
    </row>
    <row r="701" spans="3:9" ht="14.25" customHeight="1" x14ac:dyDescent="0.25">
      <c r="C701" s="257"/>
      <c r="D701" s="257"/>
      <c r="E701" s="257"/>
      <c r="G701" s="264"/>
      <c r="I701" s="264"/>
    </row>
    <row r="702" spans="3:9" ht="14.25" customHeight="1" x14ac:dyDescent="0.25">
      <c r="C702" s="257"/>
      <c r="D702" s="257"/>
      <c r="E702" s="257"/>
      <c r="G702" s="264"/>
      <c r="I702" s="264"/>
    </row>
    <row r="703" spans="3:9" ht="14.25" customHeight="1" x14ac:dyDescent="0.25">
      <c r="C703" s="257"/>
      <c r="D703" s="257"/>
      <c r="E703" s="257"/>
      <c r="G703" s="264"/>
      <c r="I703" s="264"/>
    </row>
    <row r="704" spans="3:9" ht="14.25" customHeight="1" x14ac:dyDescent="0.25">
      <c r="C704" s="257"/>
      <c r="D704" s="257"/>
      <c r="E704" s="257"/>
      <c r="G704" s="264"/>
      <c r="I704" s="264"/>
    </row>
    <row r="705" spans="3:9" ht="14.25" customHeight="1" x14ac:dyDescent="0.25">
      <c r="C705" s="257"/>
      <c r="D705" s="257"/>
      <c r="E705" s="257"/>
      <c r="G705" s="264"/>
      <c r="I705" s="264"/>
    </row>
    <row r="706" spans="3:9" ht="14.25" customHeight="1" x14ac:dyDescent="0.25">
      <c r="C706" s="257"/>
      <c r="D706" s="257"/>
      <c r="E706" s="257"/>
      <c r="G706" s="264"/>
      <c r="I706" s="264"/>
    </row>
    <row r="707" spans="3:9" ht="14.25" customHeight="1" x14ac:dyDescent="0.25">
      <c r="C707" s="257"/>
      <c r="D707" s="257"/>
      <c r="E707" s="257"/>
      <c r="G707" s="264"/>
      <c r="I707" s="264"/>
    </row>
    <row r="708" spans="3:9" ht="14.25" customHeight="1" x14ac:dyDescent="0.25">
      <c r="C708" s="257"/>
      <c r="D708" s="257"/>
      <c r="E708" s="257"/>
      <c r="G708" s="264"/>
      <c r="I708" s="264"/>
    </row>
    <row r="709" spans="3:9" ht="14.25" customHeight="1" x14ac:dyDescent="0.25">
      <c r="C709" s="257"/>
      <c r="D709" s="257"/>
      <c r="E709" s="257"/>
      <c r="G709" s="264"/>
      <c r="I709" s="264"/>
    </row>
    <row r="710" spans="3:9" ht="14.25" customHeight="1" x14ac:dyDescent="0.25">
      <c r="C710" s="257"/>
      <c r="D710" s="257"/>
      <c r="E710" s="257"/>
      <c r="G710" s="264"/>
      <c r="I710" s="264"/>
    </row>
    <row r="711" spans="3:9" ht="14.25" customHeight="1" x14ac:dyDescent="0.25">
      <c r="C711" s="257"/>
      <c r="D711" s="257"/>
      <c r="E711" s="257"/>
      <c r="G711" s="264"/>
      <c r="I711" s="264"/>
    </row>
    <row r="712" spans="3:9" ht="14.25" customHeight="1" x14ac:dyDescent="0.25">
      <c r="C712" s="257"/>
      <c r="D712" s="257"/>
      <c r="E712" s="257"/>
      <c r="G712" s="264"/>
      <c r="I712" s="264"/>
    </row>
    <row r="713" spans="3:9" ht="14.25" customHeight="1" x14ac:dyDescent="0.25">
      <c r="C713" s="257"/>
      <c r="D713" s="257"/>
      <c r="E713" s="257"/>
      <c r="G713" s="264"/>
      <c r="I713" s="264"/>
    </row>
    <row r="714" spans="3:9" ht="14.25" customHeight="1" x14ac:dyDescent="0.25">
      <c r="C714" s="257"/>
      <c r="D714" s="257"/>
      <c r="E714" s="257"/>
      <c r="G714" s="264"/>
      <c r="I714" s="264"/>
    </row>
    <row r="715" spans="3:9" ht="14.25" customHeight="1" x14ac:dyDescent="0.25">
      <c r="C715" s="257"/>
      <c r="D715" s="257"/>
      <c r="E715" s="257"/>
      <c r="G715" s="264"/>
      <c r="I715" s="264"/>
    </row>
    <row r="716" spans="3:9" ht="14.25" customHeight="1" x14ac:dyDescent="0.25">
      <c r="C716" s="257"/>
      <c r="D716" s="257"/>
      <c r="E716" s="257"/>
      <c r="G716" s="264"/>
      <c r="I716" s="264"/>
    </row>
    <row r="717" spans="3:9" ht="14.25" customHeight="1" x14ac:dyDescent="0.25">
      <c r="C717" s="257"/>
      <c r="D717" s="257"/>
      <c r="E717" s="257"/>
      <c r="G717" s="264"/>
      <c r="I717" s="264"/>
    </row>
    <row r="718" spans="3:9" ht="14.25" customHeight="1" x14ac:dyDescent="0.25">
      <c r="C718" s="257"/>
      <c r="D718" s="257"/>
      <c r="E718" s="257"/>
      <c r="G718" s="264"/>
      <c r="I718" s="264"/>
    </row>
    <row r="719" spans="3:9" ht="14.25" customHeight="1" x14ac:dyDescent="0.25">
      <c r="C719" s="257"/>
      <c r="D719" s="257"/>
      <c r="E719" s="257"/>
      <c r="G719" s="264"/>
      <c r="I719" s="264"/>
    </row>
    <row r="720" spans="3:9" ht="14.25" customHeight="1" x14ac:dyDescent="0.25">
      <c r="C720" s="257"/>
      <c r="D720" s="257"/>
      <c r="E720" s="257"/>
      <c r="G720" s="264"/>
      <c r="I720" s="264"/>
    </row>
    <row r="721" spans="3:9" ht="14.25" customHeight="1" x14ac:dyDescent="0.25">
      <c r="C721" s="257"/>
      <c r="D721" s="257"/>
      <c r="E721" s="257"/>
      <c r="G721" s="264"/>
      <c r="I721" s="264"/>
    </row>
    <row r="722" spans="3:9" ht="14.25" customHeight="1" x14ac:dyDescent="0.25">
      <c r="C722" s="257"/>
      <c r="D722" s="257"/>
      <c r="E722" s="257"/>
      <c r="G722" s="264"/>
      <c r="I722" s="264"/>
    </row>
    <row r="723" spans="3:9" ht="14.25" customHeight="1" x14ac:dyDescent="0.25">
      <c r="C723" s="257"/>
      <c r="D723" s="257"/>
      <c r="E723" s="257"/>
      <c r="G723" s="264"/>
      <c r="I723" s="264"/>
    </row>
    <row r="724" spans="3:9" ht="14.25" customHeight="1" x14ac:dyDescent="0.25">
      <c r="C724" s="257"/>
      <c r="D724" s="257"/>
      <c r="E724" s="257"/>
      <c r="G724" s="264"/>
      <c r="I724" s="264"/>
    </row>
    <row r="725" spans="3:9" ht="14.25" customHeight="1" x14ac:dyDescent="0.25">
      <c r="C725" s="257"/>
      <c r="D725" s="257"/>
      <c r="E725" s="257"/>
      <c r="G725" s="264"/>
      <c r="I725" s="264"/>
    </row>
    <row r="726" spans="3:9" ht="14.25" customHeight="1" x14ac:dyDescent="0.25">
      <c r="C726" s="257"/>
      <c r="D726" s="257"/>
      <c r="E726" s="257"/>
      <c r="G726" s="264"/>
      <c r="I726" s="264"/>
    </row>
    <row r="727" spans="3:9" ht="14.25" customHeight="1" x14ac:dyDescent="0.25">
      <c r="C727" s="257"/>
      <c r="D727" s="257"/>
      <c r="E727" s="257"/>
      <c r="G727" s="264"/>
      <c r="I727" s="264"/>
    </row>
    <row r="728" spans="3:9" ht="14.25" customHeight="1" x14ac:dyDescent="0.25">
      <c r="C728" s="257"/>
      <c r="D728" s="257"/>
      <c r="E728" s="257"/>
      <c r="G728" s="264"/>
      <c r="I728" s="264"/>
    </row>
    <row r="729" spans="3:9" ht="14.25" customHeight="1" x14ac:dyDescent="0.25">
      <c r="C729" s="257"/>
      <c r="D729" s="257"/>
      <c r="E729" s="257"/>
      <c r="G729" s="264"/>
      <c r="I729" s="264"/>
    </row>
    <row r="730" spans="3:9" ht="14.25" customHeight="1" x14ac:dyDescent="0.25">
      <c r="C730" s="257"/>
      <c r="D730" s="257"/>
      <c r="E730" s="257"/>
      <c r="G730" s="264"/>
      <c r="I730" s="264"/>
    </row>
    <row r="731" spans="3:9" ht="14.25" customHeight="1" x14ac:dyDescent="0.25">
      <c r="C731" s="257"/>
      <c r="D731" s="257"/>
      <c r="E731" s="257"/>
      <c r="G731" s="264"/>
      <c r="I731" s="264"/>
    </row>
    <row r="732" spans="3:9" ht="14.25" customHeight="1" x14ac:dyDescent="0.25">
      <c r="C732" s="257"/>
      <c r="D732" s="257"/>
      <c r="E732" s="257"/>
      <c r="G732" s="264"/>
      <c r="I732" s="264"/>
    </row>
    <row r="733" spans="3:9" ht="14.25" customHeight="1" x14ac:dyDescent="0.25">
      <c r="C733" s="257"/>
      <c r="D733" s="257"/>
      <c r="E733" s="257"/>
      <c r="G733" s="264"/>
      <c r="I733" s="264"/>
    </row>
    <row r="734" spans="3:9" ht="14.25" customHeight="1" x14ac:dyDescent="0.25">
      <c r="C734" s="257"/>
      <c r="D734" s="257"/>
      <c r="E734" s="257"/>
      <c r="G734" s="264"/>
      <c r="I734" s="264"/>
    </row>
    <row r="735" spans="3:9" ht="14.25" customHeight="1" x14ac:dyDescent="0.25">
      <c r="C735" s="257"/>
      <c r="D735" s="257"/>
      <c r="E735" s="257"/>
      <c r="G735" s="264"/>
      <c r="I735" s="264"/>
    </row>
    <row r="736" spans="3:9" ht="14.25" customHeight="1" x14ac:dyDescent="0.25">
      <c r="C736" s="257"/>
      <c r="D736" s="257"/>
      <c r="E736" s="257"/>
      <c r="G736" s="264"/>
      <c r="I736" s="264"/>
    </row>
    <row r="737" spans="3:9" ht="14.25" customHeight="1" x14ac:dyDescent="0.25">
      <c r="C737" s="257"/>
      <c r="D737" s="257"/>
      <c r="E737" s="257"/>
      <c r="G737" s="264"/>
      <c r="I737" s="264"/>
    </row>
    <row r="738" spans="3:9" ht="14.25" customHeight="1" x14ac:dyDescent="0.25">
      <c r="C738" s="257"/>
      <c r="D738" s="257"/>
      <c r="E738" s="257"/>
      <c r="G738" s="264"/>
      <c r="I738" s="264"/>
    </row>
    <row r="739" spans="3:9" ht="14.25" customHeight="1" x14ac:dyDescent="0.25">
      <c r="C739" s="257"/>
      <c r="D739" s="257"/>
      <c r="E739" s="257"/>
      <c r="G739" s="264"/>
      <c r="I739" s="264"/>
    </row>
    <row r="740" spans="3:9" ht="14.25" customHeight="1" x14ac:dyDescent="0.25">
      <c r="C740" s="257"/>
      <c r="D740" s="257"/>
      <c r="E740" s="257"/>
      <c r="G740" s="264"/>
      <c r="I740" s="264"/>
    </row>
    <row r="741" spans="3:9" ht="14.25" customHeight="1" x14ac:dyDescent="0.25">
      <c r="C741" s="257"/>
      <c r="D741" s="257"/>
      <c r="E741" s="257"/>
      <c r="G741" s="264"/>
      <c r="I741" s="264"/>
    </row>
    <row r="742" spans="3:9" ht="14.25" customHeight="1" x14ac:dyDescent="0.25">
      <c r="C742" s="257"/>
      <c r="D742" s="257"/>
      <c r="E742" s="257"/>
      <c r="G742" s="264"/>
      <c r="I742" s="264"/>
    </row>
    <row r="743" spans="3:9" ht="14.25" customHeight="1" x14ac:dyDescent="0.25">
      <c r="C743" s="257"/>
      <c r="D743" s="257"/>
      <c r="E743" s="257"/>
      <c r="G743" s="264"/>
      <c r="I743" s="264"/>
    </row>
    <row r="744" spans="3:9" ht="14.25" customHeight="1" x14ac:dyDescent="0.25">
      <c r="C744" s="257"/>
      <c r="D744" s="257"/>
      <c r="E744" s="257"/>
      <c r="G744" s="264"/>
      <c r="I744" s="264"/>
    </row>
    <row r="745" spans="3:9" ht="14.25" customHeight="1" x14ac:dyDescent="0.25">
      <c r="C745" s="257"/>
      <c r="D745" s="257"/>
      <c r="E745" s="257"/>
      <c r="G745" s="264"/>
      <c r="I745" s="264"/>
    </row>
    <row r="746" spans="3:9" ht="14.25" customHeight="1" x14ac:dyDescent="0.25">
      <c r="C746" s="257"/>
      <c r="D746" s="257"/>
      <c r="E746" s="257"/>
      <c r="G746" s="264"/>
      <c r="I746" s="264"/>
    </row>
    <row r="747" spans="3:9" ht="14.25" customHeight="1" x14ac:dyDescent="0.25">
      <c r="C747" s="257"/>
      <c r="D747" s="257"/>
      <c r="E747" s="257"/>
      <c r="G747" s="264"/>
      <c r="I747" s="264"/>
    </row>
    <row r="748" spans="3:9" ht="14.25" customHeight="1" x14ac:dyDescent="0.25">
      <c r="C748" s="257"/>
      <c r="D748" s="257"/>
      <c r="E748" s="257"/>
      <c r="G748" s="264"/>
      <c r="I748" s="264"/>
    </row>
    <row r="749" spans="3:9" ht="14.25" customHeight="1" x14ac:dyDescent="0.25">
      <c r="C749" s="257"/>
      <c r="D749" s="257"/>
      <c r="E749" s="257"/>
      <c r="G749" s="264"/>
      <c r="I749" s="264"/>
    </row>
    <row r="750" spans="3:9" ht="14.25" customHeight="1" x14ac:dyDescent="0.25">
      <c r="C750" s="257"/>
      <c r="D750" s="257"/>
      <c r="E750" s="257"/>
      <c r="G750" s="264"/>
      <c r="I750" s="264"/>
    </row>
    <row r="751" spans="3:9" ht="14.25" customHeight="1" x14ac:dyDescent="0.25">
      <c r="C751" s="257"/>
      <c r="D751" s="257"/>
      <c r="E751" s="257"/>
      <c r="G751" s="264"/>
      <c r="I751" s="264"/>
    </row>
    <row r="752" spans="3:9" ht="14.25" customHeight="1" x14ac:dyDescent="0.25">
      <c r="C752" s="257"/>
      <c r="D752" s="257"/>
      <c r="E752" s="257"/>
      <c r="G752" s="264"/>
      <c r="I752" s="264"/>
    </row>
    <row r="753" spans="3:9" ht="14.25" customHeight="1" x14ac:dyDescent="0.25">
      <c r="C753" s="257"/>
      <c r="D753" s="257"/>
      <c r="E753" s="257"/>
      <c r="G753" s="264"/>
      <c r="I753" s="264"/>
    </row>
    <row r="754" spans="3:9" ht="14.25" customHeight="1" x14ac:dyDescent="0.25">
      <c r="C754" s="257"/>
      <c r="D754" s="257"/>
      <c r="E754" s="257"/>
      <c r="G754" s="264"/>
      <c r="I754" s="264"/>
    </row>
    <row r="755" spans="3:9" ht="14.25" customHeight="1" x14ac:dyDescent="0.25">
      <c r="C755" s="257"/>
      <c r="D755" s="257"/>
      <c r="E755" s="257"/>
      <c r="G755" s="264"/>
      <c r="I755" s="264"/>
    </row>
    <row r="756" spans="3:9" ht="14.25" customHeight="1" x14ac:dyDescent="0.25">
      <c r="C756" s="257"/>
      <c r="D756" s="257"/>
      <c r="E756" s="257"/>
      <c r="G756" s="264"/>
      <c r="I756" s="264"/>
    </row>
    <row r="757" spans="3:9" ht="14.25" customHeight="1" x14ac:dyDescent="0.25">
      <c r="C757" s="257"/>
      <c r="D757" s="257"/>
      <c r="E757" s="257"/>
      <c r="G757" s="264"/>
      <c r="I757" s="264"/>
    </row>
    <row r="758" spans="3:9" ht="14.25" customHeight="1" x14ac:dyDescent="0.25">
      <c r="C758" s="257"/>
      <c r="D758" s="257"/>
      <c r="E758" s="257"/>
      <c r="G758" s="264"/>
      <c r="I758" s="264"/>
    </row>
    <row r="759" spans="3:9" ht="14.25" customHeight="1" x14ac:dyDescent="0.25">
      <c r="C759" s="257"/>
      <c r="D759" s="257"/>
      <c r="E759" s="257"/>
      <c r="G759" s="264"/>
      <c r="I759" s="264"/>
    </row>
    <row r="760" spans="3:9" ht="14.25" customHeight="1" x14ac:dyDescent="0.25">
      <c r="C760" s="257"/>
      <c r="D760" s="257"/>
      <c r="E760" s="257"/>
      <c r="G760" s="264"/>
      <c r="I760" s="264"/>
    </row>
    <row r="761" spans="3:9" ht="14.25" customHeight="1" x14ac:dyDescent="0.25">
      <c r="C761" s="257"/>
      <c r="D761" s="257"/>
      <c r="E761" s="257"/>
      <c r="G761" s="264"/>
      <c r="I761" s="264"/>
    </row>
    <row r="762" spans="3:9" ht="14.25" customHeight="1" x14ac:dyDescent="0.25">
      <c r="C762" s="257"/>
      <c r="D762" s="257"/>
      <c r="E762" s="257"/>
      <c r="G762" s="264"/>
      <c r="I762" s="264"/>
    </row>
    <row r="763" spans="3:9" ht="14.25" customHeight="1" x14ac:dyDescent="0.25">
      <c r="C763" s="257"/>
      <c r="D763" s="257"/>
      <c r="E763" s="257"/>
      <c r="G763" s="264"/>
      <c r="I763" s="264"/>
    </row>
    <row r="764" spans="3:9" ht="14.25" customHeight="1" x14ac:dyDescent="0.25">
      <c r="C764" s="257"/>
      <c r="D764" s="257"/>
      <c r="E764" s="257"/>
      <c r="G764" s="264"/>
      <c r="I764" s="264"/>
    </row>
    <row r="765" spans="3:9" ht="14.25" customHeight="1" x14ac:dyDescent="0.25">
      <c r="C765" s="257"/>
      <c r="D765" s="257"/>
      <c r="E765" s="257"/>
      <c r="G765" s="264"/>
      <c r="I765" s="264"/>
    </row>
    <row r="766" spans="3:9" ht="14.25" customHeight="1" x14ac:dyDescent="0.25">
      <c r="C766" s="257"/>
      <c r="D766" s="257"/>
      <c r="E766" s="257"/>
      <c r="G766" s="264"/>
      <c r="I766" s="264"/>
    </row>
    <row r="767" spans="3:9" ht="14.25" customHeight="1" x14ac:dyDescent="0.25">
      <c r="C767" s="257"/>
      <c r="D767" s="257"/>
      <c r="E767" s="257"/>
      <c r="G767" s="264"/>
      <c r="I767" s="264"/>
    </row>
    <row r="768" spans="3:9" ht="14.25" customHeight="1" x14ac:dyDescent="0.25">
      <c r="C768" s="257"/>
      <c r="D768" s="257"/>
      <c r="E768" s="257"/>
      <c r="G768" s="264"/>
      <c r="I768" s="264"/>
    </row>
    <row r="769" spans="3:9" ht="14.25" customHeight="1" x14ac:dyDescent="0.25">
      <c r="C769" s="257"/>
      <c r="D769" s="257"/>
      <c r="E769" s="257"/>
      <c r="G769" s="264"/>
      <c r="I769" s="264"/>
    </row>
    <row r="770" spans="3:9" ht="14.25" customHeight="1" x14ac:dyDescent="0.25">
      <c r="C770" s="257"/>
      <c r="D770" s="257"/>
      <c r="E770" s="257"/>
      <c r="G770" s="264"/>
      <c r="I770" s="264"/>
    </row>
    <row r="771" spans="3:9" ht="14.25" customHeight="1" x14ac:dyDescent="0.25">
      <c r="C771" s="257"/>
      <c r="D771" s="257"/>
      <c r="E771" s="257"/>
      <c r="G771" s="264"/>
      <c r="I771" s="264"/>
    </row>
    <row r="772" spans="3:9" ht="14.25" customHeight="1" x14ac:dyDescent="0.25">
      <c r="C772" s="257"/>
      <c r="D772" s="257"/>
      <c r="E772" s="257"/>
      <c r="G772" s="264"/>
      <c r="I772" s="264"/>
    </row>
    <row r="773" spans="3:9" ht="14.25" customHeight="1" x14ac:dyDescent="0.25">
      <c r="C773" s="257"/>
      <c r="D773" s="257"/>
      <c r="E773" s="257"/>
      <c r="G773" s="264"/>
      <c r="I773" s="264"/>
    </row>
    <row r="774" spans="3:9" ht="14.25" customHeight="1" x14ac:dyDescent="0.25">
      <c r="C774" s="257"/>
      <c r="D774" s="257"/>
      <c r="E774" s="257"/>
      <c r="G774" s="264"/>
      <c r="I774" s="264"/>
    </row>
    <row r="775" spans="3:9" ht="14.25" customHeight="1" x14ac:dyDescent="0.25">
      <c r="C775" s="257"/>
      <c r="D775" s="257"/>
      <c r="E775" s="257"/>
      <c r="G775" s="264"/>
      <c r="I775" s="264"/>
    </row>
    <row r="776" spans="3:9" ht="14.25" customHeight="1" x14ac:dyDescent="0.25">
      <c r="C776" s="257"/>
      <c r="D776" s="257"/>
      <c r="E776" s="257"/>
      <c r="G776" s="264"/>
      <c r="I776" s="264"/>
    </row>
    <row r="777" spans="3:9" ht="14.25" customHeight="1" x14ac:dyDescent="0.25">
      <c r="C777" s="257"/>
      <c r="D777" s="257"/>
      <c r="E777" s="257"/>
      <c r="G777" s="264"/>
      <c r="I777" s="264"/>
    </row>
    <row r="778" spans="3:9" ht="14.25" customHeight="1" x14ac:dyDescent="0.25">
      <c r="C778" s="257"/>
      <c r="D778" s="257"/>
      <c r="E778" s="257"/>
      <c r="G778" s="264"/>
      <c r="I778" s="264"/>
    </row>
    <row r="779" spans="3:9" ht="14.25" customHeight="1" x14ac:dyDescent="0.25">
      <c r="C779" s="257"/>
      <c r="D779" s="257"/>
      <c r="E779" s="257"/>
      <c r="G779" s="264"/>
      <c r="I779" s="264"/>
    </row>
    <row r="780" spans="3:9" ht="14.25" customHeight="1" x14ac:dyDescent="0.25">
      <c r="C780" s="257"/>
      <c r="D780" s="257"/>
      <c r="E780" s="257"/>
      <c r="G780" s="264"/>
      <c r="I780" s="264"/>
    </row>
    <row r="781" spans="3:9" ht="14.25" customHeight="1" x14ac:dyDescent="0.25">
      <c r="C781" s="257"/>
      <c r="D781" s="257"/>
      <c r="E781" s="257"/>
      <c r="G781" s="264"/>
      <c r="I781" s="264"/>
    </row>
    <row r="782" spans="3:9" ht="14.25" customHeight="1" x14ac:dyDescent="0.25">
      <c r="C782" s="257"/>
      <c r="D782" s="257"/>
      <c r="E782" s="257"/>
      <c r="G782" s="264"/>
      <c r="I782" s="264"/>
    </row>
    <row r="783" spans="3:9" ht="14.25" customHeight="1" x14ac:dyDescent="0.25">
      <c r="C783" s="257"/>
      <c r="D783" s="257"/>
      <c r="E783" s="257"/>
      <c r="G783" s="264"/>
      <c r="I783" s="264"/>
    </row>
    <row r="784" spans="3:9" ht="14.25" customHeight="1" x14ac:dyDescent="0.25">
      <c r="C784" s="257"/>
      <c r="D784" s="257"/>
      <c r="E784" s="257"/>
      <c r="G784" s="264"/>
      <c r="I784" s="264"/>
    </row>
    <row r="785" spans="3:9" ht="14.25" customHeight="1" x14ac:dyDescent="0.25">
      <c r="C785" s="257"/>
      <c r="D785" s="257"/>
      <c r="E785" s="257"/>
      <c r="G785" s="264"/>
      <c r="I785" s="264"/>
    </row>
    <row r="786" spans="3:9" ht="14.25" customHeight="1" x14ac:dyDescent="0.25">
      <c r="C786" s="257"/>
      <c r="D786" s="257"/>
      <c r="E786" s="257"/>
      <c r="G786" s="264"/>
      <c r="I786" s="264"/>
    </row>
    <row r="787" spans="3:9" ht="14.25" customHeight="1" x14ac:dyDescent="0.25">
      <c r="C787" s="257"/>
      <c r="D787" s="257"/>
      <c r="E787" s="257"/>
      <c r="G787" s="264"/>
      <c r="I787" s="264"/>
    </row>
    <row r="788" spans="3:9" ht="14.25" customHeight="1" x14ac:dyDescent="0.25">
      <c r="C788" s="257"/>
      <c r="D788" s="257"/>
      <c r="E788" s="257"/>
      <c r="G788" s="264"/>
      <c r="I788" s="264"/>
    </row>
    <row r="789" spans="3:9" ht="14.25" customHeight="1" x14ac:dyDescent="0.25">
      <c r="C789" s="257"/>
      <c r="D789" s="257"/>
      <c r="E789" s="257"/>
      <c r="G789" s="264"/>
      <c r="I789" s="264"/>
    </row>
    <row r="790" spans="3:9" ht="14.25" customHeight="1" x14ac:dyDescent="0.25">
      <c r="C790" s="257"/>
      <c r="D790" s="257"/>
      <c r="E790" s="257"/>
      <c r="G790" s="264"/>
      <c r="I790" s="264"/>
    </row>
    <row r="791" spans="3:9" ht="14.25" customHeight="1" x14ac:dyDescent="0.25">
      <c r="C791" s="257"/>
      <c r="D791" s="257"/>
      <c r="E791" s="257"/>
      <c r="G791" s="264"/>
      <c r="I791" s="264"/>
    </row>
    <row r="792" spans="3:9" ht="14.25" customHeight="1" x14ac:dyDescent="0.25">
      <c r="C792" s="257"/>
      <c r="D792" s="257"/>
      <c r="E792" s="257"/>
      <c r="G792" s="264"/>
      <c r="I792" s="264"/>
    </row>
    <row r="793" spans="3:9" ht="14.25" customHeight="1" x14ac:dyDescent="0.25">
      <c r="C793" s="257"/>
      <c r="D793" s="257"/>
      <c r="E793" s="257"/>
      <c r="G793" s="264"/>
      <c r="I793" s="264"/>
    </row>
    <row r="794" spans="3:9" ht="14.25" customHeight="1" x14ac:dyDescent="0.25">
      <c r="C794" s="257"/>
      <c r="D794" s="257"/>
      <c r="E794" s="257"/>
      <c r="G794" s="264"/>
      <c r="I794" s="264"/>
    </row>
    <row r="795" spans="3:9" ht="14.25" customHeight="1" x14ac:dyDescent="0.25">
      <c r="C795" s="257"/>
      <c r="D795" s="257"/>
      <c r="E795" s="257"/>
      <c r="G795" s="264"/>
      <c r="I795" s="264"/>
    </row>
    <row r="796" spans="3:9" ht="14.25" customHeight="1" x14ac:dyDescent="0.25">
      <c r="C796" s="257"/>
      <c r="D796" s="257"/>
      <c r="E796" s="257"/>
      <c r="G796" s="264"/>
      <c r="I796" s="264"/>
    </row>
    <row r="797" spans="3:9" ht="14.25" customHeight="1" x14ac:dyDescent="0.25">
      <c r="C797" s="257"/>
      <c r="D797" s="257"/>
      <c r="E797" s="257"/>
      <c r="G797" s="264"/>
      <c r="I797" s="264"/>
    </row>
    <row r="798" spans="3:9" ht="14.25" customHeight="1" x14ac:dyDescent="0.25">
      <c r="C798" s="257"/>
      <c r="D798" s="257"/>
      <c r="E798" s="257"/>
      <c r="G798" s="264"/>
      <c r="I798" s="264"/>
    </row>
    <row r="799" spans="3:9" ht="14.25" customHeight="1" x14ac:dyDescent="0.25">
      <c r="C799" s="257"/>
      <c r="D799" s="257"/>
      <c r="E799" s="257"/>
      <c r="G799" s="264"/>
      <c r="I799" s="264"/>
    </row>
    <row r="800" spans="3:9" ht="14.25" customHeight="1" x14ac:dyDescent="0.25">
      <c r="C800" s="257"/>
      <c r="D800" s="257"/>
      <c r="E800" s="257"/>
      <c r="G800" s="264"/>
      <c r="I800" s="264"/>
    </row>
    <row r="801" spans="3:9" ht="14.25" customHeight="1" x14ac:dyDescent="0.25">
      <c r="C801" s="257"/>
      <c r="D801" s="257"/>
      <c r="E801" s="257"/>
      <c r="G801" s="264"/>
      <c r="I801" s="264"/>
    </row>
    <row r="802" spans="3:9" ht="14.25" customHeight="1" x14ac:dyDescent="0.25">
      <c r="C802" s="257"/>
      <c r="D802" s="257"/>
      <c r="E802" s="257"/>
      <c r="G802" s="264"/>
      <c r="I802" s="264"/>
    </row>
    <row r="803" spans="3:9" ht="14.25" customHeight="1" x14ac:dyDescent="0.25">
      <c r="C803" s="257"/>
      <c r="D803" s="257"/>
      <c r="E803" s="257"/>
      <c r="G803" s="264"/>
      <c r="I803" s="264"/>
    </row>
    <row r="804" spans="3:9" ht="14.25" customHeight="1" x14ac:dyDescent="0.25">
      <c r="C804" s="257"/>
      <c r="D804" s="257"/>
      <c r="E804" s="257"/>
      <c r="G804" s="264"/>
      <c r="I804" s="264"/>
    </row>
    <row r="805" spans="3:9" ht="14.25" customHeight="1" x14ac:dyDescent="0.25">
      <c r="C805" s="257"/>
      <c r="D805" s="257"/>
      <c r="E805" s="257"/>
      <c r="G805" s="264"/>
      <c r="I805" s="264"/>
    </row>
    <row r="806" spans="3:9" ht="14.25" customHeight="1" x14ac:dyDescent="0.25">
      <c r="C806" s="257"/>
      <c r="D806" s="257"/>
      <c r="E806" s="257"/>
      <c r="G806" s="264"/>
      <c r="I806" s="264"/>
    </row>
    <row r="807" spans="3:9" ht="14.25" customHeight="1" x14ac:dyDescent="0.25">
      <c r="C807" s="257"/>
      <c r="D807" s="257"/>
      <c r="E807" s="257"/>
      <c r="G807" s="264"/>
      <c r="I807" s="264"/>
    </row>
    <row r="808" spans="3:9" ht="14.25" customHeight="1" x14ac:dyDescent="0.25">
      <c r="C808" s="257"/>
      <c r="D808" s="257"/>
      <c r="E808" s="257"/>
      <c r="G808" s="264"/>
      <c r="I808" s="264"/>
    </row>
    <row r="809" spans="3:9" ht="14.25" customHeight="1" x14ac:dyDescent="0.25">
      <c r="C809" s="257"/>
      <c r="D809" s="257"/>
      <c r="E809" s="257"/>
      <c r="G809" s="264"/>
      <c r="I809" s="264"/>
    </row>
    <row r="810" spans="3:9" ht="14.25" customHeight="1" x14ac:dyDescent="0.25">
      <c r="C810" s="257"/>
      <c r="D810" s="257"/>
      <c r="E810" s="257"/>
      <c r="G810" s="264"/>
      <c r="I810" s="264"/>
    </row>
    <row r="811" spans="3:9" ht="14.25" customHeight="1" x14ac:dyDescent="0.25">
      <c r="C811" s="257"/>
      <c r="D811" s="257"/>
      <c r="E811" s="257"/>
      <c r="G811" s="264"/>
      <c r="I811" s="264"/>
    </row>
    <row r="812" spans="3:9" ht="14.25" customHeight="1" x14ac:dyDescent="0.25">
      <c r="C812" s="257"/>
      <c r="D812" s="257"/>
      <c r="E812" s="257"/>
      <c r="G812" s="264"/>
      <c r="I812" s="264"/>
    </row>
    <row r="813" spans="3:9" ht="14.25" customHeight="1" x14ac:dyDescent="0.25">
      <c r="C813" s="257"/>
      <c r="D813" s="257"/>
      <c r="E813" s="257"/>
      <c r="G813" s="264"/>
      <c r="I813" s="264"/>
    </row>
    <row r="814" spans="3:9" ht="14.25" customHeight="1" x14ac:dyDescent="0.25">
      <c r="C814" s="257"/>
      <c r="D814" s="257"/>
      <c r="E814" s="257"/>
      <c r="G814" s="264"/>
      <c r="I814" s="264"/>
    </row>
    <row r="815" spans="3:9" ht="14.25" customHeight="1" x14ac:dyDescent="0.25">
      <c r="C815" s="257"/>
      <c r="D815" s="257"/>
      <c r="E815" s="257"/>
      <c r="G815" s="264"/>
      <c r="I815" s="264"/>
    </row>
    <row r="816" spans="3:9" ht="14.25" customHeight="1" x14ac:dyDescent="0.25">
      <c r="C816" s="257"/>
      <c r="D816" s="257"/>
      <c r="E816" s="257"/>
      <c r="G816" s="264"/>
      <c r="I816" s="264"/>
    </row>
    <row r="817" spans="3:9" ht="14.25" customHeight="1" x14ac:dyDescent="0.25">
      <c r="C817" s="257"/>
      <c r="D817" s="257"/>
      <c r="E817" s="257"/>
      <c r="G817" s="264"/>
      <c r="I817" s="264"/>
    </row>
    <row r="818" spans="3:9" ht="14.25" customHeight="1" x14ac:dyDescent="0.25">
      <c r="C818" s="257"/>
      <c r="D818" s="257"/>
      <c r="E818" s="257"/>
      <c r="G818" s="264"/>
      <c r="I818" s="264"/>
    </row>
    <row r="819" spans="3:9" ht="14.25" customHeight="1" x14ac:dyDescent="0.25">
      <c r="C819" s="257"/>
      <c r="D819" s="257"/>
      <c r="E819" s="257"/>
      <c r="G819" s="264"/>
      <c r="I819" s="264"/>
    </row>
    <row r="820" spans="3:9" ht="14.25" customHeight="1" x14ac:dyDescent="0.25">
      <c r="C820" s="257"/>
      <c r="D820" s="257"/>
      <c r="E820" s="257"/>
      <c r="G820" s="264"/>
      <c r="I820" s="264"/>
    </row>
    <row r="821" spans="3:9" ht="14.25" customHeight="1" x14ac:dyDescent="0.25">
      <c r="C821" s="257"/>
      <c r="D821" s="257"/>
      <c r="E821" s="257"/>
      <c r="G821" s="264"/>
      <c r="I821" s="264"/>
    </row>
    <row r="822" spans="3:9" ht="14.25" customHeight="1" x14ac:dyDescent="0.25">
      <c r="C822" s="257"/>
      <c r="D822" s="257"/>
      <c r="E822" s="257"/>
      <c r="G822" s="264"/>
      <c r="I822" s="264"/>
    </row>
    <row r="823" spans="3:9" ht="14.25" customHeight="1" x14ac:dyDescent="0.25">
      <c r="C823" s="257"/>
      <c r="D823" s="257"/>
      <c r="E823" s="257"/>
      <c r="G823" s="264"/>
      <c r="I823" s="264"/>
    </row>
    <row r="824" spans="3:9" ht="14.25" customHeight="1" x14ac:dyDescent="0.25">
      <c r="C824" s="257"/>
      <c r="D824" s="257"/>
      <c r="E824" s="257"/>
      <c r="G824" s="264"/>
      <c r="I824" s="264"/>
    </row>
    <row r="825" spans="3:9" ht="14.25" customHeight="1" x14ac:dyDescent="0.25">
      <c r="C825" s="257"/>
      <c r="D825" s="257"/>
      <c r="E825" s="257"/>
      <c r="G825" s="264"/>
      <c r="I825" s="264"/>
    </row>
    <row r="826" spans="3:9" ht="14.25" customHeight="1" x14ac:dyDescent="0.25">
      <c r="C826" s="257"/>
      <c r="D826" s="257"/>
      <c r="E826" s="257"/>
      <c r="G826" s="264"/>
      <c r="I826" s="264"/>
    </row>
    <row r="827" spans="3:9" ht="14.25" customHeight="1" x14ac:dyDescent="0.25">
      <c r="C827" s="257"/>
      <c r="D827" s="257"/>
      <c r="E827" s="257"/>
      <c r="G827" s="264"/>
      <c r="I827" s="264"/>
    </row>
    <row r="828" spans="3:9" ht="14.25" customHeight="1" x14ac:dyDescent="0.25">
      <c r="C828" s="257"/>
      <c r="D828" s="257"/>
      <c r="E828" s="257"/>
      <c r="G828" s="264"/>
      <c r="I828" s="264"/>
    </row>
    <row r="829" spans="3:9" ht="14.25" customHeight="1" x14ac:dyDescent="0.25">
      <c r="C829" s="257"/>
      <c r="D829" s="257"/>
      <c r="E829" s="257"/>
      <c r="G829" s="264"/>
      <c r="I829" s="264"/>
    </row>
    <row r="830" spans="3:9" ht="14.25" customHeight="1" x14ac:dyDescent="0.25">
      <c r="C830" s="257"/>
      <c r="D830" s="257"/>
      <c r="E830" s="257"/>
      <c r="G830" s="264"/>
      <c r="I830" s="264"/>
    </row>
    <row r="831" spans="3:9" ht="14.25" customHeight="1" x14ac:dyDescent="0.25">
      <c r="C831" s="257"/>
      <c r="D831" s="257"/>
      <c r="E831" s="257"/>
      <c r="G831" s="264"/>
      <c r="I831" s="264"/>
    </row>
    <row r="832" spans="3:9" ht="14.25" customHeight="1" x14ac:dyDescent="0.25">
      <c r="C832" s="257"/>
      <c r="D832" s="257"/>
      <c r="E832" s="257"/>
      <c r="G832" s="264"/>
      <c r="I832" s="264"/>
    </row>
    <row r="833" spans="3:9" ht="14.25" customHeight="1" x14ac:dyDescent="0.25">
      <c r="C833" s="257"/>
      <c r="D833" s="257"/>
      <c r="E833" s="257"/>
      <c r="G833" s="264"/>
      <c r="I833" s="264"/>
    </row>
    <row r="834" spans="3:9" ht="14.25" customHeight="1" x14ac:dyDescent="0.25">
      <c r="C834" s="257"/>
      <c r="D834" s="257"/>
      <c r="E834" s="257"/>
      <c r="G834" s="264"/>
      <c r="I834" s="264"/>
    </row>
    <row r="835" spans="3:9" ht="14.25" customHeight="1" x14ac:dyDescent="0.25">
      <c r="C835" s="257"/>
      <c r="D835" s="257"/>
      <c r="E835" s="257"/>
      <c r="G835" s="264"/>
      <c r="I835" s="264"/>
    </row>
    <row r="836" spans="3:9" ht="14.25" customHeight="1" x14ac:dyDescent="0.25">
      <c r="C836" s="257"/>
      <c r="D836" s="257"/>
      <c r="E836" s="257"/>
      <c r="G836" s="264"/>
      <c r="I836" s="264"/>
    </row>
    <row r="837" spans="3:9" ht="14.25" customHeight="1" x14ac:dyDescent="0.25">
      <c r="C837" s="257"/>
      <c r="D837" s="257"/>
      <c r="E837" s="257"/>
      <c r="G837" s="264"/>
      <c r="I837" s="264"/>
    </row>
    <row r="838" spans="3:9" ht="14.25" customHeight="1" x14ac:dyDescent="0.25">
      <c r="C838" s="257"/>
      <c r="D838" s="257"/>
      <c r="E838" s="257"/>
      <c r="G838" s="264"/>
      <c r="I838" s="264"/>
    </row>
    <row r="839" spans="3:9" ht="14.25" customHeight="1" x14ac:dyDescent="0.25">
      <c r="C839" s="257"/>
      <c r="D839" s="257"/>
      <c r="E839" s="257"/>
      <c r="G839" s="264"/>
      <c r="I839" s="264"/>
    </row>
    <row r="840" spans="3:9" ht="14.25" customHeight="1" x14ac:dyDescent="0.25">
      <c r="C840" s="257"/>
      <c r="D840" s="257"/>
      <c r="E840" s="257"/>
      <c r="G840" s="264"/>
      <c r="I840" s="264"/>
    </row>
    <row r="841" spans="3:9" ht="14.25" customHeight="1" x14ac:dyDescent="0.25">
      <c r="C841" s="257"/>
      <c r="D841" s="257"/>
      <c r="E841" s="257"/>
      <c r="G841" s="264"/>
      <c r="I841" s="264"/>
    </row>
    <row r="842" spans="3:9" ht="14.25" customHeight="1" x14ac:dyDescent="0.25">
      <c r="C842" s="257"/>
      <c r="D842" s="257"/>
      <c r="E842" s="257"/>
      <c r="G842" s="264"/>
      <c r="I842" s="264"/>
    </row>
    <row r="843" spans="3:9" ht="14.25" customHeight="1" x14ac:dyDescent="0.25">
      <c r="C843" s="257"/>
      <c r="D843" s="257"/>
      <c r="E843" s="257"/>
      <c r="G843" s="264"/>
      <c r="I843" s="264"/>
    </row>
    <row r="844" spans="3:9" ht="14.25" customHeight="1" x14ac:dyDescent="0.25">
      <c r="C844" s="257"/>
      <c r="D844" s="257"/>
      <c r="E844" s="257"/>
      <c r="G844" s="264"/>
      <c r="I844" s="264"/>
    </row>
    <row r="845" spans="3:9" ht="14.25" customHeight="1" x14ac:dyDescent="0.25">
      <c r="C845" s="257"/>
      <c r="D845" s="257"/>
      <c r="E845" s="257"/>
      <c r="G845" s="264"/>
      <c r="I845" s="264"/>
    </row>
    <row r="846" spans="3:9" ht="14.25" customHeight="1" x14ac:dyDescent="0.25">
      <c r="C846" s="257"/>
      <c r="D846" s="257"/>
      <c r="E846" s="257"/>
      <c r="G846" s="264"/>
      <c r="I846" s="264"/>
    </row>
    <row r="847" spans="3:9" ht="14.25" customHeight="1" x14ac:dyDescent="0.25">
      <c r="C847" s="257"/>
      <c r="D847" s="257"/>
      <c r="E847" s="257"/>
      <c r="G847" s="264"/>
      <c r="I847" s="264"/>
    </row>
    <row r="848" spans="3:9" ht="14.25" customHeight="1" x14ac:dyDescent="0.25">
      <c r="C848" s="257"/>
      <c r="D848" s="257"/>
      <c r="E848" s="257"/>
      <c r="G848" s="264"/>
      <c r="I848" s="264"/>
    </row>
    <row r="849" spans="3:9" ht="14.25" customHeight="1" x14ac:dyDescent="0.25">
      <c r="C849" s="257"/>
      <c r="D849" s="257"/>
      <c r="E849" s="257"/>
      <c r="G849" s="264"/>
      <c r="I849" s="264"/>
    </row>
    <row r="850" spans="3:9" ht="14.25" customHeight="1" x14ac:dyDescent="0.25">
      <c r="C850" s="257"/>
      <c r="D850" s="257"/>
      <c r="E850" s="257"/>
      <c r="G850" s="264"/>
      <c r="I850" s="264"/>
    </row>
    <row r="851" spans="3:9" ht="14.25" customHeight="1" x14ac:dyDescent="0.25">
      <c r="C851" s="257"/>
      <c r="D851" s="257"/>
      <c r="E851" s="257"/>
      <c r="G851" s="264"/>
      <c r="I851" s="264"/>
    </row>
    <row r="852" spans="3:9" ht="14.25" customHeight="1" x14ac:dyDescent="0.25">
      <c r="C852" s="257"/>
      <c r="D852" s="257"/>
      <c r="E852" s="257"/>
      <c r="G852" s="264"/>
      <c r="I852" s="264"/>
    </row>
    <row r="853" spans="3:9" ht="14.25" customHeight="1" x14ac:dyDescent="0.25">
      <c r="C853" s="257"/>
      <c r="D853" s="257"/>
      <c r="E853" s="257"/>
      <c r="G853" s="264"/>
      <c r="I853" s="264"/>
    </row>
    <row r="854" spans="3:9" ht="14.25" customHeight="1" x14ac:dyDescent="0.25">
      <c r="C854" s="257"/>
      <c r="D854" s="257"/>
      <c r="E854" s="257"/>
      <c r="G854" s="264"/>
      <c r="I854" s="264"/>
    </row>
    <row r="855" spans="3:9" ht="14.25" customHeight="1" x14ac:dyDescent="0.25">
      <c r="C855" s="257"/>
      <c r="D855" s="257"/>
      <c r="E855" s="257"/>
      <c r="G855" s="264"/>
      <c r="I855" s="264"/>
    </row>
    <row r="856" spans="3:9" ht="14.25" customHeight="1" x14ac:dyDescent="0.25">
      <c r="C856" s="257"/>
      <c r="D856" s="257"/>
      <c r="E856" s="257"/>
      <c r="G856" s="264"/>
      <c r="I856" s="264"/>
    </row>
    <row r="857" spans="3:9" ht="14.25" customHeight="1" x14ac:dyDescent="0.25">
      <c r="C857" s="257"/>
      <c r="D857" s="257"/>
      <c r="E857" s="257"/>
      <c r="G857" s="264"/>
      <c r="I857" s="264"/>
    </row>
    <row r="858" spans="3:9" ht="14.25" customHeight="1" x14ac:dyDescent="0.25">
      <c r="C858" s="257"/>
      <c r="D858" s="257"/>
      <c r="E858" s="257"/>
      <c r="G858" s="264"/>
      <c r="I858" s="264"/>
    </row>
    <row r="859" spans="3:9" ht="14.25" customHeight="1" x14ac:dyDescent="0.25">
      <c r="C859" s="257"/>
      <c r="D859" s="257"/>
      <c r="E859" s="257"/>
      <c r="G859" s="264"/>
      <c r="I859" s="264"/>
    </row>
    <row r="860" spans="3:9" ht="14.25" customHeight="1" x14ac:dyDescent="0.25">
      <c r="C860" s="257"/>
      <c r="D860" s="257"/>
      <c r="E860" s="257"/>
      <c r="G860" s="264"/>
      <c r="I860" s="264"/>
    </row>
    <row r="861" spans="3:9" ht="14.25" customHeight="1" x14ac:dyDescent="0.25">
      <c r="C861" s="257"/>
      <c r="D861" s="257"/>
      <c r="E861" s="257"/>
      <c r="G861" s="264"/>
      <c r="I861" s="264"/>
    </row>
    <row r="862" spans="3:9" ht="14.25" customHeight="1" x14ac:dyDescent="0.25">
      <c r="C862" s="257"/>
      <c r="D862" s="257"/>
      <c r="E862" s="257"/>
      <c r="G862" s="264"/>
      <c r="I862" s="264"/>
    </row>
    <row r="863" spans="3:9" ht="14.25" customHeight="1" x14ac:dyDescent="0.25">
      <c r="C863" s="257"/>
      <c r="D863" s="257"/>
      <c r="E863" s="257"/>
      <c r="G863" s="264"/>
      <c r="I863" s="264"/>
    </row>
    <row r="864" spans="3:9" ht="14.25" customHeight="1" x14ac:dyDescent="0.25">
      <c r="C864" s="257"/>
      <c r="D864" s="257"/>
      <c r="E864" s="257"/>
      <c r="G864" s="264"/>
      <c r="I864" s="264"/>
    </row>
    <row r="865" spans="3:9" ht="14.25" customHeight="1" x14ac:dyDescent="0.25">
      <c r="C865" s="257"/>
      <c r="D865" s="257"/>
      <c r="E865" s="257"/>
      <c r="G865" s="264"/>
      <c r="I865" s="264"/>
    </row>
    <row r="866" spans="3:9" ht="14.25" customHeight="1" x14ac:dyDescent="0.25">
      <c r="C866" s="257"/>
      <c r="D866" s="257"/>
      <c r="E866" s="257"/>
      <c r="G866" s="264"/>
      <c r="I866" s="264"/>
    </row>
    <row r="867" spans="3:9" ht="14.25" customHeight="1" x14ac:dyDescent="0.25">
      <c r="C867" s="257"/>
      <c r="D867" s="257"/>
      <c r="E867" s="257"/>
      <c r="G867" s="264"/>
      <c r="I867" s="264"/>
    </row>
    <row r="868" spans="3:9" ht="14.25" customHeight="1" x14ac:dyDescent="0.25">
      <c r="C868" s="257"/>
      <c r="D868" s="257"/>
      <c r="E868" s="257"/>
      <c r="G868" s="264"/>
      <c r="I868" s="264"/>
    </row>
    <row r="869" spans="3:9" ht="14.25" customHeight="1" x14ac:dyDescent="0.25">
      <c r="C869" s="257"/>
      <c r="D869" s="257"/>
      <c r="E869" s="257"/>
      <c r="G869" s="264"/>
      <c r="I869" s="264"/>
    </row>
    <row r="870" spans="3:9" ht="14.25" customHeight="1" x14ac:dyDescent="0.25">
      <c r="C870" s="257"/>
      <c r="D870" s="257"/>
      <c r="E870" s="257"/>
      <c r="G870" s="264"/>
      <c r="I870" s="264"/>
    </row>
    <row r="871" spans="3:9" ht="14.25" customHeight="1" x14ac:dyDescent="0.25">
      <c r="C871" s="257"/>
      <c r="D871" s="257"/>
      <c r="E871" s="257"/>
      <c r="G871" s="264"/>
      <c r="I871" s="264"/>
    </row>
    <row r="872" spans="3:9" ht="14.25" customHeight="1" x14ac:dyDescent="0.25">
      <c r="C872" s="257"/>
      <c r="D872" s="257"/>
      <c r="E872" s="257"/>
      <c r="G872" s="264"/>
      <c r="I872" s="264"/>
    </row>
    <row r="873" spans="3:9" ht="14.25" customHeight="1" x14ac:dyDescent="0.25">
      <c r="C873" s="257"/>
      <c r="D873" s="257"/>
      <c r="E873" s="257"/>
      <c r="G873" s="264"/>
      <c r="I873" s="264"/>
    </row>
    <row r="874" spans="3:9" ht="14.25" customHeight="1" x14ac:dyDescent="0.25">
      <c r="C874" s="257"/>
      <c r="D874" s="257"/>
      <c r="E874" s="257"/>
      <c r="G874" s="264"/>
      <c r="I874" s="264"/>
    </row>
    <row r="875" spans="3:9" ht="14.25" customHeight="1" x14ac:dyDescent="0.25">
      <c r="C875" s="257"/>
      <c r="D875" s="257"/>
      <c r="E875" s="257"/>
      <c r="G875" s="264"/>
      <c r="I875" s="264"/>
    </row>
    <row r="876" spans="3:9" ht="14.25" customHeight="1" x14ac:dyDescent="0.25">
      <c r="C876" s="257"/>
      <c r="D876" s="257"/>
      <c r="E876" s="257"/>
      <c r="G876" s="264"/>
      <c r="I876" s="264"/>
    </row>
    <row r="877" spans="3:9" ht="14.25" customHeight="1" x14ac:dyDescent="0.25">
      <c r="C877" s="257"/>
      <c r="D877" s="257"/>
      <c r="E877" s="257"/>
      <c r="G877" s="264"/>
      <c r="I877" s="264"/>
    </row>
    <row r="878" spans="3:9" ht="14.25" customHeight="1" x14ac:dyDescent="0.25">
      <c r="C878" s="257"/>
      <c r="D878" s="257"/>
      <c r="E878" s="257"/>
      <c r="G878" s="264"/>
      <c r="I878" s="264"/>
    </row>
    <row r="879" spans="3:9" ht="14.25" customHeight="1" x14ac:dyDescent="0.25">
      <c r="C879" s="257"/>
      <c r="D879" s="257"/>
      <c r="E879" s="257"/>
      <c r="G879" s="264"/>
      <c r="I879" s="264"/>
    </row>
    <row r="880" spans="3:9" ht="14.25" customHeight="1" x14ac:dyDescent="0.25">
      <c r="C880" s="257"/>
      <c r="D880" s="257"/>
      <c r="E880" s="257"/>
      <c r="G880" s="264"/>
      <c r="I880" s="264"/>
    </row>
    <row r="881" spans="3:9" ht="14.25" customHeight="1" x14ac:dyDescent="0.25">
      <c r="C881" s="257"/>
      <c r="D881" s="257"/>
      <c r="E881" s="257"/>
      <c r="G881" s="264"/>
      <c r="I881" s="264"/>
    </row>
    <row r="882" spans="3:9" ht="14.25" customHeight="1" x14ac:dyDescent="0.25">
      <c r="C882" s="257"/>
      <c r="D882" s="257"/>
      <c r="E882" s="257"/>
      <c r="G882" s="264"/>
      <c r="I882" s="264"/>
    </row>
    <row r="883" spans="3:9" ht="14.25" customHeight="1" x14ac:dyDescent="0.25">
      <c r="C883" s="257"/>
      <c r="D883" s="257"/>
      <c r="E883" s="257"/>
      <c r="G883" s="264"/>
      <c r="I883" s="264"/>
    </row>
    <row r="884" spans="3:9" ht="14.25" customHeight="1" x14ac:dyDescent="0.25">
      <c r="C884" s="257"/>
      <c r="D884" s="257"/>
      <c r="E884" s="257"/>
      <c r="G884" s="264"/>
      <c r="I884" s="264"/>
    </row>
    <row r="885" spans="3:9" ht="14.25" customHeight="1" x14ac:dyDescent="0.25">
      <c r="C885" s="257"/>
      <c r="D885" s="257"/>
      <c r="E885" s="257"/>
      <c r="G885" s="264"/>
      <c r="I885" s="264"/>
    </row>
    <row r="886" spans="3:9" ht="14.25" customHeight="1" x14ac:dyDescent="0.25">
      <c r="C886" s="257"/>
      <c r="D886" s="257"/>
      <c r="E886" s="257"/>
      <c r="G886" s="264"/>
      <c r="I886" s="264"/>
    </row>
    <row r="887" spans="3:9" ht="14.25" customHeight="1" x14ac:dyDescent="0.25">
      <c r="C887" s="257"/>
      <c r="D887" s="257"/>
      <c r="E887" s="257"/>
      <c r="G887" s="264"/>
      <c r="I887" s="264"/>
    </row>
    <row r="888" spans="3:9" ht="14.25" customHeight="1" x14ac:dyDescent="0.25">
      <c r="C888" s="257"/>
      <c r="D888" s="257"/>
      <c r="E888" s="257"/>
      <c r="G888" s="264"/>
      <c r="I888" s="264"/>
    </row>
    <row r="889" spans="3:9" ht="14.25" customHeight="1" x14ac:dyDescent="0.25">
      <c r="C889" s="257"/>
      <c r="D889" s="257"/>
      <c r="E889" s="257"/>
      <c r="G889" s="264"/>
      <c r="I889" s="264"/>
    </row>
    <row r="890" spans="3:9" ht="14.25" customHeight="1" x14ac:dyDescent="0.25">
      <c r="C890" s="257"/>
      <c r="D890" s="257"/>
      <c r="E890" s="257"/>
      <c r="G890" s="264"/>
      <c r="I890" s="264"/>
    </row>
    <row r="891" spans="3:9" ht="14.25" customHeight="1" x14ac:dyDescent="0.25">
      <c r="C891" s="257"/>
      <c r="D891" s="257"/>
      <c r="E891" s="257"/>
      <c r="G891" s="264"/>
      <c r="I891" s="264"/>
    </row>
    <row r="892" spans="3:9" ht="14.25" customHeight="1" x14ac:dyDescent="0.25">
      <c r="C892" s="257"/>
      <c r="D892" s="257"/>
      <c r="E892" s="257"/>
      <c r="G892" s="264"/>
      <c r="I892" s="264"/>
    </row>
    <row r="893" spans="3:9" ht="14.25" customHeight="1" x14ac:dyDescent="0.25">
      <c r="C893" s="257"/>
      <c r="D893" s="257"/>
      <c r="E893" s="257"/>
      <c r="G893" s="264"/>
      <c r="I893" s="264"/>
    </row>
    <row r="894" spans="3:9" ht="14.25" customHeight="1" x14ac:dyDescent="0.25">
      <c r="C894" s="257"/>
      <c r="D894" s="257"/>
      <c r="E894" s="257"/>
      <c r="G894" s="264"/>
      <c r="I894" s="264"/>
    </row>
    <row r="895" spans="3:9" ht="14.25" customHeight="1" x14ac:dyDescent="0.25">
      <c r="C895" s="257"/>
      <c r="D895" s="257"/>
      <c r="E895" s="257"/>
      <c r="G895" s="264"/>
      <c r="I895" s="264"/>
    </row>
    <row r="896" spans="3:9" ht="14.25" customHeight="1" x14ac:dyDescent="0.25">
      <c r="C896" s="257"/>
      <c r="D896" s="257"/>
      <c r="E896" s="257"/>
      <c r="G896" s="264"/>
      <c r="I896" s="264"/>
    </row>
    <row r="897" spans="3:9" ht="14.25" customHeight="1" x14ac:dyDescent="0.25">
      <c r="C897" s="257"/>
      <c r="D897" s="257"/>
      <c r="E897" s="257"/>
      <c r="G897" s="264"/>
      <c r="I897" s="264"/>
    </row>
    <row r="898" spans="3:9" ht="14.25" customHeight="1" x14ac:dyDescent="0.25">
      <c r="C898" s="257"/>
      <c r="D898" s="257"/>
      <c r="E898" s="257"/>
      <c r="G898" s="264"/>
      <c r="I898" s="264"/>
    </row>
    <row r="899" spans="3:9" ht="14.25" customHeight="1" x14ac:dyDescent="0.25">
      <c r="C899" s="257"/>
      <c r="D899" s="257"/>
      <c r="E899" s="257"/>
      <c r="G899" s="264"/>
      <c r="I899" s="264"/>
    </row>
    <row r="900" spans="3:9" ht="14.25" customHeight="1" x14ac:dyDescent="0.25">
      <c r="C900" s="257"/>
      <c r="D900" s="257"/>
      <c r="E900" s="257"/>
      <c r="G900" s="264"/>
      <c r="I900" s="264"/>
    </row>
    <row r="901" spans="3:9" ht="14.25" customHeight="1" x14ac:dyDescent="0.25">
      <c r="C901" s="257"/>
      <c r="D901" s="257"/>
      <c r="E901" s="257"/>
      <c r="G901" s="264"/>
      <c r="I901" s="264"/>
    </row>
    <row r="902" spans="3:9" ht="14.25" customHeight="1" x14ac:dyDescent="0.25">
      <c r="C902" s="257"/>
      <c r="D902" s="257"/>
      <c r="E902" s="257"/>
      <c r="G902" s="264"/>
      <c r="I902" s="264"/>
    </row>
    <row r="903" spans="3:9" ht="14.25" customHeight="1" x14ac:dyDescent="0.25">
      <c r="C903" s="257"/>
      <c r="D903" s="257"/>
      <c r="E903" s="257"/>
      <c r="G903" s="264"/>
      <c r="I903" s="264"/>
    </row>
    <row r="904" spans="3:9" ht="14.25" customHeight="1" x14ac:dyDescent="0.25">
      <c r="C904" s="257"/>
      <c r="D904" s="257"/>
      <c r="E904" s="257"/>
      <c r="G904" s="264"/>
      <c r="I904" s="264"/>
    </row>
    <row r="905" spans="3:9" ht="14.25" customHeight="1" x14ac:dyDescent="0.25">
      <c r="C905" s="257"/>
      <c r="D905" s="257"/>
      <c r="E905" s="257"/>
      <c r="G905" s="264"/>
      <c r="I905" s="264"/>
    </row>
    <row r="906" spans="3:9" ht="14.25" customHeight="1" x14ac:dyDescent="0.25">
      <c r="C906" s="257"/>
      <c r="D906" s="257"/>
      <c r="E906" s="257"/>
      <c r="G906" s="264"/>
      <c r="I906" s="264"/>
    </row>
    <row r="907" spans="3:9" ht="14.25" customHeight="1" x14ac:dyDescent="0.25">
      <c r="C907" s="257"/>
      <c r="D907" s="257"/>
      <c r="E907" s="257"/>
      <c r="G907" s="264"/>
      <c r="I907" s="264"/>
    </row>
    <row r="908" spans="3:9" ht="14.25" customHeight="1" x14ac:dyDescent="0.25">
      <c r="C908" s="257"/>
      <c r="D908" s="257"/>
      <c r="E908" s="257"/>
      <c r="G908" s="264"/>
      <c r="I908" s="264"/>
    </row>
    <row r="909" spans="3:9" ht="14.25" customHeight="1" x14ac:dyDescent="0.25">
      <c r="C909" s="257"/>
      <c r="D909" s="257"/>
      <c r="E909" s="257"/>
      <c r="G909" s="264"/>
      <c r="I909" s="264"/>
    </row>
    <row r="910" spans="3:9" ht="14.25" customHeight="1" x14ac:dyDescent="0.25">
      <c r="C910" s="257"/>
      <c r="D910" s="257"/>
      <c r="E910" s="257"/>
      <c r="G910" s="264"/>
      <c r="I910" s="264"/>
    </row>
    <row r="911" spans="3:9" ht="14.25" customHeight="1" x14ac:dyDescent="0.25">
      <c r="C911" s="257"/>
      <c r="D911" s="257"/>
      <c r="E911" s="257"/>
      <c r="G911" s="264"/>
      <c r="I911" s="264"/>
    </row>
    <row r="912" spans="3:9" ht="14.25" customHeight="1" x14ac:dyDescent="0.25">
      <c r="C912" s="257"/>
      <c r="D912" s="257"/>
      <c r="E912" s="257"/>
      <c r="G912" s="264"/>
      <c r="I912" s="264"/>
    </row>
    <row r="913" spans="3:9" ht="14.25" customHeight="1" x14ac:dyDescent="0.25">
      <c r="C913" s="257"/>
      <c r="D913" s="257"/>
      <c r="E913" s="257"/>
      <c r="G913" s="264"/>
      <c r="I913" s="264"/>
    </row>
    <row r="914" spans="3:9" ht="14.25" customHeight="1" x14ac:dyDescent="0.25">
      <c r="C914" s="257"/>
      <c r="D914" s="257"/>
      <c r="E914" s="257"/>
      <c r="G914" s="264"/>
      <c r="I914" s="264"/>
    </row>
    <row r="915" spans="3:9" ht="14.25" customHeight="1" x14ac:dyDescent="0.25">
      <c r="C915" s="257"/>
      <c r="D915" s="257"/>
      <c r="E915" s="257"/>
      <c r="G915" s="264"/>
      <c r="I915" s="264"/>
    </row>
    <row r="916" spans="3:9" ht="14.25" customHeight="1" x14ac:dyDescent="0.25">
      <c r="C916" s="257"/>
      <c r="D916" s="257"/>
      <c r="E916" s="257"/>
      <c r="G916" s="264"/>
      <c r="I916" s="264"/>
    </row>
    <row r="917" spans="3:9" ht="14.25" customHeight="1" x14ac:dyDescent="0.25">
      <c r="C917" s="257"/>
      <c r="D917" s="257"/>
      <c r="E917" s="257"/>
      <c r="G917" s="264"/>
      <c r="I917" s="264"/>
    </row>
    <row r="918" spans="3:9" ht="14.25" customHeight="1" x14ac:dyDescent="0.25">
      <c r="C918" s="257"/>
      <c r="D918" s="257"/>
      <c r="E918" s="257"/>
      <c r="G918" s="264"/>
      <c r="I918" s="264"/>
    </row>
    <row r="919" spans="3:9" ht="14.25" customHeight="1" x14ac:dyDescent="0.25">
      <c r="C919" s="257"/>
      <c r="D919" s="257"/>
      <c r="E919" s="257"/>
      <c r="G919" s="264"/>
      <c r="I919" s="264"/>
    </row>
    <row r="920" spans="3:9" ht="14.25" customHeight="1" x14ac:dyDescent="0.25">
      <c r="C920" s="257"/>
      <c r="D920" s="257"/>
      <c r="E920" s="257"/>
      <c r="G920" s="264"/>
      <c r="I920" s="264"/>
    </row>
    <row r="921" spans="3:9" ht="14.25" customHeight="1" x14ac:dyDescent="0.25">
      <c r="C921" s="257"/>
      <c r="D921" s="257"/>
      <c r="E921" s="257"/>
      <c r="G921" s="264"/>
      <c r="I921" s="264"/>
    </row>
    <row r="922" spans="3:9" ht="14.25" customHeight="1" x14ac:dyDescent="0.25">
      <c r="C922" s="257"/>
      <c r="D922" s="257"/>
      <c r="E922" s="257"/>
      <c r="G922" s="264"/>
      <c r="I922" s="264"/>
    </row>
    <row r="923" spans="3:9" ht="14.25" customHeight="1" x14ac:dyDescent="0.25">
      <c r="C923" s="257"/>
      <c r="D923" s="257"/>
      <c r="E923" s="257"/>
      <c r="G923" s="264"/>
      <c r="I923" s="264"/>
    </row>
    <row r="924" spans="3:9" ht="14.25" customHeight="1" x14ac:dyDescent="0.25">
      <c r="C924" s="257"/>
      <c r="D924" s="257"/>
      <c r="E924" s="257"/>
      <c r="G924" s="264"/>
      <c r="I924" s="264"/>
    </row>
    <row r="925" spans="3:9" ht="14.25" customHeight="1" x14ac:dyDescent="0.25">
      <c r="C925" s="257"/>
      <c r="D925" s="257"/>
      <c r="E925" s="257"/>
      <c r="G925" s="264"/>
      <c r="I925" s="264"/>
    </row>
    <row r="926" spans="3:9" ht="14.25" customHeight="1" x14ac:dyDescent="0.25">
      <c r="C926" s="257"/>
      <c r="D926" s="257"/>
      <c r="E926" s="257"/>
      <c r="G926" s="264"/>
      <c r="I926" s="264"/>
    </row>
    <row r="927" spans="3:9" ht="14.25" customHeight="1" x14ac:dyDescent="0.25">
      <c r="C927" s="257"/>
      <c r="D927" s="257"/>
      <c r="E927" s="257"/>
      <c r="G927" s="264"/>
      <c r="I927" s="264"/>
    </row>
    <row r="928" spans="3:9" ht="14.25" customHeight="1" x14ac:dyDescent="0.25">
      <c r="C928" s="257"/>
      <c r="D928" s="257"/>
      <c r="E928" s="257"/>
      <c r="G928" s="264"/>
      <c r="I928" s="264"/>
    </row>
    <row r="929" spans="3:9" ht="14.25" customHeight="1" x14ac:dyDescent="0.25">
      <c r="C929" s="257"/>
      <c r="D929" s="257"/>
      <c r="E929" s="257"/>
      <c r="G929" s="264"/>
      <c r="I929" s="264"/>
    </row>
    <row r="930" spans="3:9" ht="14.25" customHeight="1" x14ac:dyDescent="0.25">
      <c r="C930" s="257"/>
      <c r="D930" s="257"/>
      <c r="E930" s="257"/>
      <c r="G930" s="264"/>
      <c r="I930" s="264"/>
    </row>
    <row r="931" spans="3:9" ht="14.25" customHeight="1" x14ac:dyDescent="0.25">
      <c r="C931" s="257"/>
      <c r="D931" s="257"/>
      <c r="E931" s="257"/>
      <c r="G931" s="264"/>
      <c r="I931" s="264"/>
    </row>
    <row r="932" spans="3:9" ht="14.25" customHeight="1" x14ac:dyDescent="0.25">
      <c r="C932" s="257"/>
      <c r="D932" s="257"/>
      <c r="E932" s="257"/>
      <c r="G932" s="264"/>
      <c r="I932" s="264"/>
    </row>
    <row r="933" spans="3:9" ht="14.25" customHeight="1" x14ac:dyDescent="0.25">
      <c r="C933" s="257"/>
      <c r="D933" s="257"/>
      <c r="E933" s="257"/>
      <c r="G933" s="264"/>
      <c r="I933" s="264"/>
    </row>
    <row r="934" spans="3:9" ht="14.25" customHeight="1" x14ac:dyDescent="0.25">
      <c r="C934" s="257"/>
      <c r="D934" s="257"/>
      <c r="E934" s="257"/>
      <c r="G934" s="264"/>
      <c r="I934" s="264"/>
    </row>
    <row r="935" spans="3:9" ht="14.25" customHeight="1" x14ac:dyDescent="0.25">
      <c r="C935" s="257"/>
      <c r="D935" s="257"/>
      <c r="E935" s="257"/>
      <c r="G935" s="264"/>
      <c r="I935" s="264"/>
    </row>
    <row r="936" spans="3:9" ht="14.25" customHeight="1" x14ac:dyDescent="0.25">
      <c r="C936" s="257"/>
      <c r="D936" s="257"/>
      <c r="E936" s="257"/>
      <c r="G936" s="264"/>
      <c r="I936" s="264"/>
    </row>
    <row r="937" spans="3:9" ht="14.25" customHeight="1" x14ac:dyDescent="0.25">
      <c r="C937" s="257"/>
      <c r="D937" s="257"/>
      <c r="E937" s="257"/>
      <c r="G937" s="264"/>
      <c r="I937" s="264"/>
    </row>
    <row r="938" spans="3:9" ht="14.25" customHeight="1" x14ac:dyDescent="0.25">
      <c r="C938" s="257"/>
      <c r="D938" s="257"/>
      <c r="E938" s="257"/>
      <c r="G938" s="264"/>
      <c r="I938" s="264"/>
    </row>
    <row r="939" spans="3:9" ht="14.25" customHeight="1" x14ac:dyDescent="0.25">
      <c r="C939" s="257"/>
      <c r="D939" s="257"/>
      <c r="E939" s="257"/>
      <c r="G939" s="264"/>
      <c r="I939" s="264"/>
    </row>
    <row r="940" spans="3:9" ht="14.25" customHeight="1" x14ac:dyDescent="0.25">
      <c r="C940" s="257"/>
      <c r="D940" s="257"/>
      <c r="E940" s="257"/>
      <c r="G940" s="264"/>
      <c r="I940" s="264"/>
    </row>
    <row r="941" spans="3:9" ht="14.25" customHeight="1" x14ac:dyDescent="0.25">
      <c r="C941" s="257"/>
      <c r="D941" s="257"/>
      <c r="E941" s="257"/>
      <c r="G941" s="264"/>
      <c r="I941" s="264"/>
    </row>
    <row r="942" spans="3:9" ht="14.25" customHeight="1" x14ac:dyDescent="0.25">
      <c r="C942" s="257"/>
      <c r="D942" s="257"/>
      <c r="E942" s="257"/>
      <c r="G942" s="264"/>
      <c r="I942" s="264"/>
    </row>
    <row r="943" spans="3:9" ht="14.25" customHeight="1" x14ac:dyDescent="0.25">
      <c r="C943" s="257"/>
      <c r="D943" s="257"/>
      <c r="E943" s="257"/>
      <c r="G943" s="264"/>
      <c r="I943" s="264"/>
    </row>
    <row r="944" spans="3:9" ht="14.25" customHeight="1" x14ac:dyDescent="0.25">
      <c r="C944" s="257"/>
      <c r="D944" s="257"/>
      <c r="E944" s="257"/>
      <c r="G944" s="264"/>
      <c r="I944" s="264"/>
    </row>
    <row r="945" spans="3:9" ht="14.25" customHeight="1" x14ac:dyDescent="0.25">
      <c r="C945" s="257"/>
      <c r="D945" s="257"/>
      <c r="E945" s="257"/>
      <c r="G945" s="264"/>
      <c r="I945" s="264"/>
    </row>
    <row r="946" spans="3:9" ht="14.25" customHeight="1" x14ac:dyDescent="0.25">
      <c r="C946" s="257"/>
      <c r="D946" s="257"/>
      <c r="E946" s="257"/>
      <c r="G946" s="264"/>
      <c r="I946" s="264"/>
    </row>
    <row r="947" spans="3:9" ht="14.25" customHeight="1" x14ac:dyDescent="0.25">
      <c r="C947" s="257"/>
      <c r="D947" s="257"/>
      <c r="E947" s="257"/>
      <c r="G947" s="264"/>
      <c r="I947" s="264"/>
    </row>
    <row r="948" spans="3:9" ht="14.25" customHeight="1" x14ac:dyDescent="0.25">
      <c r="C948" s="257"/>
      <c r="D948" s="257"/>
      <c r="E948" s="257"/>
      <c r="G948" s="264"/>
      <c r="I948" s="264"/>
    </row>
    <row r="949" spans="3:9" ht="14.25" customHeight="1" x14ac:dyDescent="0.25">
      <c r="C949" s="257"/>
      <c r="D949" s="257"/>
      <c r="E949" s="257"/>
      <c r="G949" s="264"/>
      <c r="I949" s="264"/>
    </row>
    <row r="950" spans="3:9" ht="14.25" customHeight="1" x14ac:dyDescent="0.25">
      <c r="C950" s="257"/>
      <c r="D950" s="257"/>
      <c r="E950" s="257"/>
      <c r="G950" s="264"/>
      <c r="I950" s="264"/>
    </row>
    <row r="951" spans="3:9" ht="14.25" customHeight="1" x14ac:dyDescent="0.25">
      <c r="C951" s="257"/>
      <c r="D951" s="257"/>
      <c r="E951" s="257"/>
      <c r="G951" s="264"/>
      <c r="I951" s="264"/>
    </row>
    <row r="952" spans="3:9" ht="14.25" customHeight="1" x14ac:dyDescent="0.25">
      <c r="C952" s="257"/>
      <c r="D952" s="257"/>
      <c r="E952" s="257"/>
      <c r="G952" s="264"/>
      <c r="I952" s="264"/>
    </row>
    <row r="953" spans="3:9" ht="14.25" customHeight="1" x14ac:dyDescent="0.25">
      <c r="C953" s="257"/>
      <c r="D953" s="257"/>
      <c r="E953" s="257"/>
      <c r="G953" s="264"/>
      <c r="I953" s="264"/>
    </row>
    <row r="954" spans="3:9" ht="14.25" customHeight="1" x14ac:dyDescent="0.25">
      <c r="C954" s="257"/>
      <c r="D954" s="257"/>
      <c r="E954" s="257"/>
      <c r="G954" s="264"/>
      <c r="I954" s="264"/>
    </row>
    <row r="955" spans="3:9" ht="14.25" customHeight="1" x14ac:dyDescent="0.25">
      <c r="C955" s="257"/>
      <c r="D955" s="257"/>
      <c r="E955" s="257"/>
      <c r="G955" s="264"/>
      <c r="I955" s="264"/>
    </row>
    <row r="956" spans="3:9" ht="14.25" customHeight="1" x14ac:dyDescent="0.25">
      <c r="C956" s="257"/>
      <c r="D956" s="257"/>
      <c r="E956" s="257"/>
      <c r="G956" s="264"/>
      <c r="I956" s="264"/>
    </row>
    <row r="957" spans="3:9" ht="14.25" customHeight="1" x14ac:dyDescent="0.25">
      <c r="C957" s="257"/>
      <c r="D957" s="257"/>
      <c r="E957" s="257"/>
      <c r="G957" s="264"/>
      <c r="I957" s="264"/>
    </row>
    <row r="958" spans="3:9" ht="14.25" customHeight="1" x14ac:dyDescent="0.25">
      <c r="C958" s="257"/>
      <c r="D958" s="257"/>
      <c r="E958" s="257"/>
      <c r="G958" s="264"/>
      <c r="I958" s="264"/>
    </row>
    <row r="959" spans="3:9" ht="14.25" customHeight="1" x14ac:dyDescent="0.25">
      <c r="C959" s="257"/>
      <c r="D959" s="257"/>
      <c r="E959" s="257"/>
      <c r="G959" s="264"/>
      <c r="I959" s="264"/>
    </row>
    <row r="960" spans="3:9" ht="14.25" customHeight="1" x14ac:dyDescent="0.25">
      <c r="C960" s="257"/>
      <c r="D960" s="257"/>
      <c r="E960" s="257"/>
      <c r="G960" s="264"/>
      <c r="I960" s="264"/>
    </row>
    <row r="961" spans="3:9" ht="14.25" customHeight="1" x14ac:dyDescent="0.25">
      <c r="C961" s="257"/>
      <c r="D961" s="257"/>
      <c r="E961" s="257"/>
      <c r="G961" s="264"/>
      <c r="I961" s="264"/>
    </row>
    <row r="962" spans="3:9" ht="14.25" customHeight="1" x14ac:dyDescent="0.25">
      <c r="C962" s="257"/>
      <c r="D962" s="257"/>
      <c r="E962" s="257"/>
      <c r="G962" s="264"/>
      <c r="I962" s="264"/>
    </row>
    <row r="963" spans="3:9" ht="14.25" customHeight="1" x14ac:dyDescent="0.25">
      <c r="C963" s="257"/>
      <c r="D963" s="257"/>
      <c r="E963" s="257"/>
      <c r="G963" s="264"/>
      <c r="I963" s="264"/>
    </row>
    <row r="964" spans="3:9" ht="14.25" customHeight="1" x14ac:dyDescent="0.25">
      <c r="C964" s="257"/>
      <c r="D964" s="257"/>
      <c r="E964" s="257"/>
      <c r="G964" s="264"/>
      <c r="I964" s="264"/>
    </row>
    <row r="965" spans="3:9" ht="14.25" customHeight="1" x14ac:dyDescent="0.25">
      <c r="C965" s="257"/>
      <c r="D965" s="257"/>
      <c r="E965" s="257"/>
      <c r="G965" s="264"/>
      <c r="I965" s="264"/>
    </row>
    <row r="966" spans="3:9" ht="14.25" customHeight="1" x14ac:dyDescent="0.25">
      <c r="C966" s="257"/>
      <c r="D966" s="257"/>
      <c r="E966" s="257"/>
      <c r="G966" s="264"/>
      <c r="I966" s="264"/>
    </row>
    <row r="967" spans="3:9" ht="14.25" customHeight="1" x14ac:dyDescent="0.25">
      <c r="C967" s="257"/>
      <c r="D967" s="257"/>
      <c r="E967" s="257"/>
      <c r="G967" s="264"/>
      <c r="I967" s="264"/>
    </row>
    <row r="968" spans="3:9" ht="14.25" customHeight="1" x14ac:dyDescent="0.25">
      <c r="C968" s="257"/>
      <c r="D968" s="257"/>
      <c r="E968" s="257"/>
      <c r="G968" s="264"/>
      <c r="I968" s="264"/>
    </row>
    <row r="969" spans="3:9" ht="14.25" customHeight="1" x14ac:dyDescent="0.25">
      <c r="C969" s="257"/>
      <c r="D969" s="257"/>
      <c r="E969" s="257"/>
      <c r="G969" s="264"/>
      <c r="I969" s="264"/>
    </row>
    <row r="970" spans="3:9" ht="14.25" customHeight="1" x14ac:dyDescent="0.25">
      <c r="C970" s="257"/>
      <c r="D970" s="257"/>
      <c r="E970" s="257"/>
      <c r="G970" s="264"/>
      <c r="I970" s="264"/>
    </row>
    <row r="971" spans="3:9" ht="14.25" customHeight="1" x14ac:dyDescent="0.25">
      <c r="C971" s="257"/>
      <c r="D971" s="257"/>
      <c r="E971" s="257"/>
      <c r="G971" s="264"/>
      <c r="I971" s="264"/>
    </row>
    <row r="972" spans="3:9" ht="14.25" customHeight="1" x14ac:dyDescent="0.25">
      <c r="C972" s="257"/>
      <c r="D972" s="257"/>
      <c r="E972" s="257"/>
      <c r="G972" s="264"/>
      <c r="I972" s="264"/>
    </row>
    <row r="973" spans="3:9" ht="14.25" customHeight="1" x14ac:dyDescent="0.25">
      <c r="C973" s="257"/>
      <c r="D973" s="257"/>
      <c r="E973" s="257"/>
      <c r="G973" s="264"/>
      <c r="I973" s="264"/>
    </row>
    <row r="974" spans="3:9" ht="14.25" customHeight="1" x14ac:dyDescent="0.25">
      <c r="C974" s="257"/>
      <c r="D974" s="257"/>
      <c r="E974" s="257"/>
      <c r="G974" s="264"/>
      <c r="I974" s="264"/>
    </row>
    <row r="975" spans="3:9" ht="14.25" customHeight="1" x14ac:dyDescent="0.25">
      <c r="C975" s="257"/>
      <c r="D975" s="257"/>
      <c r="E975" s="257"/>
      <c r="G975" s="264"/>
      <c r="I975" s="264"/>
    </row>
  </sheetData>
  <mergeCells count="5">
    <mergeCell ref="C4:C6"/>
    <mergeCell ref="D4:I4"/>
    <mergeCell ref="D5:E5"/>
    <mergeCell ref="F5:G5"/>
    <mergeCell ref="H5:I5"/>
  </mergeCells>
  <conditionalFormatting sqref="D6:I6">
    <cfRule type="cellIs" dxfId="3" priority="1" operator="between">
      <formula>#REF!</formula>
      <formula>#REF!</formula>
    </cfRule>
  </conditionalFormatting>
  <pageMargins left="0.7" right="0.7" top="0.75" bottom="0.75" header="0" footer="0"/>
  <pageSetup orientation="portrait" r:id="rId1"/>
  <headerFooter>
    <oddHeader>&amp;R&amp;"Century"&amp;8&amp;KE7EC06 Gruppo Banco BPM - Uso Interno&amp;1#_x000D_</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36CC-B735-46BB-8993-5001FEBD9C75}">
  <sheetPr>
    <tabColor rgb="FF00B050"/>
  </sheetPr>
  <dimension ref="A1:K856"/>
  <sheetViews>
    <sheetView showGridLines="0" zoomScale="80" zoomScaleNormal="80" workbookViewId="0"/>
  </sheetViews>
  <sheetFormatPr defaultColWidth="14.42578125" defaultRowHeight="15" customHeight="1" x14ac:dyDescent="0.25"/>
  <cols>
    <col min="1" max="1" width="7.140625" style="248" customWidth="1"/>
    <col min="2" max="2" width="2.7109375" style="248" customWidth="1"/>
    <col min="3" max="3" width="50.7109375" style="248" customWidth="1"/>
    <col min="4" max="9" width="25" style="248" customWidth="1"/>
    <col min="10" max="10" width="14.7109375" style="248" customWidth="1"/>
    <col min="11" max="11" width="9.28515625" style="248" customWidth="1"/>
    <col min="12" max="16384" width="14.42578125" style="248"/>
  </cols>
  <sheetData>
    <row r="1" spans="1:11" ht="18" customHeight="1" x14ac:dyDescent="0.3">
      <c r="C1" s="227" t="s">
        <v>2919</v>
      </c>
    </row>
    <row r="2" spans="1:11" ht="14.25" customHeight="1" x14ac:dyDescent="0.25">
      <c r="D2" s="261" t="s">
        <v>0</v>
      </c>
      <c r="E2" s="261" t="s">
        <v>1</v>
      </c>
      <c r="F2" s="261" t="s">
        <v>2</v>
      </c>
      <c r="G2" s="261" t="s">
        <v>3</v>
      </c>
      <c r="H2" s="261" t="s">
        <v>4</v>
      </c>
      <c r="I2" s="261" t="s">
        <v>5</v>
      </c>
    </row>
    <row r="3" spans="1:11" ht="14.25" customHeight="1" x14ac:dyDescent="0.25">
      <c r="B3" s="257"/>
      <c r="C3" s="416" t="s">
        <v>2918</v>
      </c>
      <c r="D3" s="426" t="s">
        <v>2928</v>
      </c>
      <c r="E3" s="414"/>
      <c r="F3" s="414"/>
      <c r="G3" s="414"/>
      <c r="H3" s="414"/>
      <c r="I3" s="414"/>
    </row>
    <row r="4" spans="1:11" ht="14.25" customHeight="1" x14ac:dyDescent="0.25">
      <c r="B4" s="257"/>
      <c r="C4" s="417"/>
      <c r="D4" s="427" t="s">
        <v>2892</v>
      </c>
      <c r="E4" s="414"/>
      <c r="F4" s="428" t="s">
        <v>2916</v>
      </c>
      <c r="G4" s="414"/>
      <c r="H4" s="428" t="s">
        <v>2915</v>
      </c>
      <c r="I4" s="414"/>
    </row>
    <row r="5" spans="1:11" ht="14.25" customHeight="1" x14ac:dyDescent="0.25">
      <c r="B5" s="257"/>
      <c r="C5" s="418"/>
      <c r="D5" s="253" t="s">
        <v>2914</v>
      </c>
      <c r="E5" s="253" t="s">
        <v>2913</v>
      </c>
      <c r="F5" s="253" t="s">
        <v>2914</v>
      </c>
      <c r="G5" s="253" t="s">
        <v>2913</v>
      </c>
      <c r="H5" s="253" t="s">
        <v>2914</v>
      </c>
      <c r="I5" s="253" t="s">
        <v>2913</v>
      </c>
    </row>
    <row r="6" spans="1:11" ht="59.25" customHeight="1" x14ac:dyDescent="0.25">
      <c r="B6" s="254">
        <v>1</v>
      </c>
      <c r="C6" s="255" t="s">
        <v>2927</v>
      </c>
      <c r="D6" s="304">
        <v>0</v>
      </c>
      <c r="E6" s="340">
        <v>0</v>
      </c>
      <c r="F6" s="304">
        <v>0</v>
      </c>
      <c r="G6" s="340">
        <v>0</v>
      </c>
      <c r="H6" s="304">
        <v>0</v>
      </c>
      <c r="I6" s="340">
        <v>0</v>
      </c>
    </row>
    <row r="7" spans="1:11" ht="59.25" customHeight="1" x14ac:dyDescent="0.25">
      <c r="A7" s="257"/>
      <c r="B7" s="254">
        <v>2</v>
      </c>
      <c r="C7" s="255" t="s">
        <v>2926</v>
      </c>
      <c r="D7" s="304">
        <v>0</v>
      </c>
      <c r="E7" s="340">
        <v>0</v>
      </c>
      <c r="F7" s="304">
        <v>0</v>
      </c>
      <c r="G7" s="340">
        <v>0</v>
      </c>
      <c r="H7" s="304">
        <v>0</v>
      </c>
      <c r="I7" s="340">
        <v>0</v>
      </c>
      <c r="J7" s="257"/>
      <c r="K7" s="257"/>
    </row>
    <row r="8" spans="1:11" ht="59.25" customHeight="1" x14ac:dyDescent="0.25">
      <c r="A8" s="257"/>
      <c r="B8" s="254">
        <v>3</v>
      </c>
      <c r="C8" s="255" t="s">
        <v>2925</v>
      </c>
      <c r="D8" s="304">
        <v>0</v>
      </c>
      <c r="E8" s="340">
        <v>0</v>
      </c>
      <c r="F8" s="304">
        <v>0</v>
      </c>
      <c r="G8" s="340">
        <v>0</v>
      </c>
      <c r="H8" s="304">
        <v>0</v>
      </c>
      <c r="I8" s="340">
        <v>0</v>
      </c>
      <c r="J8" s="257"/>
      <c r="K8" s="257"/>
    </row>
    <row r="9" spans="1:11" ht="59.25" customHeight="1" x14ac:dyDescent="0.25">
      <c r="B9" s="254">
        <v>4</v>
      </c>
      <c r="C9" s="255" t="s">
        <v>2924</v>
      </c>
      <c r="D9" s="304">
        <v>0</v>
      </c>
      <c r="E9" s="340">
        <v>0</v>
      </c>
      <c r="F9" s="304">
        <v>0</v>
      </c>
      <c r="G9" s="340">
        <v>0</v>
      </c>
      <c r="H9" s="304">
        <v>0</v>
      </c>
      <c r="I9" s="340">
        <v>0</v>
      </c>
    </row>
    <row r="10" spans="1:11" ht="59.25" customHeight="1" x14ac:dyDescent="0.25">
      <c r="A10" s="257"/>
      <c r="B10" s="254">
        <v>5</v>
      </c>
      <c r="C10" s="255" t="s">
        <v>2923</v>
      </c>
      <c r="D10" s="304">
        <v>0</v>
      </c>
      <c r="E10" s="340">
        <v>0</v>
      </c>
      <c r="F10" s="304">
        <v>0</v>
      </c>
      <c r="G10" s="340">
        <v>0</v>
      </c>
      <c r="H10" s="304">
        <v>0</v>
      </c>
      <c r="I10" s="340">
        <v>0</v>
      </c>
      <c r="J10" s="257"/>
      <c r="K10" s="257"/>
    </row>
    <row r="11" spans="1:11" ht="59.25" customHeight="1" x14ac:dyDescent="0.25">
      <c r="A11" s="257"/>
      <c r="B11" s="254">
        <v>6</v>
      </c>
      <c r="C11" s="255" t="s">
        <v>2922</v>
      </c>
      <c r="D11" s="304">
        <v>0</v>
      </c>
      <c r="E11" s="340">
        <v>0</v>
      </c>
      <c r="F11" s="304">
        <v>0</v>
      </c>
      <c r="G11" s="340">
        <v>0</v>
      </c>
      <c r="H11" s="304">
        <v>0</v>
      </c>
      <c r="I11" s="340">
        <v>0</v>
      </c>
      <c r="J11" s="257"/>
      <c r="K11" s="257"/>
    </row>
    <row r="12" spans="1:11" ht="59.25" customHeight="1" x14ac:dyDescent="0.25">
      <c r="A12" s="257"/>
      <c r="B12" s="254">
        <v>7</v>
      </c>
      <c r="C12" s="259" t="s">
        <v>2921</v>
      </c>
      <c r="D12" s="304">
        <v>4537103.248896</v>
      </c>
      <c r="E12" s="341">
        <v>100</v>
      </c>
      <c r="F12" s="304">
        <v>4526014.5937259998</v>
      </c>
      <c r="G12" s="341">
        <v>100</v>
      </c>
      <c r="H12" s="304">
        <v>11088.655169999998</v>
      </c>
      <c r="I12" s="341">
        <v>100</v>
      </c>
      <c r="J12" s="257"/>
      <c r="K12" s="257"/>
    </row>
    <row r="13" spans="1:11" ht="59.25" customHeight="1" x14ac:dyDescent="0.25">
      <c r="A13" s="257"/>
      <c r="B13" s="254">
        <v>8</v>
      </c>
      <c r="C13" s="259" t="s">
        <v>2920</v>
      </c>
      <c r="D13" s="304">
        <v>4537103.248896</v>
      </c>
      <c r="E13" s="341">
        <v>100</v>
      </c>
      <c r="F13" s="304">
        <v>4526014.5937259998</v>
      </c>
      <c r="G13" s="341">
        <v>100</v>
      </c>
      <c r="H13" s="304">
        <v>11088.655169999998</v>
      </c>
      <c r="I13" s="341">
        <v>100</v>
      </c>
      <c r="J13" s="257"/>
      <c r="K13" s="257"/>
    </row>
    <row r="14" spans="1:11" ht="69.75" customHeight="1" x14ac:dyDescent="0.25">
      <c r="A14" s="257"/>
      <c r="B14" s="257"/>
      <c r="C14" s="257"/>
      <c r="D14" s="257"/>
      <c r="E14" s="258"/>
      <c r="F14" s="257"/>
      <c r="G14" s="257"/>
      <c r="H14" s="257"/>
      <c r="I14" s="257"/>
      <c r="J14" s="257"/>
      <c r="K14" s="257"/>
    </row>
    <row r="15" spans="1:11" ht="14.25" customHeight="1" x14ac:dyDescent="0.25">
      <c r="C15" s="257"/>
      <c r="D15" s="257"/>
      <c r="E15" s="258"/>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sheetData>
  <mergeCells count="5">
    <mergeCell ref="C3:C5"/>
    <mergeCell ref="D3:I3"/>
    <mergeCell ref="D4:E4"/>
    <mergeCell ref="F4:G4"/>
    <mergeCell ref="H4:I4"/>
  </mergeCells>
  <conditionalFormatting sqref="E13">
    <cfRule type="cellIs" dxfId="2" priority="8" operator="equal">
      <formula>0</formula>
    </cfRule>
  </conditionalFormatting>
  <conditionalFormatting sqref="G13">
    <cfRule type="cellIs" dxfId="1" priority="2" operator="equal">
      <formula>0</formula>
    </cfRule>
  </conditionalFormatting>
  <conditionalFormatting sqref="I13">
    <cfRule type="cellIs" dxfId="0" priority="1" operator="equal">
      <formula>0</formula>
    </cfRule>
  </conditionalFormatting>
  <pageMargins left="0.7" right="0.7" top="0.75" bottom="0.75" header="0" footer="0"/>
  <pageSetup orientation="portrait"/>
  <headerFooter>
    <oddHeader>&amp;R&amp;"Century"&amp;8&amp;KE7EC06 Gruppo Banco BPM - Uso Interno&amp;1#_x000D_</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AB34-0135-4B4E-8C75-68BA040C41C1}">
  <sheetPr>
    <tabColor rgb="FF00B050"/>
  </sheetPr>
  <dimension ref="A1:K961"/>
  <sheetViews>
    <sheetView showGridLines="0" zoomScale="80" zoomScaleNormal="80" workbookViewId="0"/>
  </sheetViews>
  <sheetFormatPr defaultColWidth="14.42578125" defaultRowHeight="15" customHeight="1" x14ac:dyDescent="0.25"/>
  <cols>
    <col min="1" max="1" width="4.7109375" style="248" customWidth="1"/>
    <col min="2" max="2" width="2.7109375" style="248" customWidth="1"/>
    <col min="3" max="3" width="60.7109375" style="248" customWidth="1"/>
    <col min="4" max="9" width="24.7109375" style="248" customWidth="1"/>
    <col min="10" max="10" width="14.7109375" style="248" customWidth="1"/>
    <col min="11" max="11" width="9.28515625" style="248" customWidth="1"/>
    <col min="12" max="16384" width="14.42578125" style="248"/>
  </cols>
  <sheetData>
    <row r="1" spans="1:11" ht="18" customHeight="1" x14ac:dyDescent="0.3">
      <c r="C1" s="227" t="s">
        <v>2919</v>
      </c>
    </row>
    <row r="2" spans="1:11" ht="14.25" customHeight="1" x14ac:dyDescent="0.25">
      <c r="C2" s="257"/>
      <c r="D2" s="257"/>
      <c r="E2" s="258"/>
    </row>
    <row r="3" spans="1:11" ht="14.25" customHeight="1" x14ac:dyDescent="0.25">
      <c r="C3" s="257"/>
      <c r="D3" s="257"/>
      <c r="E3" s="258"/>
    </row>
    <row r="4" spans="1:11" ht="14.25" customHeight="1" x14ac:dyDescent="0.25">
      <c r="D4" s="262" t="s">
        <v>0</v>
      </c>
      <c r="E4" s="262" t="s">
        <v>1</v>
      </c>
      <c r="F4" s="262" t="s">
        <v>2</v>
      </c>
      <c r="G4" s="262" t="s">
        <v>3</v>
      </c>
      <c r="H4" s="262" t="s">
        <v>4</v>
      </c>
      <c r="I4" s="262" t="s">
        <v>5</v>
      </c>
    </row>
    <row r="5" spans="1:11" ht="14.25" customHeight="1" x14ac:dyDescent="0.25">
      <c r="B5" s="257"/>
      <c r="C5" s="413" t="s">
        <v>2918</v>
      </c>
      <c r="D5" s="426" t="s">
        <v>2928</v>
      </c>
      <c r="E5" s="414"/>
      <c r="F5" s="414"/>
      <c r="G5" s="414"/>
      <c r="H5" s="414"/>
      <c r="I5" s="414"/>
    </row>
    <row r="6" spans="1:11" ht="15" customHeight="1" x14ac:dyDescent="0.25">
      <c r="B6" s="257"/>
      <c r="C6" s="413"/>
      <c r="D6" s="427" t="s">
        <v>2892</v>
      </c>
      <c r="E6" s="414"/>
      <c r="F6" s="428" t="s">
        <v>2916</v>
      </c>
      <c r="G6" s="414"/>
      <c r="H6" s="428" t="s">
        <v>2915</v>
      </c>
      <c r="I6" s="414"/>
    </row>
    <row r="7" spans="1:11" ht="22.15" customHeight="1" x14ac:dyDescent="0.25">
      <c r="A7" s="257"/>
      <c r="B7" s="257"/>
      <c r="C7" s="413"/>
      <c r="D7" s="263" t="s">
        <v>2914</v>
      </c>
      <c r="E7" s="263" t="s">
        <v>2913</v>
      </c>
      <c r="F7" s="263" t="s">
        <v>2914</v>
      </c>
      <c r="G7" s="263" t="s">
        <v>2913</v>
      </c>
      <c r="H7" s="263" t="s">
        <v>2914</v>
      </c>
      <c r="I7" s="263" t="s">
        <v>2913</v>
      </c>
      <c r="J7" s="257"/>
      <c r="K7" s="257"/>
    </row>
    <row r="8" spans="1:11" ht="61.9" customHeight="1" x14ac:dyDescent="0.25">
      <c r="A8" s="257"/>
      <c r="B8" s="254">
        <v>1</v>
      </c>
      <c r="C8" s="255" t="s">
        <v>2936</v>
      </c>
      <c r="D8" s="304">
        <v>0</v>
      </c>
      <c r="E8" s="340">
        <v>0</v>
      </c>
      <c r="F8" s="304">
        <v>0</v>
      </c>
      <c r="G8" s="340">
        <v>0</v>
      </c>
      <c r="H8" s="304">
        <v>0</v>
      </c>
      <c r="I8" s="340">
        <v>0</v>
      </c>
      <c r="J8" s="257"/>
      <c r="K8" s="257"/>
    </row>
    <row r="9" spans="1:11" ht="61.9" customHeight="1" x14ac:dyDescent="0.25">
      <c r="A9" s="257"/>
      <c r="B9" s="254">
        <v>2</v>
      </c>
      <c r="C9" s="255" t="s">
        <v>2935</v>
      </c>
      <c r="D9" s="304">
        <v>0</v>
      </c>
      <c r="E9" s="340">
        <v>0</v>
      </c>
      <c r="F9" s="304">
        <v>0</v>
      </c>
      <c r="G9" s="340">
        <v>0</v>
      </c>
      <c r="H9" s="304">
        <v>0</v>
      </c>
      <c r="I9" s="340">
        <v>0</v>
      </c>
      <c r="J9" s="257"/>
      <c r="K9" s="257"/>
    </row>
    <row r="10" spans="1:11" ht="61.9" customHeight="1" x14ac:dyDescent="0.25">
      <c r="A10" s="257"/>
      <c r="B10" s="254">
        <v>3</v>
      </c>
      <c r="C10" s="255" t="s">
        <v>2934</v>
      </c>
      <c r="D10" s="304">
        <v>0</v>
      </c>
      <c r="E10" s="340">
        <v>0</v>
      </c>
      <c r="F10" s="304">
        <v>0</v>
      </c>
      <c r="G10" s="340">
        <v>0</v>
      </c>
      <c r="H10" s="304">
        <v>0</v>
      </c>
      <c r="I10" s="340">
        <v>0</v>
      </c>
      <c r="J10" s="257"/>
      <c r="K10" s="257"/>
    </row>
    <row r="11" spans="1:11" ht="61.9" customHeight="1" x14ac:dyDescent="0.25">
      <c r="A11" s="257"/>
      <c r="B11" s="254">
        <v>4</v>
      </c>
      <c r="C11" s="255" t="s">
        <v>2933</v>
      </c>
      <c r="D11" s="303">
        <v>44939.314079999996</v>
      </c>
      <c r="E11" s="340">
        <v>2.4366200302561912E-3</v>
      </c>
      <c r="F11" s="303">
        <v>44939.314079999996</v>
      </c>
      <c r="G11" s="340">
        <v>2.4366200302561912E-3</v>
      </c>
      <c r="H11" s="304">
        <v>0</v>
      </c>
      <c r="I11" s="340">
        <v>0</v>
      </c>
      <c r="J11" s="257"/>
      <c r="K11" s="257"/>
    </row>
    <row r="12" spans="1:11" ht="55.5" customHeight="1" x14ac:dyDescent="0.25">
      <c r="A12" s="257"/>
      <c r="B12" s="254">
        <v>5</v>
      </c>
      <c r="C12" s="255" t="s">
        <v>2932</v>
      </c>
      <c r="D12" s="303">
        <v>94092.442949999997</v>
      </c>
      <c r="E12" s="340">
        <v>5.1017140755546643E-3</v>
      </c>
      <c r="F12" s="303">
        <v>94092.442949999997</v>
      </c>
      <c r="G12" s="340">
        <v>5.1017140755546643E-3</v>
      </c>
      <c r="H12" s="304">
        <v>0</v>
      </c>
      <c r="I12" s="340">
        <v>0</v>
      </c>
      <c r="J12" s="257"/>
      <c r="K12" s="257"/>
    </row>
    <row r="13" spans="1:11" ht="56.25" customHeight="1" x14ac:dyDescent="0.25">
      <c r="A13" s="257"/>
      <c r="B13" s="254">
        <v>6</v>
      </c>
      <c r="C13" s="255" t="s">
        <v>2931</v>
      </c>
      <c r="D13" s="303">
        <v>144.916</v>
      </c>
      <c r="E13" s="340">
        <v>7.8573791241231641E-6</v>
      </c>
      <c r="F13" s="303">
        <v>144.916</v>
      </c>
      <c r="G13" s="340">
        <v>7.8573791241231641E-6</v>
      </c>
      <c r="H13" s="304">
        <v>0</v>
      </c>
      <c r="I13" s="340">
        <v>0</v>
      </c>
      <c r="J13" s="257"/>
      <c r="K13" s="257"/>
    </row>
    <row r="14" spans="1:11" ht="38.25" x14ac:dyDescent="0.25">
      <c r="B14" s="254">
        <v>7</v>
      </c>
      <c r="C14" s="259" t="s">
        <v>2930</v>
      </c>
      <c r="D14" s="304">
        <v>4773134.9742409978</v>
      </c>
      <c r="E14" s="341">
        <v>0.25880048513085774</v>
      </c>
      <c r="F14" s="304">
        <v>4763088.6462409981</v>
      </c>
      <c r="G14" s="341">
        <v>0.25825577089708579</v>
      </c>
      <c r="H14" s="304">
        <v>10046.327999999998</v>
      </c>
      <c r="I14" s="341">
        <v>5.4471423377193688E-4</v>
      </c>
    </row>
    <row r="15" spans="1:11" ht="50.65" customHeight="1" x14ac:dyDescent="0.25">
      <c r="B15" s="254">
        <v>8</v>
      </c>
      <c r="C15" s="259" t="s">
        <v>2929</v>
      </c>
      <c r="D15" s="304">
        <v>4912311.647270998</v>
      </c>
      <c r="E15" s="341">
        <v>0.2663466766157927</v>
      </c>
      <c r="F15" s="304">
        <v>4902265.3192709982</v>
      </c>
      <c r="G15" s="341">
        <v>0.26580196238202075</v>
      </c>
      <c r="H15" s="304">
        <v>10046.327999999998</v>
      </c>
      <c r="I15" s="341">
        <v>5.4471423377193688E-4</v>
      </c>
    </row>
    <row r="16" spans="1:11" ht="14.25" customHeight="1" x14ac:dyDescent="0.25">
      <c r="C16" s="257"/>
      <c r="D16" s="257"/>
      <c r="E16" s="258"/>
    </row>
    <row r="17" spans="3:5" ht="14.25" customHeight="1" x14ac:dyDescent="0.25">
      <c r="C17" s="257"/>
      <c r="D17" s="257"/>
      <c r="E17" s="258"/>
    </row>
    <row r="18" spans="3:5" ht="14.25" customHeight="1" x14ac:dyDescent="0.25">
      <c r="C18" s="257"/>
      <c r="D18" s="257"/>
      <c r="E18" s="258"/>
    </row>
    <row r="19" spans="3:5" ht="14.25" customHeight="1" x14ac:dyDescent="0.25">
      <c r="C19" s="257"/>
      <c r="D19" s="257"/>
      <c r="E19" s="258"/>
    </row>
    <row r="20" spans="3:5" ht="14.25" customHeight="1" x14ac:dyDescent="0.25">
      <c r="C20" s="257"/>
      <c r="D20" s="257"/>
      <c r="E20" s="258"/>
    </row>
    <row r="21" spans="3:5" ht="14.25" customHeight="1" x14ac:dyDescent="0.25">
      <c r="C21" s="257"/>
      <c r="D21" s="257"/>
      <c r="E21" s="258"/>
    </row>
    <row r="22" spans="3:5" ht="14.25" customHeight="1" x14ac:dyDescent="0.25">
      <c r="C22" s="257"/>
      <c r="D22" s="257"/>
      <c r="E22" s="258"/>
    </row>
    <row r="23" spans="3:5" ht="14.25" customHeight="1" x14ac:dyDescent="0.25">
      <c r="C23" s="257"/>
      <c r="D23" s="257"/>
      <c r="E23" s="258"/>
    </row>
    <row r="24" spans="3:5" ht="14.25" customHeight="1" x14ac:dyDescent="0.25">
      <c r="C24" s="257"/>
      <c r="D24" s="257"/>
      <c r="E24" s="258"/>
    </row>
    <row r="25" spans="3:5" ht="14.25" customHeight="1" x14ac:dyDescent="0.25">
      <c r="C25" s="257"/>
      <c r="D25" s="257"/>
      <c r="E25" s="258"/>
    </row>
    <row r="26" spans="3:5" ht="14.25" customHeight="1" x14ac:dyDescent="0.25">
      <c r="C26" s="257"/>
      <c r="D26" s="257"/>
      <c r="E26" s="258"/>
    </row>
    <row r="27" spans="3:5" ht="14.25" customHeight="1" x14ac:dyDescent="0.25">
      <c r="C27" s="257"/>
      <c r="D27" s="257"/>
      <c r="E27" s="258"/>
    </row>
    <row r="28" spans="3:5" ht="14.25" customHeight="1" x14ac:dyDescent="0.25">
      <c r="C28" s="257"/>
      <c r="D28" s="257"/>
      <c r="E28" s="258"/>
    </row>
    <row r="29" spans="3:5" ht="14.25" customHeight="1" x14ac:dyDescent="0.25">
      <c r="C29" s="257"/>
      <c r="D29" s="257"/>
      <c r="E29" s="258"/>
    </row>
    <row r="30" spans="3:5" ht="14.25" customHeight="1" x14ac:dyDescent="0.25">
      <c r="C30" s="257"/>
      <c r="D30" s="257"/>
      <c r="E30" s="258"/>
    </row>
    <row r="31" spans="3:5" ht="14.25" customHeight="1" x14ac:dyDescent="0.25">
      <c r="C31" s="257"/>
      <c r="D31" s="257"/>
      <c r="E31" s="258"/>
    </row>
    <row r="32" spans="3:5" ht="14.25" customHeight="1" x14ac:dyDescent="0.25">
      <c r="C32" s="257"/>
      <c r="D32" s="257"/>
      <c r="E32" s="258"/>
    </row>
    <row r="33" spans="3:5" ht="14.25" customHeight="1" x14ac:dyDescent="0.25">
      <c r="C33" s="257"/>
      <c r="D33" s="257"/>
      <c r="E33" s="258"/>
    </row>
    <row r="34" spans="3:5" ht="14.25" customHeight="1" x14ac:dyDescent="0.25">
      <c r="C34" s="257"/>
      <c r="D34" s="257"/>
      <c r="E34" s="258"/>
    </row>
    <row r="35" spans="3:5" ht="14.25" customHeight="1" x14ac:dyDescent="0.25">
      <c r="C35" s="257"/>
      <c r="D35" s="257"/>
      <c r="E35" s="258"/>
    </row>
    <row r="36" spans="3:5" ht="14.25" customHeight="1" x14ac:dyDescent="0.25">
      <c r="C36" s="257"/>
      <c r="D36" s="257"/>
      <c r="E36" s="258"/>
    </row>
    <row r="37" spans="3:5" ht="14.25" customHeight="1" x14ac:dyDescent="0.25">
      <c r="C37" s="257"/>
      <c r="D37" s="257"/>
      <c r="E37" s="258"/>
    </row>
    <row r="38" spans="3:5" ht="14.25" customHeight="1" x14ac:dyDescent="0.25">
      <c r="C38" s="257"/>
      <c r="D38" s="257"/>
      <c r="E38" s="258"/>
    </row>
    <row r="39" spans="3:5" ht="14.25" customHeight="1" x14ac:dyDescent="0.25">
      <c r="C39" s="257"/>
      <c r="D39" s="257"/>
      <c r="E39" s="258"/>
    </row>
    <row r="40" spans="3:5" ht="14.25" customHeight="1" x14ac:dyDescent="0.25">
      <c r="C40" s="257"/>
      <c r="D40" s="257"/>
      <c r="E40" s="258"/>
    </row>
    <row r="41" spans="3:5" ht="14.25" customHeight="1" x14ac:dyDescent="0.25">
      <c r="C41" s="257"/>
      <c r="D41" s="257"/>
      <c r="E41" s="258"/>
    </row>
    <row r="42" spans="3:5" ht="14.25" customHeight="1" x14ac:dyDescent="0.25">
      <c r="C42" s="257"/>
      <c r="D42" s="257"/>
      <c r="E42" s="258"/>
    </row>
    <row r="43" spans="3:5" ht="14.25" customHeight="1" x14ac:dyDescent="0.25">
      <c r="C43" s="257"/>
      <c r="D43" s="257"/>
      <c r="E43" s="258"/>
    </row>
    <row r="44" spans="3:5" ht="14.25" customHeight="1" x14ac:dyDescent="0.25">
      <c r="C44" s="257"/>
      <c r="D44" s="257"/>
      <c r="E44" s="258"/>
    </row>
    <row r="45" spans="3:5" ht="14.25" customHeight="1" x14ac:dyDescent="0.25">
      <c r="C45" s="257"/>
      <c r="D45" s="257"/>
      <c r="E45" s="258"/>
    </row>
    <row r="46" spans="3:5" ht="14.25" customHeight="1" x14ac:dyDescent="0.25">
      <c r="C46" s="257"/>
      <c r="D46" s="257"/>
      <c r="E46" s="258"/>
    </row>
    <row r="47" spans="3:5" ht="14.25" customHeight="1" x14ac:dyDescent="0.25">
      <c r="C47" s="257"/>
      <c r="D47" s="257"/>
      <c r="E47" s="258"/>
    </row>
    <row r="48" spans="3:5" ht="14.25" customHeight="1" x14ac:dyDescent="0.25">
      <c r="C48" s="257"/>
      <c r="D48" s="257"/>
      <c r="E48" s="258"/>
    </row>
    <row r="49" spans="3:5" ht="14.25" customHeight="1" x14ac:dyDescent="0.25">
      <c r="C49" s="257"/>
      <c r="D49" s="257"/>
      <c r="E49" s="258"/>
    </row>
    <row r="50" spans="3:5" ht="14.25" customHeight="1" x14ac:dyDescent="0.25">
      <c r="C50" s="257"/>
      <c r="D50" s="257"/>
      <c r="E50" s="258"/>
    </row>
    <row r="51" spans="3:5" ht="14.25" customHeight="1" x14ac:dyDescent="0.25">
      <c r="C51" s="257"/>
      <c r="D51" s="257"/>
      <c r="E51" s="258"/>
    </row>
    <row r="52" spans="3:5" ht="14.25" customHeight="1" x14ac:dyDescent="0.25">
      <c r="C52" s="257"/>
      <c r="D52" s="257"/>
      <c r="E52" s="258"/>
    </row>
    <row r="53" spans="3:5" ht="14.25" customHeight="1" x14ac:dyDescent="0.25">
      <c r="C53" s="257"/>
      <c r="D53" s="257"/>
      <c r="E53" s="258"/>
    </row>
    <row r="54" spans="3:5" ht="14.25" customHeight="1" x14ac:dyDescent="0.25">
      <c r="C54" s="257"/>
      <c r="D54" s="257"/>
      <c r="E54" s="258"/>
    </row>
    <row r="55" spans="3:5" ht="14.25" customHeight="1" x14ac:dyDescent="0.25">
      <c r="C55" s="257"/>
      <c r="D55" s="257"/>
      <c r="E55" s="258"/>
    </row>
    <row r="56" spans="3:5" ht="14.25" customHeight="1" x14ac:dyDescent="0.25">
      <c r="C56" s="257"/>
      <c r="D56" s="257"/>
      <c r="E56" s="258"/>
    </row>
    <row r="57" spans="3:5" ht="14.25" customHeight="1" x14ac:dyDescent="0.25">
      <c r="C57" s="257"/>
      <c r="D57" s="257"/>
      <c r="E57" s="258"/>
    </row>
    <row r="58" spans="3:5" ht="14.25" customHeight="1" x14ac:dyDescent="0.25">
      <c r="C58" s="257"/>
      <c r="D58" s="257"/>
      <c r="E58" s="258"/>
    </row>
    <row r="59" spans="3:5" ht="14.25" customHeight="1" x14ac:dyDescent="0.25">
      <c r="C59" s="257"/>
      <c r="D59" s="257"/>
      <c r="E59" s="258"/>
    </row>
    <row r="60" spans="3:5" ht="14.25" customHeight="1" x14ac:dyDescent="0.25">
      <c r="C60" s="257"/>
      <c r="D60" s="257"/>
      <c r="E60" s="258"/>
    </row>
    <row r="61" spans="3:5" ht="14.25" customHeight="1" x14ac:dyDescent="0.25">
      <c r="C61" s="257"/>
      <c r="D61" s="257"/>
      <c r="E61" s="258"/>
    </row>
    <row r="62" spans="3:5" ht="14.25" customHeight="1" x14ac:dyDescent="0.25">
      <c r="C62" s="257"/>
      <c r="D62" s="257"/>
      <c r="E62" s="258"/>
    </row>
    <row r="63" spans="3:5" ht="14.25" customHeight="1" x14ac:dyDescent="0.25">
      <c r="C63" s="257"/>
      <c r="D63" s="257"/>
      <c r="E63" s="258"/>
    </row>
    <row r="64" spans="3:5" ht="14.25" customHeight="1" x14ac:dyDescent="0.25">
      <c r="C64" s="257"/>
      <c r="D64" s="257"/>
      <c r="E64" s="258"/>
    </row>
    <row r="65" spans="3:5" ht="14.25" customHeight="1" x14ac:dyDescent="0.25">
      <c r="C65" s="257"/>
      <c r="D65" s="257"/>
      <c r="E65" s="258"/>
    </row>
    <row r="66" spans="3:5" ht="14.25" customHeight="1" x14ac:dyDescent="0.25">
      <c r="C66" s="257"/>
      <c r="D66" s="257"/>
      <c r="E66" s="258"/>
    </row>
    <row r="67" spans="3:5" ht="14.25" customHeight="1" x14ac:dyDescent="0.25">
      <c r="C67" s="257"/>
      <c r="D67" s="257"/>
      <c r="E67" s="258"/>
    </row>
    <row r="68" spans="3:5" ht="14.25" customHeight="1" x14ac:dyDescent="0.25">
      <c r="C68" s="257"/>
      <c r="D68" s="257"/>
      <c r="E68" s="258"/>
    </row>
    <row r="69" spans="3:5" ht="14.25" customHeight="1" x14ac:dyDescent="0.25">
      <c r="C69" s="257"/>
      <c r="D69" s="257"/>
      <c r="E69" s="258"/>
    </row>
    <row r="70" spans="3:5" ht="14.25" customHeight="1" x14ac:dyDescent="0.25">
      <c r="C70" s="257"/>
      <c r="D70" s="257"/>
      <c r="E70" s="258"/>
    </row>
    <row r="71" spans="3:5" ht="14.25" customHeight="1" x14ac:dyDescent="0.25">
      <c r="C71" s="257"/>
      <c r="D71" s="257"/>
      <c r="E71" s="258"/>
    </row>
    <row r="72" spans="3:5" ht="14.25" customHeight="1" x14ac:dyDescent="0.25">
      <c r="C72" s="257"/>
      <c r="D72" s="257"/>
      <c r="E72" s="258"/>
    </row>
    <row r="73" spans="3:5" ht="14.25" customHeight="1" x14ac:dyDescent="0.25">
      <c r="C73" s="257"/>
      <c r="D73" s="257"/>
      <c r="E73" s="258"/>
    </row>
    <row r="74" spans="3:5" ht="14.25" customHeight="1" x14ac:dyDescent="0.25">
      <c r="C74" s="257"/>
      <c r="D74" s="257"/>
      <c r="E74" s="258"/>
    </row>
    <row r="75" spans="3:5" ht="14.25" customHeight="1" x14ac:dyDescent="0.25">
      <c r="C75" s="257"/>
      <c r="D75" s="257"/>
      <c r="E75" s="258"/>
    </row>
    <row r="76" spans="3:5" ht="14.25" customHeight="1" x14ac:dyDescent="0.25">
      <c r="C76" s="257"/>
      <c r="D76" s="257"/>
      <c r="E76" s="258"/>
    </row>
    <row r="77" spans="3:5" ht="14.25" customHeight="1" x14ac:dyDescent="0.25">
      <c r="C77" s="257"/>
      <c r="D77" s="257"/>
      <c r="E77" s="258"/>
    </row>
    <row r="78" spans="3:5" ht="14.25" customHeight="1" x14ac:dyDescent="0.25">
      <c r="C78" s="257"/>
      <c r="D78" s="257"/>
      <c r="E78" s="258"/>
    </row>
    <row r="79" spans="3:5" ht="14.25" customHeight="1" x14ac:dyDescent="0.25">
      <c r="C79" s="257"/>
      <c r="D79" s="257"/>
      <c r="E79" s="258"/>
    </row>
    <row r="80" spans="3:5" ht="14.25" customHeight="1" x14ac:dyDescent="0.25">
      <c r="C80" s="257"/>
      <c r="D80" s="257"/>
      <c r="E80" s="258"/>
    </row>
    <row r="81" spans="3:5" ht="14.25" customHeight="1" x14ac:dyDescent="0.25">
      <c r="C81" s="257"/>
      <c r="D81" s="257"/>
      <c r="E81" s="258"/>
    </row>
    <row r="82" spans="3:5" ht="14.25" customHeight="1" x14ac:dyDescent="0.25">
      <c r="C82" s="257"/>
      <c r="D82" s="257"/>
      <c r="E82" s="258"/>
    </row>
    <row r="83" spans="3:5" ht="14.25" customHeight="1" x14ac:dyDescent="0.25">
      <c r="C83" s="257"/>
      <c r="D83" s="257"/>
      <c r="E83" s="258"/>
    </row>
    <row r="84" spans="3:5" ht="14.25" customHeight="1" x14ac:dyDescent="0.25">
      <c r="C84" s="257"/>
      <c r="D84" s="257"/>
      <c r="E84" s="258"/>
    </row>
    <row r="85" spans="3:5" ht="14.25" customHeight="1" x14ac:dyDescent="0.25">
      <c r="C85" s="257"/>
      <c r="D85" s="257"/>
      <c r="E85" s="258"/>
    </row>
    <row r="86" spans="3:5" ht="14.25" customHeight="1" x14ac:dyDescent="0.25">
      <c r="C86" s="257"/>
      <c r="D86" s="257"/>
      <c r="E86" s="258"/>
    </row>
    <row r="87" spans="3:5" ht="14.25" customHeight="1" x14ac:dyDescent="0.25">
      <c r="C87" s="257"/>
      <c r="D87" s="257"/>
      <c r="E87" s="258"/>
    </row>
    <row r="88" spans="3:5" ht="14.25" customHeight="1" x14ac:dyDescent="0.25">
      <c r="C88" s="257"/>
      <c r="D88" s="257"/>
      <c r="E88" s="258"/>
    </row>
    <row r="89" spans="3:5" ht="14.25" customHeight="1" x14ac:dyDescent="0.25">
      <c r="C89" s="257"/>
      <c r="D89" s="257"/>
      <c r="E89" s="258"/>
    </row>
    <row r="90" spans="3:5" ht="14.25" customHeight="1" x14ac:dyDescent="0.25">
      <c r="C90" s="257"/>
      <c r="D90" s="257"/>
      <c r="E90" s="258"/>
    </row>
    <row r="91" spans="3:5" ht="14.25" customHeight="1" x14ac:dyDescent="0.25">
      <c r="C91" s="257"/>
      <c r="D91" s="257"/>
      <c r="E91" s="258"/>
    </row>
    <row r="92" spans="3:5" ht="14.25" customHeight="1" x14ac:dyDescent="0.25">
      <c r="C92" s="257"/>
      <c r="D92" s="257"/>
      <c r="E92" s="258"/>
    </row>
    <row r="93" spans="3:5" ht="14.25" customHeight="1" x14ac:dyDescent="0.25">
      <c r="C93" s="257"/>
      <c r="D93" s="257"/>
      <c r="E93" s="258"/>
    </row>
    <row r="94" spans="3:5" ht="14.25" customHeight="1" x14ac:dyDescent="0.25">
      <c r="C94" s="257"/>
      <c r="D94" s="257"/>
      <c r="E94" s="258"/>
    </row>
    <row r="95" spans="3:5" ht="14.25" customHeight="1" x14ac:dyDescent="0.25">
      <c r="C95" s="257"/>
      <c r="D95" s="257"/>
      <c r="E95" s="258"/>
    </row>
    <row r="96" spans="3:5" ht="14.25" customHeight="1" x14ac:dyDescent="0.25">
      <c r="C96" s="257"/>
      <c r="D96" s="257"/>
      <c r="E96" s="258"/>
    </row>
    <row r="97" spans="3:5" ht="14.25" customHeight="1" x14ac:dyDescent="0.25">
      <c r="C97" s="257"/>
      <c r="D97" s="257"/>
      <c r="E97" s="258"/>
    </row>
    <row r="98" spans="3:5" ht="14.25" customHeight="1" x14ac:dyDescent="0.25">
      <c r="C98" s="257"/>
      <c r="D98" s="257"/>
      <c r="E98" s="258"/>
    </row>
    <row r="99" spans="3:5" ht="14.25" customHeight="1" x14ac:dyDescent="0.25">
      <c r="C99" s="257"/>
      <c r="D99" s="257"/>
      <c r="E99" s="258"/>
    </row>
    <row r="100" spans="3:5" ht="14.25" customHeight="1" x14ac:dyDescent="0.25">
      <c r="C100" s="257"/>
      <c r="D100" s="257"/>
      <c r="E100" s="258"/>
    </row>
    <row r="101" spans="3:5" ht="14.25" customHeight="1" x14ac:dyDescent="0.25">
      <c r="C101" s="257"/>
      <c r="D101" s="257"/>
      <c r="E101" s="258"/>
    </row>
    <row r="102" spans="3:5" ht="14.25" customHeight="1" x14ac:dyDescent="0.25">
      <c r="C102" s="257"/>
      <c r="D102" s="257"/>
      <c r="E102" s="258"/>
    </row>
    <row r="103" spans="3:5" ht="14.25" customHeight="1" x14ac:dyDescent="0.25">
      <c r="C103" s="257"/>
      <c r="D103" s="257"/>
      <c r="E103" s="258"/>
    </row>
    <row r="104" spans="3:5" ht="14.25" customHeight="1" x14ac:dyDescent="0.25">
      <c r="C104" s="257"/>
      <c r="D104" s="257"/>
      <c r="E104" s="258"/>
    </row>
    <row r="105" spans="3:5" ht="14.25" customHeight="1" x14ac:dyDescent="0.25">
      <c r="C105" s="257"/>
      <c r="D105" s="257"/>
      <c r="E105" s="258"/>
    </row>
    <row r="106" spans="3:5" ht="14.25" customHeight="1" x14ac:dyDescent="0.25">
      <c r="C106" s="257"/>
      <c r="D106" s="257"/>
      <c r="E106" s="258"/>
    </row>
    <row r="107" spans="3:5" ht="14.25" customHeight="1" x14ac:dyDescent="0.25">
      <c r="C107" s="257"/>
      <c r="D107" s="257"/>
      <c r="E107" s="258"/>
    </row>
    <row r="108" spans="3:5" ht="14.25" customHeight="1" x14ac:dyDescent="0.25">
      <c r="C108" s="257"/>
      <c r="D108" s="257"/>
      <c r="E108" s="258"/>
    </row>
    <row r="109" spans="3:5" ht="14.25" customHeight="1" x14ac:dyDescent="0.25">
      <c r="C109" s="257"/>
      <c r="D109" s="257"/>
      <c r="E109" s="258"/>
    </row>
    <row r="110" spans="3:5" ht="14.25" customHeight="1" x14ac:dyDescent="0.25">
      <c r="C110" s="257"/>
      <c r="D110" s="257"/>
      <c r="E110" s="258"/>
    </row>
    <row r="111" spans="3:5" ht="14.25" customHeight="1" x14ac:dyDescent="0.25">
      <c r="C111" s="257"/>
      <c r="D111" s="257"/>
      <c r="E111" s="258"/>
    </row>
    <row r="112" spans="3:5" ht="14.25" customHeight="1" x14ac:dyDescent="0.25">
      <c r="C112" s="257"/>
      <c r="D112" s="257"/>
      <c r="E112" s="258"/>
    </row>
    <row r="113" spans="3:5" ht="14.25" customHeight="1" x14ac:dyDescent="0.25">
      <c r="C113" s="257"/>
      <c r="D113" s="257"/>
      <c r="E113" s="258"/>
    </row>
    <row r="114" spans="3:5" ht="14.25" customHeight="1" x14ac:dyDescent="0.25">
      <c r="C114" s="257"/>
      <c r="D114" s="257"/>
      <c r="E114" s="258"/>
    </row>
    <row r="115" spans="3:5" ht="14.25" customHeight="1" x14ac:dyDescent="0.25">
      <c r="C115" s="257"/>
      <c r="D115" s="257"/>
      <c r="E115" s="258"/>
    </row>
    <row r="116" spans="3:5" ht="14.25" customHeight="1" x14ac:dyDescent="0.25">
      <c r="C116" s="257"/>
      <c r="D116" s="257"/>
      <c r="E116" s="258"/>
    </row>
    <row r="117" spans="3:5" ht="14.25" customHeight="1" x14ac:dyDescent="0.25">
      <c r="C117" s="257"/>
      <c r="D117" s="257"/>
      <c r="E117" s="258"/>
    </row>
    <row r="118" spans="3:5" ht="14.25" customHeight="1" x14ac:dyDescent="0.25">
      <c r="C118" s="257"/>
      <c r="D118" s="257"/>
      <c r="E118" s="258"/>
    </row>
    <row r="119" spans="3:5" ht="14.25" customHeight="1" x14ac:dyDescent="0.25">
      <c r="C119" s="257"/>
      <c r="D119" s="257"/>
      <c r="E119" s="258"/>
    </row>
    <row r="120" spans="3:5" ht="14.25" customHeight="1" x14ac:dyDescent="0.25">
      <c r="C120" s="257"/>
      <c r="D120" s="257"/>
      <c r="E120" s="258"/>
    </row>
    <row r="121" spans="3:5" ht="14.25" customHeight="1" x14ac:dyDescent="0.25">
      <c r="C121" s="257"/>
      <c r="D121" s="257"/>
      <c r="E121" s="258"/>
    </row>
    <row r="122" spans="3:5" ht="14.25" customHeight="1" x14ac:dyDescent="0.25">
      <c r="C122" s="257"/>
      <c r="D122" s="257"/>
      <c r="E122" s="258"/>
    </row>
    <row r="123" spans="3:5" ht="14.25" customHeight="1" x14ac:dyDescent="0.25">
      <c r="C123" s="257"/>
      <c r="D123" s="257"/>
      <c r="E123" s="258"/>
    </row>
    <row r="124" spans="3:5" ht="14.25" customHeight="1" x14ac:dyDescent="0.25">
      <c r="C124" s="257"/>
      <c r="D124" s="257"/>
      <c r="E124" s="258"/>
    </row>
    <row r="125" spans="3:5" ht="14.25" customHeight="1" x14ac:dyDescent="0.25">
      <c r="C125" s="257"/>
      <c r="D125" s="257"/>
      <c r="E125" s="258"/>
    </row>
    <row r="126" spans="3:5" ht="14.25" customHeight="1" x14ac:dyDescent="0.25">
      <c r="C126" s="257"/>
      <c r="D126" s="257"/>
      <c r="E126" s="258"/>
    </row>
    <row r="127" spans="3:5" ht="14.25" customHeight="1" x14ac:dyDescent="0.25">
      <c r="C127" s="257"/>
      <c r="D127" s="257"/>
      <c r="E127" s="258"/>
    </row>
    <row r="128" spans="3:5" ht="14.25" customHeight="1" x14ac:dyDescent="0.25">
      <c r="C128" s="257"/>
      <c r="D128" s="257"/>
      <c r="E128" s="258"/>
    </row>
    <row r="129" spans="3:5" ht="14.25" customHeight="1" x14ac:dyDescent="0.25">
      <c r="C129" s="257"/>
      <c r="D129" s="257"/>
      <c r="E129" s="258"/>
    </row>
    <row r="130" spans="3:5" ht="14.25" customHeight="1" x14ac:dyDescent="0.25">
      <c r="C130" s="257"/>
      <c r="D130" s="257"/>
      <c r="E130" s="258"/>
    </row>
    <row r="131" spans="3:5" ht="14.25" customHeight="1" x14ac:dyDescent="0.25">
      <c r="C131" s="257"/>
      <c r="D131" s="257"/>
      <c r="E131" s="258"/>
    </row>
    <row r="132" spans="3:5" ht="14.25" customHeight="1" x14ac:dyDescent="0.25">
      <c r="C132" s="257"/>
      <c r="D132" s="257"/>
      <c r="E132" s="258"/>
    </row>
    <row r="133" spans="3:5" ht="14.25" customHeight="1" x14ac:dyDescent="0.25">
      <c r="C133" s="257"/>
      <c r="D133" s="257"/>
      <c r="E133" s="258"/>
    </row>
    <row r="134" spans="3:5" ht="14.25" customHeight="1" x14ac:dyDescent="0.25">
      <c r="C134" s="257"/>
      <c r="D134" s="257"/>
      <c r="E134" s="258"/>
    </row>
    <row r="135" spans="3:5" ht="14.25" customHeight="1" x14ac:dyDescent="0.25">
      <c r="C135" s="257"/>
      <c r="D135" s="257"/>
      <c r="E135" s="258"/>
    </row>
    <row r="136" spans="3:5" ht="14.25" customHeight="1" x14ac:dyDescent="0.25">
      <c r="C136" s="257"/>
      <c r="D136" s="257"/>
      <c r="E136" s="258"/>
    </row>
    <row r="137" spans="3:5" ht="14.25" customHeight="1" x14ac:dyDescent="0.25">
      <c r="C137" s="257"/>
      <c r="D137" s="257"/>
      <c r="E137" s="258"/>
    </row>
    <row r="138" spans="3:5" ht="14.25" customHeight="1" x14ac:dyDescent="0.25">
      <c r="C138" s="257"/>
      <c r="D138" s="257"/>
      <c r="E138" s="258"/>
    </row>
    <row r="139" spans="3:5" ht="14.25" customHeight="1" x14ac:dyDescent="0.25">
      <c r="C139" s="257"/>
      <c r="D139" s="257"/>
      <c r="E139" s="258"/>
    </row>
    <row r="140" spans="3:5" ht="14.25" customHeight="1" x14ac:dyDescent="0.25">
      <c r="C140" s="257"/>
      <c r="D140" s="257"/>
      <c r="E140" s="258"/>
    </row>
    <row r="141" spans="3:5" ht="14.25" customHeight="1" x14ac:dyDescent="0.25">
      <c r="C141" s="257"/>
      <c r="D141" s="257"/>
      <c r="E141" s="258"/>
    </row>
    <row r="142" spans="3:5" ht="14.25" customHeight="1" x14ac:dyDescent="0.25">
      <c r="C142" s="257"/>
      <c r="D142" s="257"/>
      <c r="E142" s="258"/>
    </row>
    <row r="143" spans="3:5" ht="14.25" customHeight="1" x14ac:dyDescent="0.25">
      <c r="C143" s="257"/>
      <c r="D143" s="257"/>
      <c r="E143" s="258"/>
    </row>
    <row r="144" spans="3:5" ht="14.25" customHeight="1" x14ac:dyDescent="0.25">
      <c r="C144" s="257"/>
      <c r="D144" s="257"/>
      <c r="E144" s="258"/>
    </row>
    <row r="145" spans="3:5" ht="14.25" customHeight="1" x14ac:dyDescent="0.25">
      <c r="C145" s="257"/>
      <c r="D145" s="257"/>
      <c r="E145" s="258"/>
    </row>
    <row r="146" spans="3:5" ht="14.25" customHeight="1" x14ac:dyDescent="0.25">
      <c r="C146" s="257"/>
      <c r="D146" s="257"/>
      <c r="E146" s="258"/>
    </row>
    <row r="147" spans="3:5" ht="14.25" customHeight="1" x14ac:dyDescent="0.25">
      <c r="C147" s="257"/>
      <c r="D147" s="257"/>
      <c r="E147" s="258"/>
    </row>
    <row r="148" spans="3:5" ht="14.25" customHeight="1" x14ac:dyDescent="0.25">
      <c r="C148" s="257"/>
      <c r="D148" s="257"/>
      <c r="E148" s="258"/>
    </row>
    <row r="149" spans="3:5" ht="14.25" customHeight="1" x14ac:dyDescent="0.25">
      <c r="C149" s="257"/>
      <c r="D149" s="257"/>
      <c r="E149" s="258"/>
    </row>
    <row r="150" spans="3:5" ht="14.25" customHeight="1" x14ac:dyDescent="0.25">
      <c r="C150" s="257"/>
      <c r="D150" s="257"/>
      <c r="E150" s="258"/>
    </row>
    <row r="151" spans="3:5" ht="14.25" customHeight="1" x14ac:dyDescent="0.25">
      <c r="C151" s="257"/>
      <c r="D151" s="257"/>
      <c r="E151" s="258"/>
    </row>
    <row r="152" spans="3:5" ht="14.25" customHeight="1" x14ac:dyDescent="0.25">
      <c r="C152" s="257"/>
      <c r="D152" s="257"/>
      <c r="E152" s="258"/>
    </row>
    <row r="153" spans="3:5" ht="14.25" customHeight="1" x14ac:dyDescent="0.25">
      <c r="C153" s="257"/>
      <c r="D153" s="257"/>
      <c r="E153" s="258"/>
    </row>
    <row r="154" spans="3:5" ht="14.25" customHeight="1" x14ac:dyDescent="0.25">
      <c r="C154" s="257"/>
      <c r="D154" s="257"/>
      <c r="E154" s="258"/>
    </row>
    <row r="155" spans="3:5" ht="14.25" customHeight="1" x14ac:dyDescent="0.25">
      <c r="C155" s="257"/>
      <c r="D155" s="257"/>
      <c r="E155" s="258"/>
    </row>
    <row r="156" spans="3:5" ht="14.25" customHeight="1" x14ac:dyDescent="0.25">
      <c r="C156" s="257"/>
      <c r="D156" s="257"/>
      <c r="E156" s="258"/>
    </row>
    <row r="157" spans="3:5" ht="14.25" customHeight="1" x14ac:dyDescent="0.25">
      <c r="C157" s="257"/>
      <c r="D157" s="257"/>
      <c r="E157" s="258"/>
    </row>
    <row r="158" spans="3:5" ht="14.25" customHeight="1" x14ac:dyDescent="0.25">
      <c r="C158" s="257"/>
      <c r="D158" s="257"/>
      <c r="E158" s="258"/>
    </row>
    <row r="159" spans="3:5" ht="14.25" customHeight="1" x14ac:dyDescent="0.25">
      <c r="C159" s="257"/>
      <c r="D159" s="257"/>
      <c r="E159" s="258"/>
    </row>
    <row r="160" spans="3:5" ht="14.25" customHeight="1" x14ac:dyDescent="0.25">
      <c r="C160" s="257"/>
      <c r="D160" s="257"/>
      <c r="E160" s="258"/>
    </row>
    <row r="161" spans="3:5" ht="14.25" customHeight="1" x14ac:dyDescent="0.25">
      <c r="C161" s="257"/>
      <c r="D161" s="257"/>
      <c r="E161" s="258"/>
    </row>
    <row r="162" spans="3:5" ht="14.25" customHeight="1" x14ac:dyDescent="0.25">
      <c r="C162" s="257"/>
      <c r="D162" s="257"/>
      <c r="E162" s="258"/>
    </row>
    <row r="163" spans="3:5" ht="14.25" customHeight="1" x14ac:dyDescent="0.25">
      <c r="C163" s="257"/>
      <c r="D163" s="257"/>
      <c r="E163" s="258"/>
    </row>
    <row r="164" spans="3:5" ht="14.25" customHeight="1" x14ac:dyDescent="0.25">
      <c r="C164" s="257"/>
      <c r="D164" s="257"/>
      <c r="E164" s="258"/>
    </row>
    <row r="165" spans="3:5" ht="14.25" customHeight="1" x14ac:dyDescent="0.25">
      <c r="C165" s="257"/>
      <c r="D165" s="257"/>
      <c r="E165" s="258"/>
    </row>
    <row r="166" spans="3:5" ht="14.25" customHeight="1" x14ac:dyDescent="0.25">
      <c r="C166" s="257"/>
      <c r="D166" s="257"/>
      <c r="E166" s="258"/>
    </row>
    <row r="167" spans="3:5" ht="14.25" customHeight="1" x14ac:dyDescent="0.25">
      <c r="C167" s="257"/>
      <c r="D167" s="257"/>
      <c r="E167" s="258"/>
    </row>
    <row r="168" spans="3:5" ht="14.25" customHeight="1" x14ac:dyDescent="0.25">
      <c r="C168" s="257"/>
      <c r="D168" s="257"/>
      <c r="E168" s="258"/>
    </row>
    <row r="169" spans="3:5" ht="14.25" customHeight="1" x14ac:dyDescent="0.25">
      <c r="C169" s="257"/>
      <c r="D169" s="257"/>
      <c r="E169" s="258"/>
    </row>
    <row r="170" spans="3:5" ht="14.25" customHeight="1" x14ac:dyDescent="0.25">
      <c r="C170" s="257"/>
      <c r="D170" s="257"/>
      <c r="E170" s="258"/>
    </row>
    <row r="171" spans="3:5" ht="14.25" customHeight="1" x14ac:dyDescent="0.25">
      <c r="C171" s="257"/>
      <c r="D171" s="257"/>
      <c r="E171" s="258"/>
    </row>
    <row r="172" spans="3:5" ht="14.25" customHeight="1" x14ac:dyDescent="0.25">
      <c r="C172" s="257"/>
      <c r="D172" s="257"/>
      <c r="E172" s="258"/>
    </row>
    <row r="173" spans="3:5" ht="14.25" customHeight="1" x14ac:dyDescent="0.25">
      <c r="C173" s="257"/>
      <c r="D173" s="257"/>
      <c r="E173" s="258"/>
    </row>
    <row r="174" spans="3:5" ht="14.25" customHeight="1" x14ac:dyDescent="0.25">
      <c r="C174" s="257"/>
      <c r="D174" s="257"/>
      <c r="E174" s="258"/>
    </row>
    <row r="175" spans="3:5" ht="14.25" customHeight="1" x14ac:dyDescent="0.25">
      <c r="C175" s="257"/>
      <c r="D175" s="257"/>
      <c r="E175" s="258"/>
    </row>
    <row r="176" spans="3:5" ht="14.25" customHeight="1" x14ac:dyDescent="0.25">
      <c r="C176" s="257"/>
      <c r="D176" s="257"/>
      <c r="E176" s="258"/>
    </row>
    <row r="177" spans="3:5" ht="14.25" customHeight="1" x14ac:dyDescent="0.25">
      <c r="C177" s="257"/>
      <c r="D177" s="257"/>
      <c r="E177" s="258"/>
    </row>
    <row r="178" spans="3:5" ht="14.25" customHeight="1" x14ac:dyDescent="0.25">
      <c r="C178" s="257"/>
      <c r="D178" s="257"/>
      <c r="E178" s="258"/>
    </row>
    <row r="179" spans="3:5" ht="14.25" customHeight="1" x14ac:dyDescent="0.25">
      <c r="C179" s="257"/>
      <c r="D179" s="257"/>
      <c r="E179" s="258"/>
    </row>
    <row r="180" spans="3:5" ht="14.25" customHeight="1" x14ac:dyDescent="0.25">
      <c r="C180" s="257"/>
      <c r="D180" s="257"/>
      <c r="E180" s="258"/>
    </row>
    <row r="181" spans="3:5" ht="14.25" customHeight="1" x14ac:dyDescent="0.25">
      <c r="C181" s="257"/>
      <c r="D181" s="257"/>
      <c r="E181" s="258"/>
    </row>
    <row r="182" spans="3:5" ht="14.25" customHeight="1" x14ac:dyDescent="0.25">
      <c r="C182" s="257"/>
      <c r="D182" s="257"/>
      <c r="E182" s="258"/>
    </row>
    <row r="183" spans="3:5" ht="14.25" customHeight="1" x14ac:dyDescent="0.25">
      <c r="C183" s="257"/>
      <c r="D183" s="257"/>
      <c r="E183" s="258"/>
    </row>
    <row r="184" spans="3:5" ht="14.25" customHeight="1" x14ac:dyDescent="0.25">
      <c r="C184" s="257"/>
      <c r="D184" s="257"/>
      <c r="E184" s="258"/>
    </row>
    <row r="185" spans="3:5" ht="14.25" customHeight="1" x14ac:dyDescent="0.25">
      <c r="C185" s="257"/>
      <c r="D185" s="257"/>
      <c r="E185" s="258"/>
    </row>
    <row r="186" spans="3:5" ht="14.25" customHeight="1" x14ac:dyDescent="0.25">
      <c r="C186" s="257"/>
      <c r="D186" s="257"/>
      <c r="E186" s="258"/>
    </row>
    <row r="187" spans="3:5" ht="14.25" customHeight="1" x14ac:dyDescent="0.25">
      <c r="C187" s="257"/>
      <c r="D187" s="257"/>
      <c r="E187" s="258"/>
    </row>
    <row r="188" spans="3:5" ht="14.25" customHeight="1" x14ac:dyDescent="0.25">
      <c r="C188" s="257"/>
      <c r="D188" s="257"/>
      <c r="E188" s="258"/>
    </row>
    <row r="189" spans="3:5" ht="14.25" customHeight="1" x14ac:dyDescent="0.25">
      <c r="C189" s="257"/>
      <c r="D189" s="257"/>
      <c r="E189" s="258"/>
    </row>
    <row r="190" spans="3:5" ht="14.25" customHeight="1" x14ac:dyDescent="0.25">
      <c r="C190" s="257"/>
      <c r="D190" s="257"/>
      <c r="E190" s="258"/>
    </row>
    <row r="191" spans="3:5" ht="14.25" customHeight="1" x14ac:dyDescent="0.25">
      <c r="C191" s="257"/>
      <c r="D191" s="257"/>
      <c r="E191" s="258"/>
    </row>
    <row r="192" spans="3:5" ht="14.25" customHeight="1" x14ac:dyDescent="0.25">
      <c r="C192" s="257"/>
      <c r="D192" s="257"/>
      <c r="E192" s="258"/>
    </row>
    <row r="193" spans="3:5" ht="14.25" customHeight="1" x14ac:dyDescent="0.25">
      <c r="C193" s="257"/>
      <c r="D193" s="257"/>
      <c r="E193" s="258"/>
    </row>
    <row r="194" spans="3:5" ht="14.25" customHeight="1" x14ac:dyDescent="0.25">
      <c r="C194" s="257"/>
      <c r="D194" s="257"/>
      <c r="E194" s="258"/>
    </row>
    <row r="195" spans="3:5" ht="14.25" customHeight="1" x14ac:dyDescent="0.25">
      <c r="C195" s="257"/>
      <c r="D195" s="257"/>
      <c r="E195" s="258"/>
    </row>
    <row r="196" spans="3:5" ht="14.25" customHeight="1" x14ac:dyDescent="0.25">
      <c r="C196" s="257"/>
      <c r="D196" s="257"/>
      <c r="E196" s="258"/>
    </row>
    <row r="197" spans="3:5" ht="14.25" customHeight="1" x14ac:dyDescent="0.25">
      <c r="C197" s="257"/>
      <c r="D197" s="257"/>
      <c r="E197" s="258"/>
    </row>
    <row r="198" spans="3:5" ht="14.25" customHeight="1" x14ac:dyDescent="0.25">
      <c r="C198" s="257"/>
      <c r="D198" s="257"/>
      <c r="E198" s="258"/>
    </row>
    <row r="199" spans="3:5" ht="14.25" customHeight="1" x14ac:dyDescent="0.25">
      <c r="C199" s="257"/>
      <c r="D199" s="257"/>
      <c r="E199" s="258"/>
    </row>
    <row r="200" spans="3:5" ht="14.25" customHeight="1" x14ac:dyDescent="0.25">
      <c r="C200" s="257"/>
      <c r="D200" s="257"/>
      <c r="E200" s="258"/>
    </row>
    <row r="201" spans="3:5" ht="14.25" customHeight="1" x14ac:dyDescent="0.25">
      <c r="C201" s="257"/>
      <c r="D201" s="257"/>
      <c r="E201" s="258"/>
    </row>
    <row r="202" spans="3:5" ht="14.25" customHeight="1" x14ac:dyDescent="0.25">
      <c r="C202" s="257"/>
      <c r="D202" s="257"/>
      <c r="E202" s="258"/>
    </row>
    <row r="203" spans="3:5" ht="14.25" customHeight="1" x14ac:dyDescent="0.25">
      <c r="C203" s="257"/>
      <c r="D203" s="257"/>
      <c r="E203" s="258"/>
    </row>
    <row r="204" spans="3:5" ht="14.25" customHeight="1" x14ac:dyDescent="0.25">
      <c r="C204" s="257"/>
      <c r="D204" s="257"/>
      <c r="E204" s="258"/>
    </row>
    <row r="205" spans="3:5" ht="14.25" customHeight="1" x14ac:dyDescent="0.25">
      <c r="C205" s="257"/>
      <c r="D205" s="257"/>
      <c r="E205" s="258"/>
    </row>
    <row r="206" spans="3:5" ht="14.25" customHeight="1" x14ac:dyDescent="0.25">
      <c r="C206" s="257"/>
      <c r="D206" s="257"/>
      <c r="E206" s="258"/>
    </row>
    <row r="207" spans="3:5" ht="14.25" customHeight="1" x14ac:dyDescent="0.25">
      <c r="C207" s="257"/>
      <c r="D207" s="257"/>
      <c r="E207" s="258"/>
    </row>
    <row r="208" spans="3:5" ht="14.25" customHeight="1" x14ac:dyDescent="0.25">
      <c r="C208" s="257"/>
      <c r="D208" s="257"/>
      <c r="E208" s="258"/>
    </row>
    <row r="209" spans="3:5" ht="14.25" customHeight="1" x14ac:dyDescent="0.25">
      <c r="C209" s="257"/>
      <c r="D209" s="257"/>
      <c r="E209" s="258"/>
    </row>
    <row r="210" spans="3:5" ht="14.25" customHeight="1" x14ac:dyDescent="0.25">
      <c r="C210" s="257"/>
      <c r="D210" s="257"/>
      <c r="E210" s="258"/>
    </row>
    <row r="211" spans="3:5" ht="14.25" customHeight="1" x14ac:dyDescent="0.25">
      <c r="C211" s="257"/>
      <c r="D211" s="257"/>
      <c r="E211" s="258"/>
    </row>
    <row r="212" spans="3:5" ht="14.25" customHeight="1" x14ac:dyDescent="0.25">
      <c r="C212" s="257"/>
      <c r="D212" s="257"/>
      <c r="E212" s="258"/>
    </row>
    <row r="213" spans="3:5" ht="14.25" customHeight="1" x14ac:dyDescent="0.25">
      <c r="C213" s="257"/>
      <c r="D213" s="257"/>
      <c r="E213" s="258"/>
    </row>
    <row r="214" spans="3:5" ht="14.25" customHeight="1" x14ac:dyDescent="0.25">
      <c r="C214" s="257"/>
      <c r="D214" s="257"/>
      <c r="E214" s="258"/>
    </row>
    <row r="215" spans="3:5" ht="14.25" customHeight="1" x14ac:dyDescent="0.25">
      <c r="C215" s="257"/>
      <c r="D215" s="257"/>
      <c r="E215" s="258"/>
    </row>
    <row r="216" spans="3:5" ht="14.25" customHeight="1" x14ac:dyDescent="0.25">
      <c r="C216" s="257"/>
      <c r="D216" s="257"/>
      <c r="E216" s="258"/>
    </row>
    <row r="217" spans="3:5" ht="14.25" customHeight="1" x14ac:dyDescent="0.25">
      <c r="C217" s="257"/>
      <c r="D217" s="257"/>
      <c r="E217" s="258"/>
    </row>
    <row r="218" spans="3:5" ht="14.25" customHeight="1" x14ac:dyDescent="0.25">
      <c r="C218" s="257"/>
      <c r="D218" s="257"/>
      <c r="E218" s="258"/>
    </row>
    <row r="219" spans="3:5" ht="14.25" customHeight="1" x14ac:dyDescent="0.25">
      <c r="C219" s="257"/>
      <c r="D219" s="257"/>
      <c r="E219" s="258"/>
    </row>
    <row r="220" spans="3:5" ht="14.25" customHeight="1" x14ac:dyDescent="0.25">
      <c r="C220" s="257"/>
      <c r="D220" s="257"/>
      <c r="E220" s="258"/>
    </row>
    <row r="221" spans="3:5" ht="14.25" customHeight="1" x14ac:dyDescent="0.25">
      <c r="C221" s="257"/>
      <c r="D221" s="257"/>
      <c r="E221" s="258"/>
    </row>
    <row r="222" spans="3:5" ht="14.25" customHeight="1" x14ac:dyDescent="0.25">
      <c r="C222" s="257"/>
      <c r="D222" s="257"/>
      <c r="E222" s="258"/>
    </row>
    <row r="223" spans="3:5" ht="14.25" customHeight="1" x14ac:dyDescent="0.25">
      <c r="C223" s="257"/>
      <c r="D223" s="257"/>
      <c r="E223" s="258"/>
    </row>
    <row r="224" spans="3:5" ht="14.25" customHeight="1" x14ac:dyDescent="0.25">
      <c r="C224" s="257"/>
      <c r="D224" s="257"/>
      <c r="E224" s="258"/>
    </row>
    <row r="225" spans="3:5" ht="14.25" customHeight="1" x14ac:dyDescent="0.25">
      <c r="C225" s="257"/>
      <c r="D225" s="257"/>
      <c r="E225" s="258"/>
    </row>
    <row r="226" spans="3:5" ht="14.25" customHeight="1" x14ac:dyDescent="0.25">
      <c r="C226" s="257"/>
      <c r="D226" s="257"/>
      <c r="E226" s="258"/>
    </row>
    <row r="227" spans="3:5" ht="14.25" customHeight="1" x14ac:dyDescent="0.25">
      <c r="C227" s="257"/>
      <c r="D227" s="257"/>
      <c r="E227" s="258"/>
    </row>
    <row r="228" spans="3:5" ht="14.25" customHeight="1" x14ac:dyDescent="0.25">
      <c r="C228" s="257"/>
      <c r="D228" s="257"/>
      <c r="E228" s="258"/>
    </row>
    <row r="229" spans="3:5" ht="14.25" customHeight="1" x14ac:dyDescent="0.25">
      <c r="C229" s="257"/>
      <c r="D229" s="257"/>
      <c r="E229" s="258"/>
    </row>
    <row r="230" spans="3:5" ht="14.25" customHeight="1" x14ac:dyDescent="0.25">
      <c r="C230" s="257"/>
      <c r="D230" s="257"/>
      <c r="E230" s="258"/>
    </row>
    <row r="231" spans="3:5" ht="14.25" customHeight="1" x14ac:dyDescent="0.25">
      <c r="C231" s="257"/>
      <c r="D231" s="257"/>
      <c r="E231" s="258"/>
    </row>
    <row r="232" spans="3:5" ht="14.25" customHeight="1" x14ac:dyDescent="0.25">
      <c r="C232" s="257"/>
      <c r="D232" s="257"/>
      <c r="E232" s="258"/>
    </row>
    <row r="233" spans="3:5" ht="14.25" customHeight="1" x14ac:dyDescent="0.25">
      <c r="C233" s="257"/>
      <c r="D233" s="257"/>
      <c r="E233" s="258"/>
    </row>
    <row r="234" spans="3:5" ht="14.25" customHeight="1" x14ac:dyDescent="0.25">
      <c r="C234" s="257"/>
      <c r="D234" s="257"/>
      <c r="E234" s="258"/>
    </row>
    <row r="235" spans="3:5" ht="14.25" customHeight="1" x14ac:dyDescent="0.25">
      <c r="C235" s="257"/>
      <c r="D235" s="257"/>
      <c r="E235" s="258"/>
    </row>
    <row r="236" spans="3:5" ht="14.25" customHeight="1" x14ac:dyDescent="0.25">
      <c r="C236" s="257"/>
      <c r="D236" s="257"/>
      <c r="E236" s="258"/>
    </row>
    <row r="237" spans="3:5" ht="14.25" customHeight="1" x14ac:dyDescent="0.25">
      <c r="C237" s="257"/>
      <c r="D237" s="257"/>
      <c r="E237" s="258"/>
    </row>
    <row r="238" spans="3:5" ht="14.25" customHeight="1" x14ac:dyDescent="0.25">
      <c r="C238" s="257"/>
      <c r="D238" s="257"/>
      <c r="E238" s="258"/>
    </row>
    <row r="239" spans="3:5" ht="14.25" customHeight="1" x14ac:dyDescent="0.25">
      <c r="C239" s="257"/>
      <c r="D239" s="257"/>
      <c r="E239" s="258"/>
    </row>
    <row r="240" spans="3:5" ht="14.25" customHeight="1" x14ac:dyDescent="0.25">
      <c r="C240" s="257"/>
      <c r="D240" s="257"/>
      <c r="E240" s="258"/>
    </row>
    <row r="241" spans="3:5" ht="14.25" customHeight="1" x14ac:dyDescent="0.25">
      <c r="C241" s="257"/>
      <c r="D241" s="257"/>
      <c r="E241" s="258"/>
    </row>
    <row r="242" spans="3:5" ht="14.25" customHeight="1" x14ac:dyDescent="0.25">
      <c r="C242" s="257"/>
      <c r="D242" s="257"/>
      <c r="E242" s="258"/>
    </row>
    <row r="243" spans="3:5" ht="14.25" customHeight="1" x14ac:dyDescent="0.25">
      <c r="C243" s="257"/>
      <c r="D243" s="257"/>
      <c r="E243" s="258"/>
    </row>
    <row r="244" spans="3:5" ht="14.25" customHeight="1" x14ac:dyDescent="0.25">
      <c r="C244" s="257"/>
      <c r="D244" s="257"/>
      <c r="E244" s="258"/>
    </row>
    <row r="245" spans="3:5" ht="14.25" customHeight="1" x14ac:dyDescent="0.25">
      <c r="C245" s="257"/>
      <c r="D245" s="257"/>
      <c r="E245" s="258"/>
    </row>
    <row r="246" spans="3:5" ht="14.25" customHeight="1" x14ac:dyDescent="0.25">
      <c r="C246" s="257"/>
      <c r="D246" s="257"/>
      <c r="E246" s="258"/>
    </row>
    <row r="247" spans="3:5" ht="14.25" customHeight="1" x14ac:dyDescent="0.25">
      <c r="C247" s="257"/>
      <c r="D247" s="257"/>
      <c r="E247" s="258"/>
    </row>
    <row r="248" spans="3:5" ht="14.25" customHeight="1" x14ac:dyDescent="0.25">
      <c r="C248" s="257"/>
      <c r="D248" s="257"/>
      <c r="E248" s="258"/>
    </row>
    <row r="249" spans="3:5" ht="14.25" customHeight="1" x14ac:dyDescent="0.25">
      <c r="C249" s="257"/>
      <c r="D249" s="257"/>
      <c r="E249" s="258"/>
    </row>
    <row r="250" spans="3:5" ht="14.25" customHeight="1" x14ac:dyDescent="0.25">
      <c r="C250" s="257"/>
      <c r="D250" s="257"/>
      <c r="E250" s="258"/>
    </row>
    <row r="251" spans="3:5" ht="14.25" customHeight="1" x14ac:dyDescent="0.25">
      <c r="C251" s="257"/>
      <c r="D251" s="257"/>
      <c r="E251" s="258"/>
    </row>
    <row r="252" spans="3:5" ht="14.25" customHeight="1" x14ac:dyDescent="0.25">
      <c r="C252" s="257"/>
      <c r="D252" s="257"/>
      <c r="E252" s="258"/>
    </row>
    <row r="253" spans="3:5" ht="14.25" customHeight="1" x14ac:dyDescent="0.25">
      <c r="C253" s="257"/>
      <c r="D253" s="257"/>
      <c r="E253" s="258"/>
    </row>
    <row r="254" spans="3:5" ht="14.25" customHeight="1" x14ac:dyDescent="0.25">
      <c r="C254" s="257"/>
      <c r="D254" s="257"/>
      <c r="E254" s="258"/>
    </row>
    <row r="255" spans="3:5" ht="14.25" customHeight="1" x14ac:dyDescent="0.25">
      <c r="C255" s="257"/>
      <c r="D255" s="257"/>
      <c r="E255" s="258"/>
    </row>
    <row r="256" spans="3:5" ht="14.25" customHeight="1" x14ac:dyDescent="0.25">
      <c r="C256" s="257"/>
      <c r="D256" s="257"/>
      <c r="E256" s="258"/>
    </row>
    <row r="257" spans="3:5" ht="14.25" customHeight="1" x14ac:dyDescent="0.25">
      <c r="C257" s="257"/>
      <c r="D257" s="257"/>
      <c r="E257" s="258"/>
    </row>
    <row r="258" spans="3:5" ht="14.25" customHeight="1" x14ac:dyDescent="0.25">
      <c r="C258" s="257"/>
      <c r="D258" s="257"/>
      <c r="E258" s="258"/>
    </row>
    <row r="259" spans="3:5" ht="14.25" customHeight="1" x14ac:dyDescent="0.25">
      <c r="C259" s="257"/>
      <c r="D259" s="257"/>
      <c r="E259" s="258"/>
    </row>
    <row r="260" spans="3:5" ht="14.25" customHeight="1" x14ac:dyDescent="0.25">
      <c r="C260" s="257"/>
      <c r="D260" s="257"/>
      <c r="E260" s="258"/>
    </row>
    <row r="261" spans="3:5" ht="14.25" customHeight="1" x14ac:dyDescent="0.25">
      <c r="C261" s="257"/>
      <c r="D261" s="257"/>
      <c r="E261" s="258"/>
    </row>
    <row r="262" spans="3:5" ht="14.25" customHeight="1" x14ac:dyDescent="0.25">
      <c r="C262" s="257"/>
      <c r="D262" s="257"/>
      <c r="E262" s="258"/>
    </row>
    <row r="263" spans="3:5" ht="14.25" customHeight="1" x14ac:dyDescent="0.25">
      <c r="C263" s="257"/>
      <c r="D263" s="257"/>
      <c r="E263" s="258"/>
    </row>
    <row r="264" spans="3:5" ht="14.25" customHeight="1" x14ac:dyDescent="0.25">
      <c r="C264" s="257"/>
      <c r="D264" s="257"/>
      <c r="E264" s="258"/>
    </row>
    <row r="265" spans="3:5" ht="14.25" customHeight="1" x14ac:dyDescent="0.25">
      <c r="C265" s="257"/>
      <c r="D265" s="257"/>
      <c r="E265" s="258"/>
    </row>
    <row r="266" spans="3:5" ht="14.25" customHeight="1" x14ac:dyDescent="0.25">
      <c r="C266" s="257"/>
      <c r="D266" s="257"/>
      <c r="E266" s="258"/>
    </row>
    <row r="267" spans="3:5" ht="14.25" customHeight="1" x14ac:dyDescent="0.25">
      <c r="C267" s="257"/>
      <c r="D267" s="257"/>
      <c r="E267" s="258"/>
    </row>
    <row r="268" spans="3:5" ht="14.25" customHeight="1" x14ac:dyDescent="0.25">
      <c r="C268" s="257"/>
      <c r="D268" s="257"/>
      <c r="E268" s="258"/>
    </row>
    <row r="269" spans="3:5" ht="14.25" customHeight="1" x14ac:dyDescent="0.25">
      <c r="C269" s="257"/>
      <c r="D269" s="257"/>
      <c r="E269" s="258"/>
    </row>
    <row r="270" spans="3:5" ht="14.25" customHeight="1" x14ac:dyDescent="0.25">
      <c r="C270" s="257"/>
      <c r="D270" s="257"/>
      <c r="E270" s="258"/>
    </row>
    <row r="271" spans="3:5" ht="14.25" customHeight="1" x14ac:dyDescent="0.25">
      <c r="C271" s="257"/>
      <c r="D271" s="257"/>
      <c r="E271" s="258"/>
    </row>
    <row r="272" spans="3:5" ht="14.25" customHeight="1" x14ac:dyDescent="0.25">
      <c r="C272" s="257"/>
      <c r="D272" s="257"/>
      <c r="E272" s="258"/>
    </row>
    <row r="273" spans="3:5" ht="14.25" customHeight="1" x14ac:dyDescent="0.25">
      <c r="C273" s="257"/>
      <c r="D273" s="257"/>
      <c r="E273" s="258"/>
    </row>
    <row r="274" spans="3:5" ht="14.25" customHeight="1" x14ac:dyDescent="0.25">
      <c r="C274" s="257"/>
      <c r="D274" s="257"/>
      <c r="E274" s="258"/>
    </row>
    <row r="275" spans="3:5" ht="14.25" customHeight="1" x14ac:dyDescent="0.25">
      <c r="C275" s="257"/>
      <c r="D275" s="257"/>
      <c r="E275" s="258"/>
    </row>
    <row r="276" spans="3:5" ht="14.25" customHeight="1" x14ac:dyDescent="0.25">
      <c r="C276" s="257"/>
      <c r="D276" s="257"/>
      <c r="E276" s="258"/>
    </row>
    <row r="277" spans="3:5" ht="14.25" customHeight="1" x14ac:dyDescent="0.25">
      <c r="C277" s="257"/>
      <c r="D277" s="257"/>
      <c r="E277" s="258"/>
    </row>
    <row r="278" spans="3:5" ht="14.25" customHeight="1" x14ac:dyDescent="0.25">
      <c r="C278" s="257"/>
      <c r="D278" s="257"/>
      <c r="E278" s="258"/>
    </row>
    <row r="279" spans="3:5" ht="14.25" customHeight="1" x14ac:dyDescent="0.25">
      <c r="C279" s="257"/>
      <c r="D279" s="257"/>
      <c r="E279" s="258"/>
    </row>
    <row r="280" spans="3:5" ht="14.25" customHeight="1" x14ac:dyDescent="0.25">
      <c r="C280" s="257"/>
      <c r="D280" s="257"/>
      <c r="E280" s="258"/>
    </row>
    <row r="281" spans="3:5" ht="14.25" customHeight="1" x14ac:dyDescent="0.25">
      <c r="C281" s="257"/>
      <c r="D281" s="257"/>
      <c r="E281" s="258"/>
    </row>
    <row r="282" spans="3:5" ht="14.25" customHeight="1" x14ac:dyDescent="0.25">
      <c r="C282" s="257"/>
      <c r="D282" s="257"/>
      <c r="E282" s="258"/>
    </row>
    <row r="283" spans="3:5" ht="14.25" customHeight="1" x14ac:dyDescent="0.25">
      <c r="C283" s="257"/>
      <c r="D283" s="257"/>
      <c r="E283" s="258"/>
    </row>
    <row r="284" spans="3:5" ht="14.25" customHeight="1" x14ac:dyDescent="0.25">
      <c r="C284" s="257"/>
      <c r="D284" s="257"/>
      <c r="E284" s="258"/>
    </row>
    <row r="285" spans="3:5" ht="14.25" customHeight="1" x14ac:dyDescent="0.25">
      <c r="C285" s="257"/>
      <c r="D285" s="257"/>
      <c r="E285" s="258"/>
    </row>
    <row r="286" spans="3:5" ht="14.25" customHeight="1" x14ac:dyDescent="0.25">
      <c r="C286" s="257"/>
      <c r="D286" s="257"/>
      <c r="E286" s="258"/>
    </row>
    <row r="287" spans="3:5" ht="14.25" customHeight="1" x14ac:dyDescent="0.25">
      <c r="C287" s="257"/>
      <c r="D287" s="257"/>
      <c r="E287" s="258"/>
    </row>
    <row r="288" spans="3:5" ht="14.25" customHeight="1" x14ac:dyDescent="0.25">
      <c r="C288" s="257"/>
      <c r="D288" s="257"/>
      <c r="E288" s="258"/>
    </row>
    <row r="289" spans="3:5" ht="14.25" customHeight="1" x14ac:dyDescent="0.25">
      <c r="C289" s="257"/>
      <c r="D289" s="257"/>
      <c r="E289" s="258"/>
    </row>
    <row r="290" spans="3:5" ht="14.25" customHeight="1" x14ac:dyDescent="0.25">
      <c r="C290" s="257"/>
      <c r="D290" s="257"/>
      <c r="E290" s="258"/>
    </row>
    <row r="291" spans="3:5" ht="14.25" customHeight="1" x14ac:dyDescent="0.25">
      <c r="C291" s="257"/>
      <c r="D291" s="257"/>
      <c r="E291" s="258"/>
    </row>
    <row r="292" spans="3:5" ht="14.25" customHeight="1" x14ac:dyDescent="0.25">
      <c r="C292" s="257"/>
      <c r="D292" s="257"/>
      <c r="E292" s="258"/>
    </row>
    <row r="293" spans="3:5" ht="14.25" customHeight="1" x14ac:dyDescent="0.25">
      <c r="C293" s="257"/>
      <c r="D293" s="257"/>
      <c r="E293" s="258"/>
    </row>
    <row r="294" spans="3:5" ht="14.25" customHeight="1" x14ac:dyDescent="0.25">
      <c r="C294" s="257"/>
      <c r="D294" s="257"/>
      <c r="E294" s="258"/>
    </row>
    <row r="295" spans="3:5" ht="14.25" customHeight="1" x14ac:dyDescent="0.25">
      <c r="C295" s="257"/>
      <c r="D295" s="257"/>
      <c r="E295" s="258"/>
    </row>
    <row r="296" spans="3:5" ht="14.25" customHeight="1" x14ac:dyDescent="0.25">
      <c r="C296" s="257"/>
      <c r="D296" s="257"/>
      <c r="E296" s="258"/>
    </row>
    <row r="297" spans="3:5" ht="14.25" customHeight="1" x14ac:dyDescent="0.25">
      <c r="C297" s="257"/>
      <c r="D297" s="257"/>
      <c r="E297" s="258"/>
    </row>
    <row r="298" spans="3:5" ht="14.25" customHeight="1" x14ac:dyDescent="0.25">
      <c r="C298" s="257"/>
      <c r="D298" s="257"/>
      <c r="E298" s="258"/>
    </row>
    <row r="299" spans="3:5" ht="14.25" customHeight="1" x14ac:dyDescent="0.25">
      <c r="C299" s="257"/>
      <c r="D299" s="257"/>
      <c r="E299" s="258"/>
    </row>
    <row r="300" spans="3:5" ht="14.25" customHeight="1" x14ac:dyDescent="0.25">
      <c r="C300" s="257"/>
      <c r="D300" s="257"/>
      <c r="E300" s="258"/>
    </row>
    <row r="301" spans="3:5" ht="14.25" customHeight="1" x14ac:dyDescent="0.25">
      <c r="C301" s="257"/>
      <c r="D301" s="257"/>
      <c r="E301" s="258"/>
    </row>
    <row r="302" spans="3:5" ht="14.25" customHeight="1" x14ac:dyDescent="0.25">
      <c r="C302" s="257"/>
      <c r="D302" s="257"/>
      <c r="E302" s="258"/>
    </row>
    <row r="303" spans="3:5" ht="14.25" customHeight="1" x14ac:dyDescent="0.25">
      <c r="C303" s="257"/>
      <c r="D303" s="257"/>
      <c r="E303" s="258"/>
    </row>
    <row r="304" spans="3:5" ht="14.25" customHeight="1" x14ac:dyDescent="0.25">
      <c r="C304" s="257"/>
      <c r="D304" s="257"/>
      <c r="E304" s="258"/>
    </row>
    <row r="305" spans="3:5" ht="14.25" customHeight="1" x14ac:dyDescent="0.25">
      <c r="C305" s="257"/>
      <c r="D305" s="257"/>
      <c r="E305" s="258"/>
    </row>
    <row r="306" spans="3:5" ht="14.25" customHeight="1" x14ac:dyDescent="0.25">
      <c r="C306" s="257"/>
      <c r="D306" s="257"/>
      <c r="E306" s="258"/>
    </row>
    <row r="307" spans="3:5" ht="14.25" customHeight="1" x14ac:dyDescent="0.25">
      <c r="C307" s="257"/>
      <c r="D307" s="257"/>
      <c r="E307" s="258"/>
    </row>
    <row r="308" spans="3:5" ht="14.25" customHeight="1" x14ac:dyDescent="0.25">
      <c r="C308" s="257"/>
      <c r="D308" s="257"/>
      <c r="E308" s="258"/>
    </row>
    <row r="309" spans="3:5" ht="14.25" customHeight="1" x14ac:dyDescent="0.25">
      <c r="C309" s="257"/>
      <c r="D309" s="257"/>
      <c r="E309" s="258"/>
    </row>
    <row r="310" spans="3:5" ht="14.25" customHeight="1" x14ac:dyDescent="0.25">
      <c r="C310" s="257"/>
      <c r="D310" s="257"/>
      <c r="E310" s="258"/>
    </row>
    <row r="311" spans="3:5" ht="14.25" customHeight="1" x14ac:dyDescent="0.25">
      <c r="C311" s="257"/>
      <c r="D311" s="257"/>
      <c r="E311" s="258"/>
    </row>
    <row r="312" spans="3:5" ht="14.25" customHeight="1" x14ac:dyDescent="0.25">
      <c r="C312" s="257"/>
      <c r="D312" s="257"/>
      <c r="E312" s="258"/>
    </row>
    <row r="313" spans="3:5" ht="14.25" customHeight="1" x14ac:dyDescent="0.25">
      <c r="C313" s="257"/>
      <c r="D313" s="257"/>
      <c r="E313" s="258"/>
    </row>
    <row r="314" spans="3:5" ht="14.25" customHeight="1" x14ac:dyDescent="0.25">
      <c r="C314" s="257"/>
      <c r="D314" s="257"/>
      <c r="E314" s="258"/>
    </row>
    <row r="315" spans="3:5" ht="14.25" customHeight="1" x14ac:dyDescent="0.25">
      <c r="C315" s="257"/>
      <c r="D315" s="257"/>
      <c r="E315" s="258"/>
    </row>
    <row r="316" spans="3:5" ht="14.25" customHeight="1" x14ac:dyDescent="0.25">
      <c r="C316" s="257"/>
      <c r="D316" s="257"/>
      <c r="E316" s="258"/>
    </row>
    <row r="317" spans="3:5" ht="14.25" customHeight="1" x14ac:dyDescent="0.25">
      <c r="C317" s="257"/>
      <c r="D317" s="257"/>
      <c r="E317" s="258"/>
    </row>
    <row r="318" spans="3:5" ht="14.25" customHeight="1" x14ac:dyDescent="0.25">
      <c r="C318" s="257"/>
      <c r="D318" s="257"/>
      <c r="E318" s="258"/>
    </row>
    <row r="319" spans="3:5" ht="14.25" customHeight="1" x14ac:dyDescent="0.25">
      <c r="C319" s="257"/>
      <c r="D319" s="257"/>
      <c r="E319" s="258"/>
    </row>
    <row r="320" spans="3:5" ht="14.25" customHeight="1" x14ac:dyDescent="0.25">
      <c r="C320" s="257"/>
      <c r="D320" s="257"/>
      <c r="E320" s="258"/>
    </row>
    <row r="321" spans="3:5" ht="14.25" customHeight="1" x14ac:dyDescent="0.25">
      <c r="C321" s="257"/>
      <c r="D321" s="257"/>
      <c r="E321" s="258"/>
    </row>
    <row r="322" spans="3:5" ht="14.25" customHeight="1" x14ac:dyDescent="0.25">
      <c r="C322" s="257"/>
      <c r="D322" s="257"/>
      <c r="E322" s="258"/>
    </row>
    <row r="323" spans="3:5" ht="14.25" customHeight="1" x14ac:dyDescent="0.25">
      <c r="C323" s="257"/>
      <c r="D323" s="257"/>
      <c r="E323" s="258"/>
    </row>
    <row r="324" spans="3:5" ht="14.25" customHeight="1" x14ac:dyDescent="0.25">
      <c r="C324" s="257"/>
      <c r="D324" s="257"/>
      <c r="E324" s="258"/>
    </row>
    <row r="325" spans="3:5" ht="14.25" customHeight="1" x14ac:dyDescent="0.25">
      <c r="C325" s="257"/>
      <c r="D325" s="257"/>
      <c r="E325" s="258"/>
    </row>
    <row r="326" spans="3:5" ht="14.25" customHeight="1" x14ac:dyDescent="0.25">
      <c r="C326" s="257"/>
      <c r="D326" s="257"/>
      <c r="E326" s="258"/>
    </row>
    <row r="327" spans="3:5" ht="14.25" customHeight="1" x14ac:dyDescent="0.25">
      <c r="C327" s="257"/>
      <c r="D327" s="257"/>
      <c r="E327" s="258"/>
    </row>
    <row r="328" spans="3:5" ht="14.25" customHeight="1" x14ac:dyDescent="0.25">
      <c r="C328" s="257"/>
      <c r="D328" s="257"/>
      <c r="E328" s="258"/>
    </row>
    <row r="329" spans="3:5" ht="14.25" customHeight="1" x14ac:dyDescent="0.25">
      <c r="C329" s="257"/>
      <c r="D329" s="257"/>
      <c r="E329" s="258"/>
    </row>
    <row r="330" spans="3:5" ht="14.25" customHeight="1" x14ac:dyDescent="0.25">
      <c r="C330" s="257"/>
      <c r="D330" s="257"/>
      <c r="E330" s="258"/>
    </row>
    <row r="331" spans="3:5" ht="14.25" customHeight="1" x14ac:dyDescent="0.25">
      <c r="C331" s="257"/>
      <c r="D331" s="257"/>
      <c r="E331" s="258"/>
    </row>
    <row r="332" spans="3:5" ht="14.25" customHeight="1" x14ac:dyDescent="0.25">
      <c r="C332" s="257"/>
      <c r="D332" s="257"/>
      <c r="E332" s="258"/>
    </row>
    <row r="333" spans="3:5" ht="14.25" customHeight="1" x14ac:dyDescent="0.25">
      <c r="C333" s="257"/>
      <c r="D333" s="257"/>
      <c r="E333" s="258"/>
    </row>
    <row r="334" spans="3:5" ht="14.25" customHeight="1" x14ac:dyDescent="0.25">
      <c r="C334" s="257"/>
      <c r="D334" s="257"/>
      <c r="E334" s="258"/>
    </row>
    <row r="335" spans="3:5" ht="14.25" customHeight="1" x14ac:dyDescent="0.25">
      <c r="C335" s="257"/>
      <c r="D335" s="257"/>
      <c r="E335" s="258"/>
    </row>
    <row r="336" spans="3:5" ht="14.25" customHeight="1" x14ac:dyDescent="0.25">
      <c r="C336" s="257"/>
      <c r="D336" s="257"/>
      <c r="E336" s="258"/>
    </row>
    <row r="337" spans="3:5" ht="14.25" customHeight="1" x14ac:dyDescent="0.25">
      <c r="C337" s="257"/>
      <c r="D337" s="257"/>
      <c r="E337" s="258"/>
    </row>
    <row r="338" spans="3:5" ht="14.25" customHeight="1" x14ac:dyDescent="0.25">
      <c r="C338" s="257"/>
      <c r="D338" s="257"/>
      <c r="E338" s="258"/>
    </row>
    <row r="339" spans="3:5" ht="14.25" customHeight="1" x14ac:dyDescent="0.25">
      <c r="C339" s="257"/>
      <c r="D339" s="257"/>
      <c r="E339" s="258"/>
    </row>
    <row r="340" spans="3:5" ht="14.25" customHeight="1" x14ac:dyDescent="0.25">
      <c r="C340" s="257"/>
      <c r="D340" s="257"/>
      <c r="E340" s="258"/>
    </row>
    <row r="341" spans="3:5" ht="14.25" customHeight="1" x14ac:dyDescent="0.25">
      <c r="C341" s="257"/>
      <c r="D341" s="257"/>
      <c r="E341" s="258"/>
    </row>
    <row r="342" spans="3:5" ht="14.25" customHeight="1" x14ac:dyDescent="0.25">
      <c r="C342" s="257"/>
      <c r="D342" s="257"/>
      <c r="E342" s="258"/>
    </row>
    <row r="343" spans="3:5" ht="14.25" customHeight="1" x14ac:dyDescent="0.25">
      <c r="C343" s="257"/>
      <c r="D343" s="257"/>
      <c r="E343" s="258"/>
    </row>
    <row r="344" spans="3:5" ht="14.25" customHeight="1" x14ac:dyDescent="0.25">
      <c r="C344" s="257"/>
      <c r="D344" s="257"/>
      <c r="E344" s="258"/>
    </row>
    <row r="345" spans="3:5" ht="14.25" customHeight="1" x14ac:dyDescent="0.25">
      <c r="C345" s="257"/>
      <c r="D345" s="257"/>
      <c r="E345" s="258"/>
    </row>
    <row r="346" spans="3:5" ht="14.25" customHeight="1" x14ac:dyDescent="0.25">
      <c r="C346" s="257"/>
      <c r="D346" s="257"/>
      <c r="E346" s="258"/>
    </row>
    <row r="347" spans="3:5" ht="14.25" customHeight="1" x14ac:dyDescent="0.25">
      <c r="C347" s="257"/>
      <c r="D347" s="257"/>
      <c r="E347" s="258"/>
    </row>
    <row r="348" spans="3:5" ht="14.25" customHeight="1" x14ac:dyDescent="0.25">
      <c r="C348" s="257"/>
      <c r="D348" s="257"/>
      <c r="E348" s="258"/>
    </row>
    <row r="349" spans="3:5" ht="14.25" customHeight="1" x14ac:dyDescent="0.25">
      <c r="C349" s="257"/>
      <c r="D349" s="257"/>
      <c r="E349" s="258"/>
    </row>
    <row r="350" spans="3:5" ht="14.25" customHeight="1" x14ac:dyDescent="0.25">
      <c r="C350" s="257"/>
      <c r="D350" s="257"/>
      <c r="E350" s="258"/>
    </row>
    <row r="351" spans="3:5" ht="14.25" customHeight="1" x14ac:dyDescent="0.25">
      <c r="C351" s="257"/>
      <c r="D351" s="257"/>
      <c r="E351" s="258"/>
    </row>
    <row r="352" spans="3:5" ht="14.25" customHeight="1" x14ac:dyDescent="0.25">
      <c r="C352" s="257"/>
      <c r="D352" s="257"/>
      <c r="E352" s="258"/>
    </row>
    <row r="353" spans="3:5" ht="14.25" customHeight="1" x14ac:dyDescent="0.25">
      <c r="C353" s="257"/>
      <c r="D353" s="257"/>
      <c r="E353" s="258"/>
    </row>
    <row r="354" spans="3:5" ht="14.25" customHeight="1" x14ac:dyDescent="0.25">
      <c r="C354" s="257"/>
      <c r="D354" s="257"/>
      <c r="E354" s="258"/>
    </row>
    <row r="355" spans="3:5" ht="14.25" customHeight="1" x14ac:dyDescent="0.25">
      <c r="C355" s="257"/>
      <c r="D355" s="257"/>
      <c r="E355" s="258"/>
    </row>
    <row r="356" spans="3:5" ht="14.25" customHeight="1" x14ac:dyDescent="0.25">
      <c r="C356" s="257"/>
      <c r="D356" s="257"/>
      <c r="E356" s="258"/>
    </row>
    <row r="357" spans="3:5" ht="14.25" customHeight="1" x14ac:dyDescent="0.25">
      <c r="C357" s="257"/>
      <c r="D357" s="257"/>
      <c r="E357" s="258"/>
    </row>
    <row r="358" spans="3:5" ht="14.25" customHeight="1" x14ac:dyDescent="0.25">
      <c r="C358" s="257"/>
      <c r="D358" s="257"/>
      <c r="E358" s="258"/>
    </row>
    <row r="359" spans="3:5" ht="14.25" customHeight="1" x14ac:dyDescent="0.25">
      <c r="C359" s="257"/>
      <c r="D359" s="257"/>
      <c r="E359" s="258"/>
    </row>
    <row r="360" spans="3:5" ht="14.25" customHeight="1" x14ac:dyDescent="0.25">
      <c r="C360" s="257"/>
      <c r="D360" s="257"/>
      <c r="E360" s="258"/>
    </row>
    <row r="361" spans="3:5" ht="14.25" customHeight="1" x14ac:dyDescent="0.25">
      <c r="C361" s="257"/>
      <c r="D361" s="257"/>
      <c r="E361" s="258"/>
    </row>
    <row r="362" spans="3:5" ht="14.25" customHeight="1" x14ac:dyDescent="0.25">
      <c r="C362" s="257"/>
      <c r="D362" s="257"/>
      <c r="E362" s="258"/>
    </row>
    <row r="363" spans="3:5" ht="14.25" customHeight="1" x14ac:dyDescent="0.25">
      <c r="C363" s="257"/>
      <c r="D363" s="257"/>
      <c r="E363" s="258"/>
    </row>
    <row r="364" spans="3:5" ht="14.25" customHeight="1" x14ac:dyDescent="0.25">
      <c r="C364" s="257"/>
      <c r="D364" s="257"/>
      <c r="E364" s="258"/>
    </row>
    <row r="365" spans="3:5" ht="14.25" customHeight="1" x14ac:dyDescent="0.25">
      <c r="C365" s="257"/>
      <c r="D365" s="257"/>
      <c r="E365" s="258"/>
    </row>
    <row r="366" spans="3:5" ht="14.25" customHeight="1" x14ac:dyDescent="0.25">
      <c r="C366" s="257"/>
      <c r="D366" s="257"/>
      <c r="E366" s="258"/>
    </row>
    <row r="367" spans="3:5" ht="14.25" customHeight="1" x14ac:dyDescent="0.25">
      <c r="C367" s="257"/>
      <c r="D367" s="257"/>
      <c r="E367" s="258"/>
    </row>
    <row r="368" spans="3:5" ht="14.25" customHeight="1" x14ac:dyDescent="0.25">
      <c r="C368" s="257"/>
      <c r="D368" s="257"/>
      <c r="E368" s="258"/>
    </row>
    <row r="369" spans="3:5" ht="14.25" customHeight="1" x14ac:dyDescent="0.25">
      <c r="C369" s="257"/>
      <c r="D369" s="257"/>
      <c r="E369" s="258"/>
    </row>
    <row r="370" spans="3:5" ht="14.25" customHeight="1" x14ac:dyDescent="0.25">
      <c r="C370" s="257"/>
      <c r="D370" s="257"/>
      <c r="E370" s="258"/>
    </row>
    <row r="371" spans="3:5" ht="14.25" customHeight="1" x14ac:dyDescent="0.25">
      <c r="C371" s="257"/>
      <c r="D371" s="257"/>
      <c r="E371" s="258"/>
    </row>
    <row r="372" spans="3:5" ht="14.25" customHeight="1" x14ac:dyDescent="0.25">
      <c r="C372" s="257"/>
      <c r="D372" s="257"/>
      <c r="E372" s="258"/>
    </row>
    <row r="373" spans="3:5" ht="14.25" customHeight="1" x14ac:dyDescent="0.25">
      <c r="C373" s="257"/>
      <c r="D373" s="257"/>
      <c r="E373" s="258"/>
    </row>
    <row r="374" spans="3:5" ht="14.25" customHeight="1" x14ac:dyDescent="0.25">
      <c r="C374" s="257"/>
      <c r="D374" s="257"/>
      <c r="E374" s="258"/>
    </row>
    <row r="375" spans="3:5" ht="14.25" customHeight="1" x14ac:dyDescent="0.25">
      <c r="C375" s="257"/>
      <c r="D375" s="257"/>
      <c r="E375" s="258"/>
    </row>
    <row r="376" spans="3:5" ht="14.25" customHeight="1" x14ac:dyDescent="0.25">
      <c r="C376" s="257"/>
      <c r="D376" s="257"/>
      <c r="E376" s="258"/>
    </row>
    <row r="377" spans="3:5" ht="14.25" customHeight="1" x14ac:dyDescent="0.25">
      <c r="C377" s="257"/>
      <c r="D377" s="257"/>
      <c r="E377" s="258"/>
    </row>
    <row r="378" spans="3:5" ht="14.25" customHeight="1" x14ac:dyDescent="0.25">
      <c r="C378" s="257"/>
      <c r="D378" s="257"/>
      <c r="E378" s="258"/>
    </row>
    <row r="379" spans="3:5" ht="14.25" customHeight="1" x14ac:dyDescent="0.25">
      <c r="C379" s="257"/>
      <c r="D379" s="257"/>
      <c r="E379" s="258"/>
    </row>
    <row r="380" spans="3:5" ht="14.25" customHeight="1" x14ac:dyDescent="0.25">
      <c r="C380" s="257"/>
      <c r="D380" s="257"/>
      <c r="E380" s="258"/>
    </row>
    <row r="381" spans="3:5" ht="14.25" customHeight="1" x14ac:dyDescent="0.25">
      <c r="C381" s="257"/>
      <c r="D381" s="257"/>
      <c r="E381" s="258"/>
    </row>
    <row r="382" spans="3:5" ht="14.25" customHeight="1" x14ac:dyDescent="0.25">
      <c r="C382" s="257"/>
      <c r="D382" s="257"/>
      <c r="E382" s="258"/>
    </row>
    <row r="383" spans="3:5" ht="14.25" customHeight="1" x14ac:dyDescent="0.25">
      <c r="C383" s="257"/>
      <c r="D383" s="257"/>
      <c r="E383" s="258"/>
    </row>
    <row r="384" spans="3:5" ht="14.25" customHeight="1" x14ac:dyDescent="0.25">
      <c r="C384" s="257"/>
      <c r="D384" s="257"/>
      <c r="E384" s="258"/>
    </row>
    <row r="385" spans="3:5" ht="14.25" customHeight="1" x14ac:dyDescent="0.25">
      <c r="C385" s="257"/>
      <c r="D385" s="257"/>
      <c r="E385" s="258"/>
    </row>
    <row r="386" spans="3:5" ht="14.25" customHeight="1" x14ac:dyDescent="0.25">
      <c r="C386" s="257"/>
      <c r="D386" s="257"/>
      <c r="E386" s="258"/>
    </row>
    <row r="387" spans="3:5" ht="14.25" customHeight="1" x14ac:dyDescent="0.25">
      <c r="C387" s="257"/>
      <c r="D387" s="257"/>
      <c r="E387" s="258"/>
    </row>
    <row r="388" spans="3:5" ht="14.25" customHeight="1" x14ac:dyDescent="0.25">
      <c r="C388" s="257"/>
      <c r="D388" s="257"/>
      <c r="E388" s="258"/>
    </row>
    <row r="389" spans="3:5" ht="14.25" customHeight="1" x14ac:dyDescent="0.25">
      <c r="C389" s="257"/>
      <c r="D389" s="257"/>
      <c r="E389" s="258"/>
    </row>
    <row r="390" spans="3:5" ht="14.25" customHeight="1" x14ac:dyDescent="0.25">
      <c r="C390" s="257"/>
      <c r="D390" s="257"/>
      <c r="E390" s="258"/>
    </row>
    <row r="391" spans="3:5" ht="14.25" customHeight="1" x14ac:dyDescent="0.25">
      <c r="C391" s="257"/>
      <c r="D391" s="257"/>
      <c r="E391" s="258"/>
    </row>
    <row r="392" spans="3:5" ht="14.25" customHeight="1" x14ac:dyDescent="0.25">
      <c r="C392" s="257"/>
      <c r="D392" s="257"/>
      <c r="E392" s="258"/>
    </row>
    <row r="393" spans="3:5" ht="14.25" customHeight="1" x14ac:dyDescent="0.25">
      <c r="C393" s="257"/>
      <c r="D393" s="257"/>
      <c r="E393" s="258"/>
    </row>
    <row r="394" spans="3:5" ht="14.25" customHeight="1" x14ac:dyDescent="0.25">
      <c r="C394" s="257"/>
      <c r="D394" s="257"/>
      <c r="E394" s="258"/>
    </row>
    <row r="395" spans="3:5" ht="14.25" customHeight="1" x14ac:dyDescent="0.25">
      <c r="C395" s="257"/>
      <c r="D395" s="257"/>
      <c r="E395" s="258"/>
    </row>
    <row r="396" spans="3:5" ht="14.25" customHeight="1" x14ac:dyDescent="0.25">
      <c r="C396" s="257"/>
      <c r="D396" s="257"/>
      <c r="E396" s="258"/>
    </row>
    <row r="397" spans="3:5" ht="14.25" customHeight="1" x14ac:dyDescent="0.25">
      <c r="C397" s="257"/>
      <c r="D397" s="257"/>
      <c r="E397" s="258"/>
    </row>
    <row r="398" spans="3:5" ht="14.25" customHeight="1" x14ac:dyDescent="0.25">
      <c r="C398" s="257"/>
      <c r="D398" s="257"/>
      <c r="E398" s="258"/>
    </row>
    <row r="399" spans="3:5" ht="14.25" customHeight="1" x14ac:dyDescent="0.25">
      <c r="C399" s="257"/>
      <c r="D399" s="257"/>
      <c r="E399" s="258"/>
    </row>
    <row r="400" spans="3:5" ht="14.25" customHeight="1" x14ac:dyDescent="0.25">
      <c r="C400" s="257"/>
      <c r="D400" s="257"/>
      <c r="E400" s="258"/>
    </row>
    <row r="401" spans="3:5" ht="14.25" customHeight="1" x14ac:dyDescent="0.25">
      <c r="C401" s="257"/>
      <c r="D401" s="257"/>
      <c r="E401" s="258"/>
    </row>
    <row r="402" spans="3:5" ht="14.25" customHeight="1" x14ac:dyDescent="0.25">
      <c r="C402" s="257"/>
      <c r="D402" s="257"/>
      <c r="E402" s="258"/>
    </row>
    <row r="403" spans="3:5" ht="14.25" customHeight="1" x14ac:dyDescent="0.25">
      <c r="C403" s="257"/>
      <c r="D403" s="257"/>
      <c r="E403" s="258"/>
    </row>
    <row r="404" spans="3:5" ht="14.25" customHeight="1" x14ac:dyDescent="0.25">
      <c r="C404" s="257"/>
      <c r="D404" s="257"/>
      <c r="E404" s="258"/>
    </row>
    <row r="405" spans="3:5" ht="14.25" customHeight="1" x14ac:dyDescent="0.25">
      <c r="C405" s="257"/>
      <c r="D405" s="257"/>
      <c r="E405" s="258"/>
    </row>
    <row r="406" spans="3:5" ht="14.25" customHeight="1" x14ac:dyDescent="0.25">
      <c r="C406" s="257"/>
      <c r="D406" s="257"/>
      <c r="E406" s="258"/>
    </row>
    <row r="407" spans="3:5" ht="14.25" customHeight="1" x14ac:dyDescent="0.25">
      <c r="C407" s="257"/>
      <c r="D407" s="257"/>
      <c r="E407" s="258"/>
    </row>
    <row r="408" spans="3:5" ht="14.25" customHeight="1" x14ac:dyDescent="0.25">
      <c r="C408" s="257"/>
      <c r="D408" s="257"/>
      <c r="E408" s="258"/>
    </row>
    <row r="409" spans="3:5" ht="14.25" customHeight="1" x14ac:dyDescent="0.25">
      <c r="C409" s="257"/>
      <c r="D409" s="257"/>
      <c r="E409" s="258"/>
    </row>
    <row r="410" spans="3:5" ht="14.25" customHeight="1" x14ac:dyDescent="0.25">
      <c r="C410" s="257"/>
      <c r="D410" s="257"/>
      <c r="E410" s="258"/>
    </row>
    <row r="411" spans="3:5" ht="14.25" customHeight="1" x14ac:dyDescent="0.25">
      <c r="C411" s="257"/>
      <c r="D411" s="257"/>
      <c r="E411" s="258"/>
    </row>
    <row r="412" spans="3:5" ht="14.25" customHeight="1" x14ac:dyDescent="0.25">
      <c r="C412" s="257"/>
      <c r="D412" s="257"/>
      <c r="E412" s="258"/>
    </row>
    <row r="413" spans="3:5" ht="14.25" customHeight="1" x14ac:dyDescent="0.25">
      <c r="C413" s="257"/>
      <c r="D413" s="257"/>
      <c r="E413" s="258"/>
    </row>
    <row r="414" spans="3:5" ht="14.25" customHeight="1" x14ac:dyDescent="0.25">
      <c r="C414" s="257"/>
      <c r="D414" s="257"/>
      <c r="E414" s="258"/>
    </row>
    <row r="415" spans="3:5" ht="14.25" customHeight="1" x14ac:dyDescent="0.25">
      <c r="C415" s="257"/>
      <c r="D415" s="257"/>
      <c r="E415" s="258"/>
    </row>
    <row r="416" spans="3:5" ht="14.25" customHeight="1" x14ac:dyDescent="0.25">
      <c r="C416" s="257"/>
      <c r="D416" s="257"/>
      <c r="E416" s="258"/>
    </row>
    <row r="417" spans="3:5" ht="14.25" customHeight="1" x14ac:dyDescent="0.25">
      <c r="C417" s="257"/>
      <c r="D417" s="257"/>
      <c r="E417" s="258"/>
    </row>
    <row r="418" spans="3:5" ht="14.25" customHeight="1" x14ac:dyDescent="0.25">
      <c r="C418" s="257"/>
      <c r="D418" s="257"/>
      <c r="E418" s="258"/>
    </row>
    <row r="419" spans="3:5" ht="14.25" customHeight="1" x14ac:dyDescent="0.25">
      <c r="C419" s="257"/>
      <c r="D419" s="257"/>
      <c r="E419" s="258"/>
    </row>
    <row r="420" spans="3:5" ht="14.25" customHeight="1" x14ac:dyDescent="0.25">
      <c r="C420" s="257"/>
      <c r="D420" s="257"/>
      <c r="E420" s="258"/>
    </row>
    <row r="421" spans="3:5" ht="14.25" customHeight="1" x14ac:dyDescent="0.25">
      <c r="C421" s="257"/>
      <c r="D421" s="257"/>
      <c r="E421" s="258"/>
    </row>
    <row r="422" spans="3:5" ht="14.25" customHeight="1" x14ac:dyDescent="0.25">
      <c r="C422" s="257"/>
      <c r="D422" s="257"/>
      <c r="E422" s="258"/>
    </row>
    <row r="423" spans="3:5" ht="14.25" customHeight="1" x14ac:dyDescent="0.25">
      <c r="C423" s="257"/>
      <c r="D423" s="257"/>
      <c r="E423" s="258"/>
    </row>
    <row r="424" spans="3:5" ht="14.25" customHeight="1" x14ac:dyDescent="0.25">
      <c r="C424" s="257"/>
      <c r="D424" s="257"/>
      <c r="E424" s="258"/>
    </row>
    <row r="425" spans="3:5" ht="14.25" customHeight="1" x14ac:dyDescent="0.25">
      <c r="C425" s="257"/>
      <c r="D425" s="257"/>
      <c r="E425" s="258"/>
    </row>
    <row r="426" spans="3:5" ht="14.25" customHeight="1" x14ac:dyDescent="0.25">
      <c r="C426" s="257"/>
      <c r="D426" s="257"/>
      <c r="E426" s="258"/>
    </row>
    <row r="427" spans="3:5" ht="14.25" customHeight="1" x14ac:dyDescent="0.25">
      <c r="C427" s="257"/>
      <c r="D427" s="257"/>
      <c r="E427" s="258"/>
    </row>
    <row r="428" spans="3:5" ht="14.25" customHeight="1" x14ac:dyDescent="0.25">
      <c r="C428" s="257"/>
      <c r="D428" s="257"/>
      <c r="E428" s="258"/>
    </row>
    <row r="429" spans="3:5" ht="14.25" customHeight="1" x14ac:dyDescent="0.25">
      <c r="C429" s="257"/>
      <c r="D429" s="257"/>
      <c r="E429" s="258"/>
    </row>
    <row r="430" spans="3:5" ht="14.25" customHeight="1" x14ac:dyDescent="0.25">
      <c r="C430" s="257"/>
      <c r="D430" s="257"/>
      <c r="E430" s="258"/>
    </row>
    <row r="431" spans="3:5" ht="14.25" customHeight="1" x14ac:dyDescent="0.25">
      <c r="C431" s="257"/>
      <c r="D431" s="257"/>
      <c r="E431" s="258"/>
    </row>
    <row r="432" spans="3:5" ht="14.25" customHeight="1" x14ac:dyDescent="0.25">
      <c r="C432" s="257"/>
      <c r="D432" s="257"/>
      <c r="E432" s="258"/>
    </row>
    <row r="433" spans="3:5" ht="14.25" customHeight="1" x14ac:dyDescent="0.25">
      <c r="C433" s="257"/>
      <c r="D433" s="257"/>
      <c r="E433" s="258"/>
    </row>
    <row r="434" spans="3:5" ht="14.25" customHeight="1" x14ac:dyDescent="0.25">
      <c r="C434" s="257"/>
      <c r="D434" s="257"/>
      <c r="E434" s="258"/>
    </row>
    <row r="435" spans="3:5" ht="14.25" customHeight="1" x14ac:dyDescent="0.25">
      <c r="C435" s="257"/>
      <c r="D435" s="257"/>
      <c r="E435" s="258"/>
    </row>
    <row r="436" spans="3:5" ht="14.25" customHeight="1" x14ac:dyDescent="0.25">
      <c r="C436" s="257"/>
      <c r="D436" s="257"/>
      <c r="E436" s="258"/>
    </row>
    <row r="437" spans="3:5" ht="14.25" customHeight="1" x14ac:dyDescent="0.25">
      <c r="C437" s="257"/>
      <c r="D437" s="257"/>
      <c r="E437" s="258"/>
    </row>
    <row r="438" spans="3:5" ht="14.25" customHeight="1" x14ac:dyDescent="0.25">
      <c r="C438" s="257"/>
      <c r="D438" s="257"/>
      <c r="E438" s="258"/>
    </row>
    <row r="439" spans="3:5" ht="14.25" customHeight="1" x14ac:dyDescent="0.25">
      <c r="C439" s="257"/>
      <c r="D439" s="257"/>
      <c r="E439" s="258"/>
    </row>
    <row r="440" spans="3:5" ht="14.25" customHeight="1" x14ac:dyDescent="0.25">
      <c r="C440" s="257"/>
      <c r="D440" s="257"/>
      <c r="E440" s="258"/>
    </row>
    <row r="441" spans="3:5" ht="14.25" customHeight="1" x14ac:dyDescent="0.25">
      <c r="C441" s="257"/>
      <c r="D441" s="257"/>
      <c r="E441" s="258"/>
    </row>
    <row r="442" spans="3:5" ht="14.25" customHeight="1" x14ac:dyDescent="0.25">
      <c r="C442" s="257"/>
      <c r="D442" s="257"/>
      <c r="E442" s="258"/>
    </row>
    <row r="443" spans="3:5" ht="14.25" customHeight="1" x14ac:dyDescent="0.25">
      <c r="C443" s="257"/>
      <c r="D443" s="257"/>
      <c r="E443" s="258"/>
    </row>
    <row r="444" spans="3:5" ht="14.25" customHeight="1" x14ac:dyDescent="0.25">
      <c r="C444" s="257"/>
      <c r="D444" s="257"/>
      <c r="E444" s="258"/>
    </row>
    <row r="445" spans="3:5" ht="14.25" customHeight="1" x14ac:dyDescent="0.25">
      <c r="C445" s="257"/>
      <c r="D445" s="257"/>
      <c r="E445" s="258"/>
    </row>
    <row r="446" spans="3:5" ht="14.25" customHeight="1" x14ac:dyDescent="0.25">
      <c r="C446" s="257"/>
      <c r="D446" s="257"/>
      <c r="E446" s="258"/>
    </row>
    <row r="447" spans="3:5" ht="14.25" customHeight="1" x14ac:dyDescent="0.25">
      <c r="C447" s="257"/>
      <c r="D447" s="257"/>
      <c r="E447" s="258"/>
    </row>
    <row r="448" spans="3:5" ht="14.25" customHeight="1" x14ac:dyDescent="0.25">
      <c r="C448" s="257"/>
      <c r="D448" s="257"/>
      <c r="E448" s="258"/>
    </row>
    <row r="449" spans="3:5" ht="14.25" customHeight="1" x14ac:dyDescent="0.25">
      <c r="C449" s="257"/>
      <c r="D449" s="257"/>
      <c r="E449" s="258"/>
    </row>
    <row r="450" spans="3:5" ht="14.25" customHeight="1" x14ac:dyDescent="0.25">
      <c r="C450" s="257"/>
      <c r="D450" s="257"/>
      <c r="E450" s="258"/>
    </row>
    <row r="451" spans="3:5" ht="14.25" customHeight="1" x14ac:dyDescent="0.25">
      <c r="C451" s="257"/>
      <c r="D451" s="257"/>
      <c r="E451" s="258"/>
    </row>
    <row r="452" spans="3:5" ht="14.25" customHeight="1" x14ac:dyDescent="0.25">
      <c r="C452" s="257"/>
      <c r="D452" s="257"/>
      <c r="E452" s="258"/>
    </row>
    <row r="453" spans="3:5" ht="14.25" customHeight="1" x14ac:dyDescent="0.25">
      <c r="C453" s="257"/>
      <c r="D453" s="257"/>
      <c r="E453" s="258"/>
    </row>
    <row r="454" spans="3:5" ht="14.25" customHeight="1" x14ac:dyDescent="0.25">
      <c r="C454" s="257"/>
      <c r="D454" s="257"/>
      <c r="E454" s="258"/>
    </row>
    <row r="455" spans="3:5" ht="14.25" customHeight="1" x14ac:dyDescent="0.25">
      <c r="C455" s="257"/>
      <c r="D455" s="257"/>
      <c r="E455" s="258"/>
    </row>
    <row r="456" spans="3:5" ht="14.25" customHeight="1" x14ac:dyDescent="0.25">
      <c r="C456" s="257"/>
      <c r="D456" s="257"/>
      <c r="E456" s="258"/>
    </row>
    <row r="457" spans="3:5" ht="14.25" customHeight="1" x14ac:dyDescent="0.25">
      <c r="C457" s="257"/>
      <c r="D457" s="257"/>
      <c r="E457" s="258"/>
    </row>
    <row r="458" spans="3:5" ht="14.25" customHeight="1" x14ac:dyDescent="0.25">
      <c r="C458" s="257"/>
      <c r="D458" s="257"/>
      <c r="E458" s="258"/>
    </row>
    <row r="459" spans="3:5" ht="14.25" customHeight="1" x14ac:dyDescent="0.25">
      <c r="C459" s="257"/>
      <c r="D459" s="257"/>
      <c r="E459" s="258"/>
    </row>
    <row r="460" spans="3:5" ht="14.25" customHeight="1" x14ac:dyDescent="0.25">
      <c r="C460" s="257"/>
      <c r="D460" s="257"/>
      <c r="E460" s="258"/>
    </row>
    <row r="461" spans="3:5" ht="14.25" customHeight="1" x14ac:dyDescent="0.25">
      <c r="C461" s="257"/>
      <c r="D461" s="257"/>
      <c r="E461" s="258"/>
    </row>
    <row r="462" spans="3:5" ht="14.25" customHeight="1" x14ac:dyDescent="0.25">
      <c r="C462" s="257"/>
      <c r="D462" s="257"/>
      <c r="E462" s="258"/>
    </row>
    <row r="463" spans="3:5" ht="14.25" customHeight="1" x14ac:dyDescent="0.25">
      <c r="C463" s="257"/>
      <c r="D463" s="257"/>
      <c r="E463" s="258"/>
    </row>
    <row r="464" spans="3:5" ht="14.25" customHeight="1" x14ac:dyDescent="0.25">
      <c r="C464" s="257"/>
      <c r="D464" s="257"/>
      <c r="E464" s="258"/>
    </row>
    <row r="465" spans="3:5" ht="14.25" customHeight="1" x14ac:dyDescent="0.25">
      <c r="C465" s="257"/>
      <c r="D465" s="257"/>
      <c r="E465" s="258"/>
    </row>
    <row r="466" spans="3:5" ht="14.25" customHeight="1" x14ac:dyDescent="0.25">
      <c r="C466" s="257"/>
      <c r="D466" s="257"/>
      <c r="E466" s="258"/>
    </row>
    <row r="467" spans="3:5" ht="14.25" customHeight="1" x14ac:dyDescent="0.25">
      <c r="C467" s="257"/>
      <c r="D467" s="257"/>
      <c r="E467" s="258"/>
    </row>
    <row r="468" spans="3:5" ht="14.25" customHeight="1" x14ac:dyDescent="0.25">
      <c r="C468" s="257"/>
      <c r="D468" s="257"/>
      <c r="E468" s="258"/>
    </row>
    <row r="469" spans="3:5" ht="14.25" customHeight="1" x14ac:dyDescent="0.25">
      <c r="C469" s="257"/>
      <c r="D469" s="257"/>
      <c r="E469" s="258"/>
    </row>
    <row r="470" spans="3:5" ht="14.25" customHeight="1" x14ac:dyDescent="0.25">
      <c r="C470" s="257"/>
      <c r="D470" s="257"/>
      <c r="E470" s="258"/>
    </row>
    <row r="471" spans="3:5" ht="14.25" customHeight="1" x14ac:dyDescent="0.25">
      <c r="C471" s="257"/>
      <c r="D471" s="257"/>
      <c r="E471" s="258"/>
    </row>
    <row r="472" spans="3:5" ht="14.25" customHeight="1" x14ac:dyDescent="0.25">
      <c r="C472" s="257"/>
      <c r="D472" s="257"/>
      <c r="E472" s="258"/>
    </row>
    <row r="473" spans="3:5" ht="14.25" customHeight="1" x14ac:dyDescent="0.25">
      <c r="C473" s="257"/>
      <c r="D473" s="257"/>
      <c r="E473" s="258"/>
    </row>
    <row r="474" spans="3:5" ht="14.25" customHeight="1" x14ac:dyDescent="0.25">
      <c r="C474" s="257"/>
      <c r="D474" s="257"/>
      <c r="E474" s="258"/>
    </row>
    <row r="475" spans="3:5" ht="14.25" customHeight="1" x14ac:dyDescent="0.25">
      <c r="C475" s="257"/>
      <c r="D475" s="257"/>
      <c r="E475" s="258"/>
    </row>
    <row r="476" spans="3:5" ht="14.25" customHeight="1" x14ac:dyDescent="0.25">
      <c r="C476" s="257"/>
      <c r="D476" s="257"/>
      <c r="E476" s="258"/>
    </row>
    <row r="477" spans="3:5" ht="14.25" customHeight="1" x14ac:dyDescent="0.25">
      <c r="C477" s="257"/>
      <c r="D477" s="257"/>
      <c r="E477" s="258"/>
    </row>
    <row r="478" spans="3:5" ht="14.25" customHeight="1" x14ac:dyDescent="0.25">
      <c r="C478" s="257"/>
      <c r="D478" s="257"/>
      <c r="E478" s="258"/>
    </row>
    <row r="479" spans="3:5" ht="14.25" customHeight="1" x14ac:dyDescent="0.25">
      <c r="C479" s="257"/>
      <c r="D479" s="257"/>
      <c r="E479" s="258"/>
    </row>
    <row r="480" spans="3:5" ht="14.25" customHeight="1" x14ac:dyDescent="0.25">
      <c r="C480" s="257"/>
      <c r="D480" s="257"/>
      <c r="E480" s="258"/>
    </row>
    <row r="481" spans="3:5" ht="14.25" customHeight="1" x14ac:dyDescent="0.25">
      <c r="C481" s="257"/>
      <c r="D481" s="257"/>
      <c r="E481" s="258"/>
    </row>
    <row r="482" spans="3:5" ht="14.25" customHeight="1" x14ac:dyDescent="0.25">
      <c r="C482" s="257"/>
      <c r="D482" s="257"/>
      <c r="E482" s="258"/>
    </row>
    <row r="483" spans="3:5" ht="14.25" customHeight="1" x14ac:dyDescent="0.25">
      <c r="C483" s="257"/>
      <c r="D483" s="257"/>
      <c r="E483" s="258"/>
    </row>
    <row r="484" spans="3:5" ht="14.25" customHeight="1" x14ac:dyDescent="0.25">
      <c r="C484" s="257"/>
      <c r="D484" s="257"/>
      <c r="E484" s="258"/>
    </row>
    <row r="485" spans="3:5" ht="14.25" customHeight="1" x14ac:dyDescent="0.25">
      <c r="C485" s="257"/>
      <c r="D485" s="257"/>
      <c r="E485" s="258"/>
    </row>
    <row r="486" spans="3:5" ht="14.25" customHeight="1" x14ac:dyDescent="0.25">
      <c r="C486" s="257"/>
      <c r="D486" s="257"/>
      <c r="E486" s="258"/>
    </row>
    <row r="487" spans="3:5" ht="14.25" customHeight="1" x14ac:dyDescent="0.25">
      <c r="C487" s="257"/>
      <c r="D487" s="257"/>
      <c r="E487" s="258"/>
    </row>
    <row r="488" spans="3:5" ht="14.25" customHeight="1" x14ac:dyDescent="0.25">
      <c r="C488" s="257"/>
      <c r="D488" s="257"/>
      <c r="E488" s="258"/>
    </row>
    <row r="489" spans="3:5" ht="14.25" customHeight="1" x14ac:dyDescent="0.25">
      <c r="C489" s="257"/>
      <c r="D489" s="257"/>
      <c r="E489" s="258"/>
    </row>
    <row r="490" spans="3:5" ht="14.25" customHeight="1" x14ac:dyDescent="0.25">
      <c r="C490" s="257"/>
      <c r="D490" s="257"/>
      <c r="E490" s="258"/>
    </row>
    <row r="491" spans="3:5" ht="14.25" customHeight="1" x14ac:dyDescent="0.25">
      <c r="C491" s="257"/>
      <c r="D491" s="257"/>
      <c r="E491" s="258"/>
    </row>
    <row r="492" spans="3:5" ht="14.25" customHeight="1" x14ac:dyDescent="0.25">
      <c r="C492" s="257"/>
      <c r="D492" s="257"/>
      <c r="E492" s="258"/>
    </row>
    <row r="493" spans="3:5" ht="14.25" customHeight="1" x14ac:dyDescent="0.25">
      <c r="C493" s="257"/>
      <c r="D493" s="257"/>
      <c r="E493" s="258"/>
    </row>
    <row r="494" spans="3:5" ht="14.25" customHeight="1" x14ac:dyDescent="0.25">
      <c r="C494" s="257"/>
      <c r="D494" s="257"/>
      <c r="E494" s="258"/>
    </row>
    <row r="495" spans="3:5" ht="14.25" customHeight="1" x14ac:dyDescent="0.25">
      <c r="C495" s="257"/>
      <c r="D495" s="257"/>
      <c r="E495" s="258"/>
    </row>
    <row r="496" spans="3:5" ht="14.25" customHeight="1" x14ac:dyDescent="0.25">
      <c r="C496" s="257"/>
      <c r="D496" s="257"/>
      <c r="E496" s="258"/>
    </row>
    <row r="497" spans="3:5" ht="14.25" customHeight="1" x14ac:dyDescent="0.25">
      <c r="C497" s="257"/>
      <c r="D497" s="257"/>
      <c r="E497" s="258"/>
    </row>
    <row r="498" spans="3:5" ht="14.25" customHeight="1" x14ac:dyDescent="0.25">
      <c r="C498" s="257"/>
      <c r="D498" s="257"/>
      <c r="E498" s="258"/>
    </row>
    <row r="499" spans="3:5" ht="14.25" customHeight="1" x14ac:dyDescent="0.25">
      <c r="C499" s="257"/>
      <c r="D499" s="257"/>
      <c r="E499" s="258"/>
    </row>
    <row r="500" spans="3:5" ht="14.25" customHeight="1" x14ac:dyDescent="0.25">
      <c r="C500" s="257"/>
      <c r="D500" s="257"/>
      <c r="E500" s="258"/>
    </row>
    <row r="501" spans="3:5" ht="14.25" customHeight="1" x14ac:dyDescent="0.25">
      <c r="C501" s="257"/>
      <c r="D501" s="257"/>
      <c r="E501" s="258"/>
    </row>
    <row r="502" spans="3:5" ht="14.25" customHeight="1" x14ac:dyDescent="0.25">
      <c r="C502" s="257"/>
      <c r="D502" s="257"/>
      <c r="E502" s="258"/>
    </row>
    <row r="503" spans="3:5" ht="14.25" customHeight="1" x14ac:dyDescent="0.25">
      <c r="C503" s="257"/>
      <c r="D503" s="257"/>
      <c r="E503" s="258"/>
    </row>
    <row r="504" spans="3:5" ht="14.25" customHeight="1" x14ac:dyDescent="0.25">
      <c r="C504" s="257"/>
      <c r="D504" s="257"/>
      <c r="E504" s="258"/>
    </row>
    <row r="505" spans="3:5" ht="14.25" customHeight="1" x14ac:dyDescent="0.25">
      <c r="C505" s="257"/>
      <c r="D505" s="257"/>
      <c r="E505" s="258"/>
    </row>
    <row r="506" spans="3:5" ht="14.25" customHeight="1" x14ac:dyDescent="0.25">
      <c r="C506" s="257"/>
      <c r="D506" s="257"/>
      <c r="E506" s="258"/>
    </row>
    <row r="507" spans="3:5" ht="14.25" customHeight="1" x14ac:dyDescent="0.25">
      <c r="C507" s="257"/>
      <c r="D507" s="257"/>
      <c r="E507" s="258"/>
    </row>
    <row r="508" spans="3:5" ht="14.25" customHeight="1" x14ac:dyDescent="0.25">
      <c r="C508" s="257"/>
      <c r="D508" s="257"/>
      <c r="E508" s="258"/>
    </row>
    <row r="509" spans="3:5" ht="14.25" customHeight="1" x14ac:dyDescent="0.25">
      <c r="C509" s="257"/>
      <c r="D509" s="257"/>
      <c r="E509" s="258"/>
    </row>
    <row r="510" spans="3:5" ht="14.25" customHeight="1" x14ac:dyDescent="0.25">
      <c r="C510" s="257"/>
      <c r="D510" s="257"/>
      <c r="E510" s="258"/>
    </row>
    <row r="511" spans="3:5" ht="14.25" customHeight="1" x14ac:dyDescent="0.25">
      <c r="C511" s="257"/>
      <c r="D511" s="257"/>
      <c r="E511" s="258"/>
    </row>
    <row r="512" spans="3:5" ht="14.25" customHeight="1" x14ac:dyDescent="0.25">
      <c r="C512" s="257"/>
      <c r="D512" s="257"/>
      <c r="E512" s="258"/>
    </row>
    <row r="513" spans="3:5" ht="14.25" customHeight="1" x14ac:dyDescent="0.25">
      <c r="C513" s="257"/>
      <c r="D513" s="257"/>
      <c r="E513" s="258"/>
    </row>
    <row r="514" spans="3:5" ht="14.25" customHeight="1" x14ac:dyDescent="0.25">
      <c r="C514" s="257"/>
      <c r="D514" s="257"/>
      <c r="E514" s="258"/>
    </row>
    <row r="515" spans="3:5" ht="14.25" customHeight="1" x14ac:dyDescent="0.25">
      <c r="C515" s="257"/>
      <c r="D515" s="257"/>
      <c r="E515" s="258"/>
    </row>
    <row r="516" spans="3:5" ht="14.25" customHeight="1" x14ac:dyDescent="0.25">
      <c r="C516" s="257"/>
      <c r="D516" s="257"/>
      <c r="E516" s="258"/>
    </row>
    <row r="517" spans="3:5" ht="14.25" customHeight="1" x14ac:dyDescent="0.25">
      <c r="C517" s="257"/>
      <c r="D517" s="257"/>
      <c r="E517" s="258"/>
    </row>
    <row r="518" spans="3:5" ht="14.25" customHeight="1" x14ac:dyDescent="0.25">
      <c r="C518" s="257"/>
      <c r="D518" s="257"/>
      <c r="E518" s="258"/>
    </row>
    <row r="519" spans="3:5" ht="14.25" customHeight="1" x14ac:dyDescent="0.25">
      <c r="C519" s="257"/>
      <c r="D519" s="257"/>
      <c r="E519" s="258"/>
    </row>
    <row r="520" spans="3:5" ht="14.25" customHeight="1" x14ac:dyDescent="0.25">
      <c r="C520" s="257"/>
      <c r="D520" s="257"/>
      <c r="E520" s="258"/>
    </row>
    <row r="521" spans="3:5" ht="14.25" customHeight="1" x14ac:dyDescent="0.25">
      <c r="C521" s="257"/>
      <c r="D521" s="257"/>
      <c r="E521" s="258"/>
    </row>
    <row r="522" spans="3:5" ht="14.25" customHeight="1" x14ac:dyDescent="0.25">
      <c r="C522" s="257"/>
      <c r="D522" s="257"/>
      <c r="E522" s="258"/>
    </row>
    <row r="523" spans="3:5" ht="14.25" customHeight="1" x14ac:dyDescent="0.25">
      <c r="C523" s="257"/>
      <c r="D523" s="257"/>
      <c r="E523" s="258"/>
    </row>
    <row r="524" spans="3:5" ht="14.25" customHeight="1" x14ac:dyDescent="0.25">
      <c r="C524" s="257"/>
      <c r="D524" s="257"/>
      <c r="E524" s="258"/>
    </row>
    <row r="525" spans="3:5" ht="14.25" customHeight="1" x14ac:dyDescent="0.25">
      <c r="C525" s="257"/>
      <c r="D525" s="257"/>
      <c r="E525" s="258"/>
    </row>
    <row r="526" spans="3:5" ht="14.25" customHeight="1" x14ac:dyDescent="0.25">
      <c r="C526" s="257"/>
      <c r="D526" s="257"/>
      <c r="E526" s="258"/>
    </row>
    <row r="527" spans="3:5" ht="14.25" customHeight="1" x14ac:dyDescent="0.25">
      <c r="C527" s="257"/>
      <c r="D527" s="257"/>
      <c r="E527" s="258"/>
    </row>
    <row r="528" spans="3:5" ht="14.25" customHeight="1" x14ac:dyDescent="0.25">
      <c r="C528" s="257"/>
      <c r="D528" s="257"/>
      <c r="E528" s="258"/>
    </row>
    <row r="529" spans="3:5" ht="14.25" customHeight="1" x14ac:dyDescent="0.25">
      <c r="C529" s="257"/>
      <c r="D529" s="257"/>
      <c r="E529" s="258"/>
    </row>
    <row r="530" spans="3:5" ht="14.25" customHeight="1" x14ac:dyDescent="0.25">
      <c r="C530" s="257"/>
      <c r="D530" s="257"/>
      <c r="E530" s="258"/>
    </row>
    <row r="531" spans="3:5" ht="14.25" customHeight="1" x14ac:dyDescent="0.25">
      <c r="C531" s="257"/>
      <c r="D531" s="257"/>
      <c r="E531" s="258"/>
    </row>
    <row r="532" spans="3:5" ht="14.25" customHeight="1" x14ac:dyDescent="0.25">
      <c r="C532" s="257"/>
      <c r="D532" s="257"/>
      <c r="E532" s="258"/>
    </row>
    <row r="533" spans="3:5" ht="14.25" customHeight="1" x14ac:dyDescent="0.25">
      <c r="C533" s="257"/>
      <c r="D533" s="257"/>
      <c r="E533" s="258"/>
    </row>
    <row r="534" spans="3:5" ht="14.25" customHeight="1" x14ac:dyDescent="0.25">
      <c r="C534" s="257"/>
      <c r="D534" s="257"/>
      <c r="E534" s="258"/>
    </row>
    <row r="535" spans="3:5" ht="14.25" customHeight="1" x14ac:dyDescent="0.25">
      <c r="C535" s="257"/>
      <c r="D535" s="257"/>
      <c r="E535" s="258"/>
    </row>
    <row r="536" spans="3:5" ht="14.25" customHeight="1" x14ac:dyDescent="0.25">
      <c r="C536" s="257"/>
      <c r="D536" s="257"/>
      <c r="E536" s="258"/>
    </row>
    <row r="537" spans="3:5" ht="14.25" customHeight="1" x14ac:dyDescent="0.25">
      <c r="C537" s="257"/>
      <c r="D537" s="257"/>
      <c r="E537" s="258"/>
    </row>
    <row r="538" spans="3:5" ht="14.25" customHeight="1" x14ac:dyDescent="0.25">
      <c r="C538" s="257"/>
      <c r="D538" s="257"/>
      <c r="E538" s="258"/>
    </row>
    <row r="539" spans="3:5" ht="14.25" customHeight="1" x14ac:dyDescent="0.25">
      <c r="C539" s="257"/>
      <c r="D539" s="257"/>
      <c r="E539" s="258"/>
    </row>
    <row r="540" spans="3:5" ht="14.25" customHeight="1" x14ac:dyDescent="0.25">
      <c r="C540" s="257"/>
      <c r="D540" s="257"/>
      <c r="E540" s="258"/>
    </row>
    <row r="541" spans="3:5" ht="14.25" customHeight="1" x14ac:dyDescent="0.25">
      <c r="C541" s="257"/>
      <c r="D541" s="257"/>
      <c r="E541" s="258"/>
    </row>
    <row r="542" spans="3:5" ht="14.25" customHeight="1" x14ac:dyDescent="0.25">
      <c r="C542" s="257"/>
      <c r="D542" s="257"/>
      <c r="E542" s="258"/>
    </row>
    <row r="543" spans="3:5" ht="14.25" customHeight="1" x14ac:dyDescent="0.25">
      <c r="C543" s="257"/>
      <c r="D543" s="257"/>
      <c r="E543" s="258"/>
    </row>
    <row r="544" spans="3:5" ht="14.25" customHeight="1" x14ac:dyDescent="0.25">
      <c r="C544" s="257"/>
      <c r="D544" s="257"/>
      <c r="E544" s="258"/>
    </row>
    <row r="545" spans="3:5" ht="14.25" customHeight="1" x14ac:dyDescent="0.25">
      <c r="C545" s="257"/>
      <c r="D545" s="257"/>
      <c r="E545" s="258"/>
    </row>
    <row r="546" spans="3:5" ht="14.25" customHeight="1" x14ac:dyDescent="0.25">
      <c r="C546" s="257"/>
      <c r="D546" s="257"/>
      <c r="E546" s="258"/>
    </row>
    <row r="547" spans="3:5" ht="14.25" customHeight="1" x14ac:dyDescent="0.25">
      <c r="C547" s="257"/>
      <c r="D547" s="257"/>
      <c r="E547" s="258"/>
    </row>
    <row r="548" spans="3:5" ht="14.25" customHeight="1" x14ac:dyDescent="0.25">
      <c r="C548" s="257"/>
      <c r="D548" s="257"/>
      <c r="E548" s="258"/>
    </row>
    <row r="549" spans="3:5" ht="14.25" customHeight="1" x14ac:dyDescent="0.25">
      <c r="C549" s="257"/>
      <c r="D549" s="257"/>
      <c r="E549" s="258"/>
    </row>
    <row r="550" spans="3:5" ht="14.25" customHeight="1" x14ac:dyDescent="0.25">
      <c r="C550" s="257"/>
      <c r="D550" s="257"/>
      <c r="E550" s="258"/>
    </row>
    <row r="551" spans="3:5" ht="14.25" customHeight="1" x14ac:dyDescent="0.25">
      <c r="C551" s="257"/>
      <c r="D551" s="257"/>
      <c r="E551" s="258"/>
    </row>
    <row r="552" spans="3:5" ht="14.25" customHeight="1" x14ac:dyDescent="0.25">
      <c r="C552" s="257"/>
      <c r="D552" s="257"/>
      <c r="E552" s="258"/>
    </row>
    <row r="553" spans="3:5" ht="14.25" customHeight="1" x14ac:dyDescent="0.25">
      <c r="C553" s="257"/>
      <c r="D553" s="257"/>
      <c r="E553" s="258"/>
    </row>
    <row r="554" spans="3:5" ht="14.25" customHeight="1" x14ac:dyDescent="0.25">
      <c r="C554" s="257"/>
      <c r="D554" s="257"/>
      <c r="E554" s="258"/>
    </row>
    <row r="555" spans="3:5" ht="14.25" customHeight="1" x14ac:dyDescent="0.25">
      <c r="C555" s="257"/>
      <c r="D555" s="257"/>
      <c r="E555" s="258"/>
    </row>
    <row r="556" spans="3:5" ht="14.25" customHeight="1" x14ac:dyDescent="0.25">
      <c r="C556" s="257"/>
      <c r="D556" s="257"/>
      <c r="E556" s="258"/>
    </row>
    <row r="557" spans="3:5" ht="14.25" customHeight="1" x14ac:dyDescent="0.25">
      <c r="C557" s="257"/>
      <c r="D557" s="257"/>
      <c r="E557" s="258"/>
    </row>
    <row r="558" spans="3:5" ht="14.25" customHeight="1" x14ac:dyDescent="0.25">
      <c r="C558" s="257"/>
      <c r="D558" s="257"/>
      <c r="E558" s="258"/>
    </row>
    <row r="559" spans="3:5" ht="14.25" customHeight="1" x14ac:dyDescent="0.25">
      <c r="C559" s="257"/>
      <c r="D559" s="257"/>
      <c r="E559" s="258"/>
    </row>
    <row r="560" spans="3:5" ht="14.25" customHeight="1" x14ac:dyDescent="0.25">
      <c r="C560" s="257"/>
      <c r="D560" s="257"/>
      <c r="E560" s="258"/>
    </row>
    <row r="561" spans="3:5" ht="14.25" customHeight="1" x14ac:dyDescent="0.25">
      <c r="C561" s="257"/>
      <c r="D561" s="257"/>
      <c r="E561" s="258"/>
    </row>
    <row r="562" spans="3:5" ht="14.25" customHeight="1" x14ac:dyDescent="0.25">
      <c r="C562" s="257"/>
      <c r="D562" s="257"/>
      <c r="E562" s="258"/>
    </row>
    <row r="563" spans="3:5" ht="14.25" customHeight="1" x14ac:dyDescent="0.25">
      <c r="C563" s="257"/>
      <c r="D563" s="257"/>
      <c r="E563" s="258"/>
    </row>
    <row r="564" spans="3:5" ht="14.25" customHeight="1" x14ac:dyDescent="0.25">
      <c r="C564" s="257"/>
      <c r="D564" s="257"/>
      <c r="E564" s="258"/>
    </row>
    <row r="565" spans="3:5" ht="14.25" customHeight="1" x14ac:dyDescent="0.25">
      <c r="C565" s="257"/>
      <c r="D565" s="257"/>
      <c r="E565" s="258"/>
    </row>
    <row r="566" spans="3:5" ht="14.25" customHeight="1" x14ac:dyDescent="0.25">
      <c r="C566" s="257"/>
      <c r="D566" s="257"/>
      <c r="E566" s="258"/>
    </row>
    <row r="567" spans="3:5" ht="14.25" customHeight="1" x14ac:dyDescent="0.25">
      <c r="C567" s="257"/>
      <c r="D567" s="257"/>
      <c r="E567" s="258"/>
    </row>
    <row r="568" spans="3:5" ht="14.25" customHeight="1" x14ac:dyDescent="0.25">
      <c r="C568" s="257"/>
      <c r="D568" s="257"/>
      <c r="E568" s="258"/>
    </row>
    <row r="569" spans="3:5" ht="14.25" customHeight="1" x14ac:dyDescent="0.25">
      <c r="C569" s="257"/>
      <c r="D569" s="257"/>
      <c r="E569" s="258"/>
    </row>
    <row r="570" spans="3:5" ht="14.25" customHeight="1" x14ac:dyDescent="0.25">
      <c r="C570" s="257"/>
      <c r="D570" s="257"/>
      <c r="E570" s="258"/>
    </row>
    <row r="571" spans="3:5" ht="14.25" customHeight="1" x14ac:dyDescent="0.25">
      <c r="C571" s="257"/>
      <c r="D571" s="257"/>
      <c r="E571" s="258"/>
    </row>
    <row r="572" spans="3:5" ht="14.25" customHeight="1" x14ac:dyDescent="0.25">
      <c r="C572" s="257"/>
      <c r="D572" s="257"/>
      <c r="E572" s="258"/>
    </row>
    <row r="573" spans="3:5" ht="14.25" customHeight="1" x14ac:dyDescent="0.25">
      <c r="C573" s="257"/>
      <c r="D573" s="257"/>
      <c r="E573" s="258"/>
    </row>
    <row r="574" spans="3:5" ht="14.25" customHeight="1" x14ac:dyDescent="0.25">
      <c r="C574" s="257"/>
      <c r="D574" s="257"/>
      <c r="E574" s="258"/>
    </row>
    <row r="575" spans="3:5" ht="14.25" customHeight="1" x14ac:dyDescent="0.25">
      <c r="C575" s="257"/>
      <c r="D575" s="257"/>
      <c r="E575" s="258"/>
    </row>
    <row r="576" spans="3:5" ht="14.25" customHeight="1" x14ac:dyDescent="0.25">
      <c r="C576" s="257"/>
      <c r="D576" s="257"/>
      <c r="E576" s="258"/>
    </row>
    <row r="577" spans="3:5" ht="14.25" customHeight="1" x14ac:dyDescent="0.25">
      <c r="C577" s="257"/>
      <c r="D577" s="257"/>
      <c r="E577" s="258"/>
    </row>
    <row r="578" spans="3:5" ht="14.25" customHeight="1" x14ac:dyDescent="0.25">
      <c r="C578" s="257"/>
      <c r="D578" s="257"/>
      <c r="E578" s="258"/>
    </row>
    <row r="579" spans="3:5" ht="14.25" customHeight="1" x14ac:dyDescent="0.25">
      <c r="C579" s="257"/>
      <c r="D579" s="257"/>
      <c r="E579" s="258"/>
    </row>
    <row r="580" spans="3:5" ht="14.25" customHeight="1" x14ac:dyDescent="0.25">
      <c r="C580" s="257"/>
      <c r="D580" s="257"/>
      <c r="E580" s="258"/>
    </row>
    <row r="581" spans="3:5" ht="14.25" customHeight="1" x14ac:dyDescent="0.25">
      <c r="C581" s="257"/>
      <c r="D581" s="257"/>
      <c r="E581" s="258"/>
    </row>
    <row r="582" spans="3:5" ht="14.25" customHeight="1" x14ac:dyDescent="0.25">
      <c r="C582" s="257"/>
      <c r="D582" s="257"/>
      <c r="E582" s="258"/>
    </row>
    <row r="583" spans="3:5" ht="14.25" customHeight="1" x14ac:dyDescent="0.25">
      <c r="C583" s="257"/>
      <c r="D583" s="257"/>
      <c r="E583" s="258"/>
    </row>
    <row r="584" spans="3:5" ht="14.25" customHeight="1" x14ac:dyDescent="0.25">
      <c r="C584" s="257"/>
      <c r="D584" s="257"/>
      <c r="E584" s="258"/>
    </row>
    <row r="585" spans="3:5" ht="14.25" customHeight="1" x14ac:dyDescent="0.25">
      <c r="C585" s="257"/>
      <c r="D585" s="257"/>
      <c r="E585" s="258"/>
    </row>
    <row r="586" spans="3:5" ht="14.25" customHeight="1" x14ac:dyDescent="0.25">
      <c r="C586" s="257"/>
      <c r="D586" s="257"/>
      <c r="E586" s="258"/>
    </row>
    <row r="587" spans="3:5" ht="14.25" customHeight="1" x14ac:dyDescent="0.25">
      <c r="C587" s="257"/>
      <c r="D587" s="257"/>
      <c r="E587" s="258"/>
    </row>
    <row r="588" spans="3:5" ht="14.25" customHeight="1" x14ac:dyDescent="0.25">
      <c r="C588" s="257"/>
      <c r="D588" s="257"/>
      <c r="E588" s="258"/>
    </row>
    <row r="589" spans="3:5" ht="14.25" customHeight="1" x14ac:dyDescent="0.25">
      <c r="C589" s="257"/>
      <c r="D589" s="257"/>
      <c r="E589" s="258"/>
    </row>
    <row r="590" spans="3:5" ht="14.25" customHeight="1" x14ac:dyDescent="0.25">
      <c r="C590" s="257"/>
      <c r="D590" s="257"/>
      <c r="E590" s="258"/>
    </row>
    <row r="591" spans="3:5" ht="14.25" customHeight="1" x14ac:dyDescent="0.25">
      <c r="C591" s="257"/>
      <c r="D591" s="257"/>
      <c r="E591" s="258"/>
    </row>
    <row r="592" spans="3:5" ht="14.25" customHeight="1" x14ac:dyDescent="0.25">
      <c r="C592" s="257"/>
      <c r="D592" s="257"/>
      <c r="E592" s="258"/>
    </row>
    <row r="593" spans="3:5" ht="14.25" customHeight="1" x14ac:dyDescent="0.25">
      <c r="C593" s="257"/>
      <c r="D593" s="257"/>
      <c r="E593" s="258"/>
    </row>
    <row r="594" spans="3:5" ht="14.25" customHeight="1" x14ac:dyDescent="0.25">
      <c r="C594" s="257"/>
      <c r="D594" s="257"/>
      <c r="E594" s="258"/>
    </row>
    <row r="595" spans="3:5" ht="14.25" customHeight="1" x14ac:dyDescent="0.25">
      <c r="C595" s="257"/>
      <c r="D595" s="257"/>
      <c r="E595" s="258"/>
    </row>
    <row r="596" spans="3:5" ht="14.25" customHeight="1" x14ac:dyDescent="0.25">
      <c r="C596" s="257"/>
      <c r="D596" s="257"/>
      <c r="E596" s="258"/>
    </row>
    <row r="597" spans="3:5" ht="14.25" customHeight="1" x14ac:dyDescent="0.25">
      <c r="C597" s="257"/>
      <c r="D597" s="257"/>
      <c r="E597" s="258"/>
    </row>
    <row r="598" spans="3:5" ht="14.25" customHeight="1" x14ac:dyDescent="0.25">
      <c r="C598" s="257"/>
      <c r="D598" s="257"/>
      <c r="E598" s="258"/>
    </row>
    <row r="599" spans="3:5" ht="14.25" customHeight="1" x14ac:dyDescent="0.25">
      <c r="C599" s="257"/>
      <c r="D599" s="257"/>
      <c r="E599" s="258"/>
    </row>
    <row r="600" spans="3:5" ht="14.25" customHeight="1" x14ac:dyDescent="0.25">
      <c r="C600" s="257"/>
      <c r="D600" s="257"/>
      <c r="E600" s="258"/>
    </row>
    <row r="601" spans="3:5" ht="14.25" customHeight="1" x14ac:dyDescent="0.25">
      <c r="C601" s="257"/>
      <c r="D601" s="257"/>
      <c r="E601" s="258"/>
    </row>
    <row r="602" spans="3:5" ht="14.25" customHeight="1" x14ac:dyDescent="0.25">
      <c r="C602" s="257"/>
      <c r="D602" s="257"/>
      <c r="E602" s="258"/>
    </row>
    <row r="603" spans="3:5" ht="14.25" customHeight="1" x14ac:dyDescent="0.25">
      <c r="C603" s="257"/>
      <c r="D603" s="257"/>
      <c r="E603" s="258"/>
    </row>
    <row r="604" spans="3:5" ht="14.25" customHeight="1" x14ac:dyDescent="0.25">
      <c r="C604" s="257"/>
      <c r="D604" s="257"/>
      <c r="E604" s="258"/>
    </row>
    <row r="605" spans="3:5" ht="14.25" customHeight="1" x14ac:dyDescent="0.25">
      <c r="C605" s="257"/>
      <c r="D605" s="257"/>
      <c r="E605" s="258"/>
    </row>
    <row r="606" spans="3:5" ht="14.25" customHeight="1" x14ac:dyDescent="0.25">
      <c r="C606" s="257"/>
      <c r="D606" s="257"/>
      <c r="E606" s="258"/>
    </row>
    <row r="607" spans="3:5" ht="14.25" customHeight="1" x14ac:dyDescent="0.25">
      <c r="C607" s="257"/>
      <c r="D607" s="257"/>
      <c r="E607" s="258"/>
    </row>
    <row r="608" spans="3:5" ht="14.25" customHeight="1" x14ac:dyDescent="0.25">
      <c r="C608" s="257"/>
      <c r="D608" s="257"/>
      <c r="E608" s="258"/>
    </row>
    <row r="609" spans="3:5" ht="14.25" customHeight="1" x14ac:dyDescent="0.25">
      <c r="C609" s="257"/>
      <c r="D609" s="257"/>
      <c r="E609" s="258"/>
    </row>
    <row r="610" spans="3:5" ht="14.25" customHeight="1" x14ac:dyDescent="0.25">
      <c r="C610" s="257"/>
      <c r="D610" s="257"/>
      <c r="E610" s="258"/>
    </row>
    <row r="611" spans="3:5" ht="14.25" customHeight="1" x14ac:dyDescent="0.25">
      <c r="C611" s="257"/>
      <c r="D611" s="257"/>
      <c r="E611" s="258"/>
    </row>
    <row r="612" spans="3:5" ht="14.25" customHeight="1" x14ac:dyDescent="0.25">
      <c r="C612" s="257"/>
      <c r="D612" s="257"/>
      <c r="E612" s="258"/>
    </row>
    <row r="613" spans="3:5" ht="14.25" customHeight="1" x14ac:dyDescent="0.25">
      <c r="C613" s="257"/>
      <c r="D613" s="257"/>
      <c r="E613" s="258"/>
    </row>
    <row r="614" spans="3:5" ht="14.25" customHeight="1" x14ac:dyDescent="0.25">
      <c r="C614" s="257"/>
      <c r="D614" s="257"/>
      <c r="E614" s="258"/>
    </row>
    <row r="615" spans="3:5" ht="14.25" customHeight="1" x14ac:dyDescent="0.25">
      <c r="C615" s="257"/>
      <c r="D615" s="257"/>
      <c r="E615" s="258"/>
    </row>
    <row r="616" spans="3:5" ht="14.25" customHeight="1" x14ac:dyDescent="0.25">
      <c r="C616" s="257"/>
      <c r="D616" s="257"/>
      <c r="E616" s="258"/>
    </row>
    <row r="617" spans="3:5" ht="14.25" customHeight="1" x14ac:dyDescent="0.25">
      <c r="C617" s="257"/>
      <c r="D617" s="257"/>
      <c r="E617" s="258"/>
    </row>
    <row r="618" spans="3:5" ht="14.25" customHeight="1" x14ac:dyDescent="0.25">
      <c r="C618" s="257"/>
      <c r="D618" s="257"/>
      <c r="E618" s="258"/>
    </row>
    <row r="619" spans="3:5" ht="14.25" customHeight="1" x14ac:dyDescent="0.25">
      <c r="C619" s="257"/>
      <c r="D619" s="257"/>
      <c r="E619" s="258"/>
    </row>
    <row r="620" spans="3:5" ht="14.25" customHeight="1" x14ac:dyDescent="0.25">
      <c r="C620" s="257"/>
      <c r="D620" s="257"/>
      <c r="E620" s="258"/>
    </row>
    <row r="621" spans="3:5" ht="14.25" customHeight="1" x14ac:dyDescent="0.25">
      <c r="C621" s="257"/>
      <c r="D621" s="257"/>
      <c r="E621" s="258"/>
    </row>
    <row r="622" spans="3:5" ht="14.25" customHeight="1" x14ac:dyDescent="0.25">
      <c r="C622" s="257"/>
      <c r="D622" s="257"/>
      <c r="E622" s="258"/>
    </row>
    <row r="623" spans="3:5" ht="14.25" customHeight="1" x14ac:dyDescent="0.25">
      <c r="C623" s="257"/>
      <c r="D623" s="257"/>
      <c r="E623" s="258"/>
    </row>
    <row r="624" spans="3:5" ht="14.25" customHeight="1" x14ac:dyDescent="0.25">
      <c r="C624" s="257"/>
      <c r="D624" s="257"/>
      <c r="E624" s="258"/>
    </row>
    <row r="625" spans="3:5" ht="14.25" customHeight="1" x14ac:dyDescent="0.25">
      <c r="C625" s="257"/>
      <c r="D625" s="257"/>
      <c r="E625" s="258"/>
    </row>
    <row r="626" spans="3:5" ht="14.25" customHeight="1" x14ac:dyDescent="0.25">
      <c r="C626" s="257"/>
      <c r="D626" s="257"/>
      <c r="E626" s="258"/>
    </row>
    <row r="627" spans="3:5" ht="14.25" customHeight="1" x14ac:dyDescent="0.25">
      <c r="C627" s="257"/>
      <c r="D627" s="257"/>
      <c r="E627" s="258"/>
    </row>
    <row r="628" spans="3:5" ht="14.25" customHeight="1" x14ac:dyDescent="0.25">
      <c r="C628" s="257"/>
      <c r="D628" s="257"/>
      <c r="E628" s="258"/>
    </row>
    <row r="629" spans="3:5" ht="14.25" customHeight="1" x14ac:dyDescent="0.25">
      <c r="C629" s="257"/>
      <c r="D629" s="257"/>
      <c r="E629" s="258"/>
    </row>
    <row r="630" spans="3:5" ht="14.25" customHeight="1" x14ac:dyDescent="0.25">
      <c r="C630" s="257"/>
      <c r="D630" s="257"/>
      <c r="E630" s="258"/>
    </row>
    <row r="631" spans="3:5" ht="14.25" customHeight="1" x14ac:dyDescent="0.25">
      <c r="C631" s="257"/>
      <c r="D631" s="257"/>
      <c r="E631" s="258"/>
    </row>
    <row r="632" spans="3:5" ht="14.25" customHeight="1" x14ac:dyDescent="0.25">
      <c r="C632" s="257"/>
      <c r="D632" s="257"/>
      <c r="E632" s="258"/>
    </row>
    <row r="633" spans="3:5" ht="14.25" customHeight="1" x14ac:dyDescent="0.25">
      <c r="C633" s="257"/>
      <c r="D633" s="257"/>
      <c r="E633" s="258"/>
    </row>
    <row r="634" spans="3:5" ht="14.25" customHeight="1" x14ac:dyDescent="0.25">
      <c r="C634" s="257"/>
      <c r="D634" s="257"/>
      <c r="E634" s="258"/>
    </row>
    <row r="635" spans="3:5" ht="14.25" customHeight="1" x14ac:dyDescent="0.25">
      <c r="C635" s="257"/>
      <c r="D635" s="257"/>
      <c r="E635" s="258"/>
    </row>
    <row r="636" spans="3:5" ht="14.25" customHeight="1" x14ac:dyDescent="0.25">
      <c r="C636" s="257"/>
      <c r="D636" s="257"/>
      <c r="E636" s="258"/>
    </row>
    <row r="637" spans="3:5" ht="14.25" customHeight="1" x14ac:dyDescent="0.25">
      <c r="C637" s="257"/>
      <c r="D637" s="257"/>
      <c r="E637" s="258"/>
    </row>
    <row r="638" spans="3:5" ht="14.25" customHeight="1" x14ac:dyDescent="0.25">
      <c r="C638" s="257"/>
      <c r="D638" s="257"/>
      <c r="E638" s="258"/>
    </row>
    <row r="639" spans="3:5" ht="14.25" customHeight="1" x14ac:dyDescent="0.25">
      <c r="C639" s="257"/>
      <c r="D639" s="257"/>
      <c r="E639" s="258"/>
    </row>
    <row r="640" spans="3:5" ht="14.25" customHeight="1" x14ac:dyDescent="0.25">
      <c r="C640" s="257"/>
      <c r="D640" s="257"/>
      <c r="E640" s="258"/>
    </row>
    <row r="641" spans="3:5" ht="14.25" customHeight="1" x14ac:dyDescent="0.25">
      <c r="C641" s="257"/>
      <c r="D641" s="257"/>
      <c r="E641" s="258"/>
    </row>
    <row r="642" spans="3:5" ht="14.25" customHeight="1" x14ac:dyDescent="0.25">
      <c r="C642" s="257"/>
      <c r="D642" s="257"/>
      <c r="E642" s="258"/>
    </row>
    <row r="643" spans="3:5" ht="14.25" customHeight="1" x14ac:dyDescent="0.25">
      <c r="C643" s="257"/>
      <c r="D643" s="257"/>
      <c r="E643" s="258"/>
    </row>
    <row r="644" spans="3:5" ht="14.25" customHeight="1" x14ac:dyDescent="0.25">
      <c r="C644" s="257"/>
      <c r="D644" s="257"/>
      <c r="E644" s="258"/>
    </row>
    <row r="645" spans="3:5" ht="14.25" customHeight="1" x14ac:dyDescent="0.25">
      <c r="C645" s="257"/>
      <c r="D645" s="257"/>
      <c r="E645" s="258"/>
    </row>
    <row r="646" spans="3:5" ht="14.25" customHeight="1" x14ac:dyDescent="0.25">
      <c r="C646" s="257"/>
      <c r="D646" s="257"/>
      <c r="E646" s="258"/>
    </row>
    <row r="647" spans="3:5" ht="14.25" customHeight="1" x14ac:dyDescent="0.25">
      <c r="C647" s="257"/>
      <c r="D647" s="257"/>
      <c r="E647" s="258"/>
    </row>
    <row r="648" spans="3:5" ht="14.25" customHeight="1" x14ac:dyDescent="0.25">
      <c r="C648" s="257"/>
      <c r="D648" s="257"/>
      <c r="E648" s="258"/>
    </row>
    <row r="649" spans="3:5" ht="14.25" customHeight="1" x14ac:dyDescent="0.25">
      <c r="C649" s="257"/>
      <c r="D649" s="257"/>
      <c r="E649" s="258"/>
    </row>
    <row r="650" spans="3:5" ht="14.25" customHeight="1" x14ac:dyDescent="0.25">
      <c r="C650" s="257"/>
      <c r="D650" s="257"/>
      <c r="E650" s="258"/>
    </row>
    <row r="651" spans="3:5" ht="14.25" customHeight="1" x14ac:dyDescent="0.25">
      <c r="C651" s="257"/>
      <c r="D651" s="257"/>
      <c r="E651" s="258"/>
    </row>
    <row r="652" spans="3:5" ht="14.25" customHeight="1" x14ac:dyDescent="0.25">
      <c r="C652" s="257"/>
      <c r="D652" s="257"/>
      <c r="E652" s="258"/>
    </row>
    <row r="653" spans="3:5" ht="14.25" customHeight="1" x14ac:dyDescent="0.25">
      <c r="C653" s="257"/>
      <c r="D653" s="257"/>
      <c r="E653" s="258"/>
    </row>
    <row r="654" spans="3:5" ht="14.25" customHeight="1" x14ac:dyDescent="0.25">
      <c r="C654" s="257"/>
      <c r="D654" s="257"/>
      <c r="E654" s="258"/>
    </row>
    <row r="655" spans="3:5" ht="14.25" customHeight="1" x14ac:dyDescent="0.25">
      <c r="C655" s="257"/>
      <c r="D655" s="257"/>
      <c r="E655" s="258"/>
    </row>
    <row r="656" spans="3:5" ht="14.25" customHeight="1" x14ac:dyDescent="0.25">
      <c r="C656" s="257"/>
      <c r="D656" s="257"/>
      <c r="E656" s="258"/>
    </row>
    <row r="657" spans="3:5" ht="14.25" customHeight="1" x14ac:dyDescent="0.25">
      <c r="C657" s="257"/>
      <c r="D657" s="257"/>
      <c r="E657" s="258"/>
    </row>
    <row r="658" spans="3:5" ht="14.25" customHeight="1" x14ac:dyDescent="0.25">
      <c r="C658" s="257"/>
      <c r="D658" s="257"/>
      <c r="E658" s="258"/>
    </row>
    <row r="659" spans="3:5" ht="14.25" customHeight="1" x14ac:dyDescent="0.25">
      <c r="C659" s="257"/>
      <c r="D659" s="257"/>
      <c r="E659" s="258"/>
    </row>
    <row r="660" spans="3:5" ht="14.25" customHeight="1" x14ac:dyDescent="0.25">
      <c r="C660" s="257"/>
      <c r="D660" s="257"/>
      <c r="E660" s="258"/>
    </row>
    <row r="661" spans="3:5" ht="14.25" customHeight="1" x14ac:dyDescent="0.25">
      <c r="C661" s="257"/>
      <c r="D661" s="257"/>
      <c r="E661" s="258"/>
    </row>
    <row r="662" spans="3:5" ht="14.25" customHeight="1" x14ac:dyDescent="0.25">
      <c r="C662" s="257"/>
      <c r="D662" s="257"/>
      <c r="E662" s="258"/>
    </row>
    <row r="663" spans="3:5" ht="14.25" customHeight="1" x14ac:dyDescent="0.25">
      <c r="C663" s="257"/>
      <c r="D663" s="257"/>
      <c r="E663" s="258"/>
    </row>
    <row r="664" spans="3:5" ht="14.25" customHeight="1" x14ac:dyDescent="0.25">
      <c r="C664" s="257"/>
      <c r="D664" s="257"/>
      <c r="E664" s="258"/>
    </row>
    <row r="665" spans="3:5" ht="14.25" customHeight="1" x14ac:dyDescent="0.25">
      <c r="C665" s="257"/>
      <c r="D665" s="257"/>
      <c r="E665" s="258"/>
    </row>
    <row r="666" spans="3:5" ht="14.25" customHeight="1" x14ac:dyDescent="0.25">
      <c r="C666" s="257"/>
      <c r="D666" s="257"/>
      <c r="E666" s="258"/>
    </row>
    <row r="667" spans="3:5" ht="14.25" customHeight="1" x14ac:dyDescent="0.25">
      <c r="C667" s="257"/>
      <c r="D667" s="257"/>
      <c r="E667" s="258"/>
    </row>
    <row r="668" spans="3:5" ht="14.25" customHeight="1" x14ac:dyDescent="0.25">
      <c r="C668" s="257"/>
      <c r="D668" s="257"/>
      <c r="E668" s="258"/>
    </row>
    <row r="669" spans="3:5" ht="14.25" customHeight="1" x14ac:dyDescent="0.25">
      <c r="C669" s="257"/>
      <c r="D669" s="257"/>
      <c r="E669" s="258"/>
    </row>
    <row r="670" spans="3:5" ht="14.25" customHeight="1" x14ac:dyDescent="0.25">
      <c r="C670" s="257"/>
      <c r="D670" s="257"/>
      <c r="E670" s="258"/>
    </row>
    <row r="671" spans="3:5" ht="14.25" customHeight="1" x14ac:dyDescent="0.25">
      <c r="C671" s="257"/>
      <c r="D671" s="257"/>
      <c r="E671" s="258"/>
    </row>
    <row r="672" spans="3:5" ht="14.25" customHeight="1" x14ac:dyDescent="0.25">
      <c r="C672" s="257"/>
      <c r="D672" s="257"/>
      <c r="E672" s="258"/>
    </row>
    <row r="673" spans="3:5" ht="14.25" customHeight="1" x14ac:dyDescent="0.25">
      <c r="C673" s="257"/>
      <c r="D673" s="257"/>
      <c r="E673" s="258"/>
    </row>
    <row r="674" spans="3:5" ht="14.25" customHeight="1" x14ac:dyDescent="0.25">
      <c r="C674" s="257"/>
      <c r="D674" s="257"/>
      <c r="E674" s="258"/>
    </row>
    <row r="675" spans="3:5" ht="14.25" customHeight="1" x14ac:dyDescent="0.25">
      <c r="C675" s="257"/>
      <c r="D675" s="257"/>
      <c r="E675" s="258"/>
    </row>
    <row r="676" spans="3:5" ht="14.25" customHeight="1" x14ac:dyDescent="0.25">
      <c r="C676" s="257"/>
      <c r="D676" s="257"/>
      <c r="E676" s="258"/>
    </row>
    <row r="677" spans="3:5" ht="14.25" customHeight="1" x14ac:dyDescent="0.25">
      <c r="C677" s="257"/>
      <c r="D677" s="257"/>
      <c r="E677" s="258"/>
    </row>
    <row r="678" spans="3:5" ht="14.25" customHeight="1" x14ac:dyDescent="0.25">
      <c r="C678" s="257"/>
      <c r="D678" s="257"/>
      <c r="E678" s="258"/>
    </row>
    <row r="679" spans="3:5" ht="14.25" customHeight="1" x14ac:dyDescent="0.25">
      <c r="C679" s="257"/>
      <c r="D679" s="257"/>
      <c r="E679" s="258"/>
    </row>
    <row r="680" spans="3:5" ht="14.25" customHeight="1" x14ac:dyDescent="0.25">
      <c r="C680" s="257"/>
      <c r="D680" s="257"/>
      <c r="E680" s="258"/>
    </row>
    <row r="681" spans="3:5" ht="14.25" customHeight="1" x14ac:dyDescent="0.25">
      <c r="C681" s="257"/>
      <c r="D681" s="257"/>
      <c r="E681" s="258"/>
    </row>
    <row r="682" spans="3:5" ht="14.25" customHeight="1" x14ac:dyDescent="0.25">
      <c r="C682" s="257"/>
      <c r="D682" s="257"/>
      <c r="E682" s="258"/>
    </row>
    <row r="683" spans="3:5" ht="14.25" customHeight="1" x14ac:dyDescent="0.25">
      <c r="C683" s="257"/>
      <c r="D683" s="257"/>
      <c r="E683" s="258"/>
    </row>
    <row r="684" spans="3:5" ht="14.25" customHeight="1" x14ac:dyDescent="0.25">
      <c r="C684" s="257"/>
      <c r="D684" s="257"/>
      <c r="E684" s="258"/>
    </row>
    <row r="685" spans="3:5" ht="14.25" customHeight="1" x14ac:dyDescent="0.25">
      <c r="C685" s="257"/>
      <c r="D685" s="257"/>
      <c r="E685" s="258"/>
    </row>
    <row r="686" spans="3:5" ht="14.25" customHeight="1" x14ac:dyDescent="0.25">
      <c r="C686" s="257"/>
      <c r="D686" s="257"/>
      <c r="E686" s="258"/>
    </row>
    <row r="687" spans="3:5" ht="14.25" customHeight="1" x14ac:dyDescent="0.25">
      <c r="C687" s="257"/>
      <c r="D687" s="257"/>
      <c r="E687" s="258"/>
    </row>
    <row r="688" spans="3:5" ht="14.25" customHeight="1" x14ac:dyDescent="0.25">
      <c r="C688" s="257"/>
      <c r="D688" s="257"/>
      <c r="E688" s="258"/>
    </row>
    <row r="689" spans="3:5" ht="14.25" customHeight="1" x14ac:dyDescent="0.25">
      <c r="C689" s="257"/>
      <c r="D689" s="257"/>
      <c r="E689" s="258"/>
    </row>
    <row r="690" spans="3:5" ht="14.25" customHeight="1" x14ac:dyDescent="0.25">
      <c r="C690" s="257"/>
      <c r="D690" s="257"/>
      <c r="E690" s="258"/>
    </row>
    <row r="691" spans="3:5" ht="14.25" customHeight="1" x14ac:dyDescent="0.25">
      <c r="C691" s="257"/>
      <c r="D691" s="257"/>
      <c r="E691" s="258"/>
    </row>
    <row r="692" spans="3:5" ht="14.25" customHeight="1" x14ac:dyDescent="0.25">
      <c r="C692" s="257"/>
      <c r="D692" s="257"/>
      <c r="E692" s="258"/>
    </row>
    <row r="693" spans="3:5" ht="14.25" customHeight="1" x14ac:dyDescent="0.25">
      <c r="C693" s="257"/>
      <c r="D693" s="257"/>
      <c r="E693" s="258"/>
    </row>
    <row r="694" spans="3:5" ht="14.25" customHeight="1" x14ac:dyDescent="0.25">
      <c r="C694" s="257"/>
      <c r="D694" s="257"/>
      <c r="E694" s="258"/>
    </row>
    <row r="695" spans="3:5" ht="14.25" customHeight="1" x14ac:dyDescent="0.25">
      <c r="C695" s="257"/>
      <c r="D695" s="257"/>
      <c r="E695" s="258"/>
    </row>
    <row r="696" spans="3:5" ht="14.25" customHeight="1" x14ac:dyDescent="0.25">
      <c r="C696" s="257"/>
      <c r="D696" s="257"/>
      <c r="E696" s="258"/>
    </row>
    <row r="697" spans="3:5" ht="14.25" customHeight="1" x14ac:dyDescent="0.25">
      <c r="C697" s="257"/>
      <c r="D697" s="257"/>
      <c r="E697" s="258"/>
    </row>
    <row r="698" spans="3:5" ht="14.25" customHeight="1" x14ac:dyDescent="0.25">
      <c r="C698" s="257"/>
      <c r="D698" s="257"/>
      <c r="E698" s="258"/>
    </row>
    <row r="699" spans="3:5" ht="14.25" customHeight="1" x14ac:dyDescent="0.25">
      <c r="C699" s="257"/>
      <c r="D699" s="257"/>
      <c r="E699" s="258"/>
    </row>
    <row r="700" spans="3:5" ht="14.25" customHeight="1" x14ac:dyDescent="0.25">
      <c r="C700" s="257"/>
      <c r="D700" s="257"/>
      <c r="E700" s="258"/>
    </row>
    <row r="701" spans="3:5" ht="14.25" customHeight="1" x14ac:dyDescent="0.25">
      <c r="C701" s="257"/>
      <c r="D701" s="257"/>
      <c r="E701" s="258"/>
    </row>
    <row r="702" spans="3:5" ht="14.25" customHeight="1" x14ac:dyDescent="0.25">
      <c r="C702" s="257"/>
      <c r="D702" s="257"/>
      <c r="E702" s="258"/>
    </row>
    <row r="703" spans="3:5" ht="14.25" customHeight="1" x14ac:dyDescent="0.25">
      <c r="C703" s="257"/>
      <c r="D703" s="257"/>
      <c r="E703" s="258"/>
    </row>
    <row r="704" spans="3:5" ht="14.25" customHeight="1" x14ac:dyDescent="0.25">
      <c r="C704" s="257"/>
      <c r="D704" s="257"/>
      <c r="E704" s="258"/>
    </row>
    <row r="705" spans="3:5" ht="14.25" customHeight="1" x14ac:dyDescent="0.25">
      <c r="C705" s="257"/>
      <c r="D705" s="257"/>
      <c r="E705" s="258"/>
    </row>
    <row r="706" spans="3:5" ht="14.25" customHeight="1" x14ac:dyDescent="0.25">
      <c r="C706" s="257"/>
      <c r="D706" s="257"/>
      <c r="E706" s="258"/>
    </row>
    <row r="707" spans="3:5" ht="14.25" customHeight="1" x14ac:dyDescent="0.25">
      <c r="C707" s="257"/>
      <c r="D707" s="257"/>
      <c r="E707" s="258"/>
    </row>
    <row r="708" spans="3:5" ht="14.25" customHeight="1" x14ac:dyDescent="0.25">
      <c r="C708" s="257"/>
      <c r="D708" s="257"/>
      <c r="E708" s="258"/>
    </row>
    <row r="709" spans="3:5" ht="14.25" customHeight="1" x14ac:dyDescent="0.25">
      <c r="C709" s="257"/>
      <c r="D709" s="257"/>
      <c r="E709" s="258"/>
    </row>
    <row r="710" spans="3:5" ht="14.25" customHeight="1" x14ac:dyDescent="0.25">
      <c r="C710" s="257"/>
      <c r="D710" s="257"/>
      <c r="E710" s="258"/>
    </row>
    <row r="711" spans="3:5" ht="14.25" customHeight="1" x14ac:dyDescent="0.25">
      <c r="C711" s="257"/>
      <c r="D711" s="257"/>
      <c r="E711" s="258"/>
    </row>
    <row r="712" spans="3:5" ht="14.25" customHeight="1" x14ac:dyDescent="0.25">
      <c r="C712" s="257"/>
      <c r="D712" s="257"/>
      <c r="E712" s="258"/>
    </row>
    <row r="713" spans="3:5" ht="14.25" customHeight="1" x14ac:dyDescent="0.25">
      <c r="C713" s="257"/>
      <c r="D713" s="257"/>
      <c r="E713" s="258"/>
    </row>
    <row r="714" spans="3:5" ht="14.25" customHeight="1" x14ac:dyDescent="0.25">
      <c r="C714" s="257"/>
      <c r="D714" s="257"/>
      <c r="E714" s="258"/>
    </row>
    <row r="715" spans="3:5" ht="14.25" customHeight="1" x14ac:dyDescent="0.25">
      <c r="C715" s="257"/>
      <c r="D715" s="257"/>
      <c r="E715" s="258"/>
    </row>
    <row r="716" spans="3:5" ht="14.25" customHeight="1" x14ac:dyDescent="0.25">
      <c r="C716" s="257"/>
      <c r="D716" s="257"/>
      <c r="E716" s="258"/>
    </row>
    <row r="717" spans="3:5" ht="14.25" customHeight="1" x14ac:dyDescent="0.25">
      <c r="C717" s="257"/>
      <c r="D717" s="257"/>
      <c r="E717" s="258"/>
    </row>
    <row r="718" spans="3:5" ht="14.25" customHeight="1" x14ac:dyDescent="0.25">
      <c r="C718" s="257"/>
      <c r="D718" s="257"/>
      <c r="E718" s="258"/>
    </row>
    <row r="719" spans="3:5" ht="14.25" customHeight="1" x14ac:dyDescent="0.25">
      <c r="C719" s="257"/>
      <c r="D719" s="257"/>
      <c r="E719" s="258"/>
    </row>
    <row r="720" spans="3:5" ht="14.25" customHeight="1" x14ac:dyDescent="0.25">
      <c r="C720" s="257"/>
      <c r="D720" s="257"/>
      <c r="E720" s="258"/>
    </row>
    <row r="721" spans="3:5" ht="14.25" customHeight="1" x14ac:dyDescent="0.25">
      <c r="C721" s="257"/>
      <c r="D721" s="257"/>
      <c r="E721" s="258"/>
    </row>
    <row r="722" spans="3:5" ht="14.25" customHeight="1" x14ac:dyDescent="0.25">
      <c r="C722" s="257"/>
      <c r="D722" s="257"/>
      <c r="E722" s="258"/>
    </row>
    <row r="723" spans="3:5" ht="14.25" customHeight="1" x14ac:dyDescent="0.25">
      <c r="C723" s="257"/>
      <c r="D723" s="257"/>
      <c r="E723" s="258"/>
    </row>
    <row r="724" spans="3:5" ht="14.25" customHeight="1" x14ac:dyDescent="0.25">
      <c r="C724" s="257"/>
      <c r="D724" s="257"/>
      <c r="E724" s="258"/>
    </row>
    <row r="725" spans="3:5" ht="14.25" customHeight="1" x14ac:dyDescent="0.25">
      <c r="C725" s="257"/>
      <c r="D725" s="257"/>
      <c r="E725" s="258"/>
    </row>
    <row r="726" spans="3:5" ht="14.25" customHeight="1" x14ac:dyDescent="0.25">
      <c r="C726" s="257"/>
      <c r="D726" s="257"/>
      <c r="E726" s="258"/>
    </row>
    <row r="727" spans="3:5" ht="14.25" customHeight="1" x14ac:dyDescent="0.25">
      <c r="C727" s="257"/>
      <c r="D727" s="257"/>
      <c r="E727" s="258"/>
    </row>
    <row r="728" spans="3:5" ht="14.25" customHeight="1" x14ac:dyDescent="0.25">
      <c r="C728" s="257"/>
      <c r="D728" s="257"/>
      <c r="E728" s="258"/>
    </row>
    <row r="729" spans="3:5" ht="14.25" customHeight="1" x14ac:dyDescent="0.25">
      <c r="C729" s="257"/>
      <c r="D729" s="257"/>
      <c r="E729" s="258"/>
    </row>
    <row r="730" spans="3:5" ht="14.25" customHeight="1" x14ac:dyDescent="0.25">
      <c r="C730" s="257"/>
      <c r="D730" s="257"/>
      <c r="E730" s="258"/>
    </row>
    <row r="731" spans="3:5" ht="14.25" customHeight="1" x14ac:dyDescent="0.25">
      <c r="C731" s="257"/>
      <c r="D731" s="257"/>
      <c r="E731" s="258"/>
    </row>
    <row r="732" spans="3:5" ht="14.25" customHeight="1" x14ac:dyDescent="0.25">
      <c r="C732" s="257"/>
      <c r="D732" s="257"/>
      <c r="E732" s="258"/>
    </row>
    <row r="733" spans="3:5" ht="14.25" customHeight="1" x14ac:dyDescent="0.25">
      <c r="C733" s="257"/>
      <c r="D733" s="257"/>
      <c r="E733" s="258"/>
    </row>
    <row r="734" spans="3:5" ht="14.25" customHeight="1" x14ac:dyDescent="0.25">
      <c r="C734" s="257"/>
      <c r="D734" s="257"/>
      <c r="E734" s="258"/>
    </row>
    <row r="735" spans="3:5" ht="14.25" customHeight="1" x14ac:dyDescent="0.25">
      <c r="C735" s="257"/>
      <c r="D735" s="257"/>
      <c r="E735" s="258"/>
    </row>
    <row r="736" spans="3:5" ht="14.25" customHeight="1" x14ac:dyDescent="0.25">
      <c r="C736" s="257"/>
      <c r="D736" s="257"/>
      <c r="E736" s="258"/>
    </row>
    <row r="737" spans="3:5" ht="14.25" customHeight="1" x14ac:dyDescent="0.25">
      <c r="C737" s="257"/>
      <c r="D737" s="257"/>
      <c r="E737" s="258"/>
    </row>
    <row r="738" spans="3:5" ht="14.25" customHeight="1" x14ac:dyDescent="0.25">
      <c r="C738" s="257"/>
      <c r="D738" s="257"/>
      <c r="E738" s="258"/>
    </row>
    <row r="739" spans="3:5" ht="14.25" customHeight="1" x14ac:dyDescent="0.25">
      <c r="C739" s="257"/>
      <c r="D739" s="257"/>
      <c r="E739" s="258"/>
    </row>
    <row r="740" spans="3:5" ht="14.25" customHeight="1" x14ac:dyDescent="0.25">
      <c r="C740" s="257"/>
      <c r="D740" s="257"/>
      <c r="E740" s="258"/>
    </row>
    <row r="741" spans="3:5" ht="14.25" customHeight="1" x14ac:dyDescent="0.25">
      <c r="C741" s="257"/>
      <c r="D741" s="257"/>
      <c r="E741" s="258"/>
    </row>
    <row r="742" spans="3:5" ht="14.25" customHeight="1" x14ac:dyDescent="0.25">
      <c r="C742" s="257"/>
      <c r="D742" s="257"/>
      <c r="E742" s="258"/>
    </row>
    <row r="743" spans="3:5" ht="14.25" customHeight="1" x14ac:dyDescent="0.25">
      <c r="C743" s="257"/>
      <c r="D743" s="257"/>
      <c r="E743" s="258"/>
    </row>
    <row r="744" spans="3:5" ht="14.25" customHeight="1" x14ac:dyDescent="0.25">
      <c r="C744" s="257"/>
      <c r="D744" s="257"/>
      <c r="E744" s="258"/>
    </row>
    <row r="745" spans="3:5" ht="14.25" customHeight="1" x14ac:dyDescent="0.25">
      <c r="C745" s="257"/>
      <c r="D745" s="257"/>
      <c r="E745" s="258"/>
    </row>
    <row r="746" spans="3:5" ht="14.25" customHeight="1" x14ac:dyDescent="0.25">
      <c r="C746" s="257"/>
      <c r="D746" s="257"/>
      <c r="E746" s="258"/>
    </row>
    <row r="747" spans="3:5" ht="14.25" customHeight="1" x14ac:dyDescent="0.25">
      <c r="C747" s="257"/>
      <c r="D747" s="257"/>
      <c r="E747" s="258"/>
    </row>
    <row r="748" spans="3:5" ht="14.25" customHeight="1" x14ac:dyDescent="0.25">
      <c r="C748" s="257"/>
      <c r="D748" s="257"/>
      <c r="E748" s="258"/>
    </row>
    <row r="749" spans="3:5" ht="14.25" customHeight="1" x14ac:dyDescent="0.25">
      <c r="C749" s="257"/>
      <c r="D749" s="257"/>
      <c r="E749" s="258"/>
    </row>
    <row r="750" spans="3:5" ht="14.25" customHeight="1" x14ac:dyDescent="0.25">
      <c r="C750" s="257"/>
      <c r="D750" s="257"/>
      <c r="E750" s="258"/>
    </row>
    <row r="751" spans="3:5" ht="14.25" customHeight="1" x14ac:dyDescent="0.25">
      <c r="C751" s="257"/>
      <c r="D751" s="257"/>
      <c r="E751" s="258"/>
    </row>
    <row r="752" spans="3:5" ht="14.25" customHeight="1" x14ac:dyDescent="0.25">
      <c r="C752" s="257"/>
      <c r="D752" s="257"/>
      <c r="E752" s="258"/>
    </row>
    <row r="753" spans="3:5" ht="14.25" customHeight="1" x14ac:dyDescent="0.25">
      <c r="C753" s="257"/>
      <c r="D753" s="257"/>
      <c r="E753" s="258"/>
    </row>
    <row r="754" spans="3:5" ht="14.25" customHeight="1" x14ac:dyDescent="0.25">
      <c r="C754" s="257"/>
      <c r="D754" s="257"/>
      <c r="E754" s="258"/>
    </row>
    <row r="755" spans="3:5" ht="14.25" customHeight="1" x14ac:dyDescent="0.25">
      <c r="C755" s="257"/>
      <c r="D755" s="257"/>
      <c r="E755" s="258"/>
    </row>
    <row r="756" spans="3:5" ht="14.25" customHeight="1" x14ac:dyDescent="0.25">
      <c r="C756" s="257"/>
      <c r="D756" s="257"/>
      <c r="E756" s="258"/>
    </row>
    <row r="757" spans="3:5" ht="14.25" customHeight="1" x14ac:dyDescent="0.25">
      <c r="C757" s="257"/>
      <c r="D757" s="257"/>
      <c r="E757" s="258"/>
    </row>
    <row r="758" spans="3:5" ht="14.25" customHeight="1" x14ac:dyDescent="0.25">
      <c r="C758" s="257"/>
      <c r="D758" s="257"/>
      <c r="E758" s="258"/>
    </row>
    <row r="759" spans="3:5" ht="14.25" customHeight="1" x14ac:dyDescent="0.25">
      <c r="C759" s="257"/>
      <c r="D759" s="257"/>
      <c r="E759" s="258"/>
    </row>
    <row r="760" spans="3:5" ht="14.25" customHeight="1" x14ac:dyDescent="0.25">
      <c r="C760" s="257"/>
      <c r="D760" s="257"/>
      <c r="E760" s="258"/>
    </row>
    <row r="761" spans="3:5" ht="14.25" customHeight="1" x14ac:dyDescent="0.25">
      <c r="C761" s="257"/>
      <c r="D761" s="257"/>
      <c r="E761" s="258"/>
    </row>
    <row r="762" spans="3:5" ht="14.25" customHeight="1" x14ac:dyDescent="0.25">
      <c r="C762" s="257"/>
      <c r="D762" s="257"/>
      <c r="E762" s="258"/>
    </row>
    <row r="763" spans="3:5" ht="14.25" customHeight="1" x14ac:dyDescent="0.25">
      <c r="C763" s="257"/>
      <c r="D763" s="257"/>
      <c r="E763" s="258"/>
    </row>
    <row r="764" spans="3:5" ht="14.25" customHeight="1" x14ac:dyDescent="0.25">
      <c r="C764" s="257"/>
      <c r="D764" s="257"/>
      <c r="E764" s="258"/>
    </row>
    <row r="765" spans="3:5" ht="14.25" customHeight="1" x14ac:dyDescent="0.25">
      <c r="C765" s="257"/>
      <c r="D765" s="257"/>
      <c r="E765" s="258"/>
    </row>
    <row r="766" spans="3:5" ht="14.25" customHeight="1" x14ac:dyDescent="0.25">
      <c r="C766" s="257"/>
      <c r="D766" s="257"/>
      <c r="E766" s="258"/>
    </row>
    <row r="767" spans="3:5" ht="14.25" customHeight="1" x14ac:dyDescent="0.25">
      <c r="C767" s="257"/>
      <c r="D767" s="257"/>
      <c r="E767" s="258"/>
    </row>
    <row r="768" spans="3:5" ht="14.25" customHeight="1" x14ac:dyDescent="0.25">
      <c r="C768" s="257"/>
      <c r="D768" s="257"/>
      <c r="E768" s="258"/>
    </row>
    <row r="769" spans="3:5" ht="14.25" customHeight="1" x14ac:dyDescent="0.25">
      <c r="C769" s="257"/>
      <c r="D769" s="257"/>
      <c r="E769" s="258"/>
    </row>
    <row r="770" spans="3:5" ht="14.25" customHeight="1" x14ac:dyDescent="0.25">
      <c r="C770" s="257"/>
      <c r="D770" s="257"/>
      <c r="E770" s="258"/>
    </row>
    <row r="771" spans="3:5" ht="14.25" customHeight="1" x14ac:dyDescent="0.25">
      <c r="C771" s="257"/>
      <c r="D771" s="257"/>
      <c r="E771" s="258"/>
    </row>
    <row r="772" spans="3:5" ht="14.25" customHeight="1" x14ac:dyDescent="0.25">
      <c r="C772" s="257"/>
      <c r="D772" s="257"/>
      <c r="E772" s="258"/>
    </row>
    <row r="773" spans="3:5" ht="14.25" customHeight="1" x14ac:dyDescent="0.25">
      <c r="C773" s="257"/>
      <c r="D773" s="257"/>
      <c r="E773" s="258"/>
    </row>
    <row r="774" spans="3:5" ht="14.25" customHeight="1" x14ac:dyDescent="0.25">
      <c r="C774" s="257"/>
      <c r="D774" s="257"/>
      <c r="E774" s="258"/>
    </row>
    <row r="775" spans="3:5" ht="14.25" customHeight="1" x14ac:dyDescent="0.25">
      <c r="C775" s="257"/>
      <c r="D775" s="257"/>
      <c r="E775" s="258"/>
    </row>
    <row r="776" spans="3:5" ht="14.25" customHeight="1" x14ac:dyDescent="0.25">
      <c r="C776" s="257"/>
      <c r="D776" s="257"/>
      <c r="E776" s="258"/>
    </row>
    <row r="777" spans="3:5" ht="14.25" customHeight="1" x14ac:dyDescent="0.25">
      <c r="C777" s="257"/>
      <c r="D777" s="257"/>
      <c r="E777" s="258"/>
    </row>
    <row r="778" spans="3:5" ht="14.25" customHeight="1" x14ac:dyDescent="0.25">
      <c r="C778" s="257"/>
      <c r="D778" s="257"/>
      <c r="E778" s="258"/>
    </row>
    <row r="779" spans="3:5" ht="14.25" customHeight="1" x14ac:dyDescent="0.25">
      <c r="C779" s="257"/>
      <c r="D779" s="257"/>
      <c r="E779" s="258"/>
    </row>
    <row r="780" spans="3:5" ht="14.25" customHeight="1" x14ac:dyDescent="0.25">
      <c r="C780" s="257"/>
      <c r="D780" s="257"/>
      <c r="E780" s="258"/>
    </row>
    <row r="781" spans="3:5" ht="14.25" customHeight="1" x14ac:dyDescent="0.25">
      <c r="C781" s="257"/>
      <c r="D781" s="257"/>
      <c r="E781" s="258"/>
    </row>
    <row r="782" spans="3:5" ht="14.25" customHeight="1" x14ac:dyDescent="0.25">
      <c r="C782" s="257"/>
      <c r="D782" s="257"/>
      <c r="E782" s="258"/>
    </row>
    <row r="783" spans="3:5" ht="14.25" customHeight="1" x14ac:dyDescent="0.25">
      <c r="C783" s="257"/>
      <c r="D783" s="257"/>
      <c r="E783" s="258"/>
    </row>
    <row r="784" spans="3:5" ht="14.25" customHeight="1" x14ac:dyDescent="0.25">
      <c r="C784" s="257"/>
      <c r="D784" s="257"/>
      <c r="E784" s="258"/>
    </row>
    <row r="785" spans="3:5" ht="14.25" customHeight="1" x14ac:dyDescent="0.25">
      <c r="C785" s="257"/>
      <c r="D785" s="257"/>
      <c r="E785" s="258"/>
    </row>
    <row r="786" spans="3:5" ht="14.25" customHeight="1" x14ac:dyDescent="0.25">
      <c r="C786" s="257"/>
      <c r="D786" s="257"/>
      <c r="E786" s="258"/>
    </row>
    <row r="787" spans="3:5" ht="14.25" customHeight="1" x14ac:dyDescent="0.25">
      <c r="C787" s="257"/>
      <c r="D787" s="257"/>
      <c r="E787" s="258"/>
    </row>
    <row r="788" spans="3:5" ht="14.25" customHeight="1" x14ac:dyDescent="0.25">
      <c r="C788" s="257"/>
      <c r="D788" s="257"/>
      <c r="E788" s="258"/>
    </row>
    <row r="789" spans="3:5" ht="14.25" customHeight="1" x14ac:dyDescent="0.25">
      <c r="C789" s="257"/>
      <c r="D789" s="257"/>
      <c r="E789" s="258"/>
    </row>
    <row r="790" spans="3:5" ht="14.25" customHeight="1" x14ac:dyDescent="0.25">
      <c r="C790" s="257"/>
      <c r="D790" s="257"/>
      <c r="E790" s="258"/>
    </row>
    <row r="791" spans="3:5" ht="14.25" customHeight="1" x14ac:dyDescent="0.25">
      <c r="C791" s="257"/>
      <c r="D791" s="257"/>
      <c r="E791" s="258"/>
    </row>
    <row r="792" spans="3:5" ht="14.25" customHeight="1" x14ac:dyDescent="0.25">
      <c r="C792" s="257"/>
      <c r="D792" s="257"/>
      <c r="E792" s="258"/>
    </row>
    <row r="793" spans="3:5" ht="14.25" customHeight="1" x14ac:dyDescent="0.25">
      <c r="C793" s="257"/>
      <c r="D793" s="257"/>
      <c r="E793" s="258"/>
    </row>
    <row r="794" spans="3:5" ht="14.25" customHeight="1" x14ac:dyDescent="0.25">
      <c r="C794" s="257"/>
      <c r="D794" s="257"/>
      <c r="E794" s="258"/>
    </row>
    <row r="795" spans="3:5" ht="14.25" customHeight="1" x14ac:dyDescent="0.25">
      <c r="C795" s="257"/>
      <c r="D795" s="257"/>
      <c r="E795" s="258"/>
    </row>
    <row r="796" spans="3:5" ht="14.25" customHeight="1" x14ac:dyDescent="0.25">
      <c r="C796" s="257"/>
      <c r="D796" s="257"/>
      <c r="E796" s="258"/>
    </row>
    <row r="797" spans="3:5" ht="14.25" customHeight="1" x14ac:dyDescent="0.25">
      <c r="C797" s="257"/>
      <c r="D797" s="257"/>
      <c r="E797" s="258"/>
    </row>
    <row r="798" spans="3:5" ht="14.25" customHeight="1" x14ac:dyDescent="0.25">
      <c r="C798" s="257"/>
      <c r="D798" s="257"/>
      <c r="E798" s="258"/>
    </row>
    <row r="799" spans="3:5" ht="14.25" customHeight="1" x14ac:dyDescent="0.25">
      <c r="C799" s="257"/>
      <c r="D799" s="257"/>
      <c r="E799" s="258"/>
    </row>
    <row r="800" spans="3:5" ht="14.25" customHeight="1" x14ac:dyDescent="0.25">
      <c r="C800" s="257"/>
      <c r="D800" s="257"/>
      <c r="E800" s="258"/>
    </row>
    <row r="801" spans="3:5" ht="14.25" customHeight="1" x14ac:dyDescent="0.25">
      <c r="C801" s="257"/>
      <c r="D801" s="257"/>
      <c r="E801" s="258"/>
    </row>
    <row r="802" spans="3:5" ht="14.25" customHeight="1" x14ac:dyDescent="0.25">
      <c r="C802" s="257"/>
      <c r="D802" s="257"/>
      <c r="E802" s="258"/>
    </row>
    <row r="803" spans="3:5" ht="14.25" customHeight="1" x14ac:dyDescent="0.25">
      <c r="C803" s="257"/>
      <c r="D803" s="257"/>
      <c r="E803" s="258"/>
    </row>
    <row r="804" spans="3:5" ht="14.25" customHeight="1" x14ac:dyDescent="0.25">
      <c r="C804" s="257"/>
      <c r="D804" s="257"/>
      <c r="E804" s="258"/>
    </row>
    <row r="805" spans="3:5" ht="14.25" customHeight="1" x14ac:dyDescent="0.25">
      <c r="C805" s="257"/>
      <c r="D805" s="257"/>
      <c r="E805" s="258"/>
    </row>
    <row r="806" spans="3:5" ht="14.25" customHeight="1" x14ac:dyDescent="0.25">
      <c r="C806" s="257"/>
      <c r="D806" s="257"/>
      <c r="E806" s="258"/>
    </row>
    <row r="807" spans="3:5" ht="14.25" customHeight="1" x14ac:dyDescent="0.25">
      <c r="C807" s="257"/>
      <c r="D807" s="257"/>
      <c r="E807" s="258"/>
    </row>
    <row r="808" spans="3:5" ht="14.25" customHeight="1" x14ac:dyDescent="0.25">
      <c r="C808" s="257"/>
      <c r="D808" s="257"/>
      <c r="E808" s="258"/>
    </row>
    <row r="809" spans="3:5" ht="14.25" customHeight="1" x14ac:dyDescent="0.25">
      <c r="C809" s="257"/>
      <c r="D809" s="257"/>
      <c r="E809" s="258"/>
    </row>
    <row r="810" spans="3:5" ht="14.25" customHeight="1" x14ac:dyDescent="0.25">
      <c r="C810" s="257"/>
      <c r="D810" s="257"/>
      <c r="E810" s="258"/>
    </row>
    <row r="811" spans="3:5" ht="14.25" customHeight="1" x14ac:dyDescent="0.25">
      <c r="C811" s="257"/>
      <c r="D811" s="257"/>
      <c r="E811" s="258"/>
    </row>
    <row r="812" spans="3:5" ht="14.25" customHeight="1" x14ac:dyDescent="0.25">
      <c r="C812" s="257"/>
      <c r="D812" s="257"/>
      <c r="E812" s="258"/>
    </row>
    <row r="813" spans="3:5" ht="14.25" customHeight="1" x14ac:dyDescent="0.25">
      <c r="C813" s="257"/>
      <c r="D813" s="257"/>
      <c r="E813" s="258"/>
    </row>
    <row r="814" spans="3:5" ht="14.25" customHeight="1" x14ac:dyDescent="0.25">
      <c r="C814" s="257"/>
      <c r="D814" s="257"/>
      <c r="E814" s="258"/>
    </row>
    <row r="815" spans="3:5" ht="14.25" customHeight="1" x14ac:dyDescent="0.25">
      <c r="C815" s="257"/>
      <c r="D815" s="257"/>
      <c r="E815" s="258"/>
    </row>
    <row r="816" spans="3:5" ht="14.25" customHeight="1" x14ac:dyDescent="0.25">
      <c r="C816" s="257"/>
      <c r="D816" s="257"/>
      <c r="E816" s="258"/>
    </row>
    <row r="817" spans="3:5" ht="14.25" customHeight="1" x14ac:dyDescent="0.25">
      <c r="C817" s="257"/>
      <c r="D817" s="257"/>
      <c r="E817" s="258"/>
    </row>
    <row r="818" spans="3:5" ht="14.25" customHeight="1" x14ac:dyDescent="0.25">
      <c r="C818" s="257"/>
      <c r="D818" s="257"/>
      <c r="E818" s="258"/>
    </row>
    <row r="819" spans="3:5" ht="14.25" customHeight="1" x14ac:dyDescent="0.25">
      <c r="C819" s="257"/>
      <c r="D819" s="257"/>
      <c r="E819" s="258"/>
    </row>
    <row r="820" spans="3:5" ht="14.25" customHeight="1" x14ac:dyDescent="0.25">
      <c r="C820" s="257"/>
      <c r="D820" s="257"/>
      <c r="E820" s="258"/>
    </row>
    <row r="821" spans="3:5" ht="14.25" customHeight="1" x14ac:dyDescent="0.25">
      <c r="C821" s="257"/>
      <c r="D821" s="257"/>
      <c r="E821" s="258"/>
    </row>
    <row r="822" spans="3:5" ht="14.25" customHeight="1" x14ac:dyDescent="0.25">
      <c r="C822" s="257"/>
      <c r="D822" s="257"/>
      <c r="E822" s="258"/>
    </row>
    <row r="823" spans="3:5" ht="14.25" customHeight="1" x14ac:dyDescent="0.25">
      <c r="C823" s="257"/>
      <c r="D823" s="257"/>
      <c r="E823" s="258"/>
    </row>
    <row r="824" spans="3:5" ht="14.25" customHeight="1" x14ac:dyDescent="0.25">
      <c r="C824" s="257"/>
      <c r="D824" s="257"/>
      <c r="E824" s="258"/>
    </row>
    <row r="825" spans="3:5" ht="14.25" customHeight="1" x14ac:dyDescent="0.25">
      <c r="C825" s="257"/>
      <c r="D825" s="257"/>
      <c r="E825" s="258"/>
    </row>
    <row r="826" spans="3:5" ht="14.25" customHeight="1" x14ac:dyDescent="0.25">
      <c r="C826" s="257"/>
      <c r="D826" s="257"/>
      <c r="E826" s="258"/>
    </row>
    <row r="827" spans="3:5" ht="14.25" customHeight="1" x14ac:dyDescent="0.25">
      <c r="C827" s="257"/>
      <c r="D827" s="257"/>
      <c r="E827" s="258"/>
    </row>
    <row r="828" spans="3:5" ht="14.25" customHeight="1" x14ac:dyDescent="0.25">
      <c r="C828" s="257"/>
      <c r="D828" s="257"/>
      <c r="E828" s="258"/>
    </row>
    <row r="829" spans="3:5" ht="14.25" customHeight="1" x14ac:dyDescent="0.25">
      <c r="C829" s="257"/>
      <c r="D829" s="257"/>
      <c r="E829" s="258"/>
    </row>
    <row r="830" spans="3:5" ht="14.25" customHeight="1" x14ac:dyDescent="0.25">
      <c r="C830" s="257"/>
      <c r="D830" s="257"/>
      <c r="E830" s="258"/>
    </row>
    <row r="831" spans="3:5" ht="14.25" customHeight="1" x14ac:dyDescent="0.25">
      <c r="C831" s="257"/>
      <c r="D831" s="257"/>
      <c r="E831" s="258"/>
    </row>
    <row r="832" spans="3:5" ht="14.25" customHeight="1" x14ac:dyDescent="0.25">
      <c r="C832" s="257"/>
      <c r="D832" s="257"/>
      <c r="E832" s="258"/>
    </row>
    <row r="833" spans="3:5" ht="14.25" customHeight="1" x14ac:dyDescent="0.25">
      <c r="C833" s="257"/>
      <c r="D833" s="257"/>
      <c r="E833" s="258"/>
    </row>
    <row r="834" spans="3:5" ht="14.25" customHeight="1" x14ac:dyDescent="0.25">
      <c r="C834" s="257"/>
      <c r="D834" s="257"/>
      <c r="E834" s="258"/>
    </row>
    <row r="835" spans="3:5" ht="14.25" customHeight="1" x14ac:dyDescent="0.25">
      <c r="C835" s="257"/>
      <c r="D835" s="257"/>
      <c r="E835" s="258"/>
    </row>
    <row r="836" spans="3:5" ht="14.25" customHeight="1" x14ac:dyDescent="0.25">
      <c r="C836" s="257"/>
      <c r="D836" s="257"/>
      <c r="E836" s="258"/>
    </row>
    <row r="837" spans="3:5" ht="14.25" customHeight="1" x14ac:dyDescent="0.25">
      <c r="C837" s="257"/>
      <c r="D837" s="257"/>
      <c r="E837" s="258"/>
    </row>
    <row r="838" spans="3:5" ht="14.25" customHeight="1" x14ac:dyDescent="0.25">
      <c r="C838" s="257"/>
      <c r="D838" s="257"/>
      <c r="E838" s="258"/>
    </row>
    <row r="839" spans="3:5" ht="14.25" customHeight="1" x14ac:dyDescent="0.25">
      <c r="C839" s="257"/>
      <c r="D839" s="257"/>
      <c r="E839" s="258"/>
    </row>
    <row r="840" spans="3:5" ht="14.25" customHeight="1" x14ac:dyDescent="0.25">
      <c r="C840" s="257"/>
      <c r="D840" s="257"/>
      <c r="E840" s="258"/>
    </row>
    <row r="841" spans="3:5" ht="14.25" customHeight="1" x14ac:dyDescent="0.25">
      <c r="C841" s="257"/>
      <c r="D841" s="257"/>
      <c r="E841" s="258"/>
    </row>
    <row r="842" spans="3:5" ht="14.25" customHeight="1" x14ac:dyDescent="0.25">
      <c r="C842" s="257"/>
      <c r="D842" s="257"/>
      <c r="E842" s="258"/>
    </row>
    <row r="843" spans="3:5" ht="14.25" customHeight="1" x14ac:dyDescent="0.25">
      <c r="C843" s="257"/>
      <c r="D843" s="257"/>
      <c r="E843" s="258"/>
    </row>
    <row r="844" spans="3:5" ht="14.25" customHeight="1" x14ac:dyDescent="0.25">
      <c r="C844" s="257"/>
      <c r="D844" s="257"/>
      <c r="E844" s="258"/>
    </row>
    <row r="845" spans="3:5" ht="14.25" customHeight="1" x14ac:dyDescent="0.25">
      <c r="C845" s="257"/>
      <c r="D845" s="257"/>
      <c r="E845" s="258"/>
    </row>
    <row r="846" spans="3:5" ht="14.25" customHeight="1" x14ac:dyDescent="0.25">
      <c r="C846" s="257"/>
      <c r="D846" s="257"/>
      <c r="E846" s="258"/>
    </row>
    <row r="847" spans="3:5" ht="14.25" customHeight="1" x14ac:dyDescent="0.25">
      <c r="C847" s="257"/>
      <c r="D847" s="257"/>
      <c r="E847" s="258"/>
    </row>
    <row r="848" spans="3:5" ht="14.25" customHeight="1" x14ac:dyDescent="0.25">
      <c r="C848" s="257"/>
      <c r="D848" s="257"/>
      <c r="E848" s="258"/>
    </row>
    <row r="849" spans="3:5" ht="14.25" customHeight="1" x14ac:dyDescent="0.25">
      <c r="C849" s="257"/>
      <c r="D849" s="257"/>
      <c r="E849" s="258"/>
    </row>
    <row r="850" spans="3:5" ht="14.25" customHeight="1" x14ac:dyDescent="0.25">
      <c r="C850" s="257"/>
      <c r="D850" s="257"/>
      <c r="E850" s="258"/>
    </row>
    <row r="851" spans="3:5" ht="14.25" customHeight="1" x14ac:dyDescent="0.25">
      <c r="C851" s="257"/>
      <c r="D851" s="257"/>
      <c r="E851" s="258"/>
    </row>
    <row r="852" spans="3:5" ht="14.25" customHeight="1" x14ac:dyDescent="0.25">
      <c r="C852" s="257"/>
      <c r="D852" s="257"/>
      <c r="E852" s="258"/>
    </row>
    <row r="853" spans="3:5" ht="14.25" customHeight="1" x14ac:dyDescent="0.25">
      <c r="C853" s="257"/>
      <c r="D853" s="257"/>
      <c r="E853" s="258"/>
    </row>
    <row r="854" spans="3:5" ht="14.25" customHeight="1" x14ac:dyDescent="0.25">
      <c r="C854" s="257"/>
      <c r="D854" s="257"/>
      <c r="E854" s="258"/>
    </row>
    <row r="855" spans="3:5" ht="14.25" customHeight="1" x14ac:dyDescent="0.25">
      <c r="C855" s="257"/>
      <c r="D855" s="257"/>
      <c r="E855" s="258"/>
    </row>
    <row r="856" spans="3:5" ht="14.25" customHeight="1" x14ac:dyDescent="0.25">
      <c r="C856" s="257"/>
      <c r="D856" s="257"/>
      <c r="E856" s="258"/>
    </row>
    <row r="857" spans="3:5" ht="14.25" customHeight="1" x14ac:dyDescent="0.25">
      <c r="C857" s="257"/>
      <c r="D857" s="257"/>
      <c r="E857" s="258"/>
    </row>
    <row r="858" spans="3:5" ht="14.25" customHeight="1" x14ac:dyDescent="0.25">
      <c r="C858" s="257"/>
      <c r="D858" s="257"/>
      <c r="E858" s="258"/>
    </row>
    <row r="859" spans="3:5" ht="14.25" customHeight="1" x14ac:dyDescent="0.25">
      <c r="C859" s="257"/>
      <c r="D859" s="257"/>
      <c r="E859" s="258"/>
    </row>
    <row r="860" spans="3:5" ht="14.25" customHeight="1" x14ac:dyDescent="0.25">
      <c r="C860" s="257"/>
      <c r="D860" s="257"/>
      <c r="E860" s="258"/>
    </row>
    <row r="861" spans="3:5" ht="14.25" customHeight="1" x14ac:dyDescent="0.25">
      <c r="C861" s="257"/>
      <c r="D861" s="257"/>
      <c r="E861" s="258"/>
    </row>
    <row r="862" spans="3:5" ht="14.25" customHeight="1" x14ac:dyDescent="0.25">
      <c r="C862" s="257"/>
      <c r="D862" s="257"/>
      <c r="E862" s="258"/>
    </row>
    <row r="863" spans="3:5" ht="14.25" customHeight="1" x14ac:dyDescent="0.25">
      <c r="C863" s="257"/>
      <c r="D863" s="257"/>
      <c r="E863" s="258"/>
    </row>
    <row r="864" spans="3:5" ht="14.25" customHeight="1" x14ac:dyDescent="0.25">
      <c r="C864" s="257"/>
      <c r="D864" s="257"/>
      <c r="E864" s="258"/>
    </row>
    <row r="865" spans="3:5" ht="14.25" customHeight="1" x14ac:dyDescent="0.25">
      <c r="C865" s="257"/>
      <c r="D865" s="257"/>
      <c r="E865" s="258"/>
    </row>
    <row r="866" spans="3:5" ht="14.25" customHeight="1" x14ac:dyDescent="0.25">
      <c r="C866" s="257"/>
      <c r="D866" s="257"/>
      <c r="E866" s="258"/>
    </row>
    <row r="867" spans="3:5" ht="14.25" customHeight="1" x14ac:dyDescent="0.25">
      <c r="C867" s="257"/>
      <c r="D867" s="257"/>
      <c r="E867" s="258"/>
    </row>
    <row r="868" spans="3:5" ht="14.25" customHeight="1" x14ac:dyDescent="0.25">
      <c r="C868" s="257"/>
      <c r="D868" s="257"/>
      <c r="E868" s="258"/>
    </row>
    <row r="869" spans="3:5" ht="14.25" customHeight="1" x14ac:dyDescent="0.25">
      <c r="C869" s="257"/>
      <c r="D869" s="257"/>
      <c r="E869" s="258"/>
    </row>
    <row r="870" spans="3:5" ht="14.25" customHeight="1" x14ac:dyDescent="0.25">
      <c r="C870" s="257"/>
      <c r="D870" s="257"/>
      <c r="E870" s="258"/>
    </row>
    <row r="871" spans="3:5" ht="14.25" customHeight="1" x14ac:dyDescent="0.25">
      <c r="C871" s="257"/>
      <c r="D871" s="257"/>
      <c r="E871" s="258"/>
    </row>
    <row r="872" spans="3:5" ht="14.25" customHeight="1" x14ac:dyDescent="0.25">
      <c r="C872" s="257"/>
      <c r="D872" s="257"/>
      <c r="E872" s="258"/>
    </row>
    <row r="873" spans="3:5" ht="14.25" customHeight="1" x14ac:dyDescent="0.25">
      <c r="C873" s="257"/>
      <c r="D873" s="257"/>
      <c r="E873" s="258"/>
    </row>
    <row r="874" spans="3:5" ht="14.25" customHeight="1" x14ac:dyDescent="0.25">
      <c r="C874" s="257"/>
      <c r="D874" s="257"/>
      <c r="E874" s="258"/>
    </row>
    <row r="875" spans="3:5" ht="14.25" customHeight="1" x14ac:dyDescent="0.25">
      <c r="C875" s="257"/>
      <c r="D875" s="257"/>
      <c r="E875" s="258"/>
    </row>
    <row r="876" spans="3:5" ht="14.25" customHeight="1" x14ac:dyDescent="0.25">
      <c r="C876" s="257"/>
      <c r="D876" s="257"/>
      <c r="E876" s="258"/>
    </row>
    <row r="877" spans="3:5" ht="14.25" customHeight="1" x14ac:dyDescent="0.25">
      <c r="C877" s="257"/>
      <c r="D877" s="257"/>
      <c r="E877" s="258"/>
    </row>
    <row r="878" spans="3:5" ht="14.25" customHeight="1" x14ac:dyDescent="0.25">
      <c r="C878" s="257"/>
      <c r="D878" s="257"/>
      <c r="E878" s="258"/>
    </row>
    <row r="879" spans="3:5" ht="14.25" customHeight="1" x14ac:dyDescent="0.25">
      <c r="C879" s="257"/>
      <c r="D879" s="257"/>
      <c r="E879" s="258"/>
    </row>
    <row r="880" spans="3:5" ht="14.25" customHeight="1" x14ac:dyDescent="0.25">
      <c r="C880" s="257"/>
      <c r="D880" s="257"/>
      <c r="E880" s="258"/>
    </row>
    <row r="881" spans="3:5" ht="14.25" customHeight="1" x14ac:dyDescent="0.25">
      <c r="C881" s="257"/>
      <c r="D881" s="257"/>
      <c r="E881" s="258"/>
    </row>
    <row r="882" spans="3:5" ht="14.25" customHeight="1" x14ac:dyDescent="0.25">
      <c r="C882" s="257"/>
      <c r="D882" s="257"/>
      <c r="E882" s="258"/>
    </row>
    <row r="883" spans="3:5" ht="14.25" customHeight="1" x14ac:dyDescent="0.25">
      <c r="C883" s="257"/>
      <c r="D883" s="257"/>
      <c r="E883" s="258"/>
    </row>
    <row r="884" spans="3:5" ht="14.25" customHeight="1" x14ac:dyDescent="0.25">
      <c r="C884" s="257"/>
      <c r="D884" s="257"/>
      <c r="E884" s="258"/>
    </row>
    <row r="885" spans="3:5" ht="14.25" customHeight="1" x14ac:dyDescent="0.25">
      <c r="C885" s="257"/>
      <c r="D885" s="257"/>
      <c r="E885" s="258"/>
    </row>
    <row r="886" spans="3:5" ht="14.25" customHeight="1" x14ac:dyDescent="0.25">
      <c r="C886" s="257"/>
      <c r="D886" s="257"/>
      <c r="E886" s="258"/>
    </row>
    <row r="887" spans="3:5" ht="14.25" customHeight="1" x14ac:dyDescent="0.25">
      <c r="C887" s="257"/>
      <c r="D887" s="257"/>
      <c r="E887" s="258"/>
    </row>
    <row r="888" spans="3:5" ht="14.25" customHeight="1" x14ac:dyDescent="0.25">
      <c r="C888" s="257"/>
      <c r="D888" s="257"/>
      <c r="E888" s="258"/>
    </row>
    <row r="889" spans="3:5" ht="14.25" customHeight="1" x14ac:dyDescent="0.25">
      <c r="C889" s="257"/>
      <c r="D889" s="257"/>
      <c r="E889" s="258"/>
    </row>
    <row r="890" spans="3:5" ht="14.25" customHeight="1" x14ac:dyDescent="0.25">
      <c r="C890" s="257"/>
      <c r="D890" s="257"/>
      <c r="E890" s="258"/>
    </row>
    <row r="891" spans="3:5" ht="14.25" customHeight="1" x14ac:dyDescent="0.25">
      <c r="C891" s="257"/>
      <c r="D891" s="257"/>
      <c r="E891" s="258"/>
    </row>
    <row r="892" spans="3:5" ht="14.25" customHeight="1" x14ac:dyDescent="0.25">
      <c r="C892" s="257"/>
      <c r="D892" s="257"/>
      <c r="E892" s="258"/>
    </row>
    <row r="893" spans="3:5" ht="14.25" customHeight="1" x14ac:dyDescent="0.25">
      <c r="C893" s="257"/>
      <c r="D893" s="257"/>
      <c r="E893" s="258"/>
    </row>
    <row r="894" spans="3:5" ht="14.25" customHeight="1" x14ac:dyDescent="0.25">
      <c r="C894" s="257"/>
      <c r="D894" s="257"/>
      <c r="E894" s="258"/>
    </row>
    <row r="895" spans="3:5" ht="14.25" customHeight="1" x14ac:dyDescent="0.25">
      <c r="C895" s="257"/>
      <c r="D895" s="257"/>
      <c r="E895" s="258"/>
    </row>
    <row r="896" spans="3:5" ht="14.25" customHeight="1" x14ac:dyDescent="0.25">
      <c r="C896" s="257"/>
      <c r="D896" s="257"/>
      <c r="E896" s="258"/>
    </row>
    <row r="897" spans="3:5" ht="14.25" customHeight="1" x14ac:dyDescent="0.25">
      <c r="C897" s="257"/>
      <c r="D897" s="257"/>
      <c r="E897" s="258"/>
    </row>
    <row r="898" spans="3:5" ht="14.25" customHeight="1" x14ac:dyDescent="0.25">
      <c r="C898" s="257"/>
      <c r="D898" s="257"/>
      <c r="E898" s="258"/>
    </row>
    <row r="899" spans="3:5" ht="14.25" customHeight="1" x14ac:dyDescent="0.25">
      <c r="C899" s="257"/>
      <c r="D899" s="257"/>
      <c r="E899" s="258"/>
    </row>
    <row r="900" spans="3:5" ht="14.25" customHeight="1" x14ac:dyDescent="0.25">
      <c r="C900" s="257"/>
      <c r="D900" s="257"/>
      <c r="E900" s="258"/>
    </row>
    <row r="901" spans="3:5" ht="14.25" customHeight="1" x14ac:dyDescent="0.25">
      <c r="C901" s="257"/>
      <c r="D901" s="257"/>
      <c r="E901" s="258"/>
    </row>
    <row r="902" spans="3:5" ht="14.25" customHeight="1" x14ac:dyDescent="0.25">
      <c r="C902" s="257"/>
      <c r="D902" s="257"/>
      <c r="E902" s="258"/>
    </row>
    <row r="903" spans="3:5" ht="14.25" customHeight="1" x14ac:dyDescent="0.25">
      <c r="C903" s="257"/>
      <c r="D903" s="257"/>
      <c r="E903" s="258"/>
    </row>
    <row r="904" spans="3:5" ht="14.25" customHeight="1" x14ac:dyDescent="0.25">
      <c r="C904" s="257"/>
      <c r="D904" s="257"/>
      <c r="E904" s="258"/>
    </row>
    <row r="905" spans="3:5" ht="14.25" customHeight="1" x14ac:dyDescent="0.25">
      <c r="C905" s="257"/>
      <c r="D905" s="257"/>
      <c r="E905" s="258"/>
    </row>
    <row r="906" spans="3:5" ht="14.25" customHeight="1" x14ac:dyDescent="0.25">
      <c r="C906" s="257"/>
      <c r="D906" s="257"/>
      <c r="E906" s="258"/>
    </row>
    <row r="907" spans="3:5" ht="14.25" customHeight="1" x14ac:dyDescent="0.25">
      <c r="C907" s="257"/>
      <c r="D907" s="257"/>
      <c r="E907" s="258"/>
    </row>
    <row r="908" spans="3:5" ht="14.25" customHeight="1" x14ac:dyDescent="0.25">
      <c r="C908" s="257"/>
      <c r="D908" s="257"/>
      <c r="E908" s="258"/>
    </row>
    <row r="909" spans="3:5" ht="14.25" customHeight="1" x14ac:dyDescent="0.25">
      <c r="C909" s="257"/>
      <c r="D909" s="257"/>
      <c r="E909" s="258"/>
    </row>
    <row r="910" spans="3:5" ht="14.25" customHeight="1" x14ac:dyDescent="0.25">
      <c r="C910" s="257"/>
      <c r="D910" s="257"/>
      <c r="E910" s="258"/>
    </row>
    <row r="911" spans="3:5" ht="14.25" customHeight="1" x14ac:dyDescent="0.25">
      <c r="C911" s="257"/>
      <c r="D911" s="257"/>
      <c r="E911" s="258"/>
    </row>
    <row r="912" spans="3:5" ht="14.25" customHeight="1" x14ac:dyDescent="0.25">
      <c r="C912" s="257"/>
      <c r="D912" s="257"/>
      <c r="E912" s="258"/>
    </row>
    <row r="913" spans="3:5" ht="14.25" customHeight="1" x14ac:dyDescent="0.25">
      <c r="C913" s="257"/>
      <c r="D913" s="257"/>
      <c r="E913" s="258"/>
    </row>
    <row r="914" spans="3:5" ht="14.25" customHeight="1" x14ac:dyDescent="0.25">
      <c r="C914" s="257"/>
      <c r="D914" s="257"/>
      <c r="E914" s="258"/>
    </row>
    <row r="915" spans="3:5" ht="14.25" customHeight="1" x14ac:dyDescent="0.25">
      <c r="C915" s="257"/>
      <c r="D915" s="257"/>
      <c r="E915" s="258"/>
    </row>
    <row r="916" spans="3:5" ht="14.25" customHeight="1" x14ac:dyDescent="0.25">
      <c r="C916" s="257"/>
      <c r="D916" s="257"/>
      <c r="E916" s="258"/>
    </row>
    <row r="917" spans="3:5" ht="14.25" customHeight="1" x14ac:dyDescent="0.25">
      <c r="C917" s="257"/>
      <c r="D917" s="257"/>
      <c r="E917" s="258"/>
    </row>
    <row r="918" spans="3:5" ht="14.25" customHeight="1" x14ac:dyDescent="0.25">
      <c r="C918" s="257"/>
      <c r="D918" s="257"/>
      <c r="E918" s="258"/>
    </row>
    <row r="919" spans="3:5" ht="14.25" customHeight="1" x14ac:dyDescent="0.25">
      <c r="C919" s="257"/>
      <c r="D919" s="257"/>
      <c r="E919" s="258"/>
    </row>
    <row r="920" spans="3:5" ht="14.25" customHeight="1" x14ac:dyDescent="0.25">
      <c r="C920" s="257"/>
      <c r="D920" s="257"/>
      <c r="E920" s="258"/>
    </row>
    <row r="921" spans="3:5" ht="14.25" customHeight="1" x14ac:dyDescent="0.25">
      <c r="C921" s="257"/>
      <c r="D921" s="257"/>
      <c r="E921" s="258"/>
    </row>
    <row r="922" spans="3:5" ht="14.25" customHeight="1" x14ac:dyDescent="0.25">
      <c r="C922" s="257"/>
      <c r="D922" s="257"/>
      <c r="E922" s="258"/>
    </row>
    <row r="923" spans="3:5" ht="14.25" customHeight="1" x14ac:dyDescent="0.25">
      <c r="C923" s="257"/>
      <c r="D923" s="257"/>
      <c r="E923" s="258"/>
    </row>
    <row r="924" spans="3:5" ht="14.25" customHeight="1" x14ac:dyDescent="0.25">
      <c r="C924" s="257"/>
      <c r="D924" s="257"/>
      <c r="E924" s="258"/>
    </row>
    <row r="925" spans="3:5" ht="14.25" customHeight="1" x14ac:dyDescent="0.25">
      <c r="C925" s="257"/>
      <c r="D925" s="257"/>
      <c r="E925" s="258"/>
    </row>
    <row r="926" spans="3:5" ht="14.25" customHeight="1" x14ac:dyDescent="0.25">
      <c r="C926" s="257"/>
      <c r="D926" s="257"/>
      <c r="E926" s="258"/>
    </row>
    <row r="927" spans="3:5" ht="14.25" customHeight="1" x14ac:dyDescent="0.25">
      <c r="C927" s="257"/>
      <c r="D927" s="257"/>
      <c r="E927" s="258"/>
    </row>
    <row r="928" spans="3:5" ht="14.25" customHeight="1" x14ac:dyDescent="0.25">
      <c r="C928" s="257"/>
      <c r="D928" s="257"/>
      <c r="E928" s="258"/>
    </row>
    <row r="929" spans="3:5" ht="14.25" customHeight="1" x14ac:dyDescent="0.25">
      <c r="C929" s="257"/>
      <c r="D929" s="257"/>
      <c r="E929" s="258"/>
    </row>
    <row r="930" spans="3:5" ht="14.25" customHeight="1" x14ac:dyDescent="0.25">
      <c r="C930" s="257"/>
      <c r="D930" s="257"/>
      <c r="E930" s="258"/>
    </row>
    <row r="931" spans="3:5" ht="14.25" customHeight="1" x14ac:dyDescent="0.25">
      <c r="C931" s="257"/>
      <c r="D931" s="257"/>
      <c r="E931" s="258"/>
    </row>
    <row r="932" spans="3:5" ht="14.25" customHeight="1" x14ac:dyDescent="0.25">
      <c r="C932" s="257"/>
      <c r="D932" s="257"/>
      <c r="E932" s="258"/>
    </row>
    <row r="933" spans="3:5" ht="14.25" customHeight="1" x14ac:dyDescent="0.25">
      <c r="C933" s="257"/>
      <c r="D933" s="257"/>
      <c r="E933" s="258"/>
    </row>
    <row r="934" spans="3:5" ht="14.25" customHeight="1" x14ac:dyDescent="0.25">
      <c r="C934" s="257"/>
      <c r="D934" s="257"/>
      <c r="E934" s="258"/>
    </row>
    <row r="935" spans="3:5" ht="14.25" customHeight="1" x14ac:dyDescent="0.25">
      <c r="C935" s="257"/>
      <c r="D935" s="257"/>
      <c r="E935" s="258"/>
    </row>
    <row r="936" spans="3:5" ht="14.25" customHeight="1" x14ac:dyDescent="0.25">
      <c r="C936" s="257"/>
      <c r="D936" s="257"/>
      <c r="E936" s="258"/>
    </row>
    <row r="937" spans="3:5" ht="14.25" customHeight="1" x14ac:dyDescent="0.25">
      <c r="C937" s="257"/>
      <c r="D937" s="257"/>
      <c r="E937" s="258"/>
    </row>
    <row r="938" spans="3:5" ht="14.25" customHeight="1" x14ac:dyDescent="0.25">
      <c r="C938" s="257"/>
      <c r="D938" s="257"/>
      <c r="E938" s="258"/>
    </row>
    <row r="939" spans="3:5" ht="14.25" customHeight="1" x14ac:dyDescent="0.25">
      <c r="C939" s="257"/>
      <c r="D939" s="257"/>
      <c r="E939" s="258"/>
    </row>
    <row r="940" spans="3:5" ht="14.25" customHeight="1" x14ac:dyDescent="0.25">
      <c r="C940" s="257"/>
      <c r="D940" s="257"/>
      <c r="E940" s="258"/>
    </row>
    <row r="941" spans="3:5" ht="14.25" customHeight="1" x14ac:dyDescent="0.25">
      <c r="C941" s="257"/>
      <c r="D941" s="257"/>
      <c r="E941" s="258"/>
    </row>
    <row r="942" spans="3:5" ht="14.25" customHeight="1" x14ac:dyDescent="0.25">
      <c r="C942" s="257"/>
      <c r="D942" s="257"/>
      <c r="E942" s="258"/>
    </row>
    <row r="943" spans="3:5" ht="14.25" customHeight="1" x14ac:dyDescent="0.25">
      <c r="C943" s="257"/>
      <c r="D943" s="257"/>
      <c r="E943" s="258"/>
    </row>
    <row r="944" spans="3:5" ht="14.25" customHeight="1" x14ac:dyDescent="0.25">
      <c r="C944" s="257"/>
      <c r="D944" s="257"/>
      <c r="E944" s="258"/>
    </row>
    <row r="945" spans="3:5" ht="14.25" customHeight="1" x14ac:dyDescent="0.25">
      <c r="C945" s="257"/>
      <c r="D945" s="257"/>
      <c r="E945" s="258"/>
    </row>
    <row r="946" spans="3:5" ht="14.25" customHeight="1" x14ac:dyDescent="0.25">
      <c r="C946" s="257"/>
      <c r="D946" s="257"/>
      <c r="E946" s="258"/>
    </row>
    <row r="947" spans="3:5" ht="14.25" customHeight="1" x14ac:dyDescent="0.25">
      <c r="C947" s="257"/>
      <c r="D947" s="257"/>
      <c r="E947" s="258"/>
    </row>
    <row r="948" spans="3:5" ht="14.25" customHeight="1" x14ac:dyDescent="0.25">
      <c r="C948" s="257"/>
      <c r="D948" s="257"/>
      <c r="E948" s="258"/>
    </row>
    <row r="949" spans="3:5" ht="14.25" customHeight="1" x14ac:dyDescent="0.25">
      <c r="C949" s="257"/>
      <c r="D949" s="257"/>
      <c r="E949" s="258"/>
    </row>
    <row r="950" spans="3:5" ht="14.25" customHeight="1" x14ac:dyDescent="0.25">
      <c r="C950" s="257"/>
      <c r="D950" s="257"/>
      <c r="E950" s="258"/>
    </row>
    <row r="951" spans="3:5" ht="14.25" customHeight="1" x14ac:dyDescent="0.25">
      <c r="C951" s="257"/>
      <c r="D951" s="257"/>
      <c r="E951" s="258"/>
    </row>
    <row r="952" spans="3:5" ht="14.25" customHeight="1" x14ac:dyDescent="0.25">
      <c r="C952" s="257"/>
      <c r="D952" s="257"/>
      <c r="E952" s="258"/>
    </row>
    <row r="953" spans="3:5" ht="14.25" customHeight="1" x14ac:dyDescent="0.25">
      <c r="C953" s="257"/>
      <c r="D953" s="257"/>
      <c r="E953" s="258"/>
    </row>
    <row r="954" spans="3:5" ht="14.25" customHeight="1" x14ac:dyDescent="0.25">
      <c r="C954" s="257"/>
      <c r="D954" s="257"/>
      <c r="E954" s="258"/>
    </row>
    <row r="955" spans="3:5" ht="14.25" customHeight="1" x14ac:dyDescent="0.25">
      <c r="C955" s="257"/>
      <c r="D955" s="257"/>
      <c r="E955" s="258"/>
    </row>
    <row r="956" spans="3:5" ht="14.25" customHeight="1" x14ac:dyDescent="0.25">
      <c r="C956" s="257"/>
      <c r="D956" s="257"/>
      <c r="E956" s="258"/>
    </row>
    <row r="957" spans="3:5" ht="14.25" customHeight="1" x14ac:dyDescent="0.25">
      <c r="C957" s="257"/>
      <c r="D957" s="257"/>
      <c r="E957" s="258"/>
    </row>
    <row r="958" spans="3:5" ht="14.25" customHeight="1" x14ac:dyDescent="0.25">
      <c r="C958" s="257"/>
      <c r="D958" s="257"/>
      <c r="E958" s="258"/>
    </row>
    <row r="959" spans="3:5" ht="14.25" customHeight="1" x14ac:dyDescent="0.25">
      <c r="C959" s="257"/>
      <c r="D959" s="257"/>
      <c r="E959" s="258"/>
    </row>
    <row r="960" spans="3:5" ht="14.25" customHeight="1" x14ac:dyDescent="0.25">
      <c r="C960" s="257"/>
      <c r="D960" s="257"/>
      <c r="E960" s="258"/>
    </row>
    <row r="961" spans="3:5" ht="14.25" customHeight="1" x14ac:dyDescent="0.25">
      <c r="C961" s="257"/>
      <c r="D961" s="257"/>
      <c r="E961" s="258"/>
    </row>
  </sheetData>
  <mergeCells count="5">
    <mergeCell ref="C5:C7"/>
    <mergeCell ref="D5:I5"/>
    <mergeCell ref="D6:E6"/>
    <mergeCell ref="F6:G6"/>
    <mergeCell ref="H6:I6"/>
  </mergeCells>
  <pageMargins left="0.7" right="0.7" top="0.75" bottom="0.75" header="0" footer="0"/>
  <pageSetup orientation="portrait" r:id="rId1"/>
  <headerFooter>
    <oddHeader>&amp;R&amp;"Century"&amp;8&amp;KE7EC06 Gruppo Banco BPM - Uso Interno&amp;1#_x000D_</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234F1-48B1-4606-9B68-4EC16AD0CE80}">
  <sheetPr>
    <tabColor rgb="FF00B050"/>
  </sheetPr>
  <dimension ref="A1:I904"/>
  <sheetViews>
    <sheetView showGridLines="0" zoomScale="80" zoomScaleNormal="80" workbookViewId="0"/>
  </sheetViews>
  <sheetFormatPr defaultColWidth="14.42578125" defaultRowHeight="15" customHeight="1" x14ac:dyDescent="0.25"/>
  <cols>
    <col min="1" max="1" width="6" style="248" customWidth="1"/>
    <col min="2" max="2" width="2.7109375" style="248" customWidth="1"/>
    <col min="3" max="3" width="88.7109375" style="248" customWidth="1"/>
    <col min="4" max="5" width="29.7109375" style="248" customWidth="1"/>
    <col min="6" max="6" width="8.7109375" style="248" customWidth="1"/>
    <col min="7" max="7" width="18.5703125" style="248" customWidth="1"/>
    <col min="8" max="9" width="8.7109375" style="248" customWidth="1"/>
    <col min="10" max="16384" width="14.42578125" style="248"/>
  </cols>
  <sheetData>
    <row r="1" spans="1:9" ht="18" customHeight="1" x14ac:dyDescent="0.3">
      <c r="C1" s="227" t="s">
        <v>2919</v>
      </c>
    </row>
    <row r="2" spans="1:9" ht="14.25" customHeight="1" x14ac:dyDescent="0.25">
      <c r="A2" s="249"/>
      <c r="B2" s="250"/>
      <c r="C2" s="249"/>
      <c r="D2" s="249"/>
      <c r="E2" s="249"/>
      <c r="F2" s="249"/>
      <c r="G2" s="249"/>
    </row>
    <row r="3" spans="1:9" ht="14.25" customHeight="1" x14ac:dyDescent="0.25">
      <c r="A3" s="249"/>
      <c r="B3" s="250"/>
      <c r="C3" s="249"/>
      <c r="D3" s="251" t="s">
        <v>0</v>
      </c>
      <c r="E3" s="251" t="s">
        <v>1</v>
      </c>
      <c r="F3" s="249"/>
      <c r="G3" s="249"/>
    </row>
    <row r="4" spans="1:9" ht="14.25" customHeight="1" x14ac:dyDescent="0.25">
      <c r="A4" s="249"/>
      <c r="B4" s="250"/>
      <c r="C4" s="252" t="s">
        <v>2918</v>
      </c>
      <c r="D4" s="253" t="s">
        <v>2914</v>
      </c>
      <c r="E4" s="253" t="s">
        <v>2913</v>
      </c>
      <c r="F4" s="249"/>
      <c r="G4" s="249"/>
    </row>
    <row r="5" spans="1:9" ht="38.65" customHeight="1" x14ac:dyDescent="0.25">
      <c r="A5" s="249"/>
      <c r="B5" s="254">
        <v>1</v>
      </c>
      <c r="C5" s="255" t="s">
        <v>2944</v>
      </c>
      <c r="D5" s="304">
        <v>0</v>
      </c>
      <c r="E5" s="340">
        <v>0</v>
      </c>
      <c r="F5" s="249"/>
      <c r="G5" s="249"/>
    </row>
    <row r="6" spans="1:9" ht="38.65" customHeight="1" x14ac:dyDescent="0.25">
      <c r="A6" s="249"/>
      <c r="B6" s="254">
        <v>2</v>
      </c>
      <c r="C6" s="255" t="s">
        <v>2943</v>
      </c>
      <c r="D6" s="304">
        <v>0</v>
      </c>
      <c r="E6" s="340">
        <v>0</v>
      </c>
      <c r="F6" s="249"/>
      <c r="G6" s="249"/>
    </row>
    <row r="7" spans="1:9" ht="38.65" customHeight="1" x14ac:dyDescent="0.25">
      <c r="A7" s="257"/>
      <c r="B7" s="254">
        <v>3</v>
      </c>
      <c r="C7" s="255" t="s">
        <v>2942</v>
      </c>
      <c r="D7" s="304">
        <v>0</v>
      </c>
      <c r="E7" s="340">
        <v>0</v>
      </c>
      <c r="F7" s="257"/>
      <c r="G7" s="258"/>
      <c r="H7" s="257"/>
      <c r="I7" s="257"/>
    </row>
    <row r="8" spans="1:9" ht="38.65" customHeight="1" x14ac:dyDescent="0.25">
      <c r="A8" s="257"/>
      <c r="B8" s="254">
        <v>4</v>
      </c>
      <c r="C8" s="255" t="s">
        <v>2941</v>
      </c>
      <c r="D8" s="304">
        <v>0</v>
      </c>
      <c r="E8" s="340">
        <v>0</v>
      </c>
      <c r="F8" s="257"/>
      <c r="G8" s="258"/>
      <c r="H8" s="257"/>
      <c r="I8" s="257"/>
    </row>
    <row r="9" spans="1:9" ht="38.65" customHeight="1" x14ac:dyDescent="0.25">
      <c r="A9" s="257"/>
      <c r="B9" s="254">
        <v>5</v>
      </c>
      <c r="C9" s="255" t="s">
        <v>2940</v>
      </c>
      <c r="D9" s="304">
        <v>0</v>
      </c>
      <c r="E9" s="340">
        <v>0</v>
      </c>
      <c r="F9" s="257"/>
      <c r="G9" s="258"/>
      <c r="H9" s="257"/>
      <c r="I9" s="257"/>
    </row>
    <row r="10" spans="1:9" ht="38.65" customHeight="1" x14ac:dyDescent="0.25">
      <c r="A10" s="257"/>
      <c r="B10" s="254">
        <v>6</v>
      </c>
      <c r="C10" s="255" t="s">
        <v>2939</v>
      </c>
      <c r="D10" s="304">
        <v>0</v>
      </c>
      <c r="E10" s="340">
        <v>0</v>
      </c>
      <c r="F10" s="257"/>
      <c r="G10" s="258"/>
      <c r="H10" s="257"/>
      <c r="I10" s="257"/>
    </row>
    <row r="11" spans="1:9" ht="38.65" customHeight="1" x14ac:dyDescent="0.25">
      <c r="A11" s="257"/>
      <c r="B11" s="254">
        <v>7</v>
      </c>
      <c r="C11" s="259" t="s">
        <v>2938</v>
      </c>
      <c r="D11" s="304">
        <v>1486559816.7838297</v>
      </c>
      <c r="E11" s="340">
        <v>80.601617979778766</v>
      </c>
      <c r="F11" s="257"/>
      <c r="G11" s="258"/>
      <c r="H11" s="257"/>
      <c r="I11" s="257"/>
    </row>
    <row r="12" spans="1:9" ht="38.65" customHeight="1" x14ac:dyDescent="0.25">
      <c r="A12" s="257"/>
      <c r="B12" s="254">
        <v>8</v>
      </c>
      <c r="C12" s="259" t="s">
        <v>2937</v>
      </c>
      <c r="D12" s="304">
        <v>1486559816.7838297</v>
      </c>
      <c r="E12" s="340">
        <v>80.601617979778766</v>
      </c>
      <c r="F12" s="257"/>
      <c r="G12" s="258"/>
      <c r="H12" s="257"/>
      <c r="I12" s="257"/>
    </row>
    <row r="13" spans="1:9" ht="41.25" customHeight="1" x14ac:dyDescent="0.25">
      <c r="A13" s="257"/>
      <c r="B13" s="257"/>
      <c r="C13" s="257"/>
      <c r="D13" s="258"/>
      <c r="E13" s="257"/>
      <c r="F13" s="257"/>
      <c r="G13" s="258"/>
      <c r="H13" s="257"/>
      <c r="I13" s="257"/>
    </row>
    <row r="14" spans="1:9" ht="14.25" customHeight="1" x14ac:dyDescent="0.25">
      <c r="A14" s="249"/>
      <c r="B14" s="250"/>
      <c r="C14" s="249"/>
      <c r="D14" s="249"/>
      <c r="E14" s="249"/>
      <c r="F14" s="249"/>
      <c r="G14" s="249"/>
    </row>
    <row r="15" spans="1:9" ht="14.25" customHeight="1" x14ac:dyDescent="0.25">
      <c r="A15" s="249"/>
      <c r="B15" s="250"/>
      <c r="C15" s="249"/>
      <c r="D15" s="249"/>
      <c r="E15" s="249"/>
      <c r="F15" s="249"/>
      <c r="G15" s="249"/>
    </row>
    <row r="16" spans="1:9" ht="14.25" customHeight="1" x14ac:dyDescent="0.25">
      <c r="A16" s="249"/>
      <c r="B16" s="250"/>
      <c r="C16" s="249"/>
      <c r="D16" s="249"/>
      <c r="E16" s="249"/>
      <c r="F16" s="249"/>
      <c r="G16" s="249"/>
    </row>
    <row r="17" spans="1:7" ht="14.25" customHeight="1" x14ac:dyDescent="0.25">
      <c r="A17" s="249"/>
      <c r="B17" s="250"/>
      <c r="C17" s="249"/>
      <c r="D17" s="249"/>
      <c r="E17" s="249"/>
      <c r="F17" s="249"/>
      <c r="G17" s="249"/>
    </row>
    <row r="18" spans="1:7" ht="14.25" customHeight="1" x14ac:dyDescent="0.25">
      <c r="A18" s="249"/>
      <c r="B18" s="250"/>
      <c r="C18" s="249"/>
      <c r="D18" s="249"/>
      <c r="E18" s="249"/>
      <c r="F18" s="249"/>
      <c r="G18" s="249"/>
    </row>
    <row r="19" spans="1:7" ht="14.25" customHeight="1" x14ac:dyDescent="0.25">
      <c r="A19" s="249"/>
      <c r="B19" s="250"/>
      <c r="C19" s="249"/>
      <c r="D19" s="249"/>
      <c r="E19" s="249"/>
      <c r="F19" s="249"/>
      <c r="G19" s="249"/>
    </row>
    <row r="20" spans="1:7" ht="14.25" customHeight="1" x14ac:dyDescent="0.25">
      <c r="A20" s="249"/>
      <c r="B20" s="250"/>
      <c r="C20" s="249"/>
      <c r="D20" s="249"/>
      <c r="E20" s="249"/>
      <c r="F20" s="249"/>
      <c r="G20" s="249"/>
    </row>
    <row r="21" spans="1:7" ht="14.25" customHeight="1" x14ac:dyDescent="0.25">
      <c r="A21" s="249"/>
      <c r="B21" s="250"/>
      <c r="C21" s="249"/>
      <c r="D21" s="249"/>
      <c r="E21" s="249"/>
      <c r="F21" s="249"/>
      <c r="G21" s="249"/>
    </row>
    <row r="22" spans="1:7" ht="14.25" customHeight="1" x14ac:dyDescent="0.25">
      <c r="A22" s="249"/>
      <c r="B22" s="250"/>
      <c r="C22" s="249"/>
      <c r="D22" s="249"/>
      <c r="E22" s="249"/>
      <c r="F22" s="249"/>
      <c r="G22" s="249"/>
    </row>
    <row r="23" spans="1:7" ht="14.25" customHeight="1" x14ac:dyDescent="0.25">
      <c r="A23" s="249"/>
      <c r="B23" s="250"/>
      <c r="C23" s="249"/>
      <c r="D23" s="249"/>
      <c r="E23" s="249"/>
      <c r="F23" s="249"/>
      <c r="G23" s="249"/>
    </row>
    <row r="24" spans="1:7" ht="14.25" customHeight="1" x14ac:dyDescent="0.25">
      <c r="A24" s="249"/>
      <c r="B24" s="250"/>
      <c r="C24" s="249"/>
      <c r="D24" s="249"/>
      <c r="E24" s="249"/>
      <c r="F24" s="249"/>
      <c r="G24" s="249"/>
    </row>
    <row r="25" spans="1:7" ht="14.25" customHeight="1" x14ac:dyDescent="0.25">
      <c r="A25" s="249"/>
      <c r="B25" s="250"/>
      <c r="C25" s="249"/>
      <c r="D25" s="249"/>
      <c r="E25" s="249"/>
      <c r="F25" s="249"/>
      <c r="G25" s="249"/>
    </row>
    <row r="26" spans="1:7" ht="14.25" customHeight="1" x14ac:dyDescent="0.25">
      <c r="A26" s="249"/>
      <c r="B26" s="250"/>
      <c r="C26" s="249"/>
      <c r="D26" s="249"/>
      <c r="E26" s="249"/>
      <c r="F26" s="249"/>
      <c r="G26" s="249"/>
    </row>
    <row r="27" spans="1:7" ht="14.25" customHeight="1" x14ac:dyDescent="0.25">
      <c r="A27" s="249"/>
      <c r="B27" s="250"/>
      <c r="C27" s="249"/>
      <c r="D27" s="249"/>
      <c r="E27" s="249"/>
      <c r="F27" s="249"/>
      <c r="G27" s="249"/>
    </row>
    <row r="28" spans="1:7" ht="14.25" customHeight="1" x14ac:dyDescent="0.25">
      <c r="A28" s="249"/>
      <c r="B28" s="250"/>
      <c r="C28" s="249"/>
      <c r="D28" s="249"/>
      <c r="E28" s="249"/>
      <c r="F28" s="249"/>
      <c r="G28" s="249"/>
    </row>
    <row r="29" spans="1:7" ht="14.25" customHeight="1" x14ac:dyDescent="0.25">
      <c r="A29" s="249"/>
      <c r="B29" s="250"/>
      <c r="C29" s="249"/>
      <c r="D29" s="249"/>
      <c r="E29" s="249"/>
      <c r="F29" s="249"/>
      <c r="G29" s="249"/>
    </row>
    <row r="30" spans="1:7" ht="14.25" customHeight="1" x14ac:dyDescent="0.25">
      <c r="A30" s="249"/>
      <c r="B30" s="250"/>
      <c r="C30" s="249"/>
      <c r="D30" s="249"/>
      <c r="E30" s="249"/>
      <c r="F30" s="249"/>
      <c r="G30" s="249"/>
    </row>
    <row r="31" spans="1:7" ht="14.25" customHeight="1" x14ac:dyDescent="0.25">
      <c r="A31" s="249"/>
      <c r="B31" s="250"/>
      <c r="C31" s="249"/>
      <c r="D31" s="249"/>
      <c r="E31" s="249"/>
      <c r="F31" s="249"/>
      <c r="G31" s="249"/>
    </row>
    <row r="32" spans="1:7" ht="14.25" customHeight="1" x14ac:dyDescent="0.25">
      <c r="A32" s="249"/>
      <c r="B32" s="250"/>
      <c r="C32" s="249"/>
      <c r="D32" s="249"/>
      <c r="E32" s="249"/>
      <c r="F32" s="249"/>
      <c r="G32" s="249"/>
    </row>
    <row r="33" spans="1:7" ht="14.25" customHeight="1" x14ac:dyDescent="0.25">
      <c r="A33" s="249"/>
      <c r="B33" s="250"/>
      <c r="C33" s="249"/>
      <c r="D33" s="249"/>
      <c r="E33" s="249"/>
      <c r="F33" s="249"/>
      <c r="G33" s="249"/>
    </row>
    <row r="34" spans="1:7" ht="14.25" customHeight="1" x14ac:dyDescent="0.25">
      <c r="A34" s="249"/>
      <c r="B34" s="250"/>
      <c r="C34" s="249"/>
      <c r="D34" s="249"/>
      <c r="E34" s="249"/>
      <c r="F34" s="249"/>
      <c r="G34" s="249"/>
    </row>
    <row r="35" spans="1:7" ht="14.25" customHeight="1" x14ac:dyDescent="0.25">
      <c r="A35" s="249"/>
      <c r="B35" s="250"/>
      <c r="C35" s="249"/>
      <c r="D35" s="249"/>
      <c r="E35" s="249"/>
      <c r="F35" s="249"/>
      <c r="G35" s="249"/>
    </row>
    <row r="36" spans="1:7" ht="14.25" customHeight="1" x14ac:dyDescent="0.25">
      <c r="A36" s="249"/>
      <c r="B36" s="250"/>
      <c r="C36" s="249"/>
      <c r="D36" s="249"/>
      <c r="E36" s="249"/>
      <c r="F36" s="249"/>
      <c r="G36" s="249"/>
    </row>
    <row r="37" spans="1:7" ht="14.25" customHeight="1" x14ac:dyDescent="0.25">
      <c r="A37" s="249"/>
      <c r="B37" s="250"/>
      <c r="C37" s="249"/>
      <c r="D37" s="249"/>
      <c r="E37" s="249"/>
      <c r="F37" s="249"/>
      <c r="G37" s="249"/>
    </row>
    <row r="38" spans="1:7" ht="14.25" customHeight="1" x14ac:dyDescent="0.25">
      <c r="A38" s="249"/>
      <c r="B38" s="250"/>
      <c r="C38" s="249"/>
      <c r="D38" s="249"/>
      <c r="E38" s="249"/>
      <c r="F38" s="249"/>
      <c r="G38" s="249"/>
    </row>
    <row r="39" spans="1:7" ht="14.25" customHeight="1" x14ac:dyDescent="0.25">
      <c r="A39" s="249"/>
      <c r="B39" s="250"/>
      <c r="C39" s="249"/>
      <c r="D39" s="249"/>
      <c r="E39" s="249"/>
      <c r="F39" s="249"/>
      <c r="G39" s="249"/>
    </row>
    <row r="40" spans="1:7" ht="14.25" customHeight="1" x14ac:dyDescent="0.25">
      <c r="A40" s="249"/>
      <c r="B40" s="250"/>
      <c r="C40" s="249"/>
      <c r="D40" s="249"/>
      <c r="E40" s="249"/>
      <c r="F40" s="249"/>
      <c r="G40" s="249"/>
    </row>
    <row r="41" spans="1:7" ht="14.25" customHeight="1" x14ac:dyDescent="0.25">
      <c r="A41" s="249"/>
      <c r="B41" s="250"/>
      <c r="C41" s="249"/>
      <c r="D41" s="249"/>
      <c r="E41" s="249"/>
      <c r="F41" s="249"/>
      <c r="G41" s="249"/>
    </row>
    <row r="42" spans="1:7" ht="14.25" customHeight="1" x14ac:dyDescent="0.25">
      <c r="A42" s="249"/>
      <c r="B42" s="250"/>
      <c r="C42" s="249"/>
      <c r="D42" s="249"/>
      <c r="E42" s="249"/>
      <c r="F42" s="249"/>
      <c r="G42" s="249"/>
    </row>
    <row r="43" spans="1:7" ht="14.25" customHeight="1" x14ac:dyDescent="0.25">
      <c r="A43" s="249"/>
      <c r="B43" s="250"/>
      <c r="C43" s="249"/>
      <c r="D43" s="249"/>
      <c r="E43" s="249"/>
      <c r="F43" s="249"/>
      <c r="G43" s="249"/>
    </row>
    <row r="44" spans="1:7" ht="14.25" customHeight="1" x14ac:dyDescent="0.25">
      <c r="A44" s="249"/>
      <c r="B44" s="250"/>
      <c r="C44" s="249"/>
      <c r="D44" s="249"/>
      <c r="E44" s="249"/>
      <c r="F44" s="249"/>
      <c r="G44" s="249"/>
    </row>
    <row r="45" spans="1:7" ht="14.25" customHeight="1" x14ac:dyDescent="0.25">
      <c r="A45" s="249"/>
      <c r="B45" s="250"/>
      <c r="C45" s="249"/>
      <c r="D45" s="249"/>
      <c r="E45" s="249"/>
      <c r="F45" s="249"/>
      <c r="G45" s="249"/>
    </row>
    <row r="46" spans="1:7" ht="14.25" customHeight="1" x14ac:dyDescent="0.25">
      <c r="A46" s="249"/>
      <c r="B46" s="250"/>
      <c r="C46" s="249"/>
      <c r="D46" s="249"/>
      <c r="E46" s="249"/>
      <c r="F46" s="249"/>
      <c r="G46" s="249"/>
    </row>
    <row r="47" spans="1:7" ht="14.25" customHeight="1" x14ac:dyDescent="0.25">
      <c r="A47" s="249"/>
      <c r="B47" s="250"/>
      <c r="C47" s="249"/>
      <c r="D47" s="249"/>
      <c r="E47" s="249"/>
      <c r="F47" s="249"/>
      <c r="G47" s="249"/>
    </row>
    <row r="48" spans="1:7" ht="14.25" customHeight="1" x14ac:dyDescent="0.25">
      <c r="A48" s="249"/>
      <c r="B48" s="250"/>
      <c r="C48" s="249"/>
      <c r="D48" s="249"/>
      <c r="E48" s="249"/>
      <c r="F48" s="249"/>
      <c r="G48" s="249"/>
    </row>
    <row r="49" spans="1:7" ht="14.25" customHeight="1" x14ac:dyDescent="0.25">
      <c r="A49" s="249"/>
      <c r="B49" s="250"/>
      <c r="C49" s="249"/>
      <c r="D49" s="249"/>
      <c r="E49" s="249"/>
      <c r="F49" s="249"/>
      <c r="G49" s="249"/>
    </row>
    <row r="50" spans="1:7" ht="14.25" customHeight="1" x14ac:dyDescent="0.25">
      <c r="A50" s="249"/>
      <c r="B50" s="250"/>
      <c r="C50" s="249"/>
      <c r="D50" s="249"/>
      <c r="E50" s="249"/>
      <c r="F50" s="249"/>
      <c r="G50" s="249"/>
    </row>
    <row r="51" spans="1:7" ht="14.25" customHeight="1" x14ac:dyDescent="0.25">
      <c r="A51" s="249"/>
      <c r="B51" s="250"/>
      <c r="C51" s="249"/>
      <c r="D51" s="249"/>
      <c r="E51" s="249"/>
      <c r="F51" s="249"/>
      <c r="G51" s="249"/>
    </row>
    <row r="52" spans="1:7" ht="14.25" customHeight="1" x14ac:dyDescent="0.25">
      <c r="A52" s="249"/>
      <c r="B52" s="250"/>
      <c r="C52" s="249"/>
      <c r="D52" s="249"/>
      <c r="E52" s="249"/>
      <c r="F52" s="249"/>
      <c r="G52" s="249"/>
    </row>
    <row r="53" spans="1:7" ht="14.25" customHeight="1" x14ac:dyDescent="0.25">
      <c r="A53" s="249"/>
      <c r="B53" s="250"/>
      <c r="C53" s="249"/>
      <c r="D53" s="249"/>
      <c r="E53" s="249"/>
      <c r="F53" s="249"/>
      <c r="G53" s="249"/>
    </row>
    <row r="54" spans="1:7" ht="14.25" customHeight="1" x14ac:dyDescent="0.25">
      <c r="A54" s="249"/>
      <c r="B54" s="250"/>
      <c r="C54" s="249"/>
      <c r="D54" s="249"/>
      <c r="E54" s="249"/>
      <c r="F54" s="249"/>
      <c r="G54" s="249"/>
    </row>
    <row r="55" spans="1:7" ht="14.25" customHeight="1" x14ac:dyDescent="0.25">
      <c r="A55" s="249"/>
      <c r="B55" s="250"/>
      <c r="C55" s="249"/>
      <c r="D55" s="249"/>
      <c r="E55" s="249"/>
      <c r="F55" s="249"/>
      <c r="G55" s="249"/>
    </row>
    <row r="56" spans="1:7" ht="14.25" customHeight="1" x14ac:dyDescent="0.25">
      <c r="A56" s="249"/>
      <c r="B56" s="250"/>
      <c r="C56" s="249"/>
      <c r="D56" s="249"/>
      <c r="E56" s="249"/>
      <c r="F56" s="249"/>
      <c r="G56" s="249"/>
    </row>
    <row r="57" spans="1:7" ht="14.25" customHeight="1" x14ac:dyDescent="0.25">
      <c r="A57" s="249"/>
      <c r="B57" s="250"/>
      <c r="C57" s="249"/>
      <c r="D57" s="249"/>
      <c r="E57" s="249"/>
      <c r="F57" s="249"/>
      <c r="G57" s="249"/>
    </row>
    <row r="58" spans="1:7" ht="14.25" customHeight="1" x14ac:dyDescent="0.25">
      <c r="A58" s="249"/>
      <c r="B58" s="250"/>
      <c r="C58" s="249"/>
      <c r="D58" s="249"/>
      <c r="E58" s="249"/>
      <c r="F58" s="249"/>
      <c r="G58" s="249"/>
    </row>
    <row r="59" spans="1:7" ht="14.25" customHeight="1" x14ac:dyDescent="0.25">
      <c r="A59" s="249"/>
      <c r="B59" s="250"/>
      <c r="C59" s="249"/>
      <c r="D59" s="249"/>
      <c r="E59" s="249"/>
      <c r="F59" s="249"/>
      <c r="G59" s="249"/>
    </row>
    <row r="60" spans="1:7" ht="14.25" customHeight="1" x14ac:dyDescent="0.25">
      <c r="A60" s="249"/>
      <c r="B60" s="250"/>
      <c r="C60" s="249"/>
      <c r="D60" s="249"/>
      <c r="E60" s="249"/>
      <c r="F60" s="249"/>
      <c r="G60" s="249"/>
    </row>
    <row r="61" spans="1:7" ht="14.25" customHeight="1" x14ac:dyDescent="0.25">
      <c r="A61" s="249"/>
      <c r="B61" s="250"/>
      <c r="C61" s="249"/>
      <c r="D61" s="249"/>
      <c r="E61" s="249"/>
      <c r="F61" s="249"/>
      <c r="G61" s="249"/>
    </row>
    <row r="62" spans="1:7" ht="14.25" customHeight="1" x14ac:dyDescent="0.25">
      <c r="A62" s="249"/>
      <c r="B62" s="250"/>
      <c r="C62" s="249"/>
      <c r="D62" s="249"/>
      <c r="E62" s="249"/>
      <c r="F62" s="249"/>
      <c r="G62" s="249"/>
    </row>
    <row r="63" spans="1:7" ht="14.25" customHeight="1" x14ac:dyDescent="0.25">
      <c r="A63" s="249"/>
      <c r="B63" s="250"/>
      <c r="C63" s="249"/>
      <c r="D63" s="249"/>
      <c r="E63" s="249"/>
      <c r="F63" s="249"/>
      <c r="G63" s="249"/>
    </row>
    <row r="64" spans="1:7" ht="14.25" customHeight="1" x14ac:dyDescent="0.25">
      <c r="A64" s="249"/>
      <c r="B64" s="250"/>
      <c r="C64" s="249"/>
      <c r="D64" s="249"/>
      <c r="E64" s="249"/>
      <c r="F64" s="249"/>
      <c r="G64" s="249"/>
    </row>
    <row r="65" spans="1:7" ht="14.25" customHeight="1" x14ac:dyDescent="0.25">
      <c r="A65" s="249"/>
      <c r="B65" s="250"/>
      <c r="C65" s="249"/>
      <c r="D65" s="249"/>
      <c r="E65" s="249"/>
      <c r="F65" s="249"/>
      <c r="G65" s="249"/>
    </row>
    <row r="66" spans="1:7" ht="14.25" customHeight="1" x14ac:dyDescent="0.25">
      <c r="A66" s="249"/>
      <c r="B66" s="250"/>
      <c r="C66" s="249"/>
      <c r="D66" s="249"/>
      <c r="E66" s="249"/>
      <c r="F66" s="249"/>
      <c r="G66" s="249"/>
    </row>
    <row r="67" spans="1:7" ht="14.25" customHeight="1" x14ac:dyDescent="0.25">
      <c r="A67" s="249"/>
      <c r="B67" s="250"/>
      <c r="C67" s="249"/>
      <c r="D67" s="249"/>
      <c r="E67" s="249"/>
      <c r="F67" s="249"/>
      <c r="G67" s="249"/>
    </row>
    <row r="68" spans="1:7" ht="14.25" customHeight="1" x14ac:dyDescent="0.25">
      <c r="A68" s="249"/>
      <c r="B68" s="250"/>
      <c r="C68" s="249"/>
      <c r="D68" s="249"/>
      <c r="E68" s="249"/>
      <c r="F68" s="249"/>
      <c r="G68" s="249"/>
    </row>
    <row r="69" spans="1:7" ht="14.25" customHeight="1" x14ac:dyDescent="0.25">
      <c r="A69" s="249"/>
      <c r="B69" s="250"/>
      <c r="C69" s="249"/>
      <c r="D69" s="249"/>
      <c r="E69" s="249"/>
      <c r="F69" s="249"/>
      <c r="G69" s="249"/>
    </row>
    <row r="70" spans="1:7" ht="14.25" customHeight="1" x14ac:dyDescent="0.25">
      <c r="A70" s="249"/>
      <c r="B70" s="250"/>
      <c r="C70" s="249"/>
      <c r="D70" s="249"/>
      <c r="E70" s="249"/>
      <c r="F70" s="249"/>
      <c r="G70" s="249"/>
    </row>
    <row r="71" spans="1:7" ht="14.25" customHeight="1" x14ac:dyDescent="0.25">
      <c r="A71" s="249"/>
      <c r="B71" s="250"/>
      <c r="C71" s="249"/>
      <c r="D71" s="249"/>
      <c r="E71" s="249"/>
      <c r="F71" s="249"/>
      <c r="G71" s="249"/>
    </row>
    <row r="72" spans="1:7" ht="14.25" customHeight="1" x14ac:dyDescent="0.25">
      <c r="A72" s="249"/>
      <c r="B72" s="250"/>
      <c r="C72" s="249"/>
      <c r="D72" s="249"/>
      <c r="E72" s="249"/>
      <c r="F72" s="249"/>
      <c r="G72" s="249"/>
    </row>
    <row r="73" spans="1:7" ht="14.25" customHeight="1" x14ac:dyDescent="0.25">
      <c r="A73" s="249"/>
      <c r="B73" s="250"/>
      <c r="C73" s="249"/>
      <c r="D73" s="249"/>
      <c r="E73" s="249"/>
      <c r="F73" s="249"/>
      <c r="G73" s="249"/>
    </row>
    <row r="74" spans="1:7" ht="14.25" customHeight="1" x14ac:dyDescent="0.25">
      <c r="A74" s="249"/>
      <c r="B74" s="250"/>
      <c r="C74" s="249"/>
      <c r="D74" s="249"/>
      <c r="E74" s="249"/>
      <c r="F74" s="249"/>
      <c r="G74" s="249"/>
    </row>
    <row r="75" spans="1:7" ht="14.25" customHeight="1" x14ac:dyDescent="0.25">
      <c r="A75" s="249"/>
      <c r="B75" s="250"/>
      <c r="C75" s="249"/>
      <c r="D75" s="249"/>
      <c r="E75" s="249"/>
      <c r="F75" s="249"/>
      <c r="G75" s="249"/>
    </row>
    <row r="76" spans="1:7" ht="14.25" customHeight="1" x14ac:dyDescent="0.25">
      <c r="A76" s="249"/>
      <c r="B76" s="250"/>
      <c r="C76" s="249"/>
      <c r="D76" s="249"/>
      <c r="E76" s="249"/>
      <c r="F76" s="249"/>
      <c r="G76" s="249"/>
    </row>
    <row r="77" spans="1:7" ht="14.25" customHeight="1" x14ac:dyDescent="0.25">
      <c r="A77" s="249"/>
      <c r="B77" s="250"/>
      <c r="C77" s="249"/>
      <c r="D77" s="249"/>
      <c r="E77" s="249"/>
      <c r="F77" s="249"/>
      <c r="G77" s="249"/>
    </row>
    <row r="78" spans="1:7" ht="14.25" customHeight="1" x14ac:dyDescent="0.25">
      <c r="A78" s="249"/>
      <c r="B78" s="250"/>
      <c r="C78" s="249"/>
      <c r="D78" s="249"/>
      <c r="E78" s="249"/>
      <c r="F78" s="249"/>
      <c r="G78" s="249"/>
    </row>
    <row r="79" spans="1:7" ht="14.25" customHeight="1" x14ac:dyDescent="0.25">
      <c r="A79" s="249"/>
      <c r="B79" s="250"/>
      <c r="C79" s="249"/>
      <c r="D79" s="249"/>
      <c r="E79" s="249"/>
      <c r="F79" s="249"/>
      <c r="G79" s="249"/>
    </row>
    <row r="80" spans="1:7" ht="14.25" customHeight="1" x14ac:dyDescent="0.25">
      <c r="A80" s="249"/>
      <c r="B80" s="250"/>
      <c r="C80" s="249"/>
      <c r="D80" s="249"/>
      <c r="E80" s="249"/>
      <c r="F80" s="249"/>
      <c r="G80" s="249"/>
    </row>
    <row r="81" spans="1:7" ht="14.25" customHeight="1" x14ac:dyDescent="0.25">
      <c r="A81" s="249"/>
      <c r="B81" s="250"/>
      <c r="C81" s="249"/>
      <c r="D81" s="249"/>
      <c r="E81" s="249"/>
      <c r="F81" s="249"/>
      <c r="G81" s="249"/>
    </row>
    <row r="82" spans="1:7" ht="14.25" customHeight="1" x14ac:dyDescent="0.25">
      <c r="A82" s="249"/>
      <c r="B82" s="250"/>
      <c r="C82" s="249"/>
      <c r="D82" s="249"/>
      <c r="E82" s="249"/>
      <c r="F82" s="249"/>
      <c r="G82" s="249"/>
    </row>
    <row r="83" spans="1:7" ht="14.25" customHeight="1" x14ac:dyDescent="0.25">
      <c r="A83" s="249"/>
      <c r="B83" s="250"/>
      <c r="C83" s="249"/>
      <c r="D83" s="249"/>
      <c r="E83" s="249"/>
      <c r="F83" s="249"/>
      <c r="G83" s="249"/>
    </row>
    <row r="84" spans="1:7" ht="14.25" customHeight="1" x14ac:dyDescent="0.25">
      <c r="A84" s="249"/>
      <c r="B84" s="250"/>
      <c r="C84" s="249"/>
      <c r="D84" s="249"/>
      <c r="E84" s="249"/>
      <c r="F84" s="249"/>
      <c r="G84" s="249"/>
    </row>
    <row r="85" spans="1:7" ht="14.25" customHeight="1" x14ac:dyDescent="0.25">
      <c r="A85" s="249"/>
      <c r="B85" s="250"/>
      <c r="C85" s="249"/>
      <c r="D85" s="249"/>
      <c r="E85" s="249"/>
      <c r="F85" s="249"/>
      <c r="G85" s="249"/>
    </row>
    <row r="86" spans="1:7" ht="14.25" customHeight="1" x14ac:dyDescent="0.25">
      <c r="A86" s="249"/>
      <c r="B86" s="250"/>
      <c r="C86" s="249"/>
      <c r="D86" s="249"/>
      <c r="E86" s="249"/>
      <c r="F86" s="249"/>
      <c r="G86" s="249"/>
    </row>
    <row r="87" spans="1:7" ht="14.25" customHeight="1" x14ac:dyDescent="0.25">
      <c r="A87" s="249"/>
      <c r="B87" s="250"/>
      <c r="C87" s="249"/>
      <c r="D87" s="249"/>
      <c r="E87" s="249"/>
      <c r="F87" s="249"/>
      <c r="G87" s="249"/>
    </row>
    <row r="88" spans="1:7" ht="14.25" customHeight="1" x14ac:dyDescent="0.25">
      <c r="A88" s="249"/>
      <c r="B88" s="250"/>
      <c r="C88" s="249"/>
      <c r="D88" s="249"/>
      <c r="E88" s="249"/>
      <c r="F88" s="249"/>
      <c r="G88" s="249"/>
    </row>
    <row r="89" spans="1:7" ht="14.25" customHeight="1" x14ac:dyDescent="0.25">
      <c r="A89" s="249"/>
      <c r="B89" s="250"/>
      <c r="C89" s="249"/>
      <c r="D89" s="249"/>
      <c r="E89" s="249"/>
      <c r="F89" s="249"/>
      <c r="G89" s="249"/>
    </row>
    <row r="90" spans="1:7" ht="14.25" customHeight="1" x14ac:dyDescent="0.25">
      <c r="A90" s="249"/>
      <c r="B90" s="250"/>
      <c r="C90" s="249"/>
      <c r="D90" s="249"/>
      <c r="E90" s="249"/>
      <c r="F90" s="249"/>
      <c r="G90" s="249"/>
    </row>
    <row r="91" spans="1:7" ht="14.25" customHeight="1" x14ac:dyDescent="0.25">
      <c r="A91" s="249"/>
      <c r="B91" s="250"/>
      <c r="C91" s="249"/>
      <c r="D91" s="249"/>
      <c r="E91" s="249"/>
      <c r="F91" s="249"/>
      <c r="G91" s="249"/>
    </row>
    <row r="92" spans="1:7" ht="14.25" customHeight="1" x14ac:dyDescent="0.25">
      <c r="A92" s="249"/>
      <c r="B92" s="250"/>
      <c r="C92" s="249"/>
      <c r="D92" s="249"/>
      <c r="E92" s="249"/>
      <c r="F92" s="249"/>
      <c r="G92" s="249"/>
    </row>
    <row r="93" spans="1:7" ht="14.25" customHeight="1" x14ac:dyDescent="0.25">
      <c r="A93" s="249"/>
      <c r="B93" s="250"/>
      <c r="C93" s="249"/>
      <c r="D93" s="249"/>
      <c r="E93" s="249"/>
      <c r="F93" s="249"/>
      <c r="G93" s="249"/>
    </row>
    <row r="94" spans="1:7" ht="14.25" customHeight="1" x14ac:dyDescent="0.25">
      <c r="A94" s="249"/>
      <c r="B94" s="250"/>
      <c r="C94" s="249"/>
      <c r="D94" s="249"/>
      <c r="E94" s="249"/>
      <c r="F94" s="249"/>
      <c r="G94" s="249"/>
    </row>
    <row r="95" spans="1:7" ht="14.25" customHeight="1" x14ac:dyDescent="0.25">
      <c r="A95" s="249"/>
      <c r="B95" s="250"/>
      <c r="C95" s="249"/>
      <c r="D95" s="249"/>
      <c r="E95" s="249"/>
      <c r="F95" s="249"/>
      <c r="G95" s="249"/>
    </row>
    <row r="96" spans="1:7" ht="14.25" customHeight="1" x14ac:dyDescent="0.25">
      <c r="A96" s="249"/>
      <c r="B96" s="250"/>
      <c r="C96" s="249"/>
      <c r="D96" s="249"/>
      <c r="E96" s="249"/>
      <c r="F96" s="249"/>
      <c r="G96" s="249"/>
    </row>
    <row r="97" spans="1:7" ht="14.25" customHeight="1" x14ac:dyDescent="0.25">
      <c r="A97" s="249"/>
      <c r="B97" s="250"/>
      <c r="C97" s="249"/>
      <c r="D97" s="249"/>
      <c r="E97" s="249"/>
      <c r="F97" s="249"/>
      <c r="G97" s="249"/>
    </row>
    <row r="98" spans="1:7" ht="14.25" customHeight="1" x14ac:dyDescent="0.25">
      <c r="A98" s="249"/>
      <c r="B98" s="250"/>
      <c r="C98" s="249"/>
      <c r="D98" s="249"/>
      <c r="E98" s="249"/>
      <c r="F98" s="249"/>
      <c r="G98" s="249"/>
    </row>
    <row r="99" spans="1:7" ht="14.25" customHeight="1" x14ac:dyDescent="0.25">
      <c r="A99" s="249"/>
      <c r="B99" s="250"/>
      <c r="C99" s="249"/>
      <c r="D99" s="249"/>
      <c r="E99" s="249"/>
      <c r="F99" s="249"/>
      <c r="G99" s="249"/>
    </row>
    <row r="100" spans="1:7" ht="14.25" customHeight="1" x14ac:dyDescent="0.25">
      <c r="A100" s="249"/>
      <c r="B100" s="250"/>
      <c r="C100" s="249"/>
      <c r="D100" s="249"/>
      <c r="E100" s="249"/>
      <c r="F100" s="249"/>
      <c r="G100" s="249"/>
    </row>
    <row r="101" spans="1:7" ht="14.25" customHeight="1" x14ac:dyDescent="0.25">
      <c r="A101" s="249"/>
      <c r="B101" s="250"/>
      <c r="C101" s="249"/>
      <c r="D101" s="249"/>
      <c r="E101" s="249"/>
      <c r="F101" s="249"/>
      <c r="G101" s="249"/>
    </row>
    <row r="102" spans="1:7" ht="14.25" customHeight="1" x14ac:dyDescent="0.25">
      <c r="A102" s="249"/>
      <c r="B102" s="250"/>
      <c r="C102" s="249"/>
      <c r="D102" s="249"/>
      <c r="E102" s="249"/>
      <c r="F102" s="249"/>
      <c r="G102" s="249"/>
    </row>
    <row r="103" spans="1:7" ht="14.25" customHeight="1" x14ac:dyDescent="0.25">
      <c r="A103" s="249"/>
      <c r="B103" s="250"/>
      <c r="C103" s="249"/>
      <c r="D103" s="249"/>
      <c r="E103" s="249"/>
      <c r="F103" s="249"/>
      <c r="G103" s="249"/>
    </row>
    <row r="104" spans="1:7" ht="14.25" customHeight="1" x14ac:dyDescent="0.25">
      <c r="A104" s="249"/>
      <c r="B104" s="250"/>
      <c r="C104" s="249"/>
      <c r="D104" s="249"/>
      <c r="E104" s="249"/>
      <c r="F104" s="249"/>
      <c r="G104" s="249"/>
    </row>
    <row r="105" spans="1:7" ht="14.25" customHeight="1" x14ac:dyDescent="0.25">
      <c r="A105" s="249"/>
      <c r="B105" s="250"/>
      <c r="C105" s="249"/>
      <c r="D105" s="249"/>
      <c r="E105" s="249"/>
      <c r="F105" s="249"/>
      <c r="G105" s="249"/>
    </row>
    <row r="106" spans="1:7" ht="14.25" customHeight="1" x14ac:dyDescent="0.25">
      <c r="A106" s="249"/>
      <c r="B106" s="250"/>
      <c r="C106" s="249"/>
      <c r="D106" s="249"/>
      <c r="E106" s="249"/>
      <c r="F106" s="249"/>
      <c r="G106" s="249"/>
    </row>
    <row r="107" spans="1:7" ht="14.25" customHeight="1" x14ac:dyDescent="0.25">
      <c r="A107" s="249"/>
      <c r="B107" s="250"/>
      <c r="C107" s="249"/>
      <c r="D107" s="249"/>
      <c r="E107" s="249"/>
      <c r="F107" s="249"/>
      <c r="G107" s="249"/>
    </row>
    <row r="108" spans="1:7" ht="14.25" customHeight="1" x14ac:dyDescent="0.25">
      <c r="A108" s="249"/>
      <c r="B108" s="250"/>
      <c r="C108" s="249"/>
      <c r="D108" s="249"/>
      <c r="E108" s="249"/>
      <c r="F108" s="249"/>
      <c r="G108" s="249"/>
    </row>
    <row r="109" spans="1:7" ht="14.25" customHeight="1" x14ac:dyDescent="0.25">
      <c r="A109" s="249"/>
      <c r="B109" s="250"/>
      <c r="C109" s="249"/>
      <c r="D109" s="249"/>
      <c r="E109" s="249"/>
      <c r="F109" s="249"/>
      <c r="G109" s="249"/>
    </row>
    <row r="110" spans="1:7" ht="14.25" customHeight="1" x14ac:dyDescent="0.25">
      <c r="A110" s="249"/>
      <c r="B110" s="250"/>
      <c r="C110" s="249"/>
      <c r="D110" s="249"/>
      <c r="E110" s="249"/>
      <c r="F110" s="249"/>
      <c r="G110" s="249"/>
    </row>
    <row r="111" spans="1:7" ht="14.25" customHeight="1" x14ac:dyDescent="0.25">
      <c r="A111" s="249"/>
      <c r="B111" s="250"/>
      <c r="C111" s="249"/>
      <c r="D111" s="249"/>
      <c r="E111" s="249"/>
      <c r="F111" s="249"/>
      <c r="G111" s="249"/>
    </row>
    <row r="112" spans="1:7" ht="14.25" customHeight="1" x14ac:dyDescent="0.25">
      <c r="A112" s="249"/>
      <c r="B112" s="250"/>
      <c r="C112" s="249"/>
      <c r="D112" s="249"/>
      <c r="E112" s="249"/>
      <c r="F112" s="249"/>
      <c r="G112" s="249"/>
    </row>
    <row r="113" spans="1:7" ht="14.25" customHeight="1" x14ac:dyDescent="0.25">
      <c r="A113" s="249"/>
      <c r="B113" s="250"/>
      <c r="C113" s="249"/>
      <c r="D113" s="249"/>
      <c r="E113" s="249"/>
      <c r="F113" s="249"/>
      <c r="G113" s="249"/>
    </row>
    <row r="114" spans="1:7" ht="14.25" customHeight="1" x14ac:dyDescent="0.25">
      <c r="A114" s="249"/>
      <c r="B114" s="250"/>
      <c r="C114" s="249"/>
      <c r="D114" s="249"/>
      <c r="E114" s="249"/>
      <c r="F114" s="249"/>
      <c r="G114" s="249"/>
    </row>
    <row r="115" spans="1:7" ht="14.25" customHeight="1" x14ac:dyDescent="0.25">
      <c r="A115" s="249"/>
      <c r="B115" s="250"/>
      <c r="C115" s="249"/>
      <c r="D115" s="249"/>
      <c r="E115" s="249"/>
      <c r="F115" s="249"/>
      <c r="G115" s="249"/>
    </row>
    <row r="116" spans="1:7" ht="14.25" customHeight="1" x14ac:dyDescent="0.25">
      <c r="A116" s="249"/>
      <c r="B116" s="250"/>
      <c r="C116" s="249"/>
      <c r="D116" s="249"/>
      <c r="E116" s="249"/>
      <c r="F116" s="249"/>
      <c r="G116" s="249"/>
    </row>
    <row r="117" spans="1:7" ht="14.25" customHeight="1" x14ac:dyDescent="0.25">
      <c r="A117" s="249"/>
      <c r="B117" s="250"/>
      <c r="C117" s="249"/>
      <c r="D117" s="249"/>
      <c r="E117" s="249"/>
      <c r="F117" s="249"/>
      <c r="G117" s="249"/>
    </row>
    <row r="118" spans="1:7" ht="14.25" customHeight="1" x14ac:dyDescent="0.25">
      <c r="A118" s="249"/>
      <c r="B118" s="250"/>
      <c r="C118" s="249"/>
      <c r="D118" s="249"/>
      <c r="E118" s="249"/>
      <c r="F118" s="249"/>
      <c r="G118" s="249"/>
    </row>
    <row r="119" spans="1:7" ht="14.25" customHeight="1" x14ac:dyDescent="0.25">
      <c r="A119" s="249"/>
      <c r="B119" s="250"/>
      <c r="C119" s="249"/>
      <c r="D119" s="249"/>
      <c r="E119" s="249"/>
      <c r="F119" s="249"/>
      <c r="G119" s="249"/>
    </row>
    <row r="120" spans="1:7" ht="14.25" customHeight="1" x14ac:dyDescent="0.25">
      <c r="A120" s="249"/>
      <c r="B120" s="250"/>
      <c r="C120" s="249"/>
      <c r="D120" s="249"/>
      <c r="E120" s="249"/>
      <c r="F120" s="249"/>
      <c r="G120" s="249"/>
    </row>
    <row r="121" spans="1:7" ht="14.25" customHeight="1" x14ac:dyDescent="0.25">
      <c r="A121" s="249"/>
      <c r="B121" s="250"/>
      <c r="C121" s="249"/>
      <c r="D121" s="249"/>
      <c r="E121" s="249"/>
      <c r="F121" s="249"/>
      <c r="G121" s="249"/>
    </row>
    <row r="122" spans="1:7" ht="14.25" customHeight="1" x14ac:dyDescent="0.25">
      <c r="A122" s="249"/>
      <c r="B122" s="250"/>
      <c r="C122" s="249"/>
      <c r="D122" s="249"/>
      <c r="E122" s="249"/>
      <c r="F122" s="249"/>
      <c r="G122" s="249"/>
    </row>
    <row r="123" spans="1:7" ht="14.25" customHeight="1" x14ac:dyDescent="0.25">
      <c r="A123" s="249"/>
      <c r="B123" s="250"/>
      <c r="C123" s="249"/>
      <c r="D123" s="249"/>
      <c r="E123" s="249"/>
      <c r="F123" s="249"/>
      <c r="G123" s="249"/>
    </row>
    <row r="124" spans="1:7" ht="14.25" customHeight="1" x14ac:dyDescent="0.25">
      <c r="A124" s="249"/>
      <c r="B124" s="250"/>
      <c r="C124" s="249"/>
      <c r="D124" s="249"/>
      <c r="E124" s="249"/>
      <c r="F124" s="249"/>
      <c r="G124" s="249"/>
    </row>
    <row r="125" spans="1:7" ht="14.25" customHeight="1" x14ac:dyDescent="0.25">
      <c r="A125" s="249"/>
      <c r="B125" s="250"/>
      <c r="C125" s="249"/>
      <c r="D125" s="249"/>
      <c r="E125" s="249"/>
      <c r="F125" s="249"/>
      <c r="G125" s="249"/>
    </row>
    <row r="126" spans="1:7" ht="14.25" customHeight="1" x14ac:dyDescent="0.25">
      <c r="A126" s="249"/>
      <c r="B126" s="250"/>
      <c r="C126" s="249"/>
      <c r="D126" s="249"/>
      <c r="E126" s="249"/>
      <c r="F126" s="249"/>
      <c r="G126" s="249"/>
    </row>
    <row r="127" spans="1:7" ht="14.25" customHeight="1" x14ac:dyDescent="0.25">
      <c r="A127" s="249"/>
      <c r="B127" s="250"/>
      <c r="C127" s="249"/>
      <c r="D127" s="249"/>
      <c r="E127" s="249"/>
      <c r="F127" s="249"/>
      <c r="G127" s="249"/>
    </row>
    <row r="128" spans="1:7" ht="14.25" customHeight="1" x14ac:dyDescent="0.25">
      <c r="A128" s="249"/>
      <c r="B128" s="250"/>
      <c r="C128" s="249"/>
      <c r="D128" s="249"/>
      <c r="E128" s="249"/>
      <c r="F128" s="249"/>
      <c r="G128" s="249"/>
    </row>
    <row r="129" spans="1:7" ht="14.25" customHeight="1" x14ac:dyDescent="0.25">
      <c r="A129" s="249"/>
      <c r="B129" s="250"/>
      <c r="C129" s="249"/>
      <c r="D129" s="249"/>
      <c r="E129" s="249"/>
      <c r="F129" s="249"/>
      <c r="G129" s="249"/>
    </row>
    <row r="130" spans="1:7" ht="14.25" customHeight="1" x14ac:dyDescent="0.25">
      <c r="A130" s="249"/>
      <c r="B130" s="250"/>
      <c r="C130" s="249"/>
      <c r="D130" s="249"/>
      <c r="E130" s="249"/>
      <c r="F130" s="249"/>
      <c r="G130" s="249"/>
    </row>
    <row r="131" spans="1:7" ht="14.25" customHeight="1" x14ac:dyDescent="0.25">
      <c r="A131" s="249"/>
      <c r="B131" s="250"/>
      <c r="C131" s="249"/>
      <c r="D131" s="249"/>
      <c r="E131" s="249"/>
      <c r="F131" s="249"/>
      <c r="G131" s="249"/>
    </row>
    <row r="132" spans="1:7" ht="14.25" customHeight="1" x14ac:dyDescent="0.25">
      <c r="A132" s="249"/>
      <c r="B132" s="250"/>
      <c r="C132" s="249"/>
      <c r="D132" s="249"/>
      <c r="E132" s="249"/>
      <c r="F132" s="249"/>
      <c r="G132" s="249"/>
    </row>
    <row r="133" spans="1:7" ht="14.25" customHeight="1" x14ac:dyDescent="0.25">
      <c r="A133" s="249"/>
      <c r="B133" s="250"/>
      <c r="C133" s="249"/>
      <c r="D133" s="249"/>
      <c r="E133" s="249"/>
      <c r="F133" s="249"/>
      <c r="G133" s="249"/>
    </row>
    <row r="134" spans="1:7" ht="14.25" customHeight="1" x14ac:dyDescent="0.25">
      <c r="A134" s="249"/>
      <c r="B134" s="250"/>
      <c r="C134" s="249"/>
      <c r="D134" s="249"/>
      <c r="E134" s="249"/>
      <c r="F134" s="249"/>
      <c r="G134" s="249"/>
    </row>
    <row r="135" spans="1:7" ht="14.25" customHeight="1" x14ac:dyDescent="0.25">
      <c r="A135" s="249"/>
      <c r="B135" s="250"/>
      <c r="C135" s="249"/>
      <c r="D135" s="249"/>
      <c r="E135" s="249"/>
      <c r="F135" s="249"/>
      <c r="G135" s="249"/>
    </row>
    <row r="136" spans="1:7" ht="14.25" customHeight="1" x14ac:dyDescent="0.25">
      <c r="A136" s="249"/>
      <c r="B136" s="250"/>
      <c r="C136" s="249"/>
      <c r="D136" s="249"/>
      <c r="E136" s="249"/>
      <c r="F136" s="249"/>
      <c r="G136" s="249"/>
    </row>
    <row r="137" spans="1:7" ht="14.25" customHeight="1" x14ac:dyDescent="0.25">
      <c r="A137" s="249"/>
      <c r="B137" s="250"/>
      <c r="C137" s="249"/>
      <c r="D137" s="249"/>
      <c r="E137" s="249"/>
      <c r="F137" s="249"/>
      <c r="G137" s="249"/>
    </row>
    <row r="138" spans="1:7" ht="14.25" customHeight="1" x14ac:dyDescent="0.25">
      <c r="A138" s="249"/>
      <c r="B138" s="250"/>
      <c r="C138" s="249"/>
      <c r="D138" s="249"/>
      <c r="E138" s="249"/>
      <c r="F138" s="249"/>
      <c r="G138" s="249"/>
    </row>
    <row r="139" spans="1:7" ht="14.25" customHeight="1" x14ac:dyDescent="0.25">
      <c r="A139" s="249"/>
      <c r="B139" s="250"/>
      <c r="C139" s="249"/>
      <c r="D139" s="249"/>
      <c r="E139" s="249"/>
      <c r="F139" s="249"/>
      <c r="G139" s="249"/>
    </row>
    <row r="140" spans="1:7" ht="14.25" customHeight="1" x14ac:dyDescent="0.25">
      <c r="A140" s="249"/>
      <c r="B140" s="250"/>
      <c r="C140" s="249"/>
      <c r="D140" s="249"/>
      <c r="E140" s="249"/>
      <c r="F140" s="249"/>
      <c r="G140" s="249"/>
    </row>
    <row r="141" spans="1:7" ht="14.25" customHeight="1" x14ac:dyDescent="0.25">
      <c r="A141" s="249"/>
      <c r="B141" s="250"/>
      <c r="C141" s="249"/>
      <c r="D141" s="249"/>
      <c r="E141" s="249"/>
      <c r="F141" s="249"/>
      <c r="G141" s="249"/>
    </row>
    <row r="142" spans="1:7" ht="14.25" customHeight="1" x14ac:dyDescent="0.25">
      <c r="A142" s="249"/>
      <c r="B142" s="250"/>
      <c r="C142" s="249"/>
      <c r="D142" s="249"/>
      <c r="E142" s="249"/>
      <c r="F142" s="249"/>
      <c r="G142" s="249"/>
    </row>
    <row r="143" spans="1:7" ht="14.25" customHeight="1" x14ac:dyDescent="0.25">
      <c r="A143" s="249"/>
      <c r="B143" s="250"/>
      <c r="C143" s="249"/>
      <c r="D143" s="249"/>
      <c r="E143" s="249"/>
      <c r="F143" s="249"/>
      <c r="G143" s="249"/>
    </row>
    <row r="144" spans="1:7" ht="14.25" customHeight="1" x14ac:dyDescent="0.25">
      <c r="A144" s="249"/>
      <c r="B144" s="250"/>
      <c r="C144" s="249"/>
      <c r="D144" s="249"/>
      <c r="E144" s="249"/>
      <c r="F144" s="249"/>
      <c r="G144" s="249"/>
    </row>
    <row r="145" spans="1:7" ht="14.25" customHeight="1" x14ac:dyDescent="0.25">
      <c r="A145" s="249"/>
      <c r="B145" s="250"/>
      <c r="C145" s="249"/>
      <c r="D145" s="249"/>
      <c r="E145" s="249"/>
      <c r="F145" s="249"/>
      <c r="G145" s="249"/>
    </row>
    <row r="146" spans="1:7" ht="14.25" customHeight="1" x14ac:dyDescent="0.25">
      <c r="A146" s="249"/>
      <c r="B146" s="250"/>
      <c r="C146" s="249"/>
      <c r="D146" s="249"/>
      <c r="E146" s="249"/>
      <c r="F146" s="249"/>
      <c r="G146" s="249"/>
    </row>
    <row r="147" spans="1:7" ht="14.25" customHeight="1" x14ac:dyDescent="0.25">
      <c r="A147" s="249"/>
      <c r="B147" s="250"/>
      <c r="C147" s="249"/>
      <c r="D147" s="249"/>
      <c r="E147" s="249"/>
      <c r="F147" s="249"/>
      <c r="G147" s="249"/>
    </row>
    <row r="148" spans="1:7" ht="14.25" customHeight="1" x14ac:dyDescent="0.25">
      <c r="A148" s="249"/>
      <c r="B148" s="250"/>
      <c r="C148" s="249"/>
      <c r="D148" s="249"/>
      <c r="E148" s="249"/>
      <c r="F148" s="249"/>
      <c r="G148" s="249"/>
    </row>
    <row r="149" spans="1:7" ht="14.25" customHeight="1" x14ac:dyDescent="0.25">
      <c r="A149" s="249"/>
      <c r="B149" s="250"/>
      <c r="C149" s="249"/>
      <c r="D149" s="249"/>
      <c r="E149" s="249"/>
      <c r="F149" s="249"/>
      <c r="G149" s="249"/>
    </row>
    <row r="150" spans="1:7" ht="14.25" customHeight="1" x14ac:dyDescent="0.25">
      <c r="A150" s="249"/>
      <c r="B150" s="250"/>
      <c r="C150" s="249"/>
      <c r="D150" s="249"/>
      <c r="E150" s="249"/>
      <c r="F150" s="249"/>
      <c r="G150" s="249"/>
    </row>
    <row r="151" spans="1:7" ht="14.25" customHeight="1" x14ac:dyDescent="0.25">
      <c r="A151" s="249"/>
      <c r="B151" s="250"/>
      <c r="C151" s="249"/>
      <c r="D151" s="249"/>
      <c r="E151" s="249"/>
      <c r="F151" s="249"/>
      <c r="G151" s="249"/>
    </row>
    <row r="152" spans="1:7" ht="14.25" customHeight="1" x14ac:dyDescent="0.25">
      <c r="A152" s="249"/>
      <c r="B152" s="250"/>
      <c r="C152" s="249"/>
      <c r="D152" s="249"/>
      <c r="E152" s="249"/>
      <c r="F152" s="249"/>
      <c r="G152" s="249"/>
    </row>
    <row r="153" spans="1:7" ht="14.25" customHeight="1" x14ac:dyDescent="0.25">
      <c r="A153" s="249"/>
      <c r="B153" s="250"/>
      <c r="C153" s="249"/>
      <c r="D153" s="249"/>
      <c r="E153" s="249"/>
      <c r="F153" s="249"/>
      <c r="G153" s="249"/>
    </row>
    <row r="154" spans="1:7" ht="14.25" customHeight="1" x14ac:dyDescent="0.25">
      <c r="A154" s="249"/>
      <c r="B154" s="250"/>
      <c r="C154" s="249"/>
      <c r="D154" s="249"/>
      <c r="E154" s="249"/>
      <c r="F154" s="249"/>
      <c r="G154" s="249"/>
    </row>
    <row r="155" spans="1:7" ht="14.25" customHeight="1" x14ac:dyDescent="0.25">
      <c r="A155" s="249"/>
      <c r="B155" s="250"/>
      <c r="C155" s="249"/>
      <c r="D155" s="249"/>
      <c r="E155" s="249"/>
      <c r="F155" s="249"/>
      <c r="G155" s="249"/>
    </row>
    <row r="156" spans="1:7" ht="14.25" customHeight="1" x14ac:dyDescent="0.25">
      <c r="A156" s="249"/>
      <c r="B156" s="250"/>
      <c r="C156" s="249"/>
      <c r="D156" s="249"/>
      <c r="E156" s="249"/>
      <c r="F156" s="249"/>
      <c r="G156" s="249"/>
    </row>
    <row r="157" spans="1:7" ht="14.25" customHeight="1" x14ac:dyDescent="0.25">
      <c r="A157" s="249"/>
      <c r="B157" s="250"/>
      <c r="C157" s="249"/>
      <c r="D157" s="249"/>
      <c r="E157" s="249"/>
      <c r="F157" s="249"/>
      <c r="G157" s="249"/>
    </row>
    <row r="158" spans="1:7" ht="14.25" customHeight="1" x14ac:dyDescent="0.25">
      <c r="A158" s="249"/>
      <c r="B158" s="250"/>
      <c r="C158" s="249"/>
      <c r="D158" s="249"/>
      <c r="E158" s="249"/>
      <c r="F158" s="249"/>
      <c r="G158" s="249"/>
    </row>
    <row r="159" spans="1:7" ht="14.25" customHeight="1" x14ac:dyDescent="0.25">
      <c r="A159" s="249"/>
      <c r="B159" s="250"/>
      <c r="C159" s="249"/>
      <c r="D159" s="249"/>
      <c r="E159" s="249"/>
      <c r="F159" s="249"/>
      <c r="G159" s="249"/>
    </row>
    <row r="160" spans="1:7" ht="14.25" customHeight="1" x14ac:dyDescent="0.25">
      <c r="A160" s="249"/>
      <c r="B160" s="250"/>
      <c r="C160" s="249"/>
      <c r="D160" s="249"/>
      <c r="E160" s="249"/>
      <c r="F160" s="249"/>
      <c r="G160" s="249"/>
    </row>
    <row r="161" spans="1:7" ht="14.25" customHeight="1" x14ac:dyDescent="0.25">
      <c r="A161" s="249"/>
      <c r="B161" s="250"/>
      <c r="C161" s="249"/>
      <c r="D161" s="249"/>
      <c r="E161" s="249"/>
      <c r="F161" s="249"/>
      <c r="G161" s="249"/>
    </row>
    <row r="162" spans="1:7" ht="14.25" customHeight="1" x14ac:dyDescent="0.25">
      <c r="A162" s="249"/>
      <c r="B162" s="250"/>
      <c r="C162" s="249"/>
      <c r="D162" s="249"/>
      <c r="E162" s="249"/>
      <c r="F162" s="249"/>
      <c r="G162" s="249"/>
    </row>
    <row r="163" spans="1:7" ht="14.25" customHeight="1" x14ac:dyDescent="0.25">
      <c r="A163" s="249"/>
      <c r="B163" s="250"/>
      <c r="C163" s="249"/>
      <c r="D163" s="249"/>
      <c r="E163" s="249"/>
      <c r="F163" s="249"/>
      <c r="G163" s="249"/>
    </row>
    <row r="164" spans="1:7" ht="14.25" customHeight="1" x14ac:dyDescent="0.25">
      <c r="A164" s="249"/>
      <c r="B164" s="250"/>
      <c r="C164" s="249"/>
      <c r="D164" s="249"/>
      <c r="E164" s="249"/>
      <c r="F164" s="249"/>
      <c r="G164" s="249"/>
    </row>
    <row r="165" spans="1:7" ht="14.25" customHeight="1" x14ac:dyDescent="0.25">
      <c r="A165" s="249"/>
      <c r="B165" s="250"/>
      <c r="C165" s="249"/>
      <c r="D165" s="249"/>
      <c r="E165" s="249"/>
      <c r="F165" s="249"/>
      <c r="G165" s="249"/>
    </row>
    <row r="166" spans="1:7" ht="14.25" customHeight="1" x14ac:dyDescent="0.25">
      <c r="A166" s="249"/>
      <c r="B166" s="250"/>
      <c r="C166" s="249"/>
      <c r="D166" s="249"/>
      <c r="E166" s="249"/>
      <c r="F166" s="249"/>
      <c r="G166" s="249"/>
    </row>
    <row r="167" spans="1:7" ht="14.25" customHeight="1" x14ac:dyDescent="0.25">
      <c r="A167" s="249"/>
      <c r="B167" s="250"/>
      <c r="C167" s="249"/>
      <c r="D167" s="249"/>
      <c r="E167" s="249"/>
      <c r="F167" s="249"/>
      <c r="G167" s="249"/>
    </row>
    <row r="168" spans="1:7" ht="14.25" customHeight="1" x14ac:dyDescent="0.25">
      <c r="A168" s="249"/>
      <c r="B168" s="250"/>
      <c r="C168" s="249"/>
      <c r="D168" s="249"/>
      <c r="E168" s="249"/>
      <c r="F168" s="249"/>
      <c r="G168" s="249"/>
    </row>
    <row r="169" spans="1:7" ht="14.25" customHeight="1" x14ac:dyDescent="0.25">
      <c r="A169" s="249"/>
      <c r="B169" s="250"/>
      <c r="C169" s="249"/>
      <c r="D169" s="249"/>
      <c r="E169" s="249"/>
      <c r="F169" s="249"/>
      <c r="G169" s="249"/>
    </row>
    <row r="170" spans="1:7" ht="14.25" customHeight="1" x14ac:dyDescent="0.25">
      <c r="A170" s="249"/>
      <c r="B170" s="250"/>
      <c r="C170" s="249"/>
      <c r="D170" s="249"/>
      <c r="E170" s="249"/>
      <c r="F170" s="249"/>
      <c r="G170" s="249"/>
    </row>
    <row r="171" spans="1:7" ht="14.25" customHeight="1" x14ac:dyDescent="0.25">
      <c r="A171" s="249"/>
      <c r="B171" s="250"/>
      <c r="C171" s="249"/>
      <c r="D171" s="249"/>
      <c r="E171" s="249"/>
      <c r="F171" s="249"/>
      <c r="G171" s="249"/>
    </row>
    <row r="172" spans="1:7" ht="14.25" customHeight="1" x14ac:dyDescent="0.25">
      <c r="A172" s="249"/>
      <c r="B172" s="250"/>
      <c r="C172" s="249"/>
      <c r="D172" s="249"/>
      <c r="E172" s="249"/>
      <c r="F172" s="249"/>
      <c r="G172" s="249"/>
    </row>
    <row r="173" spans="1:7" ht="14.25" customHeight="1" x14ac:dyDescent="0.25">
      <c r="A173" s="249"/>
      <c r="B173" s="250"/>
      <c r="C173" s="249"/>
      <c r="D173" s="249"/>
      <c r="E173" s="249"/>
      <c r="F173" s="249"/>
      <c r="G173" s="249"/>
    </row>
    <row r="174" spans="1:7" ht="14.25" customHeight="1" x14ac:dyDescent="0.25">
      <c r="A174" s="249"/>
      <c r="B174" s="250"/>
      <c r="C174" s="249"/>
      <c r="D174" s="249"/>
      <c r="E174" s="249"/>
      <c r="F174" s="249"/>
      <c r="G174" s="249"/>
    </row>
    <row r="175" spans="1:7" ht="14.25" customHeight="1" x14ac:dyDescent="0.25">
      <c r="A175" s="249"/>
      <c r="B175" s="250"/>
      <c r="C175" s="249"/>
      <c r="D175" s="249"/>
      <c r="E175" s="249"/>
      <c r="F175" s="249"/>
      <c r="G175" s="249"/>
    </row>
    <row r="176" spans="1:7" ht="14.25" customHeight="1" x14ac:dyDescent="0.25">
      <c r="A176" s="249"/>
      <c r="B176" s="250"/>
      <c r="C176" s="249"/>
      <c r="D176" s="249"/>
      <c r="E176" s="249"/>
      <c r="F176" s="249"/>
      <c r="G176" s="249"/>
    </row>
    <row r="177" spans="1:7" ht="14.25" customHeight="1" x14ac:dyDescent="0.25">
      <c r="A177" s="249"/>
      <c r="B177" s="250"/>
      <c r="C177" s="249"/>
      <c r="D177" s="249"/>
      <c r="E177" s="249"/>
      <c r="F177" s="249"/>
      <c r="G177" s="249"/>
    </row>
    <row r="178" spans="1:7" ht="14.25" customHeight="1" x14ac:dyDescent="0.25">
      <c r="A178" s="249"/>
      <c r="B178" s="250"/>
      <c r="C178" s="249"/>
      <c r="D178" s="249"/>
      <c r="E178" s="249"/>
      <c r="F178" s="249"/>
      <c r="G178" s="249"/>
    </row>
    <row r="179" spans="1:7" ht="14.25" customHeight="1" x14ac:dyDescent="0.25">
      <c r="A179" s="249"/>
      <c r="B179" s="250"/>
      <c r="C179" s="249"/>
      <c r="D179" s="249"/>
      <c r="E179" s="249"/>
      <c r="F179" s="249"/>
      <c r="G179" s="249"/>
    </row>
    <row r="180" spans="1:7" ht="14.25" customHeight="1" x14ac:dyDescent="0.25">
      <c r="A180" s="249"/>
      <c r="B180" s="250"/>
      <c r="C180" s="249"/>
      <c r="D180" s="249"/>
      <c r="E180" s="249"/>
      <c r="F180" s="249"/>
      <c r="G180" s="249"/>
    </row>
    <row r="181" spans="1:7" ht="14.25" customHeight="1" x14ac:dyDescent="0.25">
      <c r="A181" s="249"/>
      <c r="B181" s="250"/>
      <c r="C181" s="249"/>
      <c r="D181" s="249"/>
      <c r="E181" s="249"/>
      <c r="F181" s="249"/>
      <c r="G181" s="249"/>
    </row>
    <row r="182" spans="1:7" ht="14.25" customHeight="1" x14ac:dyDescent="0.25">
      <c r="A182" s="249"/>
      <c r="B182" s="250"/>
      <c r="C182" s="249"/>
      <c r="D182" s="249"/>
      <c r="E182" s="249"/>
      <c r="F182" s="249"/>
      <c r="G182" s="249"/>
    </row>
    <row r="183" spans="1:7" ht="14.25" customHeight="1" x14ac:dyDescent="0.25">
      <c r="A183" s="249"/>
      <c r="B183" s="250"/>
      <c r="C183" s="249"/>
      <c r="D183" s="249"/>
      <c r="E183" s="249"/>
      <c r="F183" s="249"/>
      <c r="G183" s="249"/>
    </row>
    <row r="184" spans="1:7" ht="14.25" customHeight="1" x14ac:dyDescent="0.25">
      <c r="A184" s="249"/>
      <c r="B184" s="250"/>
      <c r="C184" s="249"/>
      <c r="D184" s="249"/>
      <c r="E184" s="249"/>
      <c r="F184" s="249"/>
      <c r="G184" s="249"/>
    </row>
    <row r="185" spans="1:7" ht="14.25" customHeight="1" x14ac:dyDescent="0.25">
      <c r="A185" s="249"/>
      <c r="B185" s="250"/>
      <c r="C185" s="249"/>
      <c r="D185" s="249"/>
      <c r="E185" s="249"/>
      <c r="F185" s="249"/>
      <c r="G185" s="249"/>
    </row>
    <row r="186" spans="1:7" ht="14.25" customHeight="1" x14ac:dyDescent="0.25">
      <c r="A186" s="249"/>
      <c r="B186" s="250"/>
      <c r="C186" s="249"/>
      <c r="D186" s="249"/>
      <c r="E186" s="249"/>
      <c r="F186" s="249"/>
      <c r="G186" s="249"/>
    </row>
    <row r="187" spans="1:7" ht="14.25" customHeight="1" x14ac:dyDescent="0.25">
      <c r="A187" s="249"/>
      <c r="B187" s="250"/>
      <c r="C187" s="249"/>
      <c r="D187" s="249"/>
      <c r="E187" s="249"/>
      <c r="F187" s="249"/>
      <c r="G187" s="249"/>
    </row>
    <row r="188" spans="1:7" ht="14.25" customHeight="1" x14ac:dyDescent="0.25">
      <c r="A188" s="249"/>
      <c r="B188" s="250"/>
      <c r="C188" s="249"/>
      <c r="D188" s="249"/>
      <c r="E188" s="249"/>
      <c r="F188" s="249"/>
      <c r="G188" s="249"/>
    </row>
    <row r="189" spans="1:7" ht="14.25" customHeight="1" x14ac:dyDescent="0.25">
      <c r="A189" s="249"/>
      <c r="B189" s="250"/>
      <c r="C189" s="249"/>
      <c r="D189" s="249"/>
      <c r="E189" s="249"/>
      <c r="F189" s="249"/>
      <c r="G189" s="249"/>
    </row>
    <row r="190" spans="1:7" ht="14.25" customHeight="1" x14ac:dyDescent="0.25">
      <c r="A190" s="249"/>
      <c r="B190" s="250"/>
      <c r="C190" s="249"/>
      <c r="D190" s="249"/>
      <c r="E190" s="249"/>
      <c r="F190" s="249"/>
      <c r="G190" s="249"/>
    </row>
    <row r="191" spans="1:7" ht="14.25" customHeight="1" x14ac:dyDescent="0.25">
      <c r="A191" s="249"/>
      <c r="B191" s="250"/>
      <c r="C191" s="249"/>
      <c r="D191" s="249"/>
      <c r="E191" s="249"/>
      <c r="F191" s="249"/>
      <c r="G191" s="249"/>
    </row>
    <row r="192" spans="1:7" ht="14.25" customHeight="1" x14ac:dyDescent="0.25">
      <c r="A192" s="249"/>
      <c r="B192" s="250"/>
      <c r="C192" s="249"/>
      <c r="D192" s="249"/>
      <c r="E192" s="249"/>
      <c r="F192" s="249"/>
      <c r="G192" s="249"/>
    </row>
    <row r="193" spans="1:7" ht="14.25" customHeight="1" x14ac:dyDescent="0.25">
      <c r="A193" s="249"/>
      <c r="B193" s="250"/>
      <c r="C193" s="249"/>
      <c r="D193" s="249"/>
      <c r="E193" s="249"/>
      <c r="F193" s="249"/>
      <c r="G193" s="249"/>
    </row>
    <row r="194" spans="1:7" ht="14.25" customHeight="1" x14ac:dyDescent="0.25">
      <c r="A194" s="249"/>
      <c r="B194" s="250"/>
      <c r="C194" s="249"/>
      <c r="D194" s="249"/>
      <c r="E194" s="249"/>
      <c r="F194" s="249"/>
      <c r="G194" s="249"/>
    </row>
    <row r="195" spans="1:7" ht="14.25" customHeight="1" x14ac:dyDescent="0.25">
      <c r="A195" s="249"/>
      <c r="B195" s="250"/>
      <c r="C195" s="249"/>
      <c r="D195" s="249"/>
      <c r="E195" s="249"/>
      <c r="F195" s="249"/>
      <c r="G195" s="249"/>
    </row>
    <row r="196" spans="1:7" ht="14.25" customHeight="1" x14ac:dyDescent="0.25">
      <c r="A196" s="249"/>
      <c r="B196" s="250"/>
      <c r="C196" s="249"/>
      <c r="D196" s="249"/>
      <c r="E196" s="249"/>
      <c r="F196" s="249"/>
      <c r="G196" s="249"/>
    </row>
    <row r="197" spans="1:7" ht="14.25" customHeight="1" x14ac:dyDescent="0.25">
      <c r="A197" s="249"/>
      <c r="B197" s="250"/>
      <c r="C197" s="249"/>
      <c r="D197" s="249"/>
      <c r="E197" s="249"/>
      <c r="F197" s="249"/>
      <c r="G197" s="249"/>
    </row>
    <row r="198" spans="1:7" ht="14.25" customHeight="1" x14ac:dyDescent="0.25">
      <c r="A198" s="249"/>
      <c r="B198" s="250"/>
      <c r="C198" s="249"/>
      <c r="D198" s="249"/>
      <c r="E198" s="249"/>
      <c r="F198" s="249"/>
      <c r="G198" s="249"/>
    </row>
    <row r="199" spans="1:7" ht="14.25" customHeight="1" x14ac:dyDescent="0.25">
      <c r="A199" s="249"/>
      <c r="B199" s="250"/>
      <c r="C199" s="249"/>
      <c r="D199" s="249"/>
      <c r="E199" s="249"/>
      <c r="F199" s="249"/>
      <c r="G199" s="249"/>
    </row>
    <row r="200" spans="1:7" ht="14.25" customHeight="1" x14ac:dyDescent="0.25">
      <c r="A200" s="249"/>
      <c r="B200" s="250"/>
      <c r="C200" s="249"/>
      <c r="D200" s="249"/>
      <c r="E200" s="249"/>
      <c r="F200" s="249"/>
      <c r="G200" s="249"/>
    </row>
    <row r="201" spans="1:7" ht="14.25" customHeight="1" x14ac:dyDescent="0.25">
      <c r="A201" s="249"/>
      <c r="B201" s="250"/>
      <c r="C201" s="249"/>
      <c r="D201" s="249"/>
      <c r="E201" s="249"/>
      <c r="F201" s="249"/>
      <c r="G201" s="249"/>
    </row>
    <row r="202" spans="1:7" ht="14.25" customHeight="1" x14ac:dyDescent="0.25">
      <c r="A202" s="249"/>
      <c r="B202" s="250"/>
      <c r="C202" s="249"/>
      <c r="D202" s="249"/>
      <c r="E202" s="249"/>
      <c r="F202" s="249"/>
      <c r="G202" s="249"/>
    </row>
    <row r="203" spans="1:7" ht="14.25" customHeight="1" x14ac:dyDescent="0.25">
      <c r="A203" s="249"/>
      <c r="B203" s="250"/>
      <c r="C203" s="249"/>
      <c r="D203" s="249"/>
      <c r="E203" s="249"/>
      <c r="F203" s="249"/>
      <c r="G203" s="249"/>
    </row>
    <row r="204" spans="1:7" ht="14.25" customHeight="1" x14ac:dyDescent="0.25">
      <c r="A204" s="249"/>
      <c r="B204" s="250"/>
      <c r="C204" s="249"/>
      <c r="D204" s="249"/>
      <c r="E204" s="249"/>
      <c r="F204" s="249"/>
      <c r="G204" s="249"/>
    </row>
    <row r="205" spans="1:7" ht="14.25" customHeight="1" x14ac:dyDescent="0.25">
      <c r="A205" s="249"/>
      <c r="B205" s="250"/>
      <c r="C205" s="249"/>
      <c r="D205" s="249"/>
      <c r="E205" s="249"/>
      <c r="F205" s="249"/>
      <c r="G205" s="249"/>
    </row>
    <row r="206" spans="1:7" ht="14.25" customHeight="1" x14ac:dyDescent="0.25">
      <c r="A206" s="249"/>
      <c r="B206" s="250"/>
      <c r="C206" s="249"/>
      <c r="D206" s="249"/>
      <c r="E206" s="249"/>
      <c r="F206" s="249"/>
      <c r="G206" s="249"/>
    </row>
    <row r="207" spans="1:7" ht="14.25" customHeight="1" x14ac:dyDescent="0.25">
      <c r="A207" s="249"/>
      <c r="B207" s="250"/>
      <c r="C207" s="249"/>
      <c r="D207" s="249"/>
      <c r="E207" s="249"/>
      <c r="F207" s="249"/>
      <c r="G207" s="249"/>
    </row>
    <row r="208" spans="1:7" ht="14.25" customHeight="1" x14ac:dyDescent="0.25">
      <c r="A208" s="249"/>
      <c r="B208" s="250"/>
      <c r="C208" s="249"/>
      <c r="D208" s="249"/>
      <c r="E208" s="249"/>
      <c r="F208" s="249"/>
      <c r="G208" s="249"/>
    </row>
    <row r="209" spans="1:7" ht="14.25" customHeight="1" x14ac:dyDescent="0.25">
      <c r="A209" s="249"/>
      <c r="B209" s="250"/>
      <c r="C209" s="249"/>
      <c r="D209" s="249"/>
      <c r="E209" s="249"/>
      <c r="F209" s="249"/>
      <c r="G209" s="249"/>
    </row>
    <row r="210" spans="1:7" ht="14.25" customHeight="1" x14ac:dyDescent="0.25">
      <c r="A210" s="249"/>
      <c r="B210" s="250"/>
      <c r="C210" s="249"/>
      <c r="D210" s="249"/>
      <c r="E210" s="249"/>
      <c r="F210" s="249"/>
      <c r="G210" s="249"/>
    </row>
    <row r="211" spans="1:7" ht="14.25" customHeight="1" x14ac:dyDescent="0.25">
      <c r="A211" s="249"/>
      <c r="B211" s="250"/>
      <c r="C211" s="249"/>
      <c r="D211" s="249"/>
      <c r="E211" s="249"/>
      <c r="F211" s="249"/>
      <c r="G211" s="249"/>
    </row>
    <row r="212" spans="1:7" ht="14.25" customHeight="1" x14ac:dyDescent="0.25">
      <c r="A212" s="249"/>
      <c r="B212" s="250"/>
      <c r="C212" s="249"/>
      <c r="D212" s="249"/>
      <c r="E212" s="249"/>
      <c r="F212" s="249"/>
      <c r="G212" s="249"/>
    </row>
    <row r="213" spans="1:7" ht="14.25" customHeight="1" x14ac:dyDescent="0.25">
      <c r="A213" s="249"/>
      <c r="B213" s="250"/>
      <c r="C213" s="249"/>
      <c r="D213" s="249"/>
      <c r="E213" s="249"/>
      <c r="F213" s="249"/>
      <c r="G213" s="249"/>
    </row>
    <row r="214" spans="1:7" ht="14.25" customHeight="1" x14ac:dyDescent="0.25">
      <c r="A214" s="249"/>
      <c r="B214" s="250"/>
      <c r="C214" s="249"/>
      <c r="D214" s="249"/>
      <c r="E214" s="249"/>
      <c r="F214" s="249"/>
      <c r="G214" s="249"/>
    </row>
    <row r="215" spans="1:7" ht="14.25" customHeight="1" x14ac:dyDescent="0.25">
      <c r="A215" s="249"/>
      <c r="B215" s="250"/>
      <c r="C215" s="249"/>
      <c r="D215" s="249"/>
      <c r="E215" s="249"/>
      <c r="F215" s="249"/>
      <c r="G215" s="249"/>
    </row>
    <row r="216" spans="1:7" ht="14.25" customHeight="1" x14ac:dyDescent="0.25">
      <c r="A216" s="249"/>
      <c r="B216" s="250"/>
      <c r="C216" s="249"/>
      <c r="D216" s="249"/>
      <c r="E216" s="249"/>
      <c r="F216" s="249"/>
      <c r="G216" s="249"/>
    </row>
    <row r="217" spans="1:7" ht="14.25" customHeight="1" x14ac:dyDescent="0.25">
      <c r="A217" s="249"/>
      <c r="B217" s="250"/>
      <c r="C217" s="249"/>
      <c r="D217" s="249"/>
      <c r="E217" s="249"/>
      <c r="F217" s="249"/>
      <c r="G217" s="249"/>
    </row>
    <row r="218" spans="1:7" ht="14.25" customHeight="1" x14ac:dyDescent="0.25">
      <c r="A218" s="249"/>
      <c r="B218" s="250"/>
      <c r="C218" s="249"/>
      <c r="D218" s="249"/>
      <c r="E218" s="249"/>
      <c r="F218" s="249"/>
      <c r="G218" s="249"/>
    </row>
    <row r="219" spans="1:7" ht="14.25" customHeight="1" x14ac:dyDescent="0.25">
      <c r="A219" s="249"/>
      <c r="B219" s="250"/>
      <c r="C219" s="249"/>
      <c r="D219" s="249"/>
      <c r="E219" s="249"/>
      <c r="F219" s="249"/>
      <c r="G219" s="249"/>
    </row>
    <row r="220" spans="1:7" ht="14.25" customHeight="1" x14ac:dyDescent="0.25">
      <c r="A220" s="249"/>
      <c r="B220" s="250"/>
      <c r="C220" s="249"/>
      <c r="D220" s="249"/>
      <c r="E220" s="249"/>
      <c r="F220" s="249"/>
      <c r="G220" s="249"/>
    </row>
    <row r="221" spans="1:7" ht="14.25" customHeight="1" x14ac:dyDescent="0.25">
      <c r="A221" s="249"/>
      <c r="B221" s="250"/>
      <c r="C221" s="249"/>
      <c r="D221" s="249"/>
      <c r="E221" s="249"/>
      <c r="F221" s="249"/>
      <c r="G221" s="249"/>
    </row>
    <row r="222" spans="1:7" ht="14.25" customHeight="1" x14ac:dyDescent="0.25">
      <c r="A222" s="249"/>
      <c r="B222" s="250"/>
      <c r="C222" s="249"/>
      <c r="D222" s="249"/>
      <c r="E222" s="249"/>
      <c r="F222" s="249"/>
      <c r="G222" s="249"/>
    </row>
    <row r="223" spans="1:7" ht="14.25" customHeight="1" x14ac:dyDescent="0.25">
      <c r="A223" s="249"/>
      <c r="B223" s="250"/>
      <c r="C223" s="249"/>
      <c r="D223" s="249"/>
      <c r="E223" s="249"/>
      <c r="F223" s="249"/>
      <c r="G223" s="249"/>
    </row>
    <row r="224" spans="1:7" ht="14.25" customHeight="1" x14ac:dyDescent="0.25">
      <c r="A224" s="249"/>
      <c r="B224" s="250"/>
      <c r="C224" s="249"/>
      <c r="D224" s="249"/>
      <c r="E224" s="249"/>
      <c r="F224" s="249"/>
      <c r="G224" s="249"/>
    </row>
    <row r="225" spans="1:7" ht="14.25" customHeight="1" x14ac:dyDescent="0.25">
      <c r="A225" s="249"/>
      <c r="B225" s="250"/>
      <c r="C225" s="249"/>
      <c r="D225" s="249"/>
      <c r="E225" s="249"/>
      <c r="F225" s="249"/>
      <c r="G225" s="249"/>
    </row>
    <row r="226" spans="1:7" ht="14.25" customHeight="1" x14ac:dyDescent="0.25">
      <c r="A226" s="249"/>
      <c r="B226" s="250"/>
      <c r="C226" s="249"/>
      <c r="D226" s="249"/>
      <c r="E226" s="249"/>
      <c r="F226" s="249"/>
      <c r="G226" s="249"/>
    </row>
    <row r="227" spans="1:7" ht="14.25" customHeight="1" x14ac:dyDescent="0.25">
      <c r="A227" s="249"/>
      <c r="B227" s="250"/>
      <c r="C227" s="249"/>
      <c r="D227" s="249"/>
      <c r="E227" s="249"/>
      <c r="F227" s="249"/>
      <c r="G227" s="249"/>
    </row>
    <row r="228" spans="1:7" ht="14.25" customHeight="1" x14ac:dyDescent="0.25">
      <c r="A228" s="249"/>
      <c r="B228" s="250"/>
      <c r="C228" s="249"/>
      <c r="D228" s="249"/>
      <c r="E228" s="249"/>
      <c r="F228" s="249"/>
      <c r="G228" s="249"/>
    </row>
    <row r="229" spans="1:7" ht="14.25" customHeight="1" x14ac:dyDescent="0.25">
      <c r="A229" s="249"/>
      <c r="B229" s="250"/>
      <c r="C229" s="249"/>
      <c r="D229" s="249"/>
      <c r="E229" s="249"/>
      <c r="F229" s="249"/>
      <c r="G229" s="249"/>
    </row>
    <row r="230" spans="1:7" ht="14.25" customHeight="1" x14ac:dyDescent="0.25">
      <c r="A230" s="249"/>
      <c r="B230" s="250"/>
      <c r="C230" s="249"/>
      <c r="D230" s="249"/>
      <c r="E230" s="249"/>
      <c r="F230" s="249"/>
      <c r="G230" s="249"/>
    </row>
    <row r="231" spans="1:7" ht="14.25" customHeight="1" x14ac:dyDescent="0.25">
      <c r="A231" s="249"/>
      <c r="B231" s="250"/>
      <c r="C231" s="249"/>
      <c r="D231" s="249"/>
      <c r="E231" s="249"/>
      <c r="F231" s="249"/>
      <c r="G231" s="249"/>
    </row>
    <row r="232" spans="1:7" ht="14.25" customHeight="1" x14ac:dyDescent="0.25">
      <c r="A232" s="249"/>
      <c r="B232" s="250"/>
      <c r="C232" s="249"/>
      <c r="D232" s="249"/>
      <c r="E232" s="249"/>
      <c r="F232" s="249"/>
      <c r="G232" s="249"/>
    </row>
    <row r="233" spans="1:7" ht="14.25" customHeight="1" x14ac:dyDescent="0.25">
      <c r="A233" s="249"/>
      <c r="B233" s="250"/>
      <c r="C233" s="249"/>
      <c r="D233" s="249"/>
      <c r="E233" s="249"/>
      <c r="F233" s="249"/>
      <c r="G233" s="249"/>
    </row>
    <row r="234" spans="1:7" ht="14.25" customHeight="1" x14ac:dyDescent="0.25">
      <c r="A234" s="249"/>
      <c r="B234" s="250"/>
      <c r="C234" s="249"/>
      <c r="D234" s="249"/>
      <c r="E234" s="249"/>
      <c r="F234" s="249"/>
      <c r="G234" s="249"/>
    </row>
    <row r="235" spans="1:7" ht="14.25" customHeight="1" x14ac:dyDescent="0.25">
      <c r="A235" s="249"/>
      <c r="B235" s="250"/>
      <c r="C235" s="249"/>
      <c r="D235" s="249"/>
      <c r="E235" s="249"/>
      <c r="F235" s="249"/>
      <c r="G235" s="249"/>
    </row>
    <row r="236" spans="1:7" ht="14.25" customHeight="1" x14ac:dyDescent="0.25">
      <c r="A236" s="249"/>
      <c r="B236" s="250"/>
      <c r="C236" s="249"/>
      <c r="D236" s="249"/>
      <c r="E236" s="249"/>
      <c r="F236" s="249"/>
      <c r="G236" s="249"/>
    </row>
    <row r="237" spans="1:7" ht="14.25" customHeight="1" x14ac:dyDescent="0.25">
      <c r="A237" s="249"/>
      <c r="B237" s="250"/>
      <c r="C237" s="249"/>
      <c r="D237" s="249"/>
      <c r="E237" s="249"/>
      <c r="F237" s="249"/>
      <c r="G237" s="249"/>
    </row>
    <row r="238" spans="1:7" ht="14.25" customHeight="1" x14ac:dyDescent="0.25">
      <c r="A238" s="249"/>
      <c r="B238" s="250"/>
      <c r="C238" s="249"/>
      <c r="D238" s="249"/>
      <c r="E238" s="249"/>
      <c r="F238" s="249"/>
      <c r="G238" s="249"/>
    </row>
    <row r="239" spans="1:7" ht="14.25" customHeight="1" x14ac:dyDescent="0.25">
      <c r="A239" s="249"/>
      <c r="B239" s="250"/>
      <c r="C239" s="249"/>
      <c r="D239" s="249"/>
      <c r="E239" s="249"/>
      <c r="F239" s="249"/>
      <c r="G239" s="249"/>
    </row>
    <row r="240" spans="1:7" ht="14.25" customHeight="1" x14ac:dyDescent="0.25">
      <c r="A240" s="249"/>
      <c r="B240" s="250"/>
      <c r="C240" s="249"/>
      <c r="D240" s="249"/>
      <c r="E240" s="249"/>
      <c r="F240" s="249"/>
      <c r="G240" s="249"/>
    </row>
    <row r="241" spans="1:7" ht="14.25" customHeight="1" x14ac:dyDescent="0.25">
      <c r="A241" s="249"/>
      <c r="B241" s="250"/>
      <c r="C241" s="249"/>
      <c r="D241" s="249"/>
      <c r="E241" s="249"/>
      <c r="F241" s="249"/>
      <c r="G241" s="249"/>
    </row>
    <row r="242" spans="1:7" ht="14.25" customHeight="1" x14ac:dyDescent="0.25">
      <c r="A242" s="249"/>
      <c r="B242" s="250"/>
      <c r="C242" s="249"/>
      <c r="D242" s="249"/>
      <c r="E242" s="249"/>
      <c r="F242" s="249"/>
      <c r="G242" s="249"/>
    </row>
    <row r="243" spans="1:7" ht="14.25" customHeight="1" x14ac:dyDescent="0.25">
      <c r="A243" s="249"/>
      <c r="B243" s="250"/>
      <c r="C243" s="249"/>
      <c r="D243" s="249"/>
      <c r="E243" s="249"/>
      <c r="F243" s="249"/>
      <c r="G243" s="249"/>
    </row>
    <row r="244" spans="1:7" ht="14.25" customHeight="1" x14ac:dyDescent="0.25">
      <c r="A244" s="249"/>
      <c r="B244" s="250"/>
      <c r="C244" s="249"/>
      <c r="D244" s="249"/>
      <c r="E244" s="249"/>
      <c r="F244" s="249"/>
      <c r="G244" s="249"/>
    </row>
    <row r="245" spans="1:7" ht="14.25" customHeight="1" x14ac:dyDescent="0.25">
      <c r="A245" s="249"/>
      <c r="B245" s="250"/>
      <c r="C245" s="249"/>
      <c r="D245" s="249"/>
      <c r="E245" s="249"/>
      <c r="F245" s="249"/>
      <c r="G245" s="249"/>
    </row>
    <row r="246" spans="1:7" ht="14.25" customHeight="1" x14ac:dyDescent="0.25">
      <c r="A246" s="249"/>
      <c r="B246" s="250"/>
      <c r="C246" s="249"/>
      <c r="D246" s="249"/>
      <c r="E246" s="249"/>
      <c r="F246" s="249"/>
      <c r="G246" s="249"/>
    </row>
    <row r="247" spans="1:7" ht="14.25" customHeight="1" x14ac:dyDescent="0.25">
      <c r="A247" s="249"/>
      <c r="B247" s="250"/>
      <c r="C247" s="249"/>
      <c r="D247" s="249"/>
      <c r="E247" s="249"/>
      <c r="F247" s="249"/>
      <c r="G247" s="249"/>
    </row>
    <row r="248" spans="1:7" ht="14.25" customHeight="1" x14ac:dyDescent="0.25">
      <c r="A248" s="249"/>
      <c r="B248" s="250"/>
      <c r="C248" s="249"/>
      <c r="D248" s="249"/>
      <c r="E248" s="249"/>
      <c r="F248" s="249"/>
      <c r="G248" s="249"/>
    </row>
    <row r="249" spans="1:7" ht="14.25" customHeight="1" x14ac:dyDescent="0.25">
      <c r="A249" s="249"/>
      <c r="B249" s="250"/>
      <c r="C249" s="249"/>
      <c r="D249" s="249"/>
      <c r="E249" s="249"/>
      <c r="F249" s="249"/>
      <c r="G249" s="249"/>
    </row>
    <row r="250" spans="1:7" ht="14.25" customHeight="1" x14ac:dyDescent="0.25">
      <c r="A250" s="249"/>
      <c r="B250" s="250"/>
      <c r="C250" s="249"/>
      <c r="D250" s="249"/>
      <c r="E250" s="249"/>
      <c r="F250" s="249"/>
      <c r="G250" s="249"/>
    </row>
    <row r="251" spans="1:7" ht="14.25" customHeight="1" x14ac:dyDescent="0.25">
      <c r="A251" s="249"/>
      <c r="B251" s="250"/>
      <c r="C251" s="249"/>
      <c r="D251" s="249"/>
      <c r="E251" s="249"/>
      <c r="F251" s="249"/>
      <c r="G251" s="249"/>
    </row>
    <row r="252" spans="1:7" ht="14.25" customHeight="1" x14ac:dyDescent="0.25">
      <c r="A252" s="249"/>
      <c r="B252" s="250"/>
      <c r="C252" s="249"/>
      <c r="D252" s="249"/>
      <c r="E252" s="249"/>
      <c r="F252" s="249"/>
      <c r="G252" s="249"/>
    </row>
    <row r="253" spans="1:7" ht="14.25" customHeight="1" x14ac:dyDescent="0.25">
      <c r="A253" s="249"/>
      <c r="B253" s="250"/>
      <c r="C253" s="249"/>
      <c r="D253" s="249"/>
      <c r="E253" s="249"/>
      <c r="F253" s="249"/>
      <c r="G253" s="249"/>
    </row>
    <row r="254" spans="1:7" ht="14.25" customHeight="1" x14ac:dyDescent="0.25">
      <c r="A254" s="249"/>
      <c r="B254" s="250"/>
      <c r="C254" s="249"/>
      <c r="D254" s="249"/>
      <c r="E254" s="249"/>
      <c r="F254" s="249"/>
      <c r="G254" s="249"/>
    </row>
    <row r="255" spans="1:7" ht="14.25" customHeight="1" x14ac:dyDescent="0.25">
      <c r="A255" s="249"/>
      <c r="B255" s="250"/>
      <c r="C255" s="249"/>
      <c r="D255" s="249"/>
      <c r="E255" s="249"/>
      <c r="F255" s="249"/>
      <c r="G255" s="249"/>
    </row>
    <row r="256" spans="1:7" ht="14.25" customHeight="1" x14ac:dyDescent="0.25">
      <c r="A256" s="249"/>
      <c r="B256" s="250"/>
      <c r="C256" s="249"/>
      <c r="D256" s="249"/>
      <c r="E256" s="249"/>
      <c r="F256" s="249"/>
      <c r="G256" s="249"/>
    </row>
    <row r="257" spans="1:7" ht="14.25" customHeight="1" x14ac:dyDescent="0.25">
      <c r="A257" s="249"/>
      <c r="B257" s="250"/>
      <c r="C257" s="249"/>
      <c r="D257" s="249"/>
      <c r="E257" s="249"/>
      <c r="F257" s="249"/>
      <c r="G257" s="249"/>
    </row>
    <row r="258" spans="1:7" ht="14.25" customHeight="1" x14ac:dyDescent="0.25">
      <c r="A258" s="249"/>
      <c r="B258" s="250"/>
      <c r="C258" s="249"/>
      <c r="D258" s="249"/>
      <c r="E258" s="249"/>
      <c r="F258" s="249"/>
      <c r="G258" s="249"/>
    </row>
    <row r="259" spans="1:7" ht="14.25" customHeight="1" x14ac:dyDescent="0.25">
      <c r="A259" s="249"/>
      <c r="B259" s="250"/>
      <c r="C259" s="249"/>
      <c r="D259" s="249"/>
      <c r="E259" s="249"/>
      <c r="F259" s="249"/>
      <c r="G259" s="249"/>
    </row>
    <row r="260" spans="1:7" ht="14.25" customHeight="1" x14ac:dyDescent="0.25">
      <c r="A260" s="249"/>
      <c r="B260" s="250"/>
      <c r="C260" s="249"/>
      <c r="D260" s="249"/>
      <c r="E260" s="249"/>
      <c r="F260" s="249"/>
      <c r="G260" s="249"/>
    </row>
    <row r="261" spans="1:7" ht="14.25" customHeight="1" x14ac:dyDescent="0.25">
      <c r="A261" s="249"/>
      <c r="B261" s="250"/>
      <c r="C261" s="249"/>
      <c r="D261" s="249"/>
      <c r="E261" s="249"/>
      <c r="F261" s="249"/>
      <c r="G261" s="249"/>
    </row>
    <row r="262" spans="1:7" ht="14.25" customHeight="1" x14ac:dyDescent="0.25">
      <c r="A262" s="249"/>
      <c r="B262" s="250"/>
      <c r="C262" s="249"/>
      <c r="D262" s="249"/>
      <c r="E262" s="249"/>
      <c r="F262" s="249"/>
      <c r="G262" s="249"/>
    </row>
    <row r="263" spans="1:7" ht="14.25" customHeight="1" x14ac:dyDescent="0.25">
      <c r="A263" s="249"/>
      <c r="B263" s="250"/>
      <c r="C263" s="249"/>
      <c r="D263" s="249"/>
      <c r="E263" s="249"/>
      <c r="F263" s="249"/>
      <c r="G263" s="249"/>
    </row>
    <row r="264" spans="1:7" ht="14.25" customHeight="1" x14ac:dyDescent="0.25">
      <c r="A264" s="249"/>
      <c r="B264" s="250"/>
      <c r="C264" s="249"/>
      <c r="D264" s="249"/>
      <c r="E264" s="249"/>
      <c r="F264" s="249"/>
      <c r="G264" s="249"/>
    </row>
    <row r="265" spans="1:7" ht="14.25" customHeight="1" x14ac:dyDescent="0.25">
      <c r="A265" s="249"/>
      <c r="B265" s="250"/>
      <c r="C265" s="249"/>
      <c r="D265" s="249"/>
      <c r="E265" s="249"/>
      <c r="F265" s="249"/>
      <c r="G265" s="249"/>
    </row>
    <row r="266" spans="1:7" ht="14.25" customHeight="1" x14ac:dyDescent="0.25">
      <c r="A266" s="249"/>
      <c r="B266" s="250"/>
      <c r="C266" s="249"/>
      <c r="D266" s="249"/>
      <c r="E266" s="249"/>
      <c r="F266" s="249"/>
      <c r="G266" s="249"/>
    </row>
    <row r="267" spans="1:7" ht="14.25" customHeight="1" x14ac:dyDescent="0.25">
      <c r="A267" s="249"/>
      <c r="B267" s="250"/>
      <c r="C267" s="249"/>
      <c r="D267" s="249"/>
      <c r="E267" s="249"/>
      <c r="F267" s="249"/>
      <c r="G267" s="249"/>
    </row>
    <row r="268" spans="1:7" ht="14.25" customHeight="1" x14ac:dyDescent="0.25">
      <c r="A268" s="249"/>
      <c r="B268" s="250"/>
      <c r="C268" s="249"/>
      <c r="D268" s="249"/>
      <c r="E268" s="249"/>
      <c r="F268" s="249"/>
      <c r="G268" s="249"/>
    </row>
    <row r="269" spans="1:7" ht="14.25" customHeight="1" x14ac:dyDescent="0.25">
      <c r="A269" s="249"/>
      <c r="B269" s="250"/>
      <c r="C269" s="249"/>
      <c r="D269" s="249"/>
      <c r="E269" s="249"/>
      <c r="F269" s="249"/>
      <c r="G269" s="249"/>
    </row>
    <row r="270" spans="1:7" ht="14.25" customHeight="1" x14ac:dyDescent="0.25">
      <c r="A270" s="249"/>
      <c r="B270" s="250"/>
      <c r="C270" s="249"/>
      <c r="D270" s="249"/>
      <c r="E270" s="249"/>
      <c r="F270" s="249"/>
      <c r="G270" s="249"/>
    </row>
    <row r="271" spans="1:7" ht="14.25" customHeight="1" x14ac:dyDescent="0.25">
      <c r="A271" s="249"/>
      <c r="B271" s="250"/>
      <c r="C271" s="249"/>
      <c r="D271" s="249"/>
      <c r="E271" s="249"/>
      <c r="F271" s="249"/>
      <c r="G271" s="249"/>
    </row>
    <row r="272" spans="1:7" ht="14.25" customHeight="1" x14ac:dyDescent="0.25">
      <c r="A272" s="249"/>
      <c r="B272" s="250"/>
      <c r="C272" s="249"/>
      <c r="D272" s="249"/>
      <c r="E272" s="249"/>
      <c r="F272" s="249"/>
      <c r="G272" s="249"/>
    </row>
    <row r="273" spans="1:7" ht="14.25" customHeight="1" x14ac:dyDescent="0.25">
      <c r="A273" s="249"/>
      <c r="B273" s="250"/>
      <c r="C273" s="249"/>
      <c r="D273" s="249"/>
      <c r="E273" s="249"/>
      <c r="F273" s="249"/>
      <c r="G273" s="249"/>
    </row>
    <row r="274" spans="1:7" ht="14.25" customHeight="1" x14ac:dyDescent="0.25">
      <c r="A274" s="249"/>
      <c r="B274" s="250"/>
      <c r="C274" s="249"/>
      <c r="D274" s="249"/>
      <c r="E274" s="249"/>
      <c r="F274" s="249"/>
      <c r="G274" s="249"/>
    </row>
    <row r="275" spans="1:7" ht="14.25" customHeight="1" x14ac:dyDescent="0.25">
      <c r="A275" s="249"/>
      <c r="B275" s="250"/>
      <c r="C275" s="249"/>
      <c r="D275" s="249"/>
      <c r="E275" s="249"/>
      <c r="F275" s="249"/>
      <c r="G275" s="249"/>
    </row>
    <row r="276" spans="1:7" ht="14.25" customHeight="1" x14ac:dyDescent="0.25">
      <c r="A276" s="249"/>
      <c r="B276" s="250"/>
      <c r="C276" s="249"/>
      <c r="D276" s="249"/>
      <c r="E276" s="249"/>
      <c r="F276" s="249"/>
      <c r="G276" s="249"/>
    </row>
    <row r="277" spans="1:7" ht="14.25" customHeight="1" x14ac:dyDescent="0.25">
      <c r="A277" s="249"/>
      <c r="B277" s="250"/>
      <c r="C277" s="249"/>
      <c r="D277" s="249"/>
      <c r="E277" s="249"/>
      <c r="F277" s="249"/>
      <c r="G277" s="249"/>
    </row>
    <row r="278" spans="1:7" ht="14.25" customHeight="1" x14ac:dyDescent="0.25">
      <c r="A278" s="249"/>
      <c r="B278" s="250"/>
      <c r="C278" s="249"/>
      <c r="D278" s="249"/>
      <c r="E278" s="249"/>
      <c r="F278" s="249"/>
      <c r="G278" s="249"/>
    </row>
    <row r="279" spans="1:7" ht="14.25" customHeight="1" x14ac:dyDescent="0.25">
      <c r="A279" s="249"/>
      <c r="B279" s="250"/>
      <c r="C279" s="249"/>
      <c r="D279" s="249"/>
      <c r="E279" s="249"/>
      <c r="F279" s="249"/>
      <c r="G279" s="249"/>
    </row>
    <row r="280" spans="1:7" ht="14.25" customHeight="1" x14ac:dyDescent="0.25">
      <c r="A280" s="249"/>
      <c r="B280" s="250"/>
      <c r="C280" s="249"/>
      <c r="D280" s="249"/>
      <c r="E280" s="249"/>
      <c r="F280" s="249"/>
      <c r="G280" s="249"/>
    </row>
    <row r="281" spans="1:7" ht="14.25" customHeight="1" x14ac:dyDescent="0.25">
      <c r="A281" s="249"/>
      <c r="B281" s="250"/>
      <c r="C281" s="249"/>
      <c r="D281" s="249"/>
      <c r="E281" s="249"/>
      <c r="F281" s="249"/>
      <c r="G281" s="249"/>
    </row>
    <row r="282" spans="1:7" ht="14.25" customHeight="1" x14ac:dyDescent="0.25">
      <c r="A282" s="249"/>
      <c r="B282" s="250"/>
      <c r="C282" s="249"/>
      <c r="D282" s="249"/>
      <c r="E282" s="249"/>
      <c r="F282" s="249"/>
      <c r="G282" s="249"/>
    </row>
    <row r="283" spans="1:7" ht="14.25" customHeight="1" x14ac:dyDescent="0.25">
      <c r="A283" s="249"/>
      <c r="B283" s="250"/>
      <c r="C283" s="249"/>
      <c r="D283" s="249"/>
      <c r="E283" s="249"/>
      <c r="F283" s="249"/>
      <c r="G283" s="249"/>
    </row>
    <row r="284" spans="1:7" ht="14.25" customHeight="1" x14ac:dyDescent="0.25">
      <c r="A284" s="249"/>
      <c r="B284" s="250"/>
      <c r="C284" s="249"/>
      <c r="D284" s="249"/>
      <c r="E284" s="249"/>
      <c r="F284" s="249"/>
      <c r="G284" s="249"/>
    </row>
    <row r="285" spans="1:7" ht="14.25" customHeight="1" x14ac:dyDescent="0.25">
      <c r="A285" s="249"/>
      <c r="B285" s="250"/>
      <c r="C285" s="249"/>
      <c r="D285" s="249"/>
      <c r="E285" s="249"/>
      <c r="F285" s="249"/>
      <c r="G285" s="249"/>
    </row>
    <row r="286" spans="1:7" ht="14.25" customHeight="1" x14ac:dyDescent="0.25">
      <c r="A286" s="249"/>
      <c r="B286" s="250"/>
      <c r="C286" s="249"/>
      <c r="D286" s="249"/>
      <c r="E286" s="249"/>
      <c r="F286" s="249"/>
      <c r="G286" s="249"/>
    </row>
    <row r="287" spans="1:7" ht="14.25" customHeight="1" x14ac:dyDescent="0.25">
      <c r="A287" s="249"/>
      <c r="B287" s="250"/>
      <c r="C287" s="249"/>
      <c r="D287" s="249"/>
      <c r="E287" s="249"/>
      <c r="F287" s="249"/>
      <c r="G287" s="249"/>
    </row>
    <row r="288" spans="1:7" ht="14.25" customHeight="1" x14ac:dyDescent="0.25">
      <c r="A288" s="249"/>
      <c r="B288" s="250"/>
      <c r="C288" s="249"/>
      <c r="D288" s="249"/>
      <c r="E288" s="249"/>
      <c r="F288" s="249"/>
      <c r="G288" s="249"/>
    </row>
    <row r="289" spans="1:7" ht="14.25" customHeight="1" x14ac:dyDescent="0.25">
      <c r="A289" s="249"/>
      <c r="B289" s="250"/>
      <c r="C289" s="249"/>
      <c r="D289" s="249"/>
      <c r="E289" s="249"/>
      <c r="F289" s="249"/>
      <c r="G289" s="249"/>
    </row>
    <row r="290" spans="1:7" ht="14.25" customHeight="1" x14ac:dyDescent="0.25">
      <c r="A290" s="249"/>
      <c r="B290" s="250"/>
      <c r="C290" s="249"/>
      <c r="D290" s="249"/>
      <c r="E290" s="249"/>
      <c r="F290" s="249"/>
      <c r="G290" s="249"/>
    </row>
    <row r="291" spans="1:7" ht="14.25" customHeight="1" x14ac:dyDescent="0.25">
      <c r="A291" s="249"/>
      <c r="B291" s="250"/>
      <c r="C291" s="249"/>
      <c r="D291" s="249"/>
      <c r="E291" s="249"/>
      <c r="F291" s="249"/>
      <c r="G291" s="249"/>
    </row>
    <row r="292" spans="1:7" ht="14.25" customHeight="1" x14ac:dyDescent="0.25">
      <c r="A292" s="249"/>
      <c r="B292" s="250"/>
      <c r="C292" s="249"/>
      <c r="D292" s="249"/>
      <c r="E292" s="249"/>
      <c r="F292" s="249"/>
      <c r="G292" s="249"/>
    </row>
    <row r="293" spans="1:7" ht="14.25" customHeight="1" x14ac:dyDescent="0.25">
      <c r="A293" s="249"/>
      <c r="B293" s="250"/>
      <c r="C293" s="249"/>
      <c r="D293" s="249"/>
      <c r="E293" s="249"/>
      <c r="F293" s="249"/>
      <c r="G293" s="249"/>
    </row>
    <row r="294" spans="1:7" ht="14.25" customHeight="1" x14ac:dyDescent="0.25">
      <c r="A294" s="249"/>
      <c r="B294" s="250"/>
      <c r="C294" s="249"/>
      <c r="D294" s="249"/>
      <c r="E294" s="249"/>
      <c r="F294" s="249"/>
      <c r="G294" s="249"/>
    </row>
    <row r="295" spans="1:7" ht="14.25" customHeight="1" x14ac:dyDescent="0.25">
      <c r="A295" s="249"/>
      <c r="B295" s="250"/>
      <c r="C295" s="249"/>
      <c r="D295" s="249"/>
      <c r="E295" s="249"/>
      <c r="F295" s="249"/>
      <c r="G295" s="249"/>
    </row>
    <row r="296" spans="1:7" ht="14.25" customHeight="1" x14ac:dyDescent="0.25">
      <c r="A296" s="249"/>
      <c r="B296" s="250"/>
      <c r="C296" s="249"/>
      <c r="D296" s="249"/>
      <c r="E296" s="249"/>
      <c r="F296" s="249"/>
      <c r="G296" s="249"/>
    </row>
    <row r="297" spans="1:7" ht="14.25" customHeight="1" x14ac:dyDescent="0.25">
      <c r="A297" s="249"/>
      <c r="B297" s="250"/>
      <c r="C297" s="249"/>
      <c r="D297" s="249"/>
      <c r="E297" s="249"/>
      <c r="F297" s="249"/>
      <c r="G297" s="249"/>
    </row>
    <row r="298" spans="1:7" ht="14.25" customHeight="1" x14ac:dyDescent="0.25">
      <c r="A298" s="249"/>
      <c r="B298" s="250"/>
      <c r="C298" s="249"/>
      <c r="D298" s="249"/>
      <c r="E298" s="249"/>
      <c r="F298" s="249"/>
      <c r="G298" s="249"/>
    </row>
    <row r="299" spans="1:7" ht="14.25" customHeight="1" x14ac:dyDescent="0.25">
      <c r="A299" s="249"/>
      <c r="B299" s="250"/>
      <c r="C299" s="249"/>
      <c r="D299" s="249"/>
      <c r="E299" s="249"/>
      <c r="F299" s="249"/>
      <c r="G299" s="249"/>
    </row>
    <row r="300" spans="1:7" ht="14.25" customHeight="1" x14ac:dyDescent="0.25">
      <c r="A300" s="249"/>
      <c r="B300" s="250"/>
      <c r="C300" s="249"/>
      <c r="D300" s="249"/>
      <c r="E300" s="249"/>
      <c r="F300" s="249"/>
      <c r="G300" s="249"/>
    </row>
    <row r="301" spans="1:7" ht="14.25" customHeight="1" x14ac:dyDescent="0.25">
      <c r="A301" s="249"/>
      <c r="B301" s="250"/>
      <c r="C301" s="249"/>
      <c r="D301" s="249"/>
      <c r="E301" s="249"/>
      <c r="F301" s="249"/>
      <c r="G301" s="249"/>
    </row>
    <row r="302" spans="1:7" ht="14.25" customHeight="1" x14ac:dyDescent="0.25">
      <c r="A302" s="249"/>
      <c r="B302" s="250"/>
      <c r="C302" s="249"/>
      <c r="D302" s="249"/>
      <c r="E302" s="249"/>
      <c r="F302" s="249"/>
      <c r="G302" s="249"/>
    </row>
    <row r="303" spans="1:7" ht="14.25" customHeight="1" x14ac:dyDescent="0.25">
      <c r="A303" s="249"/>
      <c r="B303" s="250"/>
      <c r="C303" s="249"/>
      <c r="D303" s="249"/>
      <c r="E303" s="249"/>
      <c r="F303" s="249"/>
      <c r="G303" s="249"/>
    </row>
    <row r="304" spans="1:7" ht="14.25" customHeight="1" x14ac:dyDescent="0.25">
      <c r="A304" s="249"/>
      <c r="B304" s="250"/>
      <c r="C304" s="249"/>
      <c r="D304" s="249"/>
      <c r="E304" s="249"/>
      <c r="F304" s="249"/>
      <c r="G304" s="249"/>
    </row>
    <row r="305" spans="1:7" ht="14.25" customHeight="1" x14ac:dyDescent="0.25">
      <c r="A305" s="249"/>
      <c r="B305" s="250"/>
      <c r="C305" s="249"/>
      <c r="D305" s="249"/>
      <c r="E305" s="249"/>
      <c r="F305" s="249"/>
      <c r="G305" s="249"/>
    </row>
    <row r="306" spans="1:7" ht="14.25" customHeight="1" x14ac:dyDescent="0.25">
      <c r="A306" s="249"/>
      <c r="B306" s="250"/>
      <c r="C306" s="249"/>
      <c r="D306" s="249"/>
      <c r="E306" s="249"/>
      <c r="F306" s="249"/>
      <c r="G306" s="249"/>
    </row>
    <row r="307" spans="1:7" ht="14.25" customHeight="1" x14ac:dyDescent="0.25">
      <c r="A307" s="249"/>
      <c r="B307" s="250"/>
      <c r="C307" s="249"/>
      <c r="D307" s="249"/>
      <c r="E307" s="249"/>
      <c r="F307" s="249"/>
      <c r="G307" s="249"/>
    </row>
    <row r="308" spans="1:7" ht="14.25" customHeight="1" x14ac:dyDescent="0.25">
      <c r="A308" s="249"/>
      <c r="B308" s="250"/>
      <c r="C308" s="249"/>
      <c r="D308" s="249"/>
      <c r="E308" s="249"/>
      <c r="F308" s="249"/>
      <c r="G308" s="249"/>
    </row>
    <row r="309" spans="1:7" ht="14.25" customHeight="1" x14ac:dyDescent="0.25">
      <c r="A309" s="249"/>
      <c r="B309" s="250"/>
      <c r="C309" s="249"/>
      <c r="D309" s="249"/>
      <c r="E309" s="249"/>
      <c r="F309" s="249"/>
      <c r="G309" s="249"/>
    </row>
    <row r="310" spans="1:7" ht="14.25" customHeight="1" x14ac:dyDescent="0.25">
      <c r="A310" s="249"/>
      <c r="B310" s="250"/>
      <c r="C310" s="249"/>
      <c r="D310" s="249"/>
      <c r="E310" s="249"/>
      <c r="F310" s="249"/>
      <c r="G310" s="249"/>
    </row>
    <row r="311" spans="1:7" ht="14.25" customHeight="1" x14ac:dyDescent="0.25">
      <c r="A311" s="249"/>
      <c r="B311" s="250"/>
      <c r="C311" s="249"/>
      <c r="D311" s="249"/>
      <c r="E311" s="249"/>
      <c r="F311" s="249"/>
      <c r="G311" s="249"/>
    </row>
    <row r="312" spans="1:7" ht="14.25" customHeight="1" x14ac:dyDescent="0.25">
      <c r="A312" s="249"/>
      <c r="B312" s="250"/>
      <c r="C312" s="249"/>
      <c r="D312" s="249"/>
      <c r="E312" s="249"/>
      <c r="F312" s="249"/>
      <c r="G312" s="249"/>
    </row>
    <row r="313" spans="1:7" ht="14.25" customHeight="1" x14ac:dyDescent="0.25">
      <c r="A313" s="249"/>
      <c r="B313" s="250"/>
      <c r="C313" s="249"/>
      <c r="D313" s="249"/>
      <c r="E313" s="249"/>
      <c r="F313" s="249"/>
      <c r="G313" s="249"/>
    </row>
    <row r="314" spans="1:7" ht="14.25" customHeight="1" x14ac:dyDescent="0.25">
      <c r="A314" s="249"/>
      <c r="B314" s="250"/>
      <c r="C314" s="249"/>
      <c r="D314" s="249"/>
      <c r="E314" s="249"/>
      <c r="F314" s="249"/>
      <c r="G314" s="249"/>
    </row>
    <row r="315" spans="1:7" ht="14.25" customHeight="1" x14ac:dyDescent="0.25">
      <c r="A315" s="249"/>
      <c r="B315" s="250"/>
      <c r="C315" s="249"/>
      <c r="D315" s="249"/>
      <c r="E315" s="249"/>
      <c r="F315" s="249"/>
      <c r="G315" s="249"/>
    </row>
    <row r="316" spans="1:7" ht="14.25" customHeight="1" x14ac:dyDescent="0.25">
      <c r="A316" s="249"/>
      <c r="B316" s="250"/>
      <c r="C316" s="249"/>
      <c r="D316" s="249"/>
      <c r="E316" s="249"/>
      <c r="F316" s="249"/>
      <c r="G316" s="249"/>
    </row>
    <row r="317" spans="1:7" ht="14.25" customHeight="1" x14ac:dyDescent="0.25">
      <c r="A317" s="249"/>
      <c r="B317" s="250"/>
      <c r="C317" s="249"/>
      <c r="D317" s="249"/>
      <c r="E317" s="249"/>
      <c r="F317" s="249"/>
      <c r="G317" s="249"/>
    </row>
    <row r="318" spans="1:7" ht="14.25" customHeight="1" x14ac:dyDescent="0.25">
      <c r="A318" s="249"/>
      <c r="B318" s="250"/>
      <c r="C318" s="249"/>
      <c r="D318" s="249"/>
      <c r="E318" s="249"/>
      <c r="F318" s="249"/>
      <c r="G318" s="249"/>
    </row>
    <row r="319" spans="1:7" ht="14.25" customHeight="1" x14ac:dyDescent="0.25">
      <c r="A319" s="249"/>
      <c r="B319" s="250"/>
      <c r="C319" s="249"/>
      <c r="D319" s="249"/>
      <c r="E319" s="249"/>
      <c r="F319" s="249"/>
      <c r="G319" s="249"/>
    </row>
    <row r="320" spans="1:7" ht="14.25" customHeight="1" x14ac:dyDescent="0.25">
      <c r="A320" s="249"/>
      <c r="B320" s="250"/>
      <c r="C320" s="249"/>
      <c r="D320" s="249"/>
      <c r="E320" s="249"/>
      <c r="F320" s="249"/>
      <c r="G320" s="249"/>
    </row>
    <row r="321" spans="1:7" ht="14.25" customHeight="1" x14ac:dyDescent="0.25">
      <c r="A321" s="249"/>
      <c r="B321" s="250"/>
      <c r="C321" s="249"/>
      <c r="D321" s="249"/>
      <c r="E321" s="249"/>
      <c r="F321" s="249"/>
      <c r="G321" s="249"/>
    </row>
    <row r="322" spans="1:7" ht="14.25" customHeight="1" x14ac:dyDescent="0.25">
      <c r="A322" s="249"/>
      <c r="B322" s="250"/>
      <c r="C322" s="249"/>
      <c r="D322" s="249"/>
      <c r="E322" s="249"/>
      <c r="F322" s="249"/>
      <c r="G322" s="249"/>
    </row>
    <row r="323" spans="1:7" ht="14.25" customHeight="1" x14ac:dyDescent="0.25">
      <c r="A323" s="249"/>
      <c r="B323" s="250"/>
      <c r="C323" s="249"/>
      <c r="D323" s="249"/>
      <c r="E323" s="249"/>
      <c r="F323" s="249"/>
      <c r="G323" s="249"/>
    </row>
    <row r="324" spans="1:7" ht="14.25" customHeight="1" x14ac:dyDescent="0.25">
      <c r="A324" s="249"/>
      <c r="B324" s="250"/>
      <c r="C324" s="249"/>
      <c r="D324" s="249"/>
      <c r="E324" s="249"/>
      <c r="F324" s="249"/>
      <c r="G324" s="249"/>
    </row>
    <row r="325" spans="1:7" ht="14.25" customHeight="1" x14ac:dyDescent="0.25">
      <c r="A325" s="249"/>
      <c r="B325" s="250"/>
      <c r="C325" s="249"/>
      <c r="D325" s="249"/>
      <c r="E325" s="249"/>
      <c r="F325" s="249"/>
      <c r="G325" s="249"/>
    </row>
    <row r="326" spans="1:7" ht="14.25" customHeight="1" x14ac:dyDescent="0.25">
      <c r="A326" s="249"/>
      <c r="B326" s="250"/>
      <c r="C326" s="249"/>
      <c r="D326" s="249"/>
      <c r="E326" s="249"/>
      <c r="F326" s="249"/>
      <c r="G326" s="249"/>
    </row>
    <row r="327" spans="1:7" ht="14.25" customHeight="1" x14ac:dyDescent="0.25">
      <c r="A327" s="249"/>
      <c r="B327" s="250"/>
      <c r="C327" s="249"/>
      <c r="D327" s="249"/>
      <c r="E327" s="249"/>
      <c r="F327" s="249"/>
      <c r="G327" s="249"/>
    </row>
    <row r="328" spans="1:7" ht="14.25" customHeight="1" x14ac:dyDescent="0.25">
      <c r="A328" s="249"/>
      <c r="B328" s="250"/>
      <c r="C328" s="249"/>
      <c r="D328" s="249"/>
      <c r="E328" s="249"/>
      <c r="F328" s="249"/>
      <c r="G328" s="249"/>
    </row>
    <row r="329" spans="1:7" ht="14.25" customHeight="1" x14ac:dyDescent="0.25">
      <c r="A329" s="249"/>
      <c r="B329" s="250"/>
      <c r="C329" s="249"/>
      <c r="D329" s="249"/>
      <c r="E329" s="249"/>
      <c r="F329" s="249"/>
      <c r="G329" s="249"/>
    </row>
    <row r="330" spans="1:7" ht="14.25" customHeight="1" x14ac:dyDescent="0.25">
      <c r="A330" s="249"/>
      <c r="B330" s="250"/>
      <c r="C330" s="249"/>
      <c r="D330" s="249"/>
      <c r="E330" s="249"/>
      <c r="F330" s="249"/>
      <c r="G330" s="249"/>
    </row>
    <row r="331" spans="1:7" ht="14.25" customHeight="1" x14ac:dyDescent="0.25">
      <c r="A331" s="249"/>
      <c r="B331" s="250"/>
      <c r="C331" s="249"/>
      <c r="D331" s="249"/>
      <c r="E331" s="249"/>
      <c r="F331" s="249"/>
      <c r="G331" s="249"/>
    </row>
    <row r="332" spans="1:7" ht="14.25" customHeight="1" x14ac:dyDescent="0.25">
      <c r="A332" s="249"/>
      <c r="B332" s="250"/>
      <c r="C332" s="249"/>
      <c r="D332" s="249"/>
      <c r="E332" s="249"/>
      <c r="F332" s="249"/>
      <c r="G332" s="249"/>
    </row>
    <row r="333" spans="1:7" ht="14.25" customHeight="1" x14ac:dyDescent="0.25">
      <c r="A333" s="249"/>
      <c r="B333" s="250"/>
      <c r="C333" s="249"/>
      <c r="D333" s="249"/>
      <c r="E333" s="249"/>
      <c r="F333" s="249"/>
      <c r="G333" s="249"/>
    </row>
    <row r="334" spans="1:7" ht="14.25" customHeight="1" x14ac:dyDescent="0.25">
      <c r="A334" s="249"/>
      <c r="B334" s="250"/>
      <c r="C334" s="249"/>
      <c r="D334" s="249"/>
      <c r="E334" s="249"/>
      <c r="F334" s="249"/>
      <c r="G334" s="249"/>
    </row>
    <row r="335" spans="1:7" ht="14.25" customHeight="1" x14ac:dyDescent="0.25">
      <c r="A335" s="249"/>
      <c r="B335" s="250"/>
      <c r="C335" s="249"/>
      <c r="D335" s="249"/>
      <c r="E335" s="249"/>
      <c r="F335" s="249"/>
      <c r="G335" s="249"/>
    </row>
    <row r="336" spans="1:7" ht="14.25" customHeight="1" x14ac:dyDescent="0.25">
      <c r="A336" s="249"/>
      <c r="B336" s="250"/>
      <c r="C336" s="249"/>
      <c r="D336" s="249"/>
      <c r="E336" s="249"/>
      <c r="F336" s="249"/>
      <c r="G336" s="249"/>
    </row>
    <row r="337" spans="1:7" ht="14.25" customHeight="1" x14ac:dyDescent="0.25">
      <c r="A337" s="249"/>
      <c r="B337" s="250"/>
      <c r="C337" s="249"/>
      <c r="D337" s="249"/>
      <c r="E337" s="249"/>
      <c r="F337" s="249"/>
      <c r="G337" s="249"/>
    </row>
    <row r="338" spans="1:7" ht="14.25" customHeight="1" x14ac:dyDescent="0.25">
      <c r="A338" s="249"/>
      <c r="B338" s="250"/>
      <c r="C338" s="249"/>
      <c r="D338" s="249"/>
      <c r="E338" s="249"/>
      <c r="F338" s="249"/>
      <c r="G338" s="249"/>
    </row>
    <row r="339" spans="1:7" ht="14.25" customHeight="1" x14ac:dyDescent="0.25">
      <c r="A339" s="249"/>
      <c r="B339" s="250"/>
      <c r="C339" s="249"/>
      <c r="D339" s="249"/>
      <c r="E339" s="249"/>
      <c r="F339" s="249"/>
      <c r="G339" s="249"/>
    </row>
    <row r="340" spans="1:7" ht="14.25" customHeight="1" x14ac:dyDescent="0.25">
      <c r="A340" s="249"/>
      <c r="B340" s="250"/>
      <c r="C340" s="249"/>
      <c r="D340" s="249"/>
      <c r="E340" s="249"/>
      <c r="F340" s="249"/>
      <c r="G340" s="249"/>
    </row>
    <row r="341" spans="1:7" ht="14.25" customHeight="1" x14ac:dyDescent="0.25">
      <c r="A341" s="249"/>
      <c r="B341" s="250"/>
      <c r="C341" s="249"/>
      <c r="D341" s="249"/>
      <c r="E341" s="249"/>
      <c r="F341" s="249"/>
      <c r="G341" s="249"/>
    </row>
    <row r="342" spans="1:7" ht="14.25" customHeight="1" x14ac:dyDescent="0.25">
      <c r="A342" s="249"/>
      <c r="B342" s="250"/>
      <c r="C342" s="249"/>
      <c r="D342" s="249"/>
      <c r="E342" s="249"/>
      <c r="F342" s="249"/>
      <c r="G342" s="249"/>
    </row>
    <row r="343" spans="1:7" ht="14.25" customHeight="1" x14ac:dyDescent="0.25">
      <c r="A343" s="249"/>
      <c r="B343" s="250"/>
      <c r="C343" s="249"/>
      <c r="D343" s="249"/>
      <c r="E343" s="249"/>
      <c r="F343" s="249"/>
      <c r="G343" s="249"/>
    </row>
    <row r="344" spans="1:7" ht="14.25" customHeight="1" x14ac:dyDescent="0.25">
      <c r="A344" s="249"/>
      <c r="B344" s="250"/>
      <c r="C344" s="249"/>
      <c r="D344" s="249"/>
      <c r="E344" s="249"/>
      <c r="F344" s="249"/>
      <c r="G344" s="249"/>
    </row>
    <row r="345" spans="1:7" ht="14.25" customHeight="1" x14ac:dyDescent="0.25">
      <c r="A345" s="249"/>
      <c r="B345" s="250"/>
      <c r="C345" s="249"/>
      <c r="D345" s="249"/>
      <c r="E345" s="249"/>
      <c r="F345" s="249"/>
      <c r="G345" s="249"/>
    </row>
    <row r="346" spans="1:7" ht="14.25" customHeight="1" x14ac:dyDescent="0.25">
      <c r="A346" s="249"/>
      <c r="B346" s="250"/>
      <c r="C346" s="249"/>
      <c r="D346" s="249"/>
      <c r="E346" s="249"/>
      <c r="F346" s="249"/>
      <c r="G346" s="249"/>
    </row>
    <row r="347" spans="1:7" ht="14.25" customHeight="1" x14ac:dyDescent="0.25">
      <c r="A347" s="249"/>
      <c r="B347" s="250"/>
      <c r="C347" s="249"/>
      <c r="D347" s="249"/>
      <c r="E347" s="249"/>
      <c r="F347" s="249"/>
      <c r="G347" s="249"/>
    </row>
    <row r="348" spans="1:7" ht="14.25" customHeight="1" x14ac:dyDescent="0.25">
      <c r="A348" s="249"/>
      <c r="B348" s="250"/>
      <c r="C348" s="249"/>
      <c r="D348" s="249"/>
      <c r="E348" s="249"/>
      <c r="F348" s="249"/>
      <c r="G348" s="249"/>
    </row>
    <row r="349" spans="1:7" ht="14.25" customHeight="1" x14ac:dyDescent="0.25">
      <c r="A349" s="249"/>
      <c r="B349" s="250"/>
      <c r="C349" s="249"/>
      <c r="D349" s="249"/>
      <c r="E349" s="249"/>
      <c r="F349" s="249"/>
      <c r="G349" s="249"/>
    </row>
    <row r="350" spans="1:7" ht="14.25" customHeight="1" x14ac:dyDescent="0.25">
      <c r="A350" s="249"/>
      <c r="B350" s="250"/>
      <c r="C350" s="249"/>
      <c r="D350" s="249"/>
      <c r="E350" s="249"/>
      <c r="F350" s="249"/>
      <c r="G350" s="249"/>
    </row>
    <row r="351" spans="1:7" ht="14.25" customHeight="1" x14ac:dyDescent="0.25">
      <c r="A351" s="249"/>
      <c r="B351" s="250"/>
      <c r="C351" s="249"/>
      <c r="D351" s="249"/>
      <c r="E351" s="249"/>
      <c r="F351" s="249"/>
      <c r="G351" s="249"/>
    </row>
    <row r="352" spans="1:7" ht="14.25" customHeight="1" x14ac:dyDescent="0.25">
      <c r="A352" s="249"/>
      <c r="B352" s="250"/>
      <c r="C352" s="249"/>
      <c r="D352" s="249"/>
      <c r="E352" s="249"/>
      <c r="F352" s="249"/>
      <c r="G352" s="249"/>
    </row>
    <row r="353" spans="1:7" ht="14.25" customHeight="1" x14ac:dyDescent="0.25">
      <c r="A353" s="249"/>
      <c r="B353" s="250"/>
      <c r="C353" s="249"/>
      <c r="D353" s="249"/>
      <c r="E353" s="249"/>
      <c r="F353" s="249"/>
      <c r="G353" s="249"/>
    </row>
    <row r="354" spans="1:7" ht="14.25" customHeight="1" x14ac:dyDescent="0.25">
      <c r="A354" s="249"/>
      <c r="B354" s="250"/>
      <c r="C354" s="249"/>
      <c r="D354" s="249"/>
      <c r="E354" s="249"/>
      <c r="F354" s="249"/>
      <c r="G354" s="249"/>
    </row>
    <row r="355" spans="1:7" ht="14.25" customHeight="1" x14ac:dyDescent="0.25">
      <c r="A355" s="249"/>
      <c r="B355" s="250"/>
      <c r="C355" s="249"/>
      <c r="D355" s="249"/>
      <c r="E355" s="249"/>
      <c r="F355" s="249"/>
      <c r="G355" s="249"/>
    </row>
    <row r="356" spans="1:7" ht="14.25" customHeight="1" x14ac:dyDescent="0.25">
      <c r="A356" s="249"/>
      <c r="B356" s="250"/>
      <c r="C356" s="249"/>
      <c r="D356" s="249"/>
      <c r="E356" s="249"/>
      <c r="F356" s="249"/>
      <c r="G356" s="249"/>
    </row>
    <row r="357" spans="1:7" ht="14.25" customHeight="1" x14ac:dyDescent="0.25">
      <c r="A357" s="249"/>
      <c r="B357" s="250"/>
      <c r="C357" s="249"/>
      <c r="D357" s="249"/>
      <c r="E357" s="249"/>
      <c r="F357" s="249"/>
      <c r="G357" s="249"/>
    </row>
    <row r="358" spans="1:7" ht="14.25" customHeight="1" x14ac:dyDescent="0.25">
      <c r="A358" s="249"/>
      <c r="B358" s="250"/>
      <c r="C358" s="249"/>
      <c r="D358" s="249"/>
      <c r="E358" s="249"/>
      <c r="F358" s="249"/>
      <c r="G358" s="249"/>
    </row>
    <row r="359" spans="1:7" ht="14.25" customHeight="1" x14ac:dyDescent="0.25">
      <c r="A359" s="249"/>
      <c r="B359" s="250"/>
      <c r="C359" s="249"/>
      <c r="D359" s="249"/>
      <c r="E359" s="249"/>
      <c r="F359" s="249"/>
      <c r="G359" s="249"/>
    </row>
    <row r="360" spans="1:7" ht="14.25" customHeight="1" x14ac:dyDescent="0.25">
      <c r="A360" s="249"/>
      <c r="B360" s="250"/>
      <c r="C360" s="249"/>
      <c r="D360" s="249"/>
      <c r="E360" s="249"/>
      <c r="F360" s="249"/>
      <c r="G360" s="249"/>
    </row>
    <row r="361" spans="1:7" ht="14.25" customHeight="1" x14ac:dyDescent="0.25">
      <c r="A361" s="249"/>
      <c r="B361" s="250"/>
      <c r="C361" s="249"/>
      <c r="D361" s="249"/>
      <c r="E361" s="249"/>
      <c r="F361" s="249"/>
      <c r="G361" s="249"/>
    </row>
    <row r="362" spans="1:7" ht="14.25" customHeight="1" x14ac:dyDescent="0.25">
      <c r="A362" s="249"/>
      <c r="B362" s="250"/>
      <c r="C362" s="249"/>
      <c r="D362" s="249"/>
      <c r="E362" s="249"/>
      <c r="F362" s="249"/>
      <c r="G362" s="249"/>
    </row>
    <row r="363" spans="1:7" ht="14.25" customHeight="1" x14ac:dyDescent="0.25">
      <c r="A363" s="249"/>
      <c r="B363" s="250"/>
      <c r="C363" s="249"/>
      <c r="D363" s="249"/>
      <c r="E363" s="249"/>
      <c r="F363" s="249"/>
      <c r="G363" s="249"/>
    </row>
    <row r="364" spans="1:7" ht="14.25" customHeight="1" x14ac:dyDescent="0.25">
      <c r="A364" s="249"/>
      <c r="B364" s="250"/>
      <c r="C364" s="249"/>
      <c r="D364" s="249"/>
      <c r="E364" s="249"/>
      <c r="F364" s="249"/>
      <c r="G364" s="249"/>
    </row>
    <row r="365" spans="1:7" ht="14.25" customHeight="1" x14ac:dyDescent="0.25">
      <c r="A365" s="249"/>
      <c r="B365" s="250"/>
      <c r="C365" s="249"/>
      <c r="D365" s="249"/>
      <c r="E365" s="249"/>
      <c r="F365" s="249"/>
      <c r="G365" s="249"/>
    </row>
    <row r="366" spans="1:7" ht="14.25" customHeight="1" x14ac:dyDescent="0.25">
      <c r="A366" s="249"/>
      <c r="B366" s="250"/>
      <c r="C366" s="249"/>
      <c r="D366" s="249"/>
      <c r="E366" s="249"/>
      <c r="F366" s="249"/>
      <c r="G366" s="249"/>
    </row>
    <row r="367" spans="1:7" ht="14.25" customHeight="1" x14ac:dyDescent="0.25">
      <c r="A367" s="249"/>
      <c r="B367" s="250"/>
      <c r="C367" s="249"/>
      <c r="D367" s="249"/>
      <c r="E367" s="249"/>
      <c r="F367" s="249"/>
      <c r="G367" s="249"/>
    </row>
    <row r="368" spans="1:7" ht="14.25" customHeight="1" x14ac:dyDescent="0.25">
      <c r="A368" s="249"/>
      <c r="B368" s="250"/>
      <c r="C368" s="249"/>
      <c r="D368" s="249"/>
      <c r="E368" s="249"/>
      <c r="F368" s="249"/>
      <c r="G368" s="249"/>
    </row>
    <row r="369" spans="1:7" ht="14.25" customHeight="1" x14ac:dyDescent="0.25">
      <c r="A369" s="249"/>
      <c r="B369" s="250"/>
      <c r="C369" s="249"/>
      <c r="D369" s="249"/>
      <c r="E369" s="249"/>
      <c r="F369" s="249"/>
      <c r="G369" s="249"/>
    </row>
    <row r="370" spans="1:7" ht="14.25" customHeight="1" x14ac:dyDescent="0.25">
      <c r="A370" s="249"/>
      <c r="B370" s="250"/>
      <c r="C370" s="249"/>
      <c r="D370" s="249"/>
      <c r="E370" s="249"/>
      <c r="F370" s="249"/>
      <c r="G370" s="249"/>
    </row>
    <row r="371" spans="1:7" ht="14.25" customHeight="1" x14ac:dyDescent="0.25">
      <c r="A371" s="249"/>
      <c r="B371" s="250"/>
      <c r="C371" s="249"/>
      <c r="D371" s="249"/>
      <c r="E371" s="249"/>
      <c r="F371" s="249"/>
      <c r="G371" s="249"/>
    </row>
    <row r="372" spans="1:7" ht="14.25" customHeight="1" x14ac:dyDescent="0.25">
      <c r="A372" s="249"/>
      <c r="B372" s="250"/>
      <c r="C372" s="249"/>
      <c r="D372" s="249"/>
      <c r="E372" s="249"/>
      <c r="F372" s="249"/>
      <c r="G372" s="249"/>
    </row>
    <row r="373" spans="1:7" ht="14.25" customHeight="1" x14ac:dyDescent="0.25">
      <c r="A373" s="249"/>
      <c r="B373" s="250"/>
      <c r="C373" s="249"/>
      <c r="D373" s="249"/>
      <c r="E373" s="249"/>
      <c r="F373" s="249"/>
      <c r="G373" s="249"/>
    </row>
    <row r="374" spans="1:7" ht="14.25" customHeight="1" x14ac:dyDescent="0.25">
      <c r="A374" s="249"/>
      <c r="B374" s="250"/>
      <c r="C374" s="249"/>
      <c r="D374" s="249"/>
      <c r="E374" s="249"/>
      <c r="F374" s="249"/>
      <c r="G374" s="249"/>
    </row>
    <row r="375" spans="1:7" ht="14.25" customHeight="1" x14ac:dyDescent="0.25">
      <c r="A375" s="249"/>
      <c r="B375" s="250"/>
      <c r="C375" s="249"/>
      <c r="D375" s="249"/>
      <c r="E375" s="249"/>
      <c r="F375" s="249"/>
      <c r="G375" s="249"/>
    </row>
    <row r="376" spans="1:7" ht="14.25" customHeight="1" x14ac:dyDescent="0.25">
      <c r="A376" s="249"/>
      <c r="B376" s="250"/>
      <c r="C376" s="249"/>
      <c r="D376" s="249"/>
      <c r="E376" s="249"/>
      <c r="F376" s="249"/>
      <c r="G376" s="249"/>
    </row>
    <row r="377" spans="1:7" ht="14.25" customHeight="1" x14ac:dyDescent="0.25">
      <c r="A377" s="249"/>
      <c r="B377" s="250"/>
      <c r="C377" s="249"/>
      <c r="D377" s="249"/>
      <c r="E377" s="249"/>
      <c r="F377" s="249"/>
      <c r="G377" s="249"/>
    </row>
    <row r="378" spans="1:7" ht="14.25" customHeight="1" x14ac:dyDescent="0.25">
      <c r="A378" s="249"/>
      <c r="B378" s="250"/>
      <c r="C378" s="249"/>
      <c r="D378" s="249"/>
      <c r="E378" s="249"/>
      <c r="F378" s="249"/>
      <c r="G378" s="249"/>
    </row>
    <row r="379" spans="1:7" ht="14.25" customHeight="1" x14ac:dyDescent="0.25">
      <c r="A379" s="249"/>
      <c r="B379" s="250"/>
      <c r="C379" s="249"/>
      <c r="D379" s="249"/>
      <c r="E379" s="249"/>
      <c r="F379" s="249"/>
      <c r="G379" s="249"/>
    </row>
    <row r="380" spans="1:7" ht="14.25" customHeight="1" x14ac:dyDescent="0.25">
      <c r="A380" s="249"/>
      <c r="B380" s="250"/>
      <c r="C380" s="249"/>
      <c r="D380" s="249"/>
      <c r="E380" s="249"/>
      <c r="F380" s="249"/>
      <c r="G380" s="249"/>
    </row>
    <row r="381" spans="1:7" ht="14.25" customHeight="1" x14ac:dyDescent="0.25">
      <c r="A381" s="249"/>
      <c r="B381" s="250"/>
      <c r="C381" s="249"/>
      <c r="D381" s="249"/>
      <c r="E381" s="249"/>
      <c r="F381" s="249"/>
      <c r="G381" s="249"/>
    </row>
    <row r="382" spans="1:7" ht="14.25" customHeight="1" x14ac:dyDescent="0.25">
      <c r="A382" s="249"/>
      <c r="B382" s="250"/>
      <c r="C382" s="249"/>
      <c r="D382" s="249"/>
      <c r="E382" s="249"/>
      <c r="F382" s="249"/>
      <c r="G382" s="249"/>
    </row>
    <row r="383" spans="1:7" ht="14.25" customHeight="1" x14ac:dyDescent="0.25">
      <c r="A383" s="249"/>
      <c r="B383" s="250"/>
      <c r="C383" s="249"/>
      <c r="D383" s="249"/>
      <c r="E383" s="249"/>
      <c r="F383" s="249"/>
      <c r="G383" s="249"/>
    </row>
    <row r="384" spans="1:7" ht="14.25" customHeight="1" x14ac:dyDescent="0.25">
      <c r="A384" s="249"/>
      <c r="B384" s="250"/>
      <c r="C384" s="249"/>
      <c r="D384" s="249"/>
      <c r="E384" s="249"/>
      <c r="F384" s="249"/>
      <c r="G384" s="249"/>
    </row>
    <row r="385" spans="1:7" ht="14.25" customHeight="1" x14ac:dyDescent="0.25">
      <c r="A385" s="249"/>
      <c r="B385" s="250"/>
      <c r="C385" s="249"/>
      <c r="D385" s="249"/>
      <c r="E385" s="249"/>
      <c r="F385" s="249"/>
      <c r="G385" s="249"/>
    </row>
    <row r="386" spans="1:7" ht="14.25" customHeight="1" x14ac:dyDescent="0.25">
      <c r="A386" s="249"/>
      <c r="B386" s="250"/>
      <c r="C386" s="249"/>
      <c r="D386" s="249"/>
      <c r="E386" s="249"/>
      <c r="F386" s="249"/>
      <c r="G386" s="249"/>
    </row>
    <row r="387" spans="1:7" ht="14.25" customHeight="1" x14ac:dyDescent="0.25">
      <c r="A387" s="249"/>
      <c r="B387" s="250"/>
      <c r="C387" s="249"/>
      <c r="D387" s="249"/>
      <c r="E387" s="249"/>
      <c r="F387" s="249"/>
      <c r="G387" s="249"/>
    </row>
    <row r="388" spans="1:7" ht="14.25" customHeight="1" x14ac:dyDescent="0.25">
      <c r="A388" s="249"/>
      <c r="B388" s="250"/>
      <c r="C388" s="249"/>
      <c r="D388" s="249"/>
      <c r="E388" s="249"/>
      <c r="F388" s="249"/>
      <c r="G388" s="249"/>
    </row>
    <row r="389" spans="1:7" ht="14.25" customHeight="1" x14ac:dyDescent="0.25">
      <c r="A389" s="249"/>
      <c r="B389" s="250"/>
      <c r="C389" s="249"/>
      <c r="D389" s="249"/>
      <c r="E389" s="249"/>
      <c r="F389" s="249"/>
      <c r="G389" s="249"/>
    </row>
    <row r="390" spans="1:7" ht="14.25" customHeight="1" x14ac:dyDescent="0.25">
      <c r="A390" s="249"/>
      <c r="B390" s="250"/>
      <c r="C390" s="249"/>
      <c r="D390" s="249"/>
      <c r="E390" s="249"/>
      <c r="F390" s="249"/>
      <c r="G390" s="249"/>
    </row>
    <row r="391" spans="1:7" ht="14.25" customHeight="1" x14ac:dyDescent="0.25">
      <c r="A391" s="249"/>
      <c r="B391" s="250"/>
      <c r="C391" s="249"/>
      <c r="D391" s="249"/>
      <c r="E391" s="249"/>
      <c r="F391" s="249"/>
      <c r="G391" s="249"/>
    </row>
    <row r="392" spans="1:7" ht="14.25" customHeight="1" x14ac:dyDescent="0.25">
      <c r="A392" s="249"/>
      <c r="B392" s="250"/>
      <c r="C392" s="249"/>
      <c r="D392" s="249"/>
      <c r="E392" s="249"/>
      <c r="F392" s="249"/>
      <c r="G392" s="249"/>
    </row>
    <row r="393" spans="1:7" ht="14.25" customHeight="1" x14ac:dyDescent="0.25">
      <c r="A393" s="249"/>
      <c r="B393" s="250"/>
      <c r="C393" s="249"/>
      <c r="D393" s="249"/>
      <c r="E393" s="249"/>
      <c r="F393" s="249"/>
      <c r="G393" s="249"/>
    </row>
    <row r="394" spans="1:7" ht="14.25" customHeight="1" x14ac:dyDescent="0.25">
      <c r="A394" s="249"/>
      <c r="B394" s="250"/>
      <c r="C394" s="249"/>
      <c r="D394" s="249"/>
      <c r="E394" s="249"/>
      <c r="F394" s="249"/>
      <c r="G394" s="249"/>
    </row>
    <row r="395" spans="1:7" ht="14.25" customHeight="1" x14ac:dyDescent="0.25">
      <c r="A395" s="249"/>
      <c r="B395" s="250"/>
      <c r="C395" s="249"/>
      <c r="D395" s="249"/>
      <c r="E395" s="249"/>
      <c r="F395" s="249"/>
      <c r="G395" s="249"/>
    </row>
    <row r="396" spans="1:7" ht="14.25" customHeight="1" x14ac:dyDescent="0.25">
      <c r="A396" s="249"/>
      <c r="B396" s="250"/>
      <c r="C396" s="249"/>
      <c r="D396" s="249"/>
      <c r="E396" s="249"/>
      <c r="F396" s="249"/>
      <c r="G396" s="249"/>
    </row>
    <row r="397" spans="1:7" ht="14.25" customHeight="1" x14ac:dyDescent="0.25">
      <c r="A397" s="249"/>
      <c r="B397" s="250"/>
      <c r="C397" s="249"/>
      <c r="D397" s="249"/>
      <c r="E397" s="249"/>
      <c r="F397" s="249"/>
      <c r="G397" s="249"/>
    </row>
    <row r="398" spans="1:7" ht="14.25" customHeight="1" x14ac:dyDescent="0.25">
      <c r="A398" s="249"/>
      <c r="B398" s="250"/>
      <c r="C398" s="249"/>
      <c r="D398" s="249"/>
      <c r="E398" s="249"/>
      <c r="F398" s="249"/>
      <c r="G398" s="249"/>
    </row>
    <row r="399" spans="1:7" ht="14.25" customHeight="1" x14ac:dyDescent="0.25">
      <c r="A399" s="249"/>
      <c r="B399" s="250"/>
      <c r="C399" s="249"/>
      <c r="D399" s="249"/>
      <c r="E399" s="249"/>
      <c r="F399" s="249"/>
      <c r="G399" s="249"/>
    </row>
    <row r="400" spans="1:7" ht="14.25" customHeight="1" x14ac:dyDescent="0.25">
      <c r="A400" s="249"/>
      <c r="B400" s="250"/>
      <c r="C400" s="249"/>
      <c r="D400" s="249"/>
      <c r="E400" s="249"/>
      <c r="F400" s="249"/>
      <c r="G400" s="249"/>
    </row>
    <row r="401" spans="1:7" ht="14.25" customHeight="1" x14ac:dyDescent="0.25">
      <c r="A401" s="249"/>
      <c r="B401" s="250"/>
      <c r="C401" s="249"/>
      <c r="D401" s="249"/>
      <c r="E401" s="249"/>
      <c r="F401" s="249"/>
      <c r="G401" s="249"/>
    </row>
    <row r="402" spans="1:7" ht="14.25" customHeight="1" x14ac:dyDescent="0.25">
      <c r="A402" s="249"/>
      <c r="B402" s="250"/>
      <c r="C402" s="249"/>
      <c r="D402" s="249"/>
      <c r="E402" s="249"/>
      <c r="F402" s="249"/>
      <c r="G402" s="249"/>
    </row>
    <row r="403" spans="1:7" ht="14.25" customHeight="1" x14ac:dyDescent="0.25">
      <c r="A403" s="249"/>
      <c r="B403" s="250"/>
      <c r="C403" s="249"/>
      <c r="D403" s="249"/>
      <c r="E403" s="249"/>
      <c r="F403" s="249"/>
      <c r="G403" s="249"/>
    </row>
    <row r="404" spans="1:7" ht="14.25" customHeight="1" x14ac:dyDescent="0.25">
      <c r="A404" s="249"/>
      <c r="B404" s="250"/>
      <c r="C404" s="249"/>
      <c r="D404" s="249"/>
      <c r="E404" s="249"/>
      <c r="F404" s="249"/>
      <c r="G404" s="249"/>
    </row>
    <row r="405" spans="1:7" ht="14.25" customHeight="1" x14ac:dyDescent="0.25">
      <c r="A405" s="249"/>
      <c r="B405" s="250"/>
      <c r="C405" s="249"/>
      <c r="D405" s="249"/>
      <c r="E405" s="249"/>
      <c r="F405" s="249"/>
      <c r="G405" s="249"/>
    </row>
    <row r="406" spans="1:7" ht="14.25" customHeight="1" x14ac:dyDescent="0.25">
      <c r="A406" s="249"/>
      <c r="B406" s="250"/>
      <c r="C406" s="249"/>
      <c r="D406" s="249"/>
      <c r="E406" s="249"/>
      <c r="F406" s="249"/>
      <c r="G406" s="249"/>
    </row>
    <row r="407" spans="1:7" ht="14.25" customHeight="1" x14ac:dyDescent="0.25">
      <c r="A407" s="249"/>
      <c r="B407" s="250"/>
      <c r="C407" s="249"/>
      <c r="D407" s="249"/>
      <c r="E407" s="249"/>
      <c r="F407" s="249"/>
      <c r="G407" s="249"/>
    </row>
    <row r="408" spans="1:7" ht="14.25" customHeight="1" x14ac:dyDescent="0.25">
      <c r="A408" s="249"/>
      <c r="B408" s="250"/>
      <c r="C408" s="249"/>
      <c r="D408" s="249"/>
      <c r="E408" s="249"/>
      <c r="F408" s="249"/>
      <c r="G408" s="249"/>
    </row>
    <row r="409" spans="1:7" ht="14.25" customHeight="1" x14ac:dyDescent="0.25">
      <c r="A409" s="249"/>
      <c r="B409" s="250"/>
      <c r="C409" s="249"/>
      <c r="D409" s="249"/>
      <c r="E409" s="249"/>
      <c r="F409" s="249"/>
      <c r="G409" s="249"/>
    </row>
    <row r="410" spans="1:7" ht="14.25" customHeight="1" x14ac:dyDescent="0.25">
      <c r="A410" s="249"/>
      <c r="B410" s="250"/>
      <c r="C410" s="249"/>
      <c r="D410" s="249"/>
      <c r="E410" s="249"/>
      <c r="F410" s="249"/>
      <c r="G410" s="249"/>
    </row>
    <row r="411" spans="1:7" ht="14.25" customHeight="1" x14ac:dyDescent="0.25">
      <c r="A411" s="249"/>
      <c r="B411" s="250"/>
      <c r="C411" s="249"/>
      <c r="D411" s="249"/>
      <c r="E411" s="249"/>
      <c r="F411" s="249"/>
      <c r="G411" s="249"/>
    </row>
    <row r="412" spans="1:7" ht="14.25" customHeight="1" x14ac:dyDescent="0.25">
      <c r="A412" s="249"/>
      <c r="B412" s="250"/>
      <c r="C412" s="249"/>
      <c r="D412" s="249"/>
      <c r="E412" s="249"/>
      <c r="F412" s="249"/>
      <c r="G412" s="249"/>
    </row>
    <row r="413" spans="1:7" ht="14.25" customHeight="1" x14ac:dyDescent="0.25">
      <c r="A413" s="249"/>
      <c r="B413" s="250"/>
      <c r="C413" s="249"/>
      <c r="D413" s="249"/>
      <c r="E413" s="249"/>
      <c r="F413" s="249"/>
      <c r="G413" s="249"/>
    </row>
    <row r="414" spans="1:7" ht="14.25" customHeight="1" x14ac:dyDescent="0.25">
      <c r="A414" s="249"/>
      <c r="B414" s="250"/>
      <c r="C414" s="249"/>
      <c r="D414" s="249"/>
      <c r="E414" s="249"/>
      <c r="F414" s="249"/>
      <c r="G414" s="249"/>
    </row>
    <row r="415" spans="1:7" ht="14.25" customHeight="1" x14ac:dyDescent="0.25">
      <c r="A415" s="249"/>
      <c r="B415" s="250"/>
      <c r="C415" s="249"/>
      <c r="D415" s="249"/>
      <c r="E415" s="249"/>
      <c r="F415" s="249"/>
      <c r="G415" s="249"/>
    </row>
    <row r="416" spans="1:7" ht="14.25" customHeight="1" x14ac:dyDescent="0.25">
      <c r="A416" s="249"/>
      <c r="B416" s="250"/>
      <c r="C416" s="249"/>
      <c r="D416" s="249"/>
      <c r="E416" s="249"/>
      <c r="F416" s="249"/>
      <c r="G416" s="249"/>
    </row>
    <row r="417" spans="1:7" ht="14.25" customHeight="1" x14ac:dyDescent="0.25">
      <c r="A417" s="249"/>
      <c r="B417" s="250"/>
      <c r="C417" s="249"/>
      <c r="D417" s="249"/>
      <c r="E417" s="249"/>
      <c r="F417" s="249"/>
      <c r="G417" s="249"/>
    </row>
    <row r="418" spans="1:7" ht="14.25" customHeight="1" x14ac:dyDescent="0.25">
      <c r="A418" s="249"/>
      <c r="B418" s="250"/>
      <c r="C418" s="249"/>
      <c r="D418" s="249"/>
      <c r="E418" s="249"/>
      <c r="F418" s="249"/>
      <c r="G418" s="249"/>
    </row>
    <row r="419" spans="1:7" ht="14.25" customHeight="1" x14ac:dyDescent="0.25">
      <c r="A419" s="249"/>
      <c r="B419" s="250"/>
      <c r="C419" s="249"/>
      <c r="D419" s="249"/>
      <c r="E419" s="249"/>
      <c r="F419" s="249"/>
      <c r="G419" s="249"/>
    </row>
    <row r="420" spans="1:7" ht="14.25" customHeight="1" x14ac:dyDescent="0.25">
      <c r="A420" s="249"/>
      <c r="B420" s="250"/>
      <c r="C420" s="249"/>
      <c r="D420" s="249"/>
      <c r="E420" s="249"/>
      <c r="F420" s="249"/>
      <c r="G420" s="249"/>
    </row>
    <row r="421" spans="1:7" ht="14.25" customHeight="1" x14ac:dyDescent="0.25">
      <c r="A421" s="249"/>
      <c r="B421" s="250"/>
      <c r="C421" s="249"/>
      <c r="D421" s="249"/>
      <c r="E421" s="249"/>
      <c r="F421" s="249"/>
      <c r="G421" s="249"/>
    </row>
    <row r="422" spans="1:7" ht="14.25" customHeight="1" x14ac:dyDescent="0.25">
      <c r="A422" s="249"/>
      <c r="B422" s="250"/>
      <c r="C422" s="249"/>
      <c r="D422" s="249"/>
      <c r="E422" s="249"/>
      <c r="F422" s="249"/>
      <c r="G422" s="249"/>
    </row>
    <row r="423" spans="1:7" ht="14.25" customHeight="1" x14ac:dyDescent="0.25">
      <c r="A423" s="249"/>
      <c r="B423" s="250"/>
      <c r="C423" s="249"/>
      <c r="D423" s="249"/>
      <c r="E423" s="249"/>
      <c r="F423" s="249"/>
      <c r="G423" s="249"/>
    </row>
    <row r="424" spans="1:7" ht="14.25" customHeight="1" x14ac:dyDescent="0.25">
      <c r="A424" s="249"/>
      <c r="B424" s="250"/>
      <c r="C424" s="249"/>
      <c r="D424" s="249"/>
      <c r="E424" s="249"/>
      <c r="F424" s="249"/>
      <c r="G424" s="249"/>
    </row>
    <row r="425" spans="1:7" ht="14.25" customHeight="1" x14ac:dyDescent="0.25">
      <c r="A425" s="249"/>
      <c r="B425" s="250"/>
      <c r="C425" s="249"/>
      <c r="D425" s="249"/>
      <c r="E425" s="249"/>
      <c r="F425" s="249"/>
      <c r="G425" s="249"/>
    </row>
    <row r="426" spans="1:7" ht="14.25" customHeight="1" x14ac:dyDescent="0.25">
      <c r="A426" s="249"/>
      <c r="B426" s="250"/>
      <c r="C426" s="249"/>
      <c r="D426" s="249"/>
      <c r="E426" s="249"/>
      <c r="F426" s="249"/>
      <c r="G426" s="249"/>
    </row>
    <row r="427" spans="1:7" ht="14.25" customHeight="1" x14ac:dyDescent="0.25">
      <c r="A427" s="249"/>
      <c r="B427" s="250"/>
      <c r="C427" s="249"/>
      <c r="D427" s="249"/>
      <c r="E427" s="249"/>
      <c r="F427" s="249"/>
      <c r="G427" s="249"/>
    </row>
    <row r="428" spans="1:7" ht="14.25" customHeight="1" x14ac:dyDescent="0.25">
      <c r="A428" s="249"/>
      <c r="B428" s="250"/>
      <c r="C428" s="249"/>
      <c r="D428" s="249"/>
      <c r="E428" s="249"/>
      <c r="F428" s="249"/>
      <c r="G428" s="249"/>
    </row>
    <row r="429" spans="1:7" ht="14.25" customHeight="1" x14ac:dyDescent="0.25">
      <c r="A429" s="249"/>
      <c r="B429" s="250"/>
      <c r="C429" s="249"/>
      <c r="D429" s="249"/>
      <c r="E429" s="249"/>
      <c r="F429" s="249"/>
      <c r="G429" s="249"/>
    </row>
    <row r="430" spans="1:7" ht="14.25" customHeight="1" x14ac:dyDescent="0.25">
      <c r="A430" s="249"/>
      <c r="B430" s="250"/>
      <c r="C430" s="249"/>
      <c r="D430" s="249"/>
      <c r="E430" s="249"/>
      <c r="F430" s="249"/>
      <c r="G430" s="249"/>
    </row>
    <row r="431" spans="1:7" ht="14.25" customHeight="1" x14ac:dyDescent="0.25">
      <c r="A431" s="249"/>
      <c r="B431" s="250"/>
      <c r="C431" s="249"/>
      <c r="D431" s="249"/>
      <c r="E431" s="249"/>
      <c r="F431" s="249"/>
      <c r="G431" s="249"/>
    </row>
    <row r="432" spans="1:7" ht="14.25" customHeight="1" x14ac:dyDescent="0.25">
      <c r="A432" s="249"/>
      <c r="B432" s="250"/>
      <c r="C432" s="249"/>
      <c r="D432" s="249"/>
      <c r="E432" s="249"/>
      <c r="F432" s="249"/>
      <c r="G432" s="249"/>
    </row>
    <row r="433" spans="1:7" ht="14.25" customHeight="1" x14ac:dyDescent="0.25">
      <c r="A433" s="249"/>
      <c r="B433" s="250"/>
      <c r="C433" s="249"/>
      <c r="D433" s="249"/>
      <c r="E433" s="249"/>
      <c r="F433" s="249"/>
      <c r="G433" s="249"/>
    </row>
    <row r="434" spans="1:7" ht="14.25" customHeight="1" x14ac:dyDescent="0.25">
      <c r="A434" s="249"/>
      <c r="B434" s="250"/>
      <c r="C434" s="249"/>
      <c r="D434" s="249"/>
      <c r="E434" s="249"/>
      <c r="F434" s="249"/>
      <c r="G434" s="249"/>
    </row>
    <row r="435" spans="1:7" ht="14.25" customHeight="1" x14ac:dyDescent="0.25">
      <c r="A435" s="249"/>
      <c r="B435" s="250"/>
      <c r="C435" s="249"/>
      <c r="D435" s="249"/>
      <c r="E435" s="249"/>
      <c r="F435" s="249"/>
      <c r="G435" s="249"/>
    </row>
    <row r="436" spans="1:7" ht="14.25" customHeight="1" x14ac:dyDescent="0.25">
      <c r="A436" s="249"/>
      <c r="B436" s="250"/>
      <c r="C436" s="249"/>
      <c r="D436" s="249"/>
      <c r="E436" s="249"/>
      <c r="F436" s="249"/>
      <c r="G436" s="249"/>
    </row>
    <row r="437" spans="1:7" ht="14.25" customHeight="1" x14ac:dyDescent="0.25">
      <c r="A437" s="249"/>
      <c r="B437" s="250"/>
      <c r="C437" s="249"/>
      <c r="D437" s="249"/>
      <c r="E437" s="249"/>
      <c r="F437" s="249"/>
      <c r="G437" s="249"/>
    </row>
    <row r="438" spans="1:7" ht="14.25" customHeight="1" x14ac:dyDescent="0.25">
      <c r="A438" s="249"/>
      <c r="B438" s="250"/>
      <c r="C438" s="249"/>
      <c r="D438" s="249"/>
      <c r="E438" s="249"/>
      <c r="F438" s="249"/>
      <c r="G438" s="249"/>
    </row>
    <row r="439" spans="1:7" ht="14.25" customHeight="1" x14ac:dyDescent="0.25">
      <c r="A439" s="249"/>
      <c r="B439" s="250"/>
      <c r="C439" s="249"/>
      <c r="D439" s="249"/>
      <c r="E439" s="249"/>
      <c r="F439" s="249"/>
      <c r="G439" s="249"/>
    </row>
    <row r="440" spans="1:7" ht="14.25" customHeight="1" x14ac:dyDescent="0.25">
      <c r="A440" s="249"/>
      <c r="B440" s="250"/>
      <c r="C440" s="249"/>
      <c r="D440" s="249"/>
      <c r="E440" s="249"/>
      <c r="F440" s="249"/>
      <c r="G440" s="249"/>
    </row>
    <row r="441" spans="1:7" ht="14.25" customHeight="1" x14ac:dyDescent="0.25">
      <c r="A441" s="249"/>
      <c r="B441" s="250"/>
      <c r="C441" s="249"/>
      <c r="D441" s="249"/>
      <c r="E441" s="249"/>
      <c r="F441" s="249"/>
      <c r="G441" s="249"/>
    </row>
    <row r="442" spans="1:7" ht="14.25" customHeight="1" x14ac:dyDescent="0.25">
      <c r="A442" s="249"/>
      <c r="B442" s="250"/>
      <c r="C442" s="249"/>
      <c r="D442" s="249"/>
      <c r="E442" s="249"/>
      <c r="F442" s="249"/>
      <c r="G442" s="249"/>
    </row>
    <row r="443" spans="1:7" ht="14.25" customHeight="1" x14ac:dyDescent="0.25">
      <c r="A443" s="249"/>
      <c r="B443" s="250"/>
      <c r="C443" s="249"/>
      <c r="D443" s="249"/>
      <c r="E443" s="249"/>
      <c r="F443" s="249"/>
      <c r="G443" s="249"/>
    </row>
    <row r="444" spans="1:7" ht="14.25" customHeight="1" x14ac:dyDescent="0.25">
      <c r="A444" s="249"/>
      <c r="B444" s="250"/>
      <c r="C444" s="249"/>
      <c r="D444" s="249"/>
      <c r="E444" s="249"/>
      <c r="F444" s="249"/>
      <c r="G444" s="249"/>
    </row>
    <row r="445" spans="1:7" ht="14.25" customHeight="1" x14ac:dyDescent="0.25">
      <c r="A445" s="249"/>
      <c r="B445" s="250"/>
      <c r="C445" s="249"/>
      <c r="D445" s="249"/>
      <c r="E445" s="249"/>
      <c r="F445" s="249"/>
      <c r="G445" s="249"/>
    </row>
    <row r="446" spans="1:7" ht="14.25" customHeight="1" x14ac:dyDescent="0.25">
      <c r="A446" s="249"/>
      <c r="B446" s="250"/>
      <c r="C446" s="249"/>
      <c r="D446" s="249"/>
      <c r="E446" s="249"/>
      <c r="F446" s="249"/>
      <c r="G446" s="249"/>
    </row>
    <row r="447" spans="1:7" ht="14.25" customHeight="1" x14ac:dyDescent="0.25">
      <c r="A447" s="249"/>
      <c r="B447" s="250"/>
      <c r="C447" s="249"/>
      <c r="D447" s="249"/>
      <c r="E447" s="249"/>
      <c r="F447" s="249"/>
      <c r="G447" s="249"/>
    </row>
    <row r="448" spans="1:7" ht="14.25" customHeight="1" x14ac:dyDescent="0.25">
      <c r="A448" s="249"/>
      <c r="B448" s="250"/>
      <c r="C448" s="249"/>
      <c r="D448" s="249"/>
      <c r="E448" s="249"/>
      <c r="F448" s="249"/>
      <c r="G448" s="249"/>
    </row>
    <row r="449" spans="1:7" ht="14.25" customHeight="1" x14ac:dyDescent="0.25">
      <c r="A449" s="249"/>
      <c r="B449" s="250"/>
      <c r="C449" s="249"/>
      <c r="D449" s="249"/>
      <c r="E449" s="249"/>
      <c r="F449" s="249"/>
      <c r="G449" s="249"/>
    </row>
    <row r="450" spans="1:7" ht="14.25" customHeight="1" x14ac:dyDescent="0.25">
      <c r="A450" s="249"/>
      <c r="B450" s="250"/>
      <c r="C450" s="249"/>
      <c r="D450" s="249"/>
      <c r="E450" s="249"/>
      <c r="F450" s="249"/>
      <c r="G450" s="249"/>
    </row>
    <row r="451" spans="1:7" ht="14.25" customHeight="1" x14ac:dyDescent="0.25">
      <c r="A451" s="249"/>
      <c r="B451" s="250"/>
      <c r="C451" s="249"/>
      <c r="D451" s="249"/>
      <c r="E451" s="249"/>
      <c r="F451" s="249"/>
      <c r="G451" s="249"/>
    </row>
    <row r="452" spans="1:7" ht="14.25" customHeight="1" x14ac:dyDescent="0.25">
      <c r="A452" s="249"/>
      <c r="B452" s="250"/>
      <c r="C452" s="249"/>
      <c r="D452" s="249"/>
      <c r="E452" s="249"/>
      <c r="F452" s="249"/>
      <c r="G452" s="249"/>
    </row>
    <row r="453" spans="1:7" ht="14.25" customHeight="1" x14ac:dyDescent="0.25">
      <c r="A453" s="249"/>
      <c r="B453" s="250"/>
      <c r="C453" s="249"/>
      <c r="D453" s="249"/>
      <c r="E453" s="249"/>
      <c r="F453" s="249"/>
      <c r="G453" s="249"/>
    </row>
    <row r="454" spans="1:7" ht="14.25" customHeight="1" x14ac:dyDescent="0.25">
      <c r="A454" s="249"/>
      <c r="B454" s="250"/>
      <c r="C454" s="249"/>
      <c r="D454" s="249"/>
      <c r="E454" s="249"/>
      <c r="F454" s="249"/>
      <c r="G454" s="249"/>
    </row>
    <row r="455" spans="1:7" ht="14.25" customHeight="1" x14ac:dyDescent="0.25">
      <c r="A455" s="249"/>
      <c r="B455" s="250"/>
      <c r="C455" s="249"/>
      <c r="D455" s="249"/>
      <c r="E455" s="249"/>
      <c r="F455" s="249"/>
      <c r="G455" s="249"/>
    </row>
    <row r="456" spans="1:7" ht="14.25" customHeight="1" x14ac:dyDescent="0.25">
      <c r="A456" s="249"/>
      <c r="B456" s="250"/>
      <c r="C456" s="249"/>
      <c r="D456" s="249"/>
      <c r="E456" s="249"/>
      <c r="F456" s="249"/>
      <c r="G456" s="249"/>
    </row>
    <row r="457" spans="1:7" ht="14.25" customHeight="1" x14ac:dyDescent="0.25">
      <c r="A457" s="249"/>
      <c r="B457" s="250"/>
      <c r="C457" s="249"/>
      <c r="D457" s="249"/>
      <c r="E457" s="249"/>
      <c r="F457" s="249"/>
      <c r="G457" s="249"/>
    </row>
    <row r="458" spans="1:7" ht="14.25" customHeight="1" x14ac:dyDescent="0.25">
      <c r="A458" s="249"/>
      <c r="B458" s="250"/>
      <c r="C458" s="249"/>
      <c r="D458" s="249"/>
      <c r="E458" s="249"/>
      <c r="F458" s="249"/>
      <c r="G458" s="249"/>
    </row>
    <row r="459" spans="1:7" ht="14.25" customHeight="1" x14ac:dyDescent="0.25">
      <c r="A459" s="249"/>
      <c r="B459" s="250"/>
      <c r="C459" s="249"/>
      <c r="D459" s="249"/>
      <c r="E459" s="249"/>
      <c r="F459" s="249"/>
      <c r="G459" s="249"/>
    </row>
    <row r="460" spans="1:7" ht="14.25" customHeight="1" x14ac:dyDescent="0.25">
      <c r="A460" s="249"/>
      <c r="B460" s="250"/>
      <c r="C460" s="249"/>
      <c r="D460" s="249"/>
      <c r="E460" s="249"/>
      <c r="F460" s="249"/>
      <c r="G460" s="249"/>
    </row>
    <row r="461" spans="1:7" ht="14.25" customHeight="1" x14ac:dyDescent="0.25">
      <c r="A461" s="249"/>
      <c r="B461" s="250"/>
      <c r="C461" s="249"/>
      <c r="D461" s="249"/>
      <c r="E461" s="249"/>
      <c r="F461" s="249"/>
      <c r="G461" s="249"/>
    </row>
    <row r="462" spans="1:7" ht="14.25" customHeight="1" x14ac:dyDescent="0.25">
      <c r="A462" s="249"/>
      <c r="B462" s="250"/>
      <c r="C462" s="249"/>
      <c r="D462" s="249"/>
      <c r="E462" s="249"/>
      <c r="F462" s="249"/>
      <c r="G462" s="249"/>
    </row>
    <row r="463" spans="1:7" ht="14.25" customHeight="1" x14ac:dyDescent="0.25">
      <c r="A463" s="249"/>
      <c r="B463" s="250"/>
      <c r="C463" s="249"/>
      <c r="D463" s="249"/>
      <c r="E463" s="249"/>
      <c r="F463" s="249"/>
      <c r="G463" s="249"/>
    </row>
    <row r="464" spans="1:7" ht="14.25" customHeight="1" x14ac:dyDescent="0.25">
      <c r="A464" s="249"/>
      <c r="B464" s="250"/>
      <c r="C464" s="249"/>
      <c r="D464" s="249"/>
      <c r="E464" s="249"/>
      <c r="F464" s="249"/>
      <c r="G464" s="249"/>
    </row>
    <row r="465" spans="1:7" ht="14.25" customHeight="1" x14ac:dyDescent="0.25">
      <c r="A465" s="249"/>
      <c r="B465" s="250"/>
      <c r="C465" s="249"/>
      <c r="D465" s="249"/>
      <c r="E465" s="249"/>
      <c r="F465" s="249"/>
      <c r="G465" s="249"/>
    </row>
    <row r="466" spans="1:7" ht="14.25" customHeight="1" x14ac:dyDescent="0.25">
      <c r="A466" s="249"/>
      <c r="B466" s="250"/>
      <c r="C466" s="249"/>
      <c r="D466" s="249"/>
      <c r="E466" s="249"/>
      <c r="F466" s="249"/>
      <c r="G466" s="249"/>
    </row>
    <row r="467" spans="1:7" ht="14.25" customHeight="1" x14ac:dyDescent="0.25">
      <c r="A467" s="249"/>
      <c r="B467" s="250"/>
      <c r="C467" s="249"/>
      <c r="D467" s="249"/>
      <c r="E467" s="249"/>
      <c r="F467" s="249"/>
      <c r="G467" s="249"/>
    </row>
    <row r="468" spans="1:7" ht="14.25" customHeight="1" x14ac:dyDescent="0.25">
      <c r="A468" s="249"/>
      <c r="B468" s="250"/>
      <c r="C468" s="249"/>
      <c r="D468" s="249"/>
      <c r="E468" s="249"/>
      <c r="F468" s="249"/>
      <c r="G468" s="249"/>
    </row>
    <row r="469" spans="1:7" ht="14.25" customHeight="1" x14ac:dyDescent="0.25">
      <c r="A469" s="249"/>
      <c r="B469" s="250"/>
      <c r="C469" s="249"/>
      <c r="D469" s="249"/>
      <c r="E469" s="249"/>
      <c r="F469" s="249"/>
      <c r="G469" s="249"/>
    </row>
    <row r="470" spans="1:7" ht="14.25" customHeight="1" x14ac:dyDescent="0.25">
      <c r="A470" s="249"/>
      <c r="B470" s="250"/>
      <c r="C470" s="249"/>
      <c r="D470" s="249"/>
      <c r="E470" s="249"/>
      <c r="F470" s="249"/>
      <c r="G470" s="249"/>
    </row>
    <row r="471" spans="1:7" ht="14.25" customHeight="1" x14ac:dyDescent="0.25">
      <c r="A471" s="249"/>
      <c r="B471" s="250"/>
      <c r="C471" s="249"/>
      <c r="D471" s="249"/>
      <c r="E471" s="249"/>
      <c r="F471" s="249"/>
      <c r="G471" s="249"/>
    </row>
    <row r="472" spans="1:7" ht="14.25" customHeight="1" x14ac:dyDescent="0.25">
      <c r="A472" s="249"/>
      <c r="B472" s="250"/>
      <c r="C472" s="249"/>
      <c r="D472" s="249"/>
      <c r="E472" s="249"/>
      <c r="F472" s="249"/>
      <c r="G472" s="249"/>
    </row>
    <row r="473" spans="1:7" ht="14.25" customHeight="1" x14ac:dyDescent="0.25">
      <c r="A473" s="249"/>
      <c r="B473" s="250"/>
      <c r="C473" s="249"/>
      <c r="D473" s="249"/>
      <c r="E473" s="249"/>
      <c r="F473" s="249"/>
      <c r="G473" s="249"/>
    </row>
    <row r="474" spans="1:7" ht="14.25" customHeight="1" x14ac:dyDescent="0.25">
      <c r="A474" s="249"/>
      <c r="B474" s="250"/>
      <c r="C474" s="249"/>
      <c r="D474" s="249"/>
      <c r="E474" s="249"/>
      <c r="F474" s="249"/>
      <c r="G474" s="249"/>
    </row>
    <row r="475" spans="1:7" ht="14.25" customHeight="1" x14ac:dyDescent="0.25">
      <c r="A475" s="249"/>
      <c r="B475" s="250"/>
      <c r="C475" s="249"/>
      <c r="D475" s="249"/>
      <c r="E475" s="249"/>
      <c r="F475" s="249"/>
      <c r="G475" s="249"/>
    </row>
    <row r="476" spans="1:7" ht="14.25" customHeight="1" x14ac:dyDescent="0.25">
      <c r="A476" s="249"/>
      <c r="B476" s="250"/>
      <c r="C476" s="249"/>
      <c r="D476" s="249"/>
      <c r="E476" s="249"/>
      <c r="F476" s="249"/>
      <c r="G476" s="249"/>
    </row>
    <row r="477" spans="1:7" ht="14.25" customHeight="1" x14ac:dyDescent="0.25">
      <c r="A477" s="249"/>
      <c r="B477" s="250"/>
      <c r="C477" s="249"/>
      <c r="D477" s="249"/>
      <c r="E477" s="249"/>
      <c r="F477" s="249"/>
      <c r="G477" s="249"/>
    </row>
    <row r="478" spans="1:7" ht="14.25" customHeight="1" x14ac:dyDescent="0.25">
      <c r="A478" s="249"/>
      <c r="B478" s="250"/>
      <c r="C478" s="249"/>
      <c r="D478" s="249"/>
      <c r="E478" s="249"/>
      <c r="F478" s="249"/>
      <c r="G478" s="249"/>
    </row>
    <row r="479" spans="1:7" ht="14.25" customHeight="1" x14ac:dyDescent="0.25">
      <c r="A479" s="249"/>
      <c r="B479" s="250"/>
      <c r="C479" s="249"/>
      <c r="D479" s="249"/>
      <c r="E479" s="249"/>
      <c r="F479" s="249"/>
      <c r="G479" s="249"/>
    </row>
    <row r="480" spans="1:7" ht="14.25" customHeight="1" x14ac:dyDescent="0.25">
      <c r="A480" s="249"/>
      <c r="B480" s="250"/>
      <c r="C480" s="249"/>
      <c r="D480" s="249"/>
      <c r="E480" s="249"/>
      <c r="F480" s="249"/>
      <c r="G480" s="249"/>
    </row>
    <row r="481" spans="1:7" ht="14.25" customHeight="1" x14ac:dyDescent="0.25">
      <c r="A481" s="249"/>
      <c r="B481" s="250"/>
      <c r="C481" s="249"/>
      <c r="D481" s="249"/>
      <c r="E481" s="249"/>
      <c r="F481" s="249"/>
      <c r="G481" s="249"/>
    </row>
    <row r="482" spans="1:7" ht="14.25" customHeight="1" x14ac:dyDescent="0.25">
      <c r="A482" s="249"/>
      <c r="B482" s="250"/>
      <c r="C482" s="249"/>
      <c r="D482" s="249"/>
      <c r="E482" s="249"/>
      <c r="F482" s="249"/>
      <c r="G482" s="249"/>
    </row>
    <row r="483" spans="1:7" ht="14.25" customHeight="1" x14ac:dyDescent="0.25">
      <c r="A483" s="249"/>
      <c r="B483" s="250"/>
      <c r="C483" s="249"/>
      <c r="D483" s="249"/>
      <c r="E483" s="249"/>
      <c r="F483" s="249"/>
      <c r="G483" s="249"/>
    </row>
    <row r="484" spans="1:7" ht="14.25" customHeight="1" x14ac:dyDescent="0.25">
      <c r="A484" s="249"/>
      <c r="B484" s="250"/>
      <c r="C484" s="249"/>
      <c r="D484" s="249"/>
      <c r="E484" s="249"/>
      <c r="F484" s="249"/>
      <c r="G484" s="249"/>
    </row>
    <row r="485" spans="1:7" ht="14.25" customHeight="1" x14ac:dyDescent="0.25">
      <c r="A485" s="249"/>
      <c r="B485" s="250"/>
      <c r="C485" s="249"/>
      <c r="D485" s="249"/>
      <c r="E485" s="249"/>
      <c r="F485" s="249"/>
      <c r="G485" s="249"/>
    </row>
    <row r="486" spans="1:7" ht="14.25" customHeight="1" x14ac:dyDescent="0.25">
      <c r="A486" s="249"/>
      <c r="B486" s="250"/>
      <c r="C486" s="249"/>
      <c r="D486" s="249"/>
      <c r="E486" s="249"/>
      <c r="F486" s="249"/>
      <c r="G486" s="249"/>
    </row>
    <row r="487" spans="1:7" ht="14.25" customHeight="1" x14ac:dyDescent="0.25">
      <c r="A487" s="249"/>
      <c r="B487" s="250"/>
      <c r="C487" s="249"/>
      <c r="D487" s="249"/>
      <c r="E487" s="249"/>
      <c r="F487" s="249"/>
      <c r="G487" s="249"/>
    </row>
    <row r="488" spans="1:7" ht="14.25" customHeight="1" x14ac:dyDescent="0.25">
      <c r="A488" s="249"/>
      <c r="B488" s="250"/>
      <c r="C488" s="249"/>
      <c r="D488" s="249"/>
      <c r="E488" s="249"/>
      <c r="F488" s="249"/>
      <c r="G488" s="249"/>
    </row>
    <row r="489" spans="1:7" ht="14.25" customHeight="1" x14ac:dyDescent="0.25">
      <c r="A489" s="249"/>
      <c r="B489" s="250"/>
      <c r="C489" s="249"/>
      <c r="D489" s="249"/>
      <c r="E489" s="249"/>
      <c r="F489" s="249"/>
      <c r="G489" s="249"/>
    </row>
    <row r="490" spans="1:7" ht="14.25" customHeight="1" x14ac:dyDescent="0.25">
      <c r="A490" s="249"/>
      <c r="B490" s="250"/>
      <c r="C490" s="249"/>
      <c r="D490" s="249"/>
      <c r="E490" s="249"/>
      <c r="F490" s="249"/>
      <c r="G490" s="249"/>
    </row>
    <row r="491" spans="1:7" ht="14.25" customHeight="1" x14ac:dyDescent="0.25">
      <c r="A491" s="249"/>
      <c r="B491" s="250"/>
      <c r="C491" s="249"/>
      <c r="D491" s="249"/>
      <c r="E491" s="249"/>
      <c r="F491" s="249"/>
      <c r="G491" s="249"/>
    </row>
    <row r="492" spans="1:7" ht="14.25" customHeight="1" x14ac:dyDescent="0.25">
      <c r="A492" s="249"/>
      <c r="B492" s="250"/>
      <c r="C492" s="249"/>
      <c r="D492" s="249"/>
      <c r="E492" s="249"/>
      <c r="F492" s="249"/>
      <c r="G492" s="249"/>
    </row>
    <row r="493" spans="1:7" ht="14.25" customHeight="1" x14ac:dyDescent="0.25">
      <c r="A493" s="249"/>
      <c r="B493" s="250"/>
      <c r="C493" s="249"/>
      <c r="D493" s="249"/>
      <c r="E493" s="249"/>
      <c r="F493" s="249"/>
      <c r="G493" s="249"/>
    </row>
    <row r="494" spans="1:7" ht="14.25" customHeight="1" x14ac:dyDescent="0.25">
      <c r="A494" s="249"/>
      <c r="B494" s="250"/>
      <c r="C494" s="249"/>
      <c r="D494" s="249"/>
      <c r="E494" s="249"/>
      <c r="F494" s="249"/>
      <c r="G494" s="249"/>
    </row>
    <row r="495" spans="1:7" ht="14.25" customHeight="1" x14ac:dyDescent="0.25">
      <c r="A495" s="249"/>
      <c r="B495" s="250"/>
      <c r="C495" s="249"/>
      <c r="D495" s="249"/>
      <c r="E495" s="249"/>
      <c r="F495" s="249"/>
      <c r="G495" s="249"/>
    </row>
    <row r="496" spans="1:7" ht="14.25" customHeight="1" x14ac:dyDescent="0.25">
      <c r="A496" s="249"/>
      <c r="B496" s="250"/>
      <c r="C496" s="249"/>
      <c r="D496" s="249"/>
      <c r="E496" s="249"/>
      <c r="F496" s="249"/>
      <c r="G496" s="249"/>
    </row>
    <row r="497" spans="1:7" ht="14.25" customHeight="1" x14ac:dyDescent="0.25">
      <c r="A497" s="249"/>
      <c r="B497" s="250"/>
      <c r="C497" s="249"/>
      <c r="D497" s="249"/>
      <c r="E497" s="249"/>
      <c r="F497" s="249"/>
      <c r="G497" s="249"/>
    </row>
    <row r="498" spans="1:7" ht="14.25" customHeight="1" x14ac:dyDescent="0.25">
      <c r="A498" s="249"/>
      <c r="B498" s="250"/>
      <c r="C498" s="249"/>
      <c r="D498" s="249"/>
      <c r="E498" s="249"/>
      <c r="F498" s="249"/>
      <c r="G498" s="249"/>
    </row>
    <row r="499" spans="1:7" ht="14.25" customHeight="1" x14ac:dyDescent="0.25">
      <c r="A499" s="249"/>
      <c r="B499" s="250"/>
      <c r="C499" s="249"/>
      <c r="D499" s="249"/>
      <c r="E499" s="249"/>
      <c r="F499" s="249"/>
      <c r="G499" s="249"/>
    </row>
    <row r="500" spans="1:7" ht="14.25" customHeight="1" x14ac:dyDescent="0.25">
      <c r="A500" s="249"/>
      <c r="B500" s="250"/>
      <c r="C500" s="249"/>
      <c r="D500" s="249"/>
      <c r="E500" s="249"/>
      <c r="F500" s="249"/>
      <c r="G500" s="249"/>
    </row>
    <row r="501" spans="1:7" ht="14.25" customHeight="1" x14ac:dyDescent="0.25">
      <c r="A501" s="249"/>
      <c r="B501" s="250"/>
      <c r="C501" s="249"/>
      <c r="D501" s="249"/>
      <c r="E501" s="249"/>
      <c r="F501" s="249"/>
      <c r="G501" s="249"/>
    </row>
    <row r="502" spans="1:7" ht="14.25" customHeight="1" x14ac:dyDescent="0.25">
      <c r="A502" s="249"/>
      <c r="B502" s="250"/>
      <c r="C502" s="249"/>
      <c r="D502" s="249"/>
      <c r="E502" s="249"/>
      <c r="F502" s="249"/>
      <c r="G502" s="249"/>
    </row>
    <row r="503" spans="1:7" ht="14.25" customHeight="1" x14ac:dyDescent="0.25">
      <c r="A503" s="249"/>
      <c r="B503" s="250"/>
      <c r="C503" s="249"/>
      <c r="D503" s="249"/>
      <c r="E503" s="249"/>
      <c r="F503" s="249"/>
      <c r="G503" s="249"/>
    </row>
    <row r="504" spans="1:7" ht="14.25" customHeight="1" x14ac:dyDescent="0.25">
      <c r="A504" s="249"/>
      <c r="B504" s="250"/>
      <c r="C504" s="249"/>
      <c r="D504" s="249"/>
      <c r="E504" s="249"/>
      <c r="F504" s="249"/>
      <c r="G504" s="249"/>
    </row>
    <row r="505" spans="1:7" ht="14.25" customHeight="1" x14ac:dyDescent="0.25">
      <c r="A505" s="249"/>
      <c r="B505" s="250"/>
      <c r="C505" s="249"/>
      <c r="D505" s="249"/>
      <c r="E505" s="249"/>
      <c r="F505" s="249"/>
      <c r="G505" s="249"/>
    </row>
    <row r="506" spans="1:7" ht="14.25" customHeight="1" x14ac:dyDescent="0.25">
      <c r="A506" s="249"/>
      <c r="B506" s="250"/>
      <c r="C506" s="249"/>
      <c r="D506" s="249"/>
      <c r="E506" s="249"/>
      <c r="F506" s="249"/>
      <c r="G506" s="249"/>
    </row>
    <row r="507" spans="1:7" ht="14.25" customHeight="1" x14ac:dyDescent="0.25">
      <c r="A507" s="249"/>
      <c r="B507" s="250"/>
      <c r="C507" s="249"/>
      <c r="D507" s="249"/>
      <c r="E507" s="249"/>
      <c r="F507" s="249"/>
      <c r="G507" s="249"/>
    </row>
    <row r="508" spans="1:7" ht="14.25" customHeight="1" x14ac:dyDescent="0.25">
      <c r="A508" s="249"/>
      <c r="B508" s="250"/>
      <c r="C508" s="249"/>
      <c r="D508" s="249"/>
      <c r="E508" s="249"/>
      <c r="F508" s="249"/>
      <c r="G508" s="249"/>
    </row>
    <row r="509" spans="1:7" ht="14.25" customHeight="1" x14ac:dyDescent="0.25">
      <c r="A509" s="249"/>
      <c r="B509" s="250"/>
      <c r="C509" s="249"/>
      <c r="D509" s="249"/>
      <c r="E509" s="249"/>
      <c r="F509" s="249"/>
      <c r="G509" s="249"/>
    </row>
    <row r="510" spans="1:7" ht="14.25" customHeight="1" x14ac:dyDescent="0.25">
      <c r="A510" s="249"/>
      <c r="B510" s="250"/>
      <c r="C510" s="249"/>
      <c r="D510" s="249"/>
      <c r="E510" s="249"/>
      <c r="F510" s="249"/>
      <c r="G510" s="249"/>
    </row>
    <row r="511" spans="1:7" ht="14.25" customHeight="1" x14ac:dyDescent="0.25">
      <c r="A511" s="249"/>
      <c r="B511" s="250"/>
      <c r="C511" s="249"/>
      <c r="D511" s="249"/>
      <c r="E511" s="249"/>
      <c r="F511" s="249"/>
      <c r="G511" s="249"/>
    </row>
    <row r="512" spans="1:7" ht="14.25" customHeight="1" x14ac:dyDescent="0.25">
      <c r="A512" s="249"/>
      <c r="B512" s="250"/>
      <c r="C512" s="249"/>
      <c r="D512" s="249"/>
      <c r="E512" s="249"/>
      <c r="F512" s="249"/>
      <c r="G512" s="249"/>
    </row>
    <row r="513" spans="1:7" ht="14.25" customHeight="1" x14ac:dyDescent="0.25">
      <c r="A513" s="249"/>
      <c r="B513" s="250"/>
      <c r="C513" s="249"/>
      <c r="D513" s="249"/>
      <c r="E513" s="249"/>
      <c r="F513" s="249"/>
      <c r="G513" s="249"/>
    </row>
    <row r="514" spans="1:7" ht="14.25" customHeight="1" x14ac:dyDescent="0.25">
      <c r="A514" s="249"/>
      <c r="B514" s="250"/>
      <c r="C514" s="249"/>
      <c r="D514" s="249"/>
      <c r="E514" s="249"/>
      <c r="F514" s="249"/>
      <c r="G514" s="249"/>
    </row>
    <row r="515" spans="1:7" ht="14.25" customHeight="1" x14ac:dyDescent="0.25">
      <c r="A515" s="249"/>
      <c r="B515" s="250"/>
      <c r="C515" s="249"/>
      <c r="D515" s="249"/>
      <c r="E515" s="249"/>
      <c r="F515" s="249"/>
      <c r="G515" s="249"/>
    </row>
    <row r="516" spans="1:7" ht="14.25" customHeight="1" x14ac:dyDescent="0.25">
      <c r="A516" s="249"/>
      <c r="B516" s="250"/>
      <c r="C516" s="249"/>
      <c r="D516" s="249"/>
      <c r="E516" s="249"/>
      <c r="F516" s="249"/>
      <c r="G516" s="249"/>
    </row>
    <row r="517" spans="1:7" ht="14.25" customHeight="1" x14ac:dyDescent="0.25">
      <c r="A517" s="249"/>
      <c r="B517" s="250"/>
      <c r="C517" s="249"/>
      <c r="D517" s="249"/>
      <c r="E517" s="249"/>
      <c r="F517" s="249"/>
      <c r="G517" s="249"/>
    </row>
    <row r="518" spans="1:7" ht="14.25" customHeight="1" x14ac:dyDescent="0.25">
      <c r="A518" s="249"/>
      <c r="B518" s="250"/>
      <c r="C518" s="249"/>
      <c r="D518" s="249"/>
      <c r="E518" s="249"/>
      <c r="F518" s="249"/>
      <c r="G518" s="249"/>
    </row>
    <row r="519" spans="1:7" ht="14.25" customHeight="1" x14ac:dyDescent="0.25">
      <c r="A519" s="249"/>
      <c r="B519" s="250"/>
      <c r="C519" s="249"/>
      <c r="D519" s="249"/>
      <c r="E519" s="249"/>
      <c r="F519" s="249"/>
      <c r="G519" s="249"/>
    </row>
    <row r="520" spans="1:7" ht="14.25" customHeight="1" x14ac:dyDescent="0.25">
      <c r="A520" s="249"/>
      <c r="B520" s="250"/>
      <c r="C520" s="249"/>
      <c r="D520" s="249"/>
      <c r="E520" s="249"/>
      <c r="F520" s="249"/>
      <c r="G520" s="249"/>
    </row>
    <row r="521" spans="1:7" ht="14.25" customHeight="1" x14ac:dyDescent="0.25">
      <c r="A521" s="249"/>
      <c r="B521" s="250"/>
      <c r="C521" s="249"/>
      <c r="D521" s="249"/>
      <c r="E521" s="249"/>
      <c r="F521" s="249"/>
      <c r="G521" s="249"/>
    </row>
    <row r="522" spans="1:7" ht="14.25" customHeight="1" x14ac:dyDescent="0.25">
      <c r="A522" s="249"/>
      <c r="B522" s="250"/>
      <c r="C522" s="249"/>
      <c r="D522" s="249"/>
      <c r="E522" s="249"/>
      <c r="F522" s="249"/>
      <c r="G522" s="249"/>
    </row>
    <row r="523" spans="1:7" ht="14.25" customHeight="1" x14ac:dyDescent="0.25">
      <c r="A523" s="249"/>
      <c r="B523" s="250"/>
      <c r="C523" s="249"/>
      <c r="D523" s="249"/>
      <c r="E523" s="249"/>
      <c r="F523" s="249"/>
      <c r="G523" s="249"/>
    </row>
    <row r="524" spans="1:7" ht="14.25" customHeight="1" x14ac:dyDescent="0.25">
      <c r="A524" s="249"/>
      <c r="B524" s="250"/>
      <c r="C524" s="249"/>
      <c r="D524" s="249"/>
      <c r="E524" s="249"/>
      <c r="F524" s="249"/>
      <c r="G524" s="249"/>
    </row>
    <row r="525" spans="1:7" ht="14.25" customHeight="1" x14ac:dyDescent="0.25">
      <c r="A525" s="249"/>
      <c r="B525" s="250"/>
      <c r="C525" s="249"/>
      <c r="D525" s="249"/>
      <c r="E525" s="249"/>
      <c r="F525" s="249"/>
      <c r="G525" s="249"/>
    </row>
    <row r="526" spans="1:7" ht="14.25" customHeight="1" x14ac:dyDescent="0.25">
      <c r="A526" s="249"/>
      <c r="B526" s="250"/>
      <c r="C526" s="249"/>
      <c r="D526" s="249"/>
      <c r="E526" s="249"/>
      <c r="F526" s="249"/>
      <c r="G526" s="249"/>
    </row>
    <row r="527" spans="1:7" ht="14.25" customHeight="1" x14ac:dyDescent="0.25">
      <c r="A527" s="249"/>
      <c r="B527" s="250"/>
      <c r="C527" s="249"/>
      <c r="D527" s="249"/>
      <c r="E527" s="249"/>
      <c r="F527" s="249"/>
      <c r="G527" s="249"/>
    </row>
    <row r="528" spans="1:7" ht="14.25" customHeight="1" x14ac:dyDescent="0.25">
      <c r="A528" s="249"/>
      <c r="B528" s="250"/>
      <c r="C528" s="249"/>
      <c r="D528" s="249"/>
      <c r="E528" s="249"/>
      <c r="F528" s="249"/>
      <c r="G528" s="249"/>
    </row>
    <row r="529" spans="1:7" ht="14.25" customHeight="1" x14ac:dyDescent="0.25">
      <c r="A529" s="249"/>
      <c r="B529" s="250"/>
      <c r="C529" s="249"/>
      <c r="D529" s="249"/>
      <c r="E529" s="249"/>
      <c r="F529" s="249"/>
      <c r="G529" s="249"/>
    </row>
    <row r="530" spans="1:7" ht="14.25" customHeight="1" x14ac:dyDescent="0.25">
      <c r="A530" s="249"/>
      <c r="B530" s="250"/>
      <c r="C530" s="249"/>
      <c r="D530" s="249"/>
      <c r="E530" s="249"/>
      <c r="F530" s="249"/>
      <c r="G530" s="249"/>
    </row>
    <row r="531" spans="1:7" ht="14.25" customHeight="1" x14ac:dyDescent="0.25">
      <c r="A531" s="249"/>
      <c r="B531" s="250"/>
      <c r="C531" s="249"/>
      <c r="D531" s="249"/>
      <c r="E531" s="249"/>
      <c r="F531" s="249"/>
      <c r="G531" s="249"/>
    </row>
    <row r="532" spans="1:7" ht="14.25" customHeight="1" x14ac:dyDescent="0.25">
      <c r="A532" s="249"/>
      <c r="B532" s="250"/>
      <c r="C532" s="249"/>
      <c r="D532" s="249"/>
      <c r="E532" s="249"/>
      <c r="F532" s="249"/>
      <c r="G532" s="249"/>
    </row>
    <row r="533" spans="1:7" ht="14.25" customHeight="1" x14ac:dyDescent="0.25">
      <c r="A533" s="249"/>
      <c r="B533" s="250"/>
      <c r="C533" s="249"/>
      <c r="D533" s="249"/>
      <c r="E533" s="249"/>
      <c r="F533" s="249"/>
      <c r="G533" s="249"/>
    </row>
    <row r="534" spans="1:7" ht="14.25" customHeight="1" x14ac:dyDescent="0.25">
      <c r="A534" s="249"/>
      <c r="B534" s="250"/>
      <c r="C534" s="249"/>
      <c r="D534" s="249"/>
      <c r="E534" s="249"/>
      <c r="F534" s="249"/>
      <c r="G534" s="249"/>
    </row>
    <row r="535" spans="1:7" ht="14.25" customHeight="1" x14ac:dyDescent="0.25">
      <c r="A535" s="249"/>
      <c r="B535" s="250"/>
      <c r="C535" s="249"/>
      <c r="D535" s="249"/>
      <c r="E535" s="249"/>
      <c r="F535" s="249"/>
      <c r="G535" s="249"/>
    </row>
    <row r="536" spans="1:7" ht="14.25" customHeight="1" x14ac:dyDescent="0.25">
      <c r="A536" s="249"/>
      <c r="B536" s="250"/>
      <c r="C536" s="249"/>
      <c r="D536" s="249"/>
      <c r="E536" s="249"/>
      <c r="F536" s="249"/>
      <c r="G536" s="249"/>
    </row>
    <row r="537" spans="1:7" ht="14.25" customHeight="1" x14ac:dyDescent="0.25">
      <c r="A537" s="249"/>
      <c r="B537" s="250"/>
      <c r="C537" s="249"/>
      <c r="D537" s="249"/>
      <c r="E537" s="249"/>
      <c r="F537" s="249"/>
      <c r="G537" s="249"/>
    </row>
    <row r="538" spans="1:7" ht="14.25" customHeight="1" x14ac:dyDescent="0.25">
      <c r="A538" s="249"/>
      <c r="B538" s="250"/>
      <c r="C538" s="249"/>
      <c r="D538" s="249"/>
      <c r="E538" s="249"/>
      <c r="F538" s="249"/>
      <c r="G538" s="249"/>
    </row>
    <row r="539" spans="1:7" ht="14.25" customHeight="1" x14ac:dyDescent="0.25">
      <c r="A539" s="249"/>
      <c r="B539" s="250"/>
      <c r="C539" s="249"/>
      <c r="D539" s="249"/>
      <c r="E539" s="249"/>
      <c r="F539" s="249"/>
      <c r="G539" s="249"/>
    </row>
    <row r="540" spans="1:7" ht="14.25" customHeight="1" x14ac:dyDescent="0.25">
      <c r="A540" s="249"/>
      <c r="B540" s="250"/>
      <c r="C540" s="249"/>
      <c r="D540" s="249"/>
      <c r="E540" s="249"/>
      <c r="F540" s="249"/>
      <c r="G540" s="249"/>
    </row>
    <row r="541" spans="1:7" ht="14.25" customHeight="1" x14ac:dyDescent="0.25">
      <c r="A541" s="249"/>
      <c r="B541" s="250"/>
      <c r="C541" s="249"/>
      <c r="D541" s="249"/>
      <c r="E541" s="249"/>
      <c r="F541" s="249"/>
      <c r="G541" s="249"/>
    </row>
    <row r="542" spans="1:7" ht="14.25" customHeight="1" x14ac:dyDescent="0.25">
      <c r="A542" s="249"/>
      <c r="B542" s="250"/>
      <c r="C542" s="249"/>
      <c r="D542" s="249"/>
      <c r="E542" s="249"/>
      <c r="F542" s="249"/>
      <c r="G542" s="249"/>
    </row>
    <row r="543" spans="1:7" ht="14.25" customHeight="1" x14ac:dyDescent="0.25">
      <c r="A543" s="249"/>
      <c r="B543" s="250"/>
      <c r="C543" s="249"/>
      <c r="D543" s="249"/>
      <c r="E543" s="249"/>
      <c r="F543" s="249"/>
      <c r="G543" s="249"/>
    </row>
    <row r="544" spans="1:7" ht="14.25" customHeight="1" x14ac:dyDescent="0.25">
      <c r="A544" s="249"/>
      <c r="B544" s="250"/>
      <c r="C544" s="249"/>
      <c r="D544" s="249"/>
      <c r="E544" s="249"/>
      <c r="F544" s="249"/>
      <c r="G544" s="249"/>
    </row>
    <row r="545" spans="1:7" ht="14.25" customHeight="1" x14ac:dyDescent="0.25">
      <c r="A545" s="249"/>
      <c r="B545" s="250"/>
      <c r="C545" s="249"/>
      <c r="D545" s="249"/>
      <c r="E545" s="249"/>
      <c r="F545" s="249"/>
      <c r="G545" s="249"/>
    </row>
    <row r="546" spans="1:7" ht="14.25" customHeight="1" x14ac:dyDescent="0.25">
      <c r="A546" s="249"/>
      <c r="B546" s="250"/>
      <c r="C546" s="249"/>
      <c r="D546" s="249"/>
      <c r="E546" s="249"/>
      <c r="F546" s="249"/>
      <c r="G546" s="249"/>
    </row>
    <row r="547" spans="1:7" ht="14.25" customHeight="1" x14ac:dyDescent="0.25">
      <c r="A547" s="249"/>
      <c r="B547" s="250"/>
      <c r="C547" s="249"/>
      <c r="D547" s="249"/>
      <c r="E547" s="249"/>
      <c r="F547" s="249"/>
      <c r="G547" s="249"/>
    </row>
    <row r="548" spans="1:7" ht="14.25" customHeight="1" x14ac:dyDescent="0.25">
      <c r="A548" s="249"/>
      <c r="B548" s="250"/>
      <c r="C548" s="249"/>
      <c r="D548" s="249"/>
      <c r="E548" s="249"/>
      <c r="F548" s="249"/>
      <c r="G548" s="249"/>
    </row>
    <row r="549" spans="1:7" ht="14.25" customHeight="1" x14ac:dyDescent="0.25">
      <c r="A549" s="249"/>
      <c r="B549" s="250"/>
      <c r="C549" s="249"/>
      <c r="D549" s="249"/>
      <c r="E549" s="249"/>
      <c r="F549" s="249"/>
      <c r="G549" s="249"/>
    </row>
    <row r="550" spans="1:7" ht="14.25" customHeight="1" x14ac:dyDescent="0.25">
      <c r="A550" s="249"/>
      <c r="B550" s="250"/>
      <c r="C550" s="249"/>
      <c r="D550" s="249"/>
      <c r="E550" s="249"/>
      <c r="F550" s="249"/>
      <c r="G550" s="249"/>
    </row>
    <row r="551" spans="1:7" ht="14.25" customHeight="1" x14ac:dyDescent="0.25">
      <c r="A551" s="249"/>
      <c r="B551" s="250"/>
      <c r="C551" s="249"/>
      <c r="D551" s="249"/>
      <c r="E551" s="249"/>
      <c r="F551" s="249"/>
      <c r="G551" s="249"/>
    </row>
    <row r="552" spans="1:7" ht="14.25" customHeight="1" x14ac:dyDescent="0.25">
      <c r="A552" s="249"/>
      <c r="B552" s="250"/>
      <c r="C552" s="249"/>
      <c r="D552" s="249"/>
      <c r="E552" s="249"/>
      <c r="F552" s="249"/>
      <c r="G552" s="249"/>
    </row>
    <row r="553" spans="1:7" ht="14.25" customHeight="1" x14ac:dyDescent="0.25">
      <c r="A553" s="249"/>
      <c r="B553" s="250"/>
      <c r="C553" s="249"/>
      <c r="D553" s="249"/>
      <c r="E553" s="249"/>
      <c r="F553" s="249"/>
      <c r="G553" s="249"/>
    </row>
    <row r="554" spans="1:7" ht="14.25" customHeight="1" x14ac:dyDescent="0.25">
      <c r="A554" s="249"/>
      <c r="B554" s="250"/>
      <c r="C554" s="249"/>
      <c r="D554" s="249"/>
      <c r="E554" s="249"/>
      <c r="F554" s="249"/>
      <c r="G554" s="249"/>
    </row>
    <row r="555" spans="1:7" ht="14.25" customHeight="1" x14ac:dyDescent="0.25">
      <c r="A555" s="249"/>
      <c r="B555" s="250"/>
      <c r="C555" s="249"/>
      <c r="D555" s="249"/>
      <c r="E555" s="249"/>
      <c r="F555" s="249"/>
      <c r="G555" s="249"/>
    </row>
    <row r="556" spans="1:7" ht="14.25" customHeight="1" x14ac:dyDescent="0.25">
      <c r="A556" s="249"/>
      <c r="B556" s="250"/>
      <c r="C556" s="249"/>
      <c r="D556" s="249"/>
      <c r="E556" s="249"/>
      <c r="F556" s="249"/>
      <c r="G556" s="249"/>
    </row>
    <row r="557" spans="1:7" ht="14.25" customHeight="1" x14ac:dyDescent="0.25">
      <c r="A557" s="249"/>
      <c r="B557" s="250"/>
      <c r="C557" s="249"/>
      <c r="D557" s="249"/>
      <c r="E557" s="249"/>
      <c r="F557" s="249"/>
      <c r="G557" s="249"/>
    </row>
    <row r="558" spans="1:7" ht="14.25" customHeight="1" x14ac:dyDescent="0.25">
      <c r="A558" s="249"/>
      <c r="B558" s="250"/>
      <c r="C558" s="249"/>
      <c r="D558" s="249"/>
      <c r="E558" s="249"/>
      <c r="F558" s="249"/>
      <c r="G558" s="249"/>
    </row>
    <row r="559" spans="1:7" ht="14.25" customHeight="1" x14ac:dyDescent="0.25">
      <c r="A559" s="249"/>
      <c r="B559" s="250"/>
      <c r="C559" s="249"/>
      <c r="D559" s="249"/>
      <c r="E559" s="249"/>
      <c r="F559" s="249"/>
      <c r="G559" s="249"/>
    </row>
    <row r="560" spans="1:7" ht="14.25" customHeight="1" x14ac:dyDescent="0.25">
      <c r="A560" s="249"/>
      <c r="B560" s="250"/>
      <c r="C560" s="249"/>
      <c r="D560" s="249"/>
      <c r="E560" s="249"/>
      <c r="F560" s="249"/>
      <c r="G560" s="249"/>
    </row>
    <row r="561" spans="1:7" ht="14.25" customHeight="1" x14ac:dyDescent="0.25">
      <c r="A561" s="249"/>
      <c r="B561" s="250"/>
      <c r="C561" s="249"/>
      <c r="D561" s="249"/>
      <c r="E561" s="249"/>
      <c r="F561" s="249"/>
      <c r="G561" s="249"/>
    </row>
    <row r="562" spans="1:7" ht="14.25" customHeight="1" x14ac:dyDescent="0.25">
      <c r="A562" s="249"/>
      <c r="B562" s="250"/>
      <c r="C562" s="249"/>
      <c r="D562" s="249"/>
      <c r="E562" s="249"/>
      <c r="F562" s="249"/>
      <c r="G562" s="249"/>
    </row>
    <row r="563" spans="1:7" ht="14.25" customHeight="1" x14ac:dyDescent="0.25">
      <c r="A563" s="249"/>
      <c r="B563" s="250"/>
      <c r="C563" s="249"/>
      <c r="D563" s="249"/>
      <c r="E563" s="249"/>
      <c r="F563" s="249"/>
      <c r="G563" s="249"/>
    </row>
    <row r="564" spans="1:7" ht="14.25" customHeight="1" x14ac:dyDescent="0.25">
      <c r="A564" s="249"/>
      <c r="B564" s="250"/>
      <c r="C564" s="249"/>
      <c r="D564" s="249"/>
      <c r="E564" s="249"/>
      <c r="F564" s="249"/>
      <c r="G564" s="249"/>
    </row>
    <row r="565" spans="1:7" ht="14.25" customHeight="1" x14ac:dyDescent="0.25">
      <c r="A565" s="249"/>
      <c r="B565" s="250"/>
      <c r="C565" s="249"/>
      <c r="D565" s="249"/>
      <c r="E565" s="249"/>
      <c r="F565" s="249"/>
      <c r="G565" s="249"/>
    </row>
    <row r="566" spans="1:7" ht="14.25" customHeight="1" x14ac:dyDescent="0.25">
      <c r="A566" s="249"/>
      <c r="B566" s="250"/>
      <c r="C566" s="249"/>
      <c r="D566" s="249"/>
      <c r="E566" s="249"/>
      <c r="F566" s="249"/>
      <c r="G566" s="249"/>
    </row>
    <row r="567" spans="1:7" ht="14.25" customHeight="1" x14ac:dyDescent="0.25">
      <c r="A567" s="249"/>
      <c r="B567" s="250"/>
      <c r="C567" s="249"/>
      <c r="D567" s="249"/>
      <c r="E567" s="249"/>
      <c r="F567" s="249"/>
      <c r="G567" s="249"/>
    </row>
    <row r="568" spans="1:7" ht="14.25" customHeight="1" x14ac:dyDescent="0.25">
      <c r="A568" s="249"/>
      <c r="B568" s="250"/>
      <c r="C568" s="249"/>
      <c r="D568" s="249"/>
      <c r="E568" s="249"/>
      <c r="F568" s="249"/>
      <c r="G568" s="249"/>
    </row>
    <row r="569" spans="1:7" ht="14.25" customHeight="1" x14ac:dyDescent="0.25">
      <c r="A569" s="249"/>
      <c r="B569" s="250"/>
      <c r="C569" s="249"/>
      <c r="D569" s="249"/>
      <c r="E569" s="249"/>
      <c r="F569" s="249"/>
      <c r="G569" s="249"/>
    </row>
    <row r="570" spans="1:7" ht="14.25" customHeight="1" x14ac:dyDescent="0.25">
      <c r="A570" s="249"/>
      <c r="B570" s="250"/>
      <c r="C570" s="249"/>
      <c r="D570" s="249"/>
      <c r="E570" s="249"/>
      <c r="F570" s="249"/>
      <c r="G570" s="249"/>
    </row>
    <row r="571" spans="1:7" ht="14.25" customHeight="1" x14ac:dyDescent="0.25">
      <c r="A571" s="249"/>
      <c r="B571" s="250"/>
      <c r="C571" s="249"/>
      <c r="D571" s="249"/>
      <c r="E571" s="249"/>
      <c r="F571" s="249"/>
      <c r="G571" s="249"/>
    </row>
    <row r="572" spans="1:7" ht="14.25" customHeight="1" x14ac:dyDescent="0.25">
      <c r="A572" s="249"/>
      <c r="B572" s="250"/>
      <c r="C572" s="249"/>
      <c r="D572" s="249"/>
      <c r="E572" s="249"/>
      <c r="F572" s="249"/>
      <c r="G572" s="249"/>
    </row>
    <row r="573" spans="1:7" ht="14.25" customHeight="1" x14ac:dyDescent="0.25">
      <c r="A573" s="249"/>
      <c r="B573" s="250"/>
      <c r="C573" s="249"/>
      <c r="D573" s="249"/>
      <c r="E573" s="249"/>
      <c r="F573" s="249"/>
      <c r="G573" s="249"/>
    </row>
    <row r="574" spans="1:7" ht="14.25" customHeight="1" x14ac:dyDescent="0.25">
      <c r="A574" s="249"/>
      <c r="B574" s="250"/>
      <c r="C574" s="249"/>
      <c r="D574" s="249"/>
      <c r="E574" s="249"/>
      <c r="F574" s="249"/>
      <c r="G574" s="249"/>
    </row>
    <row r="575" spans="1:7" ht="14.25" customHeight="1" x14ac:dyDescent="0.25">
      <c r="A575" s="249"/>
      <c r="B575" s="250"/>
      <c r="C575" s="249"/>
      <c r="D575" s="249"/>
      <c r="E575" s="249"/>
      <c r="F575" s="249"/>
      <c r="G575" s="249"/>
    </row>
    <row r="576" spans="1:7" ht="14.25" customHeight="1" x14ac:dyDescent="0.25">
      <c r="A576" s="249"/>
      <c r="B576" s="250"/>
      <c r="C576" s="249"/>
      <c r="D576" s="249"/>
      <c r="E576" s="249"/>
      <c r="F576" s="249"/>
      <c r="G576" s="249"/>
    </row>
    <row r="577" spans="1:7" ht="14.25" customHeight="1" x14ac:dyDescent="0.25">
      <c r="A577" s="249"/>
      <c r="B577" s="250"/>
      <c r="C577" s="249"/>
      <c r="D577" s="249"/>
      <c r="E577" s="249"/>
      <c r="F577" s="249"/>
      <c r="G577" s="249"/>
    </row>
    <row r="578" spans="1:7" ht="14.25" customHeight="1" x14ac:dyDescent="0.25">
      <c r="A578" s="249"/>
      <c r="B578" s="250"/>
      <c r="C578" s="249"/>
      <c r="D578" s="249"/>
      <c r="E578" s="249"/>
      <c r="F578" s="249"/>
      <c r="G578" s="249"/>
    </row>
    <row r="579" spans="1:7" ht="14.25" customHeight="1" x14ac:dyDescent="0.25">
      <c r="A579" s="249"/>
      <c r="B579" s="250"/>
      <c r="C579" s="249"/>
      <c r="D579" s="249"/>
      <c r="E579" s="249"/>
      <c r="F579" s="249"/>
      <c r="G579" s="249"/>
    </row>
    <row r="580" spans="1:7" ht="14.25" customHeight="1" x14ac:dyDescent="0.25">
      <c r="A580" s="249"/>
      <c r="B580" s="250"/>
      <c r="C580" s="249"/>
      <c r="D580" s="249"/>
      <c r="E580" s="249"/>
      <c r="F580" s="249"/>
      <c r="G580" s="249"/>
    </row>
    <row r="581" spans="1:7" ht="14.25" customHeight="1" x14ac:dyDescent="0.25">
      <c r="A581" s="249"/>
      <c r="B581" s="250"/>
      <c r="C581" s="249"/>
      <c r="D581" s="249"/>
      <c r="E581" s="249"/>
      <c r="F581" s="249"/>
      <c r="G581" s="249"/>
    </row>
    <row r="582" spans="1:7" ht="14.25" customHeight="1" x14ac:dyDescent="0.25">
      <c r="A582" s="249"/>
      <c r="B582" s="250"/>
      <c r="C582" s="249"/>
      <c r="D582" s="249"/>
      <c r="E582" s="249"/>
      <c r="F582" s="249"/>
      <c r="G582" s="249"/>
    </row>
    <row r="583" spans="1:7" ht="14.25" customHeight="1" x14ac:dyDescent="0.25">
      <c r="A583" s="249"/>
      <c r="B583" s="250"/>
      <c r="C583" s="249"/>
      <c r="D583" s="249"/>
      <c r="E583" s="249"/>
      <c r="F583" s="249"/>
      <c r="G583" s="249"/>
    </row>
    <row r="584" spans="1:7" ht="14.25" customHeight="1" x14ac:dyDescent="0.25">
      <c r="A584" s="249"/>
      <c r="B584" s="250"/>
      <c r="C584" s="249"/>
      <c r="D584" s="249"/>
      <c r="E584" s="249"/>
      <c r="F584" s="249"/>
      <c r="G584" s="249"/>
    </row>
    <row r="585" spans="1:7" ht="14.25" customHeight="1" x14ac:dyDescent="0.25">
      <c r="A585" s="249"/>
      <c r="B585" s="250"/>
      <c r="C585" s="249"/>
      <c r="D585" s="249"/>
      <c r="E585" s="249"/>
      <c r="F585" s="249"/>
      <c r="G585" s="249"/>
    </row>
    <row r="586" spans="1:7" ht="14.25" customHeight="1" x14ac:dyDescent="0.25">
      <c r="A586" s="249"/>
      <c r="B586" s="250"/>
      <c r="C586" s="249"/>
      <c r="D586" s="249"/>
      <c r="E586" s="249"/>
      <c r="F586" s="249"/>
      <c r="G586" s="249"/>
    </row>
    <row r="587" spans="1:7" ht="14.25" customHeight="1" x14ac:dyDescent="0.25">
      <c r="A587" s="249"/>
      <c r="B587" s="250"/>
      <c r="C587" s="249"/>
      <c r="D587" s="249"/>
      <c r="E587" s="249"/>
      <c r="F587" s="249"/>
      <c r="G587" s="249"/>
    </row>
    <row r="588" spans="1:7" ht="14.25" customHeight="1" x14ac:dyDescent="0.25">
      <c r="A588" s="249"/>
      <c r="B588" s="250"/>
      <c r="C588" s="249"/>
      <c r="D588" s="249"/>
      <c r="E588" s="249"/>
      <c r="F588" s="249"/>
      <c r="G588" s="249"/>
    </row>
    <row r="589" spans="1:7" ht="14.25" customHeight="1" x14ac:dyDescent="0.25">
      <c r="A589" s="249"/>
      <c r="B589" s="250"/>
      <c r="C589" s="249"/>
      <c r="D589" s="249"/>
      <c r="E589" s="249"/>
      <c r="F589" s="249"/>
      <c r="G589" s="249"/>
    </row>
    <row r="590" spans="1:7" ht="14.25" customHeight="1" x14ac:dyDescent="0.25">
      <c r="A590" s="249"/>
      <c r="B590" s="250"/>
      <c r="C590" s="249"/>
      <c r="D590" s="249"/>
      <c r="E590" s="249"/>
      <c r="F590" s="249"/>
      <c r="G590" s="249"/>
    </row>
    <row r="591" spans="1:7" ht="14.25" customHeight="1" x14ac:dyDescent="0.25">
      <c r="A591" s="249"/>
      <c r="B591" s="250"/>
      <c r="C591" s="249"/>
      <c r="D591" s="249"/>
      <c r="E591" s="249"/>
      <c r="F591" s="249"/>
      <c r="G591" s="249"/>
    </row>
    <row r="592" spans="1:7" ht="14.25" customHeight="1" x14ac:dyDescent="0.25">
      <c r="A592" s="249"/>
      <c r="B592" s="250"/>
      <c r="C592" s="249"/>
      <c r="D592" s="249"/>
      <c r="E592" s="249"/>
      <c r="F592" s="249"/>
      <c r="G592" s="249"/>
    </row>
    <row r="593" spans="1:7" ht="14.25" customHeight="1" x14ac:dyDescent="0.25">
      <c r="A593" s="249"/>
      <c r="B593" s="250"/>
      <c r="C593" s="249"/>
      <c r="D593" s="249"/>
      <c r="E593" s="249"/>
      <c r="F593" s="249"/>
      <c r="G593" s="249"/>
    </row>
    <row r="594" spans="1:7" ht="14.25" customHeight="1" x14ac:dyDescent="0.25">
      <c r="A594" s="249"/>
      <c r="B594" s="250"/>
      <c r="C594" s="249"/>
      <c r="D594" s="249"/>
      <c r="E594" s="249"/>
      <c r="F594" s="249"/>
      <c r="G594" s="249"/>
    </row>
    <row r="595" spans="1:7" ht="14.25" customHeight="1" x14ac:dyDescent="0.25">
      <c r="A595" s="249"/>
      <c r="B595" s="250"/>
      <c r="C595" s="249"/>
      <c r="D595" s="249"/>
      <c r="E595" s="249"/>
      <c r="F595" s="249"/>
      <c r="G595" s="249"/>
    </row>
    <row r="596" spans="1:7" ht="14.25" customHeight="1" x14ac:dyDescent="0.25">
      <c r="A596" s="249"/>
      <c r="B596" s="250"/>
      <c r="C596" s="249"/>
      <c r="D596" s="249"/>
      <c r="E596" s="249"/>
      <c r="F596" s="249"/>
      <c r="G596" s="249"/>
    </row>
    <row r="597" spans="1:7" ht="14.25" customHeight="1" x14ac:dyDescent="0.25">
      <c r="A597" s="249"/>
      <c r="B597" s="250"/>
      <c r="C597" s="249"/>
      <c r="D597" s="249"/>
      <c r="E597" s="249"/>
      <c r="F597" s="249"/>
      <c r="G597" s="249"/>
    </row>
    <row r="598" spans="1:7" ht="14.25" customHeight="1" x14ac:dyDescent="0.25">
      <c r="A598" s="249"/>
      <c r="B598" s="250"/>
      <c r="C598" s="249"/>
      <c r="D598" s="249"/>
      <c r="E598" s="249"/>
      <c r="F598" s="249"/>
      <c r="G598" s="249"/>
    </row>
    <row r="599" spans="1:7" ht="14.25" customHeight="1" x14ac:dyDescent="0.25">
      <c r="A599" s="249"/>
      <c r="B599" s="250"/>
      <c r="C599" s="249"/>
      <c r="D599" s="249"/>
      <c r="E599" s="249"/>
      <c r="F599" s="249"/>
      <c r="G599" s="249"/>
    </row>
    <row r="600" spans="1:7" ht="14.25" customHeight="1" x14ac:dyDescent="0.25">
      <c r="A600" s="249"/>
      <c r="B600" s="250"/>
      <c r="C600" s="249"/>
      <c r="D600" s="249"/>
      <c r="E600" s="249"/>
      <c r="F600" s="249"/>
      <c r="G600" s="249"/>
    </row>
    <row r="601" spans="1:7" ht="14.25" customHeight="1" x14ac:dyDescent="0.25">
      <c r="A601" s="249"/>
      <c r="B601" s="250"/>
      <c r="C601" s="249"/>
      <c r="D601" s="249"/>
      <c r="E601" s="249"/>
      <c r="F601" s="249"/>
      <c r="G601" s="249"/>
    </row>
    <row r="602" spans="1:7" ht="14.25" customHeight="1" x14ac:dyDescent="0.25">
      <c r="A602" s="249"/>
      <c r="B602" s="250"/>
      <c r="C602" s="249"/>
      <c r="D602" s="249"/>
      <c r="E602" s="249"/>
      <c r="F602" s="249"/>
      <c r="G602" s="249"/>
    </row>
    <row r="603" spans="1:7" ht="14.25" customHeight="1" x14ac:dyDescent="0.25">
      <c r="A603" s="249"/>
      <c r="B603" s="250"/>
      <c r="C603" s="249"/>
      <c r="D603" s="249"/>
      <c r="E603" s="249"/>
      <c r="F603" s="249"/>
      <c r="G603" s="249"/>
    </row>
    <row r="604" spans="1:7" ht="14.25" customHeight="1" x14ac:dyDescent="0.25">
      <c r="A604" s="249"/>
      <c r="B604" s="250"/>
      <c r="C604" s="249"/>
      <c r="D604" s="249"/>
      <c r="E604" s="249"/>
      <c r="F604" s="249"/>
      <c r="G604" s="249"/>
    </row>
    <row r="605" spans="1:7" ht="14.25" customHeight="1" x14ac:dyDescent="0.25">
      <c r="A605" s="249"/>
      <c r="B605" s="250"/>
      <c r="C605" s="249"/>
      <c r="D605" s="249"/>
      <c r="E605" s="249"/>
      <c r="F605" s="249"/>
      <c r="G605" s="249"/>
    </row>
    <row r="606" spans="1:7" ht="14.25" customHeight="1" x14ac:dyDescent="0.25">
      <c r="A606" s="249"/>
      <c r="B606" s="250"/>
      <c r="C606" s="249"/>
      <c r="D606" s="249"/>
      <c r="E606" s="249"/>
      <c r="F606" s="249"/>
      <c r="G606" s="249"/>
    </row>
    <row r="607" spans="1:7" ht="14.25" customHeight="1" x14ac:dyDescent="0.25">
      <c r="A607" s="249"/>
      <c r="B607" s="250"/>
      <c r="C607" s="249"/>
      <c r="D607" s="249"/>
      <c r="E607" s="249"/>
      <c r="F607" s="249"/>
      <c r="G607" s="249"/>
    </row>
    <row r="608" spans="1:7" ht="14.25" customHeight="1" x14ac:dyDescent="0.25">
      <c r="A608" s="249"/>
      <c r="B608" s="250"/>
      <c r="C608" s="249"/>
      <c r="D608" s="249"/>
      <c r="E608" s="249"/>
      <c r="F608" s="249"/>
      <c r="G608" s="249"/>
    </row>
    <row r="609" spans="1:7" ht="14.25" customHeight="1" x14ac:dyDescent="0.25">
      <c r="A609" s="249"/>
      <c r="B609" s="250"/>
      <c r="C609" s="249"/>
      <c r="D609" s="249"/>
      <c r="E609" s="249"/>
      <c r="F609" s="249"/>
      <c r="G609" s="249"/>
    </row>
    <row r="610" spans="1:7" ht="14.25" customHeight="1" x14ac:dyDescent="0.25">
      <c r="A610" s="249"/>
      <c r="B610" s="250"/>
      <c r="C610" s="249"/>
      <c r="D610" s="249"/>
      <c r="E610" s="249"/>
      <c r="F610" s="249"/>
      <c r="G610" s="249"/>
    </row>
    <row r="611" spans="1:7" ht="14.25" customHeight="1" x14ac:dyDescent="0.25">
      <c r="A611" s="249"/>
      <c r="B611" s="250"/>
      <c r="C611" s="249"/>
      <c r="D611" s="249"/>
      <c r="E611" s="249"/>
      <c r="F611" s="249"/>
      <c r="G611" s="249"/>
    </row>
    <row r="612" spans="1:7" ht="14.25" customHeight="1" x14ac:dyDescent="0.25">
      <c r="A612" s="249"/>
      <c r="B612" s="250"/>
      <c r="C612" s="249"/>
      <c r="D612" s="249"/>
      <c r="E612" s="249"/>
      <c r="F612" s="249"/>
      <c r="G612" s="249"/>
    </row>
    <row r="613" spans="1:7" ht="14.25" customHeight="1" x14ac:dyDescent="0.25">
      <c r="A613" s="249"/>
      <c r="B613" s="250"/>
      <c r="C613" s="249"/>
      <c r="D613" s="249"/>
      <c r="E613" s="249"/>
      <c r="F613" s="249"/>
      <c r="G613" s="249"/>
    </row>
    <row r="614" spans="1:7" ht="14.25" customHeight="1" x14ac:dyDescent="0.25">
      <c r="A614" s="249"/>
      <c r="B614" s="250"/>
      <c r="C614" s="249"/>
      <c r="D614" s="249"/>
      <c r="E614" s="249"/>
      <c r="F614" s="249"/>
      <c r="G614" s="249"/>
    </row>
    <row r="615" spans="1:7" ht="14.25" customHeight="1" x14ac:dyDescent="0.25">
      <c r="A615" s="249"/>
      <c r="B615" s="250"/>
      <c r="C615" s="249"/>
      <c r="D615" s="249"/>
      <c r="E615" s="249"/>
      <c r="F615" s="249"/>
      <c r="G615" s="249"/>
    </row>
    <row r="616" spans="1:7" ht="14.25" customHeight="1" x14ac:dyDescent="0.25">
      <c r="A616" s="249"/>
      <c r="B616" s="250"/>
      <c r="C616" s="249"/>
      <c r="D616" s="249"/>
      <c r="E616" s="249"/>
      <c r="F616" s="249"/>
      <c r="G616" s="249"/>
    </row>
    <row r="617" spans="1:7" ht="14.25" customHeight="1" x14ac:dyDescent="0.25">
      <c r="A617" s="249"/>
      <c r="B617" s="250"/>
      <c r="C617" s="249"/>
      <c r="D617" s="249"/>
      <c r="E617" s="249"/>
      <c r="F617" s="249"/>
      <c r="G617" s="249"/>
    </row>
    <row r="618" spans="1:7" ht="14.25" customHeight="1" x14ac:dyDescent="0.25">
      <c r="A618" s="249"/>
      <c r="B618" s="250"/>
      <c r="C618" s="249"/>
      <c r="D618" s="249"/>
      <c r="E618" s="249"/>
      <c r="F618" s="249"/>
      <c r="G618" s="249"/>
    </row>
    <row r="619" spans="1:7" ht="14.25" customHeight="1" x14ac:dyDescent="0.25">
      <c r="A619" s="249"/>
      <c r="B619" s="250"/>
      <c r="C619" s="249"/>
      <c r="D619" s="249"/>
      <c r="E619" s="249"/>
      <c r="F619" s="249"/>
      <c r="G619" s="249"/>
    </row>
    <row r="620" spans="1:7" ht="14.25" customHeight="1" x14ac:dyDescent="0.25">
      <c r="A620" s="249"/>
      <c r="B620" s="250"/>
      <c r="C620" s="249"/>
      <c r="D620" s="249"/>
      <c r="E620" s="249"/>
      <c r="F620" s="249"/>
      <c r="G620" s="249"/>
    </row>
    <row r="621" spans="1:7" ht="14.25" customHeight="1" x14ac:dyDescent="0.25">
      <c r="A621" s="249"/>
      <c r="B621" s="250"/>
      <c r="C621" s="249"/>
      <c r="D621" s="249"/>
      <c r="E621" s="249"/>
      <c r="F621" s="249"/>
      <c r="G621" s="249"/>
    </row>
    <row r="622" spans="1:7" ht="14.25" customHeight="1" x14ac:dyDescent="0.25">
      <c r="A622" s="249"/>
      <c r="B622" s="250"/>
      <c r="C622" s="249"/>
      <c r="D622" s="249"/>
      <c r="E622" s="249"/>
      <c r="F622" s="249"/>
      <c r="G622" s="249"/>
    </row>
    <row r="623" spans="1:7" ht="14.25" customHeight="1" x14ac:dyDescent="0.25">
      <c r="A623" s="249"/>
      <c r="B623" s="250"/>
      <c r="C623" s="249"/>
      <c r="D623" s="249"/>
      <c r="E623" s="249"/>
      <c r="F623" s="249"/>
      <c r="G623" s="249"/>
    </row>
    <row r="624" spans="1:7" ht="14.25" customHeight="1" x14ac:dyDescent="0.25">
      <c r="A624" s="249"/>
      <c r="B624" s="250"/>
      <c r="C624" s="249"/>
      <c r="D624" s="249"/>
      <c r="E624" s="249"/>
      <c r="F624" s="249"/>
      <c r="G624" s="249"/>
    </row>
    <row r="625" spans="1:7" ht="14.25" customHeight="1" x14ac:dyDescent="0.25">
      <c r="A625" s="249"/>
      <c r="B625" s="250"/>
      <c r="C625" s="249"/>
      <c r="D625" s="249"/>
      <c r="E625" s="249"/>
      <c r="F625" s="249"/>
      <c r="G625" s="249"/>
    </row>
    <row r="626" spans="1:7" ht="14.25" customHeight="1" x14ac:dyDescent="0.25">
      <c r="A626" s="249"/>
      <c r="B626" s="250"/>
      <c r="C626" s="249"/>
      <c r="D626" s="249"/>
      <c r="E626" s="249"/>
      <c r="F626" s="249"/>
      <c r="G626" s="249"/>
    </row>
    <row r="627" spans="1:7" ht="14.25" customHeight="1" x14ac:dyDescent="0.25">
      <c r="A627" s="249"/>
      <c r="B627" s="250"/>
      <c r="C627" s="249"/>
      <c r="D627" s="249"/>
      <c r="E627" s="249"/>
      <c r="F627" s="249"/>
      <c r="G627" s="249"/>
    </row>
    <row r="628" spans="1:7" ht="14.25" customHeight="1" x14ac:dyDescent="0.25">
      <c r="A628" s="249"/>
      <c r="B628" s="250"/>
      <c r="C628" s="249"/>
      <c r="D628" s="249"/>
      <c r="E628" s="249"/>
      <c r="F628" s="249"/>
      <c r="G628" s="249"/>
    </row>
    <row r="629" spans="1:7" ht="14.25" customHeight="1" x14ac:dyDescent="0.25">
      <c r="A629" s="249"/>
      <c r="B629" s="250"/>
      <c r="C629" s="249"/>
      <c r="D629" s="249"/>
      <c r="E629" s="249"/>
      <c r="F629" s="249"/>
      <c r="G629" s="249"/>
    </row>
    <row r="630" spans="1:7" ht="14.25" customHeight="1" x14ac:dyDescent="0.25">
      <c r="A630" s="249"/>
      <c r="B630" s="250"/>
      <c r="C630" s="249"/>
      <c r="D630" s="249"/>
      <c r="E630" s="249"/>
      <c r="F630" s="249"/>
      <c r="G630" s="249"/>
    </row>
    <row r="631" spans="1:7" ht="14.25" customHeight="1" x14ac:dyDescent="0.25">
      <c r="A631" s="249"/>
      <c r="B631" s="250"/>
      <c r="C631" s="249"/>
      <c r="D631" s="249"/>
      <c r="E631" s="249"/>
      <c r="F631" s="249"/>
      <c r="G631" s="249"/>
    </row>
    <row r="632" spans="1:7" ht="14.25" customHeight="1" x14ac:dyDescent="0.25">
      <c r="A632" s="249"/>
      <c r="B632" s="250"/>
      <c r="C632" s="249"/>
      <c r="D632" s="249"/>
      <c r="E632" s="249"/>
      <c r="F632" s="249"/>
      <c r="G632" s="249"/>
    </row>
    <row r="633" spans="1:7" ht="14.25" customHeight="1" x14ac:dyDescent="0.25">
      <c r="A633" s="249"/>
      <c r="B633" s="250"/>
      <c r="C633" s="249"/>
      <c r="D633" s="249"/>
      <c r="E633" s="249"/>
      <c r="F633" s="249"/>
      <c r="G633" s="249"/>
    </row>
    <row r="634" spans="1:7" ht="14.25" customHeight="1" x14ac:dyDescent="0.25">
      <c r="A634" s="249"/>
      <c r="B634" s="250"/>
      <c r="C634" s="249"/>
      <c r="D634" s="249"/>
      <c r="E634" s="249"/>
      <c r="F634" s="249"/>
      <c r="G634" s="249"/>
    </row>
    <row r="635" spans="1:7" ht="14.25" customHeight="1" x14ac:dyDescent="0.25">
      <c r="A635" s="249"/>
      <c r="B635" s="250"/>
      <c r="C635" s="249"/>
      <c r="D635" s="249"/>
      <c r="E635" s="249"/>
      <c r="F635" s="249"/>
      <c r="G635" s="249"/>
    </row>
    <row r="636" spans="1:7" ht="14.25" customHeight="1" x14ac:dyDescent="0.25">
      <c r="A636" s="249"/>
      <c r="B636" s="250"/>
      <c r="C636" s="249"/>
      <c r="D636" s="249"/>
      <c r="E636" s="249"/>
      <c r="F636" s="249"/>
      <c r="G636" s="249"/>
    </row>
    <row r="637" spans="1:7" ht="14.25" customHeight="1" x14ac:dyDescent="0.25">
      <c r="A637" s="249"/>
      <c r="B637" s="250"/>
      <c r="C637" s="249"/>
      <c r="D637" s="249"/>
      <c r="E637" s="249"/>
      <c r="F637" s="249"/>
      <c r="G637" s="249"/>
    </row>
    <row r="638" spans="1:7" ht="14.25" customHeight="1" x14ac:dyDescent="0.25">
      <c r="A638" s="249"/>
      <c r="B638" s="250"/>
      <c r="C638" s="249"/>
      <c r="D638" s="249"/>
      <c r="E638" s="249"/>
      <c r="F638" s="249"/>
      <c r="G638" s="249"/>
    </row>
    <row r="639" spans="1:7" ht="14.25" customHeight="1" x14ac:dyDescent="0.25">
      <c r="A639" s="249"/>
      <c r="B639" s="250"/>
      <c r="C639" s="249"/>
      <c r="D639" s="249"/>
      <c r="E639" s="249"/>
      <c r="F639" s="249"/>
      <c r="G639" s="249"/>
    </row>
    <row r="640" spans="1:7" ht="14.25" customHeight="1" x14ac:dyDescent="0.25">
      <c r="A640" s="249"/>
      <c r="B640" s="250"/>
      <c r="C640" s="249"/>
      <c r="D640" s="249"/>
      <c r="E640" s="249"/>
      <c r="F640" s="249"/>
      <c r="G640" s="249"/>
    </row>
    <row r="641" spans="1:7" ht="14.25" customHeight="1" x14ac:dyDescent="0.25">
      <c r="A641" s="249"/>
      <c r="B641" s="250"/>
      <c r="C641" s="249"/>
      <c r="D641" s="249"/>
      <c r="E641" s="249"/>
      <c r="F641" s="249"/>
      <c r="G641" s="249"/>
    </row>
    <row r="642" spans="1:7" ht="14.25" customHeight="1" x14ac:dyDescent="0.25">
      <c r="A642" s="249"/>
      <c r="B642" s="250"/>
      <c r="C642" s="249"/>
      <c r="D642" s="249"/>
      <c r="E642" s="249"/>
      <c r="F642" s="249"/>
      <c r="G642" s="249"/>
    </row>
    <row r="643" spans="1:7" ht="14.25" customHeight="1" x14ac:dyDescent="0.25">
      <c r="A643" s="249"/>
      <c r="B643" s="250"/>
      <c r="C643" s="249"/>
      <c r="D643" s="249"/>
      <c r="E643" s="249"/>
      <c r="F643" s="249"/>
      <c r="G643" s="249"/>
    </row>
    <row r="644" spans="1:7" ht="14.25" customHeight="1" x14ac:dyDescent="0.25">
      <c r="A644" s="249"/>
      <c r="B644" s="250"/>
      <c r="C644" s="249"/>
      <c r="D644" s="249"/>
      <c r="E644" s="249"/>
      <c r="F644" s="249"/>
      <c r="G644" s="249"/>
    </row>
    <row r="645" spans="1:7" ht="14.25" customHeight="1" x14ac:dyDescent="0.25">
      <c r="A645" s="249"/>
      <c r="B645" s="250"/>
      <c r="C645" s="249"/>
      <c r="D645" s="249"/>
      <c r="E645" s="249"/>
      <c r="F645" s="249"/>
      <c r="G645" s="249"/>
    </row>
    <row r="646" spans="1:7" ht="14.25" customHeight="1" x14ac:dyDescent="0.25">
      <c r="A646" s="249"/>
      <c r="B646" s="250"/>
      <c r="C646" s="249"/>
      <c r="D646" s="249"/>
      <c r="E646" s="249"/>
      <c r="F646" s="249"/>
      <c r="G646" s="249"/>
    </row>
    <row r="647" spans="1:7" ht="14.25" customHeight="1" x14ac:dyDescent="0.25">
      <c r="A647" s="249"/>
      <c r="B647" s="250"/>
      <c r="C647" s="249"/>
      <c r="D647" s="249"/>
      <c r="E647" s="249"/>
      <c r="F647" s="249"/>
      <c r="G647" s="249"/>
    </row>
    <row r="648" spans="1:7" ht="14.25" customHeight="1" x14ac:dyDescent="0.25">
      <c r="A648" s="249"/>
      <c r="B648" s="250"/>
      <c r="C648" s="249"/>
      <c r="D648" s="249"/>
      <c r="E648" s="249"/>
      <c r="F648" s="249"/>
      <c r="G648" s="249"/>
    </row>
    <row r="649" spans="1:7" ht="14.25" customHeight="1" x14ac:dyDescent="0.25">
      <c r="A649" s="249"/>
      <c r="B649" s="250"/>
      <c r="C649" s="249"/>
      <c r="D649" s="249"/>
      <c r="E649" s="249"/>
      <c r="F649" s="249"/>
      <c r="G649" s="249"/>
    </row>
    <row r="650" spans="1:7" ht="14.25" customHeight="1" x14ac:dyDescent="0.25">
      <c r="A650" s="249"/>
      <c r="B650" s="250"/>
      <c r="C650" s="249"/>
      <c r="D650" s="249"/>
      <c r="E650" s="249"/>
      <c r="F650" s="249"/>
      <c r="G650" s="249"/>
    </row>
    <row r="651" spans="1:7" ht="14.25" customHeight="1" x14ac:dyDescent="0.25">
      <c r="A651" s="249"/>
      <c r="B651" s="250"/>
      <c r="C651" s="249"/>
      <c r="D651" s="249"/>
      <c r="E651" s="249"/>
      <c r="F651" s="249"/>
      <c r="G651" s="249"/>
    </row>
    <row r="652" spans="1:7" ht="14.25" customHeight="1" x14ac:dyDescent="0.25">
      <c r="A652" s="249"/>
      <c r="B652" s="250"/>
      <c r="C652" s="249"/>
      <c r="D652" s="249"/>
      <c r="E652" s="249"/>
      <c r="F652" s="249"/>
      <c r="G652" s="249"/>
    </row>
    <row r="653" spans="1:7" ht="14.25" customHeight="1" x14ac:dyDescent="0.25">
      <c r="A653" s="249"/>
      <c r="B653" s="250"/>
      <c r="C653" s="249"/>
      <c r="D653" s="249"/>
      <c r="E653" s="249"/>
      <c r="F653" s="249"/>
      <c r="G653" s="249"/>
    </row>
    <row r="654" spans="1:7" ht="14.25" customHeight="1" x14ac:dyDescent="0.25">
      <c r="A654" s="249"/>
      <c r="B654" s="250"/>
      <c r="C654" s="249"/>
      <c r="D654" s="249"/>
      <c r="E654" s="249"/>
      <c r="F654" s="249"/>
      <c r="G654" s="249"/>
    </row>
    <row r="655" spans="1:7" ht="14.25" customHeight="1" x14ac:dyDescent="0.25">
      <c r="A655" s="249"/>
      <c r="B655" s="250"/>
      <c r="C655" s="249"/>
      <c r="D655" s="249"/>
      <c r="E655" s="249"/>
      <c r="F655" s="249"/>
      <c r="G655" s="249"/>
    </row>
    <row r="656" spans="1:7" ht="14.25" customHeight="1" x14ac:dyDescent="0.25">
      <c r="A656" s="249"/>
      <c r="B656" s="250"/>
      <c r="C656" s="249"/>
      <c r="D656" s="249"/>
      <c r="E656" s="249"/>
      <c r="F656" s="249"/>
      <c r="G656" s="249"/>
    </row>
    <row r="657" spans="1:7" ht="14.25" customHeight="1" x14ac:dyDescent="0.25">
      <c r="A657" s="249"/>
      <c r="B657" s="250"/>
      <c r="C657" s="249"/>
      <c r="D657" s="249"/>
      <c r="E657" s="249"/>
      <c r="F657" s="249"/>
      <c r="G657" s="249"/>
    </row>
    <row r="658" spans="1:7" ht="14.25" customHeight="1" x14ac:dyDescent="0.25">
      <c r="A658" s="249"/>
      <c r="B658" s="250"/>
      <c r="C658" s="249"/>
      <c r="D658" s="249"/>
      <c r="E658" s="249"/>
      <c r="F658" s="249"/>
      <c r="G658" s="249"/>
    </row>
    <row r="659" spans="1:7" ht="14.25" customHeight="1" x14ac:dyDescent="0.25">
      <c r="A659" s="249"/>
      <c r="B659" s="250"/>
      <c r="C659" s="249"/>
      <c r="D659" s="249"/>
      <c r="E659" s="249"/>
      <c r="F659" s="249"/>
      <c r="G659" s="249"/>
    </row>
    <row r="660" spans="1:7" ht="14.25" customHeight="1" x14ac:dyDescent="0.25">
      <c r="A660" s="249"/>
      <c r="B660" s="250"/>
      <c r="C660" s="249"/>
      <c r="D660" s="249"/>
      <c r="E660" s="249"/>
      <c r="F660" s="249"/>
      <c r="G660" s="249"/>
    </row>
    <row r="661" spans="1:7" ht="14.25" customHeight="1" x14ac:dyDescent="0.25">
      <c r="A661" s="249"/>
      <c r="B661" s="250"/>
      <c r="C661" s="249"/>
      <c r="D661" s="249"/>
      <c r="E661" s="249"/>
      <c r="F661" s="249"/>
      <c r="G661" s="249"/>
    </row>
    <row r="662" spans="1:7" ht="14.25" customHeight="1" x14ac:dyDescent="0.25">
      <c r="A662" s="249"/>
      <c r="B662" s="250"/>
      <c r="C662" s="249"/>
      <c r="D662" s="249"/>
      <c r="E662" s="249"/>
      <c r="F662" s="249"/>
      <c r="G662" s="249"/>
    </row>
    <row r="663" spans="1:7" ht="14.25" customHeight="1" x14ac:dyDescent="0.25">
      <c r="A663" s="249"/>
      <c r="B663" s="250"/>
      <c r="C663" s="249"/>
      <c r="D663" s="249"/>
      <c r="E663" s="249"/>
      <c r="F663" s="249"/>
      <c r="G663" s="249"/>
    </row>
    <row r="664" spans="1:7" ht="14.25" customHeight="1" x14ac:dyDescent="0.25">
      <c r="A664" s="249"/>
      <c r="B664" s="250"/>
      <c r="C664" s="249"/>
      <c r="D664" s="249"/>
      <c r="E664" s="249"/>
      <c r="F664" s="249"/>
      <c r="G664" s="249"/>
    </row>
    <row r="665" spans="1:7" ht="14.25" customHeight="1" x14ac:dyDescent="0.25">
      <c r="A665" s="249"/>
      <c r="B665" s="250"/>
      <c r="C665" s="249"/>
      <c r="D665" s="249"/>
      <c r="E665" s="249"/>
      <c r="F665" s="249"/>
      <c r="G665" s="249"/>
    </row>
    <row r="666" spans="1:7" ht="14.25" customHeight="1" x14ac:dyDescent="0.25">
      <c r="A666" s="249"/>
      <c r="B666" s="250"/>
      <c r="C666" s="249"/>
      <c r="D666" s="249"/>
      <c r="E666" s="249"/>
      <c r="F666" s="249"/>
      <c r="G666" s="249"/>
    </row>
    <row r="667" spans="1:7" ht="14.25" customHeight="1" x14ac:dyDescent="0.25">
      <c r="A667" s="249"/>
      <c r="B667" s="250"/>
      <c r="C667" s="249"/>
      <c r="D667" s="249"/>
      <c r="E667" s="249"/>
      <c r="F667" s="249"/>
      <c r="G667" s="249"/>
    </row>
    <row r="668" spans="1:7" ht="14.25" customHeight="1" x14ac:dyDescent="0.25">
      <c r="A668" s="249"/>
      <c r="B668" s="250"/>
      <c r="C668" s="249"/>
      <c r="D668" s="249"/>
      <c r="E668" s="249"/>
      <c r="F668" s="249"/>
      <c r="G668" s="249"/>
    </row>
    <row r="669" spans="1:7" ht="14.25" customHeight="1" x14ac:dyDescent="0.25">
      <c r="A669" s="249"/>
      <c r="B669" s="250"/>
      <c r="C669" s="249"/>
      <c r="D669" s="249"/>
      <c r="E669" s="249"/>
      <c r="F669" s="249"/>
      <c r="G669" s="249"/>
    </row>
    <row r="670" spans="1:7" ht="14.25" customHeight="1" x14ac:dyDescent="0.25">
      <c r="A670" s="249"/>
      <c r="B670" s="250"/>
      <c r="C670" s="249"/>
      <c r="D670" s="249"/>
      <c r="E670" s="249"/>
      <c r="F670" s="249"/>
      <c r="G670" s="249"/>
    </row>
    <row r="671" spans="1:7" ht="14.25" customHeight="1" x14ac:dyDescent="0.25">
      <c r="A671" s="249"/>
      <c r="B671" s="250"/>
      <c r="C671" s="249"/>
      <c r="D671" s="249"/>
      <c r="E671" s="249"/>
      <c r="F671" s="249"/>
      <c r="G671" s="249"/>
    </row>
    <row r="672" spans="1:7" ht="14.25" customHeight="1" x14ac:dyDescent="0.25">
      <c r="A672" s="249"/>
      <c r="B672" s="250"/>
      <c r="C672" s="249"/>
      <c r="D672" s="249"/>
      <c r="E672" s="249"/>
      <c r="F672" s="249"/>
      <c r="G672" s="249"/>
    </row>
    <row r="673" spans="1:7" ht="14.25" customHeight="1" x14ac:dyDescent="0.25">
      <c r="A673" s="249"/>
      <c r="B673" s="250"/>
      <c r="C673" s="249"/>
      <c r="D673" s="249"/>
      <c r="E673" s="249"/>
      <c r="F673" s="249"/>
      <c r="G673" s="249"/>
    </row>
    <row r="674" spans="1:7" ht="14.25" customHeight="1" x14ac:dyDescent="0.25">
      <c r="A674" s="249"/>
      <c r="B674" s="250"/>
      <c r="C674" s="249"/>
      <c r="D674" s="249"/>
      <c r="E674" s="249"/>
      <c r="F674" s="249"/>
      <c r="G674" s="249"/>
    </row>
    <row r="675" spans="1:7" ht="14.25" customHeight="1" x14ac:dyDescent="0.25">
      <c r="A675" s="249"/>
      <c r="B675" s="250"/>
      <c r="C675" s="249"/>
      <c r="D675" s="249"/>
      <c r="E675" s="249"/>
      <c r="F675" s="249"/>
      <c r="G675" s="249"/>
    </row>
    <row r="676" spans="1:7" ht="14.25" customHeight="1" x14ac:dyDescent="0.25">
      <c r="A676" s="249"/>
      <c r="B676" s="250"/>
      <c r="C676" s="249"/>
      <c r="D676" s="249"/>
      <c r="E676" s="249"/>
      <c r="F676" s="249"/>
      <c r="G676" s="249"/>
    </row>
    <row r="677" spans="1:7" ht="14.25" customHeight="1" x14ac:dyDescent="0.25">
      <c r="A677" s="249"/>
      <c r="B677" s="250"/>
      <c r="C677" s="249"/>
      <c r="D677" s="249"/>
      <c r="E677" s="249"/>
      <c r="F677" s="249"/>
      <c r="G677" s="249"/>
    </row>
    <row r="678" spans="1:7" ht="14.25" customHeight="1" x14ac:dyDescent="0.25">
      <c r="A678" s="249"/>
      <c r="B678" s="250"/>
      <c r="C678" s="249"/>
      <c r="D678" s="249"/>
      <c r="E678" s="249"/>
      <c r="F678" s="249"/>
      <c r="G678" s="249"/>
    </row>
    <row r="679" spans="1:7" ht="14.25" customHeight="1" x14ac:dyDescent="0.25">
      <c r="A679" s="249"/>
      <c r="B679" s="250"/>
      <c r="C679" s="249"/>
      <c r="D679" s="249"/>
      <c r="E679" s="249"/>
      <c r="F679" s="249"/>
      <c r="G679" s="249"/>
    </row>
    <row r="680" spans="1:7" ht="14.25" customHeight="1" x14ac:dyDescent="0.25">
      <c r="A680" s="249"/>
      <c r="B680" s="250"/>
      <c r="C680" s="249"/>
      <c r="D680" s="249"/>
      <c r="E680" s="249"/>
      <c r="F680" s="249"/>
      <c r="G680" s="249"/>
    </row>
    <row r="681" spans="1:7" ht="14.25" customHeight="1" x14ac:dyDescent="0.25">
      <c r="A681" s="249"/>
      <c r="B681" s="250"/>
      <c r="C681" s="249"/>
      <c r="D681" s="249"/>
      <c r="E681" s="249"/>
      <c r="F681" s="249"/>
      <c r="G681" s="249"/>
    </row>
    <row r="682" spans="1:7" ht="14.25" customHeight="1" x14ac:dyDescent="0.25">
      <c r="A682" s="249"/>
      <c r="B682" s="250"/>
      <c r="C682" s="249"/>
      <c r="D682" s="249"/>
      <c r="E682" s="249"/>
      <c r="F682" s="249"/>
      <c r="G682" s="249"/>
    </row>
    <row r="683" spans="1:7" ht="14.25" customHeight="1" x14ac:dyDescent="0.25">
      <c r="A683" s="249"/>
      <c r="B683" s="250"/>
      <c r="C683" s="249"/>
      <c r="D683" s="249"/>
      <c r="E683" s="249"/>
      <c r="F683" s="249"/>
      <c r="G683" s="249"/>
    </row>
    <row r="684" spans="1:7" ht="14.25" customHeight="1" x14ac:dyDescent="0.25">
      <c r="A684" s="249"/>
      <c r="B684" s="250"/>
      <c r="C684" s="249"/>
      <c r="D684" s="249"/>
      <c r="E684" s="249"/>
      <c r="F684" s="249"/>
      <c r="G684" s="249"/>
    </row>
    <row r="685" spans="1:7" ht="14.25" customHeight="1" x14ac:dyDescent="0.25">
      <c r="A685" s="249"/>
      <c r="B685" s="250"/>
      <c r="C685" s="249"/>
      <c r="D685" s="249"/>
      <c r="E685" s="249"/>
      <c r="F685" s="249"/>
      <c r="G685" s="249"/>
    </row>
    <row r="686" spans="1:7" ht="14.25" customHeight="1" x14ac:dyDescent="0.25">
      <c r="A686" s="249"/>
      <c r="B686" s="250"/>
      <c r="C686" s="249"/>
      <c r="D686" s="249"/>
      <c r="E686" s="249"/>
      <c r="F686" s="249"/>
      <c r="G686" s="249"/>
    </row>
    <row r="687" spans="1:7" ht="14.25" customHeight="1" x14ac:dyDescent="0.25">
      <c r="A687" s="249"/>
      <c r="B687" s="250"/>
      <c r="C687" s="249"/>
      <c r="D687" s="249"/>
      <c r="E687" s="249"/>
      <c r="F687" s="249"/>
      <c r="G687" s="249"/>
    </row>
    <row r="688" spans="1:7" ht="14.25" customHeight="1" x14ac:dyDescent="0.25">
      <c r="A688" s="249"/>
      <c r="B688" s="250"/>
      <c r="C688" s="249"/>
      <c r="D688" s="249"/>
      <c r="E688" s="249"/>
      <c r="F688" s="249"/>
      <c r="G688" s="249"/>
    </row>
    <row r="689" spans="1:7" ht="14.25" customHeight="1" x14ac:dyDescent="0.25">
      <c r="A689" s="249"/>
      <c r="B689" s="250"/>
      <c r="C689" s="249"/>
      <c r="D689" s="249"/>
      <c r="E689" s="249"/>
      <c r="F689" s="249"/>
      <c r="G689" s="249"/>
    </row>
    <row r="690" spans="1:7" ht="14.25" customHeight="1" x14ac:dyDescent="0.25">
      <c r="A690" s="249"/>
      <c r="B690" s="250"/>
      <c r="C690" s="249"/>
      <c r="D690" s="249"/>
      <c r="E690" s="249"/>
      <c r="F690" s="249"/>
      <c r="G690" s="249"/>
    </row>
    <row r="691" spans="1:7" ht="14.25" customHeight="1" x14ac:dyDescent="0.25">
      <c r="A691" s="249"/>
      <c r="B691" s="250"/>
      <c r="C691" s="249"/>
      <c r="D691" s="249"/>
      <c r="E691" s="249"/>
      <c r="F691" s="249"/>
      <c r="G691" s="249"/>
    </row>
    <row r="692" spans="1:7" ht="14.25" customHeight="1" x14ac:dyDescent="0.25">
      <c r="A692" s="249"/>
      <c r="B692" s="250"/>
      <c r="C692" s="249"/>
      <c r="D692" s="249"/>
      <c r="E692" s="249"/>
      <c r="F692" s="249"/>
      <c r="G692" s="249"/>
    </row>
    <row r="693" spans="1:7" ht="14.25" customHeight="1" x14ac:dyDescent="0.25">
      <c r="A693" s="249"/>
      <c r="B693" s="250"/>
      <c r="C693" s="249"/>
      <c r="D693" s="249"/>
      <c r="E693" s="249"/>
      <c r="F693" s="249"/>
      <c r="G693" s="249"/>
    </row>
    <row r="694" spans="1:7" ht="14.25" customHeight="1" x14ac:dyDescent="0.25">
      <c r="A694" s="249"/>
      <c r="B694" s="250"/>
      <c r="C694" s="249"/>
      <c r="D694" s="249"/>
      <c r="E694" s="249"/>
      <c r="F694" s="249"/>
      <c r="G694" s="249"/>
    </row>
    <row r="695" spans="1:7" ht="14.25" customHeight="1" x14ac:dyDescent="0.25">
      <c r="A695" s="249"/>
      <c r="B695" s="250"/>
      <c r="C695" s="249"/>
      <c r="D695" s="249"/>
      <c r="E695" s="249"/>
      <c r="F695" s="249"/>
      <c r="G695" s="249"/>
    </row>
    <row r="696" spans="1:7" ht="14.25" customHeight="1" x14ac:dyDescent="0.25">
      <c r="A696" s="249"/>
      <c r="B696" s="250"/>
      <c r="C696" s="249"/>
      <c r="D696" s="249"/>
      <c r="E696" s="249"/>
      <c r="F696" s="249"/>
      <c r="G696" s="249"/>
    </row>
    <row r="697" spans="1:7" ht="14.25" customHeight="1" x14ac:dyDescent="0.25">
      <c r="A697" s="249"/>
      <c r="B697" s="250"/>
      <c r="C697" s="249"/>
      <c r="D697" s="249"/>
      <c r="E697" s="249"/>
      <c r="F697" s="249"/>
      <c r="G697" s="249"/>
    </row>
    <row r="698" spans="1:7" ht="14.25" customHeight="1" x14ac:dyDescent="0.25">
      <c r="A698" s="249"/>
      <c r="B698" s="250"/>
      <c r="C698" s="249"/>
      <c r="D698" s="249"/>
      <c r="E698" s="249"/>
      <c r="F698" s="249"/>
      <c r="G698" s="249"/>
    </row>
    <row r="699" spans="1:7" ht="14.25" customHeight="1" x14ac:dyDescent="0.25">
      <c r="A699" s="249"/>
      <c r="B699" s="250"/>
      <c r="C699" s="249"/>
      <c r="D699" s="249"/>
      <c r="E699" s="249"/>
      <c r="F699" s="249"/>
      <c r="G699" s="249"/>
    </row>
    <row r="700" spans="1:7" ht="14.25" customHeight="1" x14ac:dyDescent="0.25">
      <c r="A700" s="249"/>
      <c r="B700" s="250"/>
      <c r="C700" s="249"/>
      <c r="D700" s="249"/>
      <c r="E700" s="249"/>
      <c r="F700" s="249"/>
      <c r="G700" s="249"/>
    </row>
    <row r="701" spans="1:7" ht="14.25" customHeight="1" x14ac:dyDescent="0.25">
      <c r="A701" s="249"/>
      <c r="B701" s="250"/>
      <c r="C701" s="249"/>
      <c r="D701" s="249"/>
      <c r="E701" s="249"/>
      <c r="F701" s="249"/>
      <c r="G701" s="249"/>
    </row>
    <row r="702" spans="1:7" ht="14.25" customHeight="1" x14ac:dyDescent="0.25">
      <c r="A702" s="249"/>
      <c r="B702" s="250"/>
      <c r="C702" s="249"/>
      <c r="D702" s="249"/>
      <c r="E702" s="249"/>
      <c r="F702" s="249"/>
      <c r="G702" s="249"/>
    </row>
    <row r="703" spans="1:7" ht="14.25" customHeight="1" x14ac:dyDescent="0.25">
      <c r="A703" s="249"/>
      <c r="B703" s="250"/>
      <c r="C703" s="249"/>
      <c r="D703" s="249"/>
      <c r="E703" s="249"/>
      <c r="F703" s="249"/>
      <c r="G703" s="249"/>
    </row>
    <row r="704" spans="1:7" ht="14.25" customHeight="1" x14ac:dyDescent="0.25">
      <c r="A704" s="249"/>
      <c r="B704" s="250"/>
      <c r="C704" s="249"/>
      <c r="D704" s="249"/>
      <c r="E704" s="249"/>
      <c r="F704" s="249"/>
      <c r="G704" s="249"/>
    </row>
    <row r="705" spans="1:7" ht="14.25" customHeight="1" x14ac:dyDescent="0.25">
      <c r="A705" s="249"/>
      <c r="B705" s="250"/>
      <c r="C705" s="249"/>
      <c r="D705" s="249"/>
      <c r="E705" s="249"/>
      <c r="F705" s="249"/>
      <c r="G705" s="249"/>
    </row>
    <row r="706" spans="1:7" ht="14.25" customHeight="1" x14ac:dyDescent="0.25">
      <c r="A706" s="249"/>
      <c r="B706" s="250"/>
      <c r="C706" s="249"/>
      <c r="D706" s="249"/>
      <c r="E706" s="249"/>
      <c r="F706" s="249"/>
      <c r="G706" s="249"/>
    </row>
    <row r="707" spans="1:7" ht="14.25" customHeight="1" x14ac:dyDescent="0.25">
      <c r="A707" s="249"/>
      <c r="B707" s="250"/>
      <c r="C707" s="249"/>
      <c r="D707" s="249"/>
      <c r="E707" s="249"/>
      <c r="F707" s="249"/>
      <c r="G707" s="249"/>
    </row>
    <row r="708" spans="1:7" ht="14.25" customHeight="1" x14ac:dyDescent="0.25">
      <c r="A708" s="249"/>
      <c r="B708" s="250"/>
      <c r="C708" s="249"/>
      <c r="D708" s="249"/>
      <c r="E708" s="249"/>
      <c r="F708" s="249"/>
      <c r="G708" s="249"/>
    </row>
    <row r="709" spans="1:7" ht="14.25" customHeight="1" x14ac:dyDescent="0.25">
      <c r="A709" s="249"/>
      <c r="B709" s="250"/>
      <c r="C709" s="249"/>
      <c r="D709" s="249"/>
      <c r="E709" s="249"/>
      <c r="F709" s="249"/>
      <c r="G709" s="249"/>
    </row>
    <row r="710" spans="1:7" ht="14.25" customHeight="1" x14ac:dyDescent="0.25">
      <c r="A710" s="249"/>
      <c r="B710" s="250"/>
      <c r="C710" s="249"/>
      <c r="D710" s="249"/>
      <c r="E710" s="249"/>
      <c r="F710" s="249"/>
      <c r="G710" s="249"/>
    </row>
    <row r="711" spans="1:7" ht="14.25" customHeight="1" x14ac:dyDescent="0.25">
      <c r="A711" s="249"/>
      <c r="B711" s="250"/>
      <c r="C711" s="249"/>
      <c r="D711" s="249"/>
      <c r="E711" s="249"/>
      <c r="F711" s="249"/>
      <c r="G711" s="249"/>
    </row>
    <row r="712" spans="1:7" ht="14.25" customHeight="1" x14ac:dyDescent="0.25">
      <c r="A712" s="249"/>
      <c r="B712" s="250"/>
      <c r="C712" s="249"/>
      <c r="D712" s="249"/>
      <c r="E712" s="249"/>
      <c r="F712" s="249"/>
      <c r="G712" s="249"/>
    </row>
    <row r="713" spans="1:7" ht="14.25" customHeight="1" x14ac:dyDescent="0.25">
      <c r="A713" s="249"/>
      <c r="B713" s="250"/>
      <c r="C713" s="249"/>
      <c r="D713" s="249"/>
      <c r="E713" s="249"/>
      <c r="F713" s="249"/>
      <c r="G713" s="249"/>
    </row>
    <row r="714" spans="1:7" ht="14.25" customHeight="1" x14ac:dyDescent="0.25">
      <c r="A714" s="249"/>
      <c r="B714" s="250"/>
      <c r="C714" s="249"/>
      <c r="D714" s="249"/>
      <c r="E714" s="249"/>
      <c r="F714" s="249"/>
      <c r="G714" s="249"/>
    </row>
    <row r="715" spans="1:7" ht="14.25" customHeight="1" x14ac:dyDescent="0.25">
      <c r="A715" s="249"/>
      <c r="B715" s="250"/>
      <c r="C715" s="249"/>
      <c r="D715" s="249"/>
      <c r="E715" s="249"/>
      <c r="F715" s="249"/>
      <c r="G715" s="249"/>
    </row>
    <row r="716" spans="1:7" ht="14.25" customHeight="1" x14ac:dyDescent="0.25">
      <c r="A716" s="249"/>
      <c r="B716" s="250"/>
      <c r="C716" s="249"/>
      <c r="D716" s="249"/>
      <c r="E716" s="249"/>
      <c r="F716" s="249"/>
      <c r="G716" s="249"/>
    </row>
    <row r="717" spans="1:7" ht="14.25" customHeight="1" x14ac:dyDescent="0.25">
      <c r="A717" s="249"/>
      <c r="B717" s="250"/>
      <c r="C717" s="249"/>
      <c r="D717" s="249"/>
      <c r="E717" s="249"/>
      <c r="F717" s="249"/>
      <c r="G717" s="249"/>
    </row>
    <row r="718" spans="1:7" ht="14.25" customHeight="1" x14ac:dyDescent="0.25">
      <c r="A718" s="249"/>
      <c r="B718" s="250"/>
      <c r="C718" s="249"/>
      <c r="D718" s="249"/>
      <c r="E718" s="249"/>
      <c r="F718" s="249"/>
      <c r="G718" s="249"/>
    </row>
    <row r="719" spans="1:7" ht="14.25" customHeight="1" x14ac:dyDescent="0.25">
      <c r="A719" s="249"/>
      <c r="B719" s="250"/>
      <c r="C719" s="249"/>
      <c r="D719" s="249"/>
      <c r="E719" s="249"/>
      <c r="F719" s="249"/>
      <c r="G719" s="249"/>
    </row>
    <row r="720" spans="1:7" ht="14.25" customHeight="1" x14ac:dyDescent="0.25">
      <c r="A720" s="249"/>
      <c r="B720" s="250"/>
      <c r="C720" s="249"/>
      <c r="D720" s="249"/>
      <c r="E720" s="249"/>
      <c r="F720" s="249"/>
      <c r="G720" s="249"/>
    </row>
    <row r="721" spans="1:7" ht="14.25" customHeight="1" x14ac:dyDescent="0.25">
      <c r="A721" s="249"/>
      <c r="B721" s="250"/>
      <c r="C721" s="249"/>
      <c r="D721" s="249"/>
      <c r="E721" s="249"/>
      <c r="F721" s="249"/>
      <c r="G721" s="249"/>
    </row>
    <row r="722" spans="1:7" ht="14.25" customHeight="1" x14ac:dyDescent="0.25">
      <c r="A722" s="249"/>
      <c r="B722" s="250"/>
      <c r="C722" s="249"/>
      <c r="D722" s="249"/>
      <c r="E722" s="249"/>
      <c r="F722" s="249"/>
      <c r="G722" s="249"/>
    </row>
    <row r="723" spans="1:7" ht="14.25" customHeight="1" x14ac:dyDescent="0.25">
      <c r="A723" s="249"/>
      <c r="B723" s="250"/>
      <c r="C723" s="249"/>
      <c r="D723" s="249"/>
      <c r="E723" s="249"/>
      <c r="F723" s="249"/>
      <c r="G723" s="249"/>
    </row>
    <row r="724" spans="1:7" ht="14.25" customHeight="1" x14ac:dyDescent="0.25">
      <c r="A724" s="249"/>
      <c r="B724" s="250"/>
      <c r="C724" s="249"/>
      <c r="D724" s="249"/>
      <c r="E724" s="249"/>
      <c r="F724" s="249"/>
      <c r="G724" s="249"/>
    </row>
    <row r="725" spans="1:7" ht="14.25" customHeight="1" x14ac:dyDescent="0.25">
      <c r="A725" s="249"/>
      <c r="B725" s="250"/>
      <c r="C725" s="249"/>
      <c r="D725" s="249"/>
      <c r="E725" s="249"/>
      <c r="F725" s="249"/>
      <c r="G725" s="249"/>
    </row>
    <row r="726" spans="1:7" ht="14.25" customHeight="1" x14ac:dyDescent="0.25">
      <c r="A726" s="249"/>
      <c r="B726" s="250"/>
      <c r="C726" s="249"/>
      <c r="D726" s="249"/>
      <c r="E726" s="249"/>
      <c r="F726" s="249"/>
      <c r="G726" s="249"/>
    </row>
    <row r="727" spans="1:7" ht="14.25" customHeight="1" x14ac:dyDescent="0.25">
      <c r="A727" s="249"/>
      <c r="B727" s="250"/>
      <c r="C727" s="249"/>
      <c r="D727" s="249"/>
      <c r="E727" s="249"/>
      <c r="F727" s="249"/>
      <c r="G727" s="249"/>
    </row>
    <row r="728" spans="1:7" ht="14.25" customHeight="1" x14ac:dyDescent="0.25">
      <c r="A728" s="249"/>
      <c r="B728" s="250"/>
      <c r="C728" s="249"/>
      <c r="D728" s="249"/>
      <c r="E728" s="249"/>
      <c r="F728" s="249"/>
      <c r="G728" s="249"/>
    </row>
    <row r="729" spans="1:7" ht="14.25" customHeight="1" x14ac:dyDescent="0.25">
      <c r="A729" s="249"/>
      <c r="B729" s="250"/>
      <c r="C729" s="249"/>
      <c r="D729" s="249"/>
      <c r="E729" s="249"/>
      <c r="F729" s="249"/>
      <c r="G729" s="249"/>
    </row>
    <row r="730" spans="1:7" ht="14.25" customHeight="1" x14ac:dyDescent="0.25">
      <c r="A730" s="249"/>
      <c r="B730" s="250"/>
      <c r="C730" s="249"/>
      <c r="D730" s="249"/>
      <c r="E730" s="249"/>
      <c r="F730" s="249"/>
      <c r="G730" s="249"/>
    </row>
    <row r="731" spans="1:7" ht="14.25" customHeight="1" x14ac:dyDescent="0.25">
      <c r="A731" s="249"/>
      <c r="B731" s="250"/>
      <c r="C731" s="249"/>
      <c r="D731" s="249"/>
      <c r="E731" s="249"/>
      <c r="F731" s="249"/>
      <c r="G731" s="249"/>
    </row>
    <row r="732" spans="1:7" ht="14.25" customHeight="1" x14ac:dyDescent="0.25">
      <c r="A732" s="249"/>
      <c r="B732" s="250"/>
      <c r="C732" s="249"/>
      <c r="D732" s="249"/>
      <c r="E732" s="249"/>
      <c r="F732" s="249"/>
      <c r="G732" s="249"/>
    </row>
    <row r="733" spans="1:7" ht="14.25" customHeight="1" x14ac:dyDescent="0.25">
      <c r="A733" s="249"/>
      <c r="B733" s="250"/>
      <c r="C733" s="249"/>
      <c r="D733" s="249"/>
      <c r="E733" s="249"/>
      <c r="F733" s="249"/>
      <c r="G733" s="249"/>
    </row>
    <row r="734" spans="1:7" ht="14.25" customHeight="1" x14ac:dyDescent="0.25">
      <c r="A734" s="249"/>
      <c r="B734" s="250"/>
      <c r="C734" s="249"/>
      <c r="D734" s="249"/>
      <c r="E734" s="249"/>
      <c r="F734" s="249"/>
      <c r="G734" s="249"/>
    </row>
    <row r="735" spans="1:7" ht="14.25" customHeight="1" x14ac:dyDescent="0.25">
      <c r="A735" s="249"/>
      <c r="B735" s="250"/>
      <c r="C735" s="249"/>
      <c r="D735" s="249"/>
      <c r="E735" s="249"/>
      <c r="F735" s="249"/>
      <c r="G735" s="249"/>
    </row>
    <row r="736" spans="1:7" ht="14.25" customHeight="1" x14ac:dyDescent="0.25">
      <c r="A736" s="249"/>
      <c r="B736" s="250"/>
      <c r="C736" s="249"/>
      <c r="D736" s="249"/>
      <c r="E736" s="249"/>
      <c r="F736" s="249"/>
      <c r="G736" s="249"/>
    </row>
    <row r="737" spans="1:7" ht="14.25" customHeight="1" x14ac:dyDescent="0.25">
      <c r="A737" s="249"/>
      <c r="B737" s="250"/>
      <c r="C737" s="249"/>
      <c r="D737" s="249"/>
      <c r="E737" s="249"/>
      <c r="F737" s="249"/>
      <c r="G737" s="249"/>
    </row>
    <row r="738" spans="1:7" ht="14.25" customHeight="1" x14ac:dyDescent="0.25">
      <c r="A738" s="249"/>
      <c r="B738" s="250"/>
      <c r="C738" s="249"/>
      <c r="D738" s="249"/>
      <c r="E738" s="249"/>
      <c r="F738" s="249"/>
      <c r="G738" s="249"/>
    </row>
    <row r="739" spans="1:7" ht="14.25" customHeight="1" x14ac:dyDescent="0.25">
      <c r="A739" s="249"/>
      <c r="B739" s="250"/>
      <c r="C739" s="249"/>
      <c r="D739" s="249"/>
      <c r="E739" s="249"/>
      <c r="F739" s="249"/>
      <c r="G739" s="249"/>
    </row>
    <row r="740" spans="1:7" ht="14.25" customHeight="1" x14ac:dyDescent="0.25">
      <c r="A740" s="249"/>
      <c r="B740" s="250"/>
      <c r="C740" s="249"/>
      <c r="D740" s="249"/>
      <c r="E740" s="249"/>
      <c r="F740" s="249"/>
      <c r="G740" s="249"/>
    </row>
    <row r="741" spans="1:7" ht="14.25" customHeight="1" x14ac:dyDescent="0.25">
      <c r="A741" s="249"/>
      <c r="B741" s="250"/>
      <c r="C741" s="249"/>
      <c r="D741" s="249"/>
      <c r="E741" s="249"/>
      <c r="F741" s="249"/>
      <c r="G741" s="249"/>
    </row>
    <row r="742" spans="1:7" ht="14.25" customHeight="1" x14ac:dyDescent="0.25">
      <c r="A742" s="249"/>
      <c r="B742" s="250"/>
      <c r="C742" s="249"/>
      <c r="D742" s="249"/>
      <c r="E742" s="249"/>
      <c r="F742" s="249"/>
      <c r="G742" s="249"/>
    </row>
    <row r="743" spans="1:7" ht="14.25" customHeight="1" x14ac:dyDescent="0.25">
      <c r="A743" s="249"/>
      <c r="B743" s="250"/>
      <c r="C743" s="249"/>
      <c r="D743" s="249"/>
      <c r="E743" s="249"/>
      <c r="F743" s="249"/>
      <c r="G743" s="249"/>
    </row>
    <row r="744" spans="1:7" ht="14.25" customHeight="1" x14ac:dyDescent="0.25">
      <c r="A744" s="249"/>
      <c r="B744" s="250"/>
      <c r="C744" s="249"/>
      <c r="D744" s="249"/>
      <c r="E744" s="249"/>
      <c r="F744" s="249"/>
      <c r="G744" s="249"/>
    </row>
    <row r="745" spans="1:7" ht="14.25" customHeight="1" x14ac:dyDescent="0.25">
      <c r="A745" s="249"/>
      <c r="B745" s="250"/>
      <c r="C745" s="249"/>
      <c r="D745" s="249"/>
      <c r="E745" s="249"/>
      <c r="F745" s="249"/>
      <c r="G745" s="249"/>
    </row>
    <row r="746" spans="1:7" ht="14.25" customHeight="1" x14ac:dyDescent="0.25">
      <c r="A746" s="249"/>
      <c r="B746" s="250"/>
      <c r="C746" s="249"/>
      <c r="D746" s="249"/>
      <c r="E746" s="249"/>
      <c r="F746" s="249"/>
      <c r="G746" s="249"/>
    </row>
    <row r="747" spans="1:7" ht="14.25" customHeight="1" x14ac:dyDescent="0.25">
      <c r="A747" s="249"/>
      <c r="B747" s="250"/>
      <c r="C747" s="249"/>
      <c r="D747" s="249"/>
      <c r="E747" s="249"/>
      <c r="F747" s="249"/>
      <c r="G747" s="249"/>
    </row>
    <row r="748" spans="1:7" ht="14.25" customHeight="1" x14ac:dyDescent="0.25">
      <c r="A748" s="249"/>
      <c r="B748" s="250"/>
      <c r="C748" s="249"/>
      <c r="D748" s="249"/>
      <c r="E748" s="249"/>
      <c r="F748" s="249"/>
      <c r="G748" s="249"/>
    </row>
    <row r="749" spans="1:7" ht="14.25" customHeight="1" x14ac:dyDescent="0.25">
      <c r="A749" s="249"/>
      <c r="B749" s="250"/>
      <c r="C749" s="249"/>
      <c r="D749" s="249"/>
      <c r="E749" s="249"/>
      <c r="F749" s="249"/>
      <c r="G749" s="249"/>
    </row>
    <row r="750" spans="1:7" ht="14.25" customHeight="1" x14ac:dyDescent="0.25">
      <c r="A750" s="249"/>
      <c r="B750" s="250"/>
      <c r="C750" s="249"/>
      <c r="D750" s="249"/>
      <c r="E750" s="249"/>
      <c r="F750" s="249"/>
      <c r="G750" s="249"/>
    </row>
    <row r="751" spans="1:7" ht="14.25" customHeight="1" x14ac:dyDescent="0.25">
      <c r="A751" s="249"/>
      <c r="B751" s="250"/>
      <c r="C751" s="249"/>
      <c r="D751" s="249"/>
      <c r="E751" s="249"/>
      <c r="F751" s="249"/>
      <c r="G751" s="249"/>
    </row>
    <row r="752" spans="1:7" ht="14.25" customHeight="1" x14ac:dyDescent="0.25">
      <c r="A752" s="249"/>
      <c r="B752" s="250"/>
      <c r="C752" s="249"/>
      <c r="D752" s="249"/>
      <c r="E752" s="249"/>
      <c r="F752" s="249"/>
      <c r="G752" s="249"/>
    </row>
    <row r="753" spans="1:7" ht="14.25" customHeight="1" x14ac:dyDescent="0.25">
      <c r="A753" s="249"/>
      <c r="B753" s="250"/>
      <c r="C753" s="249"/>
      <c r="D753" s="249"/>
      <c r="E753" s="249"/>
      <c r="F753" s="249"/>
      <c r="G753" s="249"/>
    </row>
    <row r="754" spans="1:7" ht="14.25" customHeight="1" x14ac:dyDescent="0.25">
      <c r="A754" s="249"/>
      <c r="B754" s="250"/>
      <c r="C754" s="249"/>
      <c r="D754" s="249"/>
      <c r="E754" s="249"/>
      <c r="F754" s="249"/>
      <c r="G754" s="249"/>
    </row>
    <row r="755" spans="1:7" ht="14.25" customHeight="1" x14ac:dyDescent="0.25">
      <c r="A755" s="249"/>
      <c r="B755" s="250"/>
      <c r="C755" s="249"/>
      <c r="D755" s="249"/>
      <c r="E755" s="249"/>
      <c r="F755" s="249"/>
      <c r="G755" s="249"/>
    </row>
    <row r="756" spans="1:7" ht="14.25" customHeight="1" x14ac:dyDescent="0.25">
      <c r="A756" s="249"/>
      <c r="B756" s="250"/>
      <c r="C756" s="249"/>
      <c r="D756" s="249"/>
      <c r="E756" s="249"/>
      <c r="F756" s="249"/>
      <c r="G756" s="249"/>
    </row>
    <row r="757" spans="1:7" ht="14.25" customHeight="1" x14ac:dyDescent="0.25">
      <c r="A757" s="249"/>
      <c r="B757" s="250"/>
      <c r="C757" s="249"/>
      <c r="D757" s="249"/>
      <c r="E757" s="249"/>
      <c r="F757" s="249"/>
      <c r="G757" s="249"/>
    </row>
    <row r="758" spans="1:7" ht="14.25" customHeight="1" x14ac:dyDescent="0.25">
      <c r="A758" s="249"/>
      <c r="B758" s="250"/>
      <c r="C758" s="249"/>
      <c r="D758" s="249"/>
      <c r="E758" s="249"/>
      <c r="F758" s="249"/>
      <c r="G758" s="249"/>
    </row>
    <row r="759" spans="1:7" ht="14.25" customHeight="1" x14ac:dyDescent="0.25">
      <c r="A759" s="249"/>
      <c r="B759" s="250"/>
      <c r="C759" s="249"/>
      <c r="D759" s="249"/>
      <c r="E759" s="249"/>
      <c r="F759" s="249"/>
      <c r="G759" s="249"/>
    </row>
    <row r="760" spans="1:7" ht="14.25" customHeight="1" x14ac:dyDescent="0.25">
      <c r="A760" s="249"/>
      <c r="B760" s="250"/>
      <c r="C760" s="249"/>
      <c r="D760" s="249"/>
      <c r="E760" s="249"/>
      <c r="F760" s="249"/>
      <c r="G760" s="249"/>
    </row>
    <row r="761" spans="1:7" ht="14.25" customHeight="1" x14ac:dyDescent="0.25">
      <c r="A761" s="249"/>
      <c r="B761" s="250"/>
      <c r="C761" s="249"/>
      <c r="D761" s="249"/>
      <c r="E761" s="249"/>
      <c r="F761" s="249"/>
      <c r="G761" s="249"/>
    </row>
    <row r="762" spans="1:7" ht="14.25" customHeight="1" x14ac:dyDescent="0.25">
      <c r="A762" s="249"/>
      <c r="B762" s="250"/>
      <c r="C762" s="249"/>
      <c r="D762" s="249"/>
      <c r="E762" s="249"/>
      <c r="F762" s="249"/>
      <c r="G762" s="249"/>
    </row>
    <row r="763" spans="1:7" ht="14.25" customHeight="1" x14ac:dyDescent="0.25">
      <c r="A763" s="249"/>
      <c r="B763" s="250"/>
      <c r="C763" s="249"/>
      <c r="D763" s="249"/>
      <c r="E763" s="249"/>
      <c r="F763" s="249"/>
      <c r="G763" s="249"/>
    </row>
    <row r="764" spans="1:7" ht="14.25" customHeight="1" x14ac:dyDescent="0.25">
      <c r="A764" s="249"/>
      <c r="B764" s="250"/>
      <c r="C764" s="249"/>
      <c r="D764" s="249"/>
      <c r="E764" s="249"/>
      <c r="F764" s="249"/>
      <c r="G764" s="249"/>
    </row>
    <row r="765" spans="1:7" ht="14.25" customHeight="1" x14ac:dyDescent="0.25">
      <c r="A765" s="249"/>
      <c r="B765" s="250"/>
      <c r="C765" s="249"/>
      <c r="D765" s="249"/>
      <c r="E765" s="249"/>
      <c r="F765" s="249"/>
      <c r="G765" s="249"/>
    </row>
    <row r="766" spans="1:7" ht="14.25" customHeight="1" x14ac:dyDescent="0.25">
      <c r="A766" s="249"/>
      <c r="B766" s="250"/>
      <c r="C766" s="249"/>
      <c r="D766" s="249"/>
      <c r="E766" s="249"/>
      <c r="F766" s="249"/>
      <c r="G766" s="249"/>
    </row>
    <row r="767" spans="1:7" ht="14.25" customHeight="1" x14ac:dyDescent="0.25">
      <c r="A767" s="249"/>
      <c r="B767" s="250"/>
      <c r="C767" s="249"/>
      <c r="D767" s="249"/>
      <c r="E767" s="249"/>
      <c r="F767" s="249"/>
      <c r="G767" s="249"/>
    </row>
    <row r="768" spans="1:7" ht="14.25" customHeight="1" x14ac:dyDescent="0.25">
      <c r="A768" s="249"/>
      <c r="B768" s="250"/>
      <c r="C768" s="249"/>
      <c r="D768" s="249"/>
      <c r="E768" s="249"/>
      <c r="F768" s="249"/>
      <c r="G768" s="249"/>
    </row>
    <row r="769" spans="1:7" ht="14.25" customHeight="1" x14ac:dyDescent="0.25">
      <c r="A769" s="249"/>
      <c r="B769" s="250"/>
      <c r="C769" s="249"/>
      <c r="D769" s="249"/>
      <c r="E769" s="249"/>
      <c r="F769" s="249"/>
      <c r="G769" s="249"/>
    </row>
    <row r="770" spans="1:7" ht="14.25" customHeight="1" x14ac:dyDescent="0.25">
      <c r="A770" s="249"/>
      <c r="B770" s="250"/>
      <c r="C770" s="249"/>
      <c r="D770" s="249"/>
      <c r="E770" s="249"/>
      <c r="F770" s="249"/>
      <c r="G770" s="249"/>
    </row>
    <row r="771" spans="1:7" ht="14.25" customHeight="1" x14ac:dyDescent="0.25">
      <c r="A771" s="249"/>
      <c r="B771" s="250"/>
      <c r="C771" s="249"/>
      <c r="D771" s="249"/>
      <c r="E771" s="249"/>
      <c r="F771" s="249"/>
      <c r="G771" s="249"/>
    </row>
    <row r="772" spans="1:7" ht="14.25" customHeight="1" x14ac:dyDescent="0.25">
      <c r="A772" s="249"/>
      <c r="B772" s="250"/>
      <c r="C772" s="249"/>
      <c r="D772" s="249"/>
      <c r="E772" s="249"/>
      <c r="F772" s="249"/>
      <c r="G772" s="249"/>
    </row>
    <row r="773" spans="1:7" ht="14.25" customHeight="1" x14ac:dyDescent="0.25">
      <c r="A773" s="249"/>
      <c r="B773" s="250"/>
      <c r="C773" s="249"/>
      <c r="D773" s="249"/>
      <c r="E773" s="249"/>
      <c r="F773" s="249"/>
      <c r="G773" s="249"/>
    </row>
    <row r="774" spans="1:7" ht="14.25" customHeight="1" x14ac:dyDescent="0.25">
      <c r="A774" s="249"/>
      <c r="B774" s="250"/>
      <c r="C774" s="249"/>
      <c r="D774" s="249"/>
      <c r="E774" s="249"/>
      <c r="F774" s="249"/>
      <c r="G774" s="249"/>
    </row>
    <row r="775" spans="1:7" ht="14.25" customHeight="1" x14ac:dyDescent="0.25">
      <c r="A775" s="249"/>
      <c r="B775" s="250"/>
      <c r="C775" s="249"/>
      <c r="D775" s="249"/>
      <c r="E775" s="249"/>
      <c r="F775" s="249"/>
      <c r="G775" s="249"/>
    </row>
    <row r="776" spans="1:7" ht="14.25" customHeight="1" x14ac:dyDescent="0.25">
      <c r="A776" s="249"/>
      <c r="B776" s="250"/>
      <c r="C776" s="249"/>
      <c r="D776" s="249"/>
      <c r="E776" s="249"/>
      <c r="F776" s="249"/>
      <c r="G776" s="249"/>
    </row>
    <row r="777" spans="1:7" ht="14.25" customHeight="1" x14ac:dyDescent="0.25">
      <c r="A777" s="249"/>
      <c r="B777" s="250"/>
      <c r="C777" s="249"/>
      <c r="D777" s="249"/>
      <c r="E777" s="249"/>
      <c r="F777" s="249"/>
      <c r="G777" s="249"/>
    </row>
    <row r="778" spans="1:7" ht="14.25" customHeight="1" x14ac:dyDescent="0.25">
      <c r="A778" s="249"/>
      <c r="B778" s="250"/>
      <c r="C778" s="249"/>
      <c r="D778" s="249"/>
      <c r="E778" s="249"/>
      <c r="F778" s="249"/>
      <c r="G778" s="249"/>
    </row>
    <row r="779" spans="1:7" ht="14.25" customHeight="1" x14ac:dyDescent="0.25">
      <c r="A779" s="249"/>
      <c r="B779" s="250"/>
      <c r="C779" s="249"/>
      <c r="D779" s="249"/>
      <c r="E779" s="249"/>
      <c r="F779" s="249"/>
      <c r="G779" s="249"/>
    </row>
    <row r="780" spans="1:7" ht="14.25" customHeight="1" x14ac:dyDescent="0.25">
      <c r="A780" s="249"/>
      <c r="B780" s="250"/>
      <c r="C780" s="249"/>
      <c r="D780" s="249"/>
      <c r="E780" s="249"/>
      <c r="F780" s="249"/>
      <c r="G780" s="249"/>
    </row>
    <row r="781" spans="1:7" ht="14.25" customHeight="1" x14ac:dyDescent="0.25">
      <c r="A781" s="249"/>
      <c r="B781" s="250"/>
      <c r="C781" s="249"/>
      <c r="D781" s="249"/>
      <c r="E781" s="249"/>
      <c r="F781" s="249"/>
      <c r="G781" s="249"/>
    </row>
    <row r="782" spans="1:7" ht="14.25" customHeight="1" x14ac:dyDescent="0.25">
      <c r="A782" s="249"/>
      <c r="B782" s="250"/>
      <c r="C782" s="249"/>
      <c r="D782" s="249"/>
      <c r="E782" s="249"/>
      <c r="F782" s="249"/>
      <c r="G782" s="249"/>
    </row>
    <row r="783" spans="1:7" ht="14.25" customHeight="1" x14ac:dyDescent="0.25">
      <c r="A783" s="249"/>
      <c r="B783" s="250"/>
      <c r="C783" s="249"/>
      <c r="D783" s="249"/>
      <c r="E783" s="249"/>
      <c r="F783" s="249"/>
      <c r="G783" s="249"/>
    </row>
    <row r="784" spans="1:7" ht="14.25" customHeight="1" x14ac:dyDescent="0.25">
      <c r="A784" s="249"/>
      <c r="B784" s="250"/>
      <c r="C784" s="249"/>
      <c r="D784" s="249"/>
      <c r="E784" s="249"/>
      <c r="F784" s="249"/>
      <c r="G784" s="249"/>
    </row>
    <row r="785" spans="1:7" ht="14.25" customHeight="1" x14ac:dyDescent="0.25">
      <c r="A785" s="249"/>
      <c r="B785" s="250"/>
      <c r="C785" s="249"/>
      <c r="D785" s="249"/>
      <c r="E785" s="249"/>
      <c r="F785" s="249"/>
      <c r="G785" s="249"/>
    </row>
    <row r="786" spans="1:7" ht="14.25" customHeight="1" x14ac:dyDescent="0.25">
      <c r="A786" s="249"/>
      <c r="B786" s="250"/>
      <c r="C786" s="249"/>
      <c r="D786" s="249"/>
      <c r="E786" s="249"/>
      <c r="F786" s="249"/>
      <c r="G786" s="249"/>
    </row>
    <row r="787" spans="1:7" ht="14.25" customHeight="1" x14ac:dyDescent="0.25">
      <c r="A787" s="249"/>
      <c r="B787" s="250"/>
      <c r="C787" s="249"/>
      <c r="D787" s="249"/>
      <c r="E787" s="249"/>
      <c r="F787" s="249"/>
      <c r="G787" s="249"/>
    </row>
    <row r="788" spans="1:7" ht="14.25" customHeight="1" x14ac:dyDescent="0.25">
      <c r="A788" s="249"/>
      <c r="B788" s="250"/>
      <c r="C788" s="249"/>
      <c r="D788" s="249"/>
      <c r="E788" s="249"/>
      <c r="F788" s="249"/>
      <c r="G788" s="249"/>
    </row>
    <row r="789" spans="1:7" ht="14.25" customHeight="1" x14ac:dyDescent="0.25">
      <c r="A789" s="249"/>
      <c r="B789" s="250"/>
      <c r="C789" s="249"/>
      <c r="D789" s="249"/>
      <c r="E789" s="249"/>
      <c r="F789" s="249"/>
      <c r="G789" s="249"/>
    </row>
    <row r="790" spans="1:7" ht="14.25" customHeight="1" x14ac:dyDescent="0.25">
      <c r="A790" s="249"/>
      <c r="B790" s="250"/>
      <c r="C790" s="249"/>
      <c r="D790" s="249"/>
      <c r="E790" s="249"/>
      <c r="F790" s="249"/>
      <c r="G790" s="249"/>
    </row>
    <row r="791" spans="1:7" ht="14.25" customHeight="1" x14ac:dyDescent="0.25">
      <c r="A791" s="249"/>
      <c r="B791" s="250"/>
      <c r="C791" s="249"/>
      <c r="D791" s="249"/>
      <c r="E791" s="249"/>
      <c r="F791" s="249"/>
      <c r="G791" s="249"/>
    </row>
    <row r="792" spans="1:7" ht="14.25" customHeight="1" x14ac:dyDescent="0.25">
      <c r="A792" s="249"/>
      <c r="B792" s="250"/>
      <c r="C792" s="249"/>
      <c r="D792" s="249"/>
      <c r="E792" s="249"/>
      <c r="F792" s="249"/>
      <c r="G792" s="249"/>
    </row>
    <row r="793" spans="1:7" ht="14.25" customHeight="1" x14ac:dyDescent="0.25">
      <c r="A793" s="249"/>
      <c r="B793" s="250"/>
      <c r="C793" s="249"/>
      <c r="D793" s="249"/>
      <c r="E793" s="249"/>
      <c r="F793" s="249"/>
      <c r="G793" s="249"/>
    </row>
    <row r="794" spans="1:7" ht="14.25" customHeight="1" x14ac:dyDescent="0.25">
      <c r="A794" s="249"/>
      <c r="B794" s="250"/>
      <c r="C794" s="249"/>
      <c r="D794" s="249"/>
      <c r="E794" s="249"/>
      <c r="F794" s="249"/>
      <c r="G794" s="249"/>
    </row>
    <row r="795" spans="1:7" ht="14.25" customHeight="1" x14ac:dyDescent="0.25">
      <c r="A795" s="249"/>
      <c r="B795" s="250"/>
      <c r="C795" s="249"/>
      <c r="D795" s="249"/>
      <c r="E795" s="249"/>
      <c r="F795" s="249"/>
      <c r="G795" s="249"/>
    </row>
    <row r="796" spans="1:7" ht="14.25" customHeight="1" x14ac:dyDescent="0.25">
      <c r="A796" s="249"/>
      <c r="B796" s="250"/>
      <c r="C796" s="249"/>
      <c r="D796" s="249"/>
      <c r="E796" s="249"/>
      <c r="F796" s="249"/>
      <c r="G796" s="249"/>
    </row>
    <row r="797" spans="1:7" ht="14.25" customHeight="1" x14ac:dyDescent="0.25">
      <c r="A797" s="249"/>
      <c r="B797" s="250"/>
      <c r="C797" s="249"/>
      <c r="D797" s="249"/>
      <c r="E797" s="249"/>
      <c r="F797" s="249"/>
      <c r="G797" s="249"/>
    </row>
    <row r="798" spans="1:7" ht="14.25" customHeight="1" x14ac:dyDescent="0.25">
      <c r="A798" s="249"/>
      <c r="B798" s="250"/>
      <c r="C798" s="249"/>
      <c r="D798" s="249"/>
      <c r="E798" s="249"/>
      <c r="F798" s="249"/>
      <c r="G798" s="249"/>
    </row>
    <row r="799" spans="1:7" ht="14.25" customHeight="1" x14ac:dyDescent="0.25">
      <c r="A799" s="249"/>
      <c r="B799" s="250"/>
      <c r="C799" s="249"/>
      <c r="D799" s="249"/>
      <c r="E799" s="249"/>
      <c r="F799" s="249"/>
      <c r="G799" s="249"/>
    </row>
    <row r="800" spans="1:7" ht="14.25" customHeight="1" x14ac:dyDescent="0.25">
      <c r="A800" s="249"/>
      <c r="B800" s="250"/>
      <c r="C800" s="249"/>
      <c r="D800" s="249"/>
      <c r="E800" s="249"/>
      <c r="F800" s="249"/>
      <c r="G800" s="249"/>
    </row>
    <row r="801" spans="1:7" ht="14.25" customHeight="1" x14ac:dyDescent="0.25">
      <c r="A801" s="249"/>
      <c r="B801" s="250"/>
      <c r="C801" s="249"/>
      <c r="D801" s="249"/>
      <c r="E801" s="249"/>
      <c r="F801" s="249"/>
      <c r="G801" s="249"/>
    </row>
    <row r="802" spans="1:7" ht="14.25" customHeight="1" x14ac:dyDescent="0.25">
      <c r="A802" s="249"/>
      <c r="B802" s="250"/>
      <c r="C802" s="249"/>
      <c r="D802" s="249"/>
      <c r="E802" s="249"/>
      <c r="F802" s="249"/>
      <c r="G802" s="249"/>
    </row>
    <row r="803" spans="1:7" ht="14.25" customHeight="1" x14ac:dyDescent="0.25">
      <c r="A803" s="249"/>
      <c r="B803" s="250"/>
      <c r="C803" s="249"/>
      <c r="D803" s="249"/>
      <c r="E803" s="249"/>
      <c r="F803" s="249"/>
      <c r="G803" s="249"/>
    </row>
    <row r="804" spans="1:7" ht="14.25" customHeight="1" x14ac:dyDescent="0.25">
      <c r="A804" s="249"/>
      <c r="B804" s="250"/>
      <c r="C804" s="249"/>
      <c r="D804" s="249"/>
      <c r="E804" s="249"/>
      <c r="F804" s="249"/>
      <c r="G804" s="249"/>
    </row>
    <row r="805" spans="1:7" ht="14.25" customHeight="1" x14ac:dyDescent="0.25">
      <c r="A805" s="249"/>
      <c r="B805" s="250"/>
      <c r="C805" s="249"/>
      <c r="D805" s="249"/>
      <c r="E805" s="249"/>
      <c r="F805" s="249"/>
      <c r="G805" s="249"/>
    </row>
    <row r="806" spans="1:7" ht="14.25" customHeight="1" x14ac:dyDescent="0.25">
      <c r="A806" s="249"/>
      <c r="B806" s="250"/>
      <c r="C806" s="249"/>
      <c r="D806" s="249"/>
      <c r="E806" s="249"/>
      <c r="F806" s="249"/>
      <c r="G806" s="249"/>
    </row>
    <row r="807" spans="1:7" ht="14.25" customHeight="1" x14ac:dyDescent="0.25">
      <c r="A807" s="249"/>
      <c r="B807" s="250"/>
      <c r="C807" s="249"/>
      <c r="D807" s="249"/>
      <c r="E807" s="249"/>
      <c r="F807" s="249"/>
      <c r="G807" s="249"/>
    </row>
    <row r="808" spans="1:7" ht="14.25" customHeight="1" x14ac:dyDescent="0.25">
      <c r="A808" s="249"/>
      <c r="B808" s="250"/>
      <c r="C808" s="249"/>
      <c r="D808" s="249"/>
      <c r="E808" s="249"/>
      <c r="F808" s="249"/>
      <c r="G808" s="249"/>
    </row>
    <row r="809" spans="1:7" ht="14.25" customHeight="1" x14ac:dyDescent="0.25">
      <c r="A809" s="249"/>
      <c r="B809" s="250"/>
      <c r="C809" s="249"/>
      <c r="D809" s="249"/>
      <c r="E809" s="249"/>
      <c r="F809" s="249"/>
      <c r="G809" s="249"/>
    </row>
    <row r="810" spans="1:7" ht="14.25" customHeight="1" x14ac:dyDescent="0.25">
      <c r="A810" s="249"/>
      <c r="B810" s="250"/>
      <c r="C810" s="249"/>
      <c r="D810" s="249"/>
      <c r="E810" s="249"/>
      <c r="F810" s="249"/>
      <c r="G810" s="249"/>
    </row>
    <row r="811" spans="1:7" ht="14.25" customHeight="1" x14ac:dyDescent="0.25">
      <c r="A811" s="249"/>
      <c r="B811" s="250"/>
      <c r="C811" s="249"/>
      <c r="D811" s="249"/>
      <c r="E811" s="249"/>
      <c r="F811" s="249"/>
      <c r="G811" s="249"/>
    </row>
    <row r="812" spans="1:7" ht="14.25" customHeight="1" x14ac:dyDescent="0.25">
      <c r="A812" s="249"/>
      <c r="B812" s="250"/>
      <c r="C812" s="249"/>
      <c r="D812" s="249"/>
      <c r="E812" s="249"/>
      <c r="F812" s="249"/>
      <c r="G812" s="249"/>
    </row>
    <row r="813" spans="1:7" ht="14.25" customHeight="1" x14ac:dyDescent="0.25">
      <c r="A813" s="249"/>
      <c r="B813" s="250"/>
      <c r="C813" s="249"/>
      <c r="D813" s="249"/>
      <c r="E813" s="249"/>
      <c r="F813" s="249"/>
      <c r="G813" s="249"/>
    </row>
    <row r="814" spans="1:7" ht="14.25" customHeight="1" x14ac:dyDescent="0.25">
      <c r="A814" s="249"/>
      <c r="B814" s="250"/>
      <c r="C814" s="249"/>
      <c r="D814" s="249"/>
      <c r="E814" s="249"/>
      <c r="F814" s="249"/>
      <c r="G814" s="249"/>
    </row>
    <row r="815" spans="1:7" ht="14.25" customHeight="1" x14ac:dyDescent="0.25">
      <c r="A815" s="249"/>
      <c r="B815" s="250"/>
      <c r="C815" s="249"/>
      <c r="D815" s="249"/>
      <c r="E815" s="249"/>
      <c r="F815" s="249"/>
      <c r="G815" s="249"/>
    </row>
    <row r="816" spans="1:7" ht="14.25" customHeight="1" x14ac:dyDescent="0.25">
      <c r="A816" s="249"/>
      <c r="B816" s="250"/>
      <c r="C816" s="249"/>
      <c r="D816" s="249"/>
      <c r="E816" s="249"/>
      <c r="F816" s="249"/>
      <c r="G816" s="249"/>
    </row>
    <row r="817" spans="1:7" ht="14.25" customHeight="1" x14ac:dyDescent="0.25">
      <c r="A817" s="249"/>
      <c r="B817" s="250"/>
      <c r="C817" s="249"/>
      <c r="D817" s="249"/>
      <c r="E817" s="249"/>
      <c r="F817" s="249"/>
      <c r="G817" s="249"/>
    </row>
    <row r="818" spans="1:7" ht="14.25" customHeight="1" x14ac:dyDescent="0.25">
      <c r="A818" s="249"/>
      <c r="B818" s="250"/>
      <c r="C818" s="249"/>
      <c r="D818" s="249"/>
      <c r="E818" s="249"/>
      <c r="F818" s="249"/>
      <c r="G818" s="249"/>
    </row>
    <row r="819" spans="1:7" ht="14.25" customHeight="1" x14ac:dyDescent="0.25">
      <c r="A819" s="249"/>
      <c r="B819" s="250"/>
      <c r="C819" s="249"/>
      <c r="D819" s="249"/>
      <c r="E819" s="249"/>
      <c r="F819" s="249"/>
      <c r="G819" s="249"/>
    </row>
    <row r="820" spans="1:7" ht="14.25" customHeight="1" x14ac:dyDescent="0.25">
      <c r="A820" s="249"/>
      <c r="B820" s="250"/>
      <c r="C820" s="249"/>
      <c r="D820" s="249"/>
      <c r="E820" s="249"/>
      <c r="F820" s="249"/>
      <c r="G820" s="249"/>
    </row>
    <row r="821" spans="1:7" ht="14.25" customHeight="1" x14ac:dyDescent="0.25">
      <c r="A821" s="249"/>
      <c r="B821" s="250"/>
      <c r="C821" s="249"/>
      <c r="D821" s="249"/>
      <c r="E821" s="249"/>
      <c r="F821" s="249"/>
      <c r="G821" s="249"/>
    </row>
    <row r="822" spans="1:7" ht="14.25" customHeight="1" x14ac:dyDescent="0.25">
      <c r="A822" s="249"/>
      <c r="B822" s="250"/>
      <c r="C822" s="249"/>
      <c r="D822" s="249"/>
      <c r="E822" s="249"/>
      <c r="F822" s="249"/>
      <c r="G822" s="249"/>
    </row>
    <row r="823" spans="1:7" ht="14.25" customHeight="1" x14ac:dyDescent="0.25">
      <c r="A823" s="249"/>
      <c r="B823" s="250"/>
      <c r="C823" s="249"/>
      <c r="D823" s="249"/>
      <c r="E823" s="249"/>
      <c r="F823" s="249"/>
      <c r="G823" s="249"/>
    </row>
    <row r="824" spans="1:7" ht="14.25" customHeight="1" x14ac:dyDescent="0.25">
      <c r="A824" s="249"/>
      <c r="B824" s="250"/>
      <c r="C824" s="249"/>
      <c r="D824" s="249"/>
      <c r="E824" s="249"/>
      <c r="F824" s="249"/>
      <c r="G824" s="249"/>
    </row>
    <row r="825" spans="1:7" ht="14.25" customHeight="1" x14ac:dyDescent="0.25">
      <c r="A825" s="249"/>
      <c r="B825" s="250"/>
      <c r="C825" s="249"/>
      <c r="D825" s="249"/>
      <c r="E825" s="249"/>
      <c r="F825" s="249"/>
      <c r="G825" s="249"/>
    </row>
    <row r="826" spans="1:7" ht="14.25" customHeight="1" x14ac:dyDescent="0.25">
      <c r="A826" s="249"/>
      <c r="B826" s="250"/>
      <c r="C826" s="249"/>
      <c r="D826" s="249"/>
      <c r="E826" s="249"/>
      <c r="F826" s="249"/>
      <c r="G826" s="249"/>
    </row>
    <row r="827" spans="1:7" ht="14.25" customHeight="1" x14ac:dyDescent="0.25">
      <c r="A827" s="249"/>
      <c r="B827" s="250"/>
      <c r="C827" s="249"/>
      <c r="D827" s="249"/>
      <c r="E827" s="249"/>
      <c r="F827" s="249"/>
      <c r="G827" s="249"/>
    </row>
    <row r="828" spans="1:7" ht="14.25" customHeight="1" x14ac:dyDescent="0.25">
      <c r="A828" s="249"/>
      <c r="B828" s="250"/>
      <c r="C828" s="249"/>
      <c r="D828" s="249"/>
      <c r="E828" s="249"/>
      <c r="F828" s="249"/>
      <c r="G828" s="249"/>
    </row>
    <row r="829" spans="1:7" ht="14.25" customHeight="1" x14ac:dyDescent="0.25">
      <c r="A829" s="249"/>
      <c r="B829" s="250"/>
      <c r="C829" s="249"/>
      <c r="D829" s="249"/>
      <c r="E829" s="249"/>
      <c r="F829" s="249"/>
      <c r="G829" s="249"/>
    </row>
    <row r="830" spans="1:7" ht="14.25" customHeight="1" x14ac:dyDescent="0.25">
      <c r="A830" s="249"/>
      <c r="B830" s="250"/>
      <c r="C830" s="249"/>
      <c r="D830" s="249"/>
      <c r="E830" s="249"/>
      <c r="F830" s="249"/>
      <c r="G830" s="249"/>
    </row>
    <row r="831" spans="1:7" ht="14.25" customHeight="1" x14ac:dyDescent="0.25">
      <c r="A831" s="249"/>
      <c r="B831" s="250"/>
      <c r="C831" s="249"/>
      <c r="D831" s="249"/>
      <c r="E831" s="249"/>
      <c r="F831" s="249"/>
      <c r="G831" s="249"/>
    </row>
    <row r="832" spans="1:7" ht="14.25" customHeight="1" x14ac:dyDescent="0.25">
      <c r="A832" s="249"/>
      <c r="B832" s="250"/>
      <c r="C832" s="249"/>
      <c r="D832" s="249"/>
      <c r="E832" s="249"/>
      <c r="F832" s="249"/>
      <c r="G832" s="249"/>
    </row>
    <row r="833" spans="1:7" ht="14.25" customHeight="1" x14ac:dyDescent="0.25">
      <c r="A833" s="249"/>
      <c r="B833" s="250"/>
      <c r="C833" s="249"/>
      <c r="D833" s="249"/>
      <c r="E833" s="249"/>
      <c r="F833" s="249"/>
      <c r="G833" s="249"/>
    </row>
    <row r="834" spans="1:7" ht="14.25" customHeight="1" x14ac:dyDescent="0.25">
      <c r="A834" s="249"/>
      <c r="B834" s="250"/>
      <c r="C834" s="249"/>
      <c r="D834" s="249"/>
      <c r="E834" s="249"/>
      <c r="F834" s="249"/>
      <c r="G834" s="249"/>
    </row>
    <row r="835" spans="1:7" ht="14.25" customHeight="1" x14ac:dyDescent="0.25">
      <c r="A835" s="249"/>
      <c r="B835" s="250"/>
      <c r="C835" s="249"/>
      <c r="D835" s="249"/>
      <c r="E835" s="249"/>
      <c r="F835" s="249"/>
      <c r="G835" s="249"/>
    </row>
    <row r="836" spans="1:7" ht="14.25" customHeight="1" x14ac:dyDescent="0.25">
      <c r="A836" s="249"/>
      <c r="B836" s="250"/>
      <c r="C836" s="249"/>
      <c r="D836" s="249"/>
      <c r="E836" s="249"/>
      <c r="F836" s="249"/>
      <c r="G836" s="249"/>
    </row>
    <row r="837" spans="1:7" ht="14.25" customHeight="1" x14ac:dyDescent="0.25">
      <c r="A837" s="249"/>
      <c r="B837" s="250"/>
      <c r="C837" s="249"/>
      <c r="D837" s="249"/>
      <c r="E837" s="249"/>
      <c r="F837" s="249"/>
      <c r="G837" s="249"/>
    </row>
    <row r="838" spans="1:7" ht="14.25" customHeight="1" x14ac:dyDescent="0.25">
      <c r="A838" s="249"/>
      <c r="B838" s="250"/>
      <c r="C838" s="249"/>
      <c r="D838" s="249"/>
      <c r="E838" s="249"/>
      <c r="F838" s="249"/>
      <c r="G838" s="249"/>
    </row>
    <row r="839" spans="1:7" ht="14.25" customHeight="1" x14ac:dyDescent="0.25">
      <c r="A839" s="249"/>
      <c r="B839" s="250"/>
      <c r="C839" s="249"/>
      <c r="D839" s="249"/>
      <c r="E839" s="249"/>
      <c r="F839" s="249"/>
      <c r="G839" s="249"/>
    </row>
    <row r="840" spans="1:7" ht="14.25" customHeight="1" x14ac:dyDescent="0.25">
      <c r="A840" s="249"/>
      <c r="B840" s="250"/>
      <c r="C840" s="249"/>
      <c r="D840" s="249"/>
      <c r="E840" s="249"/>
      <c r="F840" s="249"/>
      <c r="G840" s="249"/>
    </row>
    <row r="841" spans="1:7" ht="14.25" customHeight="1" x14ac:dyDescent="0.25">
      <c r="A841" s="249"/>
      <c r="B841" s="250"/>
      <c r="C841" s="249"/>
      <c r="D841" s="249"/>
      <c r="E841" s="249"/>
      <c r="F841" s="249"/>
      <c r="G841" s="249"/>
    </row>
    <row r="842" spans="1:7" ht="14.25" customHeight="1" x14ac:dyDescent="0.25">
      <c r="A842" s="249"/>
      <c r="B842" s="250"/>
      <c r="C842" s="249"/>
      <c r="D842" s="249"/>
      <c r="E842" s="249"/>
      <c r="F842" s="249"/>
      <c r="G842" s="249"/>
    </row>
    <row r="843" spans="1:7" ht="14.25" customHeight="1" x14ac:dyDescent="0.25">
      <c r="A843" s="249"/>
      <c r="B843" s="250"/>
      <c r="C843" s="249"/>
      <c r="D843" s="249"/>
      <c r="E843" s="249"/>
      <c r="F843" s="249"/>
      <c r="G843" s="249"/>
    </row>
    <row r="844" spans="1:7" ht="14.25" customHeight="1" x14ac:dyDescent="0.25">
      <c r="A844" s="249"/>
      <c r="B844" s="250"/>
      <c r="C844" s="249"/>
      <c r="D844" s="249"/>
      <c r="E844" s="249"/>
      <c r="F844" s="249"/>
      <c r="G844" s="249"/>
    </row>
    <row r="845" spans="1:7" ht="14.25" customHeight="1" x14ac:dyDescent="0.25">
      <c r="A845" s="249"/>
      <c r="B845" s="250"/>
      <c r="C845" s="249"/>
      <c r="D845" s="249"/>
      <c r="E845" s="249"/>
      <c r="F845" s="249"/>
      <c r="G845" s="249"/>
    </row>
    <row r="846" spans="1:7" ht="14.25" customHeight="1" x14ac:dyDescent="0.25">
      <c r="A846" s="249"/>
      <c r="B846" s="250"/>
      <c r="C846" s="249"/>
      <c r="D846" s="249"/>
      <c r="E846" s="249"/>
      <c r="F846" s="249"/>
      <c r="G846" s="249"/>
    </row>
    <row r="847" spans="1:7" ht="14.25" customHeight="1" x14ac:dyDescent="0.25">
      <c r="A847" s="249"/>
      <c r="B847" s="250"/>
      <c r="C847" s="249"/>
      <c r="D847" s="249"/>
      <c r="E847" s="249"/>
      <c r="F847" s="249"/>
      <c r="G847" s="249"/>
    </row>
    <row r="848" spans="1:7" ht="14.25" customHeight="1" x14ac:dyDescent="0.25">
      <c r="A848" s="249"/>
      <c r="B848" s="250"/>
      <c r="C848" s="249"/>
      <c r="D848" s="249"/>
      <c r="E848" s="249"/>
      <c r="F848" s="249"/>
      <c r="G848" s="249"/>
    </row>
    <row r="849" spans="1:7" ht="14.25" customHeight="1" x14ac:dyDescent="0.25">
      <c r="A849" s="249"/>
      <c r="B849" s="250"/>
      <c r="C849" s="249"/>
      <c r="D849" s="249"/>
      <c r="E849" s="249"/>
      <c r="F849" s="249"/>
      <c r="G849" s="249"/>
    </row>
    <row r="850" spans="1:7" ht="14.25" customHeight="1" x14ac:dyDescent="0.25">
      <c r="A850" s="249"/>
      <c r="B850" s="250"/>
      <c r="C850" s="249"/>
      <c r="D850" s="249"/>
      <c r="E850" s="249"/>
      <c r="F850" s="249"/>
      <c r="G850" s="249"/>
    </row>
    <row r="851" spans="1:7" ht="14.25" customHeight="1" x14ac:dyDescent="0.25">
      <c r="A851" s="249"/>
      <c r="B851" s="250"/>
      <c r="C851" s="249"/>
      <c r="D851" s="249"/>
      <c r="E851" s="249"/>
      <c r="F851" s="249"/>
      <c r="G851" s="249"/>
    </row>
    <row r="852" spans="1:7" ht="14.25" customHeight="1" x14ac:dyDescent="0.25">
      <c r="A852" s="249"/>
      <c r="B852" s="250"/>
      <c r="C852" s="249"/>
      <c r="D852" s="249"/>
      <c r="E852" s="249"/>
      <c r="F852" s="249"/>
      <c r="G852" s="249"/>
    </row>
    <row r="853" spans="1:7" ht="14.25" customHeight="1" x14ac:dyDescent="0.25">
      <c r="A853" s="249"/>
      <c r="B853" s="250"/>
      <c r="C853" s="249"/>
      <c r="D853" s="249"/>
      <c r="E853" s="249"/>
      <c r="F853" s="249"/>
      <c r="G853" s="249"/>
    </row>
    <row r="854" spans="1:7" ht="14.25" customHeight="1" x14ac:dyDescent="0.25">
      <c r="A854" s="249"/>
      <c r="B854" s="250"/>
      <c r="C854" s="249"/>
      <c r="D854" s="249"/>
      <c r="E854" s="249"/>
      <c r="F854" s="249"/>
      <c r="G854" s="249"/>
    </row>
    <row r="855" spans="1:7" ht="14.25" customHeight="1" x14ac:dyDescent="0.25">
      <c r="A855" s="249"/>
      <c r="B855" s="250"/>
      <c r="C855" s="249"/>
      <c r="D855" s="249"/>
      <c r="E855" s="249"/>
      <c r="F855" s="249"/>
      <c r="G855" s="249"/>
    </row>
    <row r="856" spans="1:7" ht="14.25" customHeight="1" x14ac:dyDescent="0.25">
      <c r="A856" s="249"/>
      <c r="B856" s="250"/>
      <c r="C856" s="249"/>
      <c r="D856" s="249"/>
      <c r="E856" s="249"/>
      <c r="F856" s="249"/>
      <c r="G856" s="249"/>
    </row>
    <row r="857" spans="1:7" ht="14.25" customHeight="1" x14ac:dyDescent="0.25">
      <c r="A857" s="249"/>
      <c r="B857" s="250"/>
      <c r="C857" s="249"/>
      <c r="D857" s="249"/>
      <c r="E857" s="249"/>
      <c r="F857" s="249"/>
      <c r="G857" s="249"/>
    </row>
    <row r="858" spans="1:7" ht="14.25" customHeight="1" x14ac:dyDescent="0.25">
      <c r="A858" s="249"/>
      <c r="B858" s="250"/>
      <c r="C858" s="249"/>
      <c r="D858" s="249"/>
      <c r="E858" s="249"/>
      <c r="F858" s="249"/>
      <c r="G858" s="249"/>
    </row>
    <row r="859" spans="1:7" ht="14.25" customHeight="1" x14ac:dyDescent="0.25">
      <c r="A859" s="249"/>
      <c r="B859" s="250"/>
      <c r="C859" s="249"/>
      <c r="D859" s="249"/>
      <c r="E859" s="249"/>
      <c r="F859" s="249"/>
      <c r="G859" s="249"/>
    </row>
    <row r="860" spans="1:7" ht="14.25" customHeight="1" x14ac:dyDescent="0.25">
      <c r="A860" s="249"/>
      <c r="B860" s="250"/>
      <c r="C860" s="249"/>
      <c r="D860" s="249"/>
      <c r="E860" s="249"/>
      <c r="F860" s="249"/>
      <c r="G860" s="249"/>
    </row>
    <row r="861" spans="1:7" ht="14.25" customHeight="1" x14ac:dyDescent="0.25">
      <c r="A861" s="249"/>
      <c r="B861" s="250"/>
      <c r="C861" s="249"/>
      <c r="D861" s="249"/>
      <c r="E861" s="249"/>
      <c r="F861" s="249"/>
      <c r="G861" s="249"/>
    </row>
    <row r="862" spans="1:7" ht="14.25" customHeight="1" x14ac:dyDescent="0.25">
      <c r="A862" s="249"/>
      <c r="B862" s="250"/>
      <c r="C862" s="249"/>
      <c r="D862" s="249"/>
      <c r="E862" s="249"/>
      <c r="F862" s="249"/>
      <c r="G862" s="249"/>
    </row>
    <row r="863" spans="1:7" ht="14.25" customHeight="1" x14ac:dyDescent="0.25">
      <c r="A863" s="249"/>
      <c r="B863" s="250"/>
      <c r="C863" s="249"/>
      <c r="D863" s="249"/>
      <c r="E863" s="249"/>
      <c r="F863" s="249"/>
      <c r="G863" s="249"/>
    </row>
    <row r="864" spans="1:7" ht="14.25" customHeight="1" x14ac:dyDescent="0.25">
      <c r="A864" s="249"/>
      <c r="B864" s="250"/>
      <c r="C864" s="249"/>
      <c r="D864" s="249"/>
      <c r="E864" s="249"/>
      <c r="F864" s="249"/>
      <c r="G864" s="249"/>
    </row>
    <row r="865" spans="1:7" ht="14.25" customHeight="1" x14ac:dyDescent="0.25">
      <c r="A865" s="249"/>
      <c r="B865" s="250"/>
      <c r="C865" s="249"/>
      <c r="D865" s="249"/>
      <c r="E865" s="249"/>
      <c r="F865" s="249"/>
      <c r="G865" s="249"/>
    </row>
    <row r="866" spans="1:7" ht="14.25" customHeight="1" x14ac:dyDescent="0.25">
      <c r="A866" s="249"/>
      <c r="B866" s="250"/>
      <c r="C866" s="249"/>
      <c r="D866" s="249"/>
      <c r="E866" s="249"/>
      <c r="F866" s="249"/>
      <c r="G866" s="249"/>
    </row>
    <row r="867" spans="1:7" ht="14.25" customHeight="1" x14ac:dyDescent="0.25">
      <c r="A867" s="249"/>
      <c r="B867" s="250"/>
      <c r="C867" s="249"/>
      <c r="D867" s="249"/>
      <c r="E867" s="249"/>
      <c r="F867" s="249"/>
      <c r="G867" s="249"/>
    </row>
    <row r="868" spans="1:7" ht="14.25" customHeight="1" x14ac:dyDescent="0.25">
      <c r="A868" s="249"/>
      <c r="B868" s="250"/>
      <c r="C868" s="249"/>
      <c r="D868" s="249"/>
      <c r="E868" s="249"/>
      <c r="F868" s="249"/>
      <c r="G868" s="249"/>
    </row>
    <row r="869" spans="1:7" ht="14.25" customHeight="1" x14ac:dyDescent="0.25">
      <c r="A869" s="249"/>
      <c r="B869" s="250"/>
      <c r="C869" s="249"/>
      <c r="D869" s="249"/>
      <c r="E869" s="249"/>
      <c r="F869" s="249"/>
      <c r="G869" s="249"/>
    </row>
    <row r="870" spans="1:7" ht="14.25" customHeight="1" x14ac:dyDescent="0.25">
      <c r="A870" s="249"/>
      <c r="B870" s="250"/>
      <c r="C870" s="249"/>
      <c r="D870" s="249"/>
      <c r="E870" s="249"/>
      <c r="F870" s="249"/>
      <c r="G870" s="249"/>
    </row>
    <row r="871" spans="1:7" ht="14.25" customHeight="1" x14ac:dyDescent="0.25">
      <c r="A871" s="249"/>
      <c r="B871" s="250"/>
      <c r="C871" s="249"/>
      <c r="D871" s="249"/>
      <c r="E871" s="249"/>
      <c r="F871" s="249"/>
      <c r="G871" s="249"/>
    </row>
    <row r="872" spans="1:7" ht="14.25" customHeight="1" x14ac:dyDescent="0.25">
      <c r="A872" s="249"/>
      <c r="B872" s="250"/>
      <c r="C872" s="249"/>
      <c r="D872" s="249"/>
      <c r="E872" s="249"/>
      <c r="F872" s="249"/>
      <c r="G872" s="249"/>
    </row>
    <row r="873" spans="1:7" ht="14.25" customHeight="1" x14ac:dyDescent="0.25">
      <c r="A873" s="249"/>
      <c r="B873" s="250"/>
      <c r="C873" s="249"/>
      <c r="D873" s="249"/>
      <c r="E873" s="249"/>
      <c r="F873" s="249"/>
      <c r="G873" s="249"/>
    </row>
    <row r="874" spans="1:7" ht="14.25" customHeight="1" x14ac:dyDescent="0.25">
      <c r="A874" s="249"/>
      <c r="B874" s="250"/>
      <c r="C874" s="249"/>
      <c r="D874" s="249"/>
      <c r="E874" s="249"/>
      <c r="F874" s="249"/>
      <c r="G874" s="249"/>
    </row>
    <row r="875" spans="1:7" ht="14.25" customHeight="1" x14ac:dyDescent="0.25">
      <c r="A875" s="249"/>
      <c r="B875" s="250"/>
      <c r="C875" s="249"/>
      <c r="D875" s="249"/>
      <c r="E875" s="249"/>
      <c r="F875" s="249"/>
      <c r="G875" s="249"/>
    </row>
    <row r="876" spans="1:7" ht="14.25" customHeight="1" x14ac:dyDescent="0.25">
      <c r="A876" s="249"/>
      <c r="B876" s="250"/>
      <c r="C876" s="249"/>
      <c r="D876" s="249"/>
      <c r="E876" s="249"/>
      <c r="F876" s="249"/>
      <c r="G876" s="249"/>
    </row>
    <row r="877" spans="1:7" ht="14.25" customHeight="1" x14ac:dyDescent="0.25">
      <c r="A877" s="249"/>
      <c r="B877" s="250"/>
      <c r="C877" s="249"/>
      <c r="D877" s="249"/>
      <c r="E877" s="249"/>
      <c r="F877" s="249"/>
      <c r="G877" s="249"/>
    </row>
    <row r="878" spans="1:7" ht="14.25" customHeight="1" x14ac:dyDescent="0.25">
      <c r="A878" s="249"/>
      <c r="B878" s="250"/>
      <c r="C878" s="249"/>
      <c r="D878" s="249"/>
      <c r="E878" s="249"/>
      <c r="F878" s="249"/>
      <c r="G878" s="249"/>
    </row>
    <row r="879" spans="1:7" ht="14.25" customHeight="1" x14ac:dyDescent="0.25">
      <c r="A879" s="249"/>
      <c r="B879" s="250"/>
      <c r="C879" s="249"/>
      <c r="D879" s="249"/>
      <c r="E879" s="249"/>
      <c r="F879" s="249"/>
      <c r="G879" s="249"/>
    </row>
    <row r="880" spans="1:7" ht="14.25" customHeight="1" x14ac:dyDescent="0.25">
      <c r="A880" s="249"/>
      <c r="B880" s="250"/>
      <c r="C880" s="249"/>
      <c r="D880" s="249"/>
      <c r="E880" s="249"/>
      <c r="F880" s="249"/>
      <c r="G880" s="249"/>
    </row>
    <row r="881" spans="1:7" ht="14.25" customHeight="1" x14ac:dyDescent="0.25">
      <c r="A881" s="249"/>
      <c r="B881" s="250"/>
      <c r="C881" s="249"/>
      <c r="D881" s="249"/>
      <c r="E881" s="249"/>
      <c r="F881" s="249"/>
      <c r="G881" s="249"/>
    </row>
    <row r="882" spans="1:7" ht="14.25" customHeight="1" x14ac:dyDescent="0.25">
      <c r="A882" s="249"/>
      <c r="B882" s="250"/>
      <c r="C882" s="249"/>
      <c r="D882" s="249"/>
      <c r="E882" s="249"/>
      <c r="F882" s="249"/>
      <c r="G882" s="249"/>
    </row>
    <row r="883" spans="1:7" ht="14.25" customHeight="1" x14ac:dyDescent="0.25">
      <c r="A883" s="249"/>
      <c r="B883" s="250"/>
      <c r="C883" s="249"/>
      <c r="D883" s="249"/>
      <c r="E883" s="249"/>
      <c r="F883" s="249"/>
      <c r="G883" s="249"/>
    </row>
    <row r="884" spans="1:7" ht="14.25" customHeight="1" x14ac:dyDescent="0.25">
      <c r="A884" s="249"/>
      <c r="B884" s="250"/>
      <c r="C884" s="249"/>
      <c r="D884" s="249"/>
      <c r="E884" s="249"/>
      <c r="F884" s="249"/>
      <c r="G884" s="249"/>
    </row>
    <row r="885" spans="1:7" ht="14.25" customHeight="1" x14ac:dyDescent="0.25">
      <c r="A885" s="249"/>
      <c r="B885" s="250"/>
      <c r="C885" s="249"/>
      <c r="D885" s="249"/>
      <c r="E885" s="249"/>
      <c r="F885" s="249"/>
      <c r="G885" s="249"/>
    </row>
    <row r="886" spans="1:7" ht="14.25" customHeight="1" x14ac:dyDescent="0.25">
      <c r="A886" s="249"/>
      <c r="B886" s="250"/>
      <c r="C886" s="249"/>
      <c r="D886" s="249"/>
      <c r="E886" s="249"/>
      <c r="F886" s="249"/>
      <c r="G886" s="249"/>
    </row>
    <row r="887" spans="1:7" ht="14.25" customHeight="1" x14ac:dyDescent="0.25">
      <c r="A887" s="249"/>
      <c r="B887" s="250"/>
      <c r="C887" s="249"/>
      <c r="D887" s="249"/>
      <c r="E887" s="249"/>
      <c r="F887" s="249"/>
      <c r="G887" s="249"/>
    </row>
    <row r="888" spans="1:7" ht="14.25" customHeight="1" x14ac:dyDescent="0.25">
      <c r="A888" s="249"/>
      <c r="B888" s="250"/>
      <c r="C888" s="249"/>
      <c r="D888" s="249"/>
      <c r="E888" s="249"/>
      <c r="F888" s="249"/>
      <c r="G888" s="249"/>
    </row>
    <row r="889" spans="1:7" ht="14.25" customHeight="1" x14ac:dyDescent="0.25">
      <c r="A889" s="249"/>
      <c r="B889" s="250"/>
      <c r="C889" s="249"/>
      <c r="D889" s="249"/>
      <c r="E889" s="249"/>
      <c r="F889" s="249"/>
      <c r="G889" s="249"/>
    </row>
    <row r="890" spans="1:7" ht="14.25" customHeight="1" x14ac:dyDescent="0.25">
      <c r="A890" s="249"/>
      <c r="B890" s="250"/>
      <c r="C890" s="249"/>
      <c r="D890" s="249"/>
      <c r="E890" s="249"/>
      <c r="F890" s="249"/>
      <c r="G890" s="249"/>
    </row>
    <row r="891" spans="1:7" ht="14.25" customHeight="1" x14ac:dyDescent="0.25">
      <c r="A891" s="249"/>
      <c r="B891" s="250"/>
      <c r="C891" s="249"/>
      <c r="D891" s="249"/>
      <c r="E891" s="249"/>
      <c r="F891" s="249"/>
      <c r="G891" s="249"/>
    </row>
    <row r="892" spans="1:7" ht="14.25" customHeight="1" x14ac:dyDescent="0.25">
      <c r="A892" s="249"/>
      <c r="B892" s="250"/>
      <c r="C892" s="249"/>
      <c r="D892" s="249"/>
      <c r="E892" s="249"/>
      <c r="F892" s="249"/>
      <c r="G892" s="249"/>
    </row>
    <row r="893" spans="1:7" ht="14.25" customHeight="1" x14ac:dyDescent="0.25">
      <c r="A893" s="249"/>
      <c r="B893" s="250"/>
      <c r="C893" s="249"/>
      <c r="D893" s="249"/>
      <c r="E893" s="249"/>
      <c r="F893" s="249"/>
      <c r="G893" s="249"/>
    </row>
    <row r="894" spans="1:7" ht="14.25" customHeight="1" x14ac:dyDescent="0.25">
      <c r="A894" s="249"/>
      <c r="B894" s="250"/>
      <c r="C894" s="249"/>
      <c r="D894" s="249"/>
      <c r="E894" s="249"/>
      <c r="F894" s="249"/>
      <c r="G894" s="249"/>
    </row>
    <row r="895" spans="1:7" ht="14.25" customHeight="1" x14ac:dyDescent="0.25">
      <c r="A895" s="249"/>
      <c r="B895" s="250"/>
      <c r="C895" s="249"/>
      <c r="D895" s="249"/>
      <c r="E895" s="249"/>
      <c r="F895" s="249"/>
      <c r="G895" s="249"/>
    </row>
    <row r="896" spans="1:7" ht="14.25" customHeight="1" x14ac:dyDescent="0.25">
      <c r="A896" s="249"/>
      <c r="B896" s="250"/>
      <c r="C896" s="249"/>
      <c r="D896" s="249"/>
      <c r="E896" s="249"/>
      <c r="F896" s="249"/>
      <c r="G896" s="249"/>
    </row>
    <row r="897" spans="1:7" ht="14.25" customHeight="1" x14ac:dyDescent="0.25">
      <c r="A897" s="249"/>
      <c r="B897" s="250"/>
      <c r="C897" s="249"/>
      <c r="D897" s="249"/>
      <c r="E897" s="249"/>
      <c r="F897" s="249"/>
      <c r="G897" s="249"/>
    </row>
    <row r="898" spans="1:7" ht="14.25" customHeight="1" x14ac:dyDescent="0.25">
      <c r="A898" s="249"/>
      <c r="B898" s="250"/>
      <c r="C898" s="249"/>
      <c r="D898" s="249"/>
      <c r="E898" s="249"/>
      <c r="F898" s="249"/>
      <c r="G898" s="249"/>
    </row>
    <row r="899" spans="1:7" ht="14.25" customHeight="1" x14ac:dyDescent="0.25">
      <c r="A899" s="249"/>
      <c r="B899" s="250"/>
      <c r="C899" s="249"/>
      <c r="D899" s="249"/>
      <c r="E899" s="249"/>
      <c r="F899" s="249"/>
      <c r="G899" s="249"/>
    </row>
    <row r="900" spans="1:7" ht="14.25" customHeight="1" x14ac:dyDescent="0.25">
      <c r="A900" s="249"/>
      <c r="B900" s="250"/>
      <c r="C900" s="249"/>
      <c r="D900" s="249"/>
      <c r="E900" s="249"/>
      <c r="F900" s="249"/>
      <c r="G900" s="249"/>
    </row>
    <row r="901" spans="1:7" ht="14.25" customHeight="1" x14ac:dyDescent="0.25">
      <c r="A901" s="249"/>
      <c r="B901" s="250"/>
      <c r="C901" s="249"/>
      <c r="D901" s="249"/>
      <c r="E901" s="249"/>
      <c r="F901" s="249"/>
      <c r="G901" s="249"/>
    </row>
    <row r="902" spans="1:7" ht="14.25" customHeight="1" x14ac:dyDescent="0.25">
      <c r="A902" s="249"/>
      <c r="B902" s="250"/>
      <c r="C902" s="249"/>
      <c r="D902" s="249"/>
      <c r="E902" s="249"/>
      <c r="F902" s="249"/>
      <c r="G902" s="249"/>
    </row>
    <row r="903" spans="1:7" ht="14.25" customHeight="1" x14ac:dyDescent="0.25">
      <c r="A903" s="249"/>
      <c r="B903" s="250"/>
      <c r="C903" s="249"/>
      <c r="D903" s="249"/>
      <c r="E903" s="249"/>
      <c r="F903" s="249"/>
      <c r="G903" s="249"/>
    </row>
    <row r="904" spans="1:7" ht="14.25" customHeight="1" x14ac:dyDescent="0.25">
      <c r="A904" s="249"/>
      <c r="B904" s="250"/>
      <c r="C904" s="249"/>
      <c r="D904" s="249"/>
      <c r="E904" s="249"/>
      <c r="F904" s="249"/>
      <c r="G904" s="249"/>
    </row>
  </sheetData>
  <pageMargins left="0.7" right="0.7" top="0.75" bottom="0.75" header="0" footer="0"/>
  <pageSetup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filterMode="1">
    <tabColor rgb="FFFFFF00"/>
  </sheetPr>
  <dimension ref="A1:AA74"/>
  <sheetViews>
    <sheetView topLeftCell="K1" workbookViewId="0">
      <selection activeCell="O64" sqref="O64"/>
    </sheetView>
  </sheetViews>
  <sheetFormatPr defaultColWidth="8.85546875" defaultRowHeight="15" x14ac:dyDescent="0.25"/>
  <cols>
    <col min="1" max="1" width="17.7109375" style="73" customWidth="1"/>
    <col min="2" max="2" width="16.5703125" style="73" bestFit="1" customWidth="1"/>
    <col min="3" max="3" width="28.85546875" style="73" bestFit="1" customWidth="1"/>
    <col min="4" max="4" width="20.28515625" style="73" bestFit="1" customWidth="1"/>
    <col min="5" max="5" width="32.140625" style="73" bestFit="1" customWidth="1"/>
    <col min="6" max="6" width="20" style="73" bestFit="1" customWidth="1"/>
    <col min="7" max="7" width="20.7109375" style="73" bestFit="1" customWidth="1"/>
    <col min="8" max="8" width="29" style="73" bestFit="1" customWidth="1"/>
    <col min="9" max="9" width="35.5703125" style="73" bestFit="1" customWidth="1"/>
    <col min="10" max="10" width="21.5703125" style="73" bestFit="1" customWidth="1"/>
    <col min="11" max="11" width="26.85546875" style="73" bestFit="1" customWidth="1"/>
    <col min="12" max="12" width="30.28515625" style="73" bestFit="1" customWidth="1"/>
    <col min="13" max="13" width="28.42578125" style="73" bestFit="1" customWidth="1"/>
    <col min="14" max="14" width="26" style="73" bestFit="1" customWidth="1"/>
    <col min="15" max="16" width="12" style="73" bestFit="1" customWidth="1"/>
    <col min="17" max="17" width="13.28515625" style="73" bestFit="1" customWidth="1"/>
    <col min="18" max="19" width="12.7109375" style="73" bestFit="1" customWidth="1"/>
    <col min="20" max="20" width="12" style="73" bestFit="1" customWidth="1"/>
    <col min="21" max="21" width="12.7109375" style="73" bestFit="1" customWidth="1"/>
    <col min="22" max="22" width="12" style="73" bestFit="1" customWidth="1"/>
    <col min="23" max="23" width="12.140625" style="73" bestFit="1" customWidth="1"/>
    <col min="24" max="24" width="21.140625" style="73" bestFit="1" customWidth="1"/>
    <col min="25" max="25" width="15.7109375" style="73" bestFit="1" customWidth="1"/>
    <col min="26" max="26" width="20.42578125" style="73" bestFit="1" customWidth="1"/>
    <col min="27" max="27" width="18.5703125" style="73" customWidth="1"/>
    <col min="28" max="16384" width="8.85546875" style="73"/>
  </cols>
  <sheetData>
    <row r="1" spans="1:27" customFormat="1" x14ac:dyDescent="0.25">
      <c r="A1" s="118" t="s">
        <v>26</v>
      </c>
      <c r="B1" s="118" t="s">
        <v>46</v>
      </c>
      <c r="C1" s="118" t="s">
        <v>47</v>
      </c>
      <c r="D1" s="118" t="s">
        <v>48</v>
      </c>
      <c r="E1" s="118" t="s">
        <v>30</v>
      </c>
      <c r="F1" s="118" t="s">
        <v>59</v>
      </c>
      <c r="G1" s="118" t="s">
        <v>34</v>
      </c>
      <c r="H1" s="118" t="s">
        <v>31</v>
      </c>
      <c r="I1" s="118" t="s">
        <v>32</v>
      </c>
      <c r="J1" s="118" t="s">
        <v>33</v>
      </c>
      <c r="K1" s="118" t="s">
        <v>49</v>
      </c>
      <c r="L1" s="118" t="s">
        <v>50</v>
      </c>
      <c r="M1" s="118" t="s">
        <v>37</v>
      </c>
      <c r="N1" s="118" t="s">
        <v>51</v>
      </c>
      <c r="O1" s="118" t="s">
        <v>38</v>
      </c>
      <c r="P1" s="118" t="s">
        <v>52</v>
      </c>
      <c r="Q1" s="118" t="s">
        <v>53</v>
      </c>
      <c r="R1" s="118" t="s">
        <v>39</v>
      </c>
      <c r="S1" s="118" t="s">
        <v>40</v>
      </c>
      <c r="T1" s="118" t="s">
        <v>41</v>
      </c>
      <c r="U1" s="118" t="s">
        <v>42</v>
      </c>
      <c r="V1" s="118" t="s">
        <v>43</v>
      </c>
      <c r="W1" s="118" t="s">
        <v>44</v>
      </c>
      <c r="X1" s="118" t="s">
        <v>54</v>
      </c>
      <c r="Y1" s="118" t="s">
        <v>57</v>
      </c>
      <c r="Z1" s="118" t="s">
        <v>58</v>
      </c>
      <c r="AA1" s="96" t="s">
        <v>364</v>
      </c>
    </row>
    <row r="2" spans="1:27" customFormat="1" hidden="1" x14ac:dyDescent="0.25">
      <c r="A2" t="s">
        <v>26</v>
      </c>
      <c r="B2" t="s">
        <v>36</v>
      </c>
      <c r="C2" t="s">
        <v>55</v>
      </c>
      <c r="D2" t="s">
        <v>23</v>
      </c>
      <c r="E2" t="s">
        <v>23</v>
      </c>
      <c r="F2" t="s">
        <v>23</v>
      </c>
      <c r="G2" t="s">
        <v>23</v>
      </c>
      <c r="H2" t="s">
        <v>23</v>
      </c>
      <c r="I2" t="s">
        <v>23</v>
      </c>
      <c r="J2" t="s">
        <v>23</v>
      </c>
      <c r="K2" t="s">
        <v>23</v>
      </c>
      <c r="L2" t="s">
        <v>23</v>
      </c>
      <c r="M2" t="s">
        <v>23</v>
      </c>
      <c r="N2" t="s">
        <v>23</v>
      </c>
      <c r="O2">
        <v>51745142464.309898</v>
      </c>
      <c r="P2">
        <v>10760199809.84</v>
      </c>
      <c r="Q2">
        <v>193824814.53927699</v>
      </c>
      <c r="R2">
        <v>0</v>
      </c>
      <c r="S2">
        <v>0</v>
      </c>
      <c r="T2">
        <v>0</v>
      </c>
      <c r="U2">
        <v>0</v>
      </c>
      <c r="V2">
        <v>0</v>
      </c>
      <c r="W2">
        <v>0</v>
      </c>
      <c r="X2" s="4">
        <v>45360</v>
      </c>
      <c r="Y2" t="s">
        <v>349</v>
      </c>
      <c r="Z2" s="4">
        <v>45291</v>
      </c>
      <c r="AA2" s="73" t="s">
        <v>398</v>
      </c>
    </row>
    <row r="3" spans="1:27" customFormat="1" hidden="1" x14ac:dyDescent="0.25">
      <c r="A3" t="s">
        <v>26</v>
      </c>
      <c r="B3" t="s">
        <v>36</v>
      </c>
      <c r="C3" t="s">
        <v>55</v>
      </c>
      <c r="D3" t="s">
        <v>24</v>
      </c>
      <c r="E3" t="s">
        <v>23</v>
      </c>
      <c r="F3" t="s">
        <v>23</v>
      </c>
      <c r="G3" t="s">
        <v>23</v>
      </c>
      <c r="H3" t="s">
        <v>23</v>
      </c>
      <c r="I3" t="s">
        <v>23</v>
      </c>
      <c r="J3" t="s">
        <v>23</v>
      </c>
      <c r="K3" t="s">
        <v>23</v>
      </c>
      <c r="L3" t="s">
        <v>23</v>
      </c>
      <c r="M3" t="s">
        <v>23</v>
      </c>
      <c r="N3" t="s">
        <v>23</v>
      </c>
      <c r="O3">
        <v>3275496033.5699902</v>
      </c>
      <c r="P3">
        <v>1318307752.7744701</v>
      </c>
      <c r="Q3">
        <v>636683419.82545996</v>
      </c>
      <c r="R3">
        <v>52602401.108236</v>
      </c>
      <c r="S3">
        <v>193074302.525603</v>
      </c>
      <c r="T3">
        <v>20059536.618237998</v>
      </c>
      <c r="U3">
        <v>20059536.618237998</v>
      </c>
      <c r="V3">
        <v>5937698.4614000004</v>
      </c>
      <c r="W3">
        <v>0</v>
      </c>
      <c r="X3" s="4">
        <v>45360</v>
      </c>
      <c r="Y3" t="s">
        <v>349</v>
      </c>
      <c r="Z3" s="4">
        <v>45291</v>
      </c>
      <c r="AA3" s="73" t="s">
        <v>398</v>
      </c>
    </row>
    <row r="4" spans="1:27" customFormat="1" hidden="1" x14ac:dyDescent="0.25">
      <c r="A4" t="s">
        <v>26</v>
      </c>
      <c r="B4" t="s">
        <v>36</v>
      </c>
      <c r="C4" t="s">
        <v>55</v>
      </c>
      <c r="D4" t="s">
        <v>23</v>
      </c>
      <c r="E4" t="s">
        <v>23</v>
      </c>
      <c r="F4" t="s">
        <v>23</v>
      </c>
      <c r="G4" t="s">
        <v>23</v>
      </c>
      <c r="H4" t="s">
        <v>23</v>
      </c>
      <c r="I4" t="s">
        <v>23</v>
      </c>
      <c r="J4" t="s">
        <v>23</v>
      </c>
      <c r="K4" t="s">
        <v>23</v>
      </c>
      <c r="L4" t="s">
        <v>23</v>
      </c>
      <c r="M4" t="s">
        <v>24</v>
      </c>
      <c r="N4" t="s">
        <v>23</v>
      </c>
      <c r="O4">
        <v>1229903.52</v>
      </c>
      <c r="P4">
        <v>1229903.52</v>
      </c>
      <c r="Q4">
        <v>0</v>
      </c>
      <c r="R4">
        <v>0</v>
      </c>
      <c r="S4">
        <v>0</v>
      </c>
      <c r="T4">
        <v>0</v>
      </c>
      <c r="U4">
        <v>0</v>
      </c>
      <c r="V4">
        <v>0</v>
      </c>
      <c r="W4">
        <v>0</v>
      </c>
      <c r="X4" s="4">
        <v>45360</v>
      </c>
      <c r="Y4" t="s">
        <v>349</v>
      </c>
      <c r="Z4" s="4">
        <v>45291</v>
      </c>
      <c r="AA4" s="73" t="s">
        <v>398</v>
      </c>
    </row>
    <row r="5" spans="1:27" customFormat="1" hidden="1" x14ac:dyDescent="0.25">
      <c r="A5" t="s">
        <v>26</v>
      </c>
      <c r="B5" t="s">
        <v>36</v>
      </c>
      <c r="C5" t="s">
        <v>55</v>
      </c>
      <c r="D5" t="s">
        <v>23</v>
      </c>
      <c r="E5" t="s">
        <v>23</v>
      </c>
      <c r="F5" t="s">
        <v>24</v>
      </c>
      <c r="G5" t="s">
        <v>23</v>
      </c>
      <c r="H5" t="s">
        <v>23</v>
      </c>
      <c r="I5" t="s">
        <v>23</v>
      </c>
      <c r="J5" t="s">
        <v>23</v>
      </c>
      <c r="K5" t="s">
        <v>23</v>
      </c>
      <c r="L5" t="s">
        <v>23</v>
      </c>
      <c r="M5" t="s">
        <v>23</v>
      </c>
      <c r="N5" t="s">
        <v>23</v>
      </c>
      <c r="O5">
        <v>2187550727.1300001</v>
      </c>
      <c r="P5">
        <v>1174788289.5999999</v>
      </c>
      <c r="Q5">
        <v>812689.940256109</v>
      </c>
      <c r="R5">
        <v>0</v>
      </c>
      <c r="S5">
        <v>0</v>
      </c>
      <c r="T5">
        <v>0</v>
      </c>
      <c r="U5">
        <v>0</v>
      </c>
      <c r="V5">
        <v>0</v>
      </c>
      <c r="W5">
        <v>0</v>
      </c>
      <c r="X5" s="4">
        <v>45360</v>
      </c>
      <c r="Y5" t="s">
        <v>349</v>
      </c>
      <c r="Z5" s="4">
        <v>45291</v>
      </c>
      <c r="AA5" s="73" t="s">
        <v>398</v>
      </c>
    </row>
    <row r="6" spans="1:27" customFormat="1" hidden="1" x14ac:dyDescent="0.25">
      <c r="A6" t="s">
        <v>26</v>
      </c>
      <c r="B6" t="s">
        <v>36</v>
      </c>
      <c r="C6" t="s">
        <v>29</v>
      </c>
      <c r="D6" t="s">
        <v>23</v>
      </c>
      <c r="E6" t="s">
        <v>23</v>
      </c>
      <c r="F6" t="s">
        <v>23</v>
      </c>
      <c r="G6" t="s">
        <v>24</v>
      </c>
      <c r="H6" t="s">
        <v>23</v>
      </c>
      <c r="I6" t="s">
        <v>23</v>
      </c>
      <c r="J6" t="s">
        <v>23</v>
      </c>
      <c r="K6" t="s">
        <v>23</v>
      </c>
      <c r="L6" t="s">
        <v>23</v>
      </c>
      <c r="M6" t="s">
        <v>23</v>
      </c>
      <c r="N6" t="s">
        <v>23</v>
      </c>
      <c r="O6">
        <v>27581819441</v>
      </c>
      <c r="P6">
        <v>27581819441</v>
      </c>
      <c r="Q6">
        <v>2149890306.2298899</v>
      </c>
      <c r="R6">
        <v>0</v>
      </c>
      <c r="S6">
        <v>0</v>
      </c>
      <c r="T6">
        <v>0</v>
      </c>
      <c r="U6">
        <v>0</v>
      </c>
      <c r="V6">
        <v>0</v>
      </c>
      <c r="W6">
        <v>0</v>
      </c>
      <c r="X6" s="4">
        <v>45360</v>
      </c>
      <c r="Y6" t="s">
        <v>349</v>
      </c>
      <c r="Z6" s="4">
        <v>45291</v>
      </c>
      <c r="AA6" s="73" t="s">
        <v>398</v>
      </c>
    </row>
    <row r="7" spans="1:27" customFormat="1" hidden="1" x14ac:dyDescent="0.25">
      <c r="A7" t="s">
        <v>26</v>
      </c>
      <c r="B7" t="s">
        <v>36</v>
      </c>
      <c r="C7" t="s">
        <v>29</v>
      </c>
      <c r="D7" t="s">
        <v>23</v>
      </c>
      <c r="E7" t="s">
        <v>23</v>
      </c>
      <c r="F7" t="s">
        <v>23</v>
      </c>
      <c r="G7" t="s">
        <v>24</v>
      </c>
      <c r="H7" t="s">
        <v>23</v>
      </c>
      <c r="I7" t="s">
        <v>23</v>
      </c>
      <c r="J7" t="s">
        <v>23</v>
      </c>
      <c r="K7" t="s">
        <v>23</v>
      </c>
      <c r="L7" t="s">
        <v>23</v>
      </c>
      <c r="M7" t="s">
        <v>24</v>
      </c>
      <c r="N7" t="s">
        <v>23</v>
      </c>
      <c r="O7">
        <v>123257161.65000001</v>
      </c>
      <c r="P7">
        <v>123257161.65000001</v>
      </c>
      <c r="Q7">
        <v>0</v>
      </c>
      <c r="R7">
        <v>0</v>
      </c>
      <c r="S7">
        <v>0</v>
      </c>
      <c r="T7">
        <v>0</v>
      </c>
      <c r="U7">
        <v>0</v>
      </c>
      <c r="V7">
        <v>0</v>
      </c>
      <c r="W7">
        <v>0</v>
      </c>
      <c r="X7" s="4">
        <v>45360</v>
      </c>
      <c r="Y7" t="s">
        <v>349</v>
      </c>
      <c r="Z7" s="4">
        <v>45291</v>
      </c>
      <c r="AA7" s="73" t="s">
        <v>398</v>
      </c>
    </row>
    <row r="8" spans="1:27" customFormat="1" hidden="1" x14ac:dyDescent="0.25">
      <c r="A8" t="s">
        <v>26</v>
      </c>
      <c r="B8" t="s">
        <v>36</v>
      </c>
      <c r="C8" t="s">
        <v>29</v>
      </c>
      <c r="D8" t="s">
        <v>23</v>
      </c>
      <c r="E8" t="s">
        <v>24</v>
      </c>
      <c r="F8" t="s">
        <v>23</v>
      </c>
      <c r="G8" t="s">
        <v>23</v>
      </c>
      <c r="H8" t="s">
        <v>23</v>
      </c>
      <c r="I8" t="s">
        <v>23</v>
      </c>
      <c r="J8" t="s">
        <v>23</v>
      </c>
      <c r="K8" t="s">
        <v>23</v>
      </c>
      <c r="L8" t="s">
        <v>23</v>
      </c>
      <c r="M8" t="s">
        <v>23</v>
      </c>
      <c r="N8" t="s">
        <v>23</v>
      </c>
      <c r="O8">
        <v>264026705.44999999</v>
      </c>
      <c r="P8">
        <v>264026705.44999999</v>
      </c>
      <c r="Q8">
        <v>0</v>
      </c>
      <c r="R8">
        <v>0</v>
      </c>
      <c r="S8">
        <v>0</v>
      </c>
      <c r="T8">
        <v>0</v>
      </c>
      <c r="U8">
        <v>0</v>
      </c>
      <c r="V8">
        <v>0</v>
      </c>
      <c r="W8">
        <v>0</v>
      </c>
      <c r="X8" s="4">
        <v>45360</v>
      </c>
      <c r="Y8" t="s">
        <v>349</v>
      </c>
      <c r="Z8" s="4">
        <v>45291</v>
      </c>
      <c r="AA8" s="73" t="s">
        <v>398</v>
      </c>
    </row>
    <row r="9" spans="1:27" customFormat="1" hidden="1" x14ac:dyDescent="0.25">
      <c r="A9" t="s">
        <v>26</v>
      </c>
      <c r="B9" t="s">
        <v>36</v>
      </c>
      <c r="C9" t="s">
        <v>29</v>
      </c>
      <c r="D9" t="s">
        <v>23</v>
      </c>
      <c r="E9" t="s">
        <v>23</v>
      </c>
      <c r="F9" t="s">
        <v>23</v>
      </c>
      <c r="G9" t="s">
        <v>23</v>
      </c>
      <c r="H9" t="s">
        <v>23</v>
      </c>
      <c r="I9" t="s">
        <v>23</v>
      </c>
      <c r="J9" t="s">
        <v>23</v>
      </c>
      <c r="K9" t="s">
        <v>23</v>
      </c>
      <c r="L9" t="s">
        <v>23</v>
      </c>
      <c r="M9" t="s">
        <v>23</v>
      </c>
      <c r="N9" t="s">
        <v>23</v>
      </c>
      <c r="O9">
        <v>5859685289.1000004</v>
      </c>
      <c r="P9">
        <v>5859685289.1000004</v>
      </c>
      <c r="Q9">
        <v>0</v>
      </c>
      <c r="R9">
        <v>0</v>
      </c>
      <c r="S9">
        <v>0</v>
      </c>
      <c r="T9">
        <v>0</v>
      </c>
      <c r="U9">
        <v>0</v>
      </c>
      <c r="V9">
        <v>0</v>
      </c>
      <c r="W9">
        <v>0</v>
      </c>
      <c r="X9" s="4">
        <v>45360</v>
      </c>
      <c r="Y9" t="s">
        <v>349</v>
      </c>
      <c r="Z9" s="4">
        <v>45291</v>
      </c>
      <c r="AA9" s="73" t="s">
        <v>398</v>
      </c>
    </row>
    <row r="10" spans="1:27" customFormat="1" hidden="1" x14ac:dyDescent="0.25">
      <c r="A10" t="s">
        <v>26</v>
      </c>
      <c r="B10" t="s">
        <v>36</v>
      </c>
      <c r="C10" t="s">
        <v>29</v>
      </c>
      <c r="D10" t="s">
        <v>23</v>
      </c>
      <c r="E10" t="s">
        <v>23</v>
      </c>
      <c r="F10" t="s">
        <v>23</v>
      </c>
      <c r="G10" t="s">
        <v>23</v>
      </c>
      <c r="H10" t="s">
        <v>23</v>
      </c>
      <c r="I10" t="s">
        <v>23</v>
      </c>
      <c r="J10" t="s">
        <v>23</v>
      </c>
      <c r="K10" t="s">
        <v>23</v>
      </c>
      <c r="L10" t="s">
        <v>23</v>
      </c>
      <c r="M10" t="s">
        <v>24</v>
      </c>
      <c r="N10" t="s">
        <v>23</v>
      </c>
      <c r="O10">
        <v>25811165.260000002</v>
      </c>
      <c r="P10">
        <v>25811165.260000002</v>
      </c>
      <c r="Q10">
        <v>0</v>
      </c>
      <c r="R10">
        <v>0</v>
      </c>
      <c r="S10">
        <v>0</v>
      </c>
      <c r="T10">
        <v>0</v>
      </c>
      <c r="U10">
        <v>0</v>
      </c>
      <c r="V10">
        <v>0</v>
      </c>
      <c r="W10">
        <v>0</v>
      </c>
      <c r="X10" s="4">
        <v>45360</v>
      </c>
      <c r="Y10" t="s">
        <v>349</v>
      </c>
      <c r="Z10" s="4">
        <v>45291</v>
      </c>
      <c r="AA10" s="73" t="s">
        <v>398</v>
      </c>
    </row>
    <row r="11" spans="1:27" customFormat="1" hidden="1" x14ac:dyDescent="0.25">
      <c r="A11" t="s">
        <v>26</v>
      </c>
      <c r="B11" t="s">
        <v>36</v>
      </c>
      <c r="C11" t="s">
        <v>28</v>
      </c>
      <c r="D11" t="s">
        <v>23</v>
      </c>
      <c r="E11" t="s">
        <v>23</v>
      </c>
      <c r="F11" t="s">
        <v>23</v>
      </c>
      <c r="G11" t="s">
        <v>23</v>
      </c>
      <c r="H11" t="s">
        <v>23</v>
      </c>
      <c r="I11" t="s">
        <v>23</v>
      </c>
      <c r="J11" t="s">
        <v>23</v>
      </c>
      <c r="K11" t="s">
        <v>23</v>
      </c>
      <c r="L11" t="s">
        <v>23</v>
      </c>
      <c r="M11" t="s">
        <v>23</v>
      </c>
      <c r="N11" t="s">
        <v>23</v>
      </c>
      <c r="O11">
        <v>2010217716.75</v>
      </c>
      <c r="P11">
        <v>0</v>
      </c>
      <c r="Q11">
        <v>0</v>
      </c>
      <c r="R11">
        <v>0</v>
      </c>
      <c r="S11">
        <v>0</v>
      </c>
      <c r="T11">
        <v>0</v>
      </c>
      <c r="U11">
        <v>0</v>
      </c>
      <c r="V11">
        <v>0</v>
      </c>
      <c r="W11">
        <v>0</v>
      </c>
      <c r="X11" s="4">
        <v>45360</v>
      </c>
      <c r="Y11" t="s">
        <v>349</v>
      </c>
      <c r="Z11" s="4">
        <v>45291</v>
      </c>
      <c r="AA11" s="73" t="s">
        <v>398</v>
      </c>
    </row>
    <row r="12" spans="1:27" customFormat="1" hidden="1" x14ac:dyDescent="0.25">
      <c r="A12" t="s">
        <v>26</v>
      </c>
      <c r="B12" t="s">
        <v>36</v>
      </c>
      <c r="C12" t="s">
        <v>28</v>
      </c>
      <c r="D12" t="s">
        <v>24</v>
      </c>
      <c r="E12" t="s">
        <v>23</v>
      </c>
      <c r="F12" t="s">
        <v>23</v>
      </c>
      <c r="G12" t="s">
        <v>23</v>
      </c>
      <c r="H12" t="s">
        <v>23</v>
      </c>
      <c r="I12" t="s">
        <v>23</v>
      </c>
      <c r="J12" t="s">
        <v>23</v>
      </c>
      <c r="K12" t="s">
        <v>23</v>
      </c>
      <c r="L12" t="s">
        <v>23</v>
      </c>
      <c r="M12" t="s">
        <v>23</v>
      </c>
      <c r="N12" t="s">
        <v>23</v>
      </c>
      <c r="O12">
        <v>1087480312</v>
      </c>
      <c r="P12">
        <v>42934115.174911998</v>
      </c>
      <c r="Q12">
        <v>0</v>
      </c>
      <c r="R12">
        <v>0</v>
      </c>
      <c r="S12">
        <v>0</v>
      </c>
      <c r="T12">
        <v>0</v>
      </c>
      <c r="U12">
        <v>0</v>
      </c>
      <c r="V12">
        <v>0</v>
      </c>
      <c r="W12">
        <v>0</v>
      </c>
      <c r="X12" s="4">
        <v>45360</v>
      </c>
      <c r="Y12" t="s">
        <v>349</v>
      </c>
      <c r="Z12" s="4">
        <v>45291</v>
      </c>
      <c r="AA12" s="73" t="s">
        <v>398</v>
      </c>
    </row>
    <row r="13" spans="1:27" customFormat="1" hidden="1" x14ac:dyDescent="0.25">
      <c r="A13" t="s">
        <v>26</v>
      </c>
      <c r="B13" t="s">
        <v>36</v>
      </c>
      <c r="C13" t="s">
        <v>27</v>
      </c>
      <c r="D13" t="s">
        <v>24</v>
      </c>
      <c r="E13" t="s">
        <v>23</v>
      </c>
      <c r="F13" t="s">
        <v>23</v>
      </c>
      <c r="G13" t="s">
        <v>23</v>
      </c>
      <c r="H13" t="s">
        <v>23</v>
      </c>
      <c r="I13" t="s">
        <v>23</v>
      </c>
      <c r="J13" t="s">
        <v>23</v>
      </c>
      <c r="K13" t="s">
        <v>23</v>
      </c>
      <c r="L13" t="s">
        <v>23</v>
      </c>
      <c r="M13" t="s">
        <v>23</v>
      </c>
      <c r="N13" t="s">
        <v>24</v>
      </c>
      <c r="O13">
        <v>48239190.520000003</v>
      </c>
      <c r="P13">
        <v>0</v>
      </c>
      <c r="Q13">
        <v>0</v>
      </c>
      <c r="R13">
        <v>0</v>
      </c>
      <c r="S13">
        <v>0</v>
      </c>
      <c r="T13">
        <v>0</v>
      </c>
      <c r="U13">
        <v>0</v>
      </c>
      <c r="V13">
        <v>0</v>
      </c>
      <c r="W13">
        <v>0</v>
      </c>
      <c r="X13" s="4">
        <v>45360</v>
      </c>
      <c r="Y13" t="s">
        <v>349</v>
      </c>
      <c r="Z13" s="4">
        <v>45291</v>
      </c>
      <c r="AA13" s="73" t="s">
        <v>398</v>
      </c>
    </row>
    <row r="14" spans="1:27" customFormat="1" hidden="1" x14ac:dyDescent="0.25">
      <c r="A14" t="s">
        <v>26</v>
      </c>
      <c r="B14" t="s">
        <v>36</v>
      </c>
      <c r="C14" t="s">
        <v>27</v>
      </c>
      <c r="D14" t="s">
        <v>23</v>
      </c>
      <c r="E14" t="s">
        <v>23</v>
      </c>
      <c r="F14" t="s">
        <v>23</v>
      </c>
      <c r="G14" t="s">
        <v>23</v>
      </c>
      <c r="H14" t="s">
        <v>23</v>
      </c>
      <c r="I14" t="s">
        <v>23</v>
      </c>
      <c r="J14" t="s">
        <v>23</v>
      </c>
      <c r="K14" t="s">
        <v>23</v>
      </c>
      <c r="L14" t="s">
        <v>23</v>
      </c>
      <c r="M14" t="s">
        <v>23</v>
      </c>
      <c r="N14" t="s">
        <v>24</v>
      </c>
      <c r="O14">
        <v>1355662807.3699999</v>
      </c>
      <c r="P14">
        <v>0</v>
      </c>
      <c r="Q14">
        <v>0</v>
      </c>
      <c r="R14">
        <v>0</v>
      </c>
      <c r="S14">
        <v>0</v>
      </c>
      <c r="T14">
        <v>0</v>
      </c>
      <c r="U14">
        <v>0</v>
      </c>
      <c r="V14">
        <v>0</v>
      </c>
      <c r="W14">
        <v>0</v>
      </c>
      <c r="X14" s="4">
        <v>45360</v>
      </c>
      <c r="Y14" t="s">
        <v>349</v>
      </c>
      <c r="Z14" s="4">
        <v>45291</v>
      </c>
      <c r="AA14" s="73" t="s">
        <v>398</v>
      </c>
    </row>
    <row r="15" spans="1:27" customFormat="1" hidden="1" x14ac:dyDescent="0.25">
      <c r="A15" t="s">
        <v>26</v>
      </c>
      <c r="B15" t="s">
        <v>36</v>
      </c>
      <c r="C15" t="s">
        <v>27</v>
      </c>
      <c r="D15" t="s">
        <v>23</v>
      </c>
      <c r="E15" t="s">
        <v>23</v>
      </c>
      <c r="F15" t="s">
        <v>23</v>
      </c>
      <c r="G15" t="s">
        <v>23</v>
      </c>
      <c r="H15" t="s">
        <v>23</v>
      </c>
      <c r="I15" t="s">
        <v>23</v>
      </c>
      <c r="J15" t="s">
        <v>23</v>
      </c>
      <c r="K15" t="s">
        <v>24</v>
      </c>
      <c r="L15" t="s">
        <v>23</v>
      </c>
      <c r="M15" t="s">
        <v>23</v>
      </c>
      <c r="N15" t="s">
        <v>23</v>
      </c>
      <c r="O15">
        <v>169842650.37</v>
      </c>
      <c r="P15">
        <v>0</v>
      </c>
      <c r="Q15">
        <v>0</v>
      </c>
      <c r="R15">
        <v>0</v>
      </c>
      <c r="S15">
        <v>0</v>
      </c>
      <c r="T15">
        <v>0</v>
      </c>
      <c r="U15">
        <v>0</v>
      </c>
      <c r="V15">
        <v>0</v>
      </c>
      <c r="W15">
        <v>0</v>
      </c>
      <c r="X15" s="4">
        <v>45360</v>
      </c>
      <c r="Y15" t="s">
        <v>349</v>
      </c>
      <c r="Z15" s="4">
        <v>45291</v>
      </c>
      <c r="AA15" s="73" t="s">
        <v>398</v>
      </c>
    </row>
    <row r="16" spans="1:27" customFormat="1" hidden="1" x14ac:dyDescent="0.25">
      <c r="A16" t="s">
        <v>26</v>
      </c>
      <c r="B16" t="s">
        <v>36</v>
      </c>
      <c r="C16" t="s">
        <v>56</v>
      </c>
      <c r="D16" t="s">
        <v>23</v>
      </c>
      <c r="E16" t="s">
        <v>23</v>
      </c>
      <c r="F16" t="s">
        <v>23</v>
      </c>
      <c r="G16" t="s">
        <v>23</v>
      </c>
      <c r="H16" t="s">
        <v>23</v>
      </c>
      <c r="I16" t="s">
        <v>24</v>
      </c>
      <c r="J16" t="s">
        <v>23</v>
      </c>
      <c r="K16" t="s">
        <v>23</v>
      </c>
      <c r="L16" t="s">
        <v>23</v>
      </c>
      <c r="M16" t="s">
        <v>23</v>
      </c>
      <c r="N16" t="s">
        <v>23</v>
      </c>
      <c r="O16">
        <v>82880753.409999996</v>
      </c>
      <c r="P16">
        <v>0</v>
      </c>
      <c r="Q16">
        <v>0</v>
      </c>
      <c r="R16">
        <v>0</v>
      </c>
      <c r="S16">
        <v>0</v>
      </c>
      <c r="T16">
        <v>0</v>
      </c>
      <c r="U16">
        <v>0</v>
      </c>
      <c r="V16">
        <v>0</v>
      </c>
      <c r="W16">
        <v>0</v>
      </c>
      <c r="X16" s="4">
        <v>45360</v>
      </c>
      <c r="Y16" t="s">
        <v>349</v>
      </c>
      <c r="Z16" s="4">
        <v>45291</v>
      </c>
      <c r="AA16" s="73" t="s">
        <v>398</v>
      </c>
    </row>
    <row r="17" spans="1:27" customFormat="1" hidden="1" x14ac:dyDescent="0.25">
      <c r="A17" t="s">
        <v>26</v>
      </c>
      <c r="B17" t="s">
        <v>36</v>
      </c>
      <c r="C17" t="s">
        <v>56</v>
      </c>
      <c r="D17" t="s">
        <v>24</v>
      </c>
      <c r="E17" t="s">
        <v>23</v>
      </c>
      <c r="F17" t="s">
        <v>23</v>
      </c>
      <c r="G17" t="s">
        <v>23</v>
      </c>
      <c r="H17" t="s">
        <v>23</v>
      </c>
      <c r="I17" t="s">
        <v>24</v>
      </c>
      <c r="J17" t="s">
        <v>23</v>
      </c>
      <c r="K17" t="s">
        <v>23</v>
      </c>
      <c r="L17" t="s">
        <v>23</v>
      </c>
      <c r="M17" t="s">
        <v>23</v>
      </c>
      <c r="N17" t="s">
        <v>23</v>
      </c>
      <c r="O17">
        <v>3763.55</v>
      </c>
      <c r="P17">
        <v>0</v>
      </c>
      <c r="Q17">
        <v>0</v>
      </c>
      <c r="R17">
        <v>0</v>
      </c>
      <c r="S17">
        <v>0</v>
      </c>
      <c r="T17">
        <v>0</v>
      </c>
      <c r="U17">
        <v>0</v>
      </c>
      <c r="V17">
        <v>0</v>
      </c>
      <c r="W17">
        <v>0</v>
      </c>
      <c r="X17" s="4">
        <v>45360</v>
      </c>
      <c r="Y17" t="s">
        <v>349</v>
      </c>
      <c r="Z17" s="4">
        <v>45291</v>
      </c>
      <c r="AA17" s="73" t="s">
        <v>398</v>
      </c>
    </row>
    <row r="18" spans="1:27" customFormat="1" hidden="1" x14ac:dyDescent="0.25">
      <c r="A18" t="s">
        <v>26</v>
      </c>
      <c r="B18" t="s">
        <v>36</v>
      </c>
      <c r="C18" t="s">
        <v>56</v>
      </c>
      <c r="D18" t="s">
        <v>23</v>
      </c>
      <c r="E18" t="s">
        <v>23</v>
      </c>
      <c r="F18" t="s">
        <v>23</v>
      </c>
      <c r="G18" t="s">
        <v>23</v>
      </c>
      <c r="H18" t="s">
        <v>24</v>
      </c>
      <c r="I18" t="s">
        <v>23</v>
      </c>
      <c r="J18" t="s">
        <v>23</v>
      </c>
      <c r="K18" t="s">
        <v>23</v>
      </c>
      <c r="L18" t="s">
        <v>23</v>
      </c>
      <c r="M18" t="s">
        <v>23</v>
      </c>
      <c r="N18" t="s">
        <v>23</v>
      </c>
      <c r="O18">
        <v>504388665.45999902</v>
      </c>
      <c r="P18">
        <v>0</v>
      </c>
      <c r="Q18">
        <v>0</v>
      </c>
      <c r="R18">
        <v>0</v>
      </c>
      <c r="S18">
        <v>0</v>
      </c>
      <c r="T18">
        <v>0</v>
      </c>
      <c r="U18">
        <v>0</v>
      </c>
      <c r="V18">
        <v>0</v>
      </c>
      <c r="W18">
        <v>0</v>
      </c>
      <c r="X18" s="4">
        <v>45360</v>
      </c>
      <c r="Y18" t="s">
        <v>349</v>
      </c>
      <c r="Z18" s="4">
        <v>45291</v>
      </c>
      <c r="AA18" s="73" t="s">
        <v>398</v>
      </c>
    </row>
    <row r="19" spans="1:27" customFormat="1" hidden="1" x14ac:dyDescent="0.25">
      <c r="A19" t="s">
        <v>26</v>
      </c>
      <c r="B19" t="s">
        <v>36</v>
      </c>
      <c r="C19" t="s">
        <v>56</v>
      </c>
      <c r="D19" t="s">
        <v>23</v>
      </c>
      <c r="E19" t="s">
        <v>23</v>
      </c>
      <c r="F19" t="s">
        <v>23</v>
      </c>
      <c r="G19" t="s">
        <v>23</v>
      </c>
      <c r="H19" t="s">
        <v>23</v>
      </c>
      <c r="I19" t="s">
        <v>23</v>
      </c>
      <c r="J19" t="s">
        <v>23</v>
      </c>
      <c r="K19" t="s">
        <v>23</v>
      </c>
      <c r="L19" t="s">
        <v>23</v>
      </c>
      <c r="M19" t="s">
        <v>23</v>
      </c>
      <c r="N19" t="s">
        <v>23</v>
      </c>
      <c r="O19">
        <v>9917338601.8499908</v>
      </c>
      <c r="P19">
        <v>0</v>
      </c>
      <c r="Q19">
        <v>0</v>
      </c>
      <c r="R19">
        <v>0</v>
      </c>
      <c r="S19">
        <v>0</v>
      </c>
      <c r="T19">
        <v>0</v>
      </c>
      <c r="U19">
        <v>0</v>
      </c>
      <c r="V19">
        <v>0</v>
      </c>
      <c r="W19">
        <v>0</v>
      </c>
      <c r="X19" s="4">
        <v>45360</v>
      </c>
      <c r="Y19" t="s">
        <v>349</v>
      </c>
      <c r="Z19" s="4">
        <v>45291</v>
      </c>
      <c r="AA19" s="73" t="s">
        <v>398</v>
      </c>
    </row>
    <row r="20" spans="1:27" customFormat="1" hidden="1" x14ac:dyDescent="0.25">
      <c r="A20" t="s">
        <v>26</v>
      </c>
      <c r="B20" t="s">
        <v>36</v>
      </c>
      <c r="C20" t="s">
        <v>56</v>
      </c>
      <c r="D20" t="s">
        <v>23</v>
      </c>
      <c r="E20" t="s">
        <v>23</v>
      </c>
      <c r="F20" t="s">
        <v>23</v>
      </c>
      <c r="G20" t="s">
        <v>23</v>
      </c>
      <c r="H20" t="s">
        <v>23</v>
      </c>
      <c r="I20" t="s">
        <v>23</v>
      </c>
      <c r="J20" t="s">
        <v>24</v>
      </c>
      <c r="K20" t="s">
        <v>23</v>
      </c>
      <c r="L20" t="s">
        <v>23</v>
      </c>
      <c r="M20" t="s">
        <v>23</v>
      </c>
      <c r="N20" t="s">
        <v>23</v>
      </c>
      <c r="O20">
        <v>171841894.97999999</v>
      </c>
      <c r="P20">
        <v>0</v>
      </c>
      <c r="Q20">
        <v>0</v>
      </c>
      <c r="R20">
        <v>0</v>
      </c>
      <c r="S20">
        <v>0</v>
      </c>
      <c r="T20">
        <v>0</v>
      </c>
      <c r="U20">
        <v>0</v>
      </c>
      <c r="V20">
        <v>0</v>
      </c>
      <c r="W20">
        <v>0</v>
      </c>
      <c r="X20" s="4">
        <v>45360</v>
      </c>
      <c r="Y20" t="s">
        <v>349</v>
      </c>
      <c r="Z20" s="4">
        <v>45291</v>
      </c>
      <c r="AA20" s="73" t="s">
        <v>398</v>
      </c>
    </row>
    <row r="21" spans="1:27" customFormat="1" hidden="1" x14ac:dyDescent="0.25">
      <c r="A21" t="s">
        <v>26</v>
      </c>
      <c r="B21" t="s">
        <v>36</v>
      </c>
      <c r="C21" t="s">
        <v>56</v>
      </c>
      <c r="D21" t="s">
        <v>24</v>
      </c>
      <c r="E21" t="s">
        <v>23</v>
      </c>
      <c r="F21" t="s">
        <v>23</v>
      </c>
      <c r="G21" t="s">
        <v>23</v>
      </c>
      <c r="H21" t="s">
        <v>23</v>
      </c>
      <c r="I21" t="s">
        <v>23</v>
      </c>
      <c r="J21" t="s">
        <v>24</v>
      </c>
      <c r="K21" t="s">
        <v>23</v>
      </c>
      <c r="L21" t="s">
        <v>23</v>
      </c>
      <c r="M21" t="s">
        <v>23</v>
      </c>
      <c r="N21" t="s">
        <v>23</v>
      </c>
      <c r="O21">
        <v>4211231.5</v>
      </c>
      <c r="P21">
        <v>386269.99930000002</v>
      </c>
      <c r="Q21">
        <v>0</v>
      </c>
      <c r="R21">
        <v>0</v>
      </c>
      <c r="S21">
        <v>0</v>
      </c>
      <c r="T21">
        <v>0</v>
      </c>
      <c r="U21">
        <v>0</v>
      </c>
      <c r="V21">
        <v>0</v>
      </c>
      <c r="W21">
        <v>0</v>
      </c>
      <c r="X21" s="4">
        <v>45360</v>
      </c>
      <c r="Y21" t="s">
        <v>349</v>
      </c>
      <c r="Z21" s="4">
        <v>45291</v>
      </c>
      <c r="AA21" s="73" t="s">
        <v>398</v>
      </c>
    </row>
    <row r="22" spans="1:27" customFormat="1" hidden="1" x14ac:dyDescent="0.25">
      <c r="A22" t="s">
        <v>26</v>
      </c>
      <c r="B22" t="s">
        <v>36</v>
      </c>
      <c r="C22" t="s">
        <v>56</v>
      </c>
      <c r="D22" t="s">
        <v>24</v>
      </c>
      <c r="E22" t="s">
        <v>23</v>
      </c>
      <c r="F22" t="s">
        <v>23</v>
      </c>
      <c r="G22" t="s">
        <v>23</v>
      </c>
      <c r="H22" t="s">
        <v>23</v>
      </c>
      <c r="I22" t="s">
        <v>23</v>
      </c>
      <c r="J22" t="s">
        <v>23</v>
      </c>
      <c r="K22" t="s">
        <v>23</v>
      </c>
      <c r="L22" t="s">
        <v>23</v>
      </c>
      <c r="M22" t="s">
        <v>23</v>
      </c>
      <c r="N22" t="s">
        <v>23</v>
      </c>
      <c r="O22">
        <v>1341879783.53</v>
      </c>
      <c r="P22">
        <v>0</v>
      </c>
      <c r="Q22">
        <v>0</v>
      </c>
      <c r="R22">
        <v>0</v>
      </c>
      <c r="S22">
        <v>0</v>
      </c>
      <c r="T22">
        <v>0</v>
      </c>
      <c r="U22">
        <v>0</v>
      </c>
      <c r="V22">
        <v>0</v>
      </c>
      <c r="W22">
        <v>0</v>
      </c>
      <c r="X22" s="4">
        <v>45360</v>
      </c>
      <c r="Y22" t="s">
        <v>349</v>
      </c>
      <c r="Z22" s="4">
        <v>45291</v>
      </c>
      <c r="AA22" s="73" t="s">
        <v>398</v>
      </c>
    </row>
    <row r="23" spans="1:27" customFormat="1" hidden="1" x14ac:dyDescent="0.25">
      <c r="A23" t="s">
        <v>26</v>
      </c>
      <c r="B23" t="s">
        <v>36</v>
      </c>
      <c r="C23" t="s">
        <v>56</v>
      </c>
      <c r="D23" t="s">
        <v>23</v>
      </c>
      <c r="E23" t="s">
        <v>23</v>
      </c>
      <c r="F23" t="s">
        <v>24</v>
      </c>
      <c r="G23" t="s">
        <v>23</v>
      </c>
      <c r="H23" t="s">
        <v>24</v>
      </c>
      <c r="I23" t="s">
        <v>23</v>
      </c>
      <c r="J23" t="s">
        <v>23</v>
      </c>
      <c r="K23" t="s">
        <v>23</v>
      </c>
      <c r="L23" t="s">
        <v>23</v>
      </c>
      <c r="M23" t="s">
        <v>23</v>
      </c>
      <c r="N23" t="s">
        <v>23</v>
      </c>
      <c r="O23">
        <v>997279232.90999901</v>
      </c>
      <c r="P23">
        <v>0</v>
      </c>
      <c r="Q23">
        <v>0</v>
      </c>
      <c r="R23">
        <v>0</v>
      </c>
      <c r="S23">
        <v>0</v>
      </c>
      <c r="T23">
        <v>0</v>
      </c>
      <c r="U23">
        <v>0</v>
      </c>
      <c r="V23">
        <v>0</v>
      </c>
      <c r="W23">
        <v>0</v>
      </c>
      <c r="X23" s="4">
        <v>45360</v>
      </c>
      <c r="Y23" t="s">
        <v>349</v>
      </c>
      <c r="Z23" s="4">
        <v>45291</v>
      </c>
      <c r="AA23" s="73" t="s">
        <v>398</v>
      </c>
    </row>
    <row r="24" spans="1:27" customFormat="1" hidden="1" x14ac:dyDescent="0.25">
      <c r="A24" t="s">
        <v>26</v>
      </c>
      <c r="B24" t="s">
        <v>36</v>
      </c>
      <c r="C24" t="s">
        <v>56</v>
      </c>
      <c r="D24" t="s">
        <v>23</v>
      </c>
      <c r="E24" t="s">
        <v>23</v>
      </c>
      <c r="F24" t="s">
        <v>24</v>
      </c>
      <c r="G24" t="s">
        <v>23</v>
      </c>
      <c r="H24" t="s">
        <v>23</v>
      </c>
      <c r="I24" t="s">
        <v>23</v>
      </c>
      <c r="J24" t="s">
        <v>23</v>
      </c>
      <c r="K24" t="s">
        <v>23</v>
      </c>
      <c r="L24" t="s">
        <v>23</v>
      </c>
      <c r="M24" t="s">
        <v>23</v>
      </c>
      <c r="N24" t="s">
        <v>23</v>
      </c>
      <c r="O24">
        <v>285673323.13999999</v>
      </c>
      <c r="P24">
        <v>0</v>
      </c>
      <c r="Q24">
        <v>0</v>
      </c>
      <c r="R24">
        <v>0</v>
      </c>
      <c r="S24">
        <v>0</v>
      </c>
      <c r="T24">
        <v>0</v>
      </c>
      <c r="U24">
        <v>0</v>
      </c>
      <c r="V24">
        <v>0</v>
      </c>
      <c r="W24">
        <v>0</v>
      </c>
      <c r="X24" s="4">
        <v>45360</v>
      </c>
      <c r="Y24" t="s">
        <v>349</v>
      </c>
      <c r="Z24" s="4">
        <v>45291</v>
      </c>
      <c r="AA24" s="73" t="s">
        <v>398</v>
      </c>
    </row>
    <row r="25" spans="1:27" customFormat="1" hidden="1" x14ac:dyDescent="0.25">
      <c r="A25" t="s">
        <v>26</v>
      </c>
      <c r="B25" t="s">
        <v>35</v>
      </c>
      <c r="C25" t="s">
        <v>55</v>
      </c>
      <c r="D25" t="s">
        <v>23</v>
      </c>
      <c r="E25" t="s">
        <v>23</v>
      </c>
      <c r="F25" t="s">
        <v>23</v>
      </c>
      <c r="G25" t="s">
        <v>23</v>
      </c>
      <c r="H25" t="s">
        <v>23</v>
      </c>
      <c r="I25" t="s">
        <v>23</v>
      </c>
      <c r="J25" t="s">
        <v>23</v>
      </c>
      <c r="K25" t="s">
        <v>23</v>
      </c>
      <c r="L25" t="s">
        <v>23</v>
      </c>
      <c r="M25" t="s">
        <v>23</v>
      </c>
      <c r="N25" t="s">
        <v>23</v>
      </c>
      <c r="O25">
        <v>478157513.88999999</v>
      </c>
      <c r="P25">
        <v>1615668.19</v>
      </c>
      <c r="Q25">
        <v>0</v>
      </c>
      <c r="R25">
        <v>0</v>
      </c>
      <c r="S25">
        <v>0</v>
      </c>
      <c r="T25">
        <v>0</v>
      </c>
      <c r="U25">
        <v>0</v>
      </c>
      <c r="V25">
        <v>0</v>
      </c>
      <c r="W25">
        <v>0</v>
      </c>
      <c r="X25" s="4">
        <v>45360</v>
      </c>
      <c r="Y25" t="s">
        <v>349</v>
      </c>
      <c r="Z25" s="4">
        <v>45291</v>
      </c>
      <c r="AA25" s="73" t="s">
        <v>398</v>
      </c>
    </row>
    <row r="26" spans="1:27" customFormat="1" hidden="1" x14ac:dyDescent="0.25">
      <c r="A26" t="s">
        <v>26</v>
      </c>
      <c r="B26" t="s">
        <v>35</v>
      </c>
      <c r="C26" t="s">
        <v>55</v>
      </c>
      <c r="D26" t="s">
        <v>24</v>
      </c>
      <c r="E26" t="s">
        <v>23</v>
      </c>
      <c r="F26" t="s">
        <v>23</v>
      </c>
      <c r="G26" t="s">
        <v>23</v>
      </c>
      <c r="H26" t="s">
        <v>23</v>
      </c>
      <c r="I26" t="s">
        <v>23</v>
      </c>
      <c r="J26" t="s">
        <v>23</v>
      </c>
      <c r="K26" t="s">
        <v>23</v>
      </c>
      <c r="L26" t="s">
        <v>23</v>
      </c>
      <c r="M26" t="s">
        <v>23</v>
      </c>
      <c r="N26" t="s">
        <v>23</v>
      </c>
      <c r="O26">
        <v>29271887.66</v>
      </c>
      <c r="P26">
        <v>0</v>
      </c>
      <c r="Q26">
        <v>0</v>
      </c>
      <c r="R26">
        <v>0</v>
      </c>
      <c r="S26">
        <v>0</v>
      </c>
      <c r="T26">
        <v>0</v>
      </c>
      <c r="U26">
        <v>0</v>
      </c>
      <c r="V26">
        <v>0</v>
      </c>
      <c r="W26">
        <v>0</v>
      </c>
      <c r="X26" s="4">
        <v>45360</v>
      </c>
      <c r="Y26" t="s">
        <v>349</v>
      </c>
      <c r="Z26" s="4">
        <v>45291</v>
      </c>
      <c r="AA26" s="73" t="s">
        <v>398</v>
      </c>
    </row>
    <row r="27" spans="1:27" customFormat="1" hidden="1" x14ac:dyDescent="0.25">
      <c r="A27" t="s">
        <v>26</v>
      </c>
      <c r="B27" t="s">
        <v>35</v>
      </c>
      <c r="C27" t="s">
        <v>29</v>
      </c>
      <c r="D27" t="s">
        <v>23</v>
      </c>
      <c r="E27" t="s">
        <v>23</v>
      </c>
      <c r="F27" t="s">
        <v>23</v>
      </c>
      <c r="G27" t="s">
        <v>23</v>
      </c>
      <c r="H27" t="s">
        <v>23</v>
      </c>
      <c r="I27" t="s">
        <v>23</v>
      </c>
      <c r="J27" t="s">
        <v>23</v>
      </c>
      <c r="K27" t="s">
        <v>23</v>
      </c>
      <c r="L27" t="s">
        <v>23</v>
      </c>
      <c r="M27" t="s">
        <v>23</v>
      </c>
      <c r="N27" t="s">
        <v>23</v>
      </c>
      <c r="O27">
        <v>9708731.5800000001</v>
      </c>
      <c r="P27">
        <v>9708731.5800000001</v>
      </c>
      <c r="Q27">
        <v>0</v>
      </c>
      <c r="R27">
        <v>0</v>
      </c>
      <c r="S27">
        <v>0</v>
      </c>
      <c r="T27">
        <v>0</v>
      </c>
      <c r="U27">
        <v>0</v>
      </c>
      <c r="V27">
        <v>0</v>
      </c>
      <c r="W27">
        <v>0</v>
      </c>
      <c r="X27" s="4">
        <v>45360</v>
      </c>
      <c r="Y27" t="s">
        <v>349</v>
      </c>
      <c r="Z27" s="4">
        <v>45291</v>
      </c>
      <c r="AA27" s="73" t="s">
        <v>398</v>
      </c>
    </row>
    <row r="28" spans="1:27" customFormat="1" hidden="1" x14ac:dyDescent="0.25">
      <c r="A28" t="s">
        <v>26</v>
      </c>
      <c r="B28" t="s">
        <v>35</v>
      </c>
      <c r="C28" t="s">
        <v>29</v>
      </c>
      <c r="D28" t="s">
        <v>23</v>
      </c>
      <c r="E28" t="s">
        <v>23</v>
      </c>
      <c r="F28" t="s">
        <v>23</v>
      </c>
      <c r="G28" t="s">
        <v>24</v>
      </c>
      <c r="H28" t="s">
        <v>23</v>
      </c>
      <c r="I28" t="s">
        <v>23</v>
      </c>
      <c r="J28" t="s">
        <v>23</v>
      </c>
      <c r="K28" t="s">
        <v>23</v>
      </c>
      <c r="L28" t="s">
        <v>23</v>
      </c>
      <c r="M28" t="s">
        <v>23</v>
      </c>
      <c r="N28" t="s">
        <v>23</v>
      </c>
      <c r="O28">
        <v>61349269.280000001</v>
      </c>
      <c r="P28">
        <v>61349269.280000001</v>
      </c>
      <c r="Q28">
        <v>7030858.7881398704</v>
      </c>
      <c r="R28">
        <v>0</v>
      </c>
      <c r="S28">
        <v>0</v>
      </c>
      <c r="T28">
        <v>0</v>
      </c>
      <c r="U28">
        <v>0</v>
      </c>
      <c r="V28">
        <v>0</v>
      </c>
      <c r="W28">
        <v>0</v>
      </c>
      <c r="X28" s="4">
        <v>45360</v>
      </c>
      <c r="Y28" t="s">
        <v>349</v>
      </c>
      <c r="Z28" s="4">
        <v>45291</v>
      </c>
      <c r="AA28" s="73" t="s">
        <v>398</v>
      </c>
    </row>
    <row r="29" spans="1:27" customFormat="1" hidden="1" x14ac:dyDescent="0.25">
      <c r="A29" t="s">
        <v>26</v>
      </c>
      <c r="B29" t="s">
        <v>35</v>
      </c>
      <c r="C29" t="s">
        <v>29</v>
      </c>
      <c r="D29" t="s">
        <v>23</v>
      </c>
      <c r="E29" t="s">
        <v>23</v>
      </c>
      <c r="F29" t="s">
        <v>23</v>
      </c>
      <c r="G29" t="s">
        <v>24</v>
      </c>
      <c r="H29" t="s">
        <v>23</v>
      </c>
      <c r="I29" t="s">
        <v>23</v>
      </c>
      <c r="J29" t="s">
        <v>23</v>
      </c>
      <c r="K29" t="s">
        <v>23</v>
      </c>
      <c r="L29" t="s">
        <v>23</v>
      </c>
      <c r="M29" t="s">
        <v>24</v>
      </c>
      <c r="N29" t="s">
        <v>23</v>
      </c>
      <c r="O29">
        <v>51352.02</v>
      </c>
      <c r="P29">
        <v>51352.02</v>
      </c>
      <c r="Q29">
        <v>0</v>
      </c>
      <c r="R29">
        <v>0</v>
      </c>
      <c r="S29">
        <v>0</v>
      </c>
      <c r="T29">
        <v>0</v>
      </c>
      <c r="U29">
        <v>0</v>
      </c>
      <c r="V29">
        <v>0</v>
      </c>
      <c r="W29">
        <v>0</v>
      </c>
      <c r="X29" s="4">
        <v>45360</v>
      </c>
      <c r="Y29" t="s">
        <v>349</v>
      </c>
      <c r="Z29" s="4">
        <v>45291</v>
      </c>
      <c r="AA29" s="73" t="s">
        <v>398</v>
      </c>
    </row>
    <row r="30" spans="1:27" customFormat="1" hidden="1" x14ac:dyDescent="0.25">
      <c r="A30" t="s">
        <v>26</v>
      </c>
      <c r="B30" t="s">
        <v>35</v>
      </c>
      <c r="C30" t="s">
        <v>29</v>
      </c>
      <c r="D30" t="s">
        <v>23</v>
      </c>
      <c r="E30" t="s">
        <v>23</v>
      </c>
      <c r="F30" t="s">
        <v>23</v>
      </c>
      <c r="G30" t="s">
        <v>23</v>
      </c>
      <c r="H30" t="s">
        <v>23</v>
      </c>
      <c r="I30" t="s">
        <v>23</v>
      </c>
      <c r="J30" t="s">
        <v>23</v>
      </c>
      <c r="K30" t="s">
        <v>23</v>
      </c>
      <c r="L30" t="s">
        <v>23</v>
      </c>
      <c r="M30" t="s">
        <v>24</v>
      </c>
      <c r="N30" t="s">
        <v>23</v>
      </c>
      <c r="O30">
        <v>298760.06</v>
      </c>
      <c r="P30">
        <v>298760.06</v>
      </c>
      <c r="Q30">
        <v>0</v>
      </c>
      <c r="R30">
        <v>0</v>
      </c>
      <c r="S30">
        <v>0</v>
      </c>
      <c r="T30">
        <v>0</v>
      </c>
      <c r="U30">
        <v>0</v>
      </c>
      <c r="V30">
        <v>0</v>
      </c>
      <c r="W30">
        <v>0</v>
      </c>
      <c r="X30" s="4">
        <v>45360</v>
      </c>
      <c r="Y30" t="s">
        <v>349</v>
      </c>
      <c r="Z30" s="4">
        <v>45291</v>
      </c>
      <c r="AA30" s="73" t="s">
        <v>398</v>
      </c>
    </row>
    <row r="31" spans="1:27" customFormat="1" hidden="1" x14ac:dyDescent="0.25">
      <c r="A31" t="s">
        <v>26</v>
      </c>
      <c r="B31" t="s">
        <v>35</v>
      </c>
      <c r="C31" t="s">
        <v>29</v>
      </c>
      <c r="D31" t="s">
        <v>23</v>
      </c>
      <c r="E31" t="s">
        <v>24</v>
      </c>
      <c r="F31" t="s">
        <v>23</v>
      </c>
      <c r="G31" t="s">
        <v>23</v>
      </c>
      <c r="H31" t="s">
        <v>23</v>
      </c>
      <c r="I31" t="s">
        <v>23</v>
      </c>
      <c r="J31" t="s">
        <v>23</v>
      </c>
      <c r="K31" t="s">
        <v>23</v>
      </c>
      <c r="L31" t="s">
        <v>23</v>
      </c>
      <c r="M31" t="s">
        <v>23</v>
      </c>
      <c r="N31" t="s">
        <v>23</v>
      </c>
      <c r="O31">
        <v>877.59</v>
      </c>
      <c r="P31">
        <v>877.59</v>
      </c>
      <c r="Q31">
        <v>0</v>
      </c>
      <c r="R31">
        <v>0</v>
      </c>
      <c r="S31">
        <v>0</v>
      </c>
      <c r="T31">
        <v>0</v>
      </c>
      <c r="U31">
        <v>0</v>
      </c>
      <c r="V31">
        <v>0</v>
      </c>
      <c r="W31">
        <v>0</v>
      </c>
      <c r="X31" s="4">
        <v>45360</v>
      </c>
      <c r="Y31" t="s">
        <v>349</v>
      </c>
      <c r="Z31" s="4">
        <v>45291</v>
      </c>
      <c r="AA31" s="73" t="s">
        <v>398</v>
      </c>
    </row>
    <row r="32" spans="1:27" customFormat="1" hidden="1" x14ac:dyDescent="0.25">
      <c r="A32" t="s">
        <v>26</v>
      </c>
      <c r="B32" t="s">
        <v>35</v>
      </c>
      <c r="C32" t="s">
        <v>28</v>
      </c>
      <c r="D32" t="s">
        <v>23</v>
      </c>
      <c r="E32" t="s">
        <v>23</v>
      </c>
      <c r="F32" t="s">
        <v>23</v>
      </c>
      <c r="G32" t="s">
        <v>23</v>
      </c>
      <c r="H32" t="s">
        <v>23</v>
      </c>
      <c r="I32" t="s">
        <v>23</v>
      </c>
      <c r="J32" t="s">
        <v>23</v>
      </c>
      <c r="K32" t="s">
        <v>23</v>
      </c>
      <c r="L32" t="s">
        <v>23</v>
      </c>
      <c r="M32" t="s">
        <v>23</v>
      </c>
      <c r="N32" t="s">
        <v>23</v>
      </c>
      <c r="O32">
        <v>80760741.280000001</v>
      </c>
      <c r="P32">
        <v>0</v>
      </c>
      <c r="Q32">
        <v>0</v>
      </c>
      <c r="R32">
        <v>0</v>
      </c>
      <c r="S32">
        <v>0</v>
      </c>
      <c r="T32">
        <v>0</v>
      </c>
      <c r="U32">
        <v>0</v>
      </c>
      <c r="V32">
        <v>0</v>
      </c>
      <c r="W32">
        <v>0</v>
      </c>
      <c r="X32" s="4">
        <v>45360</v>
      </c>
      <c r="Y32" t="s">
        <v>349</v>
      </c>
      <c r="Z32" s="4">
        <v>45291</v>
      </c>
      <c r="AA32" s="73" t="s">
        <v>398</v>
      </c>
    </row>
    <row r="33" spans="1:27" customFormat="1" hidden="1" x14ac:dyDescent="0.25">
      <c r="A33" t="s">
        <v>26</v>
      </c>
      <c r="B33" t="s">
        <v>35</v>
      </c>
      <c r="C33" t="s">
        <v>27</v>
      </c>
      <c r="D33" t="s">
        <v>23</v>
      </c>
      <c r="E33" t="s">
        <v>23</v>
      </c>
      <c r="F33" t="s">
        <v>23</v>
      </c>
      <c r="G33" t="s">
        <v>23</v>
      </c>
      <c r="H33" t="s">
        <v>23</v>
      </c>
      <c r="I33" t="s">
        <v>23</v>
      </c>
      <c r="J33" t="s">
        <v>23</v>
      </c>
      <c r="K33" t="s">
        <v>23</v>
      </c>
      <c r="L33" t="s">
        <v>23</v>
      </c>
      <c r="M33" t="s">
        <v>23</v>
      </c>
      <c r="N33" t="s">
        <v>24</v>
      </c>
      <c r="O33">
        <v>124571559.95999999</v>
      </c>
      <c r="P33">
        <v>0</v>
      </c>
      <c r="Q33">
        <v>0</v>
      </c>
      <c r="R33">
        <v>0</v>
      </c>
      <c r="S33">
        <v>0</v>
      </c>
      <c r="T33">
        <v>0</v>
      </c>
      <c r="U33">
        <v>0</v>
      </c>
      <c r="V33">
        <v>0</v>
      </c>
      <c r="W33">
        <v>0</v>
      </c>
      <c r="X33" s="4">
        <v>45360</v>
      </c>
      <c r="Y33" t="s">
        <v>349</v>
      </c>
      <c r="Z33" s="4">
        <v>45291</v>
      </c>
      <c r="AA33" s="73" t="s">
        <v>398</v>
      </c>
    </row>
    <row r="34" spans="1:27" customFormat="1" hidden="1" x14ac:dyDescent="0.25">
      <c r="A34" t="s">
        <v>26</v>
      </c>
      <c r="B34" t="s">
        <v>35</v>
      </c>
      <c r="C34" t="s">
        <v>56</v>
      </c>
      <c r="D34" t="s">
        <v>23</v>
      </c>
      <c r="E34" t="s">
        <v>23</v>
      </c>
      <c r="F34" t="s">
        <v>23</v>
      </c>
      <c r="G34" t="s">
        <v>23</v>
      </c>
      <c r="H34" t="s">
        <v>23</v>
      </c>
      <c r="I34" t="s">
        <v>23</v>
      </c>
      <c r="J34" t="s">
        <v>23</v>
      </c>
      <c r="K34" t="s">
        <v>23</v>
      </c>
      <c r="L34" t="s">
        <v>23</v>
      </c>
      <c r="M34" t="s">
        <v>23</v>
      </c>
      <c r="N34" t="s">
        <v>23</v>
      </c>
      <c r="O34">
        <v>475805488.31999999</v>
      </c>
      <c r="P34">
        <v>0</v>
      </c>
      <c r="Q34">
        <v>0</v>
      </c>
      <c r="R34">
        <v>0</v>
      </c>
      <c r="S34">
        <v>0</v>
      </c>
      <c r="T34">
        <v>0</v>
      </c>
      <c r="U34">
        <v>0</v>
      </c>
      <c r="V34">
        <v>0</v>
      </c>
      <c r="W34">
        <v>0</v>
      </c>
      <c r="X34" s="4">
        <v>45360</v>
      </c>
      <c r="Y34" t="s">
        <v>349</v>
      </c>
      <c r="Z34" s="4">
        <v>45291</v>
      </c>
      <c r="AA34" s="73" t="s">
        <v>398</v>
      </c>
    </row>
    <row r="35" spans="1:27" customFormat="1" hidden="1" x14ac:dyDescent="0.25">
      <c r="A35" t="s">
        <v>25</v>
      </c>
      <c r="B35" t="s">
        <v>36</v>
      </c>
      <c r="C35" t="s">
        <v>55</v>
      </c>
      <c r="D35" t="s">
        <v>23</v>
      </c>
      <c r="E35" t="s">
        <v>23</v>
      </c>
      <c r="F35" t="s">
        <v>23</v>
      </c>
      <c r="G35" t="s">
        <v>23</v>
      </c>
      <c r="H35" t="s">
        <v>23</v>
      </c>
      <c r="I35" t="s">
        <v>23</v>
      </c>
      <c r="J35" t="s">
        <v>23</v>
      </c>
      <c r="K35" t="s">
        <v>23</v>
      </c>
      <c r="L35" t="s">
        <v>23</v>
      </c>
      <c r="M35" t="s">
        <v>23</v>
      </c>
      <c r="N35" t="s">
        <v>23</v>
      </c>
      <c r="O35">
        <v>189370056.09999999</v>
      </c>
      <c r="P35">
        <v>189370056.09999999</v>
      </c>
      <c r="X35" s="4">
        <v>45360</v>
      </c>
      <c r="Y35" t="s">
        <v>349</v>
      </c>
      <c r="Z35" s="4">
        <v>45291</v>
      </c>
      <c r="AA35" s="73" t="s">
        <v>398</v>
      </c>
    </row>
    <row r="36" spans="1:27" customFormat="1" hidden="1" x14ac:dyDescent="0.25">
      <c r="A36" t="s">
        <v>25</v>
      </c>
      <c r="B36" t="s">
        <v>36</v>
      </c>
      <c r="C36" t="s">
        <v>55</v>
      </c>
      <c r="D36" t="s">
        <v>24</v>
      </c>
      <c r="E36" t="s">
        <v>23</v>
      </c>
      <c r="F36" t="s">
        <v>23</v>
      </c>
      <c r="G36" t="s">
        <v>23</v>
      </c>
      <c r="H36" t="s">
        <v>23</v>
      </c>
      <c r="I36" t="s">
        <v>23</v>
      </c>
      <c r="J36" t="s">
        <v>23</v>
      </c>
      <c r="K36" t="s">
        <v>23</v>
      </c>
      <c r="L36" t="s">
        <v>23</v>
      </c>
      <c r="M36" t="s">
        <v>23</v>
      </c>
      <c r="N36" t="s">
        <v>23</v>
      </c>
      <c r="O36">
        <v>1225159.69</v>
      </c>
      <c r="P36">
        <v>1225159.69</v>
      </c>
      <c r="Q36">
        <v>0</v>
      </c>
      <c r="R36">
        <v>0</v>
      </c>
      <c r="S36">
        <v>0</v>
      </c>
      <c r="T36">
        <v>0</v>
      </c>
      <c r="U36">
        <v>0</v>
      </c>
      <c r="V36">
        <v>0</v>
      </c>
      <c r="W36">
        <v>0</v>
      </c>
      <c r="X36" s="4">
        <v>45360</v>
      </c>
      <c r="Y36" t="s">
        <v>349</v>
      </c>
      <c r="Z36" s="4">
        <v>45291</v>
      </c>
      <c r="AA36" s="73" t="s">
        <v>398</v>
      </c>
    </row>
    <row r="37" spans="1:27" customFormat="1" hidden="1" x14ac:dyDescent="0.25">
      <c r="A37" t="s">
        <v>25</v>
      </c>
      <c r="B37" t="s">
        <v>36</v>
      </c>
      <c r="C37" t="s">
        <v>28</v>
      </c>
      <c r="D37" t="s">
        <v>24</v>
      </c>
      <c r="E37" t="s">
        <v>23</v>
      </c>
      <c r="F37" t="s">
        <v>23</v>
      </c>
      <c r="G37" t="s">
        <v>23</v>
      </c>
      <c r="H37" t="s">
        <v>23</v>
      </c>
      <c r="I37" t="s">
        <v>23</v>
      </c>
      <c r="J37" t="s">
        <v>23</v>
      </c>
      <c r="K37" t="s">
        <v>23</v>
      </c>
      <c r="L37" t="s">
        <v>23</v>
      </c>
      <c r="M37" t="s">
        <v>23</v>
      </c>
      <c r="N37" t="s">
        <v>23</v>
      </c>
      <c r="O37">
        <v>52418637.25</v>
      </c>
      <c r="P37">
        <v>0</v>
      </c>
      <c r="Q37">
        <v>0</v>
      </c>
      <c r="R37">
        <v>0</v>
      </c>
      <c r="S37">
        <v>0</v>
      </c>
      <c r="T37">
        <v>0</v>
      </c>
      <c r="U37">
        <v>0</v>
      </c>
      <c r="V37">
        <v>0</v>
      </c>
      <c r="W37">
        <v>0</v>
      </c>
      <c r="X37" s="4">
        <v>45360</v>
      </c>
      <c r="Y37" t="s">
        <v>349</v>
      </c>
      <c r="Z37" s="4">
        <v>45291</v>
      </c>
      <c r="AA37" s="73" t="s">
        <v>398</v>
      </c>
    </row>
    <row r="38" spans="1:27" customFormat="1" hidden="1" x14ac:dyDescent="0.25">
      <c r="A38" t="s">
        <v>25</v>
      </c>
      <c r="B38" t="s">
        <v>36</v>
      </c>
      <c r="C38" t="s">
        <v>28</v>
      </c>
      <c r="D38" t="s">
        <v>23</v>
      </c>
      <c r="E38" t="s">
        <v>23</v>
      </c>
      <c r="F38" t="s">
        <v>23</v>
      </c>
      <c r="G38" t="s">
        <v>23</v>
      </c>
      <c r="H38" t="s">
        <v>23</v>
      </c>
      <c r="I38" t="s">
        <v>23</v>
      </c>
      <c r="J38" t="s">
        <v>23</v>
      </c>
      <c r="K38" t="s">
        <v>23</v>
      </c>
      <c r="L38" t="s">
        <v>23</v>
      </c>
      <c r="M38" t="s">
        <v>23</v>
      </c>
      <c r="N38" t="s">
        <v>23</v>
      </c>
      <c r="O38">
        <v>19282882.760000002</v>
      </c>
      <c r="P38">
        <v>0</v>
      </c>
      <c r="Q38">
        <v>0</v>
      </c>
      <c r="R38">
        <v>0</v>
      </c>
      <c r="S38">
        <v>0</v>
      </c>
      <c r="T38">
        <v>0</v>
      </c>
      <c r="U38">
        <v>0</v>
      </c>
      <c r="V38">
        <v>0</v>
      </c>
      <c r="W38">
        <v>0</v>
      </c>
      <c r="X38" s="4">
        <v>45360</v>
      </c>
      <c r="Y38" t="s">
        <v>349</v>
      </c>
      <c r="Z38" s="4">
        <v>45291</v>
      </c>
      <c r="AA38" s="73" t="s">
        <v>398</v>
      </c>
    </row>
    <row r="39" spans="1:27" customFormat="1" hidden="1" x14ac:dyDescent="0.25">
      <c r="A39" t="s">
        <v>25</v>
      </c>
      <c r="B39" t="s">
        <v>36</v>
      </c>
      <c r="C39" t="s">
        <v>56</v>
      </c>
      <c r="D39" t="s">
        <v>23</v>
      </c>
      <c r="E39" t="s">
        <v>23</v>
      </c>
      <c r="F39" t="s">
        <v>23</v>
      </c>
      <c r="G39" t="s">
        <v>23</v>
      </c>
      <c r="H39" t="s">
        <v>23</v>
      </c>
      <c r="I39" t="s">
        <v>24</v>
      </c>
      <c r="J39" t="s">
        <v>23</v>
      </c>
      <c r="K39" t="s">
        <v>23</v>
      </c>
      <c r="L39" t="s">
        <v>23</v>
      </c>
      <c r="M39" t="s">
        <v>23</v>
      </c>
      <c r="N39" t="s">
        <v>23</v>
      </c>
      <c r="O39">
        <v>591771582.54999995</v>
      </c>
      <c r="P39">
        <v>0</v>
      </c>
      <c r="Q39">
        <v>0</v>
      </c>
      <c r="R39">
        <v>0</v>
      </c>
      <c r="S39">
        <v>0</v>
      </c>
      <c r="T39">
        <v>0</v>
      </c>
      <c r="U39">
        <v>0</v>
      </c>
      <c r="V39">
        <v>0</v>
      </c>
      <c r="W39">
        <v>0</v>
      </c>
      <c r="X39" s="4">
        <v>45360</v>
      </c>
      <c r="Y39" t="s">
        <v>349</v>
      </c>
      <c r="Z39" s="4">
        <v>45291</v>
      </c>
      <c r="AA39" s="73" t="s">
        <v>398</v>
      </c>
    </row>
    <row r="40" spans="1:27" customFormat="1" hidden="1" x14ac:dyDescent="0.25">
      <c r="A40" t="s">
        <v>25</v>
      </c>
      <c r="B40" t="s">
        <v>36</v>
      </c>
      <c r="C40" t="s">
        <v>56</v>
      </c>
      <c r="D40" t="s">
        <v>23</v>
      </c>
      <c r="E40" t="s">
        <v>23</v>
      </c>
      <c r="F40" t="s">
        <v>23</v>
      </c>
      <c r="G40" t="s">
        <v>23</v>
      </c>
      <c r="H40" t="s">
        <v>23</v>
      </c>
      <c r="I40" t="s">
        <v>23</v>
      </c>
      <c r="J40" t="s">
        <v>23</v>
      </c>
      <c r="K40" t="s">
        <v>23</v>
      </c>
      <c r="L40" t="s">
        <v>23</v>
      </c>
      <c r="M40" t="s">
        <v>23</v>
      </c>
      <c r="N40" t="s">
        <v>23</v>
      </c>
      <c r="O40">
        <v>1580028200.25</v>
      </c>
      <c r="P40">
        <v>0</v>
      </c>
      <c r="Q40">
        <v>0</v>
      </c>
      <c r="R40">
        <v>0</v>
      </c>
      <c r="S40">
        <v>0</v>
      </c>
      <c r="T40">
        <v>0</v>
      </c>
      <c r="U40">
        <v>0</v>
      </c>
      <c r="V40">
        <v>0</v>
      </c>
      <c r="W40">
        <v>0</v>
      </c>
      <c r="X40" s="4">
        <v>45360</v>
      </c>
      <c r="Y40" t="s">
        <v>349</v>
      </c>
      <c r="Z40" s="4">
        <v>45291</v>
      </c>
      <c r="AA40" s="73" t="s">
        <v>398</v>
      </c>
    </row>
    <row r="41" spans="1:27" customFormat="1" hidden="1" x14ac:dyDescent="0.25">
      <c r="A41" t="s">
        <v>25</v>
      </c>
      <c r="B41" t="s">
        <v>36</v>
      </c>
      <c r="C41" t="s">
        <v>56</v>
      </c>
      <c r="D41" t="s">
        <v>23</v>
      </c>
      <c r="E41" t="s">
        <v>23</v>
      </c>
      <c r="F41" t="s">
        <v>23</v>
      </c>
      <c r="G41" t="s">
        <v>23</v>
      </c>
      <c r="H41" t="s">
        <v>23</v>
      </c>
      <c r="I41" t="s">
        <v>23</v>
      </c>
      <c r="J41" t="s">
        <v>24</v>
      </c>
      <c r="K41" t="s">
        <v>23</v>
      </c>
      <c r="L41" t="s">
        <v>23</v>
      </c>
      <c r="M41" t="s">
        <v>23</v>
      </c>
      <c r="N41" t="s">
        <v>23</v>
      </c>
      <c r="O41">
        <v>850895039.32000005</v>
      </c>
      <c r="P41">
        <v>0</v>
      </c>
      <c r="Q41">
        <v>0</v>
      </c>
      <c r="R41">
        <v>0</v>
      </c>
      <c r="S41">
        <v>0</v>
      </c>
      <c r="T41">
        <v>0</v>
      </c>
      <c r="U41">
        <v>0</v>
      </c>
      <c r="V41">
        <v>0</v>
      </c>
      <c r="W41">
        <v>0</v>
      </c>
      <c r="X41" s="4">
        <v>45360</v>
      </c>
      <c r="Y41" t="s">
        <v>349</v>
      </c>
      <c r="Z41" s="4">
        <v>45291</v>
      </c>
      <c r="AA41" s="73" t="s">
        <v>398</v>
      </c>
    </row>
    <row r="42" spans="1:27" customFormat="1" hidden="1" x14ac:dyDescent="0.25">
      <c r="A42" t="s">
        <v>25</v>
      </c>
      <c r="B42" t="s">
        <v>36</v>
      </c>
      <c r="C42" t="s">
        <v>56</v>
      </c>
      <c r="D42" t="s">
        <v>23</v>
      </c>
      <c r="E42" t="s">
        <v>23</v>
      </c>
      <c r="F42" t="s">
        <v>24</v>
      </c>
      <c r="G42" t="s">
        <v>23</v>
      </c>
      <c r="H42" t="s">
        <v>24</v>
      </c>
      <c r="I42" t="s">
        <v>23</v>
      </c>
      <c r="J42" t="s">
        <v>23</v>
      </c>
      <c r="K42" t="s">
        <v>23</v>
      </c>
      <c r="L42" t="s">
        <v>23</v>
      </c>
      <c r="M42" t="s">
        <v>23</v>
      </c>
      <c r="N42" t="s">
        <v>23</v>
      </c>
      <c r="O42">
        <v>76028243.260000005</v>
      </c>
      <c r="P42">
        <v>0</v>
      </c>
      <c r="Q42">
        <v>0</v>
      </c>
      <c r="R42">
        <v>0</v>
      </c>
      <c r="S42">
        <v>0</v>
      </c>
      <c r="T42">
        <v>0</v>
      </c>
      <c r="U42">
        <v>0</v>
      </c>
      <c r="V42">
        <v>0</v>
      </c>
      <c r="W42">
        <v>0</v>
      </c>
      <c r="X42" s="4">
        <v>45360</v>
      </c>
      <c r="Y42" t="s">
        <v>349</v>
      </c>
      <c r="Z42" s="4">
        <v>45291</v>
      </c>
      <c r="AA42" s="73" t="s">
        <v>398</v>
      </c>
    </row>
    <row r="43" spans="1:27" customFormat="1" hidden="1" x14ac:dyDescent="0.25">
      <c r="A43" t="s">
        <v>25</v>
      </c>
      <c r="B43" t="s">
        <v>36</v>
      </c>
      <c r="C43" t="s">
        <v>56</v>
      </c>
      <c r="D43" t="s">
        <v>23</v>
      </c>
      <c r="E43" t="s">
        <v>23</v>
      </c>
      <c r="F43" t="s">
        <v>23</v>
      </c>
      <c r="G43" t="s">
        <v>23</v>
      </c>
      <c r="H43" t="s">
        <v>24</v>
      </c>
      <c r="I43" t="s">
        <v>23</v>
      </c>
      <c r="J43" t="s">
        <v>23</v>
      </c>
      <c r="K43" t="s">
        <v>23</v>
      </c>
      <c r="L43" t="s">
        <v>23</v>
      </c>
      <c r="M43" t="s">
        <v>23</v>
      </c>
      <c r="N43" t="s">
        <v>23</v>
      </c>
      <c r="O43">
        <v>314855809.77999997</v>
      </c>
      <c r="P43">
        <v>0</v>
      </c>
      <c r="Q43">
        <v>0</v>
      </c>
      <c r="R43">
        <v>0</v>
      </c>
      <c r="S43">
        <v>0</v>
      </c>
      <c r="T43">
        <v>0</v>
      </c>
      <c r="U43">
        <v>0</v>
      </c>
      <c r="V43">
        <v>0</v>
      </c>
      <c r="W43">
        <v>0</v>
      </c>
      <c r="X43" s="4">
        <v>45360</v>
      </c>
      <c r="Y43" t="s">
        <v>349</v>
      </c>
      <c r="Z43" s="4">
        <v>45291</v>
      </c>
      <c r="AA43" s="73" t="s">
        <v>398</v>
      </c>
    </row>
    <row r="44" spans="1:27" customFormat="1" hidden="1" x14ac:dyDescent="0.25">
      <c r="A44" t="s">
        <v>25</v>
      </c>
      <c r="B44" t="s">
        <v>36</v>
      </c>
      <c r="C44" t="s">
        <v>56</v>
      </c>
      <c r="D44" t="s">
        <v>24</v>
      </c>
      <c r="E44" t="s">
        <v>23</v>
      </c>
      <c r="F44" t="s">
        <v>23</v>
      </c>
      <c r="G44" t="s">
        <v>23</v>
      </c>
      <c r="H44" t="s">
        <v>23</v>
      </c>
      <c r="I44" t="s">
        <v>23</v>
      </c>
      <c r="J44" t="s">
        <v>23</v>
      </c>
      <c r="K44" t="s">
        <v>23</v>
      </c>
      <c r="L44" t="s">
        <v>23</v>
      </c>
      <c r="M44" t="s">
        <v>23</v>
      </c>
      <c r="N44" t="s">
        <v>23</v>
      </c>
      <c r="O44">
        <v>178436706.22</v>
      </c>
      <c r="P44">
        <v>0</v>
      </c>
      <c r="Q44">
        <v>0</v>
      </c>
      <c r="R44">
        <v>0</v>
      </c>
      <c r="S44">
        <v>0</v>
      </c>
      <c r="T44">
        <v>0</v>
      </c>
      <c r="U44">
        <v>0</v>
      </c>
      <c r="V44">
        <v>0</v>
      </c>
      <c r="W44">
        <v>0</v>
      </c>
      <c r="X44" s="4">
        <v>45360</v>
      </c>
      <c r="Y44" t="s">
        <v>349</v>
      </c>
      <c r="Z44" s="4">
        <v>45291</v>
      </c>
      <c r="AA44" s="73" t="s">
        <v>398</v>
      </c>
    </row>
    <row r="45" spans="1:27" customFormat="1" hidden="1" x14ac:dyDescent="0.25">
      <c r="A45" t="s">
        <v>25</v>
      </c>
      <c r="B45" t="s">
        <v>35</v>
      </c>
      <c r="C45" t="s">
        <v>55</v>
      </c>
      <c r="D45" t="s">
        <v>23</v>
      </c>
      <c r="E45" t="s">
        <v>23</v>
      </c>
      <c r="F45" t="s">
        <v>23</v>
      </c>
      <c r="G45" t="s">
        <v>23</v>
      </c>
      <c r="H45" t="s">
        <v>23</v>
      </c>
      <c r="I45" t="s">
        <v>23</v>
      </c>
      <c r="J45" t="s">
        <v>23</v>
      </c>
      <c r="K45" t="s">
        <v>23</v>
      </c>
      <c r="L45" t="s">
        <v>23</v>
      </c>
      <c r="M45" t="s">
        <v>23</v>
      </c>
      <c r="N45" t="s">
        <v>23</v>
      </c>
      <c r="O45">
        <v>0.69</v>
      </c>
      <c r="P45">
        <v>0.69</v>
      </c>
      <c r="X45" s="4">
        <v>45360</v>
      </c>
      <c r="Y45" t="s">
        <v>349</v>
      </c>
      <c r="Z45" s="4">
        <v>45291</v>
      </c>
      <c r="AA45" s="73" t="s">
        <v>398</v>
      </c>
    </row>
    <row r="46" spans="1:27" customFormat="1" hidden="1" x14ac:dyDescent="0.25">
      <c r="A46" t="s">
        <v>25</v>
      </c>
      <c r="B46" t="s">
        <v>35</v>
      </c>
      <c r="C46" t="s">
        <v>56</v>
      </c>
      <c r="D46" t="s">
        <v>23</v>
      </c>
      <c r="E46" t="s">
        <v>23</v>
      </c>
      <c r="F46" t="s">
        <v>23</v>
      </c>
      <c r="G46" t="s">
        <v>23</v>
      </c>
      <c r="H46" t="s">
        <v>23</v>
      </c>
      <c r="I46" t="s">
        <v>23</v>
      </c>
      <c r="J46" t="s">
        <v>23</v>
      </c>
      <c r="K46" t="s">
        <v>23</v>
      </c>
      <c r="L46" t="s">
        <v>23</v>
      </c>
      <c r="M46" t="s">
        <v>23</v>
      </c>
      <c r="N46" t="s">
        <v>23</v>
      </c>
      <c r="O46">
        <v>37523924.600000001</v>
      </c>
      <c r="P46">
        <v>0</v>
      </c>
      <c r="Q46">
        <v>0</v>
      </c>
      <c r="R46">
        <v>0</v>
      </c>
      <c r="S46">
        <v>0</v>
      </c>
      <c r="T46">
        <v>0</v>
      </c>
      <c r="U46">
        <v>0</v>
      </c>
      <c r="V46">
        <v>0</v>
      </c>
      <c r="W46">
        <v>0</v>
      </c>
      <c r="X46" s="4">
        <v>45360</v>
      </c>
      <c r="Y46" t="s">
        <v>349</v>
      </c>
      <c r="Z46" s="4">
        <v>45291</v>
      </c>
      <c r="AA46" s="73" t="s">
        <v>398</v>
      </c>
    </row>
    <row r="47" spans="1:27" customFormat="1" hidden="1" x14ac:dyDescent="0.25">
      <c r="A47" t="s">
        <v>22</v>
      </c>
      <c r="B47" t="s">
        <v>36</v>
      </c>
      <c r="C47" t="s">
        <v>55</v>
      </c>
      <c r="D47" t="s">
        <v>23</v>
      </c>
      <c r="E47" t="s">
        <v>23</v>
      </c>
      <c r="F47" t="s">
        <v>23</v>
      </c>
      <c r="G47" t="s">
        <v>23</v>
      </c>
      <c r="H47" t="s">
        <v>23</v>
      </c>
      <c r="I47" t="s">
        <v>23</v>
      </c>
      <c r="J47" t="s">
        <v>23</v>
      </c>
      <c r="K47" t="s">
        <v>23</v>
      </c>
      <c r="L47" t="s">
        <v>23</v>
      </c>
      <c r="M47" t="s">
        <v>23</v>
      </c>
      <c r="N47" t="s">
        <v>23</v>
      </c>
      <c r="O47">
        <v>341967981.27999997</v>
      </c>
      <c r="P47">
        <v>0</v>
      </c>
      <c r="Q47">
        <v>0</v>
      </c>
      <c r="R47">
        <v>0</v>
      </c>
      <c r="S47">
        <v>0</v>
      </c>
      <c r="T47">
        <v>0</v>
      </c>
      <c r="U47">
        <v>0</v>
      </c>
      <c r="V47">
        <v>0</v>
      </c>
      <c r="W47">
        <v>0</v>
      </c>
      <c r="X47" s="4">
        <v>45360</v>
      </c>
      <c r="Y47" t="s">
        <v>349</v>
      </c>
      <c r="Z47" s="4">
        <v>45291</v>
      </c>
      <c r="AA47" s="73" t="s">
        <v>398</v>
      </c>
    </row>
    <row r="48" spans="1:27" customFormat="1" hidden="1" x14ac:dyDescent="0.25">
      <c r="A48" t="s">
        <v>22</v>
      </c>
      <c r="B48" t="s">
        <v>36</v>
      </c>
      <c r="C48" t="s">
        <v>55</v>
      </c>
      <c r="D48" t="s">
        <v>23</v>
      </c>
      <c r="E48" t="s">
        <v>23</v>
      </c>
      <c r="F48" t="s">
        <v>24</v>
      </c>
      <c r="G48" t="s">
        <v>23</v>
      </c>
      <c r="H48" t="s">
        <v>23</v>
      </c>
      <c r="I48" t="s">
        <v>23</v>
      </c>
      <c r="J48" t="s">
        <v>23</v>
      </c>
      <c r="K48" t="s">
        <v>23</v>
      </c>
      <c r="L48" t="s">
        <v>23</v>
      </c>
      <c r="M48" t="s">
        <v>23</v>
      </c>
      <c r="N48" t="s">
        <v>23</v>
      </c>
      <c r="O48">
        <v>14653047.52</v>
      </c>
      <c r="X48" s="4">
        <v>45360</v>
      </c>
      <c r="Y48" t="s">
        <v>349</v>
      </c>
      <c r="Z48" s="4">
        <v>45291</v>
      </c>
      <c r="AA48" s="73" t="s">
        <v>398</v>
      </c>
    </row>
    <row r="49" spans="1:27" customFormat="1" hidden="1" x14ac:dyDescent="0.25">
      <c r="A49" t="s">
        <v>22</v>
      </c>
      <c r="B49" t="s">
        <v>36</v>
      </c>
      <c r="C49" t="s">
        <v>55</v>
      </c>
      <c r="D49" t="s">
        <v>24</v>
      </c>
      <c r="E49" t="s">
        <v>23</v>
      </c>
      <c r="F49" t="s">
        <v>23</v>
      </c>
      <c r="G49" t="s">
        <v>23</v>
      </c>
      <c r="H49" t="s">
        <v>23</v>
      </c>
      <c r="I49" t="s">
        <v>23</v>
      </c>
      <c r="J49" t="s">
        <v>23</v>
      </c>
      <c r="K49" t="s">
        <v>23</v>
      </c>
      <c r="L49" t="s">
        <v>23</v>
      </c>
      <c r="M49" t="s">
        <v>23</v>
      </c>
      <c r="N49" t="s">
        <v>23</v>
      </c>
      <c r="O49">
        <v>405712118.27999997</v>
      </c>
      <c r="P49">
        <v>230772924.570149</v>
      </c>
      <c r="Q49">
        <v>183001694.24485001</v>
      </c>
      <c r="R49">
        <v>7006984.8228799999</v>
      </c>
      <c r="S49">
        <v>12378387.60708</v>
      </c>
      <c r="T49">
        <v>18658463.855558999</v>
      </c>
      <c r="U49">
        <v>18485195.760439001</v>
      </c>
      <c r="V49">
        <v>17711869.569499999</v>
      </c>
      <c r="W49">
        <v>33012.264778999997</v>
      </c>
      <c r="X49" s="4">
        <v>45360</v>
      </c>
      <c r="Y49" t="s">
        <v>349</v>
      </c>
      <c r="Z49" s="4">
        <v>45291</v>
      </c>
      <c r="AA49" s="73" t="s">
        <v>398</v>
      </c>
    </row>
    <row r="50" spans="1:27" customFormat="1" hidden="1" x14ac:dyDescent="0.25">
      <c r="A50" t="s">
        <v>22</v>
      </c>
      <c r="B50" t="s">
        <v>36</v>
      </c>
      <c r="C50" t="s">
        <v>28</v>
      </c>
      <c r="D50" t="s">
        <v>23</v>
      </c>
      <c r="E50" t="s">
        <v>23</v>
      </c>
      <c r="F50" t="s">
        <v>23</v>
      </c>
      <c r="G50" t="s">
        <v>23</v>
      </c>
      <c r="H50" t="s">
        <v>23</v>
      </c>
      <c r="I50" t="s">
        <v>23</v>
      </c>
      <c r="J50" t="s">
        <v>23</v>
      </c>
      <c r="K50" t="s">
        <v>23</v>
      </c>
      <c r="L50" t="s">
        <v>23</v>
      </c>
      <c r="M50" t="s">
        <v>23</v>
      </c>
      <c r="N50" t="s">
        <v>23</v>
      </c>
      <c r="O50">
        <v>1018509996.92</v>
      </c>
      <c r="P50">
        <v>0</v>
      </c>
      <c r="Q50">
        <v>0</v>
      </c>
      <c r="R50">
        <v>0</v>
      </c>
      <c r="S50">
        <v>0</v>
      </c>
      <c r="T50">
        <v>0</v>
      </c>
      <c r="U50">
        <v>0</v>
      </c>
      <c r="V50">
        <v>0</v>
      </c>
      <c r="W50">
        <v>0</v>
      </c>
      <c r="X50" s="4">
        <v>45360</v>
      </c>
      <c r="Y50" t="s">
        <v>349</v>
      </c>
      <c r="Z50" s="4">
        <v>45291</v>
      </c>
      <c r="AA50" s="73" t="s">
        <v>398</v>
      </c>
    </row>
    <row r="51" spans="1:27" customFormat="1" hidden="1" x14ac:dyDescent="0.25">
      <c r="A51" t="s">
        <v>22</v>
      </c>
      <c r="B51" t="s">
        <v>36</v>
      </c>
      <c r="C51" t="s">
        <v>28</v>
      </c>
      <c r="D51" t="s">
        <v>24</v>
      </c>
      <c r="E51" t="s">
        <v>23</v>
      </c>
      <c r="F51" t="s">
        <v>23</v>
      </c>
      <c r="G51" t="s">
        <v>23</v>
      </c>
      <c r="H51" t="s">
        <v>23</v>
      </c>
      <c r="I51" t="s">
        <v>23</v>
      </c>
      <c r="J51" t="s">
        <v>23</v>
      </c>
      <c r="K51" t="s">
        <v>23</v>
      </c>
      <c r="L51" t="s">
        <v>23</v>
      </c>
      <c r="M51" t="s">
        <v>23</v>
      </c>
      <c r="N51" t="s">
        <v>23</v>
      </c>
      <c r="O51">
        <v>1475950619.3599999</v>
      </c>
      <c r="P51">
        <v>301291188.33704698</v>
      </c>
      <c r="Q51">
        <v>0</v>
      </c>
      <c r="R51">
        <v>0</v>
      </c>
      <c r="S51">
        <v>0</v>
      </c>
      <c r="T51">
        <v>0</v>
      </c>
      <c r="U51">
        <v>0</v>
      </c>
      <c r="V51">
        <v>0</v>
      </c>
      <c r="W51">
        <v>0</v>
      </c>
      <c r="X51" s="4">
        <v>45360</v>
      </c>
      <c r="Y51" t="s">
        <v>349</v>
      </c>
      <c r="Z51" s="4">
        <v>45291</v>
      </c>
      <c r="AA51" s="73" t="s">
        <v>398</v>
      </c>
    </row>
    <row r="52" spans="1:27" customFormat="1" hidden="1" x14ac:dyDescent="0.25">
      <c r="A52" t="s">
        <v>22</v>
      </c>
      <c r="B52" t="s">
        <v>36</v>
      </c>
      <c r="C52" t="s">
        <v>27</v>
      </c>
      <c r="D52" t="s">
        <v>23</v>
      </c>
      <c r="E52" t="s">
        <v>23</v>
      </c>
      <c r="F52" t="s">
        <v>23</v>
      </c>
      <c r="G52" t="s">
        <v>23</v>
      </c>
      <c r="H52" t="s">
        <v>23</v>
      </c>
      <c r="I52" t="s">
        <v>23</v>
      </c>
      <c r="J52" t="s">
        <v>23</v>
      </c>
      <c r="K52" t="s">
        <v>24</v>
      </c>
      <c r="L52" t="s">
        <v>23</v>
      </c>
      <c r="M52" t="s">
        <v>23</v>
      </c>
      <c r="N52" t="s">
        <v>23</v>
      </c>
      <c r="O52">
        <v>14419112.460000001</v>
      </c>
      <c r="P52">
        <v>0</v>
      </c>
      <c r="Q52">
        <v>0</v>
      </c>
      <c r="R52">
        <v>0</v>
      </c>
      <c r="S52">
        <v>0</v>
      </c>
      <c r="T52">
        <v>0</v>
      </c>
      <c r="U52">
        <v>0</v>
      </c>
      <c r="V52">
        <v>0</v>
      </c>
      <c r="W52">
        <v>0</v>
      </c>
      <c r="X52" s="4">
        <v>45360</v>
      </c>
      <c r="Y52" t="s">
        <v>349</v>
      </c>
      <c r="Z52" s="4">
        <v>45291</v>
      </c>
      <c r="AA52" s="73" t="s">
        <v>398</v>
      </c>
    </row>
    <row r="53" spans="1:27" customFormat="1" hidden="1" x14ac:dyDescent="0.25">
      <c r="A53" t="s">
        <v>22</v>
      </c>
      <c r="B53" t="s">
        <v>36</v>
      </c>
      <c r="C53" t="s">
        <v>27</v>
      </c>
      <c r="D53" t="s">
        <v>24</v>
      </c>
      <c r="E53" t="s">
        <v>23</v>
      </c>
      <c r="F53" t="s">
        <v>23</v>
      </c>
      <c r="G53" t="s">
        <v>23</v>
      </c>
      <c r="H53" t="s">
        <v>23</v>
      </c>
      <c r="I53" t="s">
        <v>23</v>
      </c>
      <c r="J53" t="s">
        <v>23</v>
      </c>
      <c r="K53" t="s">
        <v>23</v>
      </c>
      <c r="L53" t="s">
        <v>23</v>
      </c>
      <c r="M53" t="s">
        <v>23</v>
      </c>
      <c r="N53" t="s">
        <v>24</v>
      </c>
      <c r="O53">
        <v>30598834.239999998</v>
      </c>
      <c r="P53">
        <v>0</v>
      </c>
      <c r="Q53">
        <v>0</v>
      </c>
      <c r="R53">
        <v>0</v>
      </c>
      <c r="S53">
        <v>0</v>
      </c>
      <c r="T53">
        <v>0</v>
      </c>
      <c r="U53">
        <v>0</v>
      </c>
      <c r="V53">
        <v>0</v>
      </c>
      <c r="W53">
        <v>0</v>
      </c>
      <c r="X53" s="4">
        <v>45360</v>
      </c>
      <c r="Y53" t="s">
        <v>349</v>
      </c>
      <c r="Z53" s="4">
        <v>45291</v>
      </c>
      <c r="AA53" s="73" t="s">
        <v>398</v>
      </c>
    </row>
    <row r="54" spans="1:27" customFormat="1" hidden="1" x14ac:dyDescent="0.25">
      <c r="A54" t="s">
        <v>22</v>
      </c>
      <c r="B54" t="s">
        <v>36</v>
      </c>
      <c r="C54" t="s">
        <v>27</v>
      </c>
      <c r="D54" t="s">
        <v>23</v>
      </c>
      <c r="E54" t="s">
        <v>23</v>
      </c>
      <c r="F54" t="s">
        <v>23</v>
      </c>
      <c r="G54" t="s">
        <v>23</v>
      </c>
      <c r="H54" t="s">
        <v>23</v>
      </c>
      <c r="I54" t="s">
        <v>23</v>
      </c>
      <c r="J54" t="s">
        <v>23</v>
      </c>
      <c r="K54" t="s">
        <v>23</v>
      </c>
      <c r="L54" t="s">
        <v>23</v>
      </c>
      <c r="M54" t="s">
        <v>23</v>
      </c>
      <c r="N54" t="s">
        <v>24</v>
      </c>
      <c r="O54">
        <v>26282973540.139999</v>
      </c>
      <c r="P54">
        <v>0</v>
      </c>
      <c r="Q54">
        <v>0</v>
      </c>
      <c r="R54">
        <v>0</v>
      </c>
      <c r="S54">
        <v>0</v>
      </c>
      <c r="T54">
        <v>0</v>
      </c>
      <c r="U54">
        <v>0</v>
      </c>
      <c r="V54">
        <v>0</v>
      </c>
      <c r="W54">
        <v>0</v>
      </c>
      <c r="X54" s="4">
        <v>45360</v>
      </c>
      <c r="Y54" t="s">
        <v>349</v>
      </c>
      <c r="Z54" s="4">
        <v>45291</v>
      </c>
      <c r="AA54" s="73" t="s">
        <v>398</v>
      </c>
    </row>
    <row r="55" spans="1:27" customFormat="1" hidden="1" x14ac:dyDescent="0.25">
      <c r="A55" t="s">
        <v>22</v>
      </c>
      <c r="B55" t="s">
        <v>36</v>
      </c>
      <c r="C55" t="s">
        <v>56</v>
      </c>
      <c r="D55" t="s">
        <v>23</v>
      </c>
      <c r="E55" t="s">
        <v>23</v>
      </c>
      <c r="F55" t="s">
        <v>23</v>
      </c>
      <c r="G55" t="s">
        <v>23</v>
      </c>
      <c r="H55" t="s">
        <v>23</v>
      </c>
      <c r="I55" t="s">
        <v>23</v>
      </c>
      <c r="J55" t="s">
        <v>24</v>
      </c>
      <c r="K55" t="s">
        <v>23</v>
      </c>
      <c r="L55" t="s">
        <v>23</v>
      </c>
      <c r="M55" t="s">
        <v>23</v>
      </c>
      <c r="N55" t="s">
        <v>23</v>
      </c>
      <c r="O55">
        <v>2498885.98</v>
      </c>
      <c r="P55">
        <v>0</v>
      </c>
      <c r="Q55">
        <v>0</v>
      </c>
      <c r="R55">
        <v>0</v>
      </c>
      <c r="S55">
        <v>0</v>
      </c>
      <c r="T55">
        <v>0</v>
      </c>
      <c r="U55">
        <v>0</v>
      </c>
      <c r="V55">
        <v>0</v>
      </c>
      <c r="W55">
        <v>0</v>
      </c>
      <c r="X55" s="4">
        <v>45360</v>
      </c>
      <c r="Y55" t="s">
        <v>349</v>
      </c>
      <c r="Z55" s="4">
        <v>45291</v>
      </c>
      <c r="AA55" s="73" t="s">
        <v>398</v>
      </c>
    </row>
    <row r="56" spans="1:27" customFormat="1" hidden="1" x14ac:dyDescent="0.25">
      <c r="A56" t="s">
        <v>22</v>
      </c>
      <c r="B56" t="s">
        <v>36</v>
      </c>
      <c r="C56" t="s">
        <v>56</v>
      </c>
      <c r="D56" t="s">
        <v>24</v>
      </c>
      <c r="E56" t="s">
        <v>23</v>
      </c>
      <c r="F56" t="s">
        <v>23</v>
      </c>
      <c r="G56" t="s">
        <v>23</v>
      </c>
      <c r="H56" t="s">
        <v>23</v>
      </c>
      <c r="I56" t="s">
        <v>23</v>
      </c>
      <c r="J56" t="s">
        <v>24</v>
      </c>
      <c r="K56" t="s">
        <v>23</v>
      </c>
      <c r="L56" t="s">
        <v>23</v>
      </c>
      <c r="M56" t="s">
        <v>23</v>
      </c>
      <c r="N56" t="s">
        <v>23</v>
      </c>
      <c r="O56">
        <v>0.66</v>
      </c>
      <c r="P56">
        <v>0.15509999999999999</v>
      </c>
      <c r="Q56">
        <v>0</v>
      </c>
      <c r="R56">
        <v>0</v>
      </c>
      <c r="S56">
        <v>0</v>
      </c>
      <c r="T56">
        <v>0</v>
      </c>
      <c r="U56">
        <v>0</v>
      </c>
      <c r="V56">
        <v>0</v>
      </c>
      <c r="W56">
        <v>0</v>
      </c>
      <c r="X56" s="4">
        <v>45360</v>
      </c>
      <c r="Y56" t="s">
        <v>349</v>
      </c>
      <c r="Z56" s="4">
        <v>45291</v>
      </c>
      <c r="AA56" s="73" t="s">
        <v>398</v>
      </c>
    </row>
    <row r="57" spans="1:27" customFormat="1" hidden="1" x14ac:dyDescent="0.25">
      <c r="A57" t="s">
        <v>22</v>
      </c>
      <c r="B57" t="s">
        <v>36</v>
      </c>
      <c r="C57" t="s">
        <v>56</v>
      </c>
      <c r="D57" t="s">
        <v>24</v>
      </c>
      <c r="E57" t="s">
        <v>23</v>
      </c>
      <c r="F57" t="s">
        <v>23</v>
      </c>
      <c r="G57" t="s">
        <v>23</v>
      </c>
      <c r="H57" t="s">
        <v>23</v>
      </c>
      <c r="I57" t="s">
        <v>23</v>
      </c>
      <c r="J57" t="s">
        <v>23</v>
      </c>
      <c r="K57" t="s">
        <v>23</v>
      </c>
      <c r="L57" t="s">
        <v>23</v>
      </c>
      <c r="M57" t="s">
        <v>23</v>
      </c>
      <c r="N57" t="s">
        <v>23</v>
      </c>
      <c r="O57">
        <v>273116128.61000001</v>
      </c>
      <c r="P57">
        <v>6855979.9674000004</v>
      </c>
      <c r="Q57">
        <v>0</v>
      </c>
      <c r="R57">
        <v>0</v>
      </c>
      <c r="S57">
        <v>0</v>
      </c>
      <c r="T57">
        <v>0</v>
      </c>
      <c r="U57">
        <v>0</v>
      </c>
      <c r="V57">
        <v>0</v>
      </c>
      <c r="W57">
        <v>0</v>
      </c>
      <c r="X57" s="4">
        <v>45360</v>
      </c>
      <c r="Y57" t="s">
        <v>349</v>
      </c>
      <c r="Z57" s="4">
        <v>45291</v>
      </c>
      <c r="AA57" s="73" t="s">
        <v>398</v>
      </c>
    </row>
    <row r="58" spans="1:27" customFormat="1" hidden="1" x14ac:dyDescent="0.25">
      <c r="A58" t="s">
        <v>22</v>
      </c>
      <c r="B58" t="s">
        <v>36</v>
      </c>
      <c r="C58" t="s">
        <v>56</v>
      </c>
      <c r="D58" t="s">
        <v>23</v>
      </c>
      <c r="E58" t="s">
        <v>23</v>
      </c>
      <c r="F58" t="s">
        <v>23</v>
      </c>
      <c r="G58" t="s">
        <v>23</v>
      </c>
      <c r="H58" t="s">
        <v>23</v>
      </c>
      <c r="I58" t="s">
        <v>23</v>
      </c>
      <c r="J58" t="s">
        <v>23</v>
      </c>
      <c r="K58" t="s">
        <v>23</v>
      </c>
      <c r="L58" t="s">
        <v>23</v>
      </c>
      <c r="M58" t="s">
        <v>23</v>
      </c>
      <c r="N58" t="s">
        <v>23</v>
      </c>
      <c r="O58">
        <v>2422936385.1300001</v>
      </c>
      <c r="P58">
        <v>0</v>
      </c>
      <c r="Q58">
        <v>0</v>
      </c>
      <c r="R58">
        <v>0</v>
      </c>
      <c r="S58">
        <v>0</v>
      </c>
      <c r="T58">
        <v>0</v>
      </c>
      <c r="U58">
        <v>0</v>
      </c>
      <c r="V58">
        <v>0</v>
      </c>
      <c r="W58">
        <v>0</v>
      </c>
      <c r="X58" s="4">
        <v>45360</v>
      </c>
      <c r="Y58" t="s">
        <v>349</v>
      </c>
      <c r="Z58" s="4">
        <v>45291</v>
      </c>
      <c r="AA58" s="73" t="s">
        <v>398</v>
      </c>
    </row>
    <row r="59" spans="1:27" customFormat="1" hidden="1" x14ac:dyDescent="0.25">
      <c r="A59" t="s">
        <v>22</v>
      </c>
      <c r="B59" t="s">
        <v>35</v>
      </c>
      <c r="C59" t="s">
        <v>55</v>
      </c>
      <c r="D59" t="s">
        <v>23</v>
      </c>
      <c r="E59" t="s">
        <v>23</v>
      </c>
      <c r="F59" t="s">
        <v>23</v>
      </c>
      <c r="G59" t="s">
        <v>23</v>
      </c>
      <c r="H59" t="s">
        <v>23</v>
      </c>
      <c r="I59" t="s">
        <v>23</v>
      </c>
      <c r="J59" t="s">
        <v>23</v>
      </c>
      <c r="K59" t="s">
        <v>23</v>
      </c>
      <c r="L59" t="s">
        <v>23</v>
      </c>
      <c r="M59" t="s">
        <v>23</v>
      </c>
      <c r="N59" t="s">
        <v>23</v>
      </c>
      <c r="O59">
        <v>258143812.94</v>
      </c>
      <c r="P59">
        <v>0</v>
      </c>
      <c r="Q59">
        <v>0</v>
      </c>
      <c r="R59">
        <v>0</v>
      </c>
      <c r="S59">
        <v>0</v>
      </c>
      <c r="T59">
        <v>0</v>
      </c>
      <c r="U59">
        <v>0</v>
      </c>
      <c r="V59">
        <v>0</v>
      </c>
      <c r="W59">
        <v>0</v>
      </c>
      <c r="X59" s="4">
        <v>45360</v>
      </c>
      <c r="Y59" t="s">
        <v>349</v>
      </c>
      <c r="Z59" s="4">
        <v>45291</v>
      </c>
      <c r="AA59" s="73" t="s">
        <v>398</v>
      </c>
    </row>
    <row r="60" spans="1:27" customFormat="1" hidden="1" x14ac:dyDescent="0.25">
      <c r="A60" t="s">
        <v>22</v>
      </c>
      <c r="B60" t="s">
        <v>35</v>
      </c>
      <c r="C60" t="s">
        <v>28</v>
      </c>
      <c r="D60" t="s">
        <v>23</v>
      </c>
      <c r="E60" t="s">
        <v>23</v>
      </c>
      <c r="F60" t="s">
        <v>23</v>
      </c>
      <c r="G60" t="s">
        <v>23</v>
      </c>
      <c r="H60" t="s">
        <v>23</v>
      </c>
      <c r="I60" t="s">
        <v>23</v>
      </c>
      <c r="J60" t="s">
        <v>23</v>
      </c>
      <c r="K60" t="s">
        <v>23</v>
      </c>
      <c r="L60" t="s">
        <v>23</v>
      </c>
      <c r="M60" t="s">
        <v>23</v>
      </c>
      <c r="N60" t="s">
        <v>23</v>
      </c>
      <c r="O60">
        <v>272414901.22000003</v>
      </c>
      <c r="P60">
        <v>0</v>
      </c>
      <c r="Q60">
        <v>0</v>
      </c>
      <c r="R60">
        <v>0</v>
      </c>
      <c r="S60">
        <v>0</v>
      </c>
      <c r="T60">
        <v>0</v>
      </c>
      <c r="U60">
        <v>0</v>
      </c>
      <c r="V60">
        <v>0</v>
      </c>
      <c r="W60">
        <v>0</v>
      </c>
      <c r="X60" s="4">
        <v>45360</v>
      </c>
      <c r="Y60" t="s">
        <v>349</v>
      </c>
      <c r="Z60" s="4">
        <v>45291</v>
      </c>
      <c r="AA60" s="73" t="s">
        <v>398</v>
      </c>
    </row>
    <row r="61" spans="1:27" customFormat="1" hidden="1" x14ac:dyDescent="0.25">
      <c r="A61" t="s">
        <v>22</v>
      </c>
      <c r="B61" t="s">
        <v>35</v>
      </c>
      <c r="C61" t="s">
        <v>28</v>
      </c>
      <c r="D61" t="s">
        <v>24</v>
      </c>
      <c r="E61" t="s">
        <v>23</v>
      </c>
      <c r="F61" t="s">
        <v>23</v>
      </c>
      <c r="G61" t="s">
        <v>23</v>
      </c>
      <c r="H61" t="s">
        <v>23</v>
      </c>
      <c r="I61" t="s">
        <v>23</v>
      </c>
      <c r="J61" t="s">
        <v>23</v>
      </c>
      <c r="K61" t="s">
        <v>23</v>
      </c>
      <c r="L61" t="s">
        <v>23</v>
      </c>
      <c r="M61" t="s">
        <v>23</v>
      </c>
      <c r="N61" t="s">
        <v>23</v>
      </c>
      <c r="O61">
        <v>8761163.3399999999</v>
      </c>
      <c r="P61">
        <v>1613806.2872279999</v>
      </c>
      <c r="Q61">
        <v>0</v>
      </c>
      <c r="R61">
        <v>0</v>
      </c>
      <c r="S61">
        <v>0</v>
      </c>
      <c r="T61">
        <v>0</v>
      </c>
      <c r="U61">
        <v>0</v>
      </c>
      <c r="V61">
        <v>0</v>
      </c>
      <c r="W61">
        <v>0</v>
      </c>
      <c r="X61" s="4">
        <v>45360</v>
      </c>
      <c r="Y61" t="s">
        <v>349</v>
      </c>
      <c r="Z61" s="4">
        <v>45291</v>
      </c>
      <c r="AA61" s="73" t="s">
        <v>398</v>
      </c>
    </row>
    <row r="62" spans="1:27" customFormat="1" hidden="1" x14ac:dyDescent="0.25">
      <c r="A62" t="s">
        <v>22</v>
      </c>
      <c r="B62" t="s">
        <v>35</v>
      </c>
      <c r="C62" t="s">
        <v>27</v>
      </c>
      <c r="D62" t="s">
        <v>23</v>
      </c>
      <c r="E62" t="s">
        <v>23</v>
      </c>
      <c r="F62" t="s">
        <v>23</v>
      </c>
      <c r="G62" t="s">
        <v>23</v>
      </c>
      <c r="H62" t="s">
        <v>23</v>
      </c>
      <c r="I62" t="s">
        <v>23</v>
      </c>
      <c r="J62" t="s">
        <v>23</v>
      </c>
      <c r="K62" t="s">
        <v>23</v>
      </c>
      <c r="L62" t="s">
        <v>23</v>
      </c>
      <c r="M62" t="s">
        <v>23</v>
      </c>
      <c r="N62" t="s">
        <v>24</v>
      </c>
      <c r="O62">
        <v>3989236330.1300001</v>
      </c>
      <c r="P62">
        <v>0</v>
      </c>
      <c r="Q62">
        <v>0</v>
      </c>
      <c r="R62">
        <v>0</v>
      </c>
      <c r="S62">
        <v>0</v>
      </c>
      <c r="T62">
        <v>0</v>
      </c>
      <c r="U62">
        <v>0</v>
      </c>
      <c r="V62">
        <v>0</v>
      </c>
      <c r="W62">
        <v>0</v>
      </c>
      <c r="X62" s="4">
        <v>45360</v>
      </c>
      <c r="Y62" t="s">
        <v>349</v>
      </c>
      <c r="Z62" s="4">
        <v>45291</v>
      </c>
      <c r="AA62" s="73" t="s">
        <v>398</v>
      </c>
    </row>
    <row r="63" spans="1:27" customFormat="1" hidden="1" x14ac:dyDescent="0.25">
      <c r="A63" t="s">
        <v>22</v>
      </c>
      <c r="B63" t="s">
        <v>35</v>
      </c>
      <c r="C63" t="s">
        <v>56</v>
      </c>
      <c r="D63" t="s">
        <v>23</v>
      </c>
      <c r="E63" t="s">
        <v>23</v>
      </c>
      <c r="F63" t="s">
        <v>23</v>
      </c>
      <c r="G63" t="s">
        <v>23</v>
      </c>
      <c r="H63" t="s">
        <v>23</v>
      </c>
      <c r="I63" t="s">
        <v>23</v>
      </c>
      <c r="J63" t="s">
        <v>23</v>
      </c>
      <c r="K63" t="s">
        <v>23</v>
      </c>
      <c r="L63" t="s">
        <v>23</v>
      </c>
      <c r="M63" t="s">
        <v>23</v>
      </c>
      <c r="N63" t="s">
        <v>23</v>
      </c>
      <c r="O63">
        <v>720208320.50999999</v>
      </c>
      <c r="P63">
        <v>0</v>
      </c>
      <c r="Q63">
        <v>0</v>
      </c>
      <c r="R63">
        <v>0</v>
      </c>
      <c r="S63">
        <v>0</v>
      </c>
      <c r="T63">
        <v>0</v>
      </c>
      <c r="U63">
        <v>0</v>
      </c>
      <c r="V63">
        <v>0</v>
      </c>
      <c r="W63">
        <v>0</v>
      </c>
      <c r="X63" s="4">
        <v>45360</v>
      </c>
      <c r="Y63" t="s">
        <v>349</v>
      </c>
      <c r="Z63" s="4">
        <v>45291</v>
      </c>
      <c r="AA63" s="73" t="s">
        <v>398</v>
      </c>
    </row>
    <row r="64" spans="1:27" x14ac:dyDescent="0.25">
      <c r="A64" s="73" t="s">
        <v>361</v>
      </c>
      <c r="B64" s="73" t="s">
        <v>36</v>
      </c>
      <c r="C64" s="73" t="s">
        <v>55</v>
      </c>
      <c r="D64" s="73" t="s">
        <v>24</v>
      </c>
      <c r="E64" s="73" t="s">
        <v>23</v>
      </c>
      <c r="F64" s="73" t="s">
        <v>23</v>
      </c>
      <c r="G64" s="73" t="s">
        <v>23</v>
      </c>
      <c r="H64" s="73" t="s">
        <v>23</v>
      </c>
      <c r="I64" s="73" t="s">
        <v>23</v>
      </c>
      <c r="J64" s="73" t="s">
        <v>23</v>
      </c>
      <c r="K64" s="73" t="s">
        <v>23</v>
      </c>
      <c r="L64" s="73" t="s">
        <v>23</v>
      </c>
      <c r="M64" s="73" t="s">
        <v>23</v>
      </c>
      <c r="N64" s="73" t="s">
        <v>23</v>
      </c>
      <c r="O64" s="73">
        <v>3001234.73</v>
      </c>
      <c r="P64" s="73">
        <v>0</v>
      </c>
      <c r="Q64" s="73">
        <v>0</v>
      </c>
      <c r="R64" s="73">
        <v>0</v>
      </c>
      <c r="S64" s="73">
        <v>0</v>
      </c>
      <c r="T64" s="73">
        <v>0</v>
      </c>
      <c r="U64" s="73">
        <v>0</v>
      </c>
      <c r="V64" s="73">
        <v>0</v>
      </c>
      <c r="W64" s="73">
        <v>0</v>
      </c>
      <c r="X64" s="74">
        <v>45450</v>
      </c>
      <c r="Y64" s="73" t="s">
        <v>397</v>
      </c>
      <c r="Z64" s="74">
        <v>45291</v>
      </c>
      <c r="AA64" s="73" t="s">
        <v>398</v>
      </c>
    </row>
    <row r="65" spans="1:27" x14ac:dyDescent="0.25">
      <c r="A65" s="73" t="s">
        <v>361</v>
      </c>
      <c r="B65" s="73" t="s">
        <v>36</v>
      </c>
      <c r="C65" s="73" t="s">
        <v>55</v>
      </c>
      <c r="D65" s="73" t="s">
        <v>23</v>
      </c>
      <c r="E65" s="73" t="s">
        <v>23</v>
      </c>
      <c r="F65" s="73" t="s">
        <v>24</v>
      </c>
      <c r="G65" s="73" t="s">
        <v>23</v>
      </c>
      <c r="H65" s="73" t="s">
        <v>23</v>
      </c>
      <c r="I65" s="73" t="s">
        <v>23</v>
      </c>
      <c r="J65" s="73" t="s">
        <v>23</v>
      </c>
      <c r="K65" s="73" t="s">
        <v>23</v>
      </c>
      <c r="L65" s="73" t="s">
        <v>23</v>
      </c>
      <c r="M65" s="73" t="s">
        <v>23</v>
      </c>
      <c r="N65" s="73" t="s">
        <v>23</v>
      </c>
      <c r="O65" s="73">
        <v>992250</v>
      </c>
      <c r="X65" s="74">
        <v>45450</v>
      </c>
      <c r="Y65" s="73" t="s">
        <v>397</v>
      </c>
      <c r="Z65" s="74">
        <v>45291</v>
      </c>
      <c r="AA65" s="73" t="s">
        <v>398</v>
      </c>
    </row>
    <row r="66" spans="1:27" x14ac:dyDescent="0.25">
      <c r="A66" s="73" t="s">
        <v>361</v>
      </c>
      <c r="B66" s="73" t="s">
        <v>36</v>
      </c>
      <c r="C66" s="73" t="s">
        <v>55</v>
      </c>
      <c r="D66" s="73" t="s">
        <v>23</v>
      </c>
      <c r="E66" s="73" t="s">
        <v>23</v>
      </c>
      <c r="F66" s="73" t="s">
        <v>23</v>
      </c>
      <c r="G66" s="73" t="s">
        <v>23</v>
      </c>
      <c r="H66" s="73" t="s">
        <v>23</v>
      </c>
      <c r="I66" s="73" t="s">
        <v>23</v>
      </c>
      <c r="J66" s="73" t="s">
        <v>23</v>
      </c>
      <c r="K66" s="73" t="s">
        <v>23</v>
      </c>
      <c r="L66" s="73" t="s">
        <v>23</v>
      </c>
      <c r="M66" s="73" t="s">
        <v>23</v>
      </c>
      <c r="N66" s="73" t="s">
        <v>23</v>
      </c>
      <c r="O66" s="73">
        <v>385013190.94999999</v>
      </c>
      <c r="P66" s="73">
        <v>0</v>
      </c>
      <c r="Q66" s="73">
        <v>0</v>
      </c>
      <c r="R66" s="73">
        <v>0</v>
      </c>
      <c r="S66" s="73">
        <v>0</v>
      </c>
      <c r="T66" s="73">
        <v>0</v>
      </c>
      <c r="U66" s="73">
        <v>0</v>
      </c>
      <c r="V66" s="73">
        <v>0</v>
      </c>
      <c r="W66" s="73">
        <v>0</v>
      </c>
      <c r="X66" s="74">
        <v>45450</v>
      </c>
      <c r="Y66" s="73" t="s">
        <v>397</v>
      </c>
      <c r="Z66" s="74">
        <v>45291</v>
      </c>
      <c r="AA66" s="73" t="s">
        <v>398</v>
      </c>
    </row>
    <row r="67" spans="1:27" x14ac:dyDescent="0.25">
      <c r="A67" s="73" t="s">
        <v>361</v>
      </c>
      <c r="B67" s="73" t="s">
        <v>36</v>
      </c>
      <c r="C67" s="73" t="s">
        <v>28</v>
      </c>
      <c r="D67" s="73" t="s">
        <v>24</v>
      </c>
      <c r="E67" s="73" t="s">
        <v>23</v>
      </c>
      <c r="F67" s="73" t="s">
        <v>23</v>
      </c>
      <c r="G67" s="73" t="s">
        <v>23</v>
      </c>
      <c r="H67" s="73" t="s">
        <v>23</v>
      </c>
      <c r="I67" s="73" t="s">
        <v>23</v>
      </c>
      <c r="J67" s="73" t="s">
        <v>23</v>
      </c>
      <c r="K67" s="73" t="s">
        <v>23</v>
      </c>
      <c r="L67" s="73" t="s">
        <v>23</v>
      </c>
      <c r="M67" s="73" t="s">
        <v>23</v>
      </c>
      <c r="N67" s="73" t="s">
        <v>23</v>
      </c>
      <c r="O67" s="73">
        <v>13507845.890000001</v>
      </c>
      <c r="P67" s="73">
        <v>3118961.6160010002</v>
      </c>
      <c r="Q67" s="73">
        <v>0</v>
      </c>
      <c r="R67" s="73">
        <v>0</v>
      </c>
      <c r="S67" s="73">
        <v>0</v>
      </c>
      <c r="T67" s="73">
        <v>0</v>
      </c>
      <c r="U67" s="73">
        <v>0</v>
      </c>
      <c r="V67" s="73">
        <v>0</v>
      </c>
      <c r="W67" s="73">
        <v>0</v>
      </c>
      <c r="X67" s="74">
        <v>45450</v>
      </c>
      <c r="Y67" s="73" t="s">
        <v>397</v>
      </c>
      <c r="Z67" s="74">
        <v>45291</v>
      </c>
      <c r="AA67" s="73" t="s">
        <v>398</v>
      </c>
    </row>
    <row r="68" spans="1:27" x14ac:dyDescent="0.25">
      <c r="A68" s="73" t="s">
        <v>361</v>
      </c>
      <c r="B68" s="73" t="s">
        <v>36</v>
      </c>
      <c r="C68" s="73" t="s">
        <v>28</v>
      </c>
      <c r="D68" s="73" t="s">
        <v>23</v>
      </c>
      <c r="E68" s="73" t="s">
        <v>23</v>
      </c>
      <c r="F68" s="73" t="s">
        <v>23</v>
      </c>
      <c r="G68" s="73" t="s">
        <v>23</v>
      </c>
      <c r="H68" s="73" t="s">
        <v>23</v>
      </c>
      <c r="I68" s="73" t="s">
        <v>23</v>
      </c>
      <c r="J68" s="73" t="s">
        <v>23</v>
      </c>
      <c r="K68" s="73" t="s">
        <v>23</v>
      </c>
      <c r="L68" s="73" t="s">
        <v>23</v>
      </c>
      <c r="M68" s="73" t="s">
        <v>23</v>
      </c>
      <c r="N68" s="73" t="s">
        <v>23</v>
      </c>
      <c r="O68" s="73">
        <v>90000</v>
      </c>
      <c r="P68" s="73">
        <v>0</v>
      </c>
      <c r="Q68" s="73">
        <v>0</v>
      </c>
      <c r="R68" s="73">
        <v>0</v>
      </c>
      <c r="S68" s="73">
        <v>0</v>
      </c>
      <c r="T68" s="73">
        <v>0</v>
      </c>
      <c r="U68" s="73">
        <v>0</v>
      </c>
      <c r="V68" s="73">
        <v>0</v>
      </c>
      <c r="W68" s="73">
        <v>0</v>
      </c>
      <c r="X68" s="74">
        <v>45450</v>
      </c>
      <c r="Y68" s="73" t="s">
        <v>397</v>
      </c>
      <c r="Z68" s="74">
        <v>45291</v>
      </c>
      <c r="AA68" s="73" t="s">
        <v>398</v>
      </c>
    </row>
    <row r="69" spans="1:27" x14ac:dyDescent="0.25">
      <c r="A69" s="73" t="s">
        <v>361</v>
      </c>
      <c r="B69" s="73" t="s">
        <v>36</v>
      </c>
      <c r="C69" s="73" t="s">
        <v>56</v>
      </c>
      <c r="D69" s="73" t="s">
        <v>24</v>
      </c>
      <c r="E69" s="73" t="s">
        <v>23</v>
      </c>
      <c r="F69" s="73" t="s">
        <v>23</v>
      </c>
      <c r="G69" s="73" t="s">
        <v>23</v>
      </c>
      <c r="H69" s="73" t="s">
        <v>23</v>
      </c>
      <c r="I69" s="73" t="s">
        <v>23</v>
      </c>
      <c r="J69" s="73" t="s">
        <v>23</v>
      </c>
      <c r="K69" s="73" t="s">
        <v>23</v>
      </c>
      <c r="L69" s="73" t="s">
        <v>23</v>
      </c>
      <c r="M69" s="73" t="s">
        <v>23</v>
      </c>
      <c r="N69" s="73" t="s">
        <v>23</v>
      </c>
      <c r="O69" s="73">
        <v>23137310.489999998</v>
      </c>
      <c r="P69" s="73">
        <v>0</v>
      </c>
      <c r="Q69" s="73">
        <v>0</v>
      </c>
      <c r="R69" s="73">
        <v>0</v>
      </c>
      <c r="S69" s="73">
        <v>0</v>
      </c>
      <c r="T69" s="73">
        <v>0</v>
      </c>
      <c r="U69" s="73">
        <v>0</v>
      </c>
      <c r="V69" s="73">
        <v>0</v>
      </c>
      <c r="W69" s="73">
        <v>0</v>
      </c>
      <c r="X69" s="74">
        <v>45450</v>
      </c>
      <c r="Y69" s="73" t="s">
        <v>397</v>
      </c>
      <c r="Z69" s="74">
        <v>45291</v>
      </c>
      <c r="AA69" s="73" t="s">
        <v>398</v>
      </c>
    </row>
    <row r="70" spans="1:27" x14ac:dyDescent="0.25">
      <c r="A70" s="73" t="s">
        <v>361</v>
      </c>
      <c r="B70" s="73" t="s">
        <v>36</v>
      </c>
      <c r="C70" s="73" t="s">
        <v>56</v>
      </c>
      <c r="D70" s="73" t="s">
        <v>23</v>
      </c>
      <c r="E70" s="73" t="s">
        <v>23</v>
      </c>
      <c r="F70" s="73" t="s">
        <v>23</v>
      </c>
      <c r="G70" s="73" t="s">
        <v>23</v>
      </c>
      <c r="H70" s="73" t="s">
        <v>23</v>
      </c>
      <c r="I70" s="73" t="s">
        <v>23</v>
      </c>
      <c r="J70" s="73" t="s">
        <v>23</v>
      </c>
      <c r="K70" s="73" t="s">
        <v>23</v>
      </c>
      <c r="L70" s="73" t="s">
        <v>23</v>
      </c>
      <c r="M70" s="73" t="s">
        <v>23</v>
      </c>
      <c r="N70" s="73" t="s">
        <v>23</v>
      </c>
      <c r="O70" s="73">
        <v>2896838.19</v>
      </c>
      <c r="P70" s="73">
        <v>0</v>
      </c>
      <c r="Q70" s="73">
        <v>0</v>
      </c>
      <c r="R70" s="73">
        <v>0</v>
      </c>
      <c r="S70" s="73">
        <v>0</v>
      </c>
      <c r="T70" s="73">
        <v>0</v>
      </c>
      <c r="U70" s="73">
        <v>0</v>
      </c>
      <c r="V70" s="73">
        <v>0</v>
      </c>
      <c r="W70" s="73">
        <v>0</v>
      </c>
      <c r="X70" s="74">
        <v>45450</v>
      </c>
      <c r="Y70" s="73" t="s">
        <v>397</v>
      </c>
      <c r="Z70" s="74">
        <v>45291</v>
      </c>
      <c r="AA70" s="73" t="s">
        <v>398</v>
      </c>
    </row>
    <row r="71" spans="1:27" x14ac:dyDescent="0.25">
      <c r="A71" s="73" t="s">
        <v>361</v>
      </c>
      <c r="B71" s="73" t="s">
        <v>35</v>
      </c>
      <c r="C71" s="73" t="s">
        <v>55</v>
      </c>
      <c r="D71" s="73" t="s">
        <v>23</v>
      </c>
      <c r="E71" s="73" t="s">
        <v>23</v>
      </c>
      <c r="F71" s="73" t="s">
        <v>23</v>
      </c>
      <c r="G71" s="73" t="s">
        <v>23</v>
      </c>
      <c r="H71" s="73" t="s">
        <v>23</v>
      </c>
      <c r="I71" s="73" t="s">
        <v>23</v>
      </c>
      <c r="J71" s="73" t="s">
        <v>23</v>
      </c>
      <c r="K71" s="73" t="s">
        <v>23</v>
      </c>
      <c r="L71" s="73" t="s">
        <v>23</v>
      </c>
      <c r="M71" s="73" t="s">
        <v>23</v>
      </c>
      <c r="N71" s="73" t="s">
        <v>23</v>
      </c>
      <c r="O71" s="73">
        <v>484279.66</v>
      </c>
      <c r="X71" s="74">
        <v>45450</v>
      </c>
      <c r="Y71" s="73" t="s">
        <v>397</v>
      </c>
      <c r="Z71" s="74">
        <v>45291</v>
      </c>
      <c r="AA71" s="73" t="s">
        <v>398</v>
      </c>
    </row>
    <row r="73" spans="1:27" x14ac:dyDescent="0.25">
      <c r="A73" s="91" t="s">
        <v>427</v>
      </c>
    </row>
    <row r="74" spans="1:27" ht="60" x14ac:dyDescent="0.25">
      <c r="A74" s="129" t="s">
        <v>428</v>
      </c>
      <c r="B74" s="128">
        <v>1844329994.9099979</v>
      </c>
    </row>
  </sheetData>
  <autoFilter ref="A1:AA71" xr:uid="{00000000-0009-0000-0000-000008000000}">
    <filterColumn colId="0">
      <filters>
        <filter val="OFF_BAL"/>
      </filters>
    </filterColumn>
  </autoFilter>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ed2217-2cea-422d-ac1c-4db95b677641">
      <Terms xmlns="http://schemas.microsoft.com/office/infopath/2007/PartnerControls"/>
    </lcf76f155ced4ddcb4097134ff3c332f>
    <TaxCatchAll xmlns="52d2b6c7-335b-4006-89e8-832c96807fbd" xsi:nil="true"/>
    <_Flow_SignoffStatus xmlns="f8ed2217-2cea-422d-ac1c-4db95b6776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857D3D010ADA644807561CBD2EEB5F8" ma:contentTypeVersion="18" ma:contentTypeDescription="Creare un nuovo documento." ma:contentTypeScope="" ma:versionID="67683922bce59d8d6f397f81cee5e128">
  <xsd:schema xmlns:xsd="http://www.w3.org/2001/XMLSchema" xmlns:xs="http://www.w3.org/2001/XMLSchema" xmlns:p="http://schemas.microsoft.com/office/2006/metadata/properties" xmlns:ns2="f8ed2217-2cea-422d-ac1c-4db95b677641" xmlns:ns3="52d2b6c7-335b-4006-89e8-832c96807fbd" targetNamespace="http://schemas.microsoft.com/office/2006/metadata/properties" ma:root="true" ma:fieldsID="c67f5b76967be060f95a2eff1559ea35" ns2:_="" ns3:_="">
    <xsd:import namespace="f8ed2217-2cea-422d-ac1c-4db95b677641"/>
    <xsd:import namespace="52d2b6c7-335b-4006-89e8-832c96807f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ed2217-2cea-422d-ac1c-4db95b6776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20c10b3f-df7b-4551-a1de-d8dfbc9f56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_Flow_SignoffStatus" ma:index="25" nillable="true" ma:displayName="Stato consenso" ma:internalName="Stato_x0020_consenso">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d2b6c7-335b-4006-89e8-832c96807fb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84d1701c-e186-491e-803d-06ff86807e12}" ma:internalName="TaxCatchAll" ma:showField="CatchAllData" ma:web="52d2b6c7-335b-4006-89e8-832c96807f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C901FD-598A-47AF-BA26-B9F3644D41FC}">
  <ds:schemaRefs>
    <ds:schemaRef ds:uri="f8ed2217-2cea-422d-ac1c-4db95b677641"/>
    <ds:schemaRef ds:uri="http://purl.org/dc/terms/"/>
    <ds:schemaRef ds:uri="http://schemas.microsoft.com/office/2006/metadata/properties"/>
    <ds:schemaRef ds:uri="http://www.w3.org/XML/1998/namespace"/>
    <ds:schemaRef ds:uri="52d2b6c7-335b-4006-89e8-832c96807fbd"/>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F652CDAE-3BA1-4598-B18A-D7AB66566504}">
  <ds:schemaRefs>
    <ds:schemaRef ds:uri="http://schemas.microsoft.com/sharepoint/v3/contenttype/forms"/>
  </ds:schemaRefs>
</ds:datastoreItem>
</file>

<file path=customXml/itemProps3.xml><?xml version="1.0" encoding="utf-8"?>
<ds:datastoreItem xmlns:ds="http://schemas.openxmlformats.org/officeDocument/2006/customXml" ds:itemID="{41A53E73-A75E-4686-B858-5966EBCE6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ed2217-2cea-422d-ac1c-4db95b677641"/>
    <ds:schemaRef ds:uri="52d2b6c7-335b-4006-89e8-832c96807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89</vt:i4>
      </vt:variant>
    </vt:vector>
  </HeadingPairs>
  <TitlesOfParts>
    <vt:vector size="89" baseType="lpstr">
      <vt:lpstr>appoggio Stock AUM_Turnover</vt:lpstr>
      <vt:lpstr>appoggio Stock AUM_Capex</vt:lpstr>
      <vt:lpstr>1.Cov.assets Stock (AUM)_T</vt:lpstr>
      <vt:lpstr>1.Cov.assets Stock (AUM)_C</vt:lpstr>
      <vt:lpstr>Index</vt:lpstr>
      <vt:lpstr>0. Sintesi dei KPI</vt:lpstr>
      <vt:lpstr>1.Estrazione_202312_T002</vt:lpstr>
      <vt:lpstr>1.Cov.assets(GAR,off-bal)_TURN</vt:lpstr>
      <vt:lpstr>1.Estrazione_202312_C002</vt:lpstr>
      <vt:lpstr>1.Cov.assets(GAR,off-bal)_CAPEX</vt:lpstr>
      <vt:lpstr>2.NACE_3112_6T</vt:lpstr>
      <vt:lpstr>2.GAR-Sector information_TURN</vt:lpstr>
      <vt:lpstr>2.NACE_3112_6C</vt:lpstr>
      <vt:lpstr>2.GAR-Sector information_CAPEX</vt:lpstr>
      <vt:lpstr>3.GAR KPIs Stock_TURNOVER</vt:lpstr>
      <vt:lpstr>3.GAR KPIs Stock_CAPEX</vt:lpstr>
      <vt:lpstr>appoggio Flow (AUM)_Turnover</vt:lpstr>
      <vt:lpstr>1.Cov.assets_Flow (AUM)_T</vt:lpstr>
      <vt:lpstr>4.Estr._Delta_DIC23-22_TURN</vt:lpstr>
      <vt:lpstr>4.TMPLT1_Delta_DIC23-22_TURN</vt:lpstr>
      <vt:lpstr>4.GAR KPIs flow_OnBal_TURNOVER</vt:lpstr>
      <vt:lpstr>appoggio Flow (AUM)_Capex</vt:lpstr>
      <vt:lpstr>1.Cov.assets_Flow (AUM)_C</vt:lpstr>
      <vt:lpstr>4.Estr._Delta_DIC23-22_CAPEX</vt:lpstr>
      <vt:lpstr>4.TMPLT1_Delta_DIC23-22_CAPEX</vt:lpstr>
      <vt:lpstr>4.GAR KPIs flow_OnBal_CAPEX</vt:lpstr>
      <vt:lpstr>5.FinGar, AuM KPIs_TURNOVER</vt:lpstr>
      <vt:lpstr>5.FinGar, AuM KPIs_CAPEX</vt:lpstr>
      <vt:lpstr>Annex XII</vt:lpstr>
      <vt:lpstr>Stock GAR</vt:lpstr>
      <vt:lpstr>On-Balance_stock</vt:lpstr>
      <vt:lpstr>G&amp;N - Template 1 (3)</vt:lpstr>
      <vt:lpstr>G&amp;N - Template 2_TURN (3)</vt:lpstr>
      <vt:lpstr>G&amp;N - Template 3_TURN (3)</vt:lpstr>
      <vt:lpstr>G&amp;N - Template 4_TURN (3)</vt:lpstr>
      <vt:lpstr>G&amp;N - Template 5_TURN (3)</vt:lpstr>
      <vt:lpstr>G&amp;N - Template 2_CAPEX (3)</vt:lpstr>
      <vt:lpstr>G&amp;N - Template 3_CAPEX (3)</vt:lpstr>
      <vt:lpstr>G&amp;N - Template 4_CAPEX (3)</vt:lpstr>
      <vt:lpstr>G&amp;N - Template 5_CAPEX (3)</vt:lpstr>
      <vt:lpstr>Off-balance_stock</vt:lpstr>
      <vt:lpstr>G&amp;N - Template 1_Stock</vt:lpstr>
      <vt:lpstr>G&amp;N - Template 2_Stock_TURN</vt:lpstr>
      <vt:lpstr>G&amp;N - Template 3_Stock_TURN</vt:lpstr>
      <vt:lpstr>G&amp;N - Template 4_Stock_TURN</vt:lpstr>
      <vt:lpstr>G&amp;N - Template 5_Stock_TURN</vt:lpstr>
      <vt:lpstr>G&amp;N - Template 2_Stock_CAPEX</vt:lpstr>
      <vt:lpstr>G&amp;N - Template 3_Stock_CAPEX</vt:lpstr>
      <vt:lpstr>G&amp;N - Template 4_Stock_CAPEX</vt:lpstr>
      <vt:lpstr>G&amp;N - Template 5_Stock_CAPEX</vt:lpstr>
      <vt:lpstr>G&amp;N - Template 1 (2)</vt:lpstr>
      <vt:lpstr>G&amp;N - Template 2_TURN (2)</vt:lpstr>
      <vt:lpstr>G&amp;N - Template 3_TURN (2)</vt:lpstr>
      <vt:lpstr>G&amp;N - Template 4_TURN (2)</vt:lpstr>
      <vt:lpstr>G&amp;N - Template 5_TURN (2)</vt:lpstr>
      <vt:lpstr>G&amp;N - Template 2_CAPEX (2)</vt:lpstr>
      <vt:lpstr>G&amp;N - Template 3_CAPEX (2)</vt:lpstr>
      <vt:lpstr>G&amp;N - Template 4_CAPEX (2)</vt:lpstr>
      <vt:lpstr>G&amp;N - Template 5_CAPEX (2)</vt:lpstr>
      <vt:lpstr>Flow GAR</vt:lpstr>
      <vt:lpstr>On-Balance_flow</vt:lpstr>
      <vt:lpstr>G&amp;N - Template 1_Flow (2)</vt:lpstr>
      <vt:lpstr>G&amp;N - Template 2_Flow_TURN (2)</vt:lpstr>
      <vt:lpstr>G&amp;N - Template 3_Flow_TURN (2)</vt:lpstr>
      <vt:lpstr>G&amp;N - Template 4_Flow_TURN (2)</vt:lpstr>
      <vt:lpstr>G&amp;N - Template 5_Flow_TURN (2)</vt:lpstr>
      <vt:lpstr>G&amp;N - Template 2_Flow_CAPEX (2)</vt:lpstr>
      <vt:lpstr>G&amp;N - Template 3_Flow_CAPEX (2)</vt:lpstr>
      <vt:lpstr>G&amp;N - Template 4_Flow_CAPEX (2)</vt:lpstr>
      <vt:lpstr>G&amp;N - Template 5_Flow_CAPEX (2)</vt:lpstr>
      <vt:lpstr>Off-Balance_flow</vt:lpstr>
      <vt:lpstr>G&amp;N - Template 1_Flow</vt:lpstr>
      <vt:lpstr>G&amp;N - Template 2_Flow_TURN</vt:lpstr>
      <vt:lpstr>G&amp;N - Template 3_Flow_TURN</vt:lpstr>
      <vt:lpstr>G&amp;N - Template 4_Flow_TURN</vt:lpstr>
      <vt:lpstr>G&amp;N - Template 5_Flow_TURN</vt:lpstr>
      <vt:lpstr>G&amp;N - Template 2_Flow_CAPEX</vt:lpstr>
      <vt:lpstr>G&amp;N - Template 3_Flow_CAPEX</vt:lpstr>
      <vt:lpstr>G&amp;N - Template 4_Flow_CAPEX</vt:lpstr>
      <vt:lpstr>G&amp;N - Template 5_Flow_CAPEX</vt:lpstr>
      <vt:lpstr>G&amp;N - Template 1</vt:lpstr>
      <vt:lpstr>G&amp;N - Template 2_TURN</vt:lpstr>
      <vt:lpstr>G&amp;N - Template 3_TURN</vt:lpstr>
      <vt:lpstr>G&amp;N - Template 4_TURN</vt:lpstr>
      <vt:lpstr>G&amp;N - Template 5_TURN</vt:lpstr>
      <vt:lpstr>G&amp;N - Template 2_CAPEX</vt:lpstr>
      <vt:lpstr>G&amp;N - Template 3_CAPEX</vt:lpstr>
      <vt:lpstr>G&amp;N - Template 4_CAPEX</vt:lpstr>
      <vt:lpstr>G&amp;N - Template 5_CAPEX</vt:lpstr>
    </vt:vector>
  </TitlesOfParts>
  <Company>CRIF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Francia Michele</dc:creator>
  <cp:lastModifiedBy>MARCO FROSINI</cp:lastModifiedBy>
  <dcterms:created xsi:type="dcterms:W3CDTF">2023-11-30T12:29:11Z</dcterms:created>
  <dcterms:modified xsi:type="dcterms:W3CDTF">2024-06-29T14:57:39Z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2024-01-31T12:03:59Z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ad2e4cc6-3e15-49b6-8829-7edeb795cd01</vt:lpwstr>
  </property>
  <property fmtid="{D5CDD505-2E9C-101B-9397-08002B2CF9AE}" pid="8" name="MSIP_Label_3dc11598-21dc-45a5-b378-419655b3caf2_ContentBits">
    <vt:lpwstr>1</vt:lpwstr>
  </property>
  <property fmtid="{D5CDD505-2E9C-101B-9397-08002B2CF9AE}" pid="9" name="ContentTypeId">
    <vt:lpwstr>0x0101006857D3D010ADA644807561CBD2EEB5F8</vt:lpwstr>
  </property>
  <property fmtid="{D5CDD505-2E9C-101B-9397-08002B2CF9AE}" pid="10" name="MediaServiceImageTags">
    <vt:lpwstr/>
  </property>
</Properties>
</file>